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ustomProperty5.bin" ContentType="application/vnd.openxmlformats-officedocument.spreadsheetml.customProperty"/>
  <Override PartName="/xl/tables/table4.xml" ContentType="application/vnd.openxmlformats-officedocument.spreadsheetml.table+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00000000-0000-0000-0000-000000000000}"/>
  <workbookPr codeName="ThisWorkbook"/>
  <mc:AlternateContent xmlns:mc="http://schemas.openxmlformats.org/markup-compatibility/2006">
    <mc:Choice Requires="x15">
      <x15ac:absPath xmlns:x15ac="http://schemas.microsoft.com/office/spreadsheetml/2010/11/ac" url="H:\Tamara\LGIP TEAM\Amendment 1b\Public Consultation\SOW Models\"/>
    </mc:Choice>
  </mc:AlternateContent>
  <xr:revisionPtr revIDLastSave="0" documentId="8_{19CB9E6D-7FE2-4EEB-B24B-87031A8CB2DC}" xr6:coauthVersionLast="47" xr6:coauthVersionMax="47" xr10:uidLastSave="{00000000-0000-0000-0000-000000000000}"/>
  <bookViews>
    <workbookView xWindow="-120" yWindow="-120" windowWidth="29040" windowHeight="15840" tabRatio="827" xr2:uid="{00000000-000D-0000-FFFF-FFFF00000000}"/>
  </bookViews>
  <sheets>
    <sheet name="Navigation Pane" sheetId="1" r:id="rId1"/>
    <sheet name="General Input Sheet" sheetId="2" r:id="rId2"/>
    <sheet name="Exist Trunk Assets - Parks" sheetId="46" r:id="rId3"/>
    <sheet name="Unit Rates-Parks" sheetId="49" r:id="rId4"/>
    <sheet name="Future Trunk Assets - Parks" sheetId="50" r:id="rId5"/>
    <sheet name="Catchment Demand - Parks" sheetId="23" r:id="rId6"/>
    <sheet name="Summary Cost Schedule" sheetId="9" r:id="rId7"/>
  </sheets>
  <externalReferences>
    <externalReference r:id="rId8"/>
  </externalReferences>
  <definedNames>
    <definedName name="_xlnm._FilterDatabase" localSheetId="2" hidden="1">'Exist Trunk Assets - Parks'!$AA$14:$AE$2488</definedName>
    <definedName name="ADMIN" localSheetId="5">'General Input Sheet'!#REF!</definedName>
    <definedName name="ADMIN" localSheetId="2">'General Input Sheet'!#REF!</definedName>
    <definedName name="ADMIN">'General Input Sheet'!#REF!</definedName>
    <definedName name="Allocationpicklist" localSheetId="5">#REF!</definedName>
    <definedName name="Allocationpicklist" localSheetId="2">'Exist Trunk Assets - Parks'!#REF!</definedName>
    <definedName name="Allocationpicklist">#REF!</definedName>
    <definedName name="AssetBeta">'General Input Sheet'!$G$27</definedName>
    <definedName name="ASSETTYPE" localSheetId="5">#REF!</definedName>
    <definedName name="ASSETTYPE">#REF!</definedName>
    <definedName name="CapStr">'General Input Sheet'!$G$25</definedName>
    <definedName name="CatchName" localSheetId="5">'Catchment Demand - Parks'!$C$8:$C$11</definedName>
    <definedName name="CatchName">#REF!</definedName>
    <definedName name="Chargeind">'General Input Sheet'!#REF!</definedName>
    <definedName name="CHGOPTION">#REF!</definedName>
    <definedName name="DCFTRIGGER" localSheetId="5">#REF!</definedName>
    <definedName name="DCFTRIGGER">#REF!</definedName>
    <definedName name="Debt">'General Input Sheet'!$G$28</definedName>
    <definedName name="Depth" localSheetId="5">#REF!</definedName>
    <definedName name="Depth" localSheetId="2">#REF!</definedName>
    <definedName name="Depth">#REF!</definedName>
    <definedName name="EXISTRUNK">#REF!</definedName>
    <definedName name="Futurepick" localSheetId="5">#REF!</definedName>
    <definedName name="Futurepick">#REF!</definedName>
    <definedName name="Histindex">'General Input Sheet'!$E$38:$G$48</definedName>
    <definedName name="ICSInf" localSheetId="5">'General Input Sheet'!$G$69</definedName>
    <definedName name="ICSInf">'General Input Sheet'!$G$67</definedName>
    <definedName name="INFTYPE" localSheetId="5">#REF!</definedName>
    <definedName name="INFTYPE" localSheetId="2">#REF!</definedName>
    <definedName name="INFTYPE">#REF!</definedName>
    <definedName name="landcode" localSheetId="2">'Exist Trunk Assets - Parks'!#REF!</definedName>
    <definedName name="landcode">#REF!</definedName>
    <definedName name="Landcost2">#REF!</definedName>
    <definedName name="LAndcost3">#REF!</definedName>
    <definedName name="LandCst" localSheetId="5">#REF!</definedName>
    <definedName name="LandCst" localSheetId="2">#REF!</definedName>
    <definedName name="LandCst">#REF!</definedName>
    <definedName name="Landcst2" localSheetId="2">#REF!</definedName>
    <definedName name="Landcst2">#REF!</definedName>
    <definedName name="Landind" localSheetId="5">'General Input Sheet'!#REF!</definedName>
    <definedName name="Landind">'General Input Sheet'!$G$50</definedName>
    <definedName name="landlocal">#REF!</definedName>
    <definedName name="LANDRATETYPE">#REF!</definedName>
    <definedName name="LAnduse">#REF!</definedName>
    <definedName name="MArgin">'General Input Sheet'!$G$21</definedName>
    <definedName name="Parkcont">#REF!</definedName>
    <definedName name="PArkprojcost">#REF!</definedName>
    <definedName name="parkratename">#REF!</definedName>
    <definedName name="Parkscatch">'Catchment Demand - Parks'!$C$8:$H$11</definedName>
    <definedName name="Parksite">#REF!</definedName>
    <definedName name="PArksitecond">#REF!</definedName>
    <definedName name="parkslandcode">'Exist Trunk Assets - Parks'!$B$411:$B$436</definedName>
    <definedName name="parkslandcode2">#REF!</definedName>
    <definedName name="Parksunitrate1">#REF!</definedName>
    <definedName name="PPI" localSheetId="5">'General Input Sheet'!$G$37</definedName>
    <definedName name="PPI">'General Input Sheet'!$G$35</definedName>
    <definedName name="RATETYPES">#REF!</definedName>
    <definedName name="Risk">'General Input Sheet'!$G$26</definedName>
    <definedName name="Roadcatch">#REF!</definedName>
    <definedName name="Roadcont">#REF!</definedName>
    <definedName name="roadprojcost">#REF!</definedName>
    <definedName name="ROADRATETYPES">#REF!</definedName>
    <definedName name="Roadsitecond">#REF!</definedName>
    <definedName name="roadslandcode2">#REF!</definedName>
    <definedName name="roadssite">#REF!</definedName>
    <definedName name="RoadTYPE1">#REF!</definedName>
    <definedName name="ROADTYPE2">#REF!</definedName>
    <definedName name="Roadunitrates1">#REF!</definedName>
    <definedName name="Roadunitrates2">#REF!</definedName>
    <definedName name="SENS" localSheetId="5">'General Input Sheet'!$G$34</definedName>
    <definedName name="SENS" localSheetId="2">'General Input Sheet'!#REF!</definedName>
    <definedName name="SENS">'General Input Sheet'!#REF!</definedName>
    <definedName name="Sewcatch">#REF!</definedName>
    <definedName name="sewercont">#REF!</definedName>
    <definedName name="sewerdepth">#REF!</definedName>
    <definedName name="Sewerlandcode">#REF!</definedName>
    <definedName name="sewerlandcode2">#REF!</definedName>
    <definedName name="sewerprojcost">#REF!</definedName>
    <definedName name="Sewerrates2">#REF!</definedName>
    <definedName name="SEWERRATETYPES">#REF!</definedName>
    <definedName name="Sewersitecond">#REF!</definedName>
    <definedName name="SewerTYPE1">#REF!</definedName>
    <definedName name="SEWERTYPE2">#REF!</definedName>
    <definedName name="SewerUnitrates1">#REF!</definedName>
    <definedName name="SewerUnitrates2">#REF!</definedName>
    <definedName name="sewSITE">#REF!</definedName>
    <definedName name="SITECOND" localSheetId="5">#REF!</definedName>
    <definedName name="SITECOND">#REF!</definedName>
    <definedName name="SITECONDSW" localSheetId="2">#REF!</definedName>
    <definedName name="SITECONDSW">#REF!</definedName>
    <definedName name="SPRPRate" localSheetId="5">'General Input Sheet'!#REF!</definedName>
    <definedName name="SPRPRate" localSheetId="2">'General Input Sheet'!#REF!</definedName>
    <definedName name="SPRPRate">'General Input Sheet'!#REF!</definedName>
    <definedName name="stormcatch">#REF!</definedName>
    <definedName name="SWcont">#REF!</definedName>
    <definedName name="SWlandcode">#REF!</definedName>
    <definedName name="SWlandcode2">#REF!</definedName>
    <definedName name="SWProjcost">#REF!</definedName>
    <definedName name="SWRATETYPES">#REF!</definedName>
    <definedName name="SWsite">#REF!</definedName>
    <definedName name="SWsitecond">#REF!</definedName>
    <definedName name="SWTYPE1">#REF!</definedName>
    <definedName name="SWTYPE2">#REF!</definedName>
    <definedName name="SWUnitrates1">#REF!</definedName>
    <definedName name="SWUnitrates2">#REF!</definedName>
    <definedName name="TENYr">'General Input Sheet'!$G$19</definedName>
    <definedName name="Translandcode">#REF!</definedName>
    <definedName name="TYPE1" localSheetId="5">#REF!</definedName>
    <definedName name="TYPE1">#REF!</definedName>
    <definedName name="TYPE2" localSheetId="5">#REF!</definedName>
    <definedName name="TYPE2">#REF!</definedName>
    <definedName name="UltYr" localSheetId="5">'General Input Sheet'!#REF!</definedName>
    <definedName name="UltYr" localSheetId="2">'General Input Sheet'!#REF!</definedName>
    <definedName name="UltYr">'General Input Sheet'!#REF!</definedName>
    <definedName name="Unitrates1" localSheetId="5">#REF!</definedName>
    <definedName name="Unitrates1">#REF!</definedName>
    <definedName name="Unitrates2" localSheetId="5">#REF!</definedName>
    <definedName name="Unitrates2">#REF!</definedName>
    <definedName name="UNITRATES3" localSheetId="5">#REF!</definedName>
    <definedName name="UNITRATES3">#REF!</definedName>
    <definedName name="WACC" localSheetId="5">'General Input Sheet'!$G$31</definedName>
    <definedName name="WACC">'General Input Sheet'!$G$32</definedName>
    <definedName name="WACC01">#REF!</definedName>
    <definedName name="WACC1" localSheetId="5">'General Input Sheet'!$G$22</definedName>
    <definedName name="WACC1">'General Input Sheet'!$G$23</definedName>
    <definedName name="WACC2" localSheetId="5">'General Input Sheet'!$G$29</definedName>
    <definedName name="WACC2">'General Input Sheet'!$G$30</definedName>
    <definedName name="WACCII">#REF!</definedName>
    <definedName name="WACCOpt" localSheetId="5">#REF!</definedName>
    <definedName name="WACCOpt">#REF!</definedName>
    <definedName name="watercatch">#REF!</definedName>
    <definedName name="watercont">#REF!</definedName>
    <definedName name="waterlandcode" localSheetId="2">'Exist Trunk Assets - Parks'!#REF!</definedName>
    <definedName name="waterlandcode">#REF!</definedName>
    <definedName name="waterlandcode2">#REF!</definedName>
    <definedName name="waterprojcost">#REF!</definedName>
    <definedName name="WATERRATETYPES">#REF!</definedName>
    <definedName name="Watersitecond">#REF!</definedName>
    <definedName name="WaterTYPE1">#REF!</definedName>
    <definedName name="Watertype2">#REF!</definedName>
    <definedName name="WaterUnitrates1">#REF!</definedName>
    <definedName name="WaterUnitrates2">#REF!</definedName>
    <definedName name="WTF">#REF!</definedName>
    <definedName name="YEAR">'General Input Sheet'!$G$8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46" l="1"/>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U190" i="46"/>
  <c r="U191" i="46"/>
  <c r="U192" i="46"/>
  <c r="U193" i="46"/>
  <c r="U194" i="46"/>
  <c r="U195" i="46"/>
  <c r="U196" i="46"/>
  <c r="U197" i="46"/>
  <c r="U198" i="46"/>
  <c r="U199" i="46"/>
  <c r="U200" i="46"/>
  <c r="U201" i="46"/>
  <c r="U202" i="46"/>
  <c r="U203" i="46"/>
  <c r="U204" i="46"/>
  <c r="U205" i="46"/>
  <c r="U206" i="46"/>
  <c r="U207" i="46"/>
  <c r="U208" i="46"/>
  <c r="U209" i="46"/>
  <c r="U210" i="46"/>
  <c r="U211" i="46"/>
  <c r="U212" i="46"/>
  <c r="U213" i="46"/>
  <c r="U214" i="46"/>
  <c r="U215" i="46"/>
  <c r="U216" i="46"/>
  <c r="U217" i="46"/>
  <c r="U218" i="46"/>
  <c r="U219" i="46"/>
  <c r="U220" i="46"/>
  <c r="U221" i="46"/>
  <c r="U222" i="46"/>
  <c r="U223" i="46"/>
  <c r="U224" i="46"/>
  <c r="U225" i="46"/>
  <c r="U226" i="46"/>
  <c r="U227" i="46"/>
  <c r="U228" i="46"/>
  <c r="U229" i="46"/>
  <c r="U230" i="46"/>
  <c r="U231" i="46"/>
  <c r="U232" i="46"/>
  <c r="U233" i="46"/>
  <c r="U234" i="46"/>
  <c r="U235" i="46"/>
  <c r="U236" i="46"/>
  <c r="U237" i="46"/>
  <c r="U238" i="46"/>
  <c r="U239" i="46"/>
  <c r="U240" i="46"/>
  <c r="U241" i="46"/>
  <c r="U242" i="46"/>
  <c r="U243" i="46"/>
  <c r="U244" i="46"/>
  <c r="U245" i="46"/>
  <c r="U246" i="46"/>
  <c r="U247" i="46"/>
  <c r="U248" i="46"/>
  <c r="U249" i="46"/>
  <c r="U250" i="46"/>
  <c r="U251" i="46"/>
  <c r="U252" i="46"/>
  <c r="U253" i="46"/>
  <c r="U254" i="46"/>
  <c r="U255" i="46"/>
  <c r="U256" i="46"/>
  <c r="U257" i="46"/>
  <c r="U258" i="46"/>
  <c r="U259" i="46"/>
  <c r="U260" i="46"/>
  <c r="U261" i="46"/>
  <c r="U262" i="46"/>
  <c r="U263" i="46"/>
  <c r="U264" i="46"/>
  <c r="U265" i="46"/>
  <c r="U266" i="46"/>
  <c r="U267" i="46"/>
  <c r="U268" i="46"/>
  <c r="U269" i="46"/>
  <c r="U270" i="46"/>
  <c r="U271" i="46"/>
  <c r="U272" i="46"/>
  <c r="U273" i="46"/>
  <c r="U274" i="46"/>
  <c r="U275" i="46"/>
  <c r="U276" i="46"/>
  <c r="U277" i="46"/>
  <c r="U278" i="46"/>
  <c r="U279" i="46"/>
  <c r="U280" i="46"/>
  <c r="U281" i="46"/>
  <c r="U282" i="46"/>
  <c r="U283" i="46"/>
  <c r="U284" i="46"/>
  <c r="U285" i="46"/>
  <c r="U286" i="46"/>
  <c r="U287" i="46"/>
  <c r="U288" i="46"/>
  <c r="U289" i="46"/>
  <c r="U290" i="46"/>
  <c r="U291" i="46"/>
  <c r="U292" i="46"/>
  <c r="U293" i="46"/>
  <c r="U294" i="46"/>
  <c r="U295" i="46"/>
  <c r="U296" i="46"/>
  <c r="U297" i="46"/>
  <c r="U298" i="46"/>
  <c r="U299" i="46"/>
  <c r="U300" i="46"/>
  <c r="U301" i="46"/>
  <c r="U302" i="46"/>
  <c r="U303" i="46"/>
  <c r="U304" i="46"/>
  <c r="U305" i="46"/>
  <c r="U306" i="46"/>
  <c r="U307" i="46"/>
  <c r="U308" i="46"/>
  <c r="U309" i="46"/>
  <c r="U310" i="46"/>
  <c r="U311" i="46"/>
  <c r="U312" i="46"/>
  <c r="U313" i="46"/>
  <c r="U314" i="46"/>
  <c r="U315" i="46"/>
  <c r="U316" i="46"/>
  <c r="U317" i="46"/>
  <c r="U318" i="46"/>
  <c r="U319" i="46"/>
  <c r="U320" i="46"/>
  <c r="U321" i="46"/>
  <c r="U322" i="46"/>
  <c r="U323" i="46"/>
  <c r="U324" i="46"/>
  <c r="U325" i="46"/>
  <c r="U326" i="46"/>
  <c r="U327" i="46"/>
  <c r="U328" i="46"/>
  <c r="U329" i="46"/>
  <c r="U330" i="46"/>
  <c r="U331" i="46"/>
  <c r="U332" i="46"/>
  <c r="U333" i="46"/>
  <c r="U334" i="46"/>
  <c r="U335" i="46"/>
  <c r="U336" i="46"/>
  <c r="U337" i="46"/>
  <c r="U338" i="46"/>
  <c r="U339" i="46"/>
  <c r="U340" i="46"/>
  <c r="U341" i="46"/>
  <c r="U342" i="46"/>
  <c r="U343" i="46"/>
  <c r="U344" i="46"/>
  <c r="U345" i="46"/>
  <c r="U346" i="46"/>
  <c r="U347" i="46"/>
  <c r="U348" i="46"/>
  <c r="U349" i="46"/>
  <c r="U350" i="46"/>
  <c r="U351" i="46"/>
  <c r="U352" i="46"/>
  <c r="U353" i="46"/>
  <c r="U354" i="46"/>
  <c r="U355" i="46"/>
  <c r="U356" i="46"/>
  <c r="U357" i="46"/>
  <c r="U358" i="46"/>
  <c r="U359" i="46"/>
  <c r="U360" i="46"/>
  <c r="U361" i="46"/>
  <c r="U362" i="46"/>
  <c r="U363" i="46"/>
  <c r="U364" i="46"/>
  <c r="U365" i="46"/>
  <c r="U366" i="46"/>
  <c r="U367" i="46"/>
  <c r="U368" i="46"/>
  <c r="U369" i="46"/>
  <c r="U370" i="46"/>
  <c r="U371" i="46"/>
  <c r="U372" i="46"/>
  <c r="U373" i="46"/>
  <c r="U374" i="46"/>
  <c r="U375" i="46"/>
  <c r="U376" i="46"/>
  <c r="U377" i="46"/>
  <c r="U378" i="46"/>
  <c r="U379" i="46"/>
  <c r="U380" i="46"/>
  <c r="U381" i="46"/>
  <c r="U382" i="46"/>
  <c r="U383" i="46"/>
  <c r="U384" i="46"/>
  <c r="U385" i="46"/>
  <c r="U386" i="46"/>
  <c r="U387" i="46"/>
  <c r="U388" i="46"/>
  <c r="U389" i="46"/>
  <c r="U390" i="46"/>
  <c r="U391" i="46"/>
  <c r="U392" i="46"/>
  <c r="U393" i="46"/>
  <c r="U394" i="46"/>
  <c r="U395" i="46"/>
  <c r="U396" i="46"/>
  <c r="U397" i="46"/>
  <c r="U398" i="46"/>
  <c r="U399" i="46"/>
  <c r="U400" i="46"/>
  <c r="U401" i="46"/>
  <c r="U402" i="46"/>
  <c r="U403" i="46"/>
  <c r="U404" i="46"/>
  <c r="U405" i="46"/>
  <c r="U406" i="46"/>
  <c r="U407" i="46"/>
  <c r="U408" i="46"/>
  <c r="U409" i="46"/>
  <c r="U410" i="46"/>
  <c r="U411" i="46"/>
  <c r="U412" i="46"/>
  <c r="U413" i="46"/>
  <c r="U414" i="46"/>
  <c r="U415" i="46"/>
  <c r="U416" i="46"/>
  <c r="U417" i="46"/>
  <c r="U418" i="46"/>
  <c r="U419" i="46"/>
  <c r="U420" i="46"/>
  <c r="U421" i="46"/>
  <c r="U422" i="46"/>
  <c r="U423" i="46"/>
  <c r="U424" i="46"/>
  <c r="U425" i="46"/>
  <c r="U426" i="46"/>
  <c r="U427" i="46"/>
  <c r="U428" i="46"/>
  <c r="U429" i="46"/>
  <c r="U430" i="46"/>
  <c r="U431" i="46"/>
  <c r="U432" i="46"/>
  <c r="U433" i="46"/>
  <c r="U434" i="46"/>
  <c r="U435" i="46"/>
  <c r="U436" i="46"/>
  <c r="U437" i="46"/>
  <c r="U438" i="46"/>
  <c r="U439" i="46"/>
  <c r="U440" i="46"/>
  <c r="U441" i="46"/>
  <c r="U442" i="46"/>
  <c r="U443" i="46"/>
  <c r="U444" i="46"/>
  <c r="U445" i="46"/>
  <c r="U446" i="46"/>
  <c r="U447" i="46"/>
  <c r="U448" i="46"/>
  <c r="U449" i="46"/>
  <c r="U450" i="46"/>
  <c r="U451" i="46"/>
  <c r="U452" i="46"/>
  <c r="U453" i="46"/>
  <c r="U454" i="46"/>
  <c r="U455" i="46"/>
  <c r="U456" i="46"/>
  <c r="U457" i="46"/>
  <c r="U458" i="46"/>
  <c r="U459" i="46"/>
  <c r="U460" i="46"/>
  <c r="U461" i="46"/>
  <c r="U462" i="46"/>
  <c r="U463" i="46"/>
  <c r="U464" i="46"/>
  <c r="U465" i="46"/>
  <c r="U466" i="46"/>
  <c r="U467" i="46"/>
  <c r="U468" i="46"/>
  <c r="U469" i="46"/>
  <c r="U470" i="46"/>
  <c r="U471" i="46"/>
  <c r="U472" i="46"/>
  <c r="U473" i="46"/>
  <c r="U474" i="46"/>
  <c r="U475" i="46"/>
  <c r="U476" i="46"/>
  <c r="U477" i="46"/>
  <c r="U478" i="46"/>
  <c r="U479" i="46"/>
  <c r="U480" i="46"/>
  <c r="U481" i="46"/>
  <c r="U482" i="46"/>
  <c r="U483" i="46"/>
  <c r="U484" i="46"/>
  <c r="U485" i="46"/>
  <c r="U486" i="46"/>
  <c r="U487" i="46"/>
  <c r="U488" i="46"/>
  <c r="U489" i="46"/>
  <c r="U490" i="46"/>
  <c r="U491" i="46"/>
  <c r="U492" i="46"/>
  <c r="U493" i="46"/>
  <c r="U494" i="46"/>
  <c r="U495" i="46"/>
  <c r="U496" i="46"/>
  <c r="U497" i="46"/>
  <c r="U498" i="46"/>
  <c r="U499" i="46"/>
  <c r="U500" i="46"/>
  <c r="U501" i="46"/>
  <c r="U502" i="46"/>
  <c r="U503" i="46"/>
  <c r="U504" i="46"/>
  <c r="U505" i="46"/>
  <c r="U506" i="46"/>
  <c r="U507" i="46"/>
  <c r="U508" i="46"/>
  <c r="U509" i="46"/>
  <c r="U510" i="46"/>
  <c r="U511" i="46"/>
  <c r="U512" i="46"/>
  <c r="U513" i="46"/>
  <c r="U514" i="46"/>
  <c r="U515" i="46"/>
  <c r="U516" i="46"/>
  <c r="U517" i="46"/>
  <c r="U518" i="46"/>
  <c r="U519" i="46"/>
  <c r="U520" i="46"/>
  <c r="U521" i="46"/>
  <c r="U522" i="46"/>
  <c r="U523" i="46"/>
  <c r="U524" i="46"/>
  <c r="U525" i="46"/>
  <c r="U526" i="46"/>
  <c r="U527" i="46"/>
  <c r="U528" i="46"/>
  <c r="U529" i="46"/>
  <c r="U530" i="46"/>
  <c r="U531" i="46"/>
  <c r="U532" i="46"/>
  <c r="U533" i="46"/>
  <c r="U534" i="46"/>
  <c r="U535" i="46"/>
  <c r="U536" i="46"/>
  <c r="U537" i="46"/>
  <c r="U538" i="46"/>
  <c r="U539" i="46"/>
  <c r="U540" i="46"/>
  <c r="U541" i="46"/>
  <c r="U542" i="46"/>
  <c r="U543" i="46"/>
  <c r="U544" i="46"/>
  <c r="U545" i="46"/>
  <c r="U546" i="46"/>
  <c r="U547" i="46"/>
  <c r="U548" i="46"/>
  <c r="U549" i="46"/>
  <c r="U550" i="46"/>
  <c r="U551" i="46"/>
  <c r="U552" i="46"/>
  <c r="U553" i="46"/>
  <c r="U554" i="46"/>
  <c r="U555" i="46"/>
  <c r="U556" i="46"/>
  <c r="U557" i="46"/>
  <c r="U558" i="46"/>
  <c r="U559" i="46"/>
  <c r="U560" i="46"/>
  <c r="U561" i="46"/>
  <c r="U562" i="46"/>
  <c r="U563" i="46"/>
  <c r="U564" i="46"/>
  <c r="U565" i="46"/>
  <c r="U566" i="46"/>
  <c r="U567" i="46"/>
  <c r="U568" i="46"/>
  <c r="U569" i="46"/>
  <c r="U570" i="46"/>
  <c r="U571" i="46"/>
  <c r="U572" i="46"/>
  <c r="U573" i="46"/>
  <c r="U574" i="46"/>
  <c r="U575" i="46"/>
  <c r="U576" i="46"/>
  <c r="U577" i="46"/>
  <c r="U578" i="46"/>
  <c r="U579" i="46"/>
  <c r="U580" i="46"/>
  <c r="U581" i="46"/>
  <c r="U582" i="46"/>
  <c r="U583" i="46"/>
  <c r="U584" i="46"/>
  <c r="U585" i="46"/>
  <c r="U586" i="46"/>
  <c r="U587" i="46"/>
  <c r="U588" i="46"/>
  <c r="U589" i="46"/>
  <c r="U590" i="46"/>
  <c r="U591" i="46"/>
  <c r="U592" i="46"/>
  <c r="U593" i="46"/>
  <c r="U594" i="46"/>
  <c r="U595" i="46"/>
  <c r="U596" i="46"/>
  <c r="U597" i="46"/>
  <c r="U598" i="46"/>
  <c r="U599" i="46"/>
  <c r="U600" i="46"/>
  <c r="U601" i="46"/>
  <c r="U602" i="46"/>
  <c r="U603" i="46"/>
  <c r="U604" i="46"/>
  <c r="U605" i="46"/>
  <c r="U606" i="46"/>
  <c r="U607" i="46"/>
  <c r="U608" i="46"/>
  <c r="U609" i="46"/>
  <c r="U610" i="46"/>
  <c r="U611" i="46"/>
  <c r="U612" i="46"/>
  <c r="U613" i="46"/>
  <c r="U614" i="46"/>
  <c r="U615" i="46"/>
  <c r="U616" i="46"/>
  <c r="U617" i="46"/>
  <c r="U618" i="46"/>
  <c r="U619" i="46"/>
  <c r="U620" i="46"/>
  <c r="U621" i="46"/>
  <c r="U622" i="46"/>
  <c r="U623" i="46"/>
  <c r="U624" i="46"/>
  <c r="U625" i="46"/>
  <c r="U626" i="46"/>
  <c r="U627" i="46"/>
  <c r="U628" i="46"/>
  <c r="U629" i="46"/>
  <c r="U630" i="46"/>
  <c r="U631" i="46"/>
  <c r="U632" i="46"/>
  <c r="U633" i="46"/>
  <c r="U634" i="46"/>
  <c r="U635" i="46"/>
  <c r="U636" i="46"/>
  <c r="U637" i="46"/>
  <c r="U638" i="46"/>
  <c r="U639" i="46"/>
  <c r="U640" i="46"/>
  <c r="U641" i="46"/>
  <c r="U642" i="46"/>
  <c r="U643" i="46"/>
  <c r="U644" i="46"/>
  <c r="U645" i="46"/>
  <c r="U646" i="46"/>
  <c r="U647" i="46"/>
  <c r="U648" i="46"/>
  <c r="U649" i="46"/>
  <c r="U650" i="46"/>
  <c r="U651" i="46"/>
  <c r="U652" i="46"/>
  <c r="U653" i="46"/>
  <c r="U654" i="46"/>
  <c r="U655" i="46"/>
  <c r="U656" i="46"/>
  <c r="U657" i="46"/>
  <c r="U658" i="46"/>
  <c r="U659" i="46"/>
  <c r="U660" i="46"/>
  <c r="U661" i="46"/>
  <c r="U662" i="46"/>
  <c r="U663" i="46"/>
  <c r="U664" i="46"/>
  <c r="U665" i="46"/>
  <c r="U666" i="46"/>
  <c r="U667" i="46"/>
  <c r="U668" i="46"/>
  <c r="U669" i="46"/>
  <c r="U670" i="46"/>
  <c r="U671" i="46"/>
  <c r="U672" i="46"/>
  <c r="U673" i="46"/>
  <c r="U674" i="46"/>
  <c r="U675" i="46"/>
  <c r="U676" i="46"/>
  <c r="U677" i="46"/>
  <c r="U678" i="46"/>
  <c r="U679" i="46"/>
  <c r="U680" i="46"/>
  <c r="U681" i="46"/>
  <c r="U682" i="46"/>
  <c r="U683" i="46"/>
  <c r="U684" i="46"/>
  <c r="U685" i="46"/>
  <c r="U686" i="46"/>
  <c r="U687" i="46"/>
  <c r="U688" i="46"/>
  <c r="U689" i="46"/>
  <c r="U690" i="46"/>
  <c r="U691" i="46"/>
  <c r="U692" i="46"/>
  <c r="U693" i="46"/>
  <c r="U694" i="46"/>
  <c r="U695" i="46"/>
  <c r="U696" i="46"/>
  <c r="U697" i="46"/>
  <c r="U698" i="46"/>
  <c r="U699" i="46"/>
  <c r="U700" i="46"/>
  <c r="U701" i="46"/>
  <c r="U702" i="46"/>
  <c r="U703" i="46"/>
  <c r="U704" i="46"/>
  <c r="U705" i="46"/>
  <c r="U706" i="46"/>
  <c r="U707" i="46"/>
  <c r="U708" i="46"/>
  <c r="U709" i="46"/>
  <c r="U710" i="46"/>
  <c r="U711" i="46"/>
  <c r="U712" i="46"/>
  <c r="U713" i="46"/>
  <c r="U714" i="46"/>
  <c r="U715" i="46"/>
  <c r="U716" i="46"/>
  <c r="U717" i="46"/>
  <c r="U718" i="46"/>
  <c r="U719" i="46"/>
  <c r="U720" i="46"/>
  <c r="U721" i="46"/>
  <c r="U722" i="46"/>
  <c r="U723" i="46"/>
  <c r="U724" i="46"/>
  <c r="U725" i="46"/>
  <c r="U726" i="46"/>
  <c r="U727" i="46"/>
  <c r="U728" i="46"/>
  <c r="U729" i="46"/>
  <c r="U730" i="46"/>
  <c r="U731" i="46"/>
  <c r="U732" i="46"/>
  <c r="U733" i="46"/>
  <c r="U734" i="46"/>
  <c r="U735" i="46"/>
  <c r="U736" i="46"/>
  <c r="U737" i="46"/>
  <c r="U738" i="46"/>
  <c r="U739" i="46"/>
  <c r="U740" i="46"/>
  <c r="U741" i="46"/>
  <c r="U742" i="46"/>
  <c r="U743" i="46"/>
  <c r="U744" i="46"/>
  <c r="U745" i="46"/>
  <c r="U746" i="46"/>
  <c r="U747" i="46"/>
  <c r="U748" i="46"/>
  <c r="U749" i="46"/>
  <c r="U750" i="46"/>
  <c r="U751" i="46"/>
  <c r="U752" i="46"/>
  <c r="U753" i="46"/>
  <c r="U754" i="46"/>
  <c r="U755" i="46"/>
  <c r="U756" i="46"/>
  <c r="U757" i="46"/>
  <c r="U758" i="46"/>
  <c r="U759" i="46"/>
  <c r="U760" i="46"/>
  <c r="U761" i="46"/>
  <c r="U762" i="46"/>
  <c r="U763" i="46"/>
  <c r="U764" i="46"/>
  <c r="U765" i="46"/>
  <c r="U766" i="46"/>
  <c r="U767" i="46"/>
  <c r="U768" i="46"/>
  <c r="U769" i="46"/>
  <c r="U770" i="46"/>
  <c r="U771" i="46"/>
  <c r="U772" i="46"/>
  <c r="U773" i="46"/>
  <c r="U774" i="46"/>
  <c r="U775" i="46"/>
  <c r="U776" i="46"/>
  <c r="U777" i="46"/>
  <c r="U778" i="46"/>
  <c r="U779" i="46"/>
  <c r="U780" i="46"/>
  <c r="U781" i="46"/>
  <c r="U782" i="46"/>
  <c r="U783" i="46"/>
  <c r="U784" i="46"/>
  <c r="U785" i="46"/>
  <c r="U786" i="46"/>
  <c r="U787" i="46"/>
  <c r="U788" i="46"/>
  <c r="U789" i="46"/>
  <c r="U790" i="46"/>
  <c r="U791" i="46"/>
  <c r="U792" i="46"/>
  <c r="U793" i="46"/>
  <c r="U794" i="46"/>
  <c r="U795" i="46"/>
  <c r="U796" i="46"/>
  <c r="U797" i="46"/>
  <c r="U798" i="46"/>
  <c r="U799" i="46"/>
  <c r="U800" i="46"/>
  <c r="U801" i="46"/>
  <c r="U802" i="46"/>
  <c r="U803" i="46"/>
  <c r="U804" i="46"/>
  <c r="U805" i="46"/>
  <c r="U806" i="46"/>
  <c r="U807" i="46"/>
  <c r="U808" i="46"/>
  <c r="U809" i="46"/>
  <c r="U810" i="46"/>
  <c r="U811" i="46"/>
  <c r="U812" i="46"/>
  <c r="U813" i="46"/>
  <c r="U814" i="46"/>
  <c r="U815" i="46"/>
  <c r="U816" i="46"/>
  <c r="U817" i="46"/>
  <c r="U818" i="46"/>
  <c r="U819" i="46"/>
  <c r="U820" i="46"/>
  <c r="U821" i="46"/>
  <c r="U822" i="46"/>
  <c r="U823" i="46"/>
  <c r="U824" i="46"/>
  <c r="U825" i="46"/>
  <c r="U826" i="46"/>
  <c r="U827" i="46"/>
  <c r="U828" i="46"/>
  <c r="U829" i="46"/>
  <c r="U830" i="46"/>
  <c r="U831" i="46"/>
  <c r="U832" i="46"/>
  <c r="U833" i="46"/>
  <c r="U834" i="46"/>
  <c r="U835" i="46"/>
  <c r="U836" i="46"/>
  <c r="U837" i="46"/>
  <c r="U838" i="46"/>
  <c r="U839" i="46"/>
  <c r="U840" i="46"/>
  <c r="U841" i="46"/>
  <c r="U842" i="46"/>
  <c r="U843" i="46"/>
  <c r="U844" i="46"/>
  <c r="U845" i="46"/>
  <c r="U846" i="46"/>
  <c r="U847" i="46"/>
  <c r="U848" i="46"/>
  <c r="U849" i="46"/>
  <c r="U850" i="46"/>
  <c r="U851" i="46"/>
  <c r="U852" i="46"/>
  <c r="U853" i="46"/>
  <c r="U854" i="46"/>
  <c r="U855" i="46"/>
  <c r="U856" i="46"/>
  <c r="U857" i="46"/>
  <c r="U858" i="46"/>
  <c r="U859" i="46"/>
  <c r="U860" i="46"/>
  <c r="U861" i="46"/>
  <c r="U862" i="46"/>
  <c r="U863" i="46"/>
  <c r="U864" i="46"/>
  <c r="U865" i="46"/>
  <c r="U866" i="46"/>
  <c r="U867" i="46"/>
  <c r="U868" i="46"/>
  <c r="U869" i="46"/>
  <c r="U870" i="46"/>
  <c r="U871" i="46"/>
  <c r="U872" i="46"/>
  <c r="U873" i="46"/>
  <c r="U874" i="46"/>
  <c r="U875" i="46"/>
  <c r="U876" i="46"/>
  <c r="U877" i="46"/>
  <c r="U878" i="46"/>
  <c r="U879" i="46"/>
  <c r="U880" i="46"/>
  <c r="U881" i="46"/>
  <c r="U882" i="46"/>
  <c r="U883" i="46"/>
  <c r="U884" i="46"/>
  <c r="U885" i="46"/>
  <c r="U886" i="46"/>
  <c r="U887" i="46"/>
  <c r="U888" i="46"/>
  <c r="U889" i="46"/>
  <c r="U890" i="46"/>
  <c r="U891" i="46"/>
  <c r="U892" i="46"/>
  <c r="U893" i="46"/>
  <c r="U894" i="46"/>
  <c r="U895" i="46"/>
  <c r="U896" i="46"/>
  <c r="U897" i="46"/>
  <c r="U898" i="46"/>
  <c r="U899" i="46"/>
  <c r="U900" i="46"/>
  <c r="U901" i="46"/>
  <c r="U902" i="46"/>
  <c r="U903" i="46"/>
  <c r="U904" i="46"/>
  <c r="U905" i="46"/>
  <c r="U906" i="46"/>
  <c r="U907" i="46"/>
  <c r="U908" i="46"/>
  <c r="U909" i="46"/>
  <c r="U910" i="46"/>
  <c r="U911" i="46"/>
  <c r="U912" i="46"/>
  <c r="U913" i="46"/>
  <c r="U914" i="46"/>
  <c r="U915" i="46"/>
  <c r="U916" i="46"/>
  <c r="U917" i="46"/>
  <c r="U918" i="46"/>
  <c r="U919" i="46"/>
  <c r="U920" i="46"/>
  <c r="U921" i="46"/>
  <c r="U922" i="46"/>
  <c r="U923" i="46"/>
  <c r="U924" i="46"/>
  <c r="U925" i="46"/>
  <c r="U926" i="46"/>
  <c r="U927" i="46"/>
  <c r="U928" i="46"/>
  <c r="U929" i="46"/>
  <c r="U930" i="46"/>
  <c r="U931" i="46"/>
  <c r="U932" i="46"/>
  <c r="U933" i="46"/>
  <c r="U934" i="46"/>
  <c r="U935" i="46"/>
  <c r="U936" i="46"/>
  <c r="U937" i="46"/>
  <c r="U938" i="46"/>
  <c r="U939" i="46"/>
  <c r="U940" i="46"/>
  <c r="U941" i="46"/>
  <c r="U942" i="46"/>
  <c r="U943" i="46"/>
  <c r="U944" i="46"/>
  <c r="U945" i="46"/>
  <c r="U946" i="46"/>
  <c r="U947" i="46"/>
  <c r="U948" i="46"/>
  <c r="U949" i="46"/>
  <c r="U950" i="46"/>
  <c r="U951" i="46"/>
  <c r="U952" i="46"/>
  <c r="U953" i="46"/>
  <c r="U954" i="46"/>
  <c r="U955" i="46"/>
  <c r="U956" i="46"/>
  <c r="U957" i="46"/>
  <c r="U958" i="46"/>
  <c r="U959" i="46"/>
  <c r="U960" i="46"/>
  <c r="U961" i="46"/>
  <c r="U962" i="46"/>
  <c r="U963" i="46"/>
  <c r="U964" i="46"/>
  <c r="U965" i="46"/>
  <c r="U966" i="46"/>
  <c r="U967" i="46"/>
  <c r="U968" i="46"/>
  <c r="U969" i="46"/>
  <c r="U970" i="46"/>
  <c r="U971" i="46"/>
  <c r="U972" i="46"/>
  <c r="U973" i="46"/>
  <c r="U974" i="46"/>
  <c r="U975" i="46"/>
  <c r="U976" i="46"/>
  <c r="U977" i="46"/>
  <c r="U978" i="46"/>
  <c r="U979" i="46"/>
  <c r="U980" i="46"/>
  <c r="U981" i="46"/>
  <c r="U982" i="46"/>
  <c r="U983" i="46"/>
  <c r="U984" i="46"/>
  <c r="U985" i="46"/>
  <c r="U986" i="46"/>
  <c r="U987" i="46"/>
  <c r="U988" i="46"/>
  <c r="U989" i="46"/>
  <c r="U990" i="46"/>
  <c r="U991" i="46"/>
  <c r="U992" i="46"/>
  <c r="U993" i="46"/>
  <c r="U994" i="46"/>
  <c r="U995" i="46"/>
  <c r="U996" i="46"/>
  <c r="U997" i="46"/>
  <c r="U998" i="46"/>
  <c r="U999" i="46"/>
  <c r="U1000" i="46"/>
  <c r="U1001" i="46"/>
  <c r="U1002" i="46"/>
  <c r="U1003" i="46"/>
  <c r="U1004" i="46"/>
  <c r="U1005" i="46"/>
  <c r="U1006" i="46"/>
  <c r="U1007" i="46"/>
  <c r="U1008" i="46"/>
  <c r="U1009" i="46"/>
  <c r="U1010" i="46"/>
  <c r="U1011" i="46"/>
  <c r="U1012" i="46"/>
  <c r="U1013" i="46"/>
  <c r="U1014" i="46"/>
  <c r="U1015" i="46"/>
  <c r="U1016" i="46"/>
  <c r="U1017" i="46"/>
  <c r="U1018" i="46"/>
  <c r="U1019" i="46"/>
  <c r="U1020" i="46"/>
  <c r="U1021" i="46"/>
  <c r="U1022" i="46"/>
  <c r="U1023" i="46"/>
  <c r="U1024" i="46"/>
  <c r="U1025" i="46"/>
  <c r="U1026" i="46"/>
  <c r="U1027" i="46"/>
  <c r="U1028" i="46"/>
  <c r="U1029" i="46"/>
  <c r="U1030" i="46"/>
  <c r="U1031" i="46"/>
  <c r="U1032" i="46"/>
  <c r="U1033" i="46"/>
  <c r="U1034" i="46"/>
  <c r="U1035" i="46"/>
  <c r="U1036" i="46"/>
  <c r="U1037" i="46"/>
  <c r="U1038" i="46"/>
  <c r="U1039" i="46"/>
  <c r="U1040" i="46"/>
  <c r="U1041" i="46"/>
  <c r="U1042" i="46"/>
  <c r="U1043" i="46"/>
  <c r="U1044" i="46"/>
  <c r="U1045" i="46"/>
  <c r="U1046" i="46"/>
  <c r="U1047" i="46"/>
  <c r="U1048" i="46"/>
  <c r="U1049" i="46"/>
  <c r="U1050" i="46"/>
  <c r="U1051" i="46"/>
  <c r="U1052" i="46"/>
  <c r="U1053" i="46"/>
  <c r="U1054" i="46"/>
  <c r="U1055" i="46"/>
  <c r="U1056" i="46"/>
  <c r="U1057" i="46"/>
  <c r="U1058" i="46"/>
  <c r="U1059" i="46"/>
  <c r="U1060" i="46"/>
  <c r="U1061" i="46"/>
  <c r="U1062" i="46"/>
  <c r="U1063" i="46"/>
  <c r="U1064" i="46"/>
  <c r="U1065" i="46"/>
  <c r="U1066" i="46"/>
  <c r="U1067" i="46"/>
  <c r="U1068" i="46"/>
  <c r="U1069" i="46"/>
  <c r="U1070" i="46"/>
  <c r="U1071" i="46"/>
  <c r="U1072" i="46"/>
  <c r="U1073" i="46"/>
  <c r="U1074" i="46"/>
  <c r="U1075" i="46"/>
  <c r="U1076" i="46"/>
  <c r="U1077" i="46"/>
  <c r="U1078" i="46"/>
  <c r="U1079" i="46"/>
  <c r="U1080" i="46"/>
  <c r="U1081" i="46"/>
  <c r="U1082" i="46"/>
  <c r="U1083" i="46"/>
  <c r="U1084" i="46"/>
  <c r="U1085" i="46"/>
  <c r="U1086" i="46"/>
  <c r="U1087" i="46"/>
  <c r="U1088" i="46"/>
  <c r="U1089" i="46"/>
  <c r="U1090" i="46"/>
  <c r="U1091" i="46"/>
  <c r="U1092" i="46"/>
  <c r="U1093" i="46"/>
  <c r="U1094" i="46"/>
  <c r="U1095" i="46"/>
  <c r="U1096" i="46"/>
  <c r="U1097" i="46"/>
  <c r="U1098" i="46"/>
  <c r="U1099" i="46"/>
  <c r="U1100" i="46"/>
  <c r="U1101" i="46"/>
  <c r="U1102" i="46"/>
  <c r="U1103" i="46"/>
  <c r="U1104" i="46"/>
  <c r="U1105" i="46"/>
  <c r="U1106" i="46"/>
  <c r="U1107" i="46"/>
  <c r="U1108" i="46"/>
  <c r="U1109" i="46"/>
  <c r="U1110" i="46"/>
  <c r="U1111" i="46"/>
  <c r="U1112" i="46"/>
  <c r="U1113" i="46"/>
  <c r="U1114" i="46"/>
  <c r="U1115" i="46"/>
  <c r="U1116" i="46"/>
  <c r="U1117" i="46"/>
  <c r="U1118" i="46"/>
  <c r="U1119" i="46"/>
  <c r="U1120" i="46"/>
  <c r="U1121" i="46"/>
  <c r="U1122" i="46"/>
  <c r="U1123" i="46"/>
  <c r="U1124" i="46"/>
  <c r="U1125" i="46"/>
  <c r="U1126" i="46"/>
  <c r="U1127" i="46"/>
  <c r="U1128" i="46"/>
  <c r="U1129" i="46"/>
  <c r="U1130" i="46"/>
  <c r="U1131" i="46"/>
  <c r="U1132" i="46"/>
  <c r="U1133" i="46"/>
  <c r="U1134" i="46"/>
  <c r="U1135" i="46"/>
  <c r="U1136" i="46"/>
  <c r="U1137" i="46"/>
  <c r="U1138" i="46"/>
  <c r="U1139" i="46"/>
  <c r="U1140" i="46"/>
  <c r="U1141" i="46"/>
  <c r="U1142" i="46"/>
  <c r="U1143" i="46"/>
  <c r="U1144" i="46"/>
  <c r="U1145" i="46"/>
  <c r="U1146" i="46"/>
  <c r="U1147" i="46"/>
  <c r="U1148" i="46"/>
  <c r="U1149" i="46"/>
  <c r="U1150" i="46"/>
  <c r="U1151" i="46"/>
  <c r="U1152" i="46"/>
  <c r="U1153" i="46"/>
  <c r="U1154" i="46"/>
  <c r="U1155" i="46"/>
  <c r="U1156" i="46"/>
  <c r="U1157" i="46"/>
  <c r="U1158" i="46"/>
  <c r="U1159" i="46"/>
  <c r="U1160" i="46"/>
  <c r="U1161" i="46"/>
  <c r="U1162" i="46"/>
  <c r="U1163" i="46"/>
  <c r="U1164" i="46"/>
  <c r="U1165" i="46"/>
  <c r="U1166" i="46"/>
  <c r="U1167" i="46"/>
  <c r="U1168" i="46"/>
  <c r="U1169" i="46"/>
  <c r="U1170" i="46"/>
  <c r="U1171" i="46"/>
  <c r="U1172" i="46"/>
  <c r="U1173" i="46"/>
  <c r="U1174" i="46"/>
  <c r="U1175" i="46"/>
  <c r="U1176" i="46"/>
  <c r="U1177" i="46"/>
  <c r="U1178" i="46"/>
  <c r="U1179" i="46"/>
  <c r="U1180" i="46"/>
  <c r="U1181" i="46"/>
  <c r="U1182" i="46"/>
  <c r="U1183" i="46"/>
  <c r="U1184" i="46"/>
  <c r="U1185" i="46"/>
  <c r="U1186" i="46"/>
  <c r="U1187" i="46"/>
  <c r="U1188" i="46"/>
  <c r="U1189" i="46"/>
  <c r="U1190" i="46"/>
  <c r="U1191" i="46"/>
  <c r="U1192" i="46"/>
  <c r="U1193" i="46"/>
  <c r="U1194" i="46"/>
  <c r="U1195" i="46"/>
  <c r="U1196" i="46"/>
  <c r="U1197" i="46"/>
  <c r="U1198" i="46"/>
  <c r="U1199" i="46"/>
  <c r="U1200" i="46"/>
  <c r="U1201" i="46"/>
  <c r="U1202" i="46"/>
  <c r="U1203" i="46"/>
  <c r="U1204" i="46"/>
  <c r="U1205" i="46"/>
  <c r="U1206" i="46"/>
  <c r="U1207" i="46"/>
  <c r="U1208" i="46"/>
  <c r="U1209" i="46"/>
  <c r="U1210" i="46"/>
  <c r="U1211" i="46"/>
  <c r="U1212" i="46"/>
  <c r="U1213" i="46"/>
  <c r="U1214" i="46"/>
  <c r="U1215" i="46"/>
  <c r="U1216" i="46"/>
  <c r="U1217" i="46"/>
  <c r="U1218" i="46"/>
  <c r="U1219" i="46"/>
  <c r="U1220" i="46"/>
  <c r="U1221" i="46"/>
  <c r="U1222" i="46"/>
  <c r="U1223" i="46"/>
  <c r="U1224" i="46"/>
  <c r="U1225" i="46"/>
  <c r="U1226" i="46"/>
  <c r="U1227" i="46"/>
  <c r="U1228" i="46"/>
  <c r="U1229" i="46"/>
  <c r="U1230" i="46"/>
  <c r="U1231" i="46"/>
  <c r="U1232" i="46"/>
  <c r="U1233" i="46"/>
  <c r="U1234" i="46"/>
  <c r="U1235" i="46"/>
  <c r="U1236" i="46"/>
  <c r="U1237" i="46"/>
  <c r="U1238" i="46"/>
  <c r="U1239" i="46"/>
  <c r="U1240" i="46"/>
  <c r="U1241" i="46"/>
  <c r="U1242" i="46"/>
  <c r="U1243" i="46"/>
  <c r="U1244" i="46"/>
  <c r="U1245" i="46"/>
  <c r="U1246" i="46"/>
  <c r="U1247" i="46"/>
  <c r="U1248" i="46"/>
  <c r="U1249" i="46"/>
  <c r="U1250" i="46"/>
  <c r="U1251" i="46"/>
  <c r="U1252" i="46"/>
  <c r="U1253" i="46"/>
  <c r="U1254" i="46"/>
  <c r="U1255" i="46"/>
  <c r="U1256" i="46"/>
  <c r="U1257" i="46"/>
  <c r="U1258" i="46"/>
  <c r="U1259" i="46"/>
  <c r="U1260" i="46"/>
  <c r="U1261" i="46"/>
  <c r="U1262" i="46"/>
  <c r="U1263" i="46"/>
  <c r="U1264" i="46"/>
  <c r="U1265" i="46"/>
  <c r="U1266" i="46"/>
  <c r="U1267" i="46"/>
  <c r="U1268" i="46"/>
  <c r="U1269" i="46"/>
  <c r="U1270" i="46"/>
  <c r="U1271" i="46"/>
  <c r="U1272" i="46"/>
  <c r="U1273" i="46"/>
  <c r="U1274" i="46"/>
  <c r="U1275" i="46"/>
  <c r="U1276" i="46"/>
  <c r="U1277" i="46"/>
  <c r="U1278" i="46"/>
  <c r="U1279" i="46"/>
  <c r="U1280" i="46"/>
  <c r="U1281" i="46"/>
  <c r="U1282" i="46"/>
  <c r="U1283" i="46"/>
  <c r="U1284" i="46"/>
  <c r="U1285" i="46"/>
  <c r="U1286" i="46"/>
  <c r="U1287" i="46"/>
  <c r="U1288" i="46"/>
  <c r="U1289" i="46"/>
  <c r="U1290" i="46"/>
  <c r="U1291" i="46"/>
  <c r="U1292" i="46"/>
  <c r="U1293" i="46"/>
  <c r="U1294" i="46"/>
  <c r="U1295" i="46"/>
  <c r="U1296" i="46"/>
  <c r="U1297" i="46"/>
  <c r="U1298" i="46"/>
  <c r="U1299" i="46"/>
  <c r="U1300" i="46"/>
  <c r="U1301" i="46"/>
  <c r="U1302" i="46"/>
  <c r="U1303" i="46"/>
  <c r="U1304" i="46"/>
  <c r="U1305" i="46"/>
  <c r="U1306" i="46"/>
  <c r="U1307" i="46"/>
  <c r="U1308" i="46"/>
  <c r="U1309" i="46"/>
  <c r="U1310" i="46"/>
  <c r="U1311" i="46"/>
  <c r="U1312" i="46"/>
  <c r="U1313" i="46"/>
  <c r="U1314" i="46"/>
  <c r="U1315" i="46"/>
  <c r="U1316" i="46"/>
  <c r="U1317" i="46"/>
  <c r="U1318" i="46"/>
  <c r="U1319" i="46"/>
  <c r="U1320" i="46"/>
  <c r="U1321" i="46"/>
  <c r="U1322" i="46"/>
  <c r="U1323" i="46"/>
  <c r="U1324" i="46"/>
  <c r="U1325" i="46"/>
  <c r="U1326" i="46"/>
  <c r="U1327" i="46"/>
  <c r="U1328" i="46"/>
  <c r="U1329" i="46"/>
  <c r="U1330" i="46"/>
  <c r="U1331" i="46"/>
  <c r="U1332" i="46"/>
  <c r="U1333" i="46"/>
  <c r="U1334" i="46"/>
  <c r="U1335" i="46"/>
  <c r="U1336" i="46"/>
  <c r="U1337" i="46"/>
  <c r="U1338" i="46"/>
  <c r="U1339" i="46"/>
  <c r="U1340" i="46"/>
  <c r="U1341" i="46"/>
  <c r="U1342" i="46"/>
  <c r="U1343" i="46"/>
  <c r="U1344" i="46"/>
  <c r="U1345" i="46"/>
  <c r="U1346" i="46"/>
  <c r="U1347" i="46"/>
  <c r="U1348" i="46"/>
  <c r="U1349" i="46"/>
  <c r="U1350" i="46"/>
  <c r="U1351" i="46"/>
  <c r="U1352" i="46"/>
  <c r="U1353" i="46"/>
  <c r="U1354" i="46"/>
  <c r="U1355" i="46"/>
  <c r="U1356" i="46"/>
  <c r="U1357" i="46"/>
  <c r="U1358" i="46"/>
  <c r="U1359" i="46"/>
  <c r="U1360" i="46"/>
  <c r="U1361" i="46"/>
  <c r="U1362" i="46"/>
  <c r="U1363" i="46"/>
  <c r="U1364" i="46"/>
  <c r="U1365" i="46"/>
  <c r="U1366" i="46"/>
  <c r="U1367" i="46"/>
  <c r="U1368" i="46"/>
  <c r="U1369" i="46"/>
  <c r="U1370" i="46"/>
  <c r="U1371" i="46"/>
  <c r="U1372" i="46"/>
  <c r="U1373" i="46"/>
  <c r="U1374" i="46"/>
  <c r="U1375" i="46"/>
  <c r="U1376" i="46"/>
  <c r="U1377" i="46"/>
  <c r="U1378" i="46"/>
  <c r="U1379" i="46"/>
  <c r="U1380" i="46"/>
  <c r="U1381" i="46"/>
  <c r="U1382" i="46"/>
  <c r="U1383" i="46"/>
  <c r="U1384" i="46"/>
  <c r="U1385" i="46"/>
  <c r="U1386" i="46"/>
  <c r="U1387" i="46"/>
  <c r="U1388" i="46"/>
  <c r="U1389" i="46"/>
  <c r="U1390" i="46"/>
  <c r="U1391" i="46"/>
  <c r="U1392" i="46"/>
  <c r="U1393" i="46"/>
  <c r="U1394" i="46"/>
  <c r="U1395" i="46"/>
  <c r="U1396" i="46"/>
  <c r="U1397" i="46"/>
  <c r="U1398" i="46"/>
  <c r="U1399" i="46"/>
  <c r="U1400" i="46"/>
  <c r="U1401" i="46"/>
  <c r="U1402" i="46"/>
  <c r="U1403" i="46"/>
  <c r="U1404" i="46"/>
  <c r="U1405" i="46"/>
  <c r="U1406" i="46"/>
  <c r="U1407" i="46"/>
  <c r="U1408" i="46"/>
  <c r="U1409" i="46"/>
  <c r="U1410" i="46"/>
  <c r="U1411" i="46"/>
  <c r="U1412" i="46"/>
  <c r="U1413" i="46"/>
  <c r="U1414" i="46"/>
  <c r="U1415" i="46"/>
  <c r="U1416" i="46"/>
  <c r="U1417" i="46"/>
  <c r="U1418" i="46"/>
  <c r="U1419" i="46"/>
  <c r="U1420" i="46"/>
  <c r="U1421" i="46"/>
  <c r="U1422" i="46"/>
  <c r="U1423" i="46"/>
  <c r="U1424" i="46"/>
  <c r="U1425" i="46"/>
  <c r="U1426" i="46"/>
  <c r="U1427" i="46"/>
  <c r="U1428" i="46"/>
  <c r="U1429" i="46"/>
  <c r="U1430" i="46"/>
  <c r="U1431" i="46"/>
  <c r="U1432" i="46"/>
  <c r="U1433" i="46"/>
  <c r="U1434" i="46"/>
  <c r="U1435" i="46"/>
  <c r="U1436" i="46"/>
  <c r="U1437" i="46"/>
  <c r="U1438" i="46"/>
  <c r="U1439" i="46"/>
  <c r="U1440" i="46"/>
  <c r="U1441" i="46"/>
  <c r="U1442" i="46"/>
  <c r="U1443" i="46"/>
  <c r="U1444" i="46"/>
  <c r="U1445" i="46"/>
  <c r="U1446" i="46"/>
  <c r="U1447" i="46"/>
  <c r="U1448" i="46"/>
  <c r="U1449" i="46"/>
  <c r="U1450" i="46"/>
  <c r="U1451" i="46"/>
  <c r="U1452" i="46"/>
  <c r="U1453" i="46"/>
  <c r="U1454" i="46"/>
  <c r="U1455" i="46"/>
  <c r="U1456" i="46"/>
  <c r="U1457" i="46"/>
  <c r="U1458" i="46"/>
  <c r="U1459" i="46"/>
  <c r="U1460" i="46"/>
  <c r="U1461" i="46"/>
  <c r="U1462" i="46"/>
  <c r="U1463" i="46"/>
  <c r="U1464" i="46"/>
  <c r="U1465" i="46"/>
  <c r="U1466" i="46"/>
  <c r="U1467" i="46"/>
  <c r="U1468" i="46"/>
  <c r="U1469" i="46"/>
  <c r="U1470" i="46"/>
  <c r="U1471" i="46"/>
  <c r="U1472" i="46"/>
  <c r="U1473" i="46"/>
  <c r="U1474" i="46"/>
  <c r="U1475" i="46"/>
  <c r="U1476" i="46"/>
  <c r="U1477" i="46"/>
  <c r="U1478" i="46"/>
  <c r="U1479" i="46"/>
  <c r="U1480" i="46"/>
  <c r="U1481" i="46"/>
  <c r="U1482" i="46"/>
  <c r="U1483" i="46"/>
  <c r="U1484" i="46"/>
  <c r="U1485" i="46"/>
  <c r="U1486" i="46"/>
  <c r="U1487" i="46"/>
  <c r="U1488" i="46"/>
  <c r="U1489" i="46"/>
  <c r="U1490" i="46"/>
  <c r="U1491" i="46"/>
  <c r="U1492" i="46"/>
  <c r="U1493" i="46"/>
  <c r="U1494" i="46"/>
  <c r="U1495" i="46"/>
  <c r="U1496" i="46"/>
  <c r="U1497" i="46"/>
  <c r="U1498" i="46"/>
  <c r="U1499" i="46"/>
  <c r="U1500" i="46"/>
  <c r="U1501" i="46"/>
  <c r="U1502" i="46"/>
  <c r="U1503" i="46"/>
  <c r="U1504" i="46"/>
  <c r="U1505" i="46"/>
  <c r="U1506" i="46"/>
  <c r="U1507" i="46"/>
  <c r="U1508" i="46"/>
  <c r="U1509" i="46"/>
  <c r="U1510" i="46"/>
  <c r="U1511" i="46"/>
  <c r="U1512" i="46"/>
  <c r="U1513" i="46"/>
  <c r="U1514" i="46"/>
  <c r="U1515" i="46"/>
  <c r="U1516" i="46"/>
  <c r="U1517" i="46"/>
  <c r="U1518" i="46"/>
  <c r="U1519" i="46"/>
  <c r="U1520" i="46"/>
  <c r="U1521" i="46"/>
  <c r="U1522" i="46"/>
  <c r="U1523" i="46"/>
  <c r="U1524" i="46"/>
  <c r="U1525" i="46"/>
  <c r="U1526" i="46"/>
  <c r="U1527" i="46"/>
  <c r="U1528" i="46"/>
  <c r="U1529" i="46"/>
  <c r="U1530" i="46"/>
  <c r="U1531" i="46"/>
  <c r="U1532" i="46"/>
  <c r="U1533" i="46"/>
  <c r="U1534" i="46"/>
  <c r="U1535" i="46"/>
  <c r="U1536" i="46"/>
  <c r="U1537" i="46"/>
  <c r="U1538" i="46"/>
  <c r="U1539" i="46"/>
  <c r="U1540" i="46"/>
  <c r="U1541" i="46"/>
  <c r="U1542" i="46"/>
  <c r="U1543" i="46"/>
  <c r="U1544" i="46"/>
  <c r="U1545" i="46"/>
  <c r="U1546" i="46"/>
  <c r="U1547" i="46"/>
  <c r="U1548" i="46"/>
  <c r="U1549" i="46"/>
  <c r="U1550" i="46"/>
  <c r="U1551" i="46"/>
  <c r="U1552" i="46"/>
  <c r="U1553" i="46"/>
  <c r="U1554" i="46"/>
  <c r="U1555" i="46"/>
  <c r="U1556" i="46"/>
  <c r="U1557" i="46"/>
  <c r="U1558" i="46"/>
  <c r="U1559" i="46"/>
  <c r="U1560" i="46"/>
  <c r="U1561" i="46"/>
  <c r="U1562" i="46"/>
  <c r="U1563" i="46"/>
  <c r="U1564" i="46"/>
  <c r="U1565" i="46"/>
  <c r="U1566" i="46"/>
  <c r="U1567" i="46"/>
  <c r="U1568" i="46"/>
  <c r="U1569" i="46"/>
  <c r="U1570" i="46"/>
  <c r="U1571" i="46"/>
  <c r="U1572" i="46"/>
  <c r="U1573" i="46"/>
  <c r="U1574" i="46"/>
  <c r="U1575" i="46"/>
  <c r="U1576" i="46"/>
  <c r="U1577" i="46"/>
  <c r="U1578" i="46"/>
  <c r="U1579" i="46"/>
  <c r="U1580" i="46"/>
  <c r="U1581" i="46"/>
  <c r="U1582" i="46"/>
  <c r="U1583" i="46"/>
  <c r="U1584" i="46"/>
  <c r="U1585" i="46"/>
  <c r="U1586" i="46"/>
  <c r="U1587" i="46"/>
  <c r="U1588" i="46"/>
  <c r="U1589" i="46"/>
  <c r="U1590" i="46"/>
  <c r="U1591" i="46"/>
  <c r="U1592" i="46"/>
  <c r="U1593" i="46"/>
  <c r="U1594" i="46"/>
  <c r="U1595" i="46"/>
  <c r="U1596" i="46"/>
  <c r="U1597" i="46"/>
  <c r="U1598" i="46"/>
  <c r="U1599" i="46"/>
  <c r="U1600" i="46"/>
  <c r="U1601" i="46"/>
  <c r="U1602" i="46"/>
  <c r="U1603" i="46"/>
  <c r="U1604" i="46"/>
  <c r="U1605" i="46"/>
  <c r="U1606" i="46"/>
  <c r="U1607" i="46"/>
  <c r="U1608" i="46"/>
  <c r="U1609" i="46"/>
  <c r="U1610" i="46"/>
  <c r="U1611" i="46"/>
  <c r="U1612" i="46"/>
  <c r="U1613" i="46"/>
  <c r="U1614" i="46"/>
  <c r="U1615" i="46"/>
  <c r="U1616" i="46"/>
  <c r="U1617" i="46"/>
  <c r="U1618" i="46"/>
  <c r="U1619" i="46"/>
  <c r="U1620" i="46"/>
  <c r="U1621" i="46"/>
  <c r="U1622" i="46"/>
  <c r="U1623" i="46"/>
  <c r="U1624" i="46"/>
  <c r="U1625" i="46"/>
  <c r="U1626" i="46"/>
  <c r="U1627" i="46"/>
  <c r="U1628" i="46"/>
  <c r="U1629" i="46"/>
  <c r="U1630" i="46"/>
  <c r="U1631" i="46"/>
  <c r="U1632" i="46"/>
  <c r="U1633" i="46"/>
  <c r="U1634" i="46"/>
  <c r="U1635" i="46"/>
  <c r="U1636" i="46"/>
  <c r="U1637" i="46"/>
  <c r="U1638" i="46"/>
  <c r="U1639" i="46"/>
  <c r="U1640" i="46"/>
  <c r="U1641" i="46"/>
  <c r="U1642" i="46"/>
  <c r="U1643" i="46"/>
  <c r="U1644" i="46"/>
  <c r="U1645" i="46"/>
  <c r="U1646" i="46"/>
  <c r="U1647" i="46"/>
  <c r="U1648" i="46"/>
  <c r="U1649" i="46"/>
  <c r="U1650" i="46"/>
  <c r="U1651" i="46"/>
  <c r="U1652" i="46"/>
  <c r="U1653" i="46"/>
  <c r="U1654" i="46"/>
  <c r="U1655" i="46"/>
  <c r="U1656" i="46"/>
  <c r="U1657" i="46"/>
  <c r="U1658" i="46"/>
  <c r="U1659" i="46"/>
  <c r="U1660" i="46"/>
  <c r="U1661" i="46"/>
  <c r="U1662" i="46"/>
  <c r="U1663" i="46"/>
  <c r="U1664" i="46"/>
  <c r="U1665" i="46"/>
  <c r="U1666" i="46"/>
  <c r="U1667" i="46"/>
  <c r="U1668" i="46"/>
  <c r="U1669" i="46"/>
  <c r="U1670" i="46"/>
  <c r="U1671" i="46"/>
  <c r="U1672" i="46"/>
  <c r="U1673" i="46"/>
  <c r="U1674" i="46"/>
  <c r="U1675" i="46"/>
  <c r="U1676" i="46"/>
  <c r="U1677" i="46"/>
  <c r="U1678" i="46"/>
  <c r="U1679" i="46"/>
  <c r="U1680" i="46"/>
  <c r="U1681" i="46"/>
  <c r="U1682" i="46"/>
  <c r="U1683" i="46"/>
  <c r="U1684" i="46"/>
  <c r="U1685" i="46"/>
  <c r="U1686" i="46"/>
  <c r="U1687" i="46"/>
  <c r="U1688" i="46"/>
  <c r="U1689" i="46"/>
  <c r="U1690" i="46"/>
  <c r="U1691" i="46"/>
  <c r="U1692" i="46"/>
  <c r="U1693" i="46"/>
  <c r="U1694" i="46"/>
  <c r="U1695" i="46"/>
  <c r="U1696" i="46"/>
  <c r="U1697" i="46"/>
  <c r="U1698" i="46"/>
  <c r="U1699" i="46"/>
  <c r="U1700" i="46"/>
  <c r="U1701" i="46"/>
  <c r="U1702" i="46"/>
  <c r="U1703" i="46"/>
  <c r="U1704" i="46"/>
  <c r="U1705" i="46"/>
  <c r="U1706" i="46"/>
  <c r="U1707" i="46"/>
  <c r="U1708" i="46"/>
  <c r="U1709" i="46"/>
  <c r="U1710" i="46"/>
  <c r="U1711" i="46"/>
  <c r="U1712" i="46"/>
  <c r="U1713" i="46"/>
  <c r="U1714" i="46"/>
  <c r="U1715" i="46"/>
  <c r="U1716" i="46"/>
  <c r="U1717" i="46"/>
  <c r="U1718" i="46"/>
  <c r="U1719" i="46"/>
  <c r="U1720" i="46"/>
  <c r="U1721" i="46"/>
  <c r="U1722" i="46"/>
  <c r="U1723" i="46"/>
  <c r="U1724" i="46"/>
  <c r="U1725" i="46"/>
  <c r="U1726" i="46"/>
  <c r="U1727" i="46"/>
  <c r="U1728" i="46"/>
  <c r="U1729" i="46"/>
  <c r="U1730" i="46"/>
  <c r="U1731" i="46"/>
  <c r="U1732" i="46"/>
  <c r="U1733" i="46"/>
  <c r="U1734" i="46"/>
  <c r="U1735" i="46"/>
  <c r="U1736" i="46"/>
  <c r="U1737" i="46"/>
  <c r="U1738" i="46"/>
  <c r="U1739" i="46"/>
  <c r="U1740" i="46"/>
  <c r="U1741" i="46"/>
  <c r="U1742" i="46"/>
  <c r="U1743" i="46"/>
  <c r="U1744" i="46"/>
  <c r="U1745" i="46"/>
  <c r="U1746" i="46"/>
  <c r="U1747" i="46"/>
  <c r="U1748" i="46"/>
  <c r="U1749" i="46"/>
  <c r="U1750" i="46"/>
  <c r="U1751" i="46"/>
  <c r="U1752" i="46"/>
  <c r="U1753" i="46"/>
  <c r="U1754" i="46"/>
  <c r="U1755" i="46"/>
  <c r="U1756" i="46"/>
  <c r="U1757" i="46"/>
  <c r="U1758" i="46"/>
  <c r="U1759" i="46"/>
  <c r="U1760" i="46"/>
  <c r="U1761" i="46"/>
  <c r="U1762" i="46"/>
  <c r="U1763" i="46"/>
  <c r="U1764" i="46"/>
  <c r="U1765" i="46"/>
  <c r="U1766" i="46"/>
  <c r="U1767" i="46"/>
  <c r="U1768" i="46"/>
  <c r="U1769" i="46"/>
  <c r="U1770" i="46"/>
  <c r="U1771" i="46"/>
  <c r="U1772" i="46"/>
  <c r="U1773" i="46"/>
  <c r="U1774" i="46"/>
  <c r="U1775" i="46"/>
  <c r="U1776" i="46"/>
  <c r="U1777" i="46"/>
  <c r="U1778" i="46"/>
  <c r="U1779" i="46"/>
  <c r="U1780" i="46"/>
  <c r="U1781" i="46"/>
  <c r="U1782" i="46"/>
  <c r="U1783" i="46"/>
  <c r="U1784" i="46"/>
  <c r="U1785" i="46"/>
  <c r="U1786" i="46"/>
  <c r="U1787" i="46"/>
  <c r="U1788" i="46"/>
  <c r="U1789" i="46"/>
  <c r="U1790" i="46"/>
  <c r="U1791" i="46"/>
  <c r="U1792" i="46"/>
  <c r="U1793" i="46"/>
  <c r="U1794" i="46"/>
  <c r="U1795" i="46"/>
  <c r="U1796" i="46"/>
  <c r="U1797" i="46"/>
  <c r="U1798" i="46"/>
  <c r="U1799" i="46"/>
  <c r="U1800" i="46"/>
  <c r="U1801" i="46"/>
  <c r="U1802" i="46"/>
  <c r="U1803" i="46"/>
  <c r="U1804" i="46"/>
  <c r="U1805" i="46"/>
  <c r="U1806" i="46"/>
  <c r="U1807" i="46"/>
  <c r="U1808" i="46"/>
  <c r="U1809" i="46"/>
  <c r="U1810" i="46"/>
  <c r="U1811" i="46"/>
  <c r="U1812" i="46"/>
  <c r="U1813" i="46"/>
  <c r="U1814" i="46"/>
  <c r="U1815" i="46"/>
  <c r="U1816" i="46"/>
  <c r="U1817" i="46"/>
  <c r="U1818" i="46"/>
  <c r="U1819" i="46"/>
  <c r="U1820" i="46"/>
  <c r="U1821" i="46"/>
  <c r="U1822" i="46"/>
  <c r="U1823" i="46"/>
  <c r="U1824" i="46"/>
  <c r="U1825" i="46"/>
  <c r="U1826" i="46"/>
  <c r="U1827" i="46"/>
  <c r="U1828" i="46"/>
  <c r="U1829" i="46"/>
  <c r="U1830" i="46"/>
  <c r="U1831" i="46"/>
  <c r="U1832" i="46"/>
  <c r="U1833" i="46"/>
  <c r="U1834" i="46"/>
  <c r="U1835" i="46"/>
  <c r="U1836" i="46"/>
  <c r="U1837" i="46"/>
  <c r="U1838" i="46"/>
  <c r="U1839" i="46"/>
  <c r="U1840" i="46"/>
  <c r="U1841" i="46"/>
  <c r="U1842" i="46"/>
  <c r="U1843" i="46"/>
  <c r="U1844" i="46"/>
  <c r="U1845" i="46"/>
  <c r="U1846" i="46"/>
  <c r="U1847" i="46"/>
  <c r="U1848" i="46"/>
  <c r="U1849" i="46"/>
  <c r="U1850" i="46"/>
  <c r="U1851" i="46"/>
  <c r="U1852" i="46"/>
  <c r="U1853" i="46"/>
  <c r="U1854" i="46"/>
  <c r="U1855" i="46"/>
  <c r="U1856" i="46"/>
  <c r="U1857" i="46"/>
  <c r="U1858" i="46"/>
  <c r="U1859" i="46"/>
  <c r="U1860" i="46"/>
  <c r="U1861" i="46"/>
  <c r="U1862" i="46"/>
  <c r="U1863" i="46"/>
  <c r="U1864" i="46"/>
  <c r="U1865" i="46"/>
  <c r="U1866" i="46"/>
  <c r="U1867" i="46"/>
  <c r="U1868" i="46"/>
  <c r="U1869" i="46"/>
  <c r="U1870" i="46"/>
  <c r="U1871" i="46"/>
  <c r="U1872" i="46"/>
  <c r="U1873" i="46"/>
  <c r="U1874" i="46"/>
  <c r="U1875" i="46"/>
  <c r="U1876" i="46"/>
  <c r="U1877" i="46"/>
  <c r="U1878" i="46"/>
  <c r="U1879" i="46"/>
  <c r="U1880" i="46"/>
  <c r="U1881" i="46"/>
  <c r="U1882" i="46"/>
  <c r="U1883" i="46"/>
  <c r="U1884" i="46"/>
  <c r="U1885" i="46"/>
  <c r="U1886" i="46"/>
  <c r="U1887" i="46"/>
  <c r="U1888" i="46"/>
  <c r="U1889" i="46"/>
  <c r="U1890" i="46"/>
  <c r="U1891" i="46"/>
  <c r="U1892" i="46"/>
  <c r="U1893" i="46"/>
  <c r="U1894" i="46"/>
  <c r="U1895" i="46"/>
  <c r="U1896" i="46"/>
  <c r="U1897" i="46"/>
  <c r="U1898" i="46"/>
  <c r="U1899" i="46"/>
  <c r="U1900" i="46"/>
  <c r="U1901" i="46"/>
  <c r="U1902" i="46"/>
  <c r="U1903" i="46"/>
  <c r="U1904" i="46"/>
  <c r="U1905" i="46"/>
  <c r="U1906" i="46"/>
  <c r="U1907" i="46"/>
  <c r="U1908" i="46"/>
  <c r="U1909" i="46"/>
  <c r="U1910" i="46"/>
  <c r="U1911" i="46"/>
  <c r="U1912" i="46"/>
  <c r="U1913" i="46"/>
  <c r="U1914" i="46"/>
  <c r="U1915" i="46"/>
  <c r="U1916" i="46"/>
  <c r="U1917" i="46"/>
  <c r="U1918" i="46"/>
  <c r="U1919" i="46"/>
  <c r="U1920" i="46"/>
  <c r="U1921" i="46"/>
  <c r="U1922" i="46"/>
  <c r="U1923" i="46"/>
  <c r="U1924" i="46"/>
  <c r="U1925" i="46"/>
  <c r="U1926" i="46"/>
  <c r="U1927" i="46"/>
  <c r="U1928" i="46"/>
  <c r="U1929" i="46"/>
  <c r="U1930" i="46"/>
  <c r="U1931" i="46"/>
  <c r="U1932" i="46"/>
  <c r="U1933" i="46"/>
  <c r="U1934" i="46"/>
  <c r="U1935" i="46"/>
  <c r="U1936" i="46"/>
  <c r="U1937" i="46"/>
  <c r="U1938" i="46"/>
  <c r="U1939" i="46"/>
  <c r="U1940" i="46"/>
  <c r="U1941" i="46"/>
  <c r="U1942" i="46"/>
  <c r="U1943" i="46"/>
  <c r="U1944" i="46"/>
  <c r="U1945" i="46"/>
  <c r="U1946" i="46"/>
  <c r="U1947" i="46"/>
  <c r="U1948" i="46"/>
  <c r="U1949" i="46"/>
  <c r="U1950" i="46"/>
  <c r="U1951" i="46"/>
  <c r="U1952" i="46"/>
  <c r="U1953" i="46"/>
  <c r="U1954" i="46"/>
  <c r="U1955" i="46"/>
  <c r="U1956" i="46"/>
  <c r="U1957" i="46"/>
  <c r="U1958" i="46"/>
  <c r="U1959" i="46"/>
  <c r="U1960" i="46"/>
  <c r="U1961" i="46"/>
  <c r="U1962" i="46"/>
  <c r="U1963" i="46"/>
  <c r="U1964" i="46"/>
  <c r="U1965" i="46"/>
  <c r="U1966" i="46"/>
  <c r="U1967" i="46"/>
  <c r="U1968" i="46"/>
  <c r="U1969" i="46"/>
  <c r="U1970" i="46"/>
  <c r="U1971" i="46"/>
  <c r="U1972" i="46"/>
  <c r="U1973" i="46"/>
  <c r="U1974" i="46"/>
  <c r="U1975" i="46"/>
  <c r="U1976" i="46"/>
  <c r="U1977" i="46"/>
  <c r="U1978" i="46"/>
  <c r="U1979" i="46"/>
  <c r="U1980" i="46"/>
  <c r="U1981" i="46"/>
  <c r="U1982" i="46"/>
  <c r="U1983" i="46"/>
  <c r="U1984" i="46"/>
  <c r="U1985" i="46"/>
  <c r="U1986" i="46"/>
  <c r="U1987" i="46"/>
  <c r="U1988" i="46"/>
  <c r="U1989" i="46"/>
  <c r="U1990" i="46"/>
  <c r="U1991" i="46"/>
  <c r="U1992" i="46"/>
  <c r="U1993" i="46"/>
  <c r="U1994" i="46"/>
  <c r="U1995" i="46"/>
  <c r="U1996" i="46"/>
  <c r="U1997" i="46"/>
  <c r="U1998" i="46"/>
  <c r="U1999" i="46"/>
  <c r="U2000" i="46"/>
  <c r="U2001" i="46"/>
  <c r="U2002" i="46"/>
  <c r="U2003" i="46"/>
  <c r="U2004" i="46"/>
  <c r="U2005" i="46"/>
  <c r="U2006" i="46"/>
  <c r="U2007" i="46"/>
  <c r="U2008" i="46"/>
  <c r="U2009" i="46"/>
  <c r="U2010" i="46"/>
  <c r="U2011" i="46"/>
  <c r="U2012" i="46"/>
  <c r="U2013" i="46"/>
  <c r="U2014" i="46"/>
  <c r="U2015" i="46"/>
  <c r="U2016" i="46"/>
  <c r="U2017" i="46"/>
  <c r="U2018" i="46"/>
  <c r="U2019" i="46"/>
  <c r="U2020" i="46"/>
  <c r="U2021" i="46"/>
  <c r="U2022" i="46"/>
  <c r="U2023" i="46"/>
  <c r="U2024" i="46"/>
  <c r="U2025" i="46"/>
  <c r="U2026" i="46"/>
  <c r="U2027" i="46"/>
  <c r="U2028" i="46"/>
  <c r="U2029" i="46"/>
  <c r="U2030" i="46"/>
  <c r="U2031" i="46"/>
  <c r="U2032" i="46"/>
  <c r="U2033" i="46"/>
  <c r="U2034" i="46"/>
  <c r="U2035" i="46"/>
  <c r="U2036" i="46"/>
  <c r="U2037" i="46"/>
  <c r="U2038" i="46"/>
  <c r="U2039" i="46"/>
  <c r="U2040" i="46"/>
  <c r="U2041" i="46"/>
  <c r="U2042" i="46"/>
  <c r="U2043" i="46"/>
  <c r="U2044" i="46"/>
  <c r="U2045" i="46"/>
  <c r="U2046" i="46"/>
  <c r="U2047" i="46"/>
  <c r="U2048" i="46"/>
  <c r="U2049" i="46"/>
  <c r="U2050" i="46"/>
  <c r="U2051" i="46"/>
  <c r="U2052" i="46"/>
  <c r="U2053" i="46"/>
  <c r="U2054" i="46"/>
  <c r="U2055" i="46"/>
  <c r="U2056" i="46"/>
  <c r="U2057" i="46"/>
  <c r="U2058" i="46"/>
  <c r="U2059" i="46"/>
  <c r="U2060" i="46"/>
  <c r="U2061" i="46"/>
  <c r="U2062" i="46"/>
  <c r="U2063" i="46"/>
  <c r="U2064" i="46"/>
  <c r="U2065" i="46"/>
  <c r="U2066" i="46"/>
  <c r="U2067" i="46"/>
  <c r="U2068" i="46"/>
  <c r="U2069" i="46"/>
  <c r="U2070" i="46"/>
  <c r="U2071" i="46"/>
  <c r="U2072" i="46"/>
  <c r="U2073" i="46"/>
  <c r="U2074" i="46"/>
  <c r="U2075" i="46"/>
  <c r="U2076" i="46"/>
  <c r="U2077" i="46"/>
  <c r="U2078" i="46"/>
  <c r="U2079" i="46"/>
  <c r="U2080" i="46"/>
  <c r="U2081" i="46"/>
  <c r="U2082" i="46"/>
  <c r="U2083" i="46"/>
  <c r="U2084" i="46"/>
  <c r="U2085" i="46"/>
  <c r="U2086" i="46"/>
  <c r="U2087" i="46"/>
  <c r="U2088" i="46"/>
  <c r="U2089" i="46"/>
  <c r="U2090" i="46"/>
  <c r="U2091" i="46"/>
  <c r="U2092" i="46"/>
  <c r="U2093" i="46"/>
  <c r="U2094" i="46"/>
  <c r="U2095" i="46"/>
  <c r="U2096" i="46"/>
  <c r="U2097" i="46"/>
  <c r="U2098" i="46"/>
  <c r="U2099" i="46"/>
  <c r="U2100" i="46"/>
  <c r="U2101" i="46"/>
  <c r="U2102" i="46"/>
  <c r="U2103" i="46"/>
  <c r="U2104" i="46"/>
  <c r="U2105" i="46"/>
  <c r="U2106" i="46"/>
  <c r="U2107" i="46"/>
  <c r="U2108" i="46"/>
  <c r="U2109" i="46"/>
  <c r="U2110" i="46"/>
  <c r="U2111" i="46"/>
  <c r="U2112" i="46"/>
  <c r="U2113" i="46"/>
  <c r="U2114" i="46"/>
  <c r="U2115" i="46"/>
  <c r="U2116" i="46"/>
  <c r="U2117" i="46"/>
  <c r="U2118" i="46"/>
  <c r="U2119" i="46"/>
  <c r="U2120" i="46"/>
  <c r="U2121" i="46"/>
  <c r="U2122" i="46"/>
  <c r="U2123" i="46"/>
  <c r="U2124" i="46"/>
  <c r="U2125" i="46"/>
  <c r="U2126" i="46"/>
  <c r="U2127" i="46"/>
  <c r="U2128" i="46"/>
  <c r="U2129" i="46"/>
  <c r="U2130" i="46"/>
  <c r="U2131" i="46"/>
  <c r="U2132" i="46"/>
  <c r="U2133" i="46"/>
  <c r="U2134" i="46"/>
  <c r="U2135" i="46"/>
  <c r="U2136" i="46"/>
  <c r="U2137" i="46"/>
  <c r="U2138" i="46"/>
  <c r="U2139" i="46"/>
  <c r="U2140" i="46"/>
  <c r="U2141" i="46"/>
  <c r="U2142" i="46"/>
  <c r="U2143" i="46"/>
  <c r="U2144" i="46"/>
  <c r="U2145" i="46"/>
  <c r="U2146" i="46"/>
  <c r="U2147" i="46"/>
  <c r="U2148" i="46"/>
  <c r="U2149" i="46"/>
  <c r="U2150" i="46"/>
  <c r="U2151" i="46"/>
  <c r="U2152" i="46"/>
  <c r="U2153" i="46"/>
  <c r="U2154" i="46"/>
  <c r="U2155" i="46"/>
  <c r="U2156" i="46"/>
  <c r="U2157" i="46"/>
  <c r="U2158" i="46"/>
  <c r="U2159" i="46"/>
  <c r="U2160" i="46"/>
  <c r="U2161" i="46"/>
  <c r="U2162" i="46"/>
  <c r="U2163" i="46"/>
  <c r="U2164" i="46"/>
  <c r="U2165" i="46"/>
  <c r="U2166" i="46"/>
  <c r="U2167" i="46"/>
  <c r="U2168" i="46"/>
  <c r="U2169" i="46"/>
  <c r="U2170" i="46"/>
  <c r="U2171" i="46"/>
  <c r="U2172" i="46"/>
  <c r="U2173" i="46"/>
  <c r="U2174" i="46"/>
  <c r="U2175" i="46"/>
  <c r="U2176" i="46"/>
  <c r="U2177" i="46"/>
  <c r="U2178" i="46"/>
  <c r="U2179" i="46"/>
  <c r="U2180" i="46"/>
  <c r="U2181" i="46"/>
  <c r="U2182" i="46"/>
  <c r="U2183" i="46"/>
  <c r="U2184" i="46"/>
  <c r="U2185" i="46"/>
  <c r="U2186" i="46"/>
  <c r="U2187" i="46"/>
  <c r="U2188" i="46"/>
  <c r="U2189" i="46"/>
  <c r="U2190" i="46"/>
  <c r="U2191" i="46"/>
  <c r="U2192" i="46"/>
  <c r="U2193" i="46"/>
  <c r="U2194" i="46"/>
  <c r="U2195" i="46"/>
  <c r="U2196" i="46"/>
  <c r="U2197" i="46"/>
  <c r="U2198" i="46"/>
  <c r="U2199" i="46"/>
  <c r="U2200" i="46"/>
  <c r="U2201" i="46"/>
  <c r="U2202" i="46"/>
  <c r="U2203" i="46"/>
  <c r="U2204" i="46"/>
  <c r="U2205" i="46"/>
  <c r="U2206" i="46"/>
  <c r="U2207" i="46"/>
  <c r="U2208" i="46"/>
  <c r="U2209" i="46"/>
  <c r="U2210" i="46"/>
  <c r="U2211" i="46"/>
  <c r="U2212" i="46"/>
  <c r="U2213" i="46"/>
  <c r="U2214" i="46"/>
  <c r="U2215" i="46"/>
  <c r="U2216" i="46"/>
  <c r="U2217" i="46"/>
  <c r="U2218" i="46"/>
  <c r="U2219" i="46"/>
  <c r="U2220" i="46"/>
  <c r="U2221" i="46"/>
  <c r="U2222" i="46"/>
  <c r="U2223" i="46"/>
  <c r="U2224" i="46"/>
  <c r="U2225" i="46"/>
  <c r="U2226" i="46"/>
  <c r="U2227" i="46"/>
  <c r="U2228" i="46"/>
  <c r="U2229" i="46"/>
  <c r="U2230" i="46"/>
  <c r="U2231" i="46"/>
  <c r="U2232" i="46"/>
  <c r="U2233" i="46"/>
  <c r="U2234" i="46"/>
  <c r="U2235" i="46"/>
  <c r="U2236" i="46"/>
  <c r="U2237" i="46"/>
  <c r="U2238" i="46"/>
  <c r="U2239" i="46"/>
  <c r="U2240" i="46"/>
  <c r="U2241" i="46"/>
  <c r="U2242" i="46"/>
  <c r="U2243" i="46"/>
  <c r="U2244" i="46"/>
  <c r="U2245" i="46"/>
  <c r="U2246" i="46"/>
  <c r="U2247" i="46"/>
  <c r="U2248" i="46"/>
  <c r="U2249" i="46"/>
  <c r="U2250" i="46"/>
  <c r="U2251" i="46"/>
  <c r="U2252" i="46"/>
  <c r="U2253" i="46"/>
  <c r="U2254" i="46"/>
  <c r="U2255" i="46"/>
  <c r="U2256" i="46"/>
  <c r="U2257" i="46"/>
  <c r="U2258" i="46"/>
  <c r="U2259" i="46"/>
  <c r="U2260" i="46"/>
  <c r="U2261" i="46"/>
  <c r="U2262" i="46"/>
  <c r="U2263" i="46"/>
  <c r="U2264" i="46"/>
  <c r="U2265" i="46"/>
  <c r="U2266" i="46"/>
  <c r="U2267" i="46"/>
  <c r="U2268" i="46"/>
  <c r="U2269" i="46"/>
  <c r="U2270" i="46"/>
  <c r="U2271" i="46"/>
  <c r="U2272" i="46"/>
  <c r="U2273" i="46"/>
  <c r="U2274" i="46"/>
  <c r="U2275" i="46"/>
  <c r="U2276" i="46"/>
  <c r="U2277" i="46"/>
  <c r="U2278" i="46"/>
  <c r="U2279" i="46"/>
  <c r="U2280" i="46"/>
  <c r="U2281" i="46"/>
  <c r="U2282" i="46"/>
  <c r="U2283" i="46"/>
  <c r="U2284" i="46"/>
  <c r="U2285" i="46"/>
  <c r="U2286" i="46"/>
  <c r="U2287" i="46"/>
  <c r="U2288" i="46"/>
  <c r="U2289" i="46"/>
  <c r="U2290" i="46"/>
  <c r="U2291" i="46"/>
  <c r="U2292" i="46"/>
  <c r="U2293" i="46"/>
  <c r="U2294" i="46"/>
  <c r="U2295" i="46"/>
  <c r="U2296" i="46"/>
  <c r="U2297" i="46"/>
  <c r="U2298" i="46"/>
  <c r="U2299" i="46"/>
  <c r="U2300" i="46"/>
  <c r="U2301" i="46"/>
  <c r="U2302" i="46"/>
  <c r="U2303" i="46"/>
  <c r="U2304" i="46"/>
  <c r="U2305" i="46"/>
  <c r="U2306" i="46"/>
  <c r="U2307" i="46"/>
  <c r="U2308" i="46"/>
  <c r="U2309" i="46"/>
  <c r="U2310" i="46"/>
  <c r="U2311" i="46"/>
  <c r="U2312" i="46"/>
  <c r="U2313" i="46"/>
  <c r="U2314" i="46"/>
  <c r="U2315" i="46"/>
  <c r="U2316" i="46"/>
  <c r="U2317" i="46"/>
  <c r="U2318" i="46"/>
  <c r="U2319" i="46"/>
  <c r="U2320" i="46"/>
  <c r="U2321" i="46"/>
  <c r="U2322" i="46"/>
  <c r="U2323" i="46"/>
  <c r="U2324" i="46"/>
  <c r="U2325" i="46"/>
  <c r="U2326" i="46"/>
  <c r="U2327" i="46"/>
  <c r="U2328" i="46"/>
  <c r="U2329" i="46"/>
  <c r="U2330" i="46"/>
  <c r="U2331" i="46"/>
  <c r="U2332" i="46"/>
  <c r="U2333" i="46"/>
  <c r="U2334" i="46"/>
  <c r="U2335" i="46"/>
  <c r="U2336" i="46"/>
  <c r="U2337" i="46"/>
  <c r="U2338" i="46"/>
  <c r="U2339" i="46"/>
  <c r="U2340" i="46"/>
  <c r="U2341" i="46"/>
  <c r="U2342" i="46"/>
  <c r="U2343" i="46"/>
  <c r="U2344" i="46"/>
  <c r="U2345" i="46"/>
  <c r="U2346" i="46"/>
  <c r="U2347" i="46"/>
  <c r="U2348" i="46"/>
  <c r="U2349" i="46"/>
  <c r="U2350" i="46"/>
  <c r="U2351" i="46"/>
  <c r="U2352" i="46"/>
  <c r="U2353" i="46"/>
  <c r="U2354" i="46"/>
  <c r="U2355" i="46"/>
  <c r="U2356" i="46"/>
  <c r="U2357" i="46"/>
  <c r="U2358" i="46"/>
  <c r="U2359" i="46"/>
  <c r="U2360" i="46"/>
  <c r="U2361" i="46"/>
  <c r="U2362" i="46"/>
  <c r="U2363" i="46"/>
  <c r="U2364" i="46"/>
  <c r="U2365" i="46"/>
  <c r="U2366" i="46"/>
  <c r="U2367" i="46"/>
  <c r="U2368" i="46"/>
  <c r="U2369" i="46"/>
  <c r="U2370" i="46"/>
  <c r="U2371" i="46"/>
  <c r="U2372" i="46"/>
  <c r="U2373" i="46"/>
  <c r="U2374" i="46"/>
  <c r="U2375" i="46"/>
  <c r="U2376" i="46"/>
  <c r="U2377" i="46"/>
  <c r="U2378" i="46"/>
  <c r="U2379" i="46"/>
  <c r="U2380" i="46"/>
  <c r="U2381" i="46"/>
  <c r="U2382" i="46"/>
  <c r="U2383" i="46"/>
  <c r="U2384" i="46"/>
  <c r="U2385" i="46"/>
  <c r="U2386" i="46"/>
  <c r="U2387" i="46"/>
  <c r="U2388" i="46"/>
  <c r="U2389" i="46"/>
  <c r="U2390" i="46"/>
  <c r="U2391" i="46"/>
  <c r="U2392" i="46"/>
  <c r="U2393" i="46"/>
  <c r="U2394" i="46"/>
  <c r="U2395" i="46"/>
  <c r="U2396" i="46"/>
  <c r="U2397" i="46"/>
  <c r="U2398" i="46"/>
  <c r="U2399" i="46"/>
  <c r="U2400" i="46"/>
  <c r="U2401" i="46"/>
  <c r="U2402" i="46"/>
  <c r="U2403" i="46"/>
  <c r="U2404" i="46"/>
  <c r="U2405" i="46"/>
  <c r="U2406" i="46"/>
  <c r="U2407" i="46"/>
  <c r="U2408" i="46"/>
  <c r="U2409" i="46"/>
  <c r="U2410" i="46"/>
  <c r="U2411" i="46"/>
  <c r="U2412" i="46"/>
  <c r="U2413" i="46"/>
  <c r="U2414" i="46"/>
  <c r="U2415" i="46"/>
  <c r="U2416" i="46"/>
  <c r="U2417" i="46"/>
  <c r="U2418" i="46"/>
  <c r="U2419" i="46"/>
  <c r="U2420" i="46"/>
  <c r="U2421" i="46"/>
  <c r="U2422" i="46"/>
  <c r="U2423" i="46"/>
  <c r="U2424" i="46"/>
  <c r="U2425" i="46"/>
  <c r="U2426" i="46"/>
  <c r="U2427" i="46"/>
  <c r="U2428" i="46"/>
  <c r="U2429" i="46"/>
  <c r="U2430" i="46"/>
  <c r="U2431" i="46"/>
  <c r="U2432" i="46"/>
  <c r="U2433" i="46"/>
  <c r="U2434" i="46"/>
  <c r="U2435" i="46"/>
  <c r="U2436" i="46"/>
  <c r="U2437" i="46"/>
  <c r="U2438" i="46"/>
  <c r="U2439" i="46"/>
  <c r="U2440" i="46"/>
  <c r="U2441" i="46"/>
  <c r="U2442" i="46"/>
  <c r="U2443" i="46"/>
  <c r="U2444" i="46"/>
  <c r="U2445" i="46"/>
  <c r="U2446" i="46"/>
  <c r="U2447" i="46"/>
  <c r="U2448" i="46"/>
  <c r="U2449" i="46"/>
  <c r="U2450" i="46"/>
  <c r="U2451" i="46"/>
  <c r="U2452" i="46"/>
  <c r="U2453" i="46"/>
  <c r="U2454" i="46"/>
  <c r="U2455" i="46"/>
  <c r="U2456" i="46"/>
  <c r="U2457" i="46"/>
  <c r="U2458" i="46"/>
  <c r="U2459" i="46"/>
  <c r="U2460" i="46"/>
  <c r="U2461" i="46"/>
  <c r="U2462" i="46"/>
  <c r="U2463" i="46"/>
  <c r="U2464" i="46"/>
  <c r="U2465" i="46"/>
  <c r="U2466" i="46"/>
  <c r="U2467" i="46"/>
  <c r="U2468" i="46"/>
  <c r="U2469" i="46"/>
  <c r="U2470" i="46"/>
  <c r="U2471" i="46"/>
  <c r="U2472" i="46"/>
  <c r="U2473" i="46"/>
  <c r="U2474" i="46"/>
  <c r="U2475" i="46"/>
  <c r="U2476" i="46"/>
  <c r="U2477" i="46"/>
  <c r="U2478" i="46"/>
  <c r="U2479" i="46"/>
  <c r="U2480" i="46"/>
  <c r="U2481" i="46"/>
  <c r="U2482" i="46"/>
  <c r="U2483" i="46"/>
  <c r="U2484" i="46"/>
  <c r="U2485" i="46"/>
  <c r="U2486" i="46"/>
  <c r="U2487" i="46"/>
  <c r="U2488" i="46"/>
  <c r="U2489" i="46"/>
  <c r="U2490" i="46"/>
  <c r="U2491" i="46"/>
  <c r="U2492" i="46"/>
  <c r="U2493" i="46"/>
  <c r="U2494" i="46"/>
  <c r="U2495" i="46"/>
  <c r="U2496" i="46"/>
  <c r="U2497" i="46"/>
  <c r="U2498" i="46"/>
  <c r="U2499" i="46"/>
  <c r="U2500" i="46"/>
  <c r="U2501" i="46"/>
  <c r="U2502" i="46"/>
  <c r="U2503" i="46"/>
  <c r="U2504" i="46"/>
  <c r="U2505" i="46"/>
  <c r="U2506" i="46"/>
  <c r="U2507" i="46"/>
  <c r="U2508" i="46"/>
  <c r="U2509" i="46"/>
  <c r="U2510" i="46"/>
  <c r="U2511" i="46"/>
  <c r="U2512" i="46"/>
  <c r="U2513" i="46"/>
  <c r="U2514" i="46"/>
  <c r="U2515" i="46"/>
  <c r="U2516" i="46"/>
  <c r="U2517" i="46"/>
  <c r="U2518" i="46"/>
  <c r="U2519" i="46"/>
  <c r="U2520" i="46"/>
  <c r="U2521" i="46"/>
  <c r="U2522" i="46"/>
  <c r="U2523" i="46"/>
  <c r="U2524" i="46"/>
  <c r="U2525" i="46"/>
  <c r="U2526" i="46"/>
  <c r="U2527" i="46"/>
  <c r="U2528" i="46"/>
  <c r="U2529" i="46"/>
  <c r="U2530" i="46"/>
  <c r="U2531" i="46"/>
  <c r="U2532" i="46"/>
  <c r="U2533" i="46"/>
  <c r="U2534" i="46"/>
  <c r="U2535" i="46"/>
  <c r="U2536" i="46"/>
  <c r="U2537" i="46"/>
  <c r="U2538" i="46"/>
  <c r="U2539" i="46"/>
  <c r="U2540" i="46"/>
  <c r="U2541" i="46"/>
  <c r="U2542" i="46"/>
  <c r="U2543" i="46"/>
  <c r="U2544" i="46"/>
  <c r="U2545" i="46"/>
  <c r="U2546" i="46"/>
  <c r="U2547" i="46"/>
  <c r="U2548" i="46"/>
  <c r="U2549" i="46"/>
  <c r="U2550" i="46"/>
  <c r="U2551" i="46"/>
  <c r="U2552" i="46"/>
  <c r="U2553" i="46"/>
  <c r="U2554" i="46"/>
  <c r="U2555" i="46"/>
  <c r="U2556" i="46"/>
  <c r="U2557" i="46"/>
  <c r="U2558" i="46"/>
  <c r="U2559" i="46"/>
  <c r="U2560" i="46"/>
  <c r="U2561" i="46"/>
  <c r="U2562" i="46"/>
  <c r="U2563" i="46"/>
  <c r="U2564" i="46"/>
  <c r="U2565" i="46"/>
  <c r="U2566" i="46"/>
  <c r="U2567" i="46"/>
  <c r="U2568" i="46"/>
  <c r="U2569" i="46"/>
  <c r="U2570" i="46"/>
  <c r="U2571" i="46"/>
  <c r="U2572" i="46"/>
  <c r="U2573" i="46"/>
  <c r="U2574" i="46"/>
  <c r="U2575" i="46"/>
  <c r="U2576" i="46"/>
  <c r="U2577" i="46"/>
  <c r="U2578" i="46"/>
  <c r="U2579" i="46"/>
  <c r="U2580" i="46"/>
  <c r="U2581" i="46"/>
  <c r="U2582" i="46"/>
  <c r="U2583" i="46"/>
  <c r="U2584" i="46"/>
  <c r="U2585" i="46"/>
  <c r="U2586" i="46"/>
  <c r="U2587" i="46"/>
  <c r="U2588" i="46"/>
  <c r="U2589" i="46"/>
  <c r="U2590" i="46"/>
  <c r="U2591" i="46"/>
  <c r="U2592" i="46"/>
  <c r="U2593" i="46"/>
  <c r="U2594" i="46"/>
  <c r="U2595" i="46"/>
  <c r="U2596" i="46"/>
  <c r="U2597" i="46"/>
  <c r="U2598" i="46"/>
  <c r="U2599" i="46"/>
  <c r="U2600" i="46"/>
  <c r="U2601" i="46"/>
  <c r="U2602" i="46"/>
  <c r="U2603" i="46"/>
  <c r="U2604" i="46"/>
  <c r="U2605" i="46"/>
  <c r="U2606" i="46"/>
  <c r="U2607" i="46"/>
  <c r="U2608" i="46"/>
  <c r="U2609" i="46"/>
  <c r="U2610" i="46"/>
  <c r="U2611" i="46"/>
  <c r="U2612" i="46"/>
  <c r="U2613" i="46"/>
  <c r="U2614" i="46"/>
  <c r="U2615" i="46"/>
  <c r="U2616" i="46"/>
  <c r="U2617" i="46"/>
  <c r="U2618" i="46"/>
  <c r="U2619" i="46"/>
  <c r="U2620" i="46"/>
  <c r="U2621" i="46"/>
  <c r="U2622" i="46"/>
  <c r="U2623" i="46"/>
  <c r="U2624" i="46"/>
  <c r="U2625" i="46"/>
  <c r="U2626" i="46"/>
  <c r="U2627" i="46"/>
  <c r="U2628" i="46"/>
  <c r="U2629" i="46"/>
  <c r="U2630" i="46"/>
  <c r="U2631" i="46"/>
  <c r="U2632" i="46"/>
  <c r="U2633" i="46"/>
  <c r="U2634" i="46"/>
  <c r="U2635" i="46"/>
  <c r="U2636" i="46"/>
  <c r="U2637" i="46"/>
  <c r="U2638" i="46"/>
  <c r="U2639" i="46"/>
  <c r="U2640" i="46"/>
  <c r="U2641" i="46"/>
  <c r="U2642" i="46"/>
  <c r="U2643" i="46"/>
  <c r="U2644" i="46"/>
  <c r="U2645" i="46"/>
  <c r="U2646" i="46"/>
  <c r="U2647" i="46"/>
  <c r="U2648" i="46"/>
  <c r="U2649" i="46"/>
  <c r="U2650" i="46"/>
  <c r="U2651" i="46"/>
  <c r="U2652" i="46"/>
  <c r="U2653" i="46"/>
  <c r="U2654" i="46"/>
  <c r="U2655" i="46"/>
  <c r="U2656" i="46"/>
  <c r="U2657" i="46"/>
  <c r="U2658" i="46"/>
  <c r="U2659" i="46"/>
  <c r="U2660" i="46"/>
  <c r="U2661" i="46"/>
  <c r="U2662" i="46"/>
  <c r="U2663" i="46"/>
  <c r="U2664" i="46"/>
  <c r="U2665" i="46"/>
  <c r="U2666" i="46"/>
  <c r="U2667" i="46"/>
  <c r="U2668" i="46"/>
  <c r="U2669" i="46"/>
  <c r="U2670" i="46"/>
  <c r="U2671" i="46"/>
  <c r="U2672" i="46"/>
  <c r="U2673" i="46"/>
  <c r="U2674" i="46"/>
  <c r="U2675" i="46"/>
  <c r="U2676" i="46"/>
  <c r="U2677" i="46"/>
  <c r="U2678" i="46"/>
  <c r="U2679" i="46"/>
  <c r="U2680" i="46"/>
  <c r="X16" i="46"/>
  <c r="X17" i="46"/>
  <c r="X18" i="46"/>
  <c r="X19"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X1016" i="46"/>
  <c r="X1017" i="46"/>
  <c r="X1018" i="46"/>
  <c r="X1019" i="46"/>
  <c r="X1020" i="46"/>
  <c r="X1021" i="46"/>
  <c r="X1022" i="46"/>
  <c r="X1023" i="46"/>
  <c r="X1024" i="46"/>
  <c r="X1025" i="46"/>
  <c r="X1026" i="46"/>
  <c r="X1027" i="46"/>
  <c r="X1028" i="46"/>
  <c r="X1029" i="46"/>
  <c r="X1030" i="46"/>
  <c r="X1031" i="46"/>
  <c r="X1032" i="46"/>
  <c r="X1033" i="46"/>
  <c r="X1034" i="46"/>
  <c r="X1035" i="46"/>
  <c r="X1036" i="46"/>
  <c r="X1037" i="46"/>
  <c r="X1038" i="46"/>
  <c r="X1039" i="46"/>
  <c r="X1040" i="46"/>
  <c r="X1041" i="46"/>
  <c r="X1042" i="46"/>
  <c r="X1043" i="46"/>
  <c r="X1044" i="46"/>
  <c r="X1045" i="46"/>
  <c r="X1046" i="46"/>
  <c r="X1047" i="46"/>
  <c r="X1048" i="46"/>
  <c r="X1049" i="46"/>
  <c r="X1050" i="46"/>
  <c r="X1051" i="46"/>
  <c r="X1052" i="46"/>
  <c r="X1053" i="46"/>
  <c r="X1054" i="46"/>
  <c r="X1055" i="46"/>
  <c r="X1056" i="46"/>
  <c r="X1057" i="46"/>
  <c r="X1058" i="46"/>
  <c r="X1059" i="46"/>
  <c r="X1060" i="46"/>
  <c r="X1061" i="46"/>
  <c r="X1062" i="46"/>
  <c r="X1063" i="46"/>
  <c r="X1064" i="46"/>
  <c r="X1065" i="46"/>
  <c r="X1066" i="46"/>
  <c r="X1067" i="46"/>
  <c r="X1068" i="46"/>
  <c r="X1069" i="46"/>
  <c r="X1070" i="46"/>
  <c r="X1071" i="46"/>
  <c r="X1072" i="46"/>
  <c r="X1073" i="46"/>
  <c r="X1074" i="46"/>
  <c r="X1075" i="46"/>
  <c r="X1076" i="46"/>
  <c r="X1077" i="46"/>
  <c r="X1078" i="46"/>
  <c r="X1079" i="46"/>
  <c r="X1080" i="46"/>
  <c r="X1081" i="46"/>
  <c r="X1082" i="46"/>
  <c r="X1083" i="46"/>
  <c r="X1084" i="46"/>
  <c r="X1085" i="46"/>
  <c r="X1086" i="46"/>
  <c r="X1087" i="46"/>
  <c r="X1088" i="46"/>
  <c r="X1089" i="46"/>
  <c r="X1090" i="46"/>
  <c r="X1091" i="46"/>
  <c r="X1092" i="46"/>
  <c r="X1093" i="46"/>
  <c r="X1094" i="46"/>
  <c r="X1095" i="46"/>
  <c r="X1096" i="46"/>
  <c r="X1097" i="46"/>
  <c r="X1098" i="46"/>
  <c r="X1099" i="46"/>
  <c r="X1100" i="46"/>
  <c r="X1101" i="46"/>
  <c r="X1102" i="46"/>
  <c r="X1103" i="46"/>
  <c r="X1104" i="46"/>
  <c r="X1105" i="46"/>
  <c r="X1106" i="46"/>
  <c r="X1107" i="46"/>
  <c r="X1108" i="46"/>
  <c r="X1109" i="46"/>
  <c r="X1110" i="46"/>
  <c r="X1111" i="46"/>
  <c r="X1112" i="46"/>
  <c r="X1113" i="46"/>
  <c r="X1114" i="46"/>
  <c r="X1115" i="46"/>
  <c r="X1116" i="46"/>
  <c r="X1117" i="46"/>
  <c r="X1118" i="46"/>
  <c r="X1119" i="46"/>
  <c r="X1120" i="46"/>
  <c r="X1121" i="46"/>
  <c r="X1122" i="46"/>
  <c r="X1123" i="46"/>
  <c r="X1124" i="46"/>
  <c r="X1125" i="46"/>
  <c r="X1126" i="46"/>
  <c r="X1127" i="46"/>
  <c r="X1128" i="46"/>
  <c r="X1129" i="46"/>
  <c r="X1130" i="46"/>
  <c r="X1131" i="46"/>
  <c r="X1132" i="46"/>
  <c r="X1133" i="46"/>
  <c r="X1134" i="46"/>
  <c r="X1135" i="46"/>
  <c r="X1136" i="46"/>
  <c r="X1137" i="46"/>
  <c r="X1138" i="46"/>
  <c r="X1139" i="46"/>
  <c r="X1140" i="46"/>
  <c r="X1141" i="46"/>
  <c r="X1142" i="46"/>
  <c r="X1143" i="46"/>
  <c r="X1144" i="46"/>
  <c r="X1145" i="46"/>
  <c r="X1146" i="46"/>
  <c r="X1147" i="46"/>
  <c r="X1148" i="46"/>
  <c r="X1149" i="46"/>
  <c r="X1150" i="46"/>
  <c r="X1151" i="46"/>
  <c r="X1152" i="46"/>
  <c r="X1153" i="46"/>
  <c r="X1154" i="46"/>
  <c r="X1155" i="46"/>
  <c r="X1156" i="46"/>
  <c r="X1157" i="46"/>
  <c r="X1158" i="46"/>
  <c r="X1159" i="46"/>
  <c r="X1160" i="46"/>
  <c r="X1161" i="46"/>
  <c r="X1162" i="46"/>
  <c r="X1163" i="46"/>
  <c r="X1164" i="46"/>
  <c r="X1165" i="46"/>
  <c r="X1166" i="46"/>
  <c r="X1167" i="46"/>
  <c r="X1168" i="46"/>
  <c r="X1169" i="46"/>
  <c r="X1170" i="46"/>
  <c r="X1171" i="46"/>
  <c r="X1172" i="46"/>
  <c r="X1173" i="46"/>
  <c r="X1174" i="46"/>
  <c r="X1175" i="46"/>
  <c r="X1176" i="46"/>
  <c r="X1177" i="46"/>
  <c r="X1178" i="46"/>
  <c r="X1179" i="46"/>
  <c r="X1180" i="46"/>
  <c r="X1181" i="46"/>
  <c r="X1182" i="46"/>
  <c r="X1183" i="46"/>
  <c r="X1184" i="46"/>
  <c r="X1185" i="46"/>
  <c r="X1186" i="46"/>
  <c r="X1187" i="46"/>
  <c r="X1188" i="46"/>
  <c r="X1189" i="46"/>
  <c r="X1190" i="46"/>
  <c r="X1191" i="46"/>
  <c r="X1192" i="46"/>
  <c r="X1193" i="46"/>
  <c r="X1194" i="46"/>
  <c r="X1195" i="46"/>
  <c r="X1196" i="46"/>
  <c r="X1197" i="46"/>
  <c r="X1198" i="46"/>
  <c r="X1199" i="46"/>
  <c r="X1200" i="46"/>
  <c r="X1201" i="46"/>
  <c r="X1202" i="46"/>
  <c r="X1203" i="46"/>
  <c r="X1204" i="46"/>
  <c r="X1205" i="46"/>
  <c r="X1206" i="46"/>
  <c r="X1207" i="46"/>
  <c r="X1208" i="46"/>
  <c r="X1209" i="46"/>
  <c r="X1210" i="46"/>
  <c r="X1211" i="46"/>
  <c r="X1212" i="46"/>
  <c r="X1213" i="46"/>
  <c r="X1214" i="46"/>
  <c r="X1215" i="46"/>
  <c r="X1216" i="46"/>
  <c r="X1217" i="46"/>
  <c r="X1218" i="46"/>
  <c r="X1219" i="46"/>
  <c r="X1220" i="46"/>
  <c r="X1221" i="46"/>
  <c r="X1222" i="46"/>
  <c r="X1223" i="46"/>
  <c r="X1224" i="46"/>
  <c r="X1225" i="46"/>
  <c r="X1226" i="46"/>
  <c r="X1227" i="46"/>
  <c r="X1228" i="46"/>
  <c r="X1229" i="46"/>
  <c r="X1230" i="46"/>
  <c r="X1231" i="46"/>
  <c r="X1232" i="46"/>
  <c r="X1233" i="46"/>
  <c r="X1234" i="46"/>
  <c r="X1235" i="46"/>
  <c r="X1236" i="46"/>
  <c r="X1237" i="46"/>
  <c r="X1238" i="46"/>
  <c r="X1239" i="46"/>
  <c r="X1240" i="46"/>
  <c r="X1241" i="46"/>
  <c r="X1242" i="46"/>
  <c r="X1243" i="46"/>
  <c r="X1244" i="46"/>
  <c r="X1245" i="46"/>
  <c r="X1246" i="46"/>
  <c r="X1247" i="46"/>
  <c r="X1248" i="46"/>
  <c r="X1249" i="46"/>
  <c r="X1250" i="46"/>
  <c r="X1251" i="46"/>
  <c r="X1252" i="46"/>
  <c r="X1253" i="46"/>
  <c r="X1254" i="46"/>
  <c r="X1255" i="46"/>
  <c r="X1256" i="46"/>
  <c r="X1257" i="46"/>
  <c r="X1258" i="46"/>
  <c r="X1259" i="46"/>
  <c r="X1260" i="46"/>
  <c r="X1261" i="46"/>
  <c r="X1262" i="46"/>
  <c r="X1263" i="46"/>
  <c r="X1264" i="46"/>
  <c r="X1265" i="46"/>
  <c r="X1266" i="46"/>
  <c r="X1267" i="46"/>
  <c r="X1268" i="46"/>
  <c r="X1269" i="46"/>
  <c r="X1270" i="46"/>
  <c r="X1271" i="46"/>
  <c r="X1272" i="46"/>
  <c r="X1273" i="46"/>
  <c r="X1274" i="46"/>
  <c r="X1275" i="46"/>
  <c r="X1276" i="46"/>
  <c r="X1277" i="46"/>
  <c r="X1278" i="46"/>
  <c r="X1279" i="46"/>
  <c r="X1280" i="46"/>
  <c r="X1281" i="46"/>
  <c r="X1282" i="46"/>
  <c r="X1283" i="46"/>
  <c r="X1284" i="46"/>
  <c r="X1285" i="46"/>
  <c r="X1286" i="46"/>
  <c r="X1287" i="46"/>
  <c r="X1288" i="46"/>
  <c r="X1289" i="46"/>
  <c r="X1290" i="46"/>
  <c r="X1291" i="46"/>
  <c r="X1292" i="46"/>
  <c r="X1293" i="46"/>
  <c r="X1294" i="46"/>
  <c r="X1295" i="46"/>
  <c r="X1296" i="46"/>
  <c r="X1297" i="46"/>
  <c r="X1298" i="46"/>
  <c r="X1299" i="46"/>
  <c r="X1300" i="46"/>
  <c r="X1301" i="46"/>
  <c r="X1302" i="46"/>
  <c r="X1303" i="46"/>
  <c r="X1304" i="46"/>
  <c r="X1305" i="46"/>
  <c r="X1306" i="46"/>
  <c r="X1307" i="46"/>
  <c r="X1308" i="46"/>
  <c r="X1309" i="46"/>
  <c r="X1310" i="46"/>
  <c r="X1311" i="46"/>
  <c r="X1312" i="46"/>
  <c r="X1313" i="46"/>
  <c r="X1314" i="46"/>
  <c r="X1315" i="46"/>
  <c r="X1316" i="46"/>
  <c r="X1317" i="46"/>
  <c r="X1318" i="46"/>
  <c r="X1319" i="46"/>
  <c r="X1320" i="46"/>
  <c r="X1321" i="46"/>
  <c r="X1322" i="46"/>
  <c r="X1323" i="46"/>
  <c r="X1324" i="46"/>
  <c r="X1325" i="46"/>
  <c r="X1326" i="46"/>
  <c r="X1327" i="46"/>
  <c r="X1328" i="46"/>
  <c r="X1329" i="46"/>
  <c r="X1330" i="46"/>
  <c r="X1331" i="46"/>
  <c r="X1332" i="46"/>
  <c r="X1333" i="46"/>
  <c r="X1334" i="46"/>
  <c r="X1335" i="46"/>
  <c r="X1336" i="46"/>
  <c r="X1337" i="46"/>
  <c r="X1338" i="46"/>
  <c r="X1339" i="46"/>
  <c r="X1340" i="46"/>
  <c r="X1341" i="46"/>
  <c r="X1342" i="46"/>
  <c r="X1343" i="46"/>
  <c r="X1344" i="46"/>
  <c r="X1345" i="46"/>
  <c r="X1346" i="46"/>
  <c r="X1347" i="46"/>
  <c r="X1348" i="46"/>
  <c r="X1349" i="46"/>
  <c r="X1350" i="46"/>
  <c r="X1351" i="46"/>
  <c r="X1352" i="46"/>
  <c r="X1353" i="46"/>
  <c r="X1354" i="46"/>
  <c r="X1355" i="46"/>
  <c r="X1356" i="46"/>
  <c r="X1357" i="46"/>
  <c r="X1358" i="46"/>
  <c r="X1359" i="46"/>
  <c r="X1360" i="46"/>
  <c r="X1361" i="46"/>
  <c r="X1362" i="46"/>
  <c r="X1363" i="46"/>
  <c r="X1364" i="46"/>
  <c r="X1365" i="46"/>
  <c r="X1366" i="46"/>
  <c r="X1367" i="46"/>
  <c r="X1368" i="46"/>
  <c r="X1369" i="46"/>
  <c r="X1370" i="46"/>
  <c r="X1371" i="46"/>
  <c r="X1372" i="46"/>
  <c r="X1373" i="46"/>
  <c r="X1374" i="46"/>
  <c r="X1375" i="46"/>
  <c r="X1376" i="46"/>
  <c r="X1377" i="46"/>
  <c r="X1378" i="46"/>
  <c r="X1379" i="46"/>
  <c r="X1380" i="46"/>
  <c r="X1381" i="46"/>
  <c r="X1382" i="46"/>
  <c r="X1383" i="46"/>
  <c r="X1384" i="46"/>
  <c r="X1385" i="46"/>
  <c r="X1386" i="46"/>
  <c r="X1387" i="46"/>
  <c r="X1388" i="46"/>
  <c r="X1389" i="46"/>
  <c r="X1390" i="46"/>
  <c r="X1391" i="46"/>
  <c r="X1392" i="46"/>
  <c r="X1393" i="46"/>
  <c r="X1394" i="46"/>
  <c r="X1395" i="46"/>
  <c r="X1396" i="46"/>
  <c r="X1397" i="46"/>
  <c r="X1398" i="46"/>
  <c r="X1399" i="46"/>
  <c r="X1400" i="46"/>
  <c r="X1401" i="46"/>
  <c r="X1402" i="46"/>
  <c r="X1403" i="46"/>
  <c r="X1404" i="46"/>
  <c r="X1405" i="46"/>
  <c r="X1406" i="46"/>
  <c r="X1407" i="46"/>
  <c r="X1408" i="46"/>
  <c r="X1409" i="46"/>
  <c r="X1410" i="46"/>
  <c r="X1411" i="46"/>
  <c r="X1412" i="46"/>
  <c r="X1413" i="46"/>
  <c r="X1414" i="46"/>
  <c r="X1415" i="46"/>
  <c r="X1416" i="46"/>
  <c r="X1417" i="46"/>
  <c r="X1418" i="46"/>
  <c r="X1419" i="46"/>
  <c r="X1420" i="46"/>
  <c r="X1421" i="46"/>
  <c r="X1422" i="46"/>
  <c r="X1423" i="46"/>
  <c r="X1424" i="46"/>
  <c r="X1425" i="46"/>
  <c r="X1426" i="46"/>
  <c r="X1427" i="46"/>
  <c r="X1428" i="46"/>
  <c r="X1429" i="46"/>
  <c r="X1430" i="46"/>
  <c r="X1431" i="46"/>
  <c r="X1432" i="46"/>
  <c r="X1433" i="46"/>
  <c r="X1434" i="46"/>
  <c r="X1435" i="46"/>
  <c r="X1436" i="46"/>
  <c r="X1437" i="46"/>
  <c r="X1438" i="46"/>
  <c r="X1439" i="46"/>
  <c r="X1440" i="46"/>
  <c r="X1441" i="46"/>
  <c r="X1442" i="46"/>
  <c r="X1443" i="46"/>
  <c r="X1444" i="46"/>
  <c r="X1445" i="46"/>
  <c r="X1446" i="46"/>
  <c r="X1447" i="46"/>
  <c r="X1448" i="46"/>
  <c r="X1449" i="46"/>
  <c r="X1450" i="46"/>
  <c r="X1451" i="46"/>
  <c r="X1452" i="46"/>
  <c r="X1453" i="46"/>
  <c r="X1454" i="46"/>
  <c r="X1455" i="46"/>
  <c r="X1456" i="46"/>
  <c r="X1457" i="46"/>
  <c r="X1458" i="46"/>
  <c r="X1459" i="46"/>
  <c r="X1460" i="46"/>
  <c r="X1461" i="46"/>
  <c r="X1462" i="46"/>
  <c r="X1463" i="46"/>
  <c r="X1464" i="46"/>
  <c r="X1465" i="46"/>
  <c r="X1466" i="46"/>
  <c r="X1467" i="46"/>
  <c r="X1468" i="46"/>
  <c r="X1469" i="46"/>
  <c r="X1470" i="46"/>
  <c r="X1471" i="46"/>
  <c r="X1472" i="46"/>
  <c r="X1473" i="46"/>
  <c r="X1474" i="46"/>
  <c r="X1475" i="46"/>
  <c r="X1476" i="46"/>
  <c r="X1477" i="46"/>
  <c r="X1478" i="46"/>
  <c r="X1479" i="46"/>
  <c r="X1480" i="46"/>
  <c r="X1481" i="46"/>
  <c r="X1482" i="46"/>
  <c r="X1483" i="46"/>
  <c r="X1484" i="46"/>
  <c r="X1485" i="46"/>
  <c r="X1486" i="46"/>
  <c r="X1487" i="46"/>
  <c r="X1488" i="46"/>
  <c r="X1489" i="46"/>
  <c r="X1490" i="46"/>
  <c r="X1491" i="46"/>
  <c r="X1492" i="46"/>
  <c r="X1493" i="46"/>
  <c r="X1494" i="46"/>
  <c r="X1495" i="46"/>
  <c r="X1496" i="46"/>
  <c r="X1497" i="46"/>
  <c r="X1498" i="46"/>
  <c r="X1499" i="46"/>
  <c r="X1500" i="46"/>
  <c r="X1501" i="46"/>
  <c r="X1502" i="46"/>
  <c r="X1503" i="46"/>
  <c r="X1504" i="46"/>
  <c r="X1505" i="46"/>
  <c r="X1506" i="46"/>
  <c r="X1507" i="46"/>
  <c r="X1508" i="46"/>
  <c r="X1509" i="46"/>
  <c r="X1510" i="46"/>
  <c r="X1511" i="46"/>
  <c r="X1512" i="46"/>
  <c r="X1513" i="46"/>
  <c r="X1514" i="46"/>
  <c r="X1515" i="46"/>
  <c r="X1516" i="46"/>
  <c r="X1517" i="46"/>
  <c r="X1518" i="46"/>
  <c r="X1519" i="46"/>
  <c r="X1520" i="46"/>
  <c r="X1521" i="46"/>
  <c r="X1522" i="46"/>
  <c r="X1523" i="46"/>
  <c r="X1524" i="46"/>
  <c r="X1525" i="46"/>
  <c r="X1526" i="46"/>
  <c r="X1527" i="46"/>
  <c r="X1528" i="46"/>
  <c r="X1529" i="46"/>
  <c r="X1530" i="46"/>
  <c r="X1531" i="46"/>
  <c r="X1532" i="46"/>
  <c r="X1533" i="46"/>
  <c r="X1534" i="46"/>
  <c r="X1535" i="46"/>
  <c r="X1536" i="46"/>
  <c r="X1537" i="46"/>
  <c r="X1538" i="46"/>
  <c r="X1539" i="46"/>
  <c r="X1540" i="46"/>
  <c r="X1541" i="46"/>
  <c r="X1542" i="46"/>
  <c r="X1543" i="46"/>
  <c r="X1544" i="46"/>
  <c r="X1545" i="46"/>
  <c r="X1546" i="46"/>
  <c r="X1547" i="46"/>
  <c r="X1548" i="46"/>
  <c r="X1549" i="46"/>
  <c r="X1550" i="46"/>
  <c r="X1551" i="46"/>
  <c r="X1552" i="46"/>
  <c r="X1553" i="46"/>
  <c r="X1554" i="46"/>
  <c r="X1555" i="46"/>
  <c r="X1556" i="46"/>
  <c r="X1557" i="46"/>
  <c r="X1558" i="46"/>
  <c r="X1559" i="46"/>
  <c r="X1560" i="46"/>
  <c r="X1561" i="46"/>
  <c r="X1562" i="46"/>
  <c r="X1563" i="46"/>
  <c r="X1564" i="46"/>
  <c r="X1565" i="46"/>
  <c r="X1566" i="46"/>
  <c r="X1567" i="46"/>
  <c r="X1568" i="46"/>
  <c r="X1569" i="46"/>
  <c r="X1570" i="46"/>
  <c r="X1571" i="46"/>
  <c r="X1572" i="46"/>
  <c r="X1573" i="46"/>
  <c r="X1574" i="46"/>
  <c r="X1575" i="46"/>
  <c r="X1576" i="46"/>
  <c r="X1577" i="46"/>
  <c r="X1578" i="46"/>
  <c r="X1579" i="46"/>
  <c r="X1580" i="46"/>
  <c r="X1581" i="46"/>
  <c r="X1582" i="46"/>
  <c r="X1583" i="46"/>
  <c r="X1584" i="46"/>
  <c r="X1585" i="46"/>
  <c r="X1586" i="46"/>
  <c r="X1587" i="46"/>
  <c r="X1588" i="46"/>
  <c r="X1589" i="46"/>
  <c r="X1590" i="46"/>
  <c r="X1591" i="46"/>
  <c r="X1592" i="46"/>
  <c r="X1593" i="46"/>
  <c r="X1594" i="46"/>
  <c r="X1595" i="46"/>
  <c r="X1596" i="46"/>
  <c r="X1597" i="46"/>
  <c r="X1598" i="46"/>
  <c r="X1599" i="46"/>
  <c r="X1600" i="46"/>
  <c r="X1601" i="46"/>
  <c r="X1602" i="46"/>
  <c r="X1603" i="46"/>
  <c r="X1604" i="46"/>
  <c r="X1605" i="46"/>
  <c r="X1606" i="46"/>
  <c r="X1607" i="46"/>
  <c r="X1608" i="46"/>
  <c r="X1609" i="46"/>
  <c r="X1610" i="46"/>
  <c r="X1611" i="46"/>
  <c r="X1612" i="46"/>
  <c r="X1613" i="46"/>
  <c r="X1614" i="46"/>
  <c r="X1615" i="46"/>
  <c r="X1616" i="46"/>
  <c r="X1617" i="46"/>
  <c r="X1618" i="46"/>
  <c r="X1619" i="46"/>
  <c r="X1620" i="46"/>
  <c r="X1621" i="46"/>
  <c r="X1622" i="46"/>
  <c r="X1623" i="46"/>
  <c r="X1624" i="46"/>
  <c r="X1625" i="46"/>
  <c r="X1626" i="46"/>
  <c r="X1627" i="46"/>
  <c r="X1628" i="46"/>
  <c r="X1629" i="46"/>
  <c r="X1630" i="46"/>
  <c r="X1631" i="46"/>
  <c r="X1632" i="46"/>
  <c r="X1633" i="46"/>
  <c r="X1634" i="46"/>
  <c r="X1635" i="46"/>
  <c r="X1636" i="46"/>
  <c r="X1637" i="46"/>
  <c r="X1638" i="46"/>
  <c r="X1639" i="46"/>
  <c r="X1640" i="46"/>
  <c r="X1641" i="46"/>
  <c r="X1642" i="46"/>
  <c r="X1643" i="46"/>
  <c r="X1644" i="46"/>
  <c r="X1645" i="46"/>
  <c r="X1646" i="46"/>
  <c r="X1647" i="46"/>
  <c r="X1648" i="46"/>
  <c r="X1649" i="46"/>
  <c r="X1650" i="46"/>
  <c r="X1651" i="46"/>
  <c r="X1652" i="46"/>
  <c r="X1653" i="46"/>
  <c r="X1654" i="46"/>
  <c r="X1655" i="46"/>
  <c r="X1656" i="46"/>
  <c r="X1657" i="46"/>
  <c r="X1658" i="46"/>
  <c r="X1659" i="46"/>
  <c r="X1660" i="46"/>
  <c r="X1661" i="46"/>
  <c r="X1662" i="46"/>
  <c r="X1663" i="46"/>
  <c r="X1664" i="46"/>
  <c r="X1665" i="46"/>
  <c r="X1666" i="46"/>
  <c r="X1667" i="46"/>
  <c r="X1668" i="46"/>
  <c r="X1669" i="46"/>
  <c r="X1670" i="46"/>
  <c r="X1671" i="46"/>
  <c r="X1672" i="46"/>
  <c r="X1673" i="46"/>
  <c r="X1674" i="46"/>
  <c r="X1675" i="46"/>
  <c r="X1676" i="46"/>
  <c r="X1677" i="46"/>
  <c r="X1678" i="46"/>
  <c r="X1679" i="46"/>
  <c r="X1680" i="46"/>
  <c r="X1681" i="46"/>
  <c r="X1682" i="46"/>
  <c r="X1683" i="46"/>
  <c r="X1684" i="46"/>
  <c r="X1685" i="46"/>
  <c r="X1686" i="46"/>
  <c r="X1687" i="46"/>
  <c r="X1688" i="46"/>
  <c r="X1689" i="46"/>
  <c r="X1690" i="46"/>
  <c r="X1691" i="46"/>
  <c r="X1692" i="46"/>
  <c r="X1693" i="46"/>
  <c r="X1694" i="46"/>
  <c r="X1695" i="46"/>
  <c r="X1696" i="46"/>
  <c r="X1697" i="46"/>
  <c r="X1698" i="46"/>
  <c r="X1699" i="46"/>
  <c r="X1700" i="46"/>
  <c r="X1701" i="46"/>
  <c r="X1702" i="46"/>
  <c r="X1703" i="46"/>
  <c r="X1704" i="46"/>
  <c r="X1705" i="46"/>
  <c r="X1706" i="46"/>
  <c r="X1707" i="46"/>
  <c r="X1708" i="46"/>
  <c r="X1709" i="46"/>
  <c r="X1710" i="46"/>
  <c r="X1711" i="46"/>
  <c r="X1712" i="46"/>
  <c r="X1713" i="46"/>
  <c r="X1714" i="46"/>
  <c r="X1715" i="46"/>
  <c r="X1716" i="46"/>
  <c r="X1717" i="46"/>
  <c r="X1718" i="46"/>
  <c r="X1719" i="46"/>
  <c r="X1720" i="46"/>
  <c r="X1721" i="46"/>
  <c r="X1722" i="46"/>
  <c r="X1723" i="46"/>
  <c r="X1724" i="46"/>
  <c r="X1725" i="46"/>
  <c r="X1726" i="46"/>
  <c r="X1727" i="46"/>
  <c r="X1728" i="46"/>
  <c r="X1729" i="46"/>
  <c r="X1730" i="46"/>
  <c r="X1731" i="46"/>
  <c r="X1732" i="46"/>
  <c r="X1733" i="46"/>
  <c r="X1734" i="46"/>
  <c r="X1735" i="46"/>
  <c r="X1736" i="46"/>
  <c r="X1737" i="46"/>
  <c r="X1738" i="46"/>
  <c r="X1739" i="46"/>
  <c r="X1740" i="46"/>
  <c r="X1741" i="46"/>
  <c r="X1742" i="46"/>
  <c r="X1743" i="46"/>
  <c r="X1744" i="46"/>
  <c r="X1745" i="46"/>
  <c r="X1746" i="46"/>
  <c r="X1747" i="46"/>
  <c r="X1748" i="46"/>
  <c r="X1749" i="46"/>
  <c r="X1750" i="46"/>
  <c r="X1751" i="46"/>
  <c r="X1752" i="46"/>
  <c r="X1753" i="46"/>
  <c r="X1754" i="46"/>
  <c r="X1755" i="46"/>
  <c r="X1756" i="46"/>
  <c r="X1757" i="46"/>
  <c r="X1758" i="46"/>
  <c r="X1759" i="46"/>
  <c r="X1760" i="46"/>
  <c r="X1761" i="46"/>
  <c r="X1762" i="46"/>
  <c r="X1763" i="46"/>
  <c r="X1764" i="46"/>
  <c r="X1765" i="46"/>
  <c r="X1766" i="46"/>
  <c r="X1767" i="46"/>
  <c r="X1768" i="46"/>
  <c r="X1769" i="46"/>
  <c r="X1770" i="46"/>
  <c r="X1771" i="46"/>
  <c r="X1772" i="46"/>
  <c r="X1773" i="46"/>
  <c r="X1774" i="46"/>
  <c r="X1775" i="46"/>
  <c r="X1776" i="46"/>
  <c r="X1777" i="46"/>
  <c r="X1778" i="46"/>
  <c r="X1779" i="46"/>
  <c r="X1780" i="46"/>
  <c r="X1781" i="46"/>
  <c r="X1782" i="46"/>
  <c r="X1783" i="46"/>
  <c r="X1784" i="46"/>
  <c r="X1785" i="46"/>
  <c r="X1786" i="46"/>
  <c r="X1787" i="46"/>
  <c r="X1788" i="46"/>
  <c r="X1789" i="46"/>
  <c r="X1790" i="46"/>
  <c r="X1791" i="46"/>
  <c r="X1792" i="46"/>
  <c r="X1793" i="46"/>
  <c r="X1794" i="46"/>
  <c r="X1795" i="46"/>
  <c r="X1796" i="46"/>
  <c r="X1797" i="46"/>
  <c r="X1798" i="46"/>
  <c r="X1799" i="46"/>
  <c r="X1800" i="46"/>
  <c r="X1801" i="46"/>
  <c r="X1802" i="46"/>
  <c r="X1803" i="46"/>
  <c r="X1804" i="46"/>
  <c r="X1805" i="46"/>
  <c r="X1806" i="46"/>
  <c r="X1807" i="46"/>
  <c r="X1808" i="46"/>
  <c r="X1809" i="46"/>
  <c r="X1810" i="46"/>
  <c r="X1811" i="46"/>
  <c r="X1812" i="46"/>
  <c r="X1813" i="46"/>
  <c r="X1814" i="46"/>
  <c r="X1815" i="46"/>
  <c r="X1816" i="46"/>
  <c r="X1817" i="46"/>
  <c r="X1818" i="46"/>
  <c r="X1819" i="46"/>
  <c r="X1820" i="46"/>
  <c r="X1821" i="46"/>
  <c r="X1822" i="46"/>
  <c r="X1823" i="46"/>
  <c r="X1824" i="46"/>
  <c r="X1825" i="46"/>
  <c r="X1826" i="46"/>
  <c r="X1827" i="46"/>
  <c r="X1828" i="46"/>
  <c r="X1829" i="46"/>
  <c r="X1830" i="46"/>
  <c r="X1831" i="46"/>
  <c r="X1832" i="46"/>
  <c r="X1833" i="46"/>
  <c r="X1834" i="46"/>
  <c r="X1835" i="46"/>
  <c r="X1836" i="46"/>
  <c r="X1837" i="46"/>
  <c r="X1838" i="46"/>
  <c r="X1839" i="46"/>
  <c r="X1840" i="46"/>
  <c r="X1841" i="46"/>
  <c r="X1842" i="46"/>
  <c r="X1843" i="46"/>
  <c r="X1844" i="46"/>
  <c r="X1845" i="46"/>
  <c r="X1846" i="46"/>
  <c r="X1847" i="46"/>
  <c r="X1848" i="46"/>
  <c r="X1849" i="46"/>
  <c r="X1850" i="46"/>
  <c r="X1851" i="46"/>
  <c r="X1852" i="46"/>
  <c r="X1853" i="46"/>
  <c r="X1854" i="46"/>
  <c r="X1855" i="46"/>
  <c r="X1856" i="46"/>
  <c r="X1857" i="46"/>
  <c r="X1858" i="46"/>
  <c r="X1859" i="46"/>
  <c r="X1860" i="46"/>
  <c r="X1861" i="46"/>
  <c r="X1862" i="46"/>
  <c r="X1863" i="46"/>
  <c r="X1864" i="46"/>
  <c r="X1865" i="46"/>
  <c r="X1866" i="46"/>
  <c r="X1867" i="46"/>
  <c r="X1868" i="46"/>
  <c r="X1869" i="46"/>
  <c r="X1870" i="46"/>
  <c r="X1871" i="46"/>
  <c r="X1872" i="46"/>
  <c r="X1873" i="46"/>
  <c r="X1874" i="46"/>
  <c r="X1875" i="46"/>
  <c r="X1876" i="46"/>
  <c r="X1877" i="46"/>
  <c r="X1878" i="46"/>
  <c r="X1879" i="46"/>
  <c r="X1880" i="46"/>
  <c r="X1881" i="46"/>
  <c r="X1882" i="46"/>
  <c r="X1883" i="46"/>
  <c r="X1884" i="46"/>
  <c r="X1885" i="46"/>
  <c r="X1886" i="46"/>
  <c r="X1887" i="46"/>
  <c r="X1888" i="46"/>
  <c r="X1889" i="46"/>
  <c r="X1890" i="46"/>
  <c r="X1891" i="46"/>
  <c r="X1892" i="46"/>
  <c r="X1893" i="46"/>
  <c r="X1894" i="46"/>
  <c r="X1895" i="46"/>
  <c r="X1896" i="46"/>
  <c r="X1897" i="46"/>
  <c r="X1898" i="46"/>
  <c r="X1899" i="46"/>
  <c r="X1900" i="46"/>
  <c r="X1901" i="46"/>
  <c r="X1902" i="46"/>
  <c r="X1903" i="46"/>
  <c r="X1904" i="46"/>
  <c r="X1905" i="46"/>
  <c r="X1906" i="46"/>
  <c r="X1907" i="46"/>
  <c r="X1908" i="46"/>
  <c r="X1909" i="46"/>
  <c r="X1910" i="46"/>
  <c r="X1911" i="46"/>
  <c r="X1912" i="46"/>
  <c r="X1913" i="46"/>
  <c r="X1914" i="46"/>
  <c r="X1915" i="46"/>
  <c r="X1916" i="46"/>
  <c r="X1917" i="46"/>
  <c r="X1918" i="46"/>
  <c r="X1919" i="46"/>
  <c r="X1920" i="46"/>
  <c r="X1921" i="46"/>
  <c r="X1922" i="46"/>
  <c r="X1923" i="46"/>
  <c r="X1924" i="46"/>
  <c r="X1925" i="46"/>
  <c r="X1926" i="46"/>
  <c r="X1927" i="46"/>
  <c r="X1928" i="46"/>
  <c r="X1929" i="46"/>
  <c r="X1930" i="46"/>
  <c r="X1931" i="46"/>
  <c r="X1932" i="46"/>
  <c r="X1933" i="46"/>
  <c r="X1934" i="46"/>
  <c r="X1935" i="46"/>
  <c r="X1936" i="46"/>
  <c r="X1937" i="46"/>
  <c r="X1938" i="46"/>
  <c r="X1939" i="46"/>
  <c r="X1940" i="46"/>
  <c r="X1941" i="46"/>
  <c r="X1942" i="46"/>
  <c r="X1943" i="46"/>
  <c r="X1944" i="46"/>
  <c r="X1945" i="46"/>
  <c r="X1946" i="46"/>
  <c r="X1947" i="46"/>
  <c r="X1948" i="46"/>
  <c r="X1949" i="46"/>
  <c r="X1950" i="46"/>
  <c r="X1951" i="46"/>
  <c r="X1952" i="46"/>
  <c r="X1953" i="46"/>
  <c r="X1954" i="46"/>
  <c r="X1955" i="46"/>
  <c r="X1956" i="46"/>
  <c r="X1957" i="46"/>
  <c r="X1958" i="46"/>
  <c r="X1959" i="46"/>
  <c r="X1960" i="46"/>
  <c r="X1961" i="46"/>
  <c r="X1962" i="46"/>
  <c r="X1963" i="46"/>
  <c r="X1964" i="46"/>
  <c r="X1965" i="46"/>
  <c r="X1966" i="46"/>
  <c r="X1967" i="46"/>
  <c r="X1968" i="46"/>
  <c r="X1969" i="46"/>
  <c r="X1970" i="46"/>
  <c r="X1971" i="46"/>
  <c r="X1972" i="46"/>
  <c r="X1973" i="46"/>
  <c r="X1974" i="46"/>
  <c r="X1975" i="46"/>
  <c r="X1976" i="46"/>
  <c r="X1977" i="46"/>
  <c r="X1978" i="46"/>
  <c r="X1979" i="46"/>
  <c r="X1980" i="46"/>
  <c r="X1981" i="46"/>
  <c r="X1982" i="46"/>
  <c r="X1983" i="46"/>
  <c r="X1984" i="46"/>
  <c r="X1985" i="46"/>
  <c r="X1986" i="46"/>
  <c r="X1987" i="46"/>
  <c r="X1988" i="46"/>
  <c r="X1989" i="46"/>
  <c r="X1990" i="46"/>
  <c r="X1991" i="46"/>
  <c r="X1992" i="46"/>
  <c r="X1993" i="46"/>
  <c r="X1994" i="46"/>
  <c r="X1995" i="46"/>
  <c r="X1996" i="46"/>
  <c r="X1997" i="46"/>
  <c r="X1998" i="46"/>
  <c r="X1999" i="46"/>
  <c r="X2000" i="46"/>
  <c r="X2001" i="46"/>
  <c r="X2002" i="46"/>
  <c r="X2003" i="46"/>
  <c r="X2004" i="46"/>
  <c r="X2005" i="46"/>
  <c r="X2006" i="46"/>
  <c r="X2007" i="46"/>
  <c r="X2008" i="46"/>
  <c r="X2009" i="46"/>
  <c r="X2010" i="46"/>
  <c r="X2011" i="46"/>
  <c r="X2012" i="46"/>
  <c r="X2013" i="46"/>
  <c r="X2014" i="46"/>
  <c r="X2015" i="46"/>
  <c r="X2016" i="46"/>
  <c r="X2017" i="46"/>
  <c r="X2018" i="46"/>
  <c r="X2019" i="46"/>
  <c r="X2020" i="46"/>
  <c r="X2021" i="46"/>
  <c r="X2022" i="46"/>
  <c r="X2023" i="46"/>
  <c r="X2024" i="46"/>
  <c r="X2025" i="46"/>
  <c r="X2026" i="46"/>
  <c r="X2027" i="46"/>
  <c r="X2028" i="46"/>
  <c r="X2029" i="46"/>
  <c r="X2030" i="46"/>
  <c r="X2031" i="46"/>
  <c r="X2032" i="46"/>
  <c r="X2033" i="46"/>
  <c r="X2034" i="46"/>
  <c r="X2035" i="46"/>
  <c r="X2036" i="46"/>
  <c r="X2037" i="46"/>
  <c r="X2038" i="46"/>
  <c r="X2039" i="46"/>
  <c r="X2040" i="46"/>
  <c r="X2041" i="46"/>
  <c r="X2042" i="46"/>
  <c r="X2043" i="46"/>
  <c r="X2044" i="46"/>
  <c r="X2045" i="46"/>
  <c r="X2046" i="46"/>
  <c r="X2047" i="46"/>
  <c r="X2048" i="46"/>
  <c r="X2049" i="46"/>
  <c r="X2050" i="46"/>
  <c r="X2051" i="46"/>
  <c r="X2052" i="46"/>
  <c r="X2053" i="46"/>
  <c r="X2054" i="46"/>
  <c r="X2055" i="46"/>
  <c r="X2056" i="46"/>
  <c r="X2057" i="46"/>
  <c r="X2058" i="46"/>
  <c r="X2059" i="46"/>
  <c r="X2060" i="46"/>
  <c r="X2061" i="46"/>
  <c r="X2062" i="46"/>
  <c r="X2063" i="46"/>
  <c r="X2064" i="46"/>
  <c r="X2065" i="46"/>
  <c r="X2066" i="46"/>
  <c r="X2067" i="46"/>
  <c r="X2068" i="46"/>
  <c r="X2069" i="46"/>
  <c r="X2070" i="46"/>
  <c r="X2071" i="46"/>
  <c r="X2072" i="46"/>
  <c r="X2073" i="46"/>
  <c r="X2074" i="46"/>
  <c r="X2075" i="46"/>
  <c r="X2076" i="46"/>
  <c r="X2077" i="46"/>
  <c r="X2078" i="46"/>
  <c r="X2079" i="46"/>
  <c r="X2080" i="46"/>
  <c r="X2081" i="46"/>
  <c r="X2082" i="46"/>
  <c r="X2083" i="46"/>
  <c r="X2084" i="46"/>
  <c r="X2085" i="46"/>
  <c r="X2086" i="46"/>
  <c r="X2087" i="46"/>
  <c r="X2088" i="46"/>
  <c r="X2089" i="46"/>
  <c r="X2090" i="46"/>
  <c r="X2091" i="46"/>
  <c r="X2092" i="46"/>
  <c r="X2093" i="46"/>
  <c r="X2094" i="46"/>
  <c r="X2095" i="46"/>
  <c r="X2096" i="46"/>
  <c r="X2097" i="46"/>
  <c r="X2098" i="46"/>
  <c r="X2099" i="46"/>
  <c r="X2100" i="46"/>
  <c r="X2101" i="46"/>
  <c r="X2102" i="46"/>
  <c r="X2103" i="46"/>
  <c r="X2104" i="46"/>
  <c r="X2105" i="46"/>
  <c r="X2106" i="46"/>
  <c r="X2107" i="46"/>
  <c r="X2108" i="46"/>
  <c r="X2109" i="46"/>
  <c r="X2110" i="46"/>
  <c r="X2111" i="46"/>
  <c r="X2112" i="46"/>
  <c r="X2113" i="46"/>
  <c r="X2114" i="46"/>
  <c r="X2115" i="46"/>
  <c r="X2116" i="46"/>
  <c r="X2117" i="46"/>
  <c r="X2118" i="46"/>
  <c r="X2119" i="46"/>
  <c r="X2120" i="46"/>
  <c r="X2121" i="46"/>
  <c r="X2122" i="46"/>
  <c r="X2123" i="46"/>
  <c r="X2124" i="46"/>
  <c r="X2125" i="46"/>
  <c r="X2126" i="46"/>
  <c r="X2127" i="46"/>
  <c r="X2128" i="46"/>
  <c r="X2129" i="46"/>
  <c r="X2130" i="46"/>
  <c r="X2131" i="46"/>
  <c r="X2132" i="46"/>
  <c r="X2133" i="46"/>
  <c r="X2134" i="46"/>
  <c r="X2135" i="46"/>
  <c r="X2136" i="46"/>
  <c r="X2137" i="46"/>
  <c r="X2138" i="46"/>
  <c r="X2139" i="46"/>
  <c r="X2140" i="46"/>
  <c r="X2141" i="46"/>
  <c r="X2142" i="46"/>
  <c r="X2143" i="46"/>
  <c r="X2144" i="46"/>
  <c r="X2145" i="46"/>
  <c r="X2146" i="46"/>
  <c r="X2147" i="46"/>
  <c r="X2148" i="46"/>
  <c r="X2149" i="46"/>
  <c r="X2150" i="46"/>
  <c r="X2151" i="46"/>
  <c r="X2152" i="46"/>
  <c r="X2153" i="46"/>
  <c r="X2154" i="46"/>
  <c r="X2155" i="46"/>
  <c r="X2156" i="46"/>
  <c r="X2157" i="46"/>
  <c r="X2158" i="46"/>
  <c r="X2159" i="46"/>
  <c r="X2160" i="46"/>
  <c r="X2161" i="46"/>
  <c r="X2162" i="46"/>
  <c r="X2163" i="46"/>
  <c r="X2164" i="46"/>
  <c r="X2165" i="46"/>
  <c r="X2166" i="46"/>
  <c r="X2167" i="46"/>
  <c r="X2168" i="46"/>
  <c r="X2169" i="46"/>
  <c r="X2170" i="46"/>
  <c r="X2171" i="46"/>
  <c r="X2172" i="46"/>
  <c r="X2173" i="46"/>
  <c r="X2174" i="46"/>
  <c r="X2175" i="46"/>
  <c r="X2176" i="46"/>
  <c r="X2177" i="46"/>
  <c r="X2178" i="46"/>
  <c r="X2179" i="46"/>
  <c r="X2180" i="46"/>
  <c r="X2181" i="46"/>
  <c r="X2182" i="46"/>
  <c r="X2183" i="46"/>
  <c r="X2184" i="46"/>
  <c r="X2185" i="46"/>
  <c r="X2186" i="46"/>
  <c r="X2187" i="46"/>
  <c r="X2188" i="46"/>
  <c r="X2189" i="46"/>
  <c r="X2190" i="46"/>
  <c r="X2191" i="46"/>
  <c r="X2192" i="46"/>
  <c r="X2193" i="46"/>
  <c r="X2194" i="46"/>
  <c r="X2195" i="46"/>
  <c r="X2196" i="46"/>
  <c r="X2197" i="46"/>
  <c r="X2198" i="46"/>
  <c r="X2199" i="46"/>
  <c r="X2200" i="46"/>
  <c r="X2201" i="46"/>
  <c r="X2202" i="46"/>
  <c r="X2203" i="46"/>
  <c r="X2204" i="46"/>
  <c r="X2205" i="46"/>
  <c r="X2206" i="46"/>
  <c r="X2207" i="46"/>
  <c r="X2208" i="46"/>
  <c r="X2209" i="46"/>
  <c r="X2210" i="46"/>
  <c r="X2211" i="46"/>
  <c r="X2212" i="46"/>
  <c r="X2213" i="46"/>
  <c r="X2214" i="46"/>
  <c r="X2215" i="46"/>
  <c r="X2216" i="46"/>
  <c r="X2217" i="46"/>
  <c r="X2218" i="46"/>
  <c r="X2219" i="46"/>
  <c r="X2220" i="46"/>
  <c r="X2221" i="46"/>
  <c r="X2222" i="46"/>
  <c r="X2223" i="46"/>
  <c r="X2224" i="46"/>
  <c r="X2225" i="46"/>
  <c r="X2226" i="46"/>
  <c r="X2227" i="46"/>
  <c r="X2228" i="46"/>
  <c r="X2229" i="46"/>
  <c r="X2230" i="46"/>
  <c r="X2231" i="46"/>
  <c r="X2232" i="46"/>
  <c r="X2233" i="46"/>
  <c r="X2234" i="46"/>
  <c r="X2235" i="46"/>
  <c r="X2236" i="46"/>
  <c r="X2237" i="46"/>
  <c r="X2238" i="46"/>
  <c r="X2239" i="46"/>
  <c r="X2240" i="46"/>
  <c r="X2241" i="46"/>
  <c r="X2242" i="46"/>
  <c r="X2243" i="46"/>
  <c r="X2244" i="46"/>
  <c r="X2245" i="46"/>
  <c r="X2246" i="46"/>
  <c r="X2247" i="46"/>
  <c r="X2248" i="46"/>
  <c r="X2249" i="46"/>
  <c r="X2250" i="46"/>
  <c r="X2251" i="46"/>
  <c r="X2252" i="46"/>
  <c r="X2253" i="46"/>
  <c r="X2254" i="46"/>
  <c r="X2255" i="46"/>
  <c r="X2256" i="46"/>
  <c r="X2257" i="46"/>
  <c r="X2258" i="46"/>
  <c r="X2259" i="46"/>
  <c r="X2260" i="46"/>
  <c r="X2261" i="46"/>
  <c r="X2262" i="46"/>
  <c r="X2263" i="46"/>
  <c r="X2264" i="46"/>
  <c r="X2265" i="46"/>
  <c r="X2266" i="46"/>
  <c r="X2267" i="46"/>
  <c r="X2268" i="46"/>
  <c r="X2269" i="46"/>
  <c r="X2270" i="46"/>
  <c r="X2271" i="46"/>
  <c r="X2272" i="46"/>
  <c r="X2273" i="46"/>
  <c r="X2274" i="46"/>
  <c r="X2275" i="46"/>
  <c r="X2276" i="46"/>
  <c r="X2277" i="46"/>
  <c r="X2278" i="46"/>
  <c r="X2279" i="46"/>
  <c r="X2280" i="46"/>
  <c r="X2281" i="46"/>
  <c r="X2282" i="46"/>
  <c r="X2283" i="46"/>
  <c r="X2284" i="46"/>
  <c r="X2285" i="46"/>
  <c r="X2286" i="46"/>
  <c r="X2287" i="46"/>
  <c r="X2288" i="46"/>
  <c r="X2289" i="46"/>
  <c r="X2290" i="46"/>
  <c r="X2291" i="46"/>
  <c r="X2292" i="46"/>
  <c r="X2293" i="46"/>
  <c r="X2294" i="46"/>
  <c r="X2295" i="46"/>
  <c r="X2296" i="46"/>
  <c r="X2297" i="46"/>
  <c r="X2298" i="46"/>
  <c r="X2299" i="46"/>
  <c r="X2300" i="46"/>
  <c r="X2301" i="46"/>
  <c r="X2302" i="46"/>
  <c r="X2303" i="46"/>
  <c r="X2304" i="46"/>
  <c r="X2305" i="46"/>
  <c r="X2306" i="46"/>
  <c r="X2307" i="46"/>
  <c r="X2308" i="46"/>
  <c r="X2309" i="46"/>
  <c r="X2310" i="46"/>
  <c r="X2311" i="46"/>
  <c r="X2312" i="46"/>
  <c r="X2313" i="46"/>
  <c r="X2314" i="46"/>
  <c r="X2315" i="46"/>
  <c r="X2316" i="46"/>
  <c r="X2317" i="46"/>
  <c r="X2318" i="46"/>
  <c r="X2319" i="46"/>
  <c r="X2320" i="46"/>
  <c r="X2321" i="46"/>
  <c r="X2322" i="46"/>
  <c r="X2323" i="46"/>
  <c r="X2324" i="46"/>
  <c r="X2325" i="46"/>
  <c r="X2326" i="46"/>
  <c r="X2327" i="46"/>
  <c r="X2328" i="46"/>
  <c r="X2329" i="46"/>
  <c r="X2330" i="46"/>
  <c r="X2331" i="46"/>
  <c r="X2332" i="46"/>
  <c r="X2333" i="46"/>
  <c r="X2334" i="46"/>
  <c r="X2335" i="46"/>
  <c r="X2336" i="46"/>
  <c r="X2337" i="46"/>
  <c r="X2338" i="46"/>
  <c r="X2339" i="46"/>
  <c r="X2340" i="46"/>
  <c r="X2341" i="46"/>
  <c r="X2342" i="46"/>
  <c r="X2343" i="46"/>
  <c r="X2344" i="46"/>
  <c r="X2345" i="46"/>
  <c r="X2346" i="46"/>
  <c r="X2347" i="46"/>
  <c r="X2348" i="46"/>
  <c r="X2349" i="46"/>
  <c r="X2350" i="46"/>
  <c r="X2351" i="46"/>
  <c r="X2352" i="46"/>
  <c r="X2353" i="46"/>
  <c r="X2354" i="46"/>
  <c r="X2355" i="46"/>
  <c r="X2356" i="46"/>
  <c r="X2357" i="46"/>
  <c r="X2358" i="46"/>
  <c r="X2359" i="46"/>
  <c r="X2360" i="46"/>
  <c r="X2361" i="46"/>
  <c r="X2362" i="46"/>
  <c r="X2363" i="46"/>
  <c r="X2364" i="46"/>
  <c r="X2365" i="46"/>
  <c r="X2366" i="46"/>
  <c r="X2367" i="46"/>
  <c r="X2368" i="46"/>
  <c r="X2369" i="46"/>
  <c r="X2370" i="46"/>
  <c r="X2371" i="46"/>
  <c r="X2372" i="46"/>
  <c r="X2373" i="46"/>
  <c r="X2374" i="46"/>
  <c r="X2375" i="46"/>
  <c r="X2376" i="46"/>
  <c r="X2377" i="46"/>
  <c r="X2378" i="46"/>
  <c r="X2379" i="46"/>
  <c r="X2380" i="46"/>
  <c r="X2381" i="46"/>
  <c r="X2382" i="46"/>
  <c r="X2383" i="46"/>
  <c r="X2384" i="46"/>
  <c r="X2385" i="46"/>
  <c r="X2386" i="46"/>
  <c r="X2387" i="46"/>
  <c r="X2388" i="46"/>
  <c r="X2389" i="46"/>
  <c r="X2390" i="46"/>
  <c r="X2391" i="46"/>
  <c r="X2392" i="46"/>
  <c r="X2393" i="46"/>
  <c r="X2394" i="46"/>
  <c r="X2395" i="46"/>
  <c r="X2396" i="46"/>
  <c r="X2397" i="46"/>
  <c r="X2398" i="46"/>
  <c r="X2399" i="46"/>
  <c r="X2400" i="46"/>
  <c r="X2401" i="46"/>
  <c r="X2402" i="46"/>
  <c r="X2403" i="46"/>
  <c r="X2404" i="46"/>
  <c r="X2405" i="46"/>
  <c r="X2406" i="46"/>
  <c r="X2407" i="46"/>
  <c r="X2408" i="46"/>
  <c r="X2409" i="46"/>
  <c r="X2410" i="46"/>
  <c r="X2411" i="46"/>
  <c r="X2412" i="46"/>
  <c r="X2413" i="46"/>
  <c r="X2414" i="46"/>
  <c r="X2415" i="46"/>
  <c r="X2416" i="46"/>
  <c r="X2417" i="46"/>
  <c r="X2418" i="46"/>
  <c r="X2419" i="46"/>
  <c r="X2420" i="46"/>
  <c r="X2421" i="46"/>
  <c r="X2422" i="46"/>
  <c r="X2423" i="46"/>
  <c r="X2424" i="46"/>
  <c r="X2425" i="46"/>
  <c r="X2426" i="46"/>
  <c r="X2427" i="46"/>
  <c r="X2428" i="46"/>
  <c r="X2429" i="46"/>
  <c r="X2430" i="46"/>
  <c r="X2431" i="46"/>
  <c r="X2432" i="46"/>
  <c r="X2433" i="46"/>
  <c r="X2434" i="46"/>
  <c r="X2435" i="46"/>
  <c r="X2436" i="46"/>
  <c r="X2437" i="46"/>
  <c r="X2438" i="46"/>
  <c r="X2439" i="46"/>
  <c r="X2440" i="46"/>
  <c r="X2441" i="46"/>
  <c r="X2442" i="46"/>
  <c r="X2443" i="46"/>
  <c r="X2444" i="46"/>
  <c r="X2445" i="46"/>
  <c r="X2446" i="46"/>
  <c r="X2447" i="46"/>
  <c r="X2448" i="46"/>
  <c r="X2449" i="46"/>
  <c r="X2450" i="46"/>
  <c r="X2451" i="46"/>
  <c r="X2452" i="46"/>
  <c r="X2453" i="46"/>
  <c r="X2454" i="46"/>
  <c r="X2455" i="46"/>
  <c r="X2456" i="46"/>
  <c r="X2457" i="46"/>
  <c r="X2458" i="46"/>
  <c r="X2459" i="46"/>
  <c r="X2460" i="46"/>
  <c r="X2461" i="46"/>
  <c r="X2462" i="46"/>
  <c r="X2463" i="46"/>
  <c r="X2464" i="46"/>
  <c r="X2465" i="46"/>
  <c r="X2466" i="46"/>
  <c r="X2467" i="46"/>
  <c r="X2468" i="46"/>
  <c r="X2469" i="46"/>
  <c r="X2470" i="46"/>
  <c r="X2471" i="46"/>
  <c r="X2472" i="46"/>
  <c r="X2473" i="46"/>
  <c r="X2474" i="46"/>
  <c r="X2475" i="46"/>
  <c r="X2476" i="46"/>
  <c r="X2477" i="46"/>
  <c r="X2478" i="46"/>
  <c r="X2479" i="46"/>
  <c r="X2480" i="46"/>
  <c r="X2481" i="46"/>
  <c r="X2482" i="46"/>
  <c r="X2483" i="46"/>
  <c r="X2484" i="46"/>
  <c r="X2485" i="46"/>
  <c r="X2486" i="46"/>
  <c r="X2487" i="46"/>
  <c r="X2488" i="46"/>
  <c r="X2489" i="46"/>
  <c r="X2490" i="46"/>
  <c r="X2491" i="46"/>
  <c r="X2492" i="46"/>
  <c r="X2493" i="46"/>
  <c r="X2494" i="46"/>
  <c r="X2495" i="46"/>
  <c r="X2496" i="46"/>
  <c r="X2497" i="46"/>
  <c r="X2498" i="46"/>
  <c r="X2499" i="46"/>
  <c r="X2500" i="46"/>
  <c r="X2501" i="46"/>
  <c r="X2502" i="46"/>
  <c r="X2503" i="46"/>
  <c r="X2504" i="46"/>
  <c r="X2505" i="46"/>
  <c r="X2506" i="46"/>
  <c r="X2507" i="46"/>
  <c r="X2508" i="46"/>
  <c r="X2509" i="46"/>
  <c r="X2510" i="46"/>
  <c r="X2511" i="46"/>
  <c r="X2512" i="46"/>
  <c r="X2513" i="46"/>
  <c r="X2514" i="46"/>
  <c r="X2515" i="46"/>
  <c r="X2516" i="46"/>
  <c r="X2517" i="46"/>
  <c r="X2518" i="46"/>
  <c r="X2519" i="46"/>
  <c r="X2520" i="46"/>
  <c r="X2521" i="46"/>
  <c r="X2522" i="46"/>
  <c r="X2523" i="46"/>
  <c r="X2524" i="46"/>
  <c r="X2525" i="46"/>
  <c r="X2526" i="46"/>
  <c r="X2527" i="46"/>
  <c r="X2528" i="46"/>
  <c r="X2529" i="46"/>
  <c r="X2530" i="46"/>
  <c r="X2531" i="46"/>
  <c r="X2532" i="46"/>
  <c r="X2533" i="46"/>
  <c r="X2534" i="46"/>
  <c r="X2535" i="46"/>
  <c r="X2536" i="46"/>
  <c r="X2537" i="46"/>
  <c r="X2538" i="46"/>
  <c r="X2539" i="46"/>
  <c r="X2540" i="46"/>
  <c r="X2541" i="46"/>
  <c r="X2542" i="46"/>
  <c r="X2543" i="46"/>
  <c r="X2544" i="46"/>
  <c r="X2545" i="46"/>
  <c r="X2546" i="46"/>
  <c r="X2547" i="46"/>
  <c r="X2548" i="46"/>
  <c r="X2549" i="46"/>
  <c r="X2550" i="46"/>
  <c r="X2551" i="46"/>
  <c r="X2552" i="46"/>
  <c r="X2553" i="46"/>
  <c r="X2554" i="46"/>
  <c r="X2555" i="46"/>
  <c r="X2556" i="46"/>
  <c r="X2557" i="46"/>
  <c r="X2558" i="46"/>
  <c r="X2559" i="46"/>
  <c r="X2560" i="46"/>
  <c r="X2561" i="46"/>
  <c r="X2562" i="46"/>
  <c r="X2563" i="46"/>
  <c r="X2564" i="46"/>
  <c r="X2565" i="46"/>
  <c r="X2566" i="46"/>
  <c r="X2567" i="46"/>
  <c r="X2568" i="46"/>
  <c r="X2569" i="46"/>
  <c r="X2570" i="46"/>
  <c r="X2571" i="46"/>
  <c r="X2572" i="46"/>
  <c r="X2573" i="46"/>
  <c r="X2574" i="46"/>
  <c r="X2575" i="46"/>
  <c r="X2576" i="46"/>
  <c r="X2577" i="46"/>
  <c r="X2578" i="46"/>
  <c r="X2579" i="46"/>
  <c r="X2580" i="46"/>
  <c r="X2581" i="46"/>
  <c r="X2582" i="46"/>
  <c r="X2583" i="46"/>
  <c r="X2584" i="46"/>
  <c r="X2585" i="46"/>
  <c r="X2586" i="46"/>
  <c r="X2587" i="46"/>
  <c r="X2588" i="46"/>
  <c r="X2589" i="46"/>
  <c r="X2590" i="46"/>
  <c r="X2591" i="46"/>
  <c r="X2592" i="46"/>
  <c r="X2593" i="46"/>
  <c r="X2594" i="46"/>
  <c r="X2595" i="46"/>
  <c r="X2596" i="46"/>
  <c r="X2597" i="46"/>
  <c r="X2598" i="46"/>
  <c r="X2599" i="46"/>
  <c r="X2600" i="46"/>
  <c r="X2601" i="46"/>
  <c r="X2602" i="46"/>
  <c r="X2603" i="46"/>
  <c r="X2604" i="46"/>
  <c r="X2605" i="46"/>
  <c r="X2606" i="46"/>
  <c r="X2607" i="46"/>
  <c r="X2608" i="46"/>
  <c r="X2609" i="46"/>
  <c r="X2610" i="46"/>
  <c r="X2611" i="46"/>
  <c r="X2612" i="46"/>
  <c r="X2613" i="46"/>
  <c r="X2614" i="46"/>
  <c r="X2615" i="46"/>
  <c r="X2616" i="46"/>
  <c r="X2617" i="46"/>
  <c r="X2618" i="46"/>
  <c r="X2619" i="46"/>
  <c r="X2620" i="46"/>
  <c r="X2621" i="46"/>
  <c r="X2622" i="46"/>
  <c r="X2623" i="46"/>
  <c r="X2624" i="46"/>
  <c r="X2625" i="46"/>
  <c r="X2626" i="46"/>
  <c r="X2627" i="46"/>
  <c r="X2628" i="46"/>
  <c r="X2629" i="46"/>
  <c r="X2630" i="46"/>
  <c r="X2631" i="46"/>
  <c r="X2632" i="46"/>
  <c r="X2633" i="46"/>
  <c r="X2634" i="46"/>
  <c r="X2635" i="46"/>
  <c r="X2636" i="46"/>
  <c r="X2637" i="46"/>
  <c r="X2638" i="46"/>
  <c r="X2639" i="46"/>
  <c r="X2640" i="46"/>
  <c r="X2641" i="46"/>
  <c r="X2642" i="46"/>
  <c r="X2643" i="46"/>
  <c r="X2644" i="46"/>
  <c r="X2645" i="46"/>
  <c r="X2646" i="46"/>
  <c r="X2647" i="46"/>
  <c r="X2648" i="46"/>
  <c r="X2649" i="46"/>
  <c r="X2650" i="46"/>
  <c r="X2651" i="46"/>
  <c r="X2652" i="46"/>
  <c r="X2653" i="46"/>
  <c r="X2654" i="46"/>
  <c r="X2655" i="46"/>
  <c r="X2656" i="46"/>
  <c r="X2657" i="46"/>
  <c r="X2658" i="46"/>
  <c r="X2659" i="46"/>
  <c r="X2660" i="46"/>
  <c r="X2661" i="46"/>
  <c r="X2662" i="46"/>
  <c r="X2663" i="46"/>
  <c r="X2664" i="46"/>
  <c r="X2665" i="46"/>
  <c r="X2666" i="46"/>
  <c r="X2667" i="46"/>
  <c r="X2668" i="46"/>
  <c r="X2669" i="46"/>
  <c r="X2670" i="46"/>
  <c r="X2671" i="46"/>
  <c r="X2672" i="46"/>
  <c r="X2673" i="46"/>
  <c r="X2674" i="46"/>
  <c r="X2675" i="46"/>
  <c r="X2676" i="46"/>
  <c r="X2677" i="46"/>
  <c r="X2678" i="46"/>
  <c r="X2679" i="46"/>
  <c r="X2680"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W257" i="46"/>
  <c r="W258" i="46"/>
  <c r="W259" i="46"/>
  <c r="W260" i="46"/>
  <c r="W261" i="46"/>
  <c r="W262" i="46"/>
  <c r="W263" i="46"/>
  <c r="W264" i="46"/>
  <c r="W265" i="46"/>
  <c r="W266" i="46"/>
  <c r="W267" i="46"/>
  <c r="W268" i="46"/>
  <c r="W269" i="46"/>
  <c r="W270" i="46"/>
  <c r="W271" i="46"/>
  <c r="W272" i="46"/>
  <c r="W273" i="46"/>
  <c r="W274" i="46"/>
  <c r="W275" i="46"/>
  <c r="W276" i="46"/>
  <c r="W277" i="46"/>
  <c r="W278" i="46"/>
  <c r="W279" i="46"/>
  <c r="W280" i="46"/>
  <c r="W281" i="46"/>
  <c r="W282" i="46"/>
  <c r="W283" i="46"/>
  <c r="W284" i="46"/>
  <c r="W285" i="46"/>
  <c r="W286" i="46"/>
  <c r="W287" i="46"/>
  <c r="W288" i="46"/>
  <c r="W289" i="46"/>
  <c r="W290" i="46"/>
  <c r="W291" i="46"/>
  <c r="W292" i="46"/>
  <c r="W293" i="46"/>
  <c r="W294" i="46"/>
  <c r="W295" i="46"/>
  <c r="W296" i="46"/>
  <c r="W297" i="46"/>
  <c r="W298" i="46"/>
  <c r="W299" i="46"/>
  <c r="W300" i="46"/>
  <c r="W301" i="46"/>
  <c r="W302" i="46"/>
  <c r="W303" i="46"/>
  <c r="W304" i="46"/>
  <c r="W305" i="46"/>
  <c r="W306" i="46"/>
  <c r="W307" i="46"/>
  <c r="W308" i="46"/>
  <c r="W309" i="46"/>
  <c r="W310" i="46"/>
  <c r="W311" i="46"/>
  <c r="W312" i="46"/>
  <c r="W313" i="46"/>
  <c r="W314" i="46"/>
  <c r="W315" i="46"/>
  <c r="W316" i="46"/>
  <c r="W317" i="46"/>
  <c r="W318" i="46"/>
  <c r="W319" i="46"/>
  <c r="W320" i="46"/>
  <c r="W321" i="46"/>
  <c r="W322" i="46"/>
  <c r="W323" i="46"/>
  <c r="W324" i="46"/>
  <c r="W325" i="46"/>
  <c r="W326" i="46"/>
  <c r="W327" i="46"/>
  <c r="W328" i="46"/>
  <c r="W329" i="46"/>
  <c r="W330" i="46"/>
  <c r="W331" i="46"/>
  <c r="W332" i="46"/>
  <c r="W333" i="46"/>
  <c r="W334" i="46"/>
  <c r="W335" i="46"/>
  <c r="W336" i="46"/>
  <c r="W337" i="46"/>
  <c r="W338" i="46"/>
  <c r="W339" i="46"/>
  <c r="W340" i="46"/>
  <c r="W341" i="46"/>
  <c r="W342" i="46"/>
  <c r="W343" i="46"/>
  <c r="W344" i="46"/>
  <c r="W345" i="46"/>
  <c r="W346" i="46"/>
  <c r="W347" i="46"/>
  <c r="W348" i="46"/>
  <c r="W349" i="46"/>
  <c r="W350" i="46"/>
  <c r="W351" i="46"/>
  <c r="W352" i="46"/>
  <c r="W353" i="46"/>
  <c r="W354" i="46"/>
  <c r="W355" i="46"/>
  <c r="W356" i="46"/>
  <c r="W357" i="46"/>
  <c r="W358" i="46"/>
  <c r="W359" i="46"/>
  <c r="W360" i="46"/>
  <c r="W361" i="46"/>
  <c r="W362" i="46"/>
  <c r="W363" i="46"/>
  <c r="W364" i="46"/>
  <c r="W365" i="46"/>
  <c r="W366" i="46"/>
  <c r="W367" i="46"/>
  <c r="W368" i="46"/>
  <c r="W369" i="46"/>
  <c r="W370" i="46"/>
  <c r="W371" i="46"/>
  <c r="W372" i="46"/>
  <c r="W373" i="46"/>
  <c r="W374" i="46"/>
  <c r="W375" i="46"/>
  <c r="W376" i="46"/>
  <c r="W377" i="46"/>
  <c r="W378" i="46"/>
  <c r="W379" i="46"/>
  <c r="W380" i="46"/>
  <c r="W381" i="46"/>
  <c r="W382" i="46"/>
  <c r="W383" i="46"/>
  <c r="W384" i="46"/>
  <c r="W385" i="46"/>
  <c r="W386" i="46"/>
  <c r="W387" i="46"/>
  <c r="W388" i="46"/>
  <c r="W389" i="46"/>
  <c r="W390" i="46"/>
  <c r="W391" i="46"/>
  <c r="W392" i="46"/>
  <c r="W393" i="46"/>
  <c r="W394" i="46"/>
  <c r="W395" i="46"/>
  <c r="W396" i="46"/>
  <c r="W397" i="46"/>
  <c r="W398" i="46"/>
  <c r="W399" i="46"/>
  <c r="W400" i="46"/>
  <c r="W401" i="46"/>
  <c r="W402" i="46"/>
  <c r="W403" i="46"/>
  <c r="W404" i="46"/>
  <c r="W405" i="46"/>
  <c r="W406" i="46"/>
  <c r="W407" i="46"/>
  <c r="W408" i="46"/>
  <c r="W409" i="46"/>
  <c r="W410" i="46"/>
  <c r="W411" i="46"/>
  <c r="W412" i="46"/>
  <c r="W413" i="46"/>
  <c r="W414" i="46"/>
  <c r="W415" i="46"/>
  <c r="W416" i="46"/>
  <c r="W417" i="46"/>
  <c r="W418" i="46"/>
  <c r="W419" i="46"/>
  <c r="W420" i="46"/>
  <c r="W421" i="46"/>
  <c r="W422" i="46"/>
  <c r="W423" i="46"/>
  <c r="W424" i="46"/>
  <c r="W425" i="46"/>
  <c r="W426" i="46"/>
  <c r="W427" i="46"/>
  <c r="W428" i="46"/>
  <c r="W429" i="46"/>
  <c r="W430" i="46"/>
  <c r="W431" i="46"/>
  <c r="W432" i="46"/>
  <c r="W433" i="46"/>
  <c r="W434" i="46"/>
  <c r="W435" i="46"/>
  <c r="W436" i="46"/>
  <c r="W437" i="46"/>
  <c r="W438" i="46"/>
  <c r="W439" i="46"/>
  <c r="W440" i="46"/>
  <c r="W441" i="46"/>
  <c r="W442" i="46"/>
  <c r="W443" i="46"/>
  <c r="W444" i="46"/>
  <c r="W445" i="46"/>
  <c r="W446" i="46"/>
  <c r="W447" i="46"/>
  <c r="W448" i="46"/>
  <c r="W449" i="46"/>
  <c r="W450" i="46"/>
  <c r="W451" i="46"/>
  <c r="W452" i="46"/>
  <c r="W453" i="46"/>
  <c r="W454" i="46"/>
  <c r="W455" i="46"/>
  <c r="W456" i="46"/>
  <c r="W457" i="46"/>
  <c r="W458" i="46"/>
  <c r="W459" i="46"/>
  <c r="W460" i="46"/>
  <c r="W461" i="46"/>
  <c r="W462" i="46"/>
  <c r="W463" i="46"/>
  <c r="W464" i="46"/>
  <c r="W465" i="46"/>
  <c r="W466" i="46"/>
  <c r="W467" i="46"/>
  <c r="W468" i="46"/>
  <c r="W469" i="46"/>
  <c r="W470" i="46"/>
  <c r="W471" i="46"/>
  <c r="W472" i="46"/>
  <c r="W473" i="46"/>
  <c r="W474" i="46"/>
  <c r="W475" i="46"/>
  <c r="W476" i="46"/>
  <c r="W477" i="46"/>
  <c r="W478" i="46"/>
  <c r="W479" i="46"/>
  <c r="W480" i="46"/>
  <c r="W481" i="46"/>
  <c r="W482" i="46"/>
  <c r="W483" i="46"/>
  <c r="W484" i="46"/>
  <c r="W485" i="46"/>
  <c r="W486" i="46"/>
  <c r="W487" i="46"/>
  <c r="W488" i="46"/>
  <c r="W489" i="46"/>
  <c r="W490" i="46"/>
  <c r="W491" i="46"/>
  <c r="W492" i="46"/>
  <c r="W493" i="46"/>
  <c r="W494" i="46"/>
  <c r="W495" i="46"/>
  <c r="W496" i="46"/>
  <c r="W497" i="46"/>
  <c r="W498" i="46"/>
  <c r="W499" i="46"/>
  <c r="W500" i="46"/>
  <c r="W501" i="46"/>
  <c r="W502" i="46"/>
  <c r="W503" i="46"/>
  <c r="W504" i="46"/>
  <c r="W505" i="46"/>
  <c r="W506" i="46"/>
  <c r="W507" i="46"/>
  <c r="W508" i="46"/>
  <c r="W509" i="46"/>
  <c r="W510" i="46"/>
  <c r="W511" i="46"/>
  <c r="W512" i="46"/>
  <c r="W513" i="46"/>
  <c r="W514" i="46"/>
  <c r="W515" i="46"/>
  <c r="W516" i="46"/>
  <c r="W517" i="46"/>
  <c r="W518" i="46"/>
  <c r="W519" i="46"/>
  <c r="W520" i="46"/>
  <c r="W521" i="46"/>
  <c r="W522" i="46"/>
  <c r="W523" i="46"/>
  <c r="W524" i="46"/>
  <c r="W525" i="46"/>
  <c r="W526" i="46"/>
  <c r="W527" i="46"/>
  <c r="W528" i="46"/>
  <c r="W529" i="46"/>
  <c r="W530" i="46"/>
  <c r="W531" i="46"/>
  <c r="W532" i="46"/>
  <c r="W533" i="46"/>
  <c r="W534" i="46"/>
  <c r="W535" i="46"/>
  <c r="W536" i="46"/>
  <c r="W537" i="46"/>
  <c r="W538" i="46"/>
  <c r="W539" i="46"/>
  <c r="W540" i="46"/>
  <c r="W541" i="46"/>
  <c r="W542" i="46"/>
  <c r="W543" i="46"/>
  <c r="W544" i="46"/>
  <c r="W545" i="46"/>
  <c r="W546" i="46"/>
  <c r="W547" i="46"/>
  <c r="W548" i="46"/>
  <c r="W549" i="46"/>
  <c r="W550" i="46"/>
  <c r="W551" i="46"/>
  <c r="W552" i="46"/>
  <c r="W553" i="46"/>
  <c r="W554" i="46"/>
  <c r="W555" i="46"/>
  <c r="W556" i="46"/>
  <c r="W557" i="46"/>
  <c r="W558" i="46"/>
  <c r="W559" i="46"/>
  <c r="W560" i="46"/>
  <c r="W561" i="46"/>
  <c r="W562" i="46"/>
  <c r="W563" i="46"/>
  <c r="W564" i="46"/>
  <c r="W565" i="46"/>
  <c r="W566" i="46"/>
  <c r="W567" i="46"/>
  <c r="W568" i="46"/>
  <c r="W569" i="46"/>
  <c r="W570" i="46"/>
  <c r="W571" i="46"/>
  <c r="W572" i="46"/>
  <c r="W573" i="46"/>
  <c r="W574" i="46"/>
  <c r="W575" i="46"/>
  <c r="W576" i="46"/>
  <c r="W577" i="46"/>
  <c r="W578" i="46"/>
  <c r="W579" i="46"/>
  <c r="W580" i="46"/>
  <c r="W581" i="46"/>
  <c r="W582" i="46"/>
  <c r="W583" i="46"/>
  <c r="W584" i="46"/>
  <c r="W585" i="46"/>
  <c r="W586" i="46"/>
  <c r="W587" i="46"/>
  <c r="W588" i="46"/>
  <c r="W589" i="46"/>
  <c r="W590" i="46"/>
  <c r="W591" i="46"/>
  <c r="W592" i="46"/>
  <c r="W593" i="46"/>
  <c r="W594" i="46"/>
  <c r="W595" i="46"/>
  <c r="W596" i="46"/>
  <c r="W597" i="46"/>
  <c r="W598" i="46"/>
  <c r="W599" i="46"/>
  <c r="W600" i="46"/>
  <c r="W601" i="46"/>
  <c r="W602" i="46"/>
  <c r="W603" i="46"/>
  <c r="W604" i="46"/>
  <c r="W605" i="46"/>
  <c r="W606" i="46"/>
  <c r="W607" i="46"/>
  <c r="W608" i="46"/>
  <c r="W609" i="46"/>
  <c r="W610" i="46"/>
  <c r="W611" i="46"/>
  <c r="W612" i="46"/>
  <c r="W613" i="46"/>
  <c r="W614" i="46"/>
  <c r="W615" i="46"/>
  <c r="W616" i="46"/>
  <c r="W617" i="46"/>
  <c r="W618" i="46"/>
  <c r="W619" i="46"/>
  <c r="W620" i="46"/>
  <c r="W621" i="46"/>
  <c r="W622" i="46"/>
  <c r="W623" i="46"/>
  <c r="W624" i="46"/>
  <c r="W625" i="46"/>
  <c r="W626" i="46"/>
  <c r="W627" i="46"/>
  <c r="W628" i="46"/>
  <c r="W629" i="46"/>
  <c r="W630" i="46"/>
  <c r="W631" i="46"/>
  <c r="W632" i="46"/>
  <c r="W633" i="46"/>
  <c r="W634" i="46"/>
  <c r="W635" i="46"/>
  <c r="W636" i="46"/>
  <c r="W637" i="46"/>
  <c r="W638" i="46"/>
  <c r="W639" i="46"/>
  <c r="W640" i="46"/>
  <c r="W641" i="46"/>
  <c r="W642" i="46"/>
  <c r="W643" i="46"/>
  <c r="W644" i="46"/>
  <c r="W645" i="46"/>
  <c r="W646" i="46"/>
  <c r="W647" i="46"/>
  <c r="W648" i="46"/>
  <c r="W649" i="46"/>
  <c r="W650" i="46"/>
  <c r="W651" i="46"/>
  <c r="W652" i="46"/>
  <c r="W653" i="46"/>
  <c r="W654" i="46"/>
  <c r="W655" i="46"/>
  <c r="W656" i="46"/>
  <c r="W657" i="46"/>
  <c r="W658" i="46"/>
  <c r="W659" i="46"/>
  <c r="W660" i="46"/>
  <c r="W661" i="46"/>
  <c r="W662" i="46"/>
  <c r="W663" i="46"/>
  <c r="W664" i="46"/>
  <c r="W665" i="46"/>
  <c r="W666" i="46"/>
  <c r="W667" i="46"/>
  <c r="W668" i="46"/>
  <c r="W669" i="46"/>
  <c r="W670" i="46"/>
  <c r="W671" i="46"/>
  <c r="W672" i="46"/>
  <c r="W673" i="46"/>
  <c r="W674" i="46"/>
  <c r="W675" i="46"/>
  <c r="W676" i="46"/>
  <c r="W677" i="46"/>
  <c r="W678" i="46"/>
  <c r="W679" i="46"/>
  <c r="W680" i="46"/>
  <c r="W681" i="46"/>
  <c r="W682" i="46"/>
  <c r="W683" i="46"/>
  <c r="W684" i="46"/>
  <c r="W685" i="46"/>
  <c r="W686" i="46"/>
  <c r="W687" i="46"/>
  <c r="W688" i="46"/>
  <c r="W689" i="46"/>
  <c r="W690" i="46"/>
  <c r="W691" i="46"/>
  <c r="W692" i="46"/>
  <c r="W693" i="46"/>
  <c r="W694" i="46"/>
  <c r="W695" i="46"/>
  <c r="W696" i="46"/>
  <c r="W697" i="46"/>
  <c r="W698" i="46"/>
  <c r="W699" i="46"/>
  <c r="W700" i="46"/>
  <c r="W701" i="46"/>
  <c r="W702" i="46"/>
  <c r="W703" i="46"/>
  <c r="W704" i="46"/>
  <c r="W705" i="46"/>
  <c r="W706" i="46"/>
  <c r="W707" i="46"/>
  <c r="W708" i="46"/>
  <c r="W709" i="46"/>
  <c r="W710" i="46"/>
  <c r="W711" i="46"/>
  <c r="W712" i="46"/>
  <c r="W713" i="46"/>
  <c r="W714" i="46"/>
  <c r="W715" i="46"/>
  <c r="W716" i="46"/>
  <c r="W717" i="46"/>
  <c r="W718" i="46"/>
  <c r="W719" i="46"/>
  <c r="W720" i="46"/>
  <c r="W721" i="46"/>
  <c r="W722" i="46"/>
  <c r="W723" i="46"/>
  <c r="W724" i="46"/>
  <c r="W725" i="46"/>
  <c r="W726" i="46"/>
  <c r="W727" i="46"/>
  <c r="W728" i="46"/>
  <c r="W729" i="46"/>
  <c r="W730" i="46"/>
  <c r="W731" i="46"/>
  <c r="W732" i="46"/>
  <c r="W733" i="46"/>
  <c r="W734" i="46"/>
  <c r="W735" i="46"/>
  <c r="W736" i="46"/>
  <c r="W737" i="46"/>
  <c r="W738" i="46"/>
  <c r="W739" i="46"/>
  <c r="W740" i="46"/>
  <c r="W741" i="46"/>
  <c r="W742" i="46"/>
  <c r="W743" i="46"/>
  <c r="W744" i="46"/>
  <c r="W745" i="46"/>
  <c r="W746" i="46"/>
  <c r="W747" i="46"/>
  <c r="W748" i="46"/>
  <c r="W749" i="46"/>
  <c r="W750" i="46"/>
  <c r="W751" i="46"/>
  <c r="W752" i="46"/>
  <c r="W753" i="46"/>
  <c r="W754" i="46"/>
  <c r="W755" i="46"/>
  <c r="W756" i="46"/>
  <c r="W757" i="46"/>
  <c r="W758" i="46"/>
  <c r="W759" i="46"/>
  <c r="W760" i="46"/>
  <c r="W761" i="46"/>
  <c r="W762" i="46"/>
  <c r="W763" i="46"/>
  <c r="W764" i="46"/>
  <c r="W765" i="46"/>
  <c r="W766" i="46"/>
  <c r="W767" i="46"/>
  <c r="W768" i="46"/>
  <c r="W769" i="46"/>
  <c r="W770" i="46"/>
  <c r="W771" i="46"/>
  <c r="W772" i="46"/>
  <c r="W773" i="46"/>
  <c r="W774" i="46"/>
  <c r="W775" i="46"/>
  <c r="W776" i="46"/>
  <c r="W777" i="46"/>
  <c r="W778" i="46"/>
  <c r="W779" i="46"/>
  <c r="W780" i="46"/>
  <c r="W781" i="46"/>
  <c r="W782" i="46"/>
  <c r="W783" i="46"/>
  <c r="W784" i="46"/>
  <c r="W785" i="46"/>
  <c r="W786" i="46"/>
  <c r="W787" i="46"/>
  <c r="W788" i="46"/>
  <c r="W789" i="46"/>
  <c r="W790" i="46"/>
  <c r="W791" i="46"/>
  <c r="W792" i="46"/>
  <c r="W793" i="46"/>
  <c r="W794" i="46"/>
  <c r="W795" i="46"/>
  <c r="W796" i="46"/>
  <c r="W797" i="46"/>
  <c r="W798" i="46"/>
  <c r="W799" i="46"/>
  <c r="W800" i="46"/>
  <c r="W801" i="46"/>
  <c r="W802" i="46"/>
  <c r="W803" i="46"/>
  <c r="W804" i="46"/>
  <c r="W805" i="46"/>
  <c r="W806" i="46"/>
  <c r="W807" i="46"/>
  <c r="W808" i="46"/>
  <c r="W809" i="46"/>
  <c r="W810" i="46"/>
  <c r="W811" i="46"/>
  <c r="W812" i="46"/>
  <c r="W813" i="46"/>
  <c r="W814" i="46"/>
  <c r="W815" i="46"/>
  <c r="W816" i="46"/>
  <c r="W817" i="46"/>
  <c r="W818" i="46"/>
  <c r="W819" i="46"/>
  <c r="W820" i="46"/>
  <c r="W821" i="46"/>
  <c r="W822" i="46"/>
  <c r="W823" i="46"/>
  <c r="W824" i="46"/>
  <c r="W825" i="46"/>
  <c r="W826" i="46"/>
  <c r="W827" i="46"/>
  <c r="W828" i="46"/>
  <c r="W829" i="46"/>
  <c r="W830" i="46"/>
  <c r="W831" i="46"/>
  <c r="W832" i="46"/>
  <c r="W833" i="46"/>
  <c r="W834" i="46"/>
  <c r="W835" i="46"/>
  <c r="W836" i="46"/>
  <c r="W837" i="46"/>
  <c r="W838" i="46"/>
  <c r="W839" i="46"/>
  <c r="W840" i="46"/>
  <c r="W841" i="46"/>
  <c r="W842" i="46"/>
  <c r="W843" i="46"/>
  <c r="W844" i="46"/>
  <c r="W845" i="46"/>
  <c r="W846" i="46"/>
  <c r="W847" i="46"/>
  <c r="W848" i="46"/>
  <c r="W849" i="46"/>
  <c r="W850" i="46"/>
  <c r="W851" i="46"/>
  <c r="W852" i="46"/>
  <c r="W853" i="46"/>
  <c r="W854" i="46"/>
  <c r="W855" i="46"/>
  <c r="W856" i="46"/>
  <c r="W857" i="46"/>
  <c r="W858" i="46"/>
  <c r="W859" i="46"/>
  <c r="W860" i="46"/>
  <c r="W861" i="46"/>
  <c r="W862" i="46"/>
  <c r="W863" i="46"/>
  <c r="W864" i="46"/>
  <c r="W865" i="46"/>
  <c r="W866" i="46"/>
  <c r="W867" i="46"/>
  <c r="W868" i="46"/>
  <c r="W869" i="46"/>
  <c r="W870" i="46"/>
  <c r="W871" i="46"/>
  <c r="W872" i="46"/>
  <c r="W873" i="46"/>
  <c r="W874" i="46"/>
  <c r="W875" i="46"/>
  <c r="W876" i="46"/>
  <c r="W877" i="46"/>
  <c r="W878" i="46"/>
  <c r="W879" i="46"/>
  <c r="W880" i="46"/>
  <c r="W881" i="46"/>
  <c r="W882" i="46"/>
  <c r="W883" i="46"/>
  <c r="W884" i="46"/>
  <c r="W885" i="46"/>
  <c r="W886" i="46"/>
  <c r="W887" i="46"/>
  <c r="W888" i="46"/>
  <c r="W889" i="46"/>
  <c r="W890" i="46"/>
  <c r="W891" i="46"/>
  <c r="W892" i="46"/>
  <c r="W893" i="46"/>
  <c r="W894" i="46"/>
  <c r="W895" i="46"/>
  <c r="W896" i="46"/>
  <c r="W897" i="46"/>
  <c r="W898" i="46"/>
  <c r="W899" i="46"/>
  <c r="W900" i="46"/>
  <c r="W901" i="46"/>
  <c r="W902" i="46"/>
  <c r="W903" i="46"/>
  <c r="W904" i="46"/>
  <c r="W905" i="46"/>
  <c r="W906" i="46"/>
  <c r="W907" i="46"/>
  <c r="W908" i="46"/>
  <c r="W909" i="46"/>
  <c r="W910" i="46"/>
  <c r="W911" i="46"/>
  <c r="W912" i="46"/>
  <c r="W913" i="46"/>
  <c r="W914" i="46"/>
  <c r="W915" i="46"/>
  <c r="W916" i="46"/>
  <c r="W917" i="46"/>
  <c r="W918" i="46"/>
  <c r="W919" i="46"/>
  <c r="W920" i="46"/>
  <c r="W921" i="46"/>
  <c r="W922" i="46"/>
  <c r="W923" i="46"/>
  <c r="W924" i="46"/>
  <c r="W925" i="46"/>
  <c r="W926" i="46"/>
  <c r="W927" i="46"/>
  <c r="W928" i="46"/>
  <c r="W929" i="46"/>
  <c r="W930" i="46"/>
  <c r="W931" i="46"/>
  <c r="W932" i="46"/>
  <c r="W933" i="46"/>
  <c r="W934" i="46"/>
  <c r="W935" i="46"/>
  <c r="W936" i="46"/>
  <c r="W937" i="46"/>
  <c r="W938" i="46"/>
  <c r="W939" i="46"/>
  <c r="W940" i="46"/>
  <c r="W941" i="46"/>
  <c r="W942" i="46"/>
  <c r="W943" i="46"/>
  <c r="W944" i="46"/>
  <c r="W945" i="46"/>
  <c r="W946" i="46"/>
  <c r="W947" i="46"/>
  <c r="W948" i="46"/>
  <c r="W949" i="46"/>
  <c r="W950" i="46"/>
  <c r="W951" i="46"/>
  <c r="W952" i="46"/>
  <c r="W953" i="46"/>
  <c r="W954" i="46"/>
  <c r="W955" i="46"/>
  <c r="W956" i="46"/>
  <c r="W957" i="46"/>
  <c r="W958" i="46"/>
  <c r="W959" i="46"/>
  <c r="W960" i="46"/>
  <c r="W961" i="46"/>
  <c r="W962" i="46"/>
  <c r="W963" i="46"/>
  <c r="W964" i="46"/>
  <c r="W965" i="46"/>
  <c r="W966" i="46"/>
  <c r="W967" i="46"/>
  <c r="W968" i="46"/>
  <c r="W969" i="46"/>
  <c r="W970" i="46"/>
  <c r="W971" i="46"/>
  <c r="W972" i="46"/>
  <c r="W973" i="46"/>
  <c r="W974" i="46"/>
  <c r="W975" i="46"/>
  <c r="W976" i="46"/>
  <c r="W977" i="46"/>
  <c r="W978" i="46"/>
  <c r="W979" i="46"/>
  <c r="W980" i="46"/>
  <c r="W981" i="46"/>
  <c r="W982" i="46"/>
  <c r="W983" i="46"/>
  <c r="W984" i="46"/>
  <c r="W985" i="46"/>
  <c r="W986" i="46"/>
  <c r="W987" i="46"/>
  <c r="W988" i="46"/>
  <c r="W989" i="46"/>
  <c r="W990" i="46"/>
  <c r="W991" i="46"/>
  <c r="W992" i="46"/>
  <c r="W993" i="46"/>
  <c r="W994" i="46"/>
  <c r="W995" i="46"/>
  <c r="W996" i="46"/>
  <c r="W997" i="46"/>
  <c r="W998" i="46"/>
  <c r="W999" i="46"/>
  <c r="W1000" i="46"/>
  <c r="W1001" i="46"/>
  <c r="W1002" i="46"/>
  <c r="W1003" i="46"/>
  <c r="W1004" i="46"/>
  <c r="W1005" i="46"/>
  <c r="W1006" i="46"/>
  <c r="W1007" i="46"/>
  <c r="W1008" i="46"/>
  <c r="W1009" i="46"/>
  <c r="W1010" i="46"/>
  <c r="W1011" i="46"/>
  <c r="W1012" i="46"/>
  <c r="W1013" i="46"/>
  <c r="W1014" i="46"/>
  <c r="W1015" i="46"/>
  <c r="W1016" i="46"/>
  <c r="W1017" i="46"/>
  <c r="W1018" i="46"/>
  <c r="W1019" i="46"/>
  <c r="W1020" i="46"/>
  <c r="W1021" i="46"/>
  <c r="W1022" i="46"/>
  <c r="W1023" i="46"/>
  <c r="W1024" i="46"/>
  <c r="W1025" i="46"/>
  <c r="W1026" i="46"/>
  <c r="W1027" i="46"/>
  <c r="W1028" i="46"/>
  <c r="W1029" i="46"/>
  <c r="W1030" i="46"/>
  <c r="W1031" i="46"/>
  <c r="W1032" i="46"/>
  <c r="W1033" i="46"/>
  <c r="W1034" i="46"/>
  <c r="W1035" i="46"/>
  <c r="W1036" i="46"/>
  <c r="W1037" i="46"/>
  <c r="W1038" i="46"/>
  <c r="W1039" i="46"/>
  <c r="W1040" i="46"/>
  <c r="W1041" i="46"/>
  <c r="W1042" i="46"/>
  <c r="W1043" i="46"/>
  <c r="W1044" i="46"/>
  <c r="W1045" i="46"/>
  <c r="W1046" i="46"/>
  <c r="W1047" i="46"/>
  <c r="W1048" i="46"/>
  <c r="W1049" i="46"/>
  <c r="W1050" i="46"/>
  <c r="W1051" i="46"/>
  <c r="W1052" i="46"/>
  <c r="W1053" i="46"/>
  <c r="W1054" i="46"/>
  <c r="W1055" i="46"/>
  <c r="W1056" i="46"/>
  <c r="W1057" i="46"/>
  <c r="W1058" i="46"/>
  <c r="W1059" i="46"/>
  <c r="W1060" i="46"/>
  <c r="W1061" i="46"/>
  <c r="W1062" i="46"/>
  <c r="W1063" i="46"/>
  <c r="W1064" i="46"/>
  <c r="W1065" i="46"/>
  <c r="W1066" i="46"/>
  <c r="W1067" i="46"/>
  <c r="W1068" i="46"/>
  <c r="W1069" i="46"/>
  <c r="W1070" i="46"/>
  <c r="W1071" i="46"/>
  <c r="W1072" i="46"/>
  <c r="W1073" i="46"/>
  <c r="W1074" i="46"/>
  <c r="W1075" i="46"/>
  <c r="W1076" i="46"/>
  <c r="W1077" i="46"/>
  <c r="W1078" i="46"/>
  <c r="W1079" i="46"/>
  <c r="W1080" i="46"/>
  <c r="W1081" i="46"/>
  <c r="W1082" i="46"/>
  <c r="W1083" i="46"/>
  <c r="W1084" i="46"/>
  <c r="W1085" i="46"/>
  <c r="W1086" i="46"/>
  <c r="W1087" i="46"/>
  <c r="W1088" i="46"/>
  <c r="W1089" i="46"/>
  <c r="W1090" i="46"/>
  <c r="W1091" i="46"/>
  <c r="W1092" i="46"/>
  <c r="W1093" i="46"/>
  <c r="W1094" i="46"/>
  <c r="W1095" i="46"/>
  <c r="W1096" i="46"/>
  <c r="W1097" i="46"/>
  <c r="W1098" i="46"/>
  <c r="W1099" i="46"/>
  <c r="W1100" i="46"/>
  <c r="W1101" i="46"/>
  <c r="W1102" i="46"/>
  <c r="W1103" i="46"/>
  <c r="W1104" i="46"/>
  <c r="W1105" i="46"/>
  <c r="W1106" i="46"/>
  <c r="W1107" i="46"/>
  <c r="W1108" i="46"/>
  <c r="W1109" i="46"/>
  <c r="W1110" i="46"/>
  <c r="W1111" i="46"/>
  <c r="W1112" i="46"/>
  <c r="W1113" i="46"/>
  <c r="W1114" i="46"/>
  <c r="W1115" i="46"/>
  <c r="W1116" i="46"/>
  <c r="W1117" i="46"/>
  <c r="W1118" i="46"/>
  <c r="W1119" i="46"/>
  <c r="W1120" i="46"/>
  <c r="W1121" i="46"/>
  <c r="W1122" i="46"/>
  <c r="W1123" i="46"/>
  <c r="W1124" i="46"/>
  <c r="W1125" i="46"/>
  <c r="W1126" i="46"/>
  <c r="W1127" i="46"/>
  <c r="W1128" i="46"/>
  <c r="W1129" i="46"/>
  <c r="W1130" i="46"/>
  <c r="W1131" i="46"/>
  <c r="W1132" i="46"/>
  <c r="W1133" i="46"/>
  <c r="W1134" i="46"/>
  <c r="W1135" i="46"/>
  <c r="W1136" i="46"/>
  <c r="W1137" i="46"/>
  <c r="W1138" i="46"/>
  <c r="W1139" i="46"/>
  <c r="W1140" i="46"/>
  <c r="W1141" i="46"/>
  <c r="W1142" i="46"/>
  <c r="W1143" i="46"/>
  <c r="W1144" i="46"/>
  <c r="W1145" i="46"/>
  <c r="W1146" i="46"/>
  <c r="W1147" i="46"/>
  <c r="W1148" i="46"/>
  <c r="W1149" i="46"/>
  <c r="W1150" i="46"/>
  <c r="W1151" i="46"/>
  <c r="W1152" i="46"/>
  <c r="W1153" i="46"/>
  <c r="W1154" i="46"/>
  <c r="W1155" i="46"/>
  <c r="W1156" i="46"/>
  <c r="W1157" i="46"/>
  <c r="W1158" i="46"/>
  <c r="W1159" i="46"/>
  <c r="W1160" i="46"/>
  <c r="W1161" i="46"/>
  <c r="W1162" i="46"/>
  <c r="W1163" i="46"/>
  <c r="W1164" i="46"/>
  <c r="W1165" i="46"/>
  <c r="W1166" i="46"/>
  <c r="W1167" i="46"/>
  <c r="W1168" i="46"/>
  <c r="W1169" i="46"/>
  <c r="W1170" i="46"/>
  <c r="W1171" i="46"/>
  <c r="W1172" i="46"/>
  <c r="W1173" i="46"/>
  <c r="W1174" i="46"/>
  <c r="W1175" i="46"/>
  <c r="W1176" i="46"/>
  <c r="W1177" i="46"/>
  <c r="W1178" i="46"/>
  <c r="W1179" i="46"/>
  <c r="W1180" i="46"/>
  <c r="W1181" i="46"/>
  <c r="W1182" i="46"/>
  <c r="W1183" i="46"/>
  <c r="W1184" i="46"/>
  <c r="W1185" i="46"/>
  <c r="W1186" i="46"/>
  <c r="W1187" i="46"/>
  <c r="W1188" i="46"/>
  <c r="W1189" i="46"/>
  <c r="W1190" i="46"/>
  <c r="W1191" i="46"/>
  <c r="W1192" i="46"/>
  <c r="W1193" i="46"/>
  <c r="W1194" i="46"/>
  <c r="W1195" i="46"/>
  <c r="W1196" i="46"/>
  <c r="W1197" i="46"/>
  <c r="W1198" i="46"/>
  <c r="W1199" i="46"/>
  <c r="W1200" i="46"/>
  <c r="W1201" i="46"/>
  <c r="W1202" i="46"/>
  <c r="W1203" i="46"/>
  <c r="W1204" i="46"/>
  <c r="W1205" i="46"/>
  <c r="W1206" i="46"/>
  <c r="W1207" i="46"/>
  <c r="W1208" i="46"/>
  <c r="W1209" i="46"/>
  <c r="W1210" i="46"/>
  <c r="W1211" i="46"/>
  <c r="W1212" i="46"/>
  <c r="W1213" i="46"/>
  <c r="W1214" i="46"/>
  <c r="W1215" i="46"/>
  <c r="W1216" i="46"/>
  <c r="W1217" i="46"/>
  <c r="W1218" i="46"/>
  <c r="W1219" i="46"/>
  <c r="W1220" i="46"/>
  <c r="W1221" i="46"/>
  <c r="W1222" i="46"/>
  <c r="W1223" i="46"/>
  <c r="W1224" i="46"/>
  <c r="W1225" i="46"/>
  <c r="W1226" i="46"/>
  <c r="W1227" i="46"/>
  <c r="W1228" i="46"/>
  <c r="W1229" i="46"/>
  <c r="W1230" i="46"/>
  <c r="W1231" i="46"/>
  <c r="W1232" i="46"/>
  <c r="W1233" i="46"/>
  <c r="W1234" i="46"/>
  <c r="W1235" i="46"/>
  <c r="W1236" i="46"/>
  <c r="W1237" i="46"/>
  <c r="W1238" i="46"/>
  <c r="W1239" i="46"/>
  <c r="W1240" i="46"/>
  <c r="W1241" i="46"/>
  <c r="W1242" i="46"/>
  <c r="W1243" i="46"/>
  <c r="W1244" i="46"/>
  <c r="W1245" i="46"/>
  <c r="W1246" i="46"/>
  <c r="W1247" i="46"/>
  <c r="W1248" i="46"/>
  <c r="W1249" i="46"/>
  <c r="W1250" i="46"/>
  <c r="W1251" i="46"/>
  <c r="W1252" i="46"/>
  <c r="W1253" i="46"/>
  <c r="W1254" i="46"/>
  <c r="W1255" i="46"/>
  <c r="W1256" i="46"/>
  <c r="W1257" i="46"/>
  <c r="W1258" i="46"/>
  <c r="W1259" i="46"/>
  <c r="W1260" i="46"/>
  <c r="W1261" i="46"/>
  <c r="W1262" i="46"/>
  <c r="W1263" i="46"/>
  <c r="W1264" i="46"/>
  <c r="W1265" i="46"/>
  <c r="W1266" i="46"/>
  <c r="W1267" i="46"/>
  <c r="W1268" i="46"/>
  <c r="W1269" i="46"/>
  <c r="W1270" i="46"/>
  <c r="W1271" i="46"/>
  <c r="W1272" i="46"/>
  <c r="W1273" i="46"/>
  <c r="W1274" i="46"/>
  <c r="W1275" i="46"/>
  <c r="W1276" i="46"/>
  <c r="W1277" i="46"/>
  <c r="W1278" i="46"/>
  <c r="W1279" i="46"/>
  <c r="W1280" i="46"/>
  <c r="W1281" i="46"/>
  <c r="W1282" i="46"/>
  <c r="W1283" i="46"/>
  <c r="W1284" i="46"/>
  <c r="W1285" i="46"/>
  <c r="W1286" i="46"/>
  <c r="W1287" i="46"/>
  <c r="W1288" i="46"/>
  <c r="W1289" i="46"/>
  <c r="W1290" i="46"/>
  <c r="W1291" i="46"/>
  <c r="W1292" i="46"/>
  <c r="W1293" i="46"/>
  <c r="W1294" i="46"/>
  <c r="W1295" i="46"/>
  <c r="W1296" i="46"/>
  <c r="W1297" i="46"/>
  <c r="W1298" i="46"/>
  <c r="W1299" i="46"/>
  <c r="W1300" i="46"/>
  <c r="W1301" i="46"/>
  <c r="W1302" i="46"/>
  <c r="W1303" i="46"/>
  <c r="W1304" i="46"/>
  <c r="W1305" i="46"/>
  <c r="W1306" i="46"/>
  <c r="W1307" i="46"/>
  <c r="W1308" i="46"/>
  <c r="W1309" i="46"/>
  <c r="W1310" i="46"/>
  <c r="W1311" i="46"/>
  <c r="W1312" i="46"/>
  <c r="W1313" i="46"/>
  <c r="W1314" i="46"/>
  <c r="W1315" i="46"/>
  <c r="W1316" i="46"/>
  <c r="W1317" i="46"/>
  <c r="W1318" i="46"/>
  <c r="W1319" i="46"/>
  <c r="W1320" i="46"/>
  <c r="W1321" i="46"/>
  <c r="W1322" i="46"/>
  <c r="W1323" i="46"/>
  <c r="W1324" i="46"/>
  <c r="W1325" i="46"/>
  <c r="W1326" i="46"/>
  <c r="W1327" i="46"/>
  <c r="W1328" i="46"/>
  <c r="W1329" i="46"/>
  <c r="W1330" i="46"/>
  <c r="W1331" i="46"/>
  <c r="W1332" i="46"/>
  <c r="W1333" i="46"/>
  <c r="W1334" i="46"/>
  <c r="W1335" i="46"/>
  <c r="W1336" i="46"/>
  <c r="W1337" i="46"/>
  <c r="W1338" i="46"/>
  <c r="W1339" i="46"/>
  <c r="W1340" i="46"/>
  <c r="W1341" i="46"/>
  <c r="W1342" i="46"/>
  <c r="W1343" i="46"/>
  <c r="W1344" i="46"/>
  <c r="W1345" i="46"/>
  <c r="W1346" i="46"/>
  <c r="W1347" i="46"/>
  <c r="W1348" i="46"/>
  <c r="W1349" i="46"/>
  <c r="W1350" i="46"/>
  <c r="W1351" i="46"/>
  <c r="W1352" i="46"/>
  <c r="W1353" i="46"/>
  <c r="W1354" i="46"/>
  <c r="W1355" i="46"/>
  <c r="W1356" i="46"/>
  <c r="W1357" i="46"/>
  <c r="W1358" i="46"/>
  <c r="W1359" i="46"/>
  <c r="W1360" i="46"/>
  <c r="W1361" i="46"/>
  <c r="W1362" i="46"/>
  <c r="W1363" i="46"/>
  <c r="W1364" i="46"/>
  <c r="W1365" i="46"/>
  <c r="W1366" i="46"/>
  <c r="W1367" i="46"/>
  <c r="W1368" i="46"/>
  <c r="W1369" i="46"/>
  <c r="W1370" i="46"/>
  <c r="W1371" i="46"/>
  <c r="W1372" i="46"/>
  <c r="W1373" i="46"/>
  <c r="W1374" i="46"/>
  <c r="W1375" i="46"/>
  <c r="W1376" i="46"/>
  <c r="W1377" i="46"/>
  <c r="W1378" i="46"/>
  <c r="W1379" i="46"/>
  <c r="W1380" i="46"/>
  <c r="W1381" i="46"/>
  <c r="W1382" i="46"/>
  <c r="W1383" i="46"/>
  <c r="W1384" i="46"/>
  <c r="W1385" i="46"/>
  <c r="W1386" i="46"/>
  <c r="W1387" i="46"/>
  <c r="W1388" i="46"/>
  <c r="W1389" i="46"/>
  <c r="W1390" i="46"/>
  <c r="W1391" i="46"/>
  <c r="W1392" i="46"/>
  <c r="W1393" i="46"/>
  <c r="W1394" i="46"/>
  <c r="W1395" i="46"/>
  <c r="W1396" i="46"/>
  <c r="W1397" i="46"/>
  <c r="W1398" i="46"/>
  <c r="W1399" i="46"/>
  <c r="W1400" i="46"/>
  <c r="W1401" i="46"/>
  <c r="W1402" i="46"/>
  <c r="W1403" i="46"/>
  <c r="W1404" i="46"/>
  <c r="W1405" i="46"/>
  <c r="W1406" i="46"/>
  <c r="W1407" i="46"/>
  <c r="W1408" i="46"/>
  <c r="W1409" i="46"/>
  <c r="W1410" i="46"/>
  <c r="W1411" i="46"/>
  <c r="W1412" i="46"/>
  <c r="W1413" i="46"/>
  <c r="W1414" i="46"/>
  <c r="W1415" i="46"/>
  <c r="W1416" i="46"/>
  <c r="W1417" i="46"/>
  <c r="W1418" i="46"/>
  <c r="W1419" i="46"/>
  <c r="W1420" i="46"/>
  <c r="W1421" i="46"/>
  <c r="W1422" i="46"/>
  <c r="W1423" i="46"/>
  <c r="W1424" i="46"/>
  <c r="W1425" i="46"/>
  <c r="W1426" i="46"/>
  <c r="W1427" i="46"/>
  <c r="W1428" i="46"/>
  <c r="W1429" i="46"/>
  <c r="W1430" i="46"/>
  <c r="W1431" i="46"/>
  <c r="W1432" i="46"/>
  <c r="W1433" i="46"/>
  <c r="W1434" i="46"/>
  <c r="W1435" i="46"/>
  <c r="W1436" i="46"/>
  <c r="W1437" i="46"/>
  <c r="W1438" i="46"/>
  <c r="W1439" i="46"/>
  <c r="W1440" i="46"/>
  <c r="W1441" i="46"/>
  <c r="W1442" i="46"/>
  <c r="W1443" i="46"/>
  <c r="W1444" i="46"/>
  <c r="W1445" i="46"/>
  <c r="W1446" i="46"/>
  <c r="W1447" i="46"/>
  <c r="W1448" i="46"/>
  <c r="W1449" i="46"/>
  <c r="W1450" i="46"/>
  <c r="W1451" i="46"/>
  <c r="W1452" i="46"/>
  <c r="W1453" i="46"/>
  <c r="W1454" i="46"/>
  <c r="W1455" i="46"/>
  <c r="W1456" i="46"/>
  <c r="W1457" i="46"/>
  <c r="W1458" i="46"/>
  <c r="W1459" i="46"/>
  <c r="W1460" i="46"/>
  <c r="W1461" i="46"/>
  <c r="W1462" i="46"/>
  <c r="W1463" i="46"/>
  <c r="W1464" i="46"/>
  <c r="W1465" i="46"/>
  <c r="W1466" i="46"/>
  <c r="W1467" i="46"/>
  <c r="W1468" i="46"/>
  <c r="W1469" i="46"/>
  <c r="W1470" i="46"/>
  <c r="W1471" i="46"/>
  <c r="W1472" i="46"/>
  <c r="W1473" i="46"/>
  <c r="W1474" i="46"/>
  <c r="W1475" i="46"/>
  <c r="W1476" i="46"/>
  <c r="W1477" i="46"/>
  <c r="W1478" i="46"/>
  <c r="W1479" i="46"/>
  <c r="W1480" i="46"/>
  <c r="W1481" i="46"/>
  <c r="W1482" i="46"/>
  <c r="W1483" i="46"/>
  <c r="W1484" i="46"/>
  <c r="W1485" i="46"/>
  <c r="W1486" i="46"/>
  <c r="W1487" i="46"/>
  <c r="W1488" i="46"/>
  <c r="W1489" i="46"/>
  <c r="W1490" i="46"/>
  <c r="W1491" i="46"/>
  <c r="W1492" i="46"/>
  <c r="W1493" i="46"/>
  <c r="W1494" i="46"/>
  <c r="W1495" i="46"/>
  <c r="W1496" i="46"/>
  <c r="W1497" i="46"/>
  <c r="W1498" i="46"/>
  <c r="W1499" i="46"/>
  <c r="W1500" i="46"/>
  <c r="W1501" i="46"/>
  <c r="W1502" i="46"/>
  <c r="W1503" i="46"/>
  <c r="W1504" i="46"/>
  <c r="W1505" i="46"/>
  <c r="W1506" i="46"/>
  <c r="W1507" i="46"/>
  <c r="W1508" i="46"/>
  <c r="W1509" i="46"/>
  <c r="W1510" i="46"/>
  <c r="W1511" i="46"/>
  <c r="W1512" i="46"/>
  <c r="W1513" i="46"/>
  <c r="W1514" i="46"/>
  <c r="W1515" i="46"/>
  <c r="W1516" i="46"/>
  <c r="W1517" i="46"/>
  <c r="W1518" i="46"/>
  <c r="W1519" i="46"/>
  <c r="W1520" i="46"/>
  <c r="W1521" i="46"/>
  <c r="W1522" i="46"/>
  <c r="W1523" i="46"/>
  <c r="W1524" i="46"/>
  <c r="W1525" i="46"/>
  <c r="W1526" i="46"/>
  <c r="W1527" i="46"/>
  <c r="W1528" i="46"/>
  <c r="W1529" i="46"/>
  <c r="W1530" i="46"/>
  <c r="W1531" i="46"/>
  <c r="W1532" i="46"/>
  <c r="W1533" i="46"/>
  <c r="W1534" i="46"/>
  <c r="W1535" i="46"/>
  <c r="W1536" i="46"/>
  <c r="W1537" i="46"/>
  <c r="W1538" i="46"/>
  <c r="W1539" i="46"/>
  <c r="W1540" i="46"/>
  <c r="W1541" i="46"/>
  <c r="W1542" i="46"/>
  <c r="W1543" i="46"/>
  <c r="W1544" i="46"/>
  <c r="W1545" i="46"/>
  <c r="W1546" i="46"/>
  <c r="W1547" i="46"/>
  <c r="W1548" i="46"/>
  <c r="W1549" i="46"/>
  <c r="W1550" i="46"/>
  <c r="W1551" i="46"/>
  <c r="W1552" i="46"/>
  <c r="W1553" i="46"/>
  <c r="W1554" i="46"/>
  <c r="W1555" i="46"/>
  <c r="W1556" i="46"/>
  <c r="W1557" i="46"/>
  <c r="W1558" i="46"/>
  <c r="W1559" i="46"/>
  <c r="W1560" i="46"/>
  <c r="W1561" i="46"/>
  <c r="W1562" i="46"/>
  <c r="W1563" i="46"/>
  <c r="W1564" i="46"/>
  <c r="W1565" i="46"/>
  <c r="W1566" i="46"/>
  <c r="W1567" i="46"/>
  <c r="W1568" i="46"/>
  <c r="W1569" i="46"/>
  <c r="W1570" i="46"/>
  <c r="W1571" i="46"/>
  <c r="W1572" i="46"/>
  <c r="W1573" i="46"/>
  <c r="W1574" i="46"/>
  <c r="W1575" i="46"/>
  <c r="W1576" i="46"/>
  <c r="W1577" i="46"/>
  <c r="W1578" i="46"/>
  <c r="W1579" i="46"/>
  <c r="W1580" i="46"/>
  <c r="W1581" i="46"/>
  <c r="W1582" i="46"/>
  <c r="W1583" i="46"/>
  <c r="W1584" i="46"/>
  <c r="W1585" i="46"/>
  <c r="W1586" i="46"/>
  <c r="W1587" i="46"/>
  <c r="W1588" i="46"/>
  <c r="W1589" i="46"/>
  <c r="W1590" i="46"/>
  <c r="W1591" i="46"/>
  <c r="W1592" i="46"/>
  <c r="W1593" i="46"/>
  <c r="W1594" i="46"/>
  <c r="W1595" i="46"/>
  <c r="W1596" i="46"/>
  <c r="W1597" i="46"/>
  <c r="W1598" i="46"/>
  <c r="W1599" i="46"/>
  <c r="W1600" i="46"/>
  <c r="W1601" i="46"/>
  <c r="W1602" i="46"/>
  <c r="W1603" i="46"/>
  <c r="W1604" i="46"/>
  <c r="W1605" i="46"/>
  <c r="W1606" i="46"/>
  <c r="W1607" i="46"/>
  <c r="W1608" i="46"/>
  <c r="W1609" i="46"/>
  <c r="W1610" i="46"/>
  <c r="W1611" i="46"/>
  <c r="W1612" i="46"/>
  <c r="W1613" i="46"/>
  <c r="W1614" i="46"/>
  <c r="W1615" i="46"/>
  <c r="W1616" i="46"/>
  <c r="W1617" i="46"/>
  <c r="W1618" i="46"/>
  <c r="W1619" i="46"/>
  <c r="W1620" i="46"/>
  <c r="W1621" i="46"/>
  <c r="W1622" i="46"/>
  <c r="W1623" i="46"/>
  <c r="W1624" i="46"/>
  <c r="W1625" i="46"/>
  <c r="W1626" i="46"/>
  <c r="W1627" i="46"/>
  <c r="W1628" i="46"/>
  <c r="W1629" i="46"/>
  <c r="W1630" i="46"/>
  <c r="W1631" i="46"/>
  <c r="W1632" i="46"/>
  <c r="W1633" i="46"/>
  <c r="W1634" i="46"/>
  <c r="W1635" i="46"/>
  <c r="W1636" i="46"/>
  <c r="W1637" i="46"/>
  <c r="W1638" i="46"/>
  <c r="W1639" i="46"/>
  <c r="W1640" i="46"/>
  <c r="W1641" i="46"/>
  <c r="W1642" i="46"/>
  <c r="W1643" i="46"/>
  <c r="W1644" i="46"/>
  <c r="W1645" i="46"/>
  <c r="W1646" i="46"/>
  <c r="W1647" i="46"/>
  <c r="W1648" i="46"/>
  <c r="W1649" i="46"/>
  <c r="W1650" i="46"/>
  <c r="W1651" i="46"/>
  <c r="W1652" i="46"/>
  <c r="W1653" i="46"/>
  <c r="W1654" i="46"/>
  <c r="W1655" i="46"/>
  <c r="W1656" i="46"/>
  <c r="W1657" i="46"/>
  <c r="W1658" i="46"/>
  <c r="W1659" i="46"/>
  <c r="W1660" i="46"/>
  <c r="W1661" i="46"/>
  <c r="W1662" i="46"/>
  <c r="W1663" i="46"/>
  <c r="W1664" i="46"/>
  <c r="W1665" i="46"/>
  <c r="W1666" i="46"/>
  <c r="W1667" i="46"/>
  <c r="W1668" i="46"/>
  <c r="W1669" i="46"/>
  <c r="W1670" i="46"/>
  <c r="W1671" i="46"/>
  <c r="W1672" i="46"/>
  <c r="W1673" i="46"/>
  <c r="W1674" i="46"/>
  <c r="W1675" i="46"/>
  <c r="W1676" i="46"/>
  <c r="W1677" i="46"/>
  <c r="W1678" i="46"/>
  <c r="W1679" i="46"/>
  <c r="W1680" i="46"/>
  <c r="W1681" i="46"/>
  <c r="W1682" i="46"/>
  <c r="W1683" i="46"/>
  <c r="W1684" i="46"/>
  <c r="W1685" i="46"/>
  <c r="W1686" i="46"/>
  <c r="W1687" i="46"/>
  <c r="W1688" i="46"/>
  <c r="W1689" i="46"/>
  <c r="W1690" i="46"/>
  <c r="W1691" i="46"/>
  <c r="W1692" i="46"/>
  <c r="W1693" i="46"/>
  <c r="W1694" i="46"/>
  <c r="W1695" i="46"/>
  <c r="W1696" i="46"/>
  <c r="W1697" i="46"/>
  <c r="W1698" i="46"/>
  <c r="W1699" i="46"/>
  <c r="W1700" i="46"/>
  <c r="W1701" i="46"/>
  <c r="W1702" i="46"/>
  <c r="W1703" i="46"/>
  <c r="W1704" i="46"/>
  <c r="W1705" i="46"/>
  <c r="W1706" i="46"/>
  <c r="W1707" i="46"/>
  <c r="W1708" i="46"/>
  <c r="W1709" i="46"/>
  <c r="W1710" i="46"/>
  <c r="W1711" i="46"/>
  <c r="W1712" i="46"/>
  <c r="W1713" i="46"/>
  <c r="W1714" i="46"/>
  <c r="W1715" i="46"/>
  <c r="W1716" i="46"/>
  <c r="W1717" i="46"/>
  <c r="W1718" i="46"/>
  <c r="W1719" i="46"/>
  <c r="W1720" i="46"/>
  <c r="W1721" i="46"/>
  <c r="W1722" i="46"/>
  <c r="W1723" i="46"/>
  <c r="W1724" i="46"/>
  <c r="W1725" i="46"/>
  <c r="W1726" i="46"/>
  <c r="W1727" i="46"/>
  <c r="W1728" i="46"/>
  <c r="W1729" i="46"/>
  <c r="W1730" i="46"/>
  <c r="W1731" i="46"/>
  <c r="W1732" i="46"/>
  <c r="W1733" i="46"/>
  <c r="W1734" i="46"/>
  <c r="W1735" i="46"/>
  <c r="W1736" i="46"/>
  <c r="W1737" i="46"/>
  <c r="W1738" i="46"/>
  <c r="W1739" i="46"/>
  <c r="W1740" i="46"/>
  <c r="W1741" i="46"/>
  <c r="W1742" i="46"/>
  <c r="W1743" i="46"/>
  <c r="W1744" i="46"/>
  <c r="W1745" i="46"/>
  <c r="W1746" i="46"/>
  <c r="W1747" i="46"/>
  <c r="W1748" i="46"/>
  <c r="W1749" i="46"/>
  <c r="W1750" i="46"/>
  <c r="W1751" i="46"/>
  <c r="W1752" i="46"/>
  <c r="W1753" i="46"/>
  <c r="W1754" i="46"/>
  <c r="W1755" i="46"/>
  <c r="W1756" i="46"/>
  <c r="W1757" i="46"/>
  <c r="W1758" i="46"/>
  <c r="W1759" i="46"/>
  <c r="W1760" i="46"/>
  <c r="W1761" i="46"/>
  <c r="W1762" i="46"/>
  <c r="W1763" i="46"/>
  <c r="W1764" i="46"/>
  <c r="W1765" i="46"/>
  <c r="W1766" i="46"/>
  <c r="W1767" i="46"/>
  <c r="W1768" i="46"/>
  <c r="W1769" i="46"/>
  <c r="W1770" i="46"/>
  <c r="W1771" i="46"/>
  <c r="W1772" i="46"/>
  <c r="W1773" i="46"/>
  <c r="W1774" i="46"/>
  <c r="W1775" i="46"/>
  <c r="W1776" i="46"/>
  <c r="W1777" i="46"/>
  <c r="W1778" i="46"/>
  <c r="W1779" i="46"/>
  <c r="W1780" i="46"/>
  <c r="W1781" i="46"/>
  <c r="W1782" i="46"/>
  <c r="W1783" i="46"/>
  <c r="W1784" i="46"/>
  <c r="W1785" i="46"/>
  <c r="W1786" i="46"/>
  <c r="W1787" i="46"/>
  <c r="W1788" i="46"/>
  <c r="W1789" i="46"/>
  <c r="W1790" i="46"/>
  <c r="W1791" i="46"/>
  <c r="W1792" i="46"/>
  <c r="W1793" i="46"/>
  <c r="W1794" i="46"/>
  <c r="W1795" i="46"/>
  <c r="W1796" i="46"/>
  <c r="W1797" i="46"/>
  <c r="W1798" i="46"/>
  <c r="W1799" i="46"/>
  <c r="W1800" i="46"/>
  <c r="W1801" i="46"/>
  <c r="W1802" i="46"/>
  <c r="W1803" i="46"/>
  <c r="W1804" i="46"/>
  <c r="W1805" i="46"/>
  <c r="W1806" i="46"/>
  <c r="W1807" i="46"/>
  <c r="W1808" i="46"/>
  <c r="W1809" i="46"/>
  <c r="W1810" i="46"/>
  <c r="W1811" i="46"/>
  <c r="W1812" i="46"/>
  <c r="W1813" i="46"/>
  <c r="W1814" i="46"/>
  <c r="W1815" i="46"/>
  <c r="W1816" i="46"/>
  <c r="W1817" i="46"/>
  <c r="W1818" i="46"/>
  <c r="W1819" i="46"/>
  <c r="W1820" i="46"/>
  <c r="W1821" i="46"/>
  <c r="W1822" i="46"/>
  <c r="W1823" i="46"/>
  <c r="W1824" i="46"/>
  <c r="W1825" i="46"/>
  <c r="W1826" i="46"/>
  <c r="W1827" i="46"/>
  <c r="W1828" i="46"/>
  <c r="W1829" i="46"/>
  <c r="W1830" i="46"/>
  <c r="W1831" i="46"/>
  <c r="W1832" i="46"/>
  <c r="W1833" i="46"/>
  <c r="W1834" i="46"/>
  <c r="W1835" i="46"/>
  <c r="W1836" i="46"/>
  <c r="W1837" i="46"/>
  <c r="W1838" i="46"/>
  <c r="W1839" i="46"/>
  <c r="W1840" i="46"/>
  <c r="W1841" i="46"/>
  <c r="W1842" i="46"/>
  <c r="W1843" i="46"/>
  <c r="W1844" i="46"/>
  <c r="W1845" i="46"/>
  <c r="W1846" i="46"/>
  <c r="W1847" i="46"/>
  <c r="W1848" i="46"/>
  <c r="W1849" i="46"/>
  <c r="W1850" i="46"/>
  <c r="W1851" i="46"/>
  <c r="W1852" i="46"/>
  <c r="W1853" i="46"/>
  <c r="W1854" i="46"/>
  <c r="W1855" i="46"/>
  <c r="W1856" i="46"/>
  <c r="W1857" i="46"/>
  <c r="W1858" i="46"/>
  <c r="W1859" i="46"/>
  <c r="W1860" i="46"/>
  <c r="W1861" i="46"/>
  <c r="W1862" i="46"/>
  <c r="W1863" i="46"/>
  <c r="W1864" i="46"/>
  <c r="W1865" i="46"/>
  <c r="W1866" i="46"/>
  <c r="W1867" i="46"/>
  <c r="W1868" i="46"/>
  <c r="W1869" i="46"/>
  <c r="W1870" i="46"/>
  <c r="W1871" i="46"/>
  <c r="W1872" i="46"/>
  <c r="W1873" i="46"/>
  <c r="W1874" i="46"/>
  <c r="W1875" i="46"/>
  <c r="W1876" i="46"/>
  <c r="W1877" i="46"/>
  <c r="W1878" i="46"/>
  <c r="W1879" i="46"/>
  <c r="W1880" i="46"/>
  <c r="W1881" i="46"/>
  <c r="W1882" i="46"/>
  <c r="W1883" i="46"/>
  <c r="W1884" i="46"/>
  <c r="W1885" i="46"/>
  <c r="W1886" i="46"/>
  <c r="W1887" i="46"/>
  <c r="W1888" i="46"/>
  <c r="W1889" i="46"/>
  <c r="W1890" i="46"/>
  <c r="W1891" i="46"/>
  <c r="W1892" i="46"/>
  <c r="W1893" i="46"/>
  <c r="W1894" i="46"/>
  <c r="W1895" i="46"/>
  <c r="W1896" i="46"/>
  <c r="W1897" i="46"/>
  <c r="W1898" i="46"/>
  <c r="W1899" i="46"/>
  <c r="W1900" i="46"/>
  <c r="W1901" i="46"/>
  <c r="W1902" i="46"/>
  <c r="W1903" i="46"/>
  <c r="W1904" i="46"/>
  <c r="W1905" i="46"/>
  <c r="W1906" i="46"/>
  <c r="W1907" i="46"/>
  <c r="W1908" i="46"/>
  <c r="W1909" i="46"/>
  <c r="W1910" i="46"/>
  <c r="W1911" i="46"/>
  <c r="W1912" i="46"/>
  <c r="W1913" i="46"/>
  <c r="W1914" i="46"/>
  <c r="W1915" i="46"/>
  <c r="W1916" i="46"/>
  <c r="W1917" i="46"/>
  <c r="W1918" i="46"/>
  <c r="W1919" i="46"/>
  <c r="W1920" i="46"/>
  <c r="W1921" i="46"/>
  <c r="W1922" i="46"/>
  <c r="W1923" i="46"/>
  <c r="W1924" i="46"/>
  <c r="W1925" i="46"/>
  <c r="W1926" i="46"/>
  <c r="W1927" i="46"/>
  <c r="W1928" i="46"/>
  <c r="W1929" i="46"/>
  <c r="W1930" i="46"/>
  <c r="W1931" i="46"/>
  <c r="W1932" i="46"/>
  <c r="W1933" i="46"/>
  <c r="W1934" i="46"/>
  <c r="W1935" i="46"/>
  <c r="W1936" i="46"/>
  <c r="W1937" i="46"/>
  <c r="W1938" i="46"/>
  <c r="W1939" i="46"/>
  <c r="W1940" i="46"/>
  <c r="W1941" i="46"/>
  <c r="W1942" i="46"/>
  <c r="W1943" i="46"/>
  <c r="W1944" i="46"/>
  <c r="W1945" i="46"/>
  <c r="W1946" i="46"/>
  <c r="W1947" i="46"/>
  <c r="W1948" i="46"/>
  <c r="W1949" i="46"/>
  <c r="W1950" i="46"/>
  <c r="W1951" i="46"/>
  <c r="W1952" i="46"/>
  <c r="W1953" i="46"/>
  <c r="W1954" i="46"/>
  <c r="W1955" i="46"/>
  <c r="W1956" i="46"/>
  <c r="W1957" i="46"/>
  <c r="W1958" i="46"/>
  <c r="W1959" i="46"/>
  <c r="W1960" i="46"/>
  <c r="W1961" i="46"/>
  <c r="W1962" i="46"/>
  <c r="W1963" i="46"/>
  <c r="W1964" i="46"/>
  <c r="W1965" i="46"/>
  <c r="W1966" i="46"/>
  <c r="W1967" i="46"/>
  <c r="W1968" i="46"/>
  <c r="W1969" i="46"/>
  <c r="W1970" i="46"/>
  <c r="W1971" i="46"/>
  <c r="W1972" i="46"/>
  <c r="W1973" i="46"/>
  <c r="W1974" i="46"/>
  <c r="W1975" i="46"/>
  <c r="W1976" i="46"/>
  <c r="W1977" i="46"/>
  <c r="W1978" i="46"/>
  <c r="W1979" i="46"/>
  <c r="W1980" i="46"/>
  <c r="W1981" i="46"/>
  <c r="W1982" i="46"/>
  <c r="W1983" i="46"/>
  <c r="W1984" i="46"/>
  <c r="W1985" i="46"/>
  <c r="W1986" i="46"/>
  <c r="W1987" i="46"/>
  <c r="W1988" i="46"/>
  <c r="W1989" i="46"/>
  <c r="W1990" i="46"/>
  <c r="W1991" i="46"/>
  <c r="W1992" i="46"/>
  <c r="W1993" i="46"/>
  <c r="W1994" i="46"/>
  <c r="W1995" i="46"/>
  <c r="W1996" i="46"/>
  <c r="W1997" i="46"/>
  <c r="W1998" i="46"/>
  <c r="W1999" i="46"/>
  <c r="W2000" i="46"/>
  <c r="W2001" i="46"/>
  <c r="W2002" i="46"/>
  <c r="W2003" i="46"/>
  <c r="W2004" i="46"/>
  <c r="W2005" i="46"/>
  <c r="W2006" i="46"/>
  <c r="W2007" i="46"/>
  <c r="W2008" i="46"/>
  <c r="W2009" i="46"/>
  <c r="W2010" i="46"/>
  <c r="W2011" i="46"/>
  <c r="W2012" i="46"/>
  <c r="W2013" i="46"/>
  <c r="W2014" i="46"/>
  <c r="W2015" i="46"/>
  <c r="W2016" i="46"/>
  <c r="W2017" i="46"/>
  <c r="W2018" i="46"/>
  <c r="W2019" i="46"/>
  <c r="W2020" i="46"/>
  <c r="W2021" i="46"/>
  <c r="W2022" i="46"/>
  <c r="W2023" i="46"/>
  <c r="W2024" i="46"/>
  <c r="W2025" i="46"/>
  <c r="W2026" i="46"/>
  <c r="W2027" i="46"/>
  <c r="W2028" i="46"/>
  <c r="W2029" i="46"/>
  <c r="W2030" i="46"/>
  <c r="W2031" i="46"/>
  <c r="W2032" i="46"/>
  <c r="W2033" i="46"/>
  <c r="W2034" i="46"/>
  <c r="W2035" i="46"/>
  <c r="W2036" i="46"/>
  <c r="W2037" i="46"/>
  <c r="W2038" i="46"/>
  <c r="W2039" i="46"/>
  <c r="W2040" i="46"/>
  <c r="W2041" i="46"/>
  <c r="W2042" i="46"/>
  <c r="W2043" i="46"/>
  <c r="W2044" i="46"/>
  <c r="W2045" i="46"/>
  <c r="W2046" i="46"/>
  <c r="W2047" i="46"/>
  <c r="W2048" i="46"/>
  <c r="W2049" i="46"/>
  <c r="W2050" i="46"/>
  <c r="W2051" i="46"/>
  <c r="W2052" i="46"/>
  <c r="W2053" i="46"/>
  <c r="W2054" i="46"/>
  <c r="W2055" i="46"/>
  <c r="W2056" i="46"/>
  <c r="W2057" i="46"/>
  <c r="W2058" i="46"/>
  <c r="W2059" i="46"/>
  <c r="W2060" i="46"/>
  <c r="W2061" i="46"/>
  <c r="W2062" i="46"/>
  <c r="W2063" i="46"/>
  <c r="W2064" i="46"/>
  <c r="W2065" i="46"/>
  <c r="W2066" i="46"/>
  <c r="W2067" i="46"/>
  <c r="W2068" i="46"/>
  <c r="W2069" i="46"/>
  <c r="W2070" i="46"/>
  <c r="W2071" i="46"/>
  <c r="W2072" i="46"/>
  <c r="W2073" i="46"/>
  <c r="W2074" i="46"/>
  <c r="W2075" i="46"/>
  <c r="W2076" i="46"/>
  <c r="W2077" i="46"/>
  <c r="W2078" i="46"/>
  <c r="W2079" i="46"/>
  <c r="W2080" i="46"/>
  <c r="W2081" i="46"/>
  <c r="W2082" i="46"/>
  <c r="W2083" i="46"/>
  <c r="W2084" i="46"/>
  <c r="W2085" i="46"/>
  <c r="W2086" i="46"/>
  <c r="W2087" i="46"/>
  <c r="W2088" i="46"/>
  <c r="W2089" i="46"/>
  <c r="W2090" i="46"/>
  <c r="W2091" i="46"/>
  <c r="W2092" i="46"/>
  <c r="W2093" i="46"/>
  <c r="W2094" i="46"/>
  <c r="W2095" i="46"/>
  <c r="W2096" i="46"/>
  <c r="W2097" i="46"/>
  <c r="W2098" i="46"/>
  <c r="W2099" i="46"/>
  <c r="W2100" i="46"/>
  <c r="W2101" i="46"/>
  <c r="W2102" i="46"/>
  <c r="W2103" i="46"/>
  <c r="W2104" i="46"/>
  <c r="W2105" i="46"/>
  <c r="W2106" i="46"/>
  <c r="W2107" i="46"/>
  <c r="W2108" i="46"/>
  <c r="W2109" i="46"/>
  <c r="W2110" i="46"/>
  <c r="W2111" i="46"/>
  <c r="W2112" i="46"/>
  <c r="W2113" i="46"/>
  <c r="W2114" i="46"/>
  <c r="W2115" i="46"/>
  <c r="W2116" i="46"/>
  <c r="W2117" i="46"/>
  <c r="W2118" i="46"/>
  <c r="W2119" i="46"/>
  <c r="W2120" i="46"/>
  <c r="W2121" i="46"/>
  <c r="W2122" i="46"/>
  <c r="W2123" i="46"/>
  <c r="W2124" i="46"/>
  <c r="W2125" i="46"/>
  <c r="W2126" i="46"/>
  <c r="W2127" i="46"/>
  <c r="W2128" i="46"/>
  <c r="W2129" i="46"/>
  <c r="W2130" i="46"/>
  <c r="W2131" i="46"/>
  <c r="W2132" i="46"/>
  <c r="W2133" i="46"/>
  <c r="W2134" i="46"/>
  <c r="W2135" i="46"/>
  <c r="W2136" i="46"/>
  <c r="W2137" i="46"/>
  <c r="W2138" i="46"/>
  <c r="W2139" i="46"/>
  <c r="W2140" i="46"/>
  <c r="W2141" i="46"/>
  <c r="W2142" i="46"/>
  <c r="W2143" i="46"/>
  <c r="W2144" i="46"/>
  <c r="W2145" i="46"/>
  <c r="W2146" i="46"/>
  <c r="W2147" i="46"/>
  <c r="W2148" i="46"/>
  <c r="W2149" i="46"/>
  <c r="W2150" i="46"/>
  <c r="W2151" i="46"/>
  <c r="W2152" i="46"/>
  <c r="W2153" i="46"/>
  <c r="W2154" i="46"/>
  <c r="W2155" i="46"/>
  <c r="W2156" i="46"/>
  <c r="W2157" i="46"/>
  <c r="W2158" i="46"/>
  <c r="W2159" i="46"/>
  <c r="W2160" i="46"/>
  <c r="W2161" i="46"/>
  <c r="W2162" i="46"/>
  <c r="W2163" i="46"/>
  <c r="W2164" i="46"/>
  <c r="W2165" i="46"/>
  <c r="W2166" i="46"/>
  <c r="W2167" i="46"/>
  <c r="W2168" i="46"/>
  <c r="W2169" i="46"/>
  <c r="W2170" i="46"/>
  <c r="W2171" i="46"/>
  <c r="W2172" i="46"/>
  <c r="W2173" i="46"/>
  <c r="W2174" i="46"/>
  <c r="W2175" i="46"/>
  <c r="W2176" i="46"/>
  <c r="W2177" i="46"/>
  <c r="W2178" i="46"/>
  <c r="W2179" i="46"/>
  <c r="W2180" i="46"/>
  <c r="W2181" i="46"/>
  <c r="W2182" i="46"/>
  <c r="W2183" i="46"/>
  <c r="W2184" i="46"/>
  <c r="W2185" i="46"/>
  <c r="W2186" i="46"/>
  <c r="W2187" i="46"/>
  <c r="W2188" i="46"/>
  <c r="W2189" i="46"/>
  <c r="W2190" i="46"/>
  <c r="W2191" i="46"/>
  <c r="W2192" i="46"/>
  <c r="W2193" i="46"/>
  <c r="W2194" i="46"/>
  <c r="W2195" i="46"/>
  <c r="W2196" i="46"/>
  <c r="W2197" i="46"/>
  <c r="W2198" i="46"/>
  <c r="W2199" i="46"/>
  <c r="W2200" i="46"/>
  <c r="W2201" i="46"/>
  <c r="W2202" i="46"/>
  <c r="W2203" i="46"/>
  <c r="W2204" i="46"/>
  <c r="W2205" i="46"/>
  <c r="W2206" i="46"/>
  <c r="W2207" i="46"/>
  <c r="W2208" i="46"/>
  <c r="W2209" i="46"/>
  <c r="W2210" i="46"/>
  <c r="W2211" i="46"/>
  <c r="W2212" i="46"/>
  <c r="W2213" i="46"/>
  <c r="W2214" i="46"/>
  <c r="W2215" i="46"/>
  <c r="W2216" i="46"/>
  <c r="W2217" i="46"/>
  <c r="W2218" i="46"/>
  <c r="W2219" i="46"/>
  <c r="W2220" i="46"/>
  <c r="W2221" i="46"/>
  <c r="W2222" i="46"/>
  <c r="W2223" i="46"/>
  <c r="W2224" i="46"/>
  <c r="W2225" i="46"/>
  <c r="W2226" i="46"/>
  <c r="W2227" i="46"/>
  <c r="W2228" i="46"/>
  <c r="W2229" i="46"/>
  <c r="W2230" i="46"/>
  <c r="W2231" i="46"/>
  <c r="W2232" i="46"/>
  <c r="W2233" i="46"/>
  <c r="W2234" i="46"/>
  <c r="W2235" i="46"/>
  <c r="W2236" i="46"/>
  <c r="W2237" i="46"/>
  <c r="W2238" i="46"/>
  <c r="W2239" i="46"/>
  <c r="W2240" i="46"/>
  <c r="W2241" i="46"/>
  <c r="W2242" i="46"/>
  <c r="W2243" i="46"/>
  <c r="W2244" i="46"/>
  <c r="W2245" i="46"/>
  <c r="W2246" i="46"/>
  <c r="W2247" i="46"/>
  <c r="W2248" i="46"/>
  <c r="W2249" i="46"/>
  <c r="W2250" i="46"/>
  <c r="W2251" i="46"/>
  <c r="W2252" i="46"/>
  <c r="W2253" i="46"/>
  <c r="W2254" i="46"/>
  <c r="W2255" i="46"/>
  <c r="W2256" i="46"/>
  <c r="W2257" i="46"/>
  <c r="W2258" i="46"/>
  <c r="W2259" i="46"/>
  <c r="W2260" i="46"/>
  <c r="W2261" i="46"/>
  <c r="W2262" i="46"/>
  <c r="W2263" i="46"/>
  <c r="W2264" i="46"/>
  <c r="W2265" i="46"/>
  <c r="W2266" i="46"/>
  <c r="W2267" i="46"/>
  <c r="W2268" i="46"/>
  <c r="W2269" i="46"/>
  <c r="W2270" i="46"/>
  <c r="W2271" i="46"/>
  <c r="W2272" i="46"/>
  <c r="W2273" i="46"/>
  <c r="W2274" i="46"/>
  <c r="W2275" i="46"/>
  <c r="W2276" i="46"/>
  <c r="W2277" i="46"/>
  <c r="W2278" i="46"/>
  <c r="W2279" i="46"/>
  <c r="W2280" i="46"/>
  <c r="W2281" i="46"/>
  <c r="W2282" i="46"/>
  <c r="W2283" i="46"/>
  <c r="W2284" i="46"/>
  <c r="W2285" i="46"/>
  <c r="W2286" i="46"/>
  <c r="W2287" i="46"/>
  <c r="W2288" i="46"/>
  <c r="W2289" i="46"/>
  <c r="W2290" i="46"/>
  <c r="W2291" i="46"/>
  <c r="W2292" i="46"/>
  <c r="W2293" i="46"/>
  <c r="W2294" i="46"/>
  <c r="W2295" i="46"/>
  <c r="W2296" i="46"/>
  <c r="W2297" i="46"/>
  <c r="W2298" i="46"/>
  <c r="W2299" i="46"/>
  <c r="W2300" i="46"/>
  <c r="W2301" i="46"/>
  <c r="W2302" i="46"/>
  <c r="W2303" i="46"/>
  <c r="W2304" i="46"/>
  <c r="W2305" i="46"/>
  <c r="W2306" i="46"/>
  <c r="W2307" i="46"/>
  <c r="W2308" i="46"/>
  <c r="W2309" i="46"/>
  <c r="W2310" i="46"/>
  <c r="W2311" i="46"/>
  <c r="W2312" i="46"/>
  <c r="W2313" i="46"/>
  <c r="W2314" i="46"/>
  <c r="W2315" i="46"/>
  <c r="W2316" i="46"/>
  <c r="W2317" i="46"/>
  <c r="W2318" i="46"/>
  <c r="W2319" i="46"/>
  <c r="W2320" i="46"/>
  <c r="W2321" i="46"/>
  <c r="W2322" i="46"/>
  <c r="W2323" i="46"/>
  <c r="W2324" i="46"/>
  <c r="W2325" i="46"/>
  <c r="W2326" i="46"/>
  <c r="W2327" i="46"/>
  <c r="W2328" i="46"/>
  <c r="W2329" i="46"/>
  <c r="W2330" i="46"/>
  <c r="W2331" i="46"/>
  <c r="W2332" i="46"/>
  <c r="W2333" i="46"/>
  <c r="W2334" i="46"/>
  <c r="W2335" i="46"/>
  <c r="W2336" i="46"/>
  <c r="W2337" i="46"/>
  <c r="W2338" i="46"/>
  <c r="W2339" i="46"/>
  <c r="W2340" i="46"/>
  <c r="W2341" i="46"/>
  <c r="W2342" i="46"/>
  <c r="W2343" i="46"/>
  <c r="W2344" i="46"/>
  <c r="W2345" i="46"/>
  <c r="W2346" i="46"/>
  <c r="W2347" i="46"/>
  <c r="W2348" i="46"/>
  <c r="W2349" i="46"/>
  <c r="W2350" i="46"/>
  <c r="W2351" i="46"/>
  <c r="W2352" i="46"/>
  <c r="W2353" i="46"/>
  <c r="W2354" i="46"/>
  <c r="W2355" i="46"/>
  <c r="W2356" i="46"/>
  <c r="W2357" i="46"/>
  <c r="W2358" i="46"/>
  <c r="W2359" i="46"/>
  <c r="W2360" i="46"/>
  <c r="W2361" i="46"/>
  <c r="W2362" i="46"/>
  <c r="W2363" i="46"/>
  <c r="W2364" i="46"/>
  <c r="W2365" i="46"/>
  <c r="W2366" i="46"/>
  <c r="W2367" i="46"/>
  <c r="W2368" i="46"/>
  <c r="W2369" i="46"/>
  <c r="W2370" i="46"/>
  <c r="W2371" i="46"/>
  <c r="W2372" i="46"/>
  <c r="W2373" i="46"/>
  <c r="W2374" i="46"/>
  <c r="W2375" i="46"/>
  <c r="W2376" i="46"/>
  <c r="W2377" i="46"/>
  <c r="W2378" i="46"/>
  <c r="W2379" i="46"/>
  <c r="W2380" i="46"/>
  <c r="W2381" i="46"/>
  <c r="W2382" i="46"/>
  <c r="W2383" i="46"/>
  <c r="W2384" i="46"/>
  <c r="W2385" i="46"/>
  <c r="W2386" i="46"/>
  <c r="W2387" i="46"/>
  <c r="W2388" i="46"/>
  <c r="W2389" i="46"/>
  <c r="W2390" i="46"/>
  <c r="W2391" i="46"/>
  <c r="W2392" i="46"/>
  <c r="W2393" i="46"/>
  <c r="W2394" i="46"/>
  <c r="W2395" i="46"/>
  <c r="W2396" i="46"/>
  <c r="W2397" i="46"/>
  <c r="W2398" i="46"/>
  <c r="W2399" i="46"/>
  <c r="W2400" i="46"/>
  <c r="W2401" i="46"/>
  <c r="W2402" i="46"/>
  <c r="W2403" i="46"/>
  <c r="W2404" i="46"/>
  <c r="W2405" i="46"/>
  <c r="W2406" i="46"/>
  <c r="W2407" i="46"/>
  <c r="W2408" i="46"/>
  <c r="W2409" i="46"/>
  <c r="W2410" i="46"/>
  <c r="W2411" i="46"/>
  <c r="W2412" i="46"/>
  <c r="W2413" i="46"/>
  <c r="W2414" i="46"/>
  <c r="W2415" i="46"/>
  <c r="W2416" i="46"/>
  <c r="W2417" i="46"/>
  <c r="W2418" i="46"/>
  <c r="W2419" i="46"/>
  <c r="W2420" i="46"/>
  <c r="W2421" i="46"/>
  <c r="W2422" i="46"/>
  <c r="W2423" i="46"/>
  <c r="W2424" i="46"/>
  <c r="W2425" i="46"/>
  <c r="W2426" i="46"/>
  <c r="W2427" i="46"/>
  <c r="W2428" i="46"/>
  <c r="W2429" i="46"/>
  <c r="W2430" i="46"/>
  <c r="W2431" i="46"/>
  <c r="W2432" i="46"/>
  <c r="W2433" i="46"/>
  <c r="W2434" i="46"/>
  <c r="W2435" i="46"/>
  <c r="W2436" i="46"/>
  <c r="W2437" i="46"/>
  <c r="W2438" i="46"/>
  <c r="W2439" i="46"/>
  <c r="W2440" i="46"/>
  <c r="W2441" i="46"/>
  <c r="W2442" i="46"/>
  <c r="W2443" i="46"/>
  <c r="W2444" i="46"/>
  <c r="W2445" i="46"/>
  <c r="W2446" i="46"/>
  <c r="W2447" i="46"/>
  <c r="W2448" i="46"/>
  <c r="W2449" i="46"/>
  <c r="W2450" i="46"/>
  <c r="W2451" i="46"/>
  <c r="W2452" i="46"/>
  <c r="W2453" i="46"/>
  <c r="W2454" i="46"/>
  <c r="W2455" i="46"/>
  <c r="W2456" i="46"/>
  <c r="W2457" i="46"/>
  <c r="W2458" i="46"/>
  <c r="W2459" i="46"/>
  <c r="W2460" i="46"/>
  <c r="W2461" i="46"/>
  <c r="W2462" i="46"/>
  <c r="W2463" i="46"/>
  <c r="W2464" i="46"/>
  <c r="W2465" i="46"/>
  <c r="W2466" i="46"/>
  <c r="W2467" i="46"/>
  <c r="W2468" i="46"/>
  <c r="W2469" i="46"/>
  <c r="W2470" i="46"/>
  <c r="W2471" i="46"/>
  <c r="W2472" i="46"/>
  <c r="W2473" i="46"/>
  <c r="W2474" i="46"/>
  <c r="W2475" i="46"/>
  <c r="W2476" i="46"/>
  <c r="W2477" i="46"/>
  <c r="W2478" i="46"/>
  <c r="W2479" i="46"/>
  <c r="W2480" i="46"/>
  <c r="W2481" i="46"/>
  <c r="W2482" i="46"/>
  <c r="W2483" i="46"/>
  <c r="W2484" i="46"/>
  <c r="W2485" i="46"/>
  <c r="W2486" i="46"/>
  <c r="W2487" i="46"/>
  <c r="W2488" i="46"/>
  <c r="W2489" i="46"/>
  <c r="W2490" i="46"/>
  <c r="W2491" i="46"/>
  <c r="W2492" i="46"/>
  <c r="W2493" i="46"/>
  <c r="W2494" i="46"/>
  <c r="W2495" i="46"/>
  <c r="W2496" i="46"/>
  <c r="W2497" i="46"/>
  <c r="W2498" i="46"/>
  <c r="W2499" i="46"/>
  <c r="W2500" i="46"/>
  <c r="W2501" i="46"/>
  <c r="W2502" i="46"/>
  <c r="W2503" i="46"/>
  <c r="W2504" i="46"/>
  <c r="W2505" i="46"/>
  <c r="W2506" i="46"/>
  <c r="W2507" i="46"/>
  <c r="W2508" i="46"/>
  <c r="W2509" i="46"/>
  <c r="W2510" i="46"/>
  <c r="W2511" i="46"/>
  <c r="W2512" i="46"/>
  <c r="W2513" i="46"/>
  <c r="W2514" i="46"/>
  <c r="W2515" i="46"/>
  <c r="W2516" i="46"/>
  <c r="W2517" i="46"/>
  <c r="W2518" i="46"/>
  <c r="W2519" i="46"/>
  <c r="W2520" i="46"/>
  <c r="W2521" i="46"/>
  <c r="W2522" i="46"/>
  <c r="W2523" i="46"/>
  <c r="W2524" i="46"/>
  <c r="W2525" i="46"/>
  <c r="W2526" i="46"/>
  <c r="W2527" i="46"/>
  <c r="W2528" i="46"/>
  <c r="W2529" i="46"/>
  <c r="W2530" i="46"/>
  <c r="W2531" i="46"/>
  <c r="W2532" i="46"/>
  <c r="W2533" i="46"/>
  <c r="W2534" i="46"/>
  <c r="W2535" i="46"/>
  <c r="W2536" i="46"/>
  <c r="W2537" i="46"/>
  <c r="W2538" i="46"/>
  <c r="W2539" i="46"/>
  <c r="W2540" i="46"/>
  <c r="W2541" i="46"/>
  <c r="W2542" i="46"/>
  <c r="W2543" i="46"/>
  <c r="W2544" i="46"/>
  <c r="W2545" i="46"/>
  <c r="W2546" i="46"/>
  <c r="W2547" i="46"/>
  <c r="W2548" i="46"/>
  <c r="W2549" i="46"/>
  <c r="W2550" i="46"/>
  <c r="W2551" i="46"/>
  <c r="W2552" i="46"/>
  <c r="W2553" i="46"/>
  <c r="W2554" i="46"/>
  <c r="W2555" i="46"/>
  <c r="W2556" i="46"/>
  <c r="W2557" i="46"/>
  <c r="W2558" i="46"/>
  <c r="W2559" i="46"/>
  <c r="W2560" i="46"/>
  <c r="W2561" i="46"/>
  <c r="W2562" i="46"/>
  <c r="W2563" i="46"/>
  <c r="W2564" i="46"/>
  <c r="W2565" i="46"/>
  <c r="W2566" i="46"/>
  <c r="W2567" i="46"/>
  <c r="W2568" i="46"/>
  <c r="W2569" i="46"/>
  <c r="W2570" i="46"/>
  <c r="W2571" i="46"/>
  <c r="W2572" i="46"/>
  <c r="W2573" i="46"/>
  <c r="W2574" i="46"/>
  <c r="W2575" i="46"/>
  <c r="W2576" i="46"/>
  <c r="W2577" i="46"/>
  <c r="W2578" i="46"/>
  <c r="W2579" i="46"/>
  <c r="W2580" i="46"/>
  <c r="W2581" i="46"/>
  <c r="W2582" i="46"/>
  <c r="W2583" i="46"/>
  <c r="W2584" i="46"/>
  <c r="W2585" i="46"/>
  <c r="W2586" i="46"/>
  <c r="W2587" i="46"/>
  <c r="W2588" i="46"/>
  <c r="W2589" i="46"/>
  <c r="W2590" i="46"/>
  <c r="W2591" i="46"/>
  <c r="W2592" i="46"/>
  <c r="W2593" i="46"/>
  <c r="W2594" i="46"/>
  <c r="W2595" i="46"/>
  <c r="W2596" i="46"/>
  <c r="W2597" i="46"/>
  <c r="W2598" i="46"/>
  <c r="W2599" i="46"/>
  <c r="W2600" i="46"/>
  <c r="W2601" i="46"/>
  <c r="W2602" i="46"/>
  <c r="W2603" i="46"/>
  <c r="W2604" i="46"/>
  <c r="W2605" i="46"/>
  <c r="W2606" i="46"/>
  <c r="W2607" i="46"/>
  <c r="W2608" i="46"/>
  <c r="W2609" i="46"/>
  <c r="W2610" i="46"/>
  <c r="W2611" i="46"/>
  <c r="W2612" i="46"/>
  <c r="W2613" i="46"/>
  <c r="W2614" i="46"/>
  <c r="W2615" i="46"/>
  <c r="W2616" i="46"/>
  <c r="W2617" i="46"/>
  <c r="W2618" i="46"/>
  <c r="W2619" i="46"/>
  <c r="W2620" i="46"/>
  <c r="W2621" i="46"/>
  <c r="W2622" i="46"/>
  <c r="W2623" i="46"/>
  <c r="W2624" i="46"/>
  <c r="W2625" i="46"/>
  <c r="W2626" i="46"/>
  <c r="W2627" i="46"/>
  <c r="W2628" i="46"/>
  <c r="W2629" i="46"/>
  <c r="W2630" i="46"/>
  <c r="W2631" i="46"/>
  <c r="W2632" i="46"/>
  <c r="W2633" i="46"/>
  <c r="W2634" i="46"/>
  <c r="W2635" i="46"/>
  <c r="W2636" i="46"/>
  <c r="W2637" i="46"/>
  <c r="W2638" i="46"/>
  <c r="W2639" i="46"/>
  <c r="W2640" i="46"/>
  <c r="W2641" i="46"/>
  <c r="W2642" i="46"/>
  <c r="W2643" i="46"/>
  <c r="W2644" i="46"/>
  <c r="W2645" i="46"/>
  <c r="W2646" i="46"/>
  <c r="W2647" i="46"/>
  <c r="W2648" i="46"/>
  <c r="W2649" i="46"/>
  <c r="W2650" i="46"/>
  <c r="W2651" i="46"/>
  <c r="W2652" i="46"/>
  <c r="W2653" i="46"/>
  <c r="W2654" i="46"/>
  <c r="W2655" i="46"/>
  <c r="W2656" i="46"/>
  <c r="W2657" i="46"/>
  <c r="W2658" i="46"/>
  <c r="W2659" i="46"/>
  <c r="W2660" i="46"/>
  <c r="W2661" i="46"/>
  <c r="W2662" i="46"/>
  <c r="W2663" i="46"/>
  <c r="W2664" i="46"/>
  <c r="W2665" i="46"/>
  <c r="W2666" i="46"/>
  <c r="W2667" i="46"/>
  <c r="W2668" i="46"/>
  <c r="W2669" i="46"/>
  <c r="W2670" i="46"/>
  <c r="W2671" i="46"/>
  <c r="W2672" i="46"/>
  <c r="W2673" i="46"/>
  <c r="W2674" i="46"/>
  <c r="W2675" i="46"/>
  <c r="W2676" i="46"/>
  <c r="W2677" i="46"/>
  <c r="W2678" i="46"/>
  <c r="W2679" i="46"/>
  <c r="W2680"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112" i="46"/>
  <c r="V113" i="46"/>
  <c r="V114" i="46"/>
  <c r="V115" i="46"/>
  <c r="V116" i="46"/>
  <c r="V117" i="46"/>
  <c r="V118" i="46"/>
  <c r="V119" i="46"/>
  <c r="V120" i="46"/>
  <c r="V121" i="46"/>
  <c r="V122" i="46"/>
  <c r="V123" i="46"/>
  <c r="V124" i="46"/>
  <c r="V125" i="46"/>
  <c r="V126" i="46"/>
  <c r="V127" i="46"/>
  <c r="V128" i="46"/>
  <c r="V129" i="46"/>
  <c r="V130" i="46"/>
  <c r="V131" i="46"/>
  <c r="V132" i="46"/>
  <c r="V133" i="46"/>
  <c r="V134" i="46"/>
  <c r="V135" i="46"/>
  <c r="V136" i="46"/>
  <c r="V137" i="46"/>
  <c r="V138" i="46"/>
  <c r="V139" i="46"/>
  <c r="V140" i="46"/>
  <c r="V141" i="46"/>
  <c r="V142" i="46"/>
  <c r="V143" i="46"/>
  <c r="V144" i="46"/>
  <c r="V145" i="46"/>
  <c r="V146" i="46"/>
  <c r="V147" i="46"/>
  <c r="V148" i="46"/>
  <c r="V149" i="46"/>
  <c r="V150" i="46"/>
  <c r="V151" i="46"/>
  <c r="V152" i="46"/>
  <c r="V153" i="46"/>
  <c r="V154" i="46"/>
  <c r="V155" i="46"/>
  <c r="V156" i="46"/>
  <c r="V157" i="46"/>
  <c r="V158" i="46"/>
  <c r="V159" i="46"/>
  <c r="V160" i="46"/>
  <c r="V161" i="46"/>
  <c r="V162" i="46"/>
  <c r="V163" i="46"/>
  <c r="V164" i="46"/>
  <c r="V165" i="46"/>
  <c r="V166" i="46"/>
  <c r="V167" i="46"/>
  <c r="V168" i="46"/>
  <c r="V169" i="46"/>
  <c r="V170" i="46"/>
  <c r="V171" i="46"/>
  <c r="V172" i="46"/>
  <c r="V173" i="46"/>
  <c r="V174" i="46"/>
  <c r="V175" i="46"/>
  <c r="V176" i="46"/>
  <c r="V177" i="46"/>
  <c r="V178" i="46"/>
  <c r="V179" i="46"/>
  <c r="V180" i="46"/>
  <c r="V181" i="46"/>
  <c r="V182" i="46"/>
  <c r="V183" i="46"/>
  <c r="V184" i="46"/>
  <c r="V185" i="46"/>
  <c r="V186" i="46"/>
  <c r="V187" i="46"/>
  <c r="V188" i="46"/>
  <c r="V189" i="46"/>
  <c r="V190" i="46"/>
  <c r="V191" i="46"/>
  <c r="V192" i="46"/>
  <c r="V193" i="46"/>
  <c r="V194" i="46"/>
  <c r="V195" i="46"/>
  <c r="V196" i="46"/>
  <c r="V197" i="46"/>
  <c r="V198" i="46"/>
  <c r="V199" i="46"/>
  <c r="V200" i="46"/>
  <c r="V201" i="46"/>
  <c r="V202" i="46"/>
  <c r="V203" i="46"/>
  <c r="V204" i="46"/>
  <c r="V205" i="46"/>
  <c r="V206" i="46"/>
  <c r="V207" i="46"/>
  <c r="V208" i="46"/>
  <c r="V209" i="46"/>
  <c r="V210" i="46"/>
  <c r="V211" i="46"/>
  <c r="V212" i="46"/>
  <c r="V213" i="46"/>
  <c r="V214" i="46"/>
  <c r="V215" i="46"/>
  <c r="V216" i="46"/>
  <c r="V217" i="46"/>
  <c r="V218" i="46"/>
  <c r="V219" i="46"/>
  <c r="V220" i="46"/>
  <c r="V221" i="46"/>
  <c r="V222" i="46"/>
  <c r="V223" i="46"/>
  <c r="V224" i="46"/>
  <c r="V225" i="46"/>
  <c r="V226" i="46"/>
  <c r="V227" i="46"/>
  <c r="V228" i="46"/>
  <c r="V229" i="46"/>
  <c r="V230" i="46"/>
  <c r="V231" i="46"/>
  <c r="V232" i="46"/>
  <c r="V233" i="46"/>
  <c r="V234" i="46"/>
  <c r="V235" i="46"/>
  <c r="V236" i="46"/>
  <c r="V237" i="46"/>
  <c r="V238" i="46"/>
  <c r="V239" i="46"/>
  <c r="V240" i="46"/>
  <c r="V241" i="46"/>
  <c r="V242" i="46"/>
  <c r="V243" i="46"/>
  <c r="V244" i="46"/>
  <c r="V245" i="46"/>
  <c r="V246" i="46"/>
  <c r="V247" i="46"/>
  <c r="V248" i="46"/>
  <c r="V249" i="46"/>
  <c r="V250" i="46"/>
  <c r="V251" i="46"/>
  <c r="V252" i="46"/>
  <c r="V253" i="46"/>
  <c r="V254" i="46"/>
  <c r="V255" i="46"/>
  <c r="V256" i="46"/>
  <c r="V257" i="46"/>
  <c r="V258" i="46"/>
  <c r="V259" i="46"/>
  <c r="V260" i="46"/>
  <c r="V261" i="46"/>
  <c r="V262" i="46"/>
  <c r="V263" i="46"/>
  <c r="V264" i="46"/>
  <c r="V265" i="46"/>
  <c r="V266" i="46"/>
  <c r="V267" i="46"/>
  <c r="V268" i="46"/>
  <c r="V269" i="46"/>
  <c r="V270" i="46"/>
  <c r="V271" i="46"/>
  <c r="V272" i="46"/>
  <c r="V273" i="46"/>
  <c r="V274" i="46"/>
  <c r="V275" i="46"/>
  <c r="V276" i="46"/>
  <c r="V277" i="46"/>
  <c r="V278" i="46"/>
  <c r="V279" i="46"/>
  <c r="V280" i="46"/>
  <c r="V281" i="46"/>
  <c r="V282" i="46"/>
  <c r="V283" i="46"/>
  <c r="V284" i="46"/>
  <c r="V285" i="46"/>
  <c r="V286" i="46"/>
  <c r="V287" i="46"/>
  <c r="V288" i="46"/>
  <c r="V289" i="46"/>
  <c r="V290" i="46"/>
  <c r="V291" i="46"/>
  <c r="V292" i="46"/>
  <c r="V293" i="46"/>
  <c r="V294" i="46"/>
  <c r="V295" i="46"/>
  <c r="V296" i="46"/>
  <c r="V297" i="46"/>
  <c r="V298" i="46"/>
  <c r="V299" i="46"/>
  <c r="V300" i="46"/>
  <c r="V301" i="46"/>
  <c r="V302" i="46"/>
  <c r="V303" i="46"/>
  <c r="V304" i="46"/>
  <c r="V305" i="46"/>
  <c r="V306" i="46"/>
  <c r="V307" i="46"/>
  <c r="V308" i="46"/>
  <c r="V309" i="46"/>
  <c r="V310" i="46"/>
  <c r="V311" i="46"/>
  <c r="V312" i="46"/>
  <c r="V313" i="46"/>
  <c r="V314" i="46"/>
  <c r="V315" i="46"/>
  <c r="V316" i="46"/>
  <c r="V317" i="46"/>
  <c r="V318" i="46"/>
  <c r="V319" i="46"/>
  <c r="V320" i="46"/>
  <c r="V321" i="46"/>
  <c r="V322" i="46"/>
  <c r="V323" i="46"/>
  <c r="V324" i="46"/>
  <c r="V325" i="46"/>
  <c r="V326" i="46"/>
  <c r="V327" i="46"/>
  <c r="V328" i="46"/>
  <c r="V329" i="46"/>
  <c r="V330" i="46"/>
  <c r="V331" i="46"/>
  <c r="V332" i="46"/>
  <c r="V333" i="46"/>
  <c r="V334" i="46"/>
  <c r="V335" i="46"/>
  <c r="V336" i="46"/>
  <c r="V337" i="46"/>
  <c r="V338" i="46"/>
  <c r="V339" i="46"/>
  <c r="V340" i="46"/>
  <c r="V341" i="46"/>
  <c r="V342" i="46"/>
  <c r="V343" i="46"/>
  <c r="V344" i="46"/>
  <c r="V345" i="46"/>
  <c r="V346" i="46"/>
  <c r="V347" i="46"/>
  <c r="V348" i="46"/>
  <c r="V349" i="46"/>
  <c r="V350" i="46"/>
  <c r="V351" i="46"/>
  <c r="V352" i="46"/>
  <c r="V353" i="46"/>
  <c r="V354" i="46"/>
  <c r="V355" i="46"/>
  <c r="V356" i="46"/>
  <c r="V357" i="46"/>
  <c r="V358" i="46"/>
  <c r="V359" i="46"/>
  <c r="V360" i="46"/>
  <c r="V361" i="46"/>
  <c r="V362" i="46"/>
  <c r="V363" i="46"/>
  <c r="V364" i="46"/>
  <c r="V365" i="46"/>
  <c r="V366" i="46"/>
  <c r="V367" i="46"/>
  <c r="V368" i="46"/>
  <c r="V369" i="46"/>
  <c r="V370" i="46"/>
  <c r="V371" i="46"/>
  <c r="V372" i="46"/>
  <c r="V373" i="46"/>
  <c r="V374" i="46"/>
  <c r="V375" i="46"/>
  <c r="V376" i="46"/>
  <c r="V377" i="46"/>
  <c r="V378" i="46"/>
  <c r="V379" i="46"/>
  <c r="V380" i="46"/>
  <c r="V381" i="46"/>
  <c r="V382" i="46"/>
  <c r="V383" i="46"/>
  <c r="V384" i="46"/>
  <c r="V385" i="46"/>
  <c r="V386" i="46"/>
  <c r="V387" i="46"/>
  <c r="V388" i="46"/>
  <c r="V389" i="46"/>
  <c r="V390" i="46"/>
  <c r="V391" i="46"/>
  <c r="V392" i="46"/>
  <c r="V393" i="46"/>
  <c r="V394" i="46"/>
  <c r="V395" i="46"/>
  <c r="V396" i="46"/>
  <c r="V397" i="46"/>
  <c r="V398" i="46"/>
  <c r="V399" i="46"/>
  <c r="V400" i="46"/>
  <c r="V401" i="46"/>
  <c r="V402" i="46"/>
  <c r="V403" i="46"/>
  <c r="V404" i="46"/>
  <c r="V405" i="46"/>
  <c r="V406" i="46"/>
  <c r="V407" i="46"/>
  <c r="V408" i="46"/>
  <c r="V409" i="46"/>
  <c r="V410" i="46"/>
  <c r="V411" i="46"/>
  <c r="V412" i="46"/>
  <c r="V413" i="46"/>
  <c r="V414" i="46"/>
  <c r="V415" i="46"/>
  <c r="V416" i="46"/>
  <c r="V417" i="46"/>
  <c r="V418" i="46"/>
  <c r="V419" i="46"/>
  <c r="V420" i="46"/>
  <c r="V421" i="46"/>
  <c r="V422" i="46"/>
  <c r="V423" i="46"/>
  <c r="V424" i="46"/>
  <c r="V425" i="46"/>
  <c r="V426" i="46"/>
  <c r="V427" i="46"/>
  <c r="V428" i="46"/>
  <c r="V429" i="46"/>
  <c r="V430" i="46"/>
  <c r="V431" i="46"/>
  <c r="V432" i="46"/>
  <c r="V433" i="46"/>
  <c r="V434" i="46"/>
  <c r="V435" i="46"/>
  <c r="V436" i="46"/>
  <c r="V437" i="46"/>
  <c r="V438" i="46"/>
  <c r="V439" i="46"/>
  <c r="V440" i="46"/>
  <c r="V441" i="46"/>
  <c r="V442" i="46"/>
  <c r="V443" i="46"/>
  <c r="V444" i="46"/>
  <c r="V445" i="46"/>
  <c r="V446" i="46"/>
  <c r="V447" i="46"/>
  <c r="V448" i="46"/>
  <c r="V449" i="46"/>
  <c r="V450" i="46"/>
  <c r="V451" i="46"/>
  <c r="V452" i="46"/>
  <c r="V453" i="46"/>
  <c r="V454" i="46"/>
  <c r="V455" i="46"/>
  <c r="V456" i="46"/>
  <c r="V457" i="46"/>
  <c r="V458" i="46"/>
  <c r="V459" i="46"/>
  <c r="V460" i="46"/>
  <c r="V461" i="46"/>
  <c r="V462" i="46"/>
  <c r="V463" i="46"/>
  <c r="V464" i="46"/>
  <c r="V465" i="46"/>
  <c r="V466" i="46"/>
  <c r="V467" i="46"/>
  <c r="V468" i="46"/>
  <c r="V469" i="46"/>
  <c r="V470" i="46"/>
  <c r="V471" i="46"/>
  <c r="V472" i="46"/>
  <c r="V473" i="46"/>
  <c r="V474" i="46"/>
  <c r="V475" i="46"/>
  <c r="V476" i="46"/>
  <c r="V477" i="46"/>
  <c r="V478" i="46"/>
  <c r="V479" i="46"/>
  <c r="V480" i="46"/>
  <c r="V481" i="46"/>
  <c r="V482" i="46"/>
  <c r="V483" i="46"/>
  <c r="V484" i="46"/>
  <c r="V485" i="46"/>
  <c r="V486" i="46"/>
  <c r="V487" i="46"/>
  <c r="V488" i="46"/>
  <c r="V489" i="46"/>
  <c r="V490" i="46"/>
  <c r="V491" i="46"/>
  <c r="V492" i="46"/>
  <c r="V493" i="46"/>
  <c r="V494" i="46"/>
  <c r="V495" i="46"/>
  <c r="V496" i="46"/>
  <c r="V497" i="46"/>
  <c r="V498" i="46"/>
  <c r="V499" i="46"/>
  <c r="V500" i="46"/>
  <c r="V501" i="46"/>
  <c r="V502" i="46"/>
  <c r="V503" i="46"/>
  <c r="V504" i="46"/>
  <c r="V505" i="46"/>
  <c r="V506" i="46"/>
  <c r="V507" i="46"/>
  <c r="V508" i="46"/>
  <c r="V509" i="46"/>
  <c r="V510" i="46"/>
  <c r="V511" i="46"/>
  <c r="V512" i="46"/>
  <c r="V513" i="46"/>
  <c r="V514" i="46"/>
  <c r="V515" i="46"/>
  <c r="V516" i="46"/>
  <c r="V517" i="46"/>
  <c r="V518" i="46"/>
  <c r="V519" i="46"/>
  <c r="V520" i="46"/>
  <c r="V521" i="46"/>
  <c r="V522" i="46"/>
  <c r="V523" i="46"/>
  <c r="V524" i="46"/>
  <c r="V525" i="46"/>
  <c r="V526" i="46"/>
  <c r="V527" i="46"/>
  <c r="V528" i="46"/>
  <c r="V529" i="46"/>
  <c r="V530" i="46"/>
  <c r="V531" i="46"/>
  <c r="V532" i="46"/>
  <c r="V533" i="46"/>
  <c r="V534" i="46"/>
  <c r="V535" i="46"/>
  <c r="V536" i="46"/>
  <c r="V537" i="46"/>
  <c r="V538" i="46"/>
  <c r="V539" i="46"/>
  <c r="V540" i="46"/>
  <c r="V541" i="46"/>
  <c r="V542" i="46"/>
  <c r="V543" i="46"/>
  <c r="V544" i="46"/>
  <c r="V545" i="46"/>
  <c r="V546" i="46"/>
  <c r="V547" i="46"/>
  <c r="V548" i="46"/>
  <c r="V549" i="46"/>
  <c r="V550" i="46"/>
  <c r="V551" i="46"/>
  <c r="V552" i="46"/>
  <c r="V553" i="46"/>
  <c r="V554" i="46"/>
  <c r="V555" i="46"/>
  <c r="V556" i="46"/>
  <c r="V557" i="46"/>
  <c r="V558" i="46"/>
  <c r="V559" i="46"/>
  <c r="V560" i="46"/>
  <c r="V561" i="46"/>
  <c r="V562" i="46"/>
  <c r="V563" i="46"/>
  <c r="V564" i="46"/>
  <c r="V565" i="46"/>
  <c r="V566" i="46"/>
  <c r="V567" i="46"/>
  <c r="V568" i="46"/>
  <c r="V569" i="46"/>
  <c r="V570" i="46"/>
  <c r="V571" i="46"/>
  <c r="V572" i="46"/>
  <c r="V573" i="46"/>
  <c r="V574" i="46"/>
  <c r="V575" i="46"/>
  <c r="V576" i="46"/>
  <c r="V577" i="46"/>
  <c r="V578" i="46"/>
  <c r="V579" i="46"/>
  <c r="V580" i="46"/>
  <c r="V581" i="46"/>
  <c r="V582" i="46"/>
  <c r="V583" i="46"/>
  <c r="V584" i="46"/>
  <c r="V585" i="46"/>
  <c r="V586" i="46"/>
  <c r="V587" i="46"/>
  <c r="V588" i="46"/>
  <c r="V589" i="46"/>
  <c r="V590" i="46"/>
  <c r="V591" i="46"/>
  <c r="V592" i="46"/>
  <c r="V593" i="46"/>
  <c r="V594" i="46"/>
  <c r="V595" i="46"/>
  <c r="V596" i="46"/>
  <c r="V597" i="46"/>
  <c r="V598" i="46"/>
  <c r="V599" i="46"/>
  <c r="V600" i="46"/>
  <c r="V601" i="46"/>
  <c r="V602" i="46"/>
  <c r="V603" i="46"/>
  <c r="V604" i="46"/>
  <c r="V605" i="46"/>
  <c r="V606" i="46"/>
  <c r="V607" i="46"/>
  <c r="V608" i="46"/>
  <c r="V609" i="46"/>
  <c r="V610" i="46"/>
  <c r="V611" i="46"/>
  <c r="V612" i="46"/>
  <c r="V613" i="46"/>
  <c r="V614" i="46"/>
  <c r="V615" i="46"/>
  <c r="V616" i="46"/>
  <c r="V617" i="46"/>
  <c r="V618" i="46"/>
  <c r="V619" i="46"/>
  <c r="V620" i="46"/>
  <c r="V621" i="46"/>
  <c r="V622" i="46"/>
  <c r="V623" i="46"/>
  <c r="V624" i="46"/>
  <c r="V625" i="46"/>
  <c r="V626" i="46"/>
  <c r="V627" i="46"/>
  <c r="V628" i="46"/>
  <c r="V629" i="46"/>
  <c r="V630" i="46"/>
  <c r="V631" i="46"/>
  <c r="V632" i="46"/>
  <c r="V633" i="46"/>
  <c r="V634" i="46"/>
  <c r="V635" i="46"/>
  <c r="V636" i="46"/>
  <c r="V637" i="46"/>
  <c r="V638" i="46"/>
  <c r="V639" i="46"/>
  <c r="V640" i="46"/>
  <c r="V641" i="46"/>
  <c r="V642" i="46"/>
  <c r="V643" i="46"/>
  <c r="V644" i="46"/>
  <c r="V645" i="46"/>
  <c r="V646" i="46"/>
  <c r="V647" i="46"/>
  <c r="V648" i="46"/>
  <c r="V649" i="46"/>
  <c r="V650" i="46"/>
  <c r="V651" i="46"/>
  <c r="V652" i="46"/>
  <c r="V653" i="46"/>
  <c r="V654" i="46"/>
  <c r="V655" i="46"/>
  <c r="V656" i="46"/>
  <c r="V657" i="46"/>
  <c r="V658" i="46"/>
  <c r="V659" i="46"/>
  <c r="V660" i="46"/>
  <c r="V661" i="46"/>
  <c r="V662" i="46"/>
  <c r="V663" i="46"/>
  <c r="V664" i="46"/>
  <c r="V665" i="46"/>
  <c r="V666" i="46"/>
  <c r="V667" i="46"/>
  <c r="V668" i="46"/>
  <c r="V669" i="46"/>
  <c r="V670" i="46"/>
  <c r="V671" i="46"/>
  <c r="V672" i="46"/>
  <c r="V673" i="46"/>
  <c r="V674" i="46"/>
  <c r="V675" i="46"/>
  <c r="V676" i="46"/>
  <c r="V677" i="46"/>
  <c r="V678" i="46"/>
  <c r="V679" i="46"/>
  <c r="V680" i="46"/>
  <c r="V681" i="46"/>
  <c r="V682" i="46"/>
  <c r="V683" i="46"/>
  <c r="V684" i="46"/>
  <c r="V685" i="46"/>
  <c r="V686" i="46"/>
  <c r="V687" i="46"/>
  <c r="V688" i="46"/>
  <c r="V689" i="46"/>
  <c r="V690" i="46"/>
  <c r="V691" i="46"/>
  <c r="V692" i="46"/>
  <c r="V693" i="46"/>
  <c r="V694" i="46"/>
  <c r="V695" i="46"/>
  <c r="V696" i="46"/>
  <c r="V697" i="46"/>
  <c r="V698" i="46"/>
  <c r="V699" i="46"/>
  <c r="V700" i="46"/>
  <c r="V701" i="46"/>
  <c r="V702" i="46"/>
  <c r="V703" i="46"/>
  <c r="V704" i="46"/>
  <c r="V705" i="46"/>
  <c r="V706" i="46"/>
  <c r="V707" i="46"/>
  <c r="V708" i="46"/>
  <c r="V709" i="46"/>
  <c r="V710" i="46"/>
  <c r="V711" i="46"/>
  <c r="V712" i="46"/>
  <c r="V713" i="46"/>
  <c r="V714" i="46"/>
  <c r="V715" i="46"/>
  <c r="V716" i="46"/>
  <c r="V717" i="46"/>
  <c r="V718" i="46"/>
  <c r="V719" i="46"/>
  <c r="V720" i="46"/>
  <c r="V721" i="46"/>
  <c r="V722" i="46"/>
  <c r="V723" i="46"/>
  <c r="V724" i="46"/>
  <c r="V725" i="46"/>
  <c r="V726" i="46"/>
  <c r="V727" i="46"/>
  <c r="V728" i="46"/>
  <c r="V729" i="46"/>
  <c r="V730" i="46"/>
  <c r="V731" i="46"/>
  <c r="V732" i="46"/>
  <c r="V733" i="46"/>
  <c r="V734" i="46"/>
  <c r="V735" i="46"/>
  <c r="V736" i="46"/>
  <c r="V737" i="46"/>
  <c r="V738" i="46"/>
  <c r="V739" i="46"/>
  <c r="V740" i="46"/>
  <c r="V741" i="46"/>
  <c r="V742" i="46"/>
  <c r="V743" i="46"/>
  <c r="V744" i="46"/>
  <c r="V745" i="46"/>
  <c r="V746" i="46"/>
  <c r="V747" i="46"/>
  <c r="V748" i="46"/>
  <c r="V749" i="46"/>
  <c r="V750" i="46"/>
  <c r="V751" i="46"/>
  <c r="V752" i="46"/>
  <c r="V753" i="46"/>
  <c r="V754" i="46"/>
  <c r="V755" i="46"/>
  <c r="V756" i="46"/>
  <c r="V757" i="46"/>
  <c r="V758" i="46"/>
  <c r="V759" i="46"/>
  <c r="V760" i="46"/>
  <c r="V761" i="46"/>
  <c r="V762" i="46"/>
  <c r="V763" i="46"/>
  <c r="V764" i="46"/>
  <c r="V765" i="46"/>
  <c r="V766" i="46"/>
  <c r="V767" i="46"/>
  <c r="V768" i="46"/>
  <c r="V769" i="46"/>
  <c r="V770" i="46"/>
  <c r="V771" i="46"/>
  <c r="V772" i="46"/>
  <c r="V773" i="46"/>
  <c r="V774" i="46"/>
  <c r="V775" i="46"/>
  <c r="V776" i="46"/>
  <c r="V777" i="46"/>
  <c r="V778" i="46"/>
  <c r="V779" i="46"/>
  <c r="V780" i="46"/>
  <c r="V781" i="46"/>
  <c r="V782" i="46"/>
  <c r="V783" i="46"/>
  <c r="V784" i="46"/>
  <c r="V785" i="46"/>
  <c r="V786" i="46"/>
  <c r="V787" i="46"/>
  <c r="V788" i="46"/>
  <c r="V789" i="46"/>
  <c r="V790" i="46"/>
  <c r="V791" i="46"/>
  <c r="V792" i="46"/>
  <c r="V793" i="46"/>
  <c r="V794" i="46"/>
  <c r="V795" i="46"/>
  <c r="V796" i="46"/>
  <c r="V797" i="46"/>
  <c r="V798" i="46"/>
  <c r="V799" i="46"/>
  <c r="V800" i="46"/>
  <c r="V801" i="46"/>
  <c r="V802" i="46"/>
  <c r="V803" i="46"/>
  <c r="V804" i="46"/>
  <c r="V805" i="46"/>
  <c r="V806" i="46"/>
  <c r="V807" i="46"/>
  <c r="V808" i="46"/>
  <c r="V809" i="46"/>
  <c r="V810" i="46"/>
  <c r="V811" i="46"/>
  <c r="V812" i="46"/>
  <c r="V813" i="46"/>
  <c r="V814" i="46"/>
  <c r="V815" i="46"/>
  <c r="V816" i="46"/>
  <c r="V817" i="46"/>
  <c r="V818" i="46"/>
  <c r="V819" i="46"/>
  <c r="V820" i="46"/>
  <c r="V821" i="46"/>
  <c r="V822" i="46"/>
  <c r="V823" i="46"/>
  <c r="V824" i="46"/>
  <c r="V825" i="46"/>
  <c r="V826" i="46"/>
  <c r="V827" i="46"/>
  <c r="V828" i="46"/>
  <c r="V829" i="46"/>
  <c r="V830" i="46"/>
  <c r="V831" i="46"/>
  <c r="V832" i="46"/>
  <c r="V833" i="46"/>
  <c r="V834" i="46"/>
  <c r="V835" i="46"/>
  <c r="V836" i="46"/>
  <c r="V837" i="46"/>
  <c r="V838" i="46"/>
  <c r="V839" i="46"/>
  <c r="V840" i="46"/>
  <c r="V841" i="46"/>
  <c r="V842" i="46"/>
  <c r="V843" i="46"/>
  <c r="V844" i="46"/>
  <c r="V845" i="46"/>
  <c r="V846" i="46"/>
  <c r="V847" i="46"/>
  <c r="V848" i="46"/>
  <c r="V849" i="46"/>
  <c r="V850" i="46"/>
  <c r="V851" i="46"/>
  <c r="V852" i="46"/>
  <c r="V853" i="46"/>
  <c r="V854" i="46"/>
  <c r="V855" i="46"/>
  <c r="V856" i="46"/>
  <c r="V857" i="46"/>
  <c r="V858" i="46"/>
  <c r="V859" i="46"/>
  <c r="V860" i="46"/>
  <c r="V861" i="46"/>
  <c r="V862" i="46"/>
  <c r="V863" i="46"/>
  <c r="V864" i="46"/>
  <c r="V865" i="46"/>
  <c r="V866" i="46"/>
  <c r="V867" i="46"/>
  <c r="V868" i="46"/>
  <c r="V869" i="46"/>
  <c r="V870" i="46"/>
  <c r="V871" i="46"/>
  <c r="V872" i="46"/>
  <c r="V873" i="46"/>
  <c r="V874" i="46"/>
  <c r="V875" i="46"/>
  <c r="V876" i="46"/>
  <c r="V877" i="46"/>
  <c r="V878" i="46"/>
  <c r="V879" i="46"/>
  <c r="V880" i="46"/>
  <c r="V881" i="46"/>
  <c r="V882" i="46"/>
  <c r="V883" i="46"/>
  <c r="V884" i="46"/>
  <c r="V885" i="46"/>
  <c r="V886" i="46"/>
  <c r="V887" i="46"/>
  <c r="V888" i="46"/>
  <c r="V889" i="46"/>
  <c r="V890" i="46"/>
  <c r="V891" i="46"/>
  <c r="V892" i="46"/>
  <c r="V893" i="46"/>
  <c r="V894" i="46"/>
  <c r="V895" i="46"/>
  <c r="V896" i="46"/>
  <c r="V897" i="46"/>
  <c r="V898" i="46"/>
  <c r="V899" i="46"/>
  <c r="V900" i="46"/>
  <c r="V901" i="46"/>
  <c r="V902" i="46"/>
  <c r="V903" i="46"/>
  <c r="V904" i="46"/>
  <c r="V905" i="46"/>
  <c r="V906" i="46"/>
  <c r="V907" i="46"/>
  <c r="V908" i="46"/>
  <c r="V909" i="46"/>
  <c r="V910" i="46"/>
  <c r="V911" i="46"/>
  <c r="V912" i="46"/>
  <c r="V913" i="46"/>
  <c r="V914" i="46"/>
  <c r="V915" i="46"/>
  <c r="V916" i="46"/>
  <c r="V917" i="46"/>
  <c r="V918" i="46"/>
  <c r="V919" i="46"/>
  <c r="V920" i="46"/>
  <c r="V921" i="46"/>
  <c r="V922" i="46"/>
  <c r="V923" i="46"/>
  <c r="V924" i="46"/>
  <c r="V925" i="46"/>
  <c r="V926" i="46"/>
  <c r="V927" i="46"/>
  <c r="V928" i="46"/>
  <c r="V929" i="46"/>
  <c r="V930" i="46"/>
  <c r="V931" i="46"/>
  <c r="V932" i="46"/>
  <c r="V933" i="46"/>
  <c r="V934" i="46"/>
  <c r="V935" i="46"/>
  <c r="V936" i="46"/>
  <c r="V937" i="46"/>
  <c r="V938" i="46"/>
  <c r="V939" i="46"/>
  <c r="V940" i="46"/>
  <c r="V941" i="46"/>
  <c r="V942" i="46"/>
  <c r="V943" i="46"/>
  <c r="V944" i="46"/>
  <c r="V945" i="46"/>
  <c r="V946" i="46"/>
  <c r="V947" i="46"/>
  <c r="V948" i="46"/>
  <c r="V949" i="46"/>
  <c r="V950" i="46"/>
  <c r="V951" i="46"/>
  <c r="V952" i="46"/>
  <c r="V953" i="46"/>
  <c r="V954" i="46"/>
  <c r="V955" i="46"/>
  <c r="V956" i="46"/>
  <c r="V957" i="46"/>
  <c r="V958" i="46"/>
  <c r="V959" i="46"/>
  <c r="V960" i="46"/>
  <c r="V961" i="46"/>
  <c r="V962" i="46"/>
  <c r="V963" i="46"/>
  <c r="V964" i="46"/>
  <c r="V965" i="46"/>
  <c r="V966" i="46"/>
  <c r="V967" i="46"/>
  <c r="V968" i="46"/>
  <c r="V969" i="46"/>
  <c r="V970" i="46"/>
  <c r="V971" i="46"/>
  <c r="V972" i="46"/>
  <c r="V973" i="46"/>
  <c r="V974" i="46"/>
  <c r="V975" i="46"/>
  <c r="V976" i="46"/>
  <c r="V977" i="46"/>
  <c r="V978" i="46"/>
  <c r="V979" i="46"/>
  <c r="V980" i="46"/>
  <c r="V981" i="46"/>
  <c r="V982" i="46"/>
  <c r="V983" i="46"/>
  <c r="V984" i="46"/>
  <c r="V985" i="46"/>
  <c r="V986" i="46"/>
  <c r="V987" i="46"/>
  <c r="V988" i="46"/>
  <c r="V989" i="46"/>
  <c r="V990" i="46"/>
  <c r="V991" i="46"/>
  <c r="V992" i="46"/>
  <c r="V993" i="46"/>
  <c r="V994" i="46"/>
  <c r="V995" i="46"/>
  <c r="V996" i="46"/>
  <c r="V997" i="46"/>
  <c r="V998" i="46"/>
  <c r="V999" i="46"/>
  <c r="V1000" i="46"/>
  <c r="V1001" i="46"/>
  <c r="V1002" i="46"/>
  <c r="V1003" i="46"/>
  <c r="V1004" i="46"/>
  <c r="V1005" i="46"/>
  <c r="V1006" i="46"/>
  <c r="V1007" i="46"/>
  <c r="V1008" i="46"/>
  <c r="V1009" i="46"/>
  <c r="V1010" i="46"/>
  <c r="V1011" i="46"/>
  <c r="V1012" i="46"/>
  <c r="V1013" i="46"/>
  <c r="V1014" i="46"/>
  <c r="V1015" i="46"/>
  <c r="V1016" i="46"/>
  <c r="V1017" i="46"/>
  <c r="V1018" i="46"/>
  <c r="V1019" i="46"/>
  <c r="V1020" i="46"/>
  <c r="V1021" i="46"/>
  <c r="V1022" i="46"/>
  <c r="V1023" i="46"/>
  <c r="V1024" i="46"/>
  <c r="V1025" i="46"/>
  <c r="V1026" i="46"/>
  <c r="V1027" i="46"/>
  <c r="V1028" i="46"/>
  <c r="V1029" i="46"/>
  <c r="V1030" i="46"/>
  <c r="V1031" i="46"/>
  <c r="V1032" i="46"/>
  <c r="V1033" i="46"/>
  <c r="V1034" i="46"/>
  <c r="V1035" i="46"/>
  <c r="V1036" i="46"/>
  <c r="V1037" i="46"/>
  <c r="V1038" i="46"/>
  <c r="V1039" i="46"/>
  <c r="V1040" i="46"/>
  <c r="V1041" i="46"/>
  <c r="V1042" i="46"/>
  <c r="V1043" i="46"/>
  <c r="V1044" i="46"/>
  <c r="V1045" i="46"/>
  <c r="V1046" i="46"/>
  <c r="V1047" i="46"/>
  <c r="V1048" i="46"/>
  <c r="V1049" i="46"/>
  <c r="V1050" i="46"/>
  <c r="V1051" i="46"/>
  <c r="V1052" i="46"/>
  <c r="V1053" i="46"/>
  <c r="V1054" i="46"/>
  <c r="V1055" i="46"/>
  <c r="V1056" i="46"/>
  <c r="V1057" i="46"/>
  <c r="V1058" i="46"/>
  <c r="V1059" i="46"/>
  <c r="V1060" i="46"/>
  <c r="V1061" i="46"/>
  <c r="V1062" i="46"/>
  <c r="V1063" i="46"/>
  <c r="V1064" i="46"/>
  <c r="V1065" i="46"/>
  <c r="V1066" i="46"/>
  <c r="V1067" i="46"/>
  <c r="V1068" i="46"/>
  <c r="V1069" i="46"/>
  <c r="V1070" i="46"/>
  <c r="V1071" i="46"/>
  <c r="V1072" i="46"/>
  <c r="V1073" i="46"/>
  <c r="V1074" i="46"/>
  <c r="V1075" i="46"/>
  <c r="V1076" i="46"/>
  <c r="V1077" i="46"/>
  <c r="V1078" i="46"/>
  <c r="V1079" i="46"/>
  <c r="V1080" i="46"/>
  <c r="V1081" i="46"/>
  <c r="V1082" i="46"/>
  <c r="V1083" i="46"/>
  <c r="V1084" i="46"/>
  <c r="V1085" i="46"/>
  <c r="V1086" i="46"/>
  <c r="V1087" i="46"/>
  <c r="V1088" i="46"/>
  <c r="V1089" i="46"/>
  <c r="V1090" i="46"/>
  <c r="V1091" i="46"/>
  <c r="V1092" i="46"/>
  <c r="V1093" i="46"/>
  <c r="V1094" i="46"/>
  <c r="V1095" i="46"/>
  <c r="V1096" i="46"/>
  <c r="V1097" i="46"/>
  <c r="V1098" i="46"/>
  <c r="V1099" i="46"/>
  <c r="V1100" i="46"/>
  <c r="V1101" i="46"/>
  <c r="V1102" i="46"/>
  <c r="V1103" i="46"/>
  <c r="V1104" i="46"/>
  <c r="V1105" i="46"/>
  <c r="V1106" i="46"/>
  <c r="V1107" i="46"/>
  <c r="V1108" i="46"/>
  <c r="V1109" i="46"/>
  <c r="V1110" i="46"/>
  <c r="V1111" i="46"/>
  <c r="V1112" i="46"/>
  <c r="V1113" i="46"/>
  <c r="V1114" i="46"/>
  <c r="V1115" i="46"/>
  <c r="V1116" i="46"/>
  <c r="V1117" i="46"/>
  <c r="V1118" i="46"/>
  <c r="V1119" i="46"/>
  <c r="V1120" i="46"/>
  <c r="V1121" i="46"/>
  <c r="V1122" i="46"/>
  <c r="V1123" i="46"/>
  <c r="V1124" i="46"/>
  <c r="V1125" i="46"/>
  <c r="V1126" i="46"/>
  <c r="V1127" i="46"/>
  <c r="V1128" i="46"/>
  <c r="V1129" i="46"/>
  <c r="V1130" i="46"/>
  <c r="V1131" i="46"/>
  <c r="V1132" i="46"/>
  <c r="V1133" i="46"/>
  <c r="V1134" i="46"/>
  <c r="V1135" i="46"/>
  <c r="V1136" i="46"/>
  <c r="V1137" i="46"/>
  <c r="V1138" i="46"/>
  <c r="V1139" i="46"/>
  <c r="V1140" i="46"/>
  <c r="V1141" i="46"/>
  <c r="V1142" i="46"/>
  <c r="V1143" i="46"/>
  <c r="V1144" i="46"/>
  <c r="V1145" i="46"/>
  <c r="V1146" i="46"/>
  <c r="V1147" i="46"/>
  <c r="V1148" i="46"/>
  <c r="V1149" i="46"/>
  <c r="V1150" i="46"/>
  <c r="V1151" i="46"/>
  <c r="V1152" i="46"/>
  <c r="V1153" i="46"/>
  <c r="V1154" i="46"/>
  <c r="V1155" i="46"/>
  <c r="V1156" i="46"/>
  <c r="V1157" i="46"/>
  <c r="V1158" i="46"/>
  <c r="V1159" i="46"/>
  <c r="V1160" i="46"/>
  <c r="V1161" i="46"/>
  <c r="V1162" i="46"/>
  <c r="V1163" i="46"/>
  <c r="V1164" i="46"/>
  <c r="V1165" i="46"/>
  <c r="V1166" i="46"/>
  <c r="V1167" i="46"/>
  <c r="V1168" i="46"/>
  <c r="V1169" i="46"/>
  <c r="V1170" i="46"/>
  <c r="V1171" i="46"/>
  <c r="V1172" i="46"/>
  <c r="V1173" i="46"/>
  <c r="V1174" i="46"/>
  <c r="V1175" i="46"/>
  <c r="V1176" i="46"/>
  <c r="V1177" i="46"/>
  <c r="V1178" i="46"/>
  <c r="V1179" i="46"/>
  <c r="V1180" i="46"/>
  <c r="V1181" i="46"/>
  <c r="V1182" i="46"/>
  <c r="V1183" i="46"/>
  <c r="V1184" i="46"/>
  <c r="V1185" i="46"/>
  <c r="V1186" i="46"/>
  <c r="V1187" i="46"/>
  <c r="V1188" i="46"/>
  <c r="V1189" i="46"/>
  <c r="V1190" i="46"/>
  <c r="V1191" i="46"/>
  <c r="V1192" i="46"/>
  <c r="V1193" i="46"/>
  <c r="V1194" i="46"/>
  <c r="V1195" i="46"/>
  <c r="V1196" i="46"/>
  <c r="V1197" i="46"/>
  <c r="V1198" i="46"/>
  <c r="V1199" i="46"/>
  <c r="V1200" i="46"/>
  <c r="V1201" i="46"/>
  <c r="V1202" i="46"/>
  <c r="V1203" i="46"/>
  <c r="V1204" i="46"/>
  <c r="V1205" i="46"/>
  <c r="V1206" i="46"/>
  <c r="V1207" i="46"/>
  <c r="V1208" i="46"/>
  <c r="V1209" i="46"/>
  <c r="V1210" i="46"/>
  <c r="V1211" i="46"/>
  <c r="V1212" i="46"/>
  <c r="V1213" i="46"/>
  <c r="V1214" i="46"/>
  <c r="V1215" i="46"/>
  <c r="V1216" i="46"/>
  <c r="V1217" i="46"/>
  <c r="V1218" i="46"/>
  <c r="V1219" i="46"/>
  <c r="V1220" i="46"/>
  <c r="V1221" i="46"/>
  <c r="V1222" i="46"/>
  <c r="V1223" i="46"/>
  <c r="V1224" i="46"/>
  <c r="V1225" i="46"/>
  <c r="V1226" i="46"/>
  <c r="V1227" i="46"/>
  <c r="V1228" i="46"/>
  <c r="V1229" i="46"/>
  <c r="V1230" i="46"/>
  <c r="V1231" i="46"/>
  <c r="V1232" i="46"/>
  <c r="V1233" i="46"/>
  <c r="V1234" i="46"/>
  <c r="V1235" i="46"/>
  <c r="V1236" i="46"/>
  <c r="V1237" i="46"/>
  <c r="V1238" i="46"/>
  <c r="V1239" i="46"/>
  <c r="V1240" i="46"/>
  <c r="V1241" i="46"/>
  <c r="V1242" i="46"/>
  <c r="V1243" i="46"/>
  <c r="V1244" i="46"/>
  <c r="V1245" i="46"/>
  <c r="V1246" i="46"/>
  <c r="V1247" i="46"/>
  <c r="V1248" i="46"/>
  <c r="V1249" i="46"/>
  <c r="V1250" i="46"/>
  <c r="V1251" i="46"/>
  <c r="V1252" i="46"/>
  <c r="V1253" i="46"/>
  <c r="V1254" i="46"/>
  <c r="V1255" i="46"/>
  <c r="V1256" i="46"/>
  <c r="V1257" i="46"/>
  <c r="V1258" i="46"/>
  <c r="V1259" i="46"/>
  <c r="V1260" i="46"/>
  <c r="V1261" i="46"/>
  <c r="V1262" i="46"/>
  <c r="V1263" i="46"/>
  <c r="V1264" i="46"/>
  <c r="V1265" i="46"/>
  <c r="V1266" i="46"/>
  <c r="V1267" i="46"/>
  <c r="V1268" i="46"/>
  <c r="V1269" i="46"/>
  <c r="V1270" i="46"/>
  <c r="V1271" i="46"/>
  <c r="V1272" i="46"/>
  <c r="V1273" i="46"/>
  <c r="V1274" i="46"/>
  <c r="V1275" i="46"/>
  <c r="V1276" i="46"/>
  <c r="V1277" i="46"/>
  <c r="V1278" i="46"/>
  <c r="V1279" i="46"/>
  <c r="V1280" i="46"/>
  <c r="V1281" i="46"/>
  <c r="V1282" i="46"/>
  <c r="V1283" i="46"/>
  <c r="V1284" i="46"/>
  <c r="V1285" i="46"/>
  <c r="V1286" i="46"/>
  <c r="V1287" i="46"/>
  <c r="V1288" i="46"/>
  <c r="V1289" i="46"/>
  <c r="V1290" i="46"/>
  <c r="V1291" i="46"/>
  <c r="V1292" i="46"/>
  <c r="V1293" i="46"/>
  <c r="V1294" i="46"/>
  <c r="V1295" i="46"/>
  <c r="V1296" i="46"/>
  <c r="V1297" i="46"/>
  <c r="V1298" i="46"/>
  <c r="V1299" i="46"/>
  <c r="V1300" i="46"/>
  <c r="V1301" i="46"/>
  <c r="V1302" i="46"/>
  <c r="V1303" i="46"/>
  <c r="V1304" i="46"/>
  <c r="V1305" i="46"/>
  <c r="V1306" i="46"/>
  <c r="V1307" i="46"/>
  <c r="V1308" i="46"/>
  <c r="V1309" i="46"/>
  <c r="V1310" i="46"/>
  <c r="V1311" i="46"/>
  <c r="V1312" i="46"/>
  <c r="V1313" i="46"/>
  <c r="V1314" i="46"/>
  <c r="V1315" i="46"/>
  <c r="V1316" i="46"/>
  <c r="V1317" i="46"/>
  <c r="V1318" i="46"/>
  <c r="V1319" i="46"/>
  <c r="V1320" i="46"/>
  <c r="V1321" i="46"/>
  <c r="V1322" i="46"/>
  <c r="V1323" i="46"/>
  <c r="V1324" i="46"/>
  <c r="V1325" i="46"/>
  <c r="V1326" i="46"/>
  <c r="V1327" i="46"/>
  <c r="V1328" i="46"/>
  <c r="V1329" i="46"/>
  <c r="V1330" i="46"/>
  <c r="V1331" i="46"/>
  <c r="V1332" i="46"/>
  <c r="V1333" i="46"/>
  <c r="V1334" i="46"/>
  <c r="V1335" i="46"/>
  <c r="V1336" i="46"/>
  <c r="V1337" i="46"/>
  <c r="V1338" i="46"/>
  <c r="V1339" i="46"/>
  <c r="V1340" i="46"/>
  <c r="V1341" i="46"/>
  <c r="V1342" i="46"/>
  <c r="V1343" i="46"/>
  <c r="V1344" i="46"/>
  <c r="V1345" i="46"/>
  <c r="V1346" i="46"/>
  <c r="V1347" i="46"/>
  <c r="V1348" i="46"/>
  <c r="V1349" i="46"/>
  <c r="V1350" i="46"/>
  <c r="V1351" i="46"/>
  <c r="V1352" i="46"/>
  <c r="V1353" i="46"/>
  <c r="V1354" i="46"/>
  <c r="V1355" i="46"/>
  <c r="V1356" i="46"/>
  <c r="V1357" i="46"/>
  <c r="V1358" i="46"/>
  <c r="V1359" i="46"/>
  <c r="V1360" i="46"/>
  <c r="V1361" i="46"/>
  <c r="V1362" i="46"/>
  <c r="V1363" i="46"/>
  <c r="V1364" i="46"/>
  <c r="V1365" i="46"/>
  <c r="V1366" i="46"/>
  <c r="V1367" i="46"/>
  <c r="V1368" i="46"/>
  <c r="V1369" i="46"/>
  <c r="V1370" i="46"/>
  <c r="V1371" i="46"/>
  <c r="V1372" i="46"/>
  <c r="V1373" i="46"/>
  <c r="V1374" i="46"/>
  <c r="V1375" i="46"/>
  <c r="V1376" i="46"/>
  <c r="V1377" i="46"/>
  <c r="V1378" i="46"/>
  <c r="V1379" i="46"/>
  <c r="V1380" i="46"/>
  <c r="V1381" i="46"/>
  <c r="V1382" i="46"/>
  <c r="V1383" i="46"/>
  <c r="V1384" i="46"/>
  <c r="V1385" i="46"/>
  <c r="V1386" i="46"/>
  <c r="V1387" i="46"/>
  <c r="V1388" i="46"/>
  <c r="V1389" i="46"/>
  <c r="V1390" i="46"/>
  <c r="V1391" i="46"/>
  <c r="V1392" i="46"/>
  <c r="V1393" i="46"/>
  <c r="V1394" i="46"/>
  <c r="V1395" i="46"/>
  <c r="V1396" i="46"/>
  <c r="V1397" i="46"/>
  <c r="V1398" i="46"/>
  <c r="V1399" i="46"/>
  <c r="V1400" i="46"/>
  <c r="V1401" i="46"/>
  <c r="V1402" i="46"/>
  <c r="V1403" i="46"/>
  <c r="V1404" i="46"/>
  <c r="V1405" i="46"/>
  <c r="V1406" i="46"/>
  <c r="V1407" i="46"/>
  <c r="V1408" i="46"/>
  <c r="V1409" i="46"/>
  <c r="V1410" i="46"/>
  <c r="V1411" i="46"/>
  <c r="V1412" i="46"/>
  <c r="V1413" i="46"/>
  <c r="V1414" i="46"/>
  <c r="V1415" i="46"/>
  <c r="V1416" i="46"/>
  <c r="V1417" i="46"/>
  <c r="V1418" i="46"/>
  <c r="V1419" i="46"/>
  <c r="V1420" i="46"/>
  <c r="V1421" i="46"/>
  <c r="V1422" i="46"/>
  <c r="V1423" i="46"/>
  <c r="V1424" i="46"/>
  <c r="V1425" i="46"/>
  <c r="V1426" i="46"/>
  <c r="V1427" i="46"/>
  <c r="V1428" i="46"/>
  <c r="V1429" i="46"/>
  <c r="V1430" i="46"/>
  <c r="V1431" i="46"/>
  <c r="V1432" i="46"/>
  <c r="V1433" i="46"/>
  <c r="V1434" i="46"/>
  <c r="V1435" i="46"/>
  <c r="V1436" i="46"/>
  <c r="V1437" i="46"/>
  <c r="V1438" i="46"/>
  <c r="V1439" i="46"/>
  <c r="V1440" i="46"/>
  <c r="V1441" i="46"/>
  <c r="V1442" i="46"/>
  <c r="V1443" i="46"/>
  <c r="V1444" i="46"/>
  <c r="V1445" i="46"/>
  <c r="V1446" i="46"/>
  <c r="V1447" i="46"/>
  <c r="V1448" i="46"/>
  <c r="V1449" i="46"/>
  <c r="V1450" i="46"/>
  <c r="V1451" i="46"/>
  <c r="V1452" i="46"/>
  <c r="V1453" i="46"/>
  <c r="V1454" i="46"/>
  <c r="V1455" i="46"/>
  <c r="V1456" i="46"/>
  <c r="V1457" i="46"/>
  <c r="V1458" i="46"/>
  <c r="V1459" i="46"/>
  <c r="V1460" i="46"/>
  <c r="V1461" i="46"/>
  <c r="V1462" i="46"/>
  <c r="V1463" i="46"/>
  <c r="V1464" i="46"/>
  <c r="V1465" i="46"/>
  <c r="V1466" i="46"/>
  <c r="V1467" i="46"/>
  <c r="V1468" i="46"/>
  <c r="V1469" i="46"/>
  <c r="V1470" i="46"/>
  <c r="V1471" i="46"/>
  <c r="V1472" i="46"/>
  <c r="V1473" i="46"/>
  <c r="V1474" i="46"/>
  <c r="V1475" i="46"/>
  <c r="V1476" i="46"/>
  <c r="V1477" i="46"/>
  <c r="V1478" i="46"/>
  <c r="V1479" i="46"/>
  <c r="V1480" i="46"/>
  <c r="V1481" i="46"/>
  <c r="V1482" i="46"/>
  <c r="V1483" i="46"/>
  <c r="V1484" i="46"/>
  <c r="V1485" i="46"/>
  <c r="V1486" i="46"/>
  <c r="V1487" i="46"/>
  <c r="V1488" i="46"/>
  <c r="V1489" i="46"/>
  <c r="V1490" i="46"/>
  <c r="V1491" i="46"/>
  <c r="V1492" i="46"/>
  <c r="V1493" i="46"/>
  <c r="V1494" i="46"/>
  <c r="V1495" i="46"/>
  <c r="V1496" i="46"/>
  <c r="V1497" i="46"/>
  <c r="V1498" i="46"/>
  <c r="V1499" i="46"/>
  <c r="V1500" i="46"/>
  <c r="V1501" i="46"/>
  <c r="V1502" i="46"/>
  <c r="V1503" i="46"/>
  <c r="V1504" i="46"/>
  <c r="V1505" i="46"/>
  <c r="V1506" i="46"/>
  <c r="V1507" i="46"/>
  <c r="V1508" i="46"/>
  <c r="V1509" i="46"/>
  <c r="V1510" i="46"/>
  <c r="V1511" i="46"/>
  <c r="V1512" i="46"/>
  <c r="V1513" i="46"/>
  <c r="V1514" i="46"/>
  <c r="V1515" i="46"/>
  <c r="V1516" i="46"/>
  <c r="V1517" i="46"/>
  <c r="V1518" i="46"/>
  <c r="V1519" i="46"/>
  <c r="V1520" i="46"/>
  <c r="V1521" i="46"/>
  <c r="V1522" i="46"/>
  <c r="V1523" i="46"/>
  <c r="V1524" i="46"/>
  <c r="V1525" i="46"/>
  <c r="V1526" i="46"/>
  <c r="V1527" i="46"/>
  <c r="V1528" i="46"/>
  <c r="V1529" i="46"/>
  <c r="V1530" i="46"/>
  <c r="V1531" i="46"/>
  <c r="V1532" i="46"/>
  <c r="V1533" i="46"/>
  <c r="V1534" i="46"/>
  <c r="V1535" i="46"/>
  <c r="V1536" i="46"/>
  <c r="V1537" i="46"/>
  <c r="V1538" i="46"/>
  <c r="V1539" i="46"/>
  <c r="V1540" i="46"/>
  <c r="V1541" i="46"/>
  <c r="V1542" i="46"/>
  <c r="V1543" i="46"/>
  <c r="V1544" i="46"/>
  <c r="V1545" i="46"/>
  <c r="V1546" i="46"/>
  <c r="V1547" i="46"/>
  <c r="V1548" i="46"/>
  <c r="V1549" i="46"/>
  <c r="V1550" i="46"/>
  <c r="V1551" i="46"/>
  <c r="V1552" i="46"/>
  <c r="V1553" i="46"/>
  <c r="V1554" i="46"/>
  <c r="V1555" i="46"/>
  <c r="V1556" i="46"/>
  <c r="V1557" i="46"/>
  <c r="V1558" i="46"/>
  <c r="V1559" i="46"/>
  <c r="V1560" i="46"/>
  <c r="V1561" i="46"/>
  <c r="V1562" i="46"/>
  <c r="V1563" i="46"/>
  <c r="V1564" i="46"/>
  <c r="V1565" i="46"/>
  <c r="V1566" i="46"/>
  <c r="V1567" i="46"/>
  <c r="V1568" i="46"/>
  <c r="V1569" i="46"/>
  <c r="V1570" i="46"/>
  <c r="V1571" i="46"/>
  <c r="V1572" i="46"/>
  <c r="V1573" i="46"/>
  <c r="V1574" i="46"/>
  <c r="V1575" i="46"/>
  <c r="V1576" i="46"/>
  <c r="V1577" i="46"/>
  <c r="V1578" i="46"/>
  <c r="V1579" i="46"/>
  <c r="V1580" i="46"/>
  <c r="V1581" i="46"/>
  <c r="V1582" i="46"/>
  <c r="V1583" i="46"/>
  <c r="V1584" i="46"/>
  <c r="V1585" i="46"/>
  <c r="V1586" i="46"/>
  <c r="V1587" i="46"/>
  <c r="V1588" i="46"/>
  <c r="V1589" i="46"/>
  <c r="V1590" i="46"/>
  <c r="V1591" i="46"/>
  <c r="V1592" i="46"/>
  <c r="V1593" i="46"/>
  <c r="V1594" i="46"/>
  <c r="V1595" i="46"/>
  <c r="V1596" i="46"/>
  <c r="V1597" i="46"/>
  <c r="V1598" i="46"/>
  <c r="V1599" i="46"/>
  <c r="V1600" i="46"/>
  <c r="V1601" i="46"/>
  <c r="V1602" i="46"/>
  <c r="V1603" i="46"/>
  <c r="V1604" i="46"/>
  <c r="V1605" i="46"/>
  <c r="V1606" i="46"/>
  <c r="V1607" i="46"/>
  <c r="V1608" i="46"/>
  <c r="V1609" i="46"/>
  <c r="V1610" i="46"/>
  <c r="V1611" i="46"/>
  <c r="V1612" i="46"/>
  <c r="V1613" i="46"/>
  <c r="V1614" i="46"/>
  <c r="V1615" i="46"/>
  <c r="V1616" i="46"/>
  <c r="V1617" i="46"/>
  <c r="V1618" i="46"/>
  <c r="V1619" i="46"/>
  <c r="V1620" i="46"/>
  <c r="V1621" i="46"/>
  <c r="V1622" i="46"/>
  <c r="V1623" i="46"/>
  <c r="V1624" i="46"/>
  <c r="V1625" i="46"/>
  <c r="V1626" i="46"/>
  <c r="V1627" i="46"/>
  <c r="V1628" i="46"/>
  <c r="V1629" i="46"/>
  <c r="V1630" i="46"/>
  <c r="V1631" i="46"/>
  <c r="V1632" i="46"/>
  <c r="V1633" i="46"/>
  <c r="V1634" i="46"/>
  <c r="V1635" i="46"/>
  <c r="V1636" i="46"/>
  <c r="V1637" i="46"/>
  <c r="V1638" i="46"/>
  <c r="V1639" i="46"/>
  <c r="V1640" i="46"/>
  <c r="V1641" i="46"/>
  <c r="V1642" i="46"/>
  <c r="V1643" i="46"/>
  <c r="V1644" i="46"/>
  <c r="V1645" i="46"/>
  <c r="V1646" i="46"/>
  <c r="V1647" i="46"/>
  <c r="V1648" i="46"/>
  <c r="V1649" i="46"/>
  <c r="V1650" i="46"/>
  <c r="V1651" i="46"/>
  <c r="V1652" i="46"/>
  <c r="V1653" i="46"/>
  <c r="V1654" i="46"/>
  <c r="V1655" i="46"/>
  <c r="V1656" i="46"/>
  <c r="V1657" i="46"/>
  <c r="V1658" i="46"/>
  <c r="V1659" i="46"/>
  <c r="V1660" i="46"/>
  <c r="V1661" i="46"/>
  <c r="V1662" i="46"/>
  <c r="V1663" i="46"/>
  <c r="V1664" i="46"/>
  <c r="V1665" i="46"/>
  <c r="V1666" i="46"/>
  <c r="V1667" i="46"/>
  <c r="V1668" i="46"/>
  <c r="V1669" i="46"/>
  <c r="V1670" i="46"/>
  <c r="V1671" i="46"/>
  <c r="V1672" i="46"/>
  <c r="V1673" i="46"/>
  <c r="V1674" i="46"/>
  <c r="V1675" i="46"/>
  <c r="V1676" i="46"/>
  <c r="V1677" i="46"/>
  <c r="V1678" i="46"/>
  <c r="V1679" i="46"/>
  <c r="V1680" i="46"/>
  <c r="V1681" i="46"/>
  <c r="V1682" i="46"/>
  <c r="V1683" i="46"/>
  <c r="V1684" i="46"/>
  <c r="V1685" i="46"/>
  <c r="V1686" i="46"/>
  <c r="V1687" i="46"/>
  <c r="V1688" i="46"/>
  <c r="V1689" i="46"/>
  <c r="V1690" i="46"/>
  <c r="V1691" i="46"/>
  <c r="V1692" i="46"/>
  <c r="V1693" i="46"/>
  <c r="V1694" i="46"/>
  <c r="V1695" i="46"/>
  <c r="V1696" i="46"/>
  <c r="V1697" i="46"/>
  <c r="V1698" i="46"/>
  <c r="V1699" i="46"/>
  <c r="V1700" i="46"/>
  <c r="V1701" i="46"/>
  <c r="V1702" i="46"/>
  <c r="V1703" i="46"/>
  <c r="V1704" i="46"/>
  <c r="V1705" i="46"/>
  <c r="V1706" i="46"/>
  <c r="V1707" i="46"/>
  <c r="V1708" i="46"/>
  <c r="V1709" i="46"/>
  <c r="V1710" i="46"/>
  <c r="V1711" i="46"/>
  <c r="V1712" i="46"/>
  <c r="V1713" i="46"/>
  <c r="V1714" i="46"/>
  <c r="V1715" i="46"/>
  <c r="V1716" i="46"/>
  <c r="V1717" i="46"/>
  <c r="V1718" i="46"/>
  <c r="V1719" i="46"/>
  <c r="V1720" i="46"/>
  <c r="V1721" i="46"/>
  <c r="V1722" i="46"/>
  <c r="V1723" i="46"/>
  <c r="V1724" i="46"/>
  <c r="V1725" i="46"/>
  <c r="V1726" i="46"/>
  <c r="V1727" i="46"/>
  <c r="V1728" i="46"/>
  <c r="V1729" i="46"/>
  <c r="V1730" i="46"/>
  <c r="V1731" i="46"/>
  <c r="V1732" i="46"/>
  <c r="V1733" i="46"/>
  <c r="V1734" i="46"/>
  <c r="V1735" i="46"/>
  <c r="V1736" i="46"/>
  <c r="V1737" i="46"/>
  <c r="V1738" i="46"/>
  <c r="V1739" i="46"/>
  <c r="V1740" i="46"/>
  <c r="V1741" i="46"/>
  <c r="V1742" i="46"/>
  <c r="V1743" i="46"/>
  <c r="V1744" i="46"/>
  <c r="V1745" i="46"/>
  <c r="V1746" i="46"/>
  <c r="V1747" i="46"/>
  <c r="V1748" i="46"/>
  <c r="V1749" i="46"/>
  <c r="V1750" i="46"/>
  <c r="V1751" i="46"/>
  <c r="V1752" i="46"/>
  <c r="V1753" i="46"/>
  <c r="V1754" i="46"/>
  <c r="V1755" i="46"/>
  <c r="V1756" i="46"/>
  <c r="V1757" i="46"/>
  <c r="V1758" i="46"/>
  <c r="V1759" i="46"/>
  <c r="V1760" i="46"/>
  <c r="V1761" i="46"/>
  <c r="V1762" i="46"/>
  <c r="V1763" i="46"/>
  <c r="V1764" i="46"/>
  <c r="V1765" i="46"/>
  <c r="V1766" i="46"/>
  <c r="V1767" i="46"/>
  <c r="V1768" i="46"/>
  <c r="V1769" i="46"/>
  <c r="V1770" i="46"/>
  <c r="V1771" i="46"/>
  <c r="V1772" i="46"/>
  <c r="V1773" i="46"/>
  <c r="V1774" i="46"/>
  <c r="V1775" i="46"/>
  <c r="V1776" i="46"/>
  <c r="V1777" i="46"/>
  <c r="V1778" i="46"/>
  <c r="V1779" i="46"/>
  <c r="V1780" i="46"/>
  <c r="V1781" i="46"/>
  <c r="V1782" i="46"/>
  <c r="V1783" i="46"/>
  <c r="V1784" i="46"/>
  <c r="V1785" i="46"/>
  <c r="V1786" i="46"/>
  <c r="V1787" i="46"/>
  <c r="V1788" i="46"/>
  <c r="V1789" i="46"/>
  <c r="V1790" i="46"/>
  <c r="V1791" i="46"/>
  <c r="V1792" i="46"/>
  <c r="V1793" i="46"/>
  <c r="V1794" i="46"/>
  <c r="V1795" i="46"/>
  <c r="V1796" i="46"/>
  <c r="V1797" i="46"/>
  <c r="V1798" i="46"/>
  <c r="V1799" i="46"/>
  <c r="V1800" i="46"/>
  <c r="V1801" i="46"/>
  <c r="V1802" i="46"/>
  <c r="V1803" i="46"/>
  <c r="V1804" i="46"/>
  <c r="V1805" i="46"/>
  <c r="V1806" i="46"/>
  <c r="V1807" i="46"/>
  <c r="V1808" i="46"/>
  <c r="V1809" i="46"/>
  <c r="V1810" i="46"/>
  <c r="V1811" i="46"/>
  <c r="V1812" i="46"/>
  <c r="V1813" i="46"/>
  <c r="V1814" i="46"/>
  <c r="V1815" i="46"/>
  <c r="V1816" i="46"/>
  <c r="V1817" i="46"/>
  <c r="V1818" i="46"/>
  <c r="V1819" i="46"/>
  <c r="V1820" i="46"/>
  <c r="V1821" i="46"/>
  <c r="V1822" i="46"/>
  <c r="V1823" i="46"/>
  <c r="V1824" i="46"/>
  <c r="V1825" i="46"/>
  <c r="V1826" i="46"/>
  <c r="V1827" i="46"/>
  <c r="V1828" i="46"/>
  <c r="V1829" i="46"/>
  <c r="V1830" i="46"/>
  <c r="V1831" i="46"/>
  <c r="V1832" i="46"/>
  <c r="V1833" i="46"/>
  <c r="V1834" i="46"/>
  <c r="V1835" i="46"/>
  <c r="V1836" i="46"/>
  <c r="V1837" i="46"/>
  <c r="V1838" i="46"/>
  <c r="V1839" i="46"/>
  <c r="V1840" i="46"/>
  <c r="V1841" i="46"/>
  <c r="V1842" i="46"/>
  <c r="V1843" i="46"/>
  <c r="V1844" i="46"/>
  <c r="V1845" i="46"/>
  <c r="V1846" i="46"/>
  <c r="V1847" i="46"/>
  <c r="V1848" i="46"/>
  <c r="V1849" i="46"/>
  <c r="V1850" i="46"/>
  <c r="V1851" i="46"/>
  <c r="V1852" i="46"/>
  <c r="V1853" i="46"/>
  <c r="V1854" i="46"/>
  <c r="V1855" i="46"/>
  <c r="V1856" i="46"/>
  <c r="V1857" i="46"/>
  <c r="V1858" i="46"/>
  <c r="V1859" i="46"/>
  <c r="V1860" i="46"/>
  <c r="V1861" i="46"/>
  <c r="V1862" i="46"/>
  <c r="V1863" i="46"/>
  <c r="V1864" i="46"/>
  <c r="V1865" i="46"/>
  <c r="V1866" i="46"/>
  <c r="V1867" i="46"/>
  <c r="V1868" i="46"/>
  <c r="V1869" i="46"/>
  <c r="V1870" i="46"/>
  <c r="V1871" i="46"/>
  <c r="V1872" i="46"/>
  <c r="V1873" i="46"/>
  <c r="V1874" i="46"/>
  <c r="V1875" i="46"/>
  <c r="V1876" i="46"/>
  <c r="V1877" i="46"/>
  <c r="V1878" i="46"/>
  <c r="V1879" i="46"/>
  <c r="V1880" i="46"/>
  <c r="V1881" i="46"/>
  <c r="V1882" i="46"/>
  <c r="V1883" i="46"/>
  <c r="V1884" i="46"/>
  <c r="V1885" i="46"/>
  <c r="V1886" i="46"/>
  <c r="V1887" i="46"/>
  <c r="V1888" i="46"/>
  <c r="V1889" i="46"/>
  <c r="V1890" i="46"/>
  <c r="V1891" i="46"/>
  <c r="V1892" i="46"/>
  <c r="V1893" i="46"/>
  <c r="V1894" i="46"/>
  <c r="V1895" i="46"/>
  <c r="V1896" i="46"/>
  <c r="V1897" i="46"/>
  <c r="V1898" i="46"/>
  <c r="V1899" i="46"/>
  <c r="V1900" i="46"/>
  <c r="V1901" i="46"/>
  <c r="V1902" i="46"/>
  <c r="V1903" i="46"/>
  <c r="V1904" i="46"/>
  <c r="V1905" i="46"/>
  <c r="V1906" i="46"/>
  <c r="V1907" i="46"/>
  <c r="V1908" i="46"/>
  <c r="V1909" i="46"/>
  <c r="V1910" i="46"/>
  <c r="V1911" i="46"/>
  <c r="V1912" i="46"/>
  <c r="V1913" i="46"/>
  <c r="V1914" i="46"/>
  <c r="V1915" i="46"/>
  <c r="V1916" i="46"/>
  <c r="V1917" i="46"/>
  <c r="V1918" i="46"/>
  <c r="V1919" i="46"/>
  <c r="V1920" i="46"/>
  <c r="V1921" i="46"/>
  <c r="V1922" i="46"/>
  <c r="V1923" i="46"/>
  <c r="V1924" i="46"/>
  <c r="V1925" i="46"/>
  <c r="V1926" i="46"/>
  <c r="V1927" i="46"/>
  <c r="V1928" i="46"/>
  <c r="V1929" i="46"/>
  <c r="V1930" i="46"/>
  <c r="V1931" i="46"/>
  <c r="V1932" i="46"/>
  <c r="V1933" i="46"/>
  <c r="V1934" i="46"/>
  <c r="V1935" i="46"/>
  <c r="V1936" i="46"/>
  <c r="V1937" i="46"/>
  <c r="V1938" i="46"/>
  <c r="V1939" i="46"/>
  <c r="V1940" i="46"/>
  <c r="V1941" i="46"/>
  <c r="V1942" i="46"/>
  <c r="V1943" i="46"/>
  <c r="V1944" i="46"/>
  <c r="V1945" i="46"/>
  <c r="V1946" i="46"/>
  <c r="V1947" i="46"/>
  <c r="V1948" i="46"/>
  <c r="V1949" i="46"/>
  <c r="V1950" i="46"/>
  <c r="V1951" i="46"/>
  <c r="V1952" i="46"/>
  <c r="V1953" i="46"/>
  <c r="V1954" i="46"/>
  <c r="V1955" i="46"/>
  <c r="V1956" i="46"/>
  <c r="V1957" i="46"/>
  <c r="V1958" i="46"/>
  <c r="V1959" i="46"/>
  <c r="V1960" i="46"/>
  <c r="V1961" i="46"/>
  <c r="V1962" i="46"/>
  <c r="V1963" i="46"/>
  <c r="V1964" i="46"/>
  <c r="V1965" i="46"/>
  <c r="V1966" i="46"/>
  <c r="V1967" i="46"/>
  <c r="V1968" i="46"/>
  <c r="V1969" i="46"/>
  <c r="V1970" i="46"/>
  <c r="V1971" i="46"/>
  <c r="V1972" i="46"/>
  <c r="V1973" i="46"/>
  <c r="V1974" i="46"/>
  <c r="V1975" i="46"/>
  <c r="V1976" i="46"/>
  <c r="V1977" i="46"/>
  <c r="V1978" i="46"/>
  <c r="V1979" i="46"/>
  <c r="V1980" i="46"/>
  <c r="V1981" i="46"/>
  <c r="V1982" i="46"/>
  <c r="V1983" i="46"/>
  <c r="V1984" i="46"/>
  <c r="V1985" i="46"/>
  <c r="V1986" i="46"/>
  <c r="V1987" i="46"/>
  <c r="V1988" i="46"/>
  <c r="V1989" i="46"/>
  <c r="V1990" i="46"/>
  <c r="V1991" i="46"/>
  <c r="V1992" i="46"/>
  <c r="V1993" i="46"/>
  <c r="V1994" i="46"/>
  <c r="V1995" i="46"/>
  <c r="V1996" i="46"/>
  <c r="V1997" i="46"/>
  <c r="V1998" i="46"/>
  <c r="V1999" i="46"/>
  <c r="V2000" i="46"/>
  <c r="V2001" i="46"/>
  <c r="V2002" i="46"/>
  <c r="V2003" i="46"/>
  <c r="V2004" i="46"/>
  <c r="V2005" i="46"/>
  <c r="V2006" i="46"/>
  <c r="V2007" i="46"/>
  <c r="V2008" i="46"/>
  <c r="V2009" i="46"/>
  <c r="V2010" i="46"/>
  <c r="V2011" i="46"/>
  <c r="V2012" i="46"/>
  <c r="V2013" i="46"/>
  <c r="V2014" i="46"/>
  <c r="V2015" i="46"/>
  <c r="V2016" i="46"/>
  <c r="V2017" i="46"/>
  <c r="V2018" i="46"/>
  <c r="V2019" i="46"/>
  <c r="V2020" i="46"/>
  <c r="V2021" i="46"/>
  <c r="V2022" i="46"/>
  <c r="V2023" i="46"/>
  <c r="V2024" i="46"/>
  <c r="V2025" i="46"/>
  <c r="V2026" i="46"/>
  <c r="V2027" i="46"/>
  <c r="V2028" i="46"/>
  <c r="V2029" i="46"/>
  <c r="V2030" i="46"/>
  <c r="V2031" i="46"/>
  <c r="V2032" i="46"/>
  <c r="V2033" i="46"/>
  <c r="V2034" i="46"/>
  <c r="V2035" i="46"/>
  <c r="V2036" i="46"/>
  <c r="V2037" i="46"/>
  <c r="V2038" i="46"/>
  <c r="V2039" i="46"/>
  <c r="V2040" i="46"/>
  <c r="V2041" i="46"/>
  <c r="V2042" i="46"/>
  <c r="V2043" i="46"/>
  <c r="V2044" i="46"/>
  <c r="V2045" i="46"/>
  <c r="V2046" i="46"/>
  <c r="V2047" i="46"/>
  <c r="V2048" i="46"/>
  <c r="V2049" i="46"/>
  <c r="V2050" i="46"/>
  <c r="V2051" i="46"/>
  <c r="V2052" i="46"/>
  <c r="V2053" i="46"/>
  <c r="V2054" i="46"/>
  <c r="V2055" i="46"/>
  <c r="V2056" i="46"/>
  <c r="V2057" i="46"/>
  <c r="V2058" i="46"/>
  <c r="V2059" i="46"/>
  <c r="V2060" i="46"/>
  <c r="V2061" i="46"/>
  <c r="V2062" i="46"/>
  <c r="V2063" i="46"/>
  <c r="V2064" i="46"/>
  <c r="V2065" i="46"/>
  <c r="V2066" i="46"/>
  <c r="V2067" i="46"/>
  <c r="V2068" i="46"/>
  <c r="V2069" i="46"/>
  <c r="V2070" i="46"/>
  <c r="V2071" i="46"/>
  <c r="V2072" i="46"/>
  <c r="V2073" i="46"/>
  <c r="V2074" i="46"/>
  <c r="V2075" i="46"/>
  <c r="V2076" i="46"/>
  <c r="V2077" i="46"/>
  <c r="V2078" i="46"/>
  <c r="V2079" i="46"/>
  <c r="V2080" i="46"/>
  <c r="V2081" i="46"/>
  <c r="V2082" i="46"/>
  <c r="V2083" i="46"/>
  <c r="V2084" i="46"/>
  <c r="V2085" i="46"/>
  <c r="V2086" i="46"/>
  <c r="V2087" i="46"/>
  <c r="V2088" i="46"/>
  <c r="V2089" i="46"/>
  <c r="V2090" i="46"/>
  <c r="V2091" i="46"/>
  <c r="V2092" i="46"/>
  <c r="V2093" i="46"/>
  <c r="V2094" i="46"/>
  <c r="V2095" i="46"/>
  <c r="V2096" i="46"/>
  <c r="V2097" i="46"/>
  <c r="V2098" i="46"/>
  <c r="V2099" i="46"/>
  <c r="V2100" i="46"/>
  <c r="V2101" i="46"/>
  <c r="V2102" i="46"/>
  <c r="V2103" i="46"/>
  <c r="V2104" i="46"/>
  <c r="V2105" i="46"/>
  <c r="V2106" i="46"/>
  <c r="V2107" i="46"/>
  <c r="V2108" i="46"/>
  <c r="V2109" i="46"/>
  <c r="V2110" i="46"/>
  <c r="V2111" i="46"/>
  <c r="V2112" i="46"/>
  <c r="V2113" i="46"/>
  <c r="V2114" i="46"/>
  <c r="V2115" i="46"/>
  <c r="V2116" i="46"/>
  <c r="V2117" i="46"/>
  <c r="V2118" i="46"/>
  <c r="V2119" i="46"/>
  <c r="V2120" i="46"/>
  <c r="V2121" i="46"/>
  <c r="V2122" i="46"/>
  <c r="V2123" i="46"/>
  <c r="V2124" i="46"/>
  <c r="V2125" i="46"/>
  <c r="V2126" i="46"/>
  <c r="V2127" i="46"/>
  <c r="V2128" i="46"/>
  <c r="V2129" i="46"/>
  <c r="V2130" i="46"/>
  <c r="V2131" i="46"/>
  <c r="V2132" i="46"/>
  <c r="V2133" i="46"/>
  <c r="V2134" i="46"/>
  <c r="V2135" i="46"/>
  <c r="V2136" i="46"/>
  <c r="V2137" i="46"/>
  <c r="V2138" i="46"/>
  <c r="V2139" i="46"/>
  <c r="V2140" i="46"/>
  <c r="V2141" i="46"/>
  <c r="V2142" i="46"/>
  <c r="V2143" i="46"/>
  <c r="V2144" i="46"/>
  <c r="V2145" i="46"/>
  <c r="V2146" i="46"/>
  <c r="V2147" i="46"/>
  <c r="V2148" i="46"/>
  <c r="V2149" i="46"/>
  <c r="V2150" i="46"/>
  <c r="V2151" i="46"/>
  <c r="V2152" i="46"/>
  <c r="V2153" i="46"/>
  <c r="V2154" i="46"/>
  <c r="V2155" i="46"/>
  <c r="V2156" i="46"/>
  <c r="V2157" i="46"/>
  <c r="V2158" i="46"/>
  <c r="V2159" i="46"/>
  <c r="V2160" i="46"/>
  <c r="V2161" i="46"/>
  <c r="V2162" i="46"/>
  <c r="V2163" i="46"/>
  <c r="V2164" i="46"/>
  <c r="V2165" i="46"/>
  <c r="V2166" i="46"/>
  <c r="V2167" i="46"/>
  <c r="V2168" i="46"/>
  <c r="V2169" i="46"/>
  <c r="V2170" i="46"/>
  <c r="V2171" i="46"/>
  <c r="V2172" i="46"/>
  <c r="V2173" i="46"/>
  <c r="V2174" i="46"/>
  <c r="V2175" i="46"/>
  <c r="V2176" i="46"/>
  <c r="V2177" i="46"/>
  <c r="V2178" i="46"/>
  <c r="V2179" i="46"/>
  <c r="V2180" i="46"/>
  <c r="V2181" i="46"/>
  <c r="V2182" i="46"/>
  <c r="V2183" i="46"/>
  <c r="V2184" i="46"/>
  <c r="V2185" i="46"/>
  <c r="V2186" i="46"/>
  <c r="V2187" i="46"/>
  <c r="V2188" i="46"/>
  <c r="V2189" i="46"/>
  <c r="V2190" i="46"/>
  <c r="V2191" i="46"/>
  <c r="V2192" i="46"/>
  <c r="V2193" i="46"/>
  <c r="V2194" i="46"/>
  <c r="V2195" i="46"/>
  <c r="V2196" i="46"/>
  <c r="V2197" i="46"/>
  <c r="V2198" i="46"/>
  <c r="V2199" i="46"/>
  <c r="V2200" i="46"/>
  <c r="V2201" i="46"/>
  <c r="V2202" i="46"/>
  <c r="V2203" i="46"/>
  <c r="V2204" i="46"/>
  <c r="V2205" i="46"/>
  <c r="V2206" i="46"/>
  <c r="V2207" i="46"/>
  <c r="V2208" i="46"/>
  <c r="V2209" i="46"/>
  <c r="V2210" i="46"/>
  <c r="V2211" i="46"/>
  <c r="V2212" i="46"/>
  <c r="V2213" i="46"/>
  <c r="V2214" i="46"/>
  <c r="V2215" i="46"/>
  <c r="V2216" i="46"/>
  <c r="V2217" i="46"/>
  <c r="V2218" i="46"/>
  <c r="V2219" i="46"/>
  <c r="V2220" i="46"/>
  <c r="V2221" i="46"/>
  <c r="V2222" i="46"/>
  <c r="V2223" i="46"/>
  <c r="V2224" i="46"/>
  <c r="V2225" i="46"/>
  <c r="V2226" i="46"/>
  <c r="V2227" i="46"/>
  <c r="V2228" i="46"/>
  <c r="V2229" i="46"/>
  <c r="V2230" i="46"/>
  <c r="V2231" i="46"/>
  <c r="V2232" i="46"/>
  <c r="V2233" i="46"/>
  <c r="V2234" i="46"/>
  <c r="V2235" i="46"/>
  <c r="V2236" i="46"/>
  <c r="V2237" i="46"/>
  <c r="V2238" i="46"/>
  <c r="V2239" i="46"/>
  <c r="V2240" i="46"/>
  <c r="V2241" i="46"/>
  <c r="V2242" i="46"/>
  <c r="V2243" i="46"/>
  <c r="V2244" i="46"/>
  <c r="V2245" i="46"/>
  <c r="V2246" i="46"/>
  <c r="V2247" i="46"/>
  <c r="V2248" i="46"/>
  <c r="V2249" i="46"/>
  <c r="V2250" i="46"/>
  <c r="V2251" i="46"/>
  <c r="V2252" i="46"/>
  <c r="V2253" i="46"/>
  <c r="V2254" i="46"/>
  <c r="V2255" i="46"/>
  <c r="V2256" i="46"/>
  <c r="V2257" i="46"/>
  <c r="V2258" i="46"/>
  <c r="V2259" i="46"/>
  <c r="V2260" i="46"/>
  <c r="V2261" i="46"/>
  <c r="V2262" i="46"/>
  <c r="V2263" i="46"/>
  <c r="V2264" i="46"/>
  <c r="V2265" i="46"/>
  <c r="V2266" i="46"/>
  <c r="V2267" i="46"/>
  <c r="V2268" i="46"/>
  <c r="V2269" i="46"/>
  <c r="V2270" i="46"/>
  <c r="V2271" i="46"/>
  <c r="V2272" i="46"/>
  <c r="V2273" i="46"/>
  <c r="V2274" i="46"/>
  <c r="V2275" i="46"/>
  <c r="V2276" i="46"/>
  <c r="V2277" i="46"/>
  <c r="V2278" i="46"/>
  <c r="V2279" i="46"/>
  <c r="V2280" i="46"/>
  <c r="V2281" i="46"/>
  <c r="V2282" i="46"/>
  <c r="V2283" i="46"/>
  <c r="V2284" i="46"/>
  <c r="V2285" i="46"/>
  <c r="V2286" i="46"/>
  <c r="V2287" i="46"/>
  <c r="V2288" i="46"/>
  <c r="V2289" i="46"/>
  <c r="V2290" i="46"/>
  <c r="V2291" i="46"/>
  <c r="V2292" i="46"/>
  <c r="V2293" i="46"/>
  <c r="V2294" i="46"/>
  <c r="V2295" i="46"/>
  <c r="V2296" i="46"/>
  <c r="V2297" i="46"/>
  <c r="V2298" i="46"/>
  <c r="V2299" i="46"/>
  <c r="V2300" i="46"/>
  <c r="V2301" i="46"/>
  <c r="V2302" i="46"/>
  <c r="V2303" i="46"/>
  <c r="V2304" i="46"/>
  <c r="V2305" i="46"/>
  <c r="V2306" i="46"/>
  <c r="V2307" i="46"/>
  <c r="V2308" i="46"/>
  <c r="V2309" i="46"/>
  <c r="V2310" i="46"/>
  <c r="V2311" i="46"/>
  <c r="V2312" i="46"/>
  <c r="V2313" i="46"/>
  <c r="V2314" i="46"/>
  <c r="V2315" i="46"/>
  <c r="V2316" i="46"/>
  <c r="V2317" i="46"/>
  <c r="V2318" i="46"/>
  <c r="V2319" i="46"/>
  <c r="V2320" i="46"/>
  <c r="V2321" i="46"/>
  <c r="V2322" i="46"/>
  <c r="V2323" i="46"/>
  <c r="V2324" i="46"/>
  <c r="V2325" i="46"/>
  <c r="V2326" i="46"/>
  <c r="V2327" i="46"/>
  <c r="V2328" i="46"/>
  <c r="V2329" i="46"/>
  <c r="V2330" i="46"/>
  <c r="V2331" i="46"/>
  <c r="V2332" i="46"/>
  <c r="V2333" i="46"/>
  <c r="V2334" i="46"/>
  <c r="V2335" i="46"/>
  <c r="V2336" i="46"/>
  <c r="V2337" i="46"/>
  <c r="V2338" i="46"/>
  <c r="V2339" i="46"/>
  <c r="V2340" i="46"/>
  <c r="V2341" i="46"/>
  <c r="V2342" i="46"/>
  <c r="V2343" i="46"/>
  <c r="V2344" i="46"/>
  <c r="V2345" i="46"/>
  <c r="V2346" i="46"/>
  <c r="V2347" i="46"/>
  <c r="V2348" i="46"/>
  <c r="V2349" i="46"/>
  <c r="V2350" i="46"/>
  <c r="V2351" i="46"/>
  <c r="V2352" i="46"/>
  <c r="V2353" i="46"/>
  <c r="V2354" i="46"/>
  <c r="V2355" i="46"/>
  <c r="V2356" i="46"/>
  <c r="V2357" i="46"/>
  <c r="V2358" i="46"/>
  <c r="V2359" i="46"/>
  <c r="V2360" i="46"/>
  <c r="V2361" i="46"/>
  <c r="V2362" i="46"/>
  <c r="V2363" i="46"/>
  <c r="V2364" i="46"/>
  <c r="V2365" i="46"/>
  <c r="V2366" i="46"/>
  <c r="V2367" i="46"/>
  <c r="V2368" i="46"/>
  <c r="V2369" i="46"/>
  <c r="V2370" i="46"/>
  <c r="V2371" i="46"/>
  <c r="V2372" i="46"/>
  <c r="V2373" i="46"/>
  <c r="V2374" i="46"/>
  <c r="V2375" i="46"/>
  <c r="V2376" i="46"/>
  <c r="V2377" i="46"/>
  <c r="V2378" i="46"/>
  <c r="V2379" i="46"/>
  <c r="V2380" i="46"/>
  <c r="V2381" i="46"/>
  <c r="V2382" i="46"/>
  <c r="V2383" i="46"/>
  <c r="V2384" i="46"/>
  <c r="V2385" i="46"/>
  <c r="V2386" i="46"/>
  <c r="V2387" i="46"/>
  <c r="V2388" i="46"/>
  <c r="V2389" i="46"/>
  <c r="V2390" i="46"/>
  <c r="V2391" i="46"/>
  <c r="V2392" i="46"/>
  <c r="V2393" i="46"/>
  <c r="V2394" i="46"/>
  <c r="V2395" i="46"/>
  <c r="V2396" i="46"/>
  <c r="V2397" i="46"/>
  <c r="V2398" i="46"/>
  <c r="V2399" i="46"/>
  <c r="V2400" i="46"/>
  <c r="V2401" i="46"/>
  <c r="V2402" i="46"/>
  <c r="V2403" i="46"/>
  <c r="V2404" i="46"/>
  <c r="V2405" i="46"/>
  <c r="V2406" i="46"/>
  <c r="V2407" i="46"/>
  <c r="V2408" i="46"/>
  <c r="V2409" i="46"/>
  <c r="V2410" i="46"/>
  <c r="V2411" i="46"/>
  <c r="V2412" i="46"/>
  <c r="V2413" i="46"/>
  <c r="V2414" i="46"/>
  <c r="V2415" i="46"/>
  <c r="V2416" i="46"/>
  <c r="V2417" i="46"/>
  <c r="V2418" i="46"/>
  <c r="V2419" i="46"/>
  <c r="V2420" i="46"/>
  <c r="V2421" i="46"/>
  <c r="V2422" i="46"/>
  <c r="V2423" i="46"/>
  <c r="V2424" i="46"/>
  <c r="V2425" i="46"/>
  <c r="V2426" i="46"/>
  <c r="V2427" i="46"/>
  <c r="V2428" i="46"/>
  <c r="V2429" i="46"/>
  <c r="V2430" i="46"/>
  <c r="V2431" i="46"/>
  <c r="V2432" i="46"/>
  <c r="V2433" i="46"/>
  <c r="V2434" i="46"/>
  <c r="V2435" i="46"/>
  <c r="V2436" i="46"/>
  <c r="V2437" i="46"/>
  <c r="V2438" i="46"/>
  <c r="V2439" i="46"/>
  <c r="V2440" i="46"/>
  <c r="V2441" i="46"/>
  <c r="V2442" i="46"/>
  <c r="V2443" i="46"/>
  <c r="V2444" i="46"/>
  <c r="V2445" i="46"/>
  <c r="V2446" i="46"/>
  <c r="V2447" i="46"/>
  <c r="V2448" i="46"/>
  <c r="V2449" i="46"/>
  <c r="V2450" i="46"/>
  <c r="V2451" i="46"/>
  <c r="V2452" i="46"/>
  <c r="V2453" i="46"/>
  <c r="V2454" i="46"/>
  <c r="V2455" i="46"/>
  <c r="V2456" i="46"/>
  <c r="V2457" i="46"/>
  <c r="V2458" i="46"/>
  <c r="V2459" i="46"/>
  <c r="V2460" i="46"/>
  <c r="V2461" i="46"/>
  <c r="V2462" i="46"/>
  <c r="V2463" i="46"/>
  <c r="V2464" i="46"/>
  <c r="V2465" i="46"/>
  <c r="V2466" i="46"/>
  <c r="V2467" i="46"/>
  <c r="V2468" i="46"/>
  <c r="V2469" i="46"/>
  <c r="V2470" i="46"/>
  <c r="V2471" i="46"/>
  <c r="V2472" i="46"/>
  <c r="V2473" i="46"/>
  <c r="V2474" i="46"/>
  <c r="V2475" i="46"/>
  <c r="V2476" i="46"/>
  <c r="V2477" i="46"/>
  <c r="V2478" i="46"/>
  <c r="V2479" i="46"/>
  <c r="V2480" i="46"/>
  <c r="V2481" i="46"/>
  <c r="V2482" i="46"/>
  <c r="V2483" i="46"/>
  <c r="V2484" i="46"/>
  <c r="V2485" i="46"/>
  <c r="V2486" i="46"/>
  <c r="V2487" i="46"/>
  <c r="V2488" i="46"/>
  <c r="V2489" i="46"/>
  <c r="V2490" i="46"/>
  <c r="V2491" i="46"/>
  <c r="V2492" i="46"/>
  <c r="V2493" i="46"/>
  <c r="V2494" i="46"/>
  <c r="V2495" i="46"/>
  <c r="V2496" i="46"/>
  <c r="V2497" i="46"/>
  <c r="V2498" i="46"/>
  <c r="V2499" i="46"/>
  <c r="V2500" i="46"/>
  <c r="V2501" i="46"/>
  <c r="V2502" i="46"/>
  <c r="V2503" i="46"/>
  <c r="V2504" i="46"/>
  <c r="V2505" i="46"/>
  <c r="V2506" i="46"/>
  <c r="V2507" i="46"/>
  <c r="V2508" i="46"/>
  <c r="V2509" i="46"/>
  <c r="V2510" i="46"/>
  <c r="V2511" i="46"/>
  <c r="V2512" i="46"/>
  <c r="V2513" i="46"/>
  <c r="V2514" i="46"/>
  <c r="V2515" i="46"/>
  <c r="V2516" i="46"/>
  <c r="V2517" i="46"/>
  <c r="V2518" i="46"/>
  <c r="V2519" i="46"/>
  <c r="V2520" i="46"/>
  <c r="V2521" i="46"/>
  <c r="V2522" i="46"/>
  <c r="V2523" i="46"/>
  <c r="V2524" i="46"/>
  <c r="V2525" i="46"/>
  <c r="V2526" i="46"/>
  <c r="V2527" i="46"/>
  <c r="V2528" i="46"/>
  <c r="V2529" i="46"/>
  <c r="V2530" i="46"/>
  <c r="V2531" i="46"/>
  <c r="V2532" i="46"/>
  <c r="V2533" i="46"/>
  <c r="V2534" i="46"/>
  <c r="V2535" i="46"/>
  <c r="V2536" i="46"/>
  <c r="V2537" i="46"/>
  <c r="V2538" i="46"/>
  <c r="V2539" i="46"/>
  <c r="V2540" i="46"/>
  <c r="V2541" i="46"/>
  <c r="V2542" i="46"/>
  <c r="V2543" i="46"/>
  <c r="V2544" i="46"/>
  <c r="V2545" i="46"/>
  <c r="V2546" i="46"/>
  <c r="V2547" i="46"/>
  <c r="V2548" i="46"/>
  <c r="V2549" i="46"/>
  <c r="V2550" i="46"/>
  <c r="V2551" i="46"/>
  <c r="V2552" i="46"/>
  <c r="V2553" i="46"/>
  <c r="V2554" i="46"/>
  <c r="V2555" i="46"/>
  <c r="V2556" i="46"/>
  <c r="V2557" i="46"/>
  <c r="V2558" i="46"/>
  <c r="V2559" i="46"/>
  <c r="V2560" i="46"/>
  <c r="V2561" i="46"/>
  <c r="V2562" i="46"/>
  <c r="V2563" i="46"/>
  <c r="V2564" i="46"/>
  <c r="V2565" i="46"/>
  <c r="V2566" i="46"/>
  <c r="V2567" i="46"/>
  <c r="V2568" i="46"/>
  <c r="V2569" i="46"/>
  <c r="V2570" i="46"/>
  <c r="V2571" i="46"/>
  <c r="V2572" i="46"/>
  <c r="V2573" i="46"/>
  <c r="V2574" i="46"/>
  <c r="V2575" i="46"/>
  <c r="V2576" i="46"/>
  <c r="V2577" i="46"/>
  <c r="V2578" i="46"/>
  <c r="V2579" i="46"/>
  <c r="V2580" i="46"/>
  <c r="V2581" i="46"/>
  <c r="V2582" i="46"/>
  <c r="V2583" i="46"/>
  <c r="V2584" i="46"/>
  <c r="V2585" i="46"/>
  <c r="V2586" i="46"/>
  <c r="V2587" i="46"/>
  <c r="V2588" i="46"/>
  <c r="V2589" i="46"/>
  <c r="V2590" i="46"/>
  <c r="V2591" i="46"/>
  <c r="V2592" i="46"/>
  <c r="V2593" i="46"/>
  <c r="V2594" i="46"/>
  <c r="V2595" i="46"/>
  <c r="V2596" i="46"/>
  <c r="V2597" i="46"/>
  <c r="V2598" i="46"/>
  <c r="V2599" i="46"/>
  <c r="V2600" i="46"/>
  <c r="V2601" i="46"/>
  <c r="V2602" i="46"/>
  <c r="V2603" i="46"/>
  <c r="V2604" i="46"/>
  <c r="V2605" i="46"/>
  <c r="V2606" i="46"/>
  <c r="V2607" i="46"/>
  <c r="V2608" i="46"/>
  <c r="V2609" i="46"/>
  <c r="V2610" i="46"/>
  <c r="V2611" i="46"/>
  <c r="V2612" i="46"/>
  <c r="V2613" i="46"/>
  <c r="V2614" i="46"/>
  <c r="V2615" i="46"/>
  <c r="V2616" i="46"/>
  <c r="V2617" i="46"/>
  <c r="V2618" i="46"/>
  <c r="V2619" i="46"/>
  <c r="V2620" i="46"/>
  <c r="V2621" i="46"/>
  <c r="V2622" i="46"/>
  <c r="V2623" i="46"/>
  <c r="V2624" i="46"/>
  <c r="V2625" i="46"/>
  <c r="V2626" i="46"/>
  <c r="V2627" i="46"/>
  <c r="V2628" i="46"/>
  <c r="V2629" i="46"/>
  <c r="V2630" i="46"/>
  <c r="V2631" i="46"/>
  <c r="V2632" i="46"/>
  <c r="V2633" i="46"/>
  <c r="V2634" i="46"/>
  <c r="V2635" i="46"/>
  <c r="V2636" i="46"/>
  <c r="V2637" i="46"/>
  <c r="V2638" i="46"/>
  <c r="V2639" i="46"/>
  <c r="V2640" i="46"/>
  <c r="V2641" i="46"/>
  <c r="V2642" i="46"/>
  <c r="V2643" i="46"/>
  <c r="V2644" i="46"/>
  <c r="V2645" i="46"/>
  <c r="V2646" i="46"/>
  <c r="V2647" i="46"/>
  <c r="V2648" i="46"/>
  <c r="V2649" i="46"/>
  <c r="V2650" i="46"/>
  <c r="V2651" i="46"/>
  <c r="V2652" i="46"/>
  <c r="V2653" i="46"/>
  <c r="V2654" i="46"/>
  <c r="V2655" i="46"/>
  <c r="V2656" i="46"/>
  <c r="V2657" i="46"/>
  <c r="V2658" i="46"/>
  <c r="V2659" i="46"/>
  <c r="V2660" i="46"/>
  <c r="V2661" i="46"/>
  <c r="V2662" i="46"/>
  <c r="V2663" i="46"/>
  <c r="V2664" i="46"/>
  <c r="V2665" i="46"/>
  <c r="V2666" i="46"/>
  <c r="V2667" i="46"/>
  <c r="V2668" i="46"/>
  <c r="V2669" i="46"/>
  <c r="V2670" i="46"/>
  <c r="V2671" i="46"/>
  <c r="V2672" i="46"/>
  <c r="V2673" i="46"/>
  <c r="V2674" i="46"/>
  <c r="V2675" i="46"/>
  <c r="V2676" i="46"/>
  <c r="V2677" i="46"/>
  <c r="V2678" i="46"/>
  <c r="V2679" i="46"/>
  <c r="V2680" i="46"/>
  <c r="X15" i="46"/>
  <c r="W15" i="46"/>
  <c r="V15" i="46"/>
  <c r="U15" i="46"/>
  <c r="S16" i="46" a="1"/>
  <c r="S16" i="46" s="1"/>
  <c r="S17" i="46" a="1"/>
  <c r="S17" i="46" s="1"/>
  <c r="S18" i="46" a="1"/>
  <c r="S18" i="46" s="1"/>
  <c r="S19" i="46" a="1"/>
  <c r="S19" i="46"/>
  <c r="S20" i="46" a="1"/>
  <c r="S20" i="46" s="1"/>
  <c r="S21" i="46" a="1"/>
  <c r="S21" i="46" s="1"/>
  <c r="S22" i="46" a="1"/>
  <c r="S22" i="46" s="1"/>
  <c r="S23" i="46" a="1"/>
  <c r="S23" i="46"/>
  <c r="S24" i="46" a="1"/>
  <c r="S24" i="46"/>
  <c r="S25" i="46" a="1"/>
  <c r="S25" i="46" s="1"/>
  <c r="S26" i="46" a="1"/>
  <c r="S26" i="46" s="1"/>
  <c r="S27" i="46" a="1"/>
  <c r="S27" i="46"/>
  <c r="S28" i="46" a="1"/>
  <c r="S28" i="46" s="1"/>
  <c r="S29" i="46" a="1"/>
  <c r="S29" i="46" s="1"/>
  <c r="S30" i="46" a="1"/>
  <c r="S30" i="46" s="1"/>
  <c r="S31" i="46" a="1"/>
  <c r="S31" i="46"/>
  <c r="S32" i="46" a="1"/>
  <c r="S32" i="46" s="1"/>
  <c r="S33" i="46" a="1"/>
  <c r="S33" i="46" s="1"/>
  <c r="S34" i="46" a="1"/>
  <c r="S34" i="46" s="1"/>
  <c r="S35" i="46" a="1"/>
  <c r="S35" i="46"/>
  <c r="S36" i="46" a="1"/>
  <c r="S36" i="46" s="1"/>
  <c r="S37" i="46" a="1"/>
  <c r="S37" i="46" s="1"/>
  <c r="S38" i="46" a="1"/>
  <c r="S38" i="46" s="1"/>
  <c r="S39" i="46" a="1"/>
  <c r="S39" i="46"/>
  <c r="S40" i="46" a="1"/>
  <c r="S40" i="46"/>
  <c r="S41" i="46" a="1"/>
  <c r="S41" i="46" s="1"/>
  <c r="S42" i="46" a="1"/>
  <c r="S42" i="46" s="1"/>
  <c r="S43" i="46" a="1"/>
  <c r="S43" i="46" s="1"/>
  <c r="S44" i="46" a="1"/>
  <c r="S44" i="46" s="1"/>
  <c r="S45" i="46" a="1"/>
  <c r="S45" i="46" s="1"/>
  <c r="S46" i="46" a="1"/>
  <c r="S46" i="46" s="1"/>
  <c r="S47" i="46" a="1"/>
  <c r="S47" i="46" s="1"/>
  <c r="S48" i="46" a="1"/>
  <c r="S48" i="46" s="1"/>
  <c r="S49" i="46" a="1"/>
  <c r="S49" i="46" s="1"/>
  <c r="S50" i="46" a="1"/>
  <c r="S50" i="46" s="1"/>
  <c r="S51" i="46" a="1"/>
  <c r="S51" i="46"/>
  <c r="S52" i="46" a="1"/>
  <c r="S52" i="46" s="1"/>
  <c r="S53" i="46" a="1"/>
  <c r="S53" i="46" s="1"/>
  <c r="S54" i="46" a="1"/>
  <c r="S54" i="46" s="1"/>
  <c r="S55" i="46" a="1"/>
  <c r="S55" i="46" s="1"/>
  <c r="S56" i="46" a="1"/>
  <c r="S56" i="46"/>
  <c r="S57" i="46" a="1"/>
  <c r="S57" i="46" s="1"/>
  <c r="S58" i="46" a="1"/>
  <c r="S58" i="46" s="1"/>
  <c r="S59" i="46" a="1"/>
  <c r="S59" i="46" s="1"/>
  <c r="S60" i="46" a="1"/>
  <c r="S60" i="46" s="1"/>
  <c r="S61" i="46" a="1"/>
  <c r="S61" i="46" s="1"/>
  <c r="S62" i="46" a="1"/>
  <c r="S62" i="46" s="1"/>
  <c r="S63" i="46" a="1"/>
  <c r="S63" i="46" s="1"/>
  <c r="S64" i="46" a="1"/>
  <c r="S64" i="46" s="1"/>
  <c r="S65" i="46" a="1"/>
  <c r="S65" i="46" s="1"/>
  <c r="S66" i="46" a="1"/>
  <c r="S66" i="46" s="1"/>
  <c r="S67" i="46" a="1"/>
  <c r="S67" i="46"/>
  <c r="S68" i="46" a="1"/>
  <c r="S68" i="46" s="1"/>
  <c r="S69" i="46" a="1"/>
  <c r="S69" i="46" s="1"/>
  <c r="S70" i="46" a="1"/>
  <c r="S70" i="46" s="1"/>
  <c r="S71" i="46" a="1"/>
  <c r="S71" i="46" s="1"/>
  <c r="S72" i="46" a="1"/>
  <c r="S72" i="46"/>
  <c r="S73" i="46" a="1"/>
  <c r="S73" i="46" s="1"/>
  <c r="S74" i="46" a="1"/>
  <c r="S74" i="46" s="1"/>
  <c r="S75" i="46" a="1"/>
  <c r="S75" i="46" s="1"/>
  <c r="S76" i="46" a="1"/>
  <c r="S76" i="46" s="1"/>
  <c r="S77" i="46" a="1"/>
  <c r="S77" i="46" s="1"/>
  <c r="S78" i="46" a="1"/>
  <c r="S78" i="46" s="1"/>
  <c r="S79" i="46" a="1"/>
  <c r="S79" i="46" s="1"/>
  <c r="S80" i="46" a="1"/>
  <c r="S80" i="46" s="1"/>
  <c r="S81" i="46" a="1"/>
  <c r="S81" i="46" s="1"/>
  <c r="S82" i="46" a="1"/>
  <c r="S82" i="46" s="1"/>
  <c r="S83" i="46" a="1"/>
  <c r="S83" i="46"/>
  <c r="S84" i="46" a="1"/>
  <c r="S84" i="46" s="1"/>
  <c r="S85" i="46" a="1"/>
  <c r="S85" i="46" s="1"/>
  <c r="S86" i="46" a="1"/>
  <c r="S86" i="46" s="1"/>
  <c r="S87" i="46" a="1"/>
  <c r="S87" i="46" s="1"/>
  <c r="S88" i="46" a="1"/>
  <c r="S88" i="46"/>
  <c r="S89" i="46" a="1"/>
  <c r="S89" i="46" s="1"/>
  <c r="S90" i="46" a="1"/>
  <c r="S90" i="46" s="1"/>
  <c r="S91" i="46" a="1"/>
  <c r="S91" i="46" s="1"/>
  <c r="S92" i="46" a="1"/>
  <c r="S92" i="46" s="1"/>
  <c r="S93" i="46" a="1"/>
  <c r="S93" i="46" s="1"/>
  <c r="S94" i="46" a="1"/>
  <c r="S94" i="46" s="1"/>
  <c r="S95" i="46" a="1"/>
  <c r="S95" i="46" s="1"/>
  <c r="S96" i="46" a="1"/>
  <c r="S96" i="46" s="1"/>
  <c r="S97" i="46" a="1"/>
  <c r="S97" i="46" s="1"/>
  <c r="S98" i="46" a="1"/>
  <c r="S98" i="46" s="1"/>
  <c r="S99" i="46" a="1"/>
  <c r="S99" i="46"/>
  <c r="S100" i="46" a="1"/>
  <c r="S100" i="46" s="1"/>
  <c r="S101" i="46" a="1"/>
  <c r="S101" i="46" s="1"/>
  <c r="S102" i="46" a="1"/>
  <c r="S102" i="46" s="1"/>
  <c r="S103" i="46" a="1"/>
  <c r="S103" i="46" s="1"/>
  <c r="S104" i="46" a="1"/>
  <c r="S104" i="46"/>
  <c r="S105" i="46" a="1"/>
  <c r="S105" i="46" s="1"/>
  <c r="S106" i="46" a="1"/>
  <c r="S106" i="46" s="1"/>
  <c r="S107" i="46" a="1"/>
  <c r="S107" i="46" s="1"/>
  <c r="S108" i="46" a="1"/>
  <c r="S108" i="46" s="1"/>
  <c r="S109" i="46" a="1"/>
  <c r="S109" i="46" s="1"/>
  <c r="S110" i="46" a="1"/>
  <c r="S110" i="46" s="1"/>
  <c r="S111" i="46" a="1"/>
  <c r="S111" i="46" s="1"/>
  <c r="S112" i="46" a="1"/>
  <c r="S112" i="46" s="1"/>
  <c r="S113" i="46" a="1"/>
  <c r="S113" i="46" s="1"/>
  <c r="S114" i="46" a="1"/>
  <c r="S114" i="46" s="1"/>
  <c r="S115" i="46" a="1"/>
  <c r="S115" i="46"/>
  <c r="S116" i="46" a="1"/>
  <c r="S116" i="46" s="1"/>
  <c r="S117" i="46" a="1"/>
  <c r="S117" i="46" s="1"/>
  <c r="S118" i="46" a="1"/>
  <c r="S118" i="46" s="1"/>
  <c r="S119" i="46" a="1"/>
  <c r="S119" i="46" s="1"/>
  <c r="S120" i="46" a="1"/>
  <c r="S120" i="46"/>
  <c r="S121" i="46" a="1"/>
  <c r="S121" i="46" s="1"/>
  <c r="S122" i="46" a="1"/>
  <c r="S122" i="46" s="1"/>
  <c r="S123" i="46" a="1"/>
  <c r="S123" i="46" s="1"/>
  <c r="S124" i="46" a="1"/>
  <c r="S124" i="46" s="1"/>
  <c r="S125" i="46" a="1"/>
  <c r="S125" i="46" s="1"/>
  <c r="S126" i="46" a="1"/>
  <c r="S126" i="46" s="1"/>
  <c r="S127" i="46" a="1"/>
  <c r="S127" i="46" s="1"/>
  <c r="S128" i="46" a="1"/>
  <c r="S128" i="46" s="1"/>
  <c r="S129" i="46" a="1"/>
  <c r="S129" i="46" s="1"/>
  <c r="S130" i="46" a="1"/>
  <c r="S130" i="46" s="1"/>
  <c r="S131" i="46" a="1"/>
  <c r="S131" i="46"/>
  <c r="S132" i="46" a="1"/>
  <c r="S132" i="46" s="1"/>
  <c r="S133" i="46" a="1"/>
  <c r="S133" i="46" s="1"/>
  <c r="S134" i="46" a="1"/>
  <c r="S134" i="46" s="1"/>
  <c r="S135" i="46" a="1"/>
  <c r="S135" i="46" s="1"/>
  <c r="S136" i="46" a="1"/>
  <c r="S136" i="46"/>
  <c r="S137" i="46" a="1"/>
  <c r="S137" i="46" s="1"/>
  <c r="S138" i="46" a="1"/>
  <c r="S138" i="46" s="1"/>
  <c r="S139" i="46" a="1"/>
  <c r="S139" i="46" s="1"/>
  <c r="S140" i="46" a="1"/>
  <c r="S140" i="46" s="1"/>
  <c r="S141" i="46" a="1"/>
  <c r="S141" i="46" s="1"/>
  <c r="S142" i="46" a="1"/>
  <c r="S142" i="46" s="1"/>
  <c r="S143" i="46" a="1"/>
  <c r="S143" i="46" s="1"/>
  <c r="S144" i="46" a="1"/>
  <c r="S144" i="46" s="1"/>
  <c r="S145" i="46" a="1"/>
  <c r="S145" i="46" s="1"/>
  <c r="S146" i="46" a="1"/>
  <c r="S146" i="46" s="1"/>
  <c r="S147" i="46" a="1"/>
  <c r="S147" i="46"/>
  <c r="S148" i="46" a="1"/>
  <c r="S148" i="46" s="1"/>
  <c r="S149" i="46" a="1"/>
  <c r="S149" i="46" s="1"/>
  <c r="S150" i="46" a="1"/>
  <c r="S150" i="46" s="1"/>
  <c r="S151" i="46" a="1"/>
  <c r="S151" i="46" s="1"/>
  <c r="S152" i="46" a="1"/>
  <c r="S152" i="46"/>
  <c r="S153" i="46" a="1"/>
  <c r="S153" i="46" s="1"/>
  <c r="S154" i="46" a="1"/>
  <c r="S154" i="46" s="1"/>
  <c r="S155" i="46" a="1"/>
  <c r="S155" i="46" s="1"/>
  <c r="S156" i="46" a="1"/>
  <c r="S156" i="46" s="1"/>
  <c r="S157" i="46" a="1"/>
  <c r="S157" i="46" s="1"/>
  <c r="S158" i="46" a="1"/>
  <c r="S158" i="46" s="1"/>
  <c r="S159" i="46" a="1"/>
  <c r="S159" i="46" s="1"/>
  <c r="S160" i="46" a="1"/>
  <c r="S160" i="46" s="1"/>
  <c r="S161" i="46" a="1"/>
  <c r="S161" i="46" s="1"/>
  <c r="S162" i="46" a="1"/>
  <c r="S162" i="46" s="1"/>
  <c r="S163" i="46" a="1"/>
  <c r="S163" i="46"/>
  <c r="S164" i="46" a="1"/>
  <c r="S164" i="46" s="1"/>
  <c r="S165" i="46" a="1"/>
  <c r="S165" i="46" s="1"/>
  <c r="S166" i="46" a="1"/>
  <c r="S166" i="46" s="1"/>
  <c r="S167" i="46" a="1"/>
  <c r="S167" i="46" s="1"/>
  <c r="S168" i="46" a="1"/>
  <c r="S168" i="46"/>
  <c r="S169" i="46" a="1"/>
  <c r="S169" i="46" s="1"/>
  <c r="S170" i="46" a="1"/>
  <c r="S170" i="46" s="1"/>
  <c r="S171" i="46" a="1"/>
  <c r="S171" i="46" s="1"/>
  <c r="S172" i="46" a="1"/>
  <c r="S172" i="46" s="1"/>
  <c r="S173" i="46" a="1"/>
  <c r="S173" i="46" s="1"/>
  <c r="S174" i="46" a="1"/>
  <c r="S174" i="46" s="1"/>
  <c r="S175" i="46" a="1"/>
  <c r="S175" i="46" s="1"/>
  <c r="S176" i="46" a="1"/>
  <c r="S176" i="46" s="1"/>
  <c r="S177" i="46" a="1"/>
  <c r="S177" i="46" s="1"/>
  <c r="S178" i="46" a="1"/>
  <c r="S178" i="46" s="1"/>
  <c r="S179" i="46" a="1"/>
  <c r="S179" i="46"/>
  <c r="S180" i="46" a="1"/>
  <c r="S180" i="46" s="1"/>
  <c r="S181" i="46" a="1"/>
  <c r="S181" i="46" s="1"/>
  <c r="S182" i="46" a="1"/>
  <c r="S182" i="46" s="1"/>
  <c r="S183" i="46" a="1"/>
  <c r="S183" i="46" s="1"/>
  <c r="S184" i="46" a="1"/>
  <c r="S184" i="46"/>
  <c r="S185" i="46" a="1"/>
  <c r="S185" i="46" s="1"/>
  <c r="S186" i="46" a="1"/>
  <c r="S186" i="46" s="1"/>
  <c r="S187" i="46" a="1"/>
  <c r="S187" i="46" s="1"/>
  <c r="S188" i="46" a="1"/>
  <c r="S188" i="46" s="1"/>
  <c r="S189" i="46" a="1"/>
  <c r="S189" i="46" s="1"/>
  <c r="S190" i="46" a="1"/>
  <c r="S190" i="46" s="1"/>
  <c r="S191" i="46" a="1"/>
  <c r="S191" i="46" s="1"/>
  <c r="S192" i="46" a="1"/>
  <c r="S192" i="46" s="1"/>
  <c r="S193" i="46" a="1"/>
  <c r="S193" i="46" s="1"/>
  <c r="S194" i="46" a="1"/>
  <c r="S194" i="46" s="1"/>
  <c r="S195" i="46" a="1"/>
  <c r="S195" i="46"/>
  <c r="S196" i="46" a="1"/>
  <c r="S196" i="46" s="1"/>
  <c r="S197" i="46" a="1"/>
  <c r="S197" i="46" s="1"/>
  <c r="S198" i="46" a="1"/>
  <c r="S198" i="46" s="1"/>
  <c r="S199" i="46" a="1"/>
  <c r="S199" i="46" s="1"/>
  <c r="S200" i="46" a="1"/>
  <c r="S200" i="46"/>
  <c r="S201" i="46" a="1"/>
  <c r="S201" i="46" s="1"/>
  <c r="S202" i="46" a="1"/>
  <c r="S202" i="46" s="1"/>
  <c r="S203" i="46" a="1"/>
  <c r="S203" i="46" s="1"/>
  <c r="S204" i="46" a="1"/>
  <c r="S204" i="46" s="1"/>
  <c r="S205" i="46" a="1"/>
  <c r="S205" i="46" s="1"/>
  <c r="S206" i="46" a="1"/>
  <c r="S206" i="46" s="1"/>
  <c r="S207" i="46" a="1"/>
  <c r="S207" i="46" s="1"/>
  <c r="S208" i="46" a="1"/>
  <c r="S208" i="46"/>
  <c r="S209" i="46" a="1"/>
  <c r="S209" i="46" s="1"/>
  <c r="S210" i="46" a="1"/>
  <c r="S210" i="46" s="1"/>
  <c r="S211" i="46" a="1"/>
  <c r="S211" i="46"/>
  <c r="S212" i="46" a="1"/>
  <c r="S212" i="46" s="1"/>
  <c r="S213" i="46" a="1"/>
  <c r="S213" i="46" s="1"/>
  <c r="S214" i="46" a="1"/>
  <c r="S214" i="46" s="1"/>
  <c r="S215" i="46" a="1"/>
  <c r="S215" i="46" s="1"/>
  <c r="S216" i="46" a="1"/>
  <c r="S216" i="46" s="1"/>
  <c r="S217" i="46" a="1"/>
  <c r="S217" i="46" s="1"/>
  <c r="S218" i="46" a="1"/>
  <c r="S218" i="46" s="1"/>
  <c r="S219" i="46" a="1"/>
  <c r="S219" i="46"/>
  <c r="S220" i="46" a="1"/>
  <c r="S220" i="46" s="1"/>
  <c r="S221" i="46" a="1"/>
  <c r="S221" i="46" s="1"/>
  <c r="S222" i="46" a="1"/>
  <c r="S222" i="46" s="1"/>
  <c r="S223" i="46" a="1"/>
  <c r="S223" i="46" s="1"/>
  <c r="S224" i="46" a="1"/>
  <c r="S224" i="46"/>
  <c r="S225" i="46" a="1"/>
  <c r="S225" i="46" s="1"/>
  <c r="S226" i="46" a="1"/>
  <c r="S226" i="46" s="1"/>
  <c r="S227" i="46" a="1"/>
  <c r="S227" i="46"/>
  <c r="S228" i="46" a="1"/>
  <c r="S228" i="46" s="1"/>
  <c r="S229" i="46" a="1"/>
  <c r="S229" i="46" s="1"/>
  <c r="S230" i="46" a="1"/>
  <c r="S230" i="46" s="1"/>
  <c r="S231" i="46" a="1"/>
  <c r="S231" i="46" s="1"/>
  <c r="S232" i="46" a="1"/>
  <c r="S232" i="46" s="1"/>
  <c r="S233" i="46" a="1"/>
  <c r="S233" i="46" s="1"/>
  <c r="S234" i="46" a="1"/>
  <c r="S234" i="46" s="1"/>
  <c r="S235" i="46" a="1"/>
  <c r="S235" i="46" s="1"/>
  <c r="S236" i="46" a="1"/>
  <c r="S236" i="46" s="1"/>
  <c r="S237" i="46" a="1"/>
  <c r="S237" i="46" s="1"/>
  <c r="S238" i="46" a="1"/>
  <c r="S238" i="46" s="1"/>
  <c r="S239" i="46" a="1"/>
  <c r="S239" i="46" s="1"/>
  <c r="S240" i="46" a="1"/>
  <c r="S240" i="46" s="1"/>
  <c r="S241" i="46" a="1"/>
  <c r="S241" i="46" s="1"/>
  <c r="S242" i="46" a="1"/>
  <c r="S242" i="46" s="1"/>
  <c r="S243" i="46" a="1"/>
  <c r="S243" i="46"/>
  <c r="S244" i="46" a="1"/>
  <c r="S244" i="46" s="1"/>
  <c r="S245" i="46" a="1"/>
  <c r="S245" i="46" s="1"/>
  <c r="S246" i="46" a="1"/>
  <c r="S246" i="46" s="1"/>
  <c r="S247" i="46" a="1"/>
  <c r="S247" i="46" s="1"/>
  <c r="S248" i="46" a="1"/>
  <c r="S248" i="46" s="1"/>
  <c r="S249" i="46" a="1"/>
  <c r="S249" i="46" s="1"/>
  <c r="S250" i="46" a="1"/>
  <c r="S250" i="46" s="1"/>
  <c r="S251" i="46" a="1"/>
  <c r="S251" i="46" s="1"/>
  <c r="S252" i="46" a="1"/>
  <c r="S252" i="46" s="1"/>
  <c r="S253" i="46" a="1"/>
  <c r="S253" i="46" s="1"/>
  <c r="S254" i="46" a="1"/>
  <c r="S254" i="46" s="1"/>
  <c r="S255" i="46" a="1"/>
  <c r="S255" i="46" s="1"/>
  <c r="S256" i="46" a="1"/>
  <c r="S256" i="46" s="1"/>
  <c r="S257" i="46" a="1"/>
  <c r="S257" i="46" s="1"/>
  <c r="S258" i="46" a="1"/>
  <c r="S258" i="46" s="1"/>
  <c r="S259" i="46" a="1"/>
  <c r="S259" i="46" s="1"/>
  <c r="S260" i="46" a="1"/>
  <c r="S260" i="46" s="1"/>
  <c r="S261" i="46" a="1"/>
  <c r="S261" i="46" s="1"/>
  <c r="S262" i="46" a="1"/>
  <c r="S262" i="46" s="1"/>
  <c r="S263" i="46" a="1"/>
  <c r="S263" i="46" s="1"/>
  <c r="S264" i="46" a="1"/>
  <c r="S264" i="46" s="1"/>
  <c r="S265" i="46" a="1"/>
  <c r="S265" i="46" s="1"/>
  <c r="S266" i="46" a="1"/>
  <c r="S266" i="46" s="1"/>
  <c r="S267" i="46" a="1"/>
  <c r="S267" i="46" s="1"/>
  <c r="S268" i="46" a="1"/>
  <c r="S268" i="46" s="1"/>
  <c r="S269" i="46" a="1"/>
  <c r="S269" i="46" s="1"/>
  <c r="S270" i="46" a="1"/>
  <c r="S270" i="46" s="1"/>
  <c r="S271" i="46" a="1"/>
  <c r="S271" i="46" s="1"/>
  <c r="S272" i="46" a="1"/>
  <c r="S272" i="46" s="1"/>
  <c r="S273" i="46" a="1"/>
  <c r="S273" i="46" s="1"/>
  <c r="S274" i="46" a="1"/>
  <c r="S274" i="46" s="1"/>
  <c r="S275" i="46" a="1"/>
  <c r="S275" i="46" s="1"/>
  <c r="S276" i="46" a="1"/>
  <c r="S276" i="46" s="1"/>
  <c r="S277" i="46" a="1"/>
  <c r="S277" i="46" s="1"/>
  <c r="S278" i="46" a="1"/>
  <c r="S278" i="46" s="1"/>
  <c r="S279" i="46" a="1"/>
  <c r="S279" i="46" s="1"/>
  <c r="S280" i="46" a="1"/>
  <c r="S280" i="46" s="1"/>
  <c r="S281" i="46" a="1"/>
  <c r="S281" i="46" s="1"/>
  <c r="S282" i="46" a="1"/>
  <c r="S282" i="46" s="1"/>
  <c r="S283" i="46" a="1"/>
  <c r="S283" i="46" s="1"/>
  <c r="S284" i="46" a="1"/>
  <c r="S284" i="46" s="1"/>
  <c r="S285" i="46" a="1"/>
  <c r="S285" i="46" s="1"/>
  <c r="S286" i="46" a="1"/>
  <c r="S286" i="46" s="1"/>
  <c r="S287" i="46" a="1"/>
  <c r="S287" i="46" s="1"/>
  <c r="S288" i="46" a="1"/>
  <c r="S288" i="46" s="1"/>
  <c r="S289" i="46" a="1"/>
  <c r="S289" i="46" s="1"/>
  <c r="S290" i="46" a="1"/>
  <c r="S290" i="46" s="1"/>
  <c r="S291" i="46" a="1"/>
  <c r="S291" i="46" s="1"/>
  <c r="S292" i="46" a="1"/>
  <c r="S292" i="46" s="1"/>
  <c r="S293" i="46" a="1"/>
  <c r="S293" i="46" s="1"/>
  <c r="S294" i="46" a="1"/>
  <c r="S294" i="46" s="1"/>
  <c r="S295" i="46" a="1"/>
  <c r="S295" i="46" s="1"/>
  <c r="S296" i="46" a="1"/>
  <c r="S296" i="46" s="1"/>
  <c r="S297" i="46" a="1"/>
  <c r="S297" i="46" s="1"/>
  <c r="S298" i="46" a="1"/>
  <c r="S298" i="46" s="1"/>
  <c r="S299" i="46" a="1"/>
  <c r="S299" i="46" s="1"/>
  <c r="S300" i="46" a="1"/>
  <c r="S300" i="46" s="1"/>
  <c r="S301" i="46" a="1"/>
  <c r="S301" i="46" s="1"/>
  <c r="S302" i="46" a="1"/>
  <c r="S302" i="46" s="1"/>
  <c r="S303" i="46" a="1"/>
  <c r="S303" i="46" s="1"/>
  <c r="S304" i="46" a="1"/>
  <c r="S304" i="46" s="1"/>
  <c r="S305" i="46" a="1"/>
  <c r="S305" i="46" s="1"/>
  <c r="S306" i="46" a="1"/>
  <c r="S306" i="46" s="1"/>
  <c r="S307" i="46" a="1"/>
  <c r="S307" i="46" s="1"/>
  <c r="S308" i="46" a="1"/>
  <c r="S308" i="46" s="1"/>
  <c r="S309" i="46" a="1"/>
  <c r="S309" i="46" s="1"/>
  <c r="S310" i="46" a="1"/>
  <c r="S310" i="46" s="1"/>
  <c r="S311" i="46" a="1"/>
  <c r="S311" i="46" s="1"/>
  <c r="S312" i="46" a="1"/>
  <c r="S312" i="46" s="1"/>
  <c r="S313" i="46" a="1"/>
  <c r="S313" i="46" s="1"/>
  <c r="S314" i="46" a="1"/>
  <c r="S314" i="46" s="1"/>
  <c r="S315" i="46" a="1"/>
  <c r="S315" i="46" s="1"/>
  <c r="S316" i="46" a="1"/>
  <c r="S316" i="46" s="1"/>
  <c r="S317" i="46" a="1"/>
  <c r="S317" i="46" s="1"/>
  <c r="S318" i="46" a="1"/>
  <c r="S318" i="46" s="1"/>
  <c r="S319" i="46" a="1"/>
  <c r="S319" i="46" s="1"/>
  <c r="S320" i="46" a="1"/>
  <c r="S320" i="46" s="1"/>
  <c r="S321" i="46" a="1"/>
  <c r="S321" i="46" s="1"/>
  <c r="S322" i="46" a="1"/>
  <c r="S322" i="46" s="1"/>
  <c r="S323" i="46" a="1"/>
  <c r="S323" i="46" s="1"/>
  <c r="S324" i="46" a="1"/>
  <c r="S324" i="46" s="1"/>
  <c r="S325" i="46" a="1"/>
  <c r="S325" i="46" s="1"/>
  <c r="S326" i="46" a="1"/>
  <c r="S326" i="46" s="1"/>
  <c r="S327" i="46" a="1"/>
  <c r="S327" i="46" s="1"/>
  <c r="S328" i="46" a="1"/>
  <c r="S328" i="46" s="1"/>
  <c r="S329" i="46" a="1"/>
  <c r="S329" i="46" s="1"/>
  <c r="S330" i="46" a="1"/>
  <c r="S330" i="46" s="1"/>
  <c r="S331" i="46" a="1"/>
  <c r="S331" i="46" s="1"/>
  <c r="S332" i="46" a="1"/>
  <c r="S332" i="46" s="1"/>
  <c r="S333" i="46" a="1"/>
  <c r="S333" i="46" s="1"/>
  <c r="S334" i="46" a="1"/>
  <c r="S334" i="46" s="1"/>
  <c r="S335" i="46" a="1"/>
  <c r="S335" i="46" s="1"/>
  <c r="S336" i="46" a="1"/>
  <c r="S336" i="46" s="1"/>
  <c r="S337" i="46" a="1"/>
  <c r="S337" i="46" s="1"/>
  <c r="S338" i="46" a="1"/>
  <c r="S338" i="46" s="1"/>
  <c r="S339" i="46" a="1"/>
  <c r="S339" i="46" s="1"/>
  <c r="S340" i="46" a="1"/>
  <c r="S340" i="46" s="1"/>
  <c r="S341" i="46" a="1"/>
  <c r="S341" i="46" s="1"/>
  <c r="S342" i="46" a="1"/>
  <c r="S342" i="46" s="1"/>
  <c r="S343" i="46" a="1"/>
  <c r="S343" i="46" s="1"/>
  <c r="S344" i="46" a="1"/>
  <c r="S344" i="46" s="1"/>
  <c r="S345" i="46" a="1"/>
  <c r="S345" i="46" s="1"/>
  <c r="S346" i="46" a="1"/>
  <c r="S346" i="46" s="1"/>
  <c r="S347" i="46" a="1"/>
  <c r="S347" i="46" s="1"/>
  <c r="S348" i="46" a="1"/>
  <c r="S348" i="46" s="1"/>
  <c r="S349" i="46" a="1"/>
  <c r="S349" i="46" s="1"/>
  <c r="S350" i="46" a="1"/>
  <c r="S350" i="46" s="1"/>
  <c r="S351" i="46" a="1"/>
  <c r="S351" i="46" s="1"/>
  <c r="S352" i="46" a="1"/>
  <c r="S352" i="46" s="1"/>
  <c r="S353" i="46" a="1"/>
  <c r="S353" i="46" s="1"/>
  <c r="S354" i="46" a="1"/>
  <c r="S354" i="46" s="1"/>
  <c r="S355" i="46" a="1"/>
  <c r="S355" i="46" s="1"/>
  <c r="S356" i="46" a="1"/>
  <c r="S356" i="46" s="1"/>
  <c r="S357" i="46" a="1"/>
  <c r="S357" i="46"/>
  <c r="S358" i="46" a="1"/>
  <c r="S358" i="46" s="1"/>
  <c r="S359" i="46" a="1"/>
  <c r="S359" i="46" s="1"/>
  <c r="S360" i="46" a="1"/>
  <c r="S360" i="46" s="1"/>
  <c r="S361" i="46" a="1"/>
  <c r="S361" i="46"/>
  <c r="S362" i="46" a="1"/>
  <c r="S362" i="46" s="1"/>
  <c r="S363" i="46" a="1"/>
  <c r="S363" i="46" s="1"/>
  <c r="S364" i="46" a="1"/>
  <c r="S364" i="46" s="1"/>
  <c r="S365" i="46" a="1"/>
  <c r="S365" i="46"/>
  <c r="S366" i="46" a="1"/>
  <c r="S366" i="46" s="1"/>
  <c r="S367" i="46" a="1"/>
  <c r="S367" i="46" s="1"/>
  <c r="S368" i="46" a="1"/>
  <c r="S368" i="46" s="1"/>
  <c r="S369" i="46" a="1"/>
  <c r="S369" i="46"/>
  <c r="S370" i="46" a="1"/>
  <c r="S370" i="46" s="1"/>
  <c r="S371" i="46" a="1"/>
  <c r="S371" i="46" s="1"/>
  <c r="S372" i="46" a="1"/>
  <c r="S372" i="46" s="1"/>
  <c r="S373" i="46" a="1"/>
  <c r="S373" i="46"/>
  <c r="S374" i="46" a="1"/>
  <c r="S374" i="46" s="1"/>
  <c r="S375" i="46" a="1"/>
  <c r="S375" i="46" s="1"/>
  <c r="S376" i="46" a="1"/>
  <c r="S376" i="46" s="1"/>
  <c r="S377" i="46" a="1"/>
  <c r="S377" i="46"/>
  <c r="S378" i="46" a="1"/>
  <c r="S378" i="46" s="1"/>
  <c r="S379" i="46" a="1"/>
  <c r="S379" i="46" s="1"/>
  <c r="S380" i="46" a="1"/>
  <c r="S380" i="46" s="1"/>
  <c r="S381" i="46" a="1"/>
  <c r="S381" i="46"/>
  <c r="S382" i="46" a="1"/>
  <c r="S382" i="46" s="1"/>
  <c r="S383" i="46" a="1"/>
  <c r="S383" i="46" s="1"/>
  <c r="S384" i="46" a="1"/>
  <c r="S384" i="46" s="1"/>
  <c r="S385" i="46" a="1"/>
  <c r="S385" i="46"/>
  <c r="S386" i="46" a="1"/>
  <c r="S386" i="46" s="1"/>
  <c r="S387" i="46" a="1"/>
  <c r="S387" i="46" s="1"/>
  <c r="S388" i="46" a="1"/>
  <c r="S388" i="46" s="1"/>
  <c r="S389" i="46" a="1"/>
  <c r="S389" i="46"/>
  <c r="S390" i="46" a="1"/>
  <c r="S390" i="46" s="1"/>
  <c r="S391" i="46" a="1"/>
  <c r="S391" i="46" s="1"/>
  <c r="S392" i="46" a="1"/>
  <c r="S392" i="46" s="1"/>
  <c r="S393" i="46" a="1"/>
  <c r="S393" i="46"/>
  <c r="S394" i="46" a="1"/>
  <c r="S394" i="46" s="1"/>
  <c r="S395" i="46" a="1"/>
  <c r="S395" i="46" s="1"/>
  <c r="S396" i="46" a="1"/>
  <c r="S396" i="46" s="1"/>
  <c r="S397" i="46" a="1"/>
  <c r="S397" i="46"/>
  <c r="S398" i="46" a="1"/>
  <c r="S398" i="46" s="1"/>
  <c r="S399" i="46" a="1"/>
  <c r="S399" i="46" s="1"/>
  <c r="S400" i="46" a="1"/>
  <c r="S400" i="46" s="1"/>
  <c r="S401" i="46" a="1"/>
  <c r="S401" i="46"/>
  <c r="S402" i="46" a="1"/>
  <c r="S402" i="46" s="1"/>
  <c r="S403" i="46" a="1"/>
  <c r="S403" i="46" s="1"/>
  <c r="S404" i="46" a="1"/>
  <c r="S404" i="46" s="1"/>
  <c r="S405" i="46" a="1"/>
  <c r="S405" i="46"/>
  <c r="S406" i="46" a="1"/>
  <c r="S406" i="46" s="1"/>
  <c r="S407" i="46" a="1"/>
  <c r="S407" i="46" s="1"/>
  <c r="S408" i="46" a="1"/>
  <c r="S408" i="46" s="1"/>
  <c r="S409" i="46" a="1"/>
  <c r="S409" i="46"/>
  <c r="S410" i="46" a="1"/>
  <c r="S410" i="46" s="1"/>
  <c r="S411" i="46" a="1"/>
  <c r="S411" i="46" s="1"/>
  <c r="S412" i="46" a="1"/>
  <c r="S412" i="46" s="1"/>
  <c r="S413" i="46" a="1"/>
  <c r="S413" i="46"/>
  <c r="S414" i="46" a="1"/>
  <c r="S414" i="46" s="1"/>
  <c r="S415" i="46" a="1"/>
  <c r="S415" i="46" s="1"/>
  <c r="S416" i="46" a="1"/>
  <c r="S416" i="46" s="1"/>
  <c r="S417" i="46" a="1"/>
  <c r="S417" i="46"/>
  <c r="S418" i="46" a="1"/>
  <c r="S418" i="46" s="1"/>
  <c r="S419" i="46" a="1"/>
  <c r="S419" i="46" s="1"/>
  <c r="S420" i="46" a="1"/>
  <c r="S420" i="46" s="1"/>
  <c r="S421" i="46" a="1"/>
  <c r="S421" i="46"/>
  <c r="S422" i="46" a="1"/>
  <c r="S422" i="46" s="1"/>
  <c r="S423" i="46" a="1"/>
  <c r="S423" i="46" s="1"/>
  <c r="S424" i="46" a="1"/>
  <c r="S424" i="46" s="1"/>
  <c r="S425" i="46" a="1"/>
  <c r="S425" i="46"/>
  <c r="S426" i="46" a="1"/>
  <c r="S426" i="46" s="1"/>
  <c r="S427" i="46" a="1"/>
  <c r="S427" i="46" s="1"/>
  <c r="S428" i="46" a="1"/>
  <c r="S428" i="46" s="1"/>
  <c r="S429" i="46" a="1"/>
  <c r="S429" i="46"/>
  <c r="S430" i="46" a="1"/>
  <c r="S430" i="46" s="1"/>
  <c r="S431" i="46" a="1"/>
  <c r="S431" i="46" s="1"/>
  <c r="S432" i="46" a="1"/>
  <c r="S432" i="46" s="1"/>
  <c r="S433" i="46" a="1"/>
  <c r="S433" i="46"/>
  <c r="S434" i="46" a="1"/>
  <c r="S434" i="46" s="1"/>
  <c r="S435" i="46" a="1"/>
  <c r="S435" i="46" s="1"/>
  <c r="S436" i="46" a="1"/>
  <c r="S436" i="46" s="1"/>
  <c r="S437" i="46" a="1"/>
  <c r="S437" i="46"/>
  <c r="S438" i="46" a="1"/>
  <c r="S438" i="46" s="1"/>
  <c r="S439" i="46" a="1"/>
  <c r="S439" i="46" s="1"/>
  <c r="S440" i="46" a="1"/>
  <c r="S440" i="46" s="1"/>
  <c r="S441" i="46" a="1"/>
  <c r="S441" i="46"/>
  <c r="S442" i="46" a="1"/>
  <c r="S442" i="46" s="1"/>
  <c r="S443" i="46" a="1"/>
  <c r="S443" i="46" s="1"/>
  <c r="S444" i="46" a="1"/>
  <c r="S444" i="46" s="1"/>
  <c r="S445" i="46" a="1"/>
  <c r="S445" i="46"/>
  <c r="S446" i="46" a="1"/>
  <c r="S446" i="46" s="1"/>
  <c r="S447" i="46" a="1"/>
  <c r="S447" i="46" s="1"/>
  <c r="S448" i="46" a="1"/>
  <c r="S448" i="46" s="1"/>
  <c r="S449" i="46" a="1"/>
  <c r="S449" i="46"/>
  <c r="S450" i="46" a="1"/>
  <c r="S450" i="46" s="1"/>
  <c r="S451" i="46" a="1"/>
  <c r="S451" i="46" s="1"/>
  <c r="S452" i="46" a="1"/>
  <c r="S452" i="46" s="1"/>
  <c r="S453" i="46" a="1"/>
  <c r="S453" i="46"/>
  <c r="S454" i="46" a="1"/>
  <c r="S454" i="46" s="1"/>
  <c r="S455" i="46" a="1"/>
  <c r="S455" i="46" s="1"/>
  <c r="S456" i="46" a="1"/>
  <c r="S456" i="46" s="1"/>
  <c r="S457" i="46" a="1"/>
  <c r="S457" i="46"/>
  <c r="S458" i="46" a="1"/>
  <c r="S458" i="46" s="1"/>
  <c r="S459" i="46" a="1"/>
  <c r="S459" i="46" s="1"/>
  <c r="S460" i="46" a="1"/>
  <c r="S460" i="46" s="1"/>
  <c r="S461" i="46" a="1"/>
  <c r="S461" i="46"/>
  <c r="S462" i="46" a="1"/>
  <c r="S462" i="46" s="1"/>
  <c r="S463" i="46" a="1"/>
  <c r="S463" i="46" s="1"/>
  <c r="S464" i="46" a="1"/>
  <c r="S464" i="46" s="1"/>
  <c r="S465" i="46" a="1"/>
  <c r="S465" i="46"/>
  <c r="S466" i="46" a="1"/>
  <c r="S466" i="46" s="1"/>
  <c r="S467" i="46" a="1"/>
  <c r="S467" i="46" s="1"/>
  <c r="S468" i="46" a="1"/>
  <c r="S468" i="46" s="1"/>
  <c r="S469" i="46" a="1"/>
  <c r="S469" i="46"/>
  <c r="S470" i="46" a="1"/>
  <c r="S470" i="46" s="1"/>
  <c r="S471" i="46" a="1"/>
  <c r="S471" i="46" s="1"/>
  <c r="S472" i="46" a="1"/>
  <c r="S472" i="46" s="1"/>
  <c r="S473" i="46" a="1"/>
  <c r="S473" i="46"/>
  <c r="S474" i="46" a="1"/>
  <c r="S474" i="46" s="1"/>
  <c r="S475" i="46" a="1"/>
  <c r="S475" i="46" s="1"/>
  <c r="S476" i="46" a="1"/>
  <c r="S476" i="46" s="1"/>
  <c r="S477" i="46" a="1"/>
  <c r="S477" i="46"/>
  <c r="S478" i="46" a="1"/>
  <c r="S478" i="46" s="1"/>
  <c r="S479" i="46" a="1"/>
  <c r="S479" i="46" s="1"/>
  <c r="S480" i="46" a="1"/>
  <c r="S480" i="46" s="1"/>
  <c r="S481" i="46" a="1"/>
  <c r="S481" i="46"/>
  <c r="S482" i="46" a="1"/>
  <c r="S482" i="46" s="1"/>
  <c r="S483" i="46" a="1"/>
  <c r="S483" i="46" s="1"/>
  <c r="S484" i="46" a="1"/>
  <c r="S484" i="46" s="1"/>
  <c r="S485" i="46" a="1"/>
  <c r="S485" i="46"/>
  <c r="S486" i="46" a="1"/>
  <c r="S486" i="46" s="1"/>
  <c r="S487" i="46" a="1"/>
  <c r="S487" i="46" s="1"/>
  <c r="S488" i="46" a="1"/>
  <c r="S488" i="46" s="1"/>
  <c r="S489" i="46" a="1"/>
  <c r="S489" i="46"/>
  <c r="S490" i="46" a="1"/>
  <c r="S490" i="46" s="1"/>
  <c r="S491" i="46" a="1"/>
  <c r="S491" i="46" s="1"/>
  <c r="S492" i="46" a="1"/>
  <c r="S492" i="46" s="1"/>
  <c r="S493" i="46" a="1"/>
  <c r="S493" i="46"/>
  <c r="S494" i="46" a="1"/>
  <c r="S494" i="46" s="1"/>
  <c r="S495" i="46" a="1"/>
  <c r="S495" i="46" s="1"/>
  <c r="S496" i="46" a="1"/>
  <c r="S496" i="46" s="1"/>
  <c r="S497" i="46" a="1"/>
  <c r="S497" i="46" s="1"/>
  <c r="S498" i="46" a="1"/>
  <c r="S498" i="46" s="1"/>
  <c r="S499" i="46" a="1"/>
  <c r="S499" i="46" s="1"/>
  <c r="S500" i="46" a="1"/>
  <c r="S500" i="46" s="1"/>
  <c r="S501" i="46" a="1"/>
  <c r="S501" i="46"/>
  <c r="S502" i="46" a="1"/>
  <c r="S502" i="46" s="1"/>
  <c r="S503" i="46" a="1"/>
  <c r="S503" i="46" s="1"/>
  <c r="S504" i="46" a="1"/>
  <c r="S504" i="46" s="1"/>
  <c r="S505" i="46" a="1"/>
  <c r="S505" i="46"/>
  <c r="S506" i="46" a="1"/>
  <c r="S506" i="46" s="1"/>
  <c r="S507" i="46" a="1"/>
  <c r="S507" i="46" s="1"/>
  <c r="S508" i="46" a="1"/>
  <c r="S508" i="46" s="1"/>
  <c r="S509" i="46" a="1"/>
  <c r="S509" i="46"/>
  <c r="S510" i="46" a="1"/>
  <c r="S510" i="46" s="1"/>
  <c r="S511" i="46" a="1"/>
  <c r="S511" i="46" s="1"/>
  <c r="S512" i="46" a="1"/>
  <c r="S512" i="46" s="1"/>
  <c r="S513" i="46" a="1"/>
  <c r="S513" i="46" s="1"/>
  <c r="S514" i="46" a="1"/>
  <c r="S514" i="46" s="1"/>
  <c r="S515" i="46" a="1"/>
  <c r="S515" i="46" s="1"/>
  <c r="S516" i="46" a="1"/>
  <c r="S516" i="46" s="1"/>
  <c r="S517" i="46" a="1"/>
  <c r="S517" i="46"/>
  <c r="S518" i="46" a="1"/>
  <c r="S518" i="46" s="1"/>
  <c r="S519" i="46" a="1"/>
  <c r="S519" i="46" s="1"/>
  <c r="S520" i="46" a="1"/>
  <c r="S520" i="46" s="1"/>
  <c r="S521" i="46" a="1"/>
  <c r="S521" i="46"/>
  <c r="S522" i="46" a="1"/>
  <c r="S522" i="46" s="1"/>
  <c r="S523" i="46" a="1"/>
  <c r="S523" i="46" s="1"/>
  <c r="S524" i="46" a="1"/>
  <c r="S524" i="46" s="1"/>
  <c r="S525" i="46" a="1"/>
  <c r="S525" i="46"/>
  <c r="S526" i="46" a="1"/>
  <c r="S526" i="46" s="1"/>
  <c r="S527" i="46" a="1"/>
  <c r="S527" i="46" s="1"/>
  <c r="S528" i="46" a="1"/>
  <c r="S528" i="46" s="1"/>
  <c r="S529" i="46" a="1"/>
  <c r="S529" i="46" s="1"/>
  <c r="S530" i="46" a="1"/>
  <c r="S530" i="46" s="1"/>
  <c r="S531" i="46" a="1"/>
  <c r="S531" i="46" s="1"/>
  <c r="S532" i="46" a="1"/>
  <c r="S532" i="46" s="1"/>
  <c r="S533" i="46" a="1"/>
  <c r="S533" i="46" s="1"/>
  <c r="S534" i="46" a="1"/>
  <c r="S534" i="46" s="1"/>
  <c r="S535" i="46" a="1"/>
  <c r="S535" i="46" s="1"/>
  <c r="S536" i="46" a="1"/>
  <c r="S536" i="46" s="1"/>
  <c r="S537" i="46" a="1"/>
  <c r="S537" i="46"/>
  <c r="S538" i="46" a="1"/>
  <c r="S538" i="46" s="1"/>
  <c r="S539" i="46" a="1"/>
  <c r="S539" i="46" s="1"/>
  <c r="S540" i="46" a="1"/>
  <c r="S540" i="46" s="1"/>
  <c r="S541" i="46" a="1"/>
  <c r="S541" i="46" s="1"/>
  <c r="S542" i="46" a="1"/>
  <c r="S542" i="46" s="1"/>
  <c r="S543" i="46" a="1"/>
  <c r="S543" i="46" s="1"/>
  <c r="S544" i="46" a="1"/>
  <c r="S544" i="46" s="1"/>
  <c r="S545" i="46" a="1"/>
  <c r="S545" i="46" s="1"/>
  <c r="S546" i="46" a="1"/>
  <c r="S546" i="46" s="1"/>
  <c r="S547" i="46" a="1"/>
  <c r="S547" i="46" s="1"/>
  <c r="S548" i="46" a="1"/>
  <c r="S548" i="46" s="1"/>
  <c r="S549" i="46" a="1"/>
  <c r="S549" i="46" s="1"/>
  <c r="S550" i="46" a="1"/>
  <c r="S550" i="46" s="1"/>
  <c r="S551" i="46" a="1"/>
  <c r="S551" i="46" s="1"/>
  <c r="S552" i="46" a="1"/>
  <c r="S552" i="46" s="1"/>
  <c r="S553" i="46" a="1"/>
  <c r="S553" i="46" s="1"/>
  <c r="S554" i="46" a="1"/>
  <c r="S554" i="46" s="1"/>
  <c r="S555" i="46" a="1"/>
  <c r="S555" i="46" s="1"/>
  <c r="S556" i="46" a="1"/>
  <c r="S556" i="46" s="1"/>
  <c r="S557" i="46" a="1"/>
  <c r="S557" i="46"/>
  <c r="S558" i="46" a="1"/>
  <c r="S558" i="46" s="1"/>
  <c r="S559" i="46" a="1"/>
  <c r="S559" i="46" s="1"/>
  <c r="S560" i="46" a="1"/>
  <c r="S560" i="46" s="1"/>
  <c r="S561" i="46" a="1"/>
  <c r="S561" i="46"/>
  <c r="S562" i="46" a="1"/>
  <c r="S562" i="46" s="1"/>
  <c r="S563" i="46" a="1"/>
  <c r="S563" i="46" s="1"/>
  <c r="S564" i="46" a="1"/>
  <c r="S564" i="46" s="1"/>
  <c r="S565" i="46" a="1"/>
  <c r="S565" i="46" s="1"/>
  <c r="S566" i="46" a="1"/>
  <c r="S566" i="46" s="1"/>
  <c r="S567" i="46" a="1"/>
  <c r="S567" i="46" s="1"/>
  <c r="S568" i="46" a="1"/>
  <c r="S568" i="46" s="1"/>
  <c r="S569" i="46" a="1"/>
  <c r="S569" i="46"/>
  <c r="S570" i="46" a="1"/>
  <c r="S570" i="46" s="1"/>
  <c r="S571" i="46" a="1"/>
  <c r="S571" i="46" s="1"/>
  <c r="S572" i="46" a="1"/>
  <c r="S572" i="46" s="1"/>
  <c r="S573" i="46" a="1"/>
  <c r="S573" i="46" s="1"/>
  <c r="S574" i="46" a="1"/>
  <c r="S574" i="46" s="1"/>
  <c r="S575" i="46" a="1"/>
  <c r="S575" i="46" s="1"/>
  <c r="S576" i="46" a="1"/>
  <c r="S576" i="46" s="1"/>
  <c r="S577" i="46" a="1"/>
  <c r="S577" i="46" s="1"/>
  <c r="S578" i="46" a="1"/>
  <c r="S578" i="46" s="1"/>
  <c r="S579" i="46" a="1"/>
  <c r="S579" i="46" s="1"/>
  <c r="S580" i="46" a="1"/>
  <c r="S580" i="46" s="1"/>
  <c r="S581" i="46" a="1"/>
  <c r="S581" i="46" s="1"/>
  <c r="S582" i="46" a="1"/>
  <c r="S582" i="46" s="1"/>
  <c r="S583" i="46" a="1"/>
  <c r="S583" i="46" s="1"/>
  <c r="S584" i="46" a="1"/>
  <c r="S584" i="46" s="1"/>
  <c r="S585" i="46" a="1"/>
  <c r="S585" i="46" s="1"/>
  <c r="S586" i="46" a="1"/>
  <c r="S586" i="46" s="1"/>
  <c r="S587" i="46" a="1"/>
  <c r="S587" i="46" s="1"/>
  <c r="S588" i="46" a="1"/>
  <c r="S588" i="46" s="1"/>
  <c r="S589" i="46" a="1"/>
  <c r="S589" i="46"/>
  <c r="S590" i="46" a="1"/>
  <c r="S590" i="46" s="1"/>
  <c r="S591" i="46" a="1"/>
  <c r="S591" i="46" s="1"/>
  <c r="S592" i="46" a="1"/>
  <c r="S592" i="46" s="1"/>
  <c r="S593" i="46" a="1"/>
  <c r="S593" i="46"/>
  <c r="S594" i="46" a="1"/>
  <c r="S594" i="46" s="1"/>
  <c r="S595" i="46" a="1"/>
  <c r="S595" i="46" s="1"/>
  <c r="S596" i="46" a="1"/>
  <c r="S596" i="46" s="1"/>
  <c r="S597" i="46" a="1"/>
  <c r="S597" i="46" s="1"/>
  <c r="S598" i="46" a="1"/>
  <c r="S598" i="46" s="1"/>
  <c r="S599" i="46" a="1"/>
  <c r="S599" i="46" s="1"/>
  <c r="S600" i="46" a="1"/>
  <c r="S600" i="46" s="1"/>
  <c r="S601" i="46" a="1"/>
  <c r="S601" i="46"/>
  <c r="S602" i="46" a="1"/>
  <c r="S602" i="46" s="1"/>
  <c r="S603" i="46" a="1"/>
  <c r="S603" i="46" s="1"/>
  <c r="S604" i="46" a="1"/>
  <c r="S604" i="46" s="1"/>
  <c r="S605" i="46" a="1"/>
  <c r="S605" i="46" s="1"/>
  <c r="S606" i="46" a="1"/>
  <c r="S606" i="46" s="1"/>
  <c r="S607" i="46" a="1"/>
  <c r="S607" i="46" s="1"/>
  <c r="S608" i="46" a="1"/>
  <c r="S608" i="46" s="1"/>
  <c r="S609" i="46" a="1"/>
  <c r="S609" i="46"/>
  <c r="S610" i="46" a="1"/>
  <c r="S610" i="46" s="1"/>
  <c r="S611" i="46" a="1"/>
  <c r="S611" i="46" s="1"/>
  <c r="S612" i="46" a="1"/>
  <c r="S612" i="46" s="1"/>
  <c r="S613" i="46" a="1"/>
  <c r="S613" i="46" s="1"/>
  <c r="S614" i="46" a="1"/>
  <c r="S614" i="46" s="1"/>
  <c r="S615" i="46" a="1"/>
  <c r="S615" i="46" s="1"/>
  <c r="S616" i="46" a="1"/>
  <c r="S616" i="46" s="1"/>
  <c r="S617" i="46" a="1"/>
  <c r="S617" i="46" s="1"/>
  <c r="S618" i="46" a="1"/>
  <c r="S618" i="46" s="1"/>
  <c r="S619" i="46" a="1"/>
  <c r="S619" i="46" s="1"/>
  <c r="S620" i="46" a="1"/>
  <c r="S620" i="46" s="1"/>
  <c r="S621" i="46" a="1"/>
  <c r="S621" i="46"/>
  <c r="S622" i="46" a="1"/>
  <c r="S622" i="46" s="1"/>
  <c r="S623" i="46" a="1"/>
  <c r="S623" i="46" s="1"/>
  <c r="S624" i="46" a="1"/>
  <c r="S624" i="46" s="1"/>
  <c r="S625" i="46" a="1"/>
  <c r="S625" i="46"/>
  <c r="S626" i="46" a="1"/>
  <c r="S626" i="46" s="1"/>
  <c r="S627" i="46" a="1"/>
  <c r="S627" i="46" s="1"/>
  <c r="S628" i="46" a="1"/>
  <c r="S628" i="46" s="1"/>
  <c r="S629" i="46" a="1"/>
  <c r="S629" i="46" s="1"/>
  <c r="S630" i="46" a="1"/>
  <c r="S630" i="46" s="1"/>
  <c r="S631" i="46" a="1"/>
  <c r="S631" i="46" s="1"/>
  <c r="S632" i="46" a="1"/>
  <c r="S632" i="46" s="1"/>
  <c r="S633" i="46" a="1"/>
  <c r="S633" i="46"/>
  <c r="S634" i="46" a="1"/>
  <c r="S634" i="46" s="1"/>
  <c r="S635" i="46" a="1"/>
  <c r="S635" i="46" s="1"/>
  <c r="S636" i="46" a="1"/>
  <c r="S636" i="46" s="1"/>
  <c r="S637" i="46" a="1"/>
  <c r="S637" i="46" s="1"/>
  <c r="S638" i="46" a="1"/>
  <c r="S638" i="46" s="1"/>
  <c r="S639" i="46" a="1"/>
  <c r="S639" i="46" s="1"/>
  <c r="S640" i="46" a="1"/>
  <c r="S640" i="46" s="1"/>
  <c r="S641" i="46" a="1"/>
  <c r="S641" i="46" s="1"/>
  <c r="S642" i="46" a="1"/>
  <c r="S642" i="46" s="1"/>
  <c r="S643" i="46" a="1"/>
  <c r="S643" i="46" s="1"/>
  <c r="S644" i="46" a="1"/>
  <c r="S644" i="46" s="1"/>
  <c r="S645" i="46" a="1"/>
  <c r="S645" i="46" s="1"/>
  <c r="S646" i="46" a="1"/>
  <c r="S646" i="46" s="1"/>
  <c r="S647" i="46" a="1"/>
  <c r="S647" i="46" s="1"/>
  <c r="S648" i="46" a="1"/>
  <c r="S648" i="46" s="1"/>
  <c r="S649" i="46" a="1"/>
  <c r="S649" i="46" s="1"/>
  <c r="S650" i="46" a="1"/>
  <c r="S650" i="46" s="1"/>
  <c r="S651" i="46" a="1"/>
  <c r="S651" i="46" s="1"/>
  <c r="S652" i="46" a="1"/>
  <c r="S652" i="46" s="1"/>
  <c r="S653" i="46" a="1"/>
  <c r="S653" i="46"/>
  <c r="S654" i="46" a="1"/>
  <c r="S654" i="46" s="1"/>
  <c r="S655" i="46" a="1"/>
  <c r="S655" i="46" s="1"/>
  <c r="S656" i="46" a="1"/>
  <c r="S656" i="46" s="1"/>
  <c r="S657" i="46" a="1"/>
  <c r="S657" i="46"/>
  <c r="S658" i="46" a="1"/>
  <c r="S658" i="46" s="1"/>
  <c r="S659" i="46" a="1"/>
  <c r="S659" i="46" s="1"/>
  <c r="S660" i="46" a="1"/>
  <c r="S660" i="46" s="1"/>
  <c r="S661" i="46" a="1"/>
  <c r="S661" i="46"/>
  <c r="S662" i="46" a="1"/>
  <c r="S662" i="46" s="1"/>
  <c r="S663" i="46" a="1"/>
  <c r="S663" i="46" s="1"/>
  <c r="S664" i="46" a="1"/>
  <c r="S664" i="46" s="1"/>
  <c r="S665" i="46" a="1"/>
  <c r="S665" i="46"/>
  <c r="S666" i="46" a="1"/>
  <c r="S666" i="46" s="1"/>
  <c r="S667" i="46" a="1"/>
  <c r="S667" i="46" s="1"/>
  <c r="S668" i="46" a="1"/>
  <c r="S668" i="46" s="1"/>
  <c r="S669" i="46" a="1"/>
  <c r="S669" i="46" s="1"/>
  <c r="S670" i="46" a="1"/>
  <c r="S670" i="46" s="1"/>
  <c r="S671" i="46" a="1"/>
  <c r="S671" i="46" s="1"/>
  <c r="S672" i="46" a="1"/>
  <c r="S672" i="46" s="1"/>
  <c r="S673" i="46" a="1"/>
  <c r="S673" i="46"/>
  <c r="S674" i="46" a="1"/>
  <c r="S674" i="46" s="1"/>
  <c r="S675" i="46" a="1"/>
  <c r="S675" i="46" s="1"/>
  <c r="S676" i="46" a="1"/>
  <c r="S676" i="46" s="1"/>
  <c r="S677" i="46" a="1"/>
  <c r="S677" i="46" s="1"/>
  <c r="S678" i="46" a="1"/>
  <c r="S678" i="46" s="1"/>
  <c r="S679" i="46" a="1"/>
  <c r="S679" i="46" s="1"/>
  <c r="S680" i="46" a="1"/>
  <c r="S680" i="46" s="1"/>
  <c r="S681" i="46" a="1"/>
  <c r="S681" i="46" s="1"/>
  <c r="S682" i="46" a="1"/>
  <c r="S682" i="46" s="1"/>
  <c r="S683" i="46" a="1"/>
  <c r="S683" i="46" s="1"/>
  <c r="S684" i="46" a="1"/>
  <c r="S684" i="46" s="1"/>
  <c r="S685" i="46" a="1"/>
  <c r="S685" i="46"/>
  <c r="S686" i="46" a="1"/>
  <c r="S686" i="46" s="1"/>
  <c r="S687" i="46" a="1"/>
  <c r="S687" i="46" s="1"/>
  <c r="S688" i="46" a="1"/>
  <c r="S688" i="46" s="1"/>
  <c r="S689" i="46" a="1"/>
  <c r="S689" i="46"/>
  <c r="S690" i="46" a="1"/>
  <c r="S690" i="46" s="1"/>
  <c r="S691" i="46" a="1"/>
  <c r="S691" i="46" s="1"/>
  <c r="S692" i="46" a="1"/>
  <c r="S692" i="46" s="1"/>
  <c r="S693" i="46" a="1"/>
  <c r="S693" i="46"/>
  <c r="S694" i="46" a="1"/>
  <c r="S694" i="46" s="1"/>
  <c r="S695" i="46" a="1"/>
  <c r="S695" i="46" s="1"/>
  <c r="S696" i="46" a="1"/>
  <c r="S696" i="46" s="1"/>
  <c r="S697" i="46" a="1"/>
  <c r="S697" i="46"/>
  <c r="S698" i="46" a="1"/>
  <c r="S698" i="46" s="1"/>
  <c r="S699" i="46" a="1"/>
  <c r="S699" i="46" s="1"/>
  <c r="S700" i="46" a="1"/>
  <c r="S700" i="46" s="1"/>
  <c r="S701" i="46" a="1"/>
  <c r="S701" i="46" s="1"/>
  <c r="S702" i="46" a="1"/>
  <c r="S702" i="46" s="1"/>
  <c r="S703" i="46" a="1"/>
  <c r="S703" i="46" s="1"/>
  <c r="S704" i="46" a="1"/>
  <c r="S704" i="46" s="1"/>
  <c r="S705" i="46" a="1"/>
  <c r="S705" i="46" s="1"/>
  <c r="S706" i="46" a="1"/>
  <c r="S706" i="46" s="1"/>
  <c r="S707" i="46" a="1"/>
  <c r="S707" i="46" s="1"/>
  <c r="S708" i="46" a="1"/>
  <c r="S708" i="46" s="1"/>
  <c r="S709" i="46" a="1"/>
  <c r="S709" i="46" s="1"/>
  <c r="S710" i="46" a="1"/>
  <c r="S710" i="46" s="1"/>
  <c r="S711" i="46" a="1"/>
  <c r="S711" i="46" s="1"/>
  <c r="S712" i="46" a="1"/>
  <c r="S712" i="46" s="1"/>
  <c r="S713" i="46" a="1"/>
  <c r="S713" i="46" s="1"/>
  <c r="S714" i="46" a="1"/>
  <c r="S714" i="46" s="1"/>
  <c r="S715" i="46" a="1"/>
  <c r="S715" i="46" s="1"/>
  <c r="S716" i="46" a="1"/>
  <c r="S716" i="46" s="1"/>
  <c r="S717" i="46" a="1"/>
  <c r="S717" i="46"/>
  <c r="S718" i="46" a="1"/>
  <c r="S718" i="46" s="1"/>
  <c r="S719" i="46" a="1"/>
  <c r="S719" i="46" s="1"/>
  <c r="S720" i="46" a="1"/>
  <c r="S720" i="46" s="1"/>
  <c r="S721" i="46" a="1"/>
  <c r="S721" i="46"/>
  <c r="S722" i="46" a="1"/>
  <c r="S722" i="46" s="1"/>
  <c r="S723" i="46" a="1"/>
  <c r="S723" i="46" s="1"/>
  <c r="S724" i="46" a="1"/>
  <c r="S724" i="46" s="1"/>
  <c r="S725" i="46" a="1"/>
  <c r="S725" i="46" s="1"/>
  <c r="S726" i="46" a="1"/>
  <c r="S726" i="46" s="1"/>
  <c r="S727" i="46" a="1"/>
  <c r="S727" i="46" s="1"/>
  <c r="S728" i="46" a="1"/>
  <c r="S728" i="46" s="1"/>
  <c r="S729" i="46" a="1"/>
  <c r="S729" i="46" s="1"/>
  <c r="S730" i="46" a="1"/>
  <c r="S730" i="46" s="1"/>
  <c r="S731" i="46" a="1"/>
  <c r="S731" i="46" s="1"/>
  <c r="S732" i="46" a="1"/>
  <c r="S732" i="46" s="1"/>
  <c r="S733" i="46" a="1"/>
  <c r="S733" i="46" s="1"/>
  <c r="S734" i="46" a="1"/>
  <c r="S734" i="46" s="1"/>
  <c r="S735" i="46" a="1"/>
  <c r="S735" i="46" s="1"/>
  <c r="S736" i="46" a="1"/>
  <c r="S736" i="46" s="1"/>
  <c r="S737" i="46" a="1"/>
  <c r="S737" i="46" s="1"/>
  <c r="S738" i="46" a="1"/>
  <c r="S738" i="46" s="1"/>
  <c r="S739" i="46" a="1"/>
  <c r="S739" i="46" s="1"/>
  <c r="S740" i="46" a="1"/>
  <c r="S740" i="46" s="1"/>
  <c r="S741" i="46" a="1"/>
  <c r="S741" i="46" s="1"/>
  <c r="S742" i="46" a="1"/>
  <c r="S742" i="46" s="1"/>
  <c r="S743" i="46" a="1"/>
  <c r="S743" i="46" s="1"/>
  <c r="S744" i="46" a="1"/>
  <c r="S744" i="46" s="1"/>
  <c r="S745" i="46" a="1"/>
  <c r="S745" i="46" s="1"/>
  <c r="S746" i="46" a="1"/>
  <c r="S746" i="46" s="1"/>
  <c r="S747" i="46" a="1"/>
  <c r="S747" i="46" s="1"/>
  <c r="S748" i="46" a="1"/>
  <c r="S748" i="46" s="1"/>
  <c r="S749" i="46" a="1"/>
  <c r="S749" i="46"/>
  <c r="S750" i="46" a="1"/>
  <c r="S750" i="46" s="1"/>
  <c r="S751" i="46" a="1"/>
  <c r="S751" i="46" s="1"/>
  <c r="S752" i="46" a="1"/>
  <c r="S752" i="46" s="1"/>
  <c r="S753" i="46" a="1"/>
  <c r="S753" i="46"/>
  <c r="S754" i="46" a="1"/>
  <c r="S754" i="46" s="1"/>
  <c r="S755" i="46" a="1"/>
  <c r="S755" i="46" s="1"/>
  <c r="S756" i="46" a="1"/>
  <c r="S756" i="46" s="1"/>
  <c r="S757" i="46" a="1"/>
  <c r="S757" i="46" s="1"/>
  <c r="S758" i="46" a="1"/>
  <c r="S758" i="46" s="1"/>
  <c r="S759" i="46" a="1"/>
  <c r="S759" i="46" s="1"/>
  <c r="S760" i="46" a="1"/>
  <c r="S760" i="46" s="1"/>
  <c r="S761" i="46" a="1"/>
  <c r="S761" i="46" s="1"/>
  <c r="S762" i="46" a="1"/>
  <c r="S762" i="46" s="1"/>
  <c r="S763" i="46" a="1"/>
  <c r="S763" i="46" s="1"/>
  <c r="S764" i="46" a="1"/>
  <c r="S764" i="46" s="1"/>
  <c r="S765" i="46" a="1"/>
  <c r="S765" i="46" s="1"/>
  <c r="S766" i="46" a="1"/>
  <c r="S766" i="46" s="1"/>
  <c r="S767" i="46" a="1"/>
  <c r="S767" i="46" s="1"/>
  <c r="S768" i="46" a="1"/>
  <c r="S768" i="46" s="1"/>
  <c r="S769" i="46" a="1"/>
  <c r="S769" i="46" s="1"/>
  <c r="S770" i="46" a="1"/>
  <c r="S770" i="46" s="1"/>
  <c r="S771" i="46" a="1"/>
  <c r="S771" i="46" s="1"/>
  <c r="S772" i="46" a="1"/>
  <c r="S772" i="46" s="1"/>
  <c r="S773" i="46" a="1"/>
  <c r="S773" i="46" s="1"/>
  <c r="S774" i="46" a="1"/>
  <c r="S774" i="46" s="1"/>
  <c r="S775" i="46" a="1"/>
  <c r="S775" i="46" s="1"/>
  <c r="S776" i="46" a="1"/>
  <c r="S776" i="46" s="1"/>
  <c r="S777" i="46" a="1"/>
  <c r="S777" i="46" s="1"/>
  <c r="S778" i="46" a="1"/>
  <c r="S778" i="46" s="1"/>
  <c r="S779" i="46" a="1"/>
  <c r="S779" i="46" s="1"/>
  <c r="S780" i="46" a="1"/>
  <c r="S780" i="46" s="1"/>
  <c r="S781" i="46" a="1"/>
  <c r="S781" i="46"/>
  <c r="S782" i="46" a="1"/>
  <c r="S782" i="46" s="1"/>
  <c r="S783" i="46" a="1"/>
  <c r="S783" i="46" s="1"/>
  <c r="S784" i="46" a="1"/>
  <c r="S784" i="46" s="1"/>
  <c r="S785" i="46" a="1"/>
  <c r="S785" i="46"/>
  <c r="S786" i="46" a="1"/>
  <c r="S786" i="46" s="1"/>
  <c r="S787" i="46" a="1"/>
  <c r="S787" i="46"/>
  <c r="S788" i="46" a="1"/>
  <c r="S788" i="46" s="1"/>
  <c r="S789" i="46" a="1"/>
  <c r="S789" i="46" s="1"/>
  <c r="S790" i="46" a="1"/>
  <c r="S790" i="46" s="1"/>
  <c r="S791" i="46" a="1"/>
  <c r="S791" i="46"/>
  <c r="S792" i="46" a="1"/>
  <c r="S792" i="46" s="1"/>
  <c r="S793" i="46" a="1"/>
  <c r="S793" i="46" s="1"/>
  <c r="S794" i="46" a="1"/>
  <c r="S794" i="46" s="1"/>
  <c r="S795" i="46" a="1"/>
  <c r="S795" i="46"/>
  <c r="S796" i="46" a="1"/>
  <c r="S796" i="46" s="1"/>
  <c r="S797" i="46" a="1"/>
  <c r="S797" i="46" s="1"/>
  <c r="S798" i="46" a="1"/>
  <c r="S798" i="46" s="1"/>
  <c r="S799" i="46" a="1"/>
  <c r="S799" i="46"/>
  <c r="S800" i="46" a="1"/>
  <c r="S800" i="46" s="1"/>
  <c r="S801" i="46" a="1"/>
  <c r="S801" i="46" s="1"/>
  <c r="S802" i="46" a="1"/>
  <c r="S802" i="46" s="1"/>
  <c r="S803" i="46" a="1"/>
  <c r="S803" i="46"/>
  <c r="S804" i="46" a="1"/>
  <c r="S804" i="46" s="1"/>
  <c r="S805" i="46" a="1"/>
  <c r="S805" i="46" s="1"/>
  <c r="S806" i="46" a="1"/>
  <c r="S806" i="46" s="1"/>
  <c r="S807" i="46" a="1"/>
  <c r="S807" i="46"/>
  <c r="S808" i="46" a="1"/>
  <c r="S808" i="46"/>
  <c r="S809" i="46" a="1"/>
  <c r="S809" i="46" s="1"/>
  <c r="S810" i="46" a="1"/>
  <c r="S810" i="46" s="1"/>
  <c r="S811" i="46" a="1"/>
  <c r="S811" i="46"/>
  <c r="S812" i="46" a="1"/>
  <c r="S812" i="46" s="1"/>
  <c r="S813" i="46" a="1"/>
  <c r="S813" i="46" s="1"/>
  <c r="S814" i="46" a="1"/>
  <c r="S814" i="46" s="1"/>
  <c r="S815" i="46" a="1"/>
  <c r="S815" i="46"/>
  <c r="S816" i="46" a="1"/>
  <c r="S816" i="46" s="1"/>
  <c r="S817" i="46" a="1"/>
  <c r="S817" i="46" s="1"/>
  <c r="S818" i="46" a="1"/>
  <c r="S818" i="46" s="1"/>
  <c r="S819" i="46" a="1"/>
  <c r="S819" i="46"/>
  <c r="S820" i="46" a="1"/>
  <c r="S820" i="46" s="1"/>
  <c r="S821" i="46" a="1"/>
  <c r="S821" i="46" s="1"/>
  <c r="S822" i="46" a="1"/>
  <c r="S822" i="46" s="1"/>
  <c r="S823" i="46" a="1"/>
  <c r="S823" i="46"/>
  <c r="S824" i="46" a="1"/>
  <c r="S824" i="46"/>
  <c r="S825" i="46" a="1"/>
  <c r="S825" i="46" s="1"/>
  <c r="S826" i="46" a="1"/>
  <c r="S826" i="46" s="1"/>
  <c r="S827" i="46" a="1"/>
  <c r="S827" i="46"/>
  <c r="S828" i="46" a="1"/>
  <c r="S828" i="46" s="1"/>
  <c r="S829" i="46" a="1"/>
  <c r="S829" i="46" s="1"/>
  <c r="S830" i="46" a="1"/>
  <c r="S830" i="46" s="1"/>
  <c r="S831" i="46" a="1"/>
  <c r="S831" i="46"/>
  <c r="S832" i="46" a="1"/>
  <c r="S832" i="46" s="1"/>
  <c r="S833" i="46" a="1"/>
  <c r="S833" i="46" s="1"/>
  <c r="S834" i="46" a="1"/>
  <c r="S834" i="46" s="1"/>
  <c r="S835" i="46" a="1"/>
  <c r="S835" i="46"/>
  <c r="S836" i="46" a="1"/>
  <c r="S836" i="46" s="1"/>
  <c r="S837" i="46" a="1"/>
  <c r="S837" i="46" s="1"/>
  <c r="S838" i="46" a="1"/>
  <c r="S838" i="46" s="1"/>
  <c r="S839" i="46" a="1"/>
  <c r="S839" i="46" s="1"/>
  <c r="S840" i="46" a="1"/>
  <c r="S840" i="46" s="1"/>
  <c r="S841" i="46" a="1"/>
  <c r="S841" i="46" s="1"/>
  <c r="S842" i="46" a="1"/>
  <c r="S842" i="46" s="1"/>
  <c r="S843" i="46" a="1"/>
  <c r="S843" i="46" s="1"/>
  <c r="S844" i="46" a="1"/>
  <c r="S844" i="46" s="1"/>
  <c r="S845" i="46" a="1"/>
  <c r="S845" i="46" s="1"/>
  <c r="S846" i="46" a="1"/>
  <c r="S846" i="46" s="1"/>
  <c r="S847" i="46" a="1"/>
  <c r="S847" i="46" s="1"/>
  <c r="S848" i="46" a="1"/>
  <c r="S848" i="46" s="1"/>
  <c r="S849" i="46" a="1"/>
  <c r="S849" i="46" s="1"/>
  <c r="S850" i="46" a="1"/>
  <c r="S850" i="46" s="1"/>
  <c r="S851" i="46" a="1"/>
  <c r="S851" i="46" s="1"/>
  <c r="S852" i="46" a="1"/>
  <c r="S852" i="46" s="1"/>
  <c r="S853" i="46" a="1"/>
  <c r="S853" i="46" s="1"/>
  <c r="S854" i="46" a="1"/>
  <c r="S854" i="46" s="1"/>
  <c r="S855" i="46" a="1"/>
  <c r="S855" i="46" s="1"/>
  <c r="S856" i="46" a="1"/>
  <c r="S856" i="46" s="1"/>
  <c r="S857" i="46" a="1"/>
  <c r="S857" i="46" s="1"/>
  <c r="S858" i="46" a="1"/>
  <c r="S858" i="46" s="1"/>
  <c r="S859" i="46" a="1"/>
  <c r="S859" i="46" s="1"/>
  <c r="S860" i="46" a="1"/>
  <c r="S860" i="46" s="1"/>
  <c r="S861" i="46" a="1"/>
  <c r="S861" i="46" s="1"/>
  <c r="S862" i="46" a="1"/>
  <c r="S862" i="46" s="1"/>
  <c r="S863" i="46" a="1"/>
  <c r="S863" i="46" s="1"/>
  <c r="S864" i="46" a="1"/>
  <c r="S864" i="46" s="1"/>
  <c r="S865" i="46" a="1"/>
  <c r="S865" i="46" s="1"/>
  <c r="S866" i="46" a="1"/>
  <c r="S866" i="46" s="1"/>
  <c r="S867" i="46" a="1"/>
  <c r="S867" i="46" s="1"/>
  <c r="S868" i="46" a="1"/>
  <c r="S868" i="46" s="1"/>
  <c r="S869" i="46" a="1"/>
  <c r="S869" i="46" s="1"/>
  <c r="S870" i="46" a="1"/>
  <c r="S870" i="46" s="1"/>
  <c r="S871" i="46" a="1"/>
  <c r="S871" i="46" s="1"/>
  <c r="S872" i="46" a="1"/>
  <c r="S872" i="46" s="1"/>
  <c r="S873" i="46" a="1"/>
  <c r="S873" i="46" s="1"/>
  <c r="S874" i="46" a="1"/>
  <c r="S874" i="46" s="1"/>
  <c r="S875" i="46" a="1"/>
  <c r="S875" i="46" s="1"/>
  <c r="S876" i="46" a="1"/>
  <c r="S876" i="46" s="1"/>
  <c r="S877" i="46" a="1"/>
  <c r="S877" i="46" s="1"/>
  <c r="S878" i="46" a="1"/>
  <c r="S878" i="46" s="1"/>
  <c r="S879" i="46" a="1"/>
  <c r="S879" i="46" s="1"/>
  <c r="S880" i="46" a="1"/>
  <c r="S880" i="46" s="1"/>
  <c r="S881" i="46" a="1"/>
  <c r="S881" i="46" s="1"/>
  <c r="S882" i="46" a="1"/>
  <c r="S882" i="46" s="1"/>
  <c r="S883" i="46" a="1"/>
  <c r="S883" i="46" s="1"/>
  <c r="S884" i="46" a="1"/>
  <c r="S884" i="46" s="1"/>
  <c r="S885" i="46" a="1"/>
  <c r="S885" i="46" s="1"/>
  <c r="S886" i="46" a="1"/>
  <c r="S886" i="46" s="1"/>
  <c r="S887" i="46" a="1"/>
  <c r="S887" i="46" s="1"/>
  <c r="S888" i="46" a="1"/>
  <c r="S888" i="46" s="1"/>
  <c r="S889" i="46" a="1"/>
  <c r="S889" i="46" s="1"/>
  <c r="S890" i="46" a="1"/>
  <c r="S890" i="46" s="1"/>
  <c r="S891" i="46" a="1"/>
  <c r="S891" i="46" s="1"/>
  <c r="S892" i="46" a="1"/>
  <c r="S892" i="46" s="1"/>
  <c r="S893" i="46" a="1"/>
  <c r="S893" i="46" s="1"/>
  <c r="S894" i="46" a="1"/>
  <c r="S894" i="46" s="1"/>
  <c r="S895" i="46" a="1"/>
  <c r="S895" i="46" s="1"/>
  <c r="S896" i="46" a="1"/>
  <c r="S896" i="46" s="1"/>
  <c r="S897" i="46" a="1"/>
  <c r="S897" i="46" s="1"/>
  <c r="S898" i="46" a="1"/>
  <c r="S898" i="46" s="1"/>
  <c r="S899" i="46" a="1"/>
  <c r="S899" i="46" s="1"/>
  <c r="S900" i="46" a="1"/>
  <c r="S900" i="46" s="1"/>
  <c r="S901" i="46" a="1"/>
  <c r="S901" i="46" s="1"/>
  <c r="S902" i="46" a="1"/>
  <c r="S902" i="46" s="1"/>
  <c r="S903" i="46" a="1"/>
  <c r="S903" i="46" s="1"/>
  <c r="S904" i="46" a="1"/>
  <c r="S904" i="46" s="1"/>
  <c r="S905" i="46" a="1"/>
  <c r="S905" i="46" s="1"/>
  <c r="S906" i="46" a="1"/>
  <c r="S906" i="46" s="1"/>
  <c r="S907" i="46" a="1"/>
  <c r="S907" i="46" s="1"/>
  <c r="S908" i="46" a="1"/>
  <c r="S908" i="46" s="1"/>
  <c r="S909" i="46" a="1"/>
  <c r="S909" i="46" s="1"/>
  <c r="S910" i="46" a="1"/>
  <c r="S910" i="46" s="1"/>
  <c r="S911" i="46" a="1"/>
  <c r="S911" i="46" s="1"/>
  <c r="S912" i="46" a="1"/>
  <c r="S912" i="46" s="1"/>
  <c r="S913" i="46" a="1"/>
  <c r="S913" i="46" s="1"/>
  <c r="S914" i="46" a="1"/>
  <c r="S914" i="46" s="1"/>
  <c r="S915" i="46" a="1"/>
  <c r="S915" i="46" s="1"/>
  <c r="S916" i="46" a="1"/>
  <c r="S916" i="46" s="1"/>
  <c r="S917" i="46" a="1"/>
  <c r="S917" i="46" s="1"/>
  <c r="S918" i="46" a="1"/>
  <c r="S918" i="46" s="1"/>
  <c r="S919" i="46" a="1"/>
  <c r="S919" i="46" s="1"/>
  <c r="S920" i="46" a="1"/>
  <c r="S920" i="46" s="1"/>
  <c r="S921" i="46" a="1"/>
  <c r="S921" i="46" s="1"/>
  <c r="S922" i="46" a="1"/>
  <c r="S922" i="46" s="1"/>
  <c r="S923" i="46" a="1"/>
  <c r="S923" i="46" s="1"/>
  <c r="S924" i="46" a="1"/>
  <c r="S924" i="46" s="1"/>
  <c r="S925" i="46" a="1"/>
  <c r="S925" i="46" s="1"/>
  <c r="S926" i="46" a="1"/>
  <c r="S926" i="46" s="1"/>
  <c r="S927" i="46" a="1"/>
  <c r="S927" i="46" s="1"/>
  <c r="S928" i="46" a="1"/>
  <c r="S928" i="46" s="1"/>
  <c r="S929" i="46" a="1"/>
  <c r="S929" i="46" s="1"/>
  <c r="S930" i="46" a="1"/>
  <c r="S930" i="46" s="1"/>
  <c r="S931" i="46" a="1"/>
  <c r="S931" i="46" s="1"/>
  <c r="S932" i="46" a="1"/>
  <c r="S932" i="46" s="1"/>
  <c r="S933" i="46" a="1"/>
  <c r="S933" i="46" s="1"/>
  <c r="S934" i="46" a="1"/>
  <c r="S934" i="46" s="1"/>
  <c r="S935" i="46" a="1"/>
  <c r="S935" i="46" s="1"/>
  <c r="S936" i="46" a="1"/>
  <c r="S936" i="46" s="1"/>
  <c r="S937" i="46" a="1"/>
  <c r="S937" i="46" s="1"/>
  <c r="S938" i="46" a="1"/>
  <c r="S938" i="46" s="1"/>
  <c r="S939" i="46" a="1"/>
  <c r="S939" i="46" s="1"/>
  <c r="S940" i="46" a="1"/>
  <c r="S940" i="46" s="1"/>
  <c r="S941" i="46" a="1"/>
  <c r="S941" i="46" s="1"/>
  <c r="S942" i="46" a="1"/>
  <c r="S942" i="46" s="1"/>
  <c r="S943" i="46" a="1"/>
  <c r="S943" i="46" s="1"/>
  <c r="S944" i="46" a="1"/>
  <c r="S944" i="46" s="1"/>
  <c r="S945" i="46" a="1"/>
  <c r="S945" i="46" s="1"/>
  <c r="S946" i="46" a="1"/>
  <c r="S946" i="46" s="1"/>
  <c r="S947" i="46" a="1"/>
  <c r="S947" i="46" s="1"/>
  <c r="S948" i="46" a="1"/>
  <c r="S948" i="46" s="1"/>
  <c r="S949" i="46" a="1"/>
  <c r="S949" i="46" s="1"/>
  <c r="S950" i="46" a="1"/>
  <c r="S950" i="46" s="1"/>
  <c r="S951" i="46" a="1"/>
  <c r="S951" i="46" s="1"/>
  <c r="S952" i="46" a="1"/>
  <c r="S952" i="46" s="1"/>
  <c r="S953" i="46" a="1"/>
  <c r="S953" i="46" s="1"/>
  <c r="S954" i="46" a="1"/>
  <c r="S954" i="46" s="1"/>
  <c r="S955" i="46" a="1"/>
  <c r="S955" i="46" s="1"/>
  <c r="S956" i="46" a="1"/>
  <c r="S956" i="46" s="1"/>
  <c r="S957" i="46" a="1"/>
  <c r="S957" i="46" s="1"/>
  <c r="S958" i="46" a="1"/>
  <c r="S958" i="46" s="1"/>
  <c r="S959" i="46" a="1"/>
  <c r="S959" i="46" s="1"/>
  <c r="S960" i="46" a="1"/>
  <c r="S960" i="46" s="1"/>
  <c r="S961" i="46" a="1"/>
  <c r="S961" i="46" s="1"/>
  <c r="S962" i="46" a="1"/>
  <c r="S962" i="46" s="1"/>
  <c r="S963" i="46" a="1"/>
  <c r="S963" i="46" s="1"/>
  <c r="S964" i="46" a="1"/>
  <c r="S964" i="46" s="1"/>
  <c r="S965" i="46" a="1"/>
  <c r="S965" i="46" s="1"/>
  <c r="S966" i="46" a="1"/>
  <c r="S966" i="46" s="1"/>
  <c r="S967" i="46" a="1"/>
  <c r="S967" i="46" s="1"/>
  <c r="S968" i="46" a="1"/>
  <c r="S968" i="46" s="1"/>
  <c r="S969" i="46" a="1"/>
  <c r="S969" i="46" s="1"/>
  <c r="S970" i="46" a="1"/>
  <c r="S970" i="46" s="1"/>
  <c r="S971" i="46" a="1"/>
  <c r="S971" i="46" s="1"/>
  <c r="S972" i="46" a="1"/>
  <c r="S972" i="46" s="1"/>
  <c r="S973" i="46" a="1"/>
  <c r="S973" i="46" s="1"/>
  <c r="S974" i="46" a="1"/>
  <c r="S974" i="46" s="1"/>
  <c r="S975" i="46" a="1"/>
  <c r="S975" i="46" s="1"/>
  <c r="S976" i="46" a="1"/>
  <c r="S976" i="46" s="1"/>
  <c r="S977" i="46" a="1"/>
  <c r="S977" i="46" s="1"/>
  <c r="S978" i="46" a="1"/>
  <c r="S978" i="46" s="1"/>
  <c r="S979" i="46" a="1"/>
  <c r="S979" i="46" s="1"/>
  <c r="S980" i="46" a="1"/>
  <c r="S980" i="46" s="1"/>
  <c r="S981" i="46" a="1"/>
  <c r="S981" i="46" s="1"/>
  <c r="S982" i="46" a="1"/>
  <c r="S982" i="46" s="1"/>
  <c r="S983" i="46" a="1"/>
  <c r="S983" i="46" s="1"/>
  <c r="S984" i="46" a="1"/>
  <c r="S984" i="46" s="1"/>
  <c r="S985" i="46" a="1"/>
  <c r="S985" i="46" s="1"/>
  <c r="S986" i="46" a="1"/>
  <c r="S986" i="46" s="1"/>
  <c r="S987" i="46" a="1"/>
  <c r="S987" i="46" s="1"/>
  <c r="S988" i="46" a="1"/>
  <c r="S988" i="46" s="1"/>
  <c r="S989" i="46" a="1"/>
  <c r="S989" i="46" s="1"/>
  <c r="S990" i="46" a="1"/>
  <c r="S990" i="46" s="1"/>
  <c r="S991" i="46" a="1"/>
  <c r="S991" i="46" s="1"/>
  <c r="S992" i="46" a="1"/>
  <c r="S992" i="46" s="1"/>
  <c r="S993" i="46" a="1"/>
  <c r="S993" i="46" s="1"/>
  <c r="S994" i="46" a="1"/>
  <c r="S994" i="46" s="1"/>
  <c r="S995" i="46" a="1"/>
  <c r="S995" i="46" s="1"/>
  <c r="S996" i="46" a="1"/>
  <c r="S996" i="46" s="1"/>
  <c r="S997" i="46" a="1"/>
  <c r="S997" i="46" s="1"/>
  <c r="S998" i="46" a="1"/>
  <c r="S998" i="46" s="1"/>
  <c r="S999" i="46" a="1"/>
  <c r="S999" i="46" s="1"/>
  <c r="S1000" i="46" a="1"/>
  <c r="S1000" i="46" s="1"/>
  <c r="S1001" i="46" a="1"/>
  <c r="S1001" i="46" s="1"/>
  <c r="S1002" i="46" a="1"/>
  <c r="S1002" i="46" s="1"/>
  <c r="S1003" i="46" a="1"/>
  <c r="S1003" i="46" s="1"/>
  <c r="S1004" i="46" a="1"/>
  <c r="S1004" i="46" s="1"/>
  <c r="S1005" i="46" a="1"/>
  <c r="S1005" i="46" s="1"/>
  <c r="S1006" i="46" a="1"/>
  <c r="S1006" i="46" s="1"/>
  <c r="S1007" i="46" a="1"/>
  <c r="S1007" i="46" s="1"/>
  <c r="S1008" i="46" a="1"/>
  <c r="S1008" i="46" s="1"/>
  <c r="S1009" i="46" a="1"/>
  <c r="S1009" i="46" s="1"/>
  <c r="S1010" i="46" a="1"/>
  <c r="S1010" i="46" s="1"/>
  <c r="S1011" i="46" a="1"/>
  <c r="S1011" i="46" s="1"/>
  <c r="S1012" i="46" a="1"/>
  <c r="S1012" i="46" s="1"/>
  <c r="S1013" i="46" a="1"/>
  <c r="S1013" i="46" s="1"/>
  <c r="S1014" i="46" a="1"/>
  <c r="S1014" i="46" s="1"/>
  <c r="S1015" i="46" a="1"/>
  <c r="S1015" i="46" s="1"/>
  <c r="S1016" i="46" a="1"/>
  <c r="S1016" i="46" s="1"/>
  <c r="S1017" i="46" a="1"/>
  <c r="S1017" i="46" s="1"/>
  <c r="S1018" i="46" a="1"/>
  <c r="S1018" i="46" s="1"/>
  <c r="S1019" i="46" a="1"/>
  <c r="S1019" i="46" s="1"/>
  <c r="S1020" i="46" a="1"/>
  <c r="S1020" i="46" s="1"/>
  <c r="S1021" i="46" a="1"/>
  <c r="S1021" i="46" s="1"/>
  <c r="S1022" i="46" a="1"/>
  <c r="S1022" i="46" s="1"/>
  <c r="S1023" i="46" a="1"/>
  <c r="S1023" i="46" s="1"/>
  <c r="S1024" i="46" a="1"/>
  <c r="S1024" i="46" s="1"/>
  <c r="S1025" i="46" a="1"/>
  <c r="S1025" i="46" s="1"/>
  <c r="S1026" i="46" a="1"/>
  <c r="S1026" i="46" s="1"/>
  <c r="S1027" i="46" a="1"/>
  <c r="S1027" i="46" s="1"/>
  <c r="S1028" i="46" a="1"/>
  <c r="S1028" i="46" s="1"/>
  <c r="S1029" i="46" a="1"/>
  <c r="S1029" i="46" s="1"/>
  <c r="S1030" i="46" a="1"/>
  <c r="S1030" i="46" s="1"/>
  <c r="S1031" i="46" a="1"/>
  <c r="S1031" i="46" s="1"/>
  <c r="S1032" i="46" a="1"/>
  <c r="S1032" i="46" s="1"/>
  <c r="S1033" i="46" a="1"/>
  <c r="S1033" i="46" s="1"/>
  <c r="S1034" i="46" a="1"/>
  <c r="S1034" i="46" s="1"/>
  <c r="S1035" i="46" a="1"/>
  <c r="S1035" i="46" s="1"/>
  <c r="S1036" i="46" a="1"/>
  <c r="S1036" i="46" s="1"/>
  <c r="S1037" i="46" a="1"/>
  <c r="S1037" i="46" s="1"/>
  <c r="S1038" i="46" a="1"/>
  <c r="S1038" i="46" s="1"/>
  <c r="S1039" i="46" a="1"/>
  <c r="S1039" i="46" s="1"/>
  <c r="S1040" i="46" a="1"/>
  <c r="S1040" i="46" s="1"/>
  <c r="S1041" i="46" a="1"/>
  <c r="S1041" i="46" s="1"/>
  <c r="S1042" i="46" a="1"/>
  <c r="S1042" i="46" s="1"/>
  <c r="S1043" i="46" a="1"/>
  <c r="S1043" i="46" s="1"/>
  <c r="S1044" i="46" a="1"/>
  <c r="S1044" i="46" s="1"/>
  <c r="S1045" i="46" a="1"/>
  <c r="S1045" i="46" s="1"/>
  <c r="S1046" i="46" a="1"/>
  <c r="S1046" i="46" s="1"/>
  <c r="S1047" i="46" a="1"/>
  <c r="S1047" i="46" s="1"/>
  <c r="S1048" i="46" a="1"/>
  <c r="S1048" i="46" s="1"/>
  <c r="S1049" i="46" a="1"/>
  <c r="S1049" i="46" s="1"/>
  <c r="S1050" i="46" a="1"/>
  <c r="S1050" i="46" s="1"/>
  <c r="S1051" i="46" a="1"/>
  <c r="S1051" i="46" s="1"/>
  <c r="S1052" i="46" a="1"/>
  <c r="S1052" i="46" s="1"/>
  <c r="S1053" i="46" a="1"/>
  <c r="S1053" i="46" s="1"/>
  <c r="S1054" i="46" a="1"/>
  <c r="S1054" i="46" s="1"/>
  <c r="S1055" i="46" a="1"/>
  <c r="S1055" i="46" s="1"/>
  <c r="S1056" i="46" a="1"/>
  <c r="S1056" i="46" s="1"/>
  <c r="S1057" i="46" a="1"/>
  <c r="S1057" i="46" s="1"/>
  <c r="S1058" i="46" a="1"/>
  <c r="S1058" i="46" s="1"/>
  <c r="S1059" i="46" a="1"/>
  <c r="S1059" i="46" s="1"/>
  <c r="S1060" i="46" a="1"/>
  <c r="S1060" i="46" s="1"/>
  <c r="S1061" i="46" a="1"/>
  <c r="S1061" i="46" s="1"/>
  <c r="S1062" i="46" a="1"/>
  <c r="S1062" i="46" s="1"/>
  <c r="S1063" i="46" a="1"/>
  <c r="S1063" i="46" s="1"/>
  <c r="S1064" i="46" a="1"/>
  <c r="S1064" i="46" s="1"/>
  <c r="S1065" i="46" a="1"/>
  <c r="S1065" i="46" s="1"/>
  <c r="S1066" i="46" a="1"/>
  <c r="S1066" i="46" s="1"/>
  <c r="S1067" i="46" a="1"/>
  <c r="S1067" i="46" s="1"/>
  <c r="S1068" i="46" a="1"/>
  <c r="S1068" i="46" s="1"/>
  <c r="S1069" i="46" a="1"/>
  <c r="S1069" i="46" s="1"/>
  <c r="S1070" i="46" a="1"/>
  <c r="S1070" i="46" s="1"/>
  <c r="S1071" i="46" a="1"/>
  <c r="S1071" i="46" s="1"/>
  <c r="S1072" i="46" a="1"/>
  <c r="S1072" i="46" s="1"/>
  <c r="S1073" i="46" a="1"/>
  <c r="S1073" i="46" s="1"/>
  <c r="S1074" i="46" a="1"/>
  <c r="S1074" i="46" s="1"/>
  <c r="S1075" i="46" a="1"/>
  <c r="S1075" i="46" s="1"/>
  <c r="S1076" i="46" a="1"/>
  <c r="S1076" i="46" s="1"/>
  <c r="S1077" i="46" a="1"/>
  <c r="S1077" i="46" s="1"/>
  <c r="S1078" i="46" a="1"/>
  <c r="S1078" i="46" s="1"/>
  <c r="S1079" i="46" a="1"/>
  <c r="S1079" i="46" s="1"/>
  <c r="S1080" i="46" a="1"/>
  <c r="S1080" i="46" s="1"/>
  <c r="S1081" i="46" a="1"/>
  <c r="S1081" i="46" s="1"/>
  <c r="S1082" i="46" a="1"/>
  <c r="S1082" i="46" s="1"/>
  <c r="S1083" i="46" a="1"/>
  <c r="S1083" i="46" s="1"/>
  <c r="S1084" i="46" a="1"/>
  <c r="S1084" i="46" s="1"/>
  <c r="S1085" i="46" a="1"/>
  <c r="S1085" i="46" s="1"/>
  <c r="S1086" i="46" a="1"/>
  <c r="S1086" i="46" s="1"/>
  <c r="S1087" i="46" a="1"/>
  <c r="S1087" i="46" s="1"/>
  <c r="S1088" i="46" a="1"/>
  <c r="S1088" i="46" s="1"/>
  <c r="S1089" i="46" a="1"/>
  <c r="S1089" i="46" s="1"/>
  <c r="S1090" i="46" a="1"/>
  <c r="S1090" i="46" s="1"/>
  <c r="S1091" i="46" a="1"/>
  <c r="S1091" i="46" s="1"/>
  <c r="S1092" i="46" a="1"/>
  <c r="S1092" i="46" s="1"/>
  <c r="S1093" i="46" a="1"/>
  <c r="S1093" i="46" s="1"/>
  <c r="S1094" i="46" a="1"/>
  <c r="S1094" i="46" s="1"/>
  <c r="S1095" i="46" a="1"/>
  <c r="S1095" i="46" s="1"/>
  <c r="S1096" i="46" a="1"/>
  <c r="S1096" i="46" s="1"/>
  <c r="S1097" i="46" a="1"/>
  <c r="S1097" i="46" s="1"/>
  <c r="S1098" i="46" a="1"/>
  <c r="S1098" i="46"/>
  <c r="S1099" i="46" a="1"/>
  <c r="S1099" i="46"/>
  <c r="S1100" i="46" a="1"/>
  <c r="S1100" i="46"/>
  <c r="S1101" i="46" a="1"/>
  <c r="S1101" i="46" s="1"/>
  <c r="S1102" i="46" a="1"/>
  <c r="S1102" i="46" s="1"/>
  <c r="S1103" i="46" a="1"/>
  <c r="S1103" i="46" s="1"/>
  <c r="S1104" i="46" a="1"/>
  <c r="S1104" i="46" s="1"/>
  <c r="S1105" i="46" a="1"/>
  <c r="S1105" i="46" s="1"/>
  <c r="S1106" i="46" a="1"/>
  <c r="S1106" i="46" s="1"/>
  <c r="S1107" i="46" a="1"/>
  <c r="S1107" i="46"/>
  <c r="S1108" i="46" a="1"/>
  <c r="S1108" i="46"/>
  <c r="S1109" i="46" a="1"/>
  <c r="S1109" i="46" s="1"/>
  <c r="S1110" i="46" a="1"/>
  <c r="S1110" i="46"/>
  <c r="S1111" i="46" a="1"/>
  <c r="S1111" i="46"/>
  <c r="S1112" i="46" a="1"/>
  <c r="S1112" i="46" s="1"/>
  <c r="S1113" i="46" a="1"/>
  <c r="S1113" i="46" s="1"/>
  <c r="S1114" i="46" a="1"/>
  <c r="S1114" i="46"/>
  <c r="S1115" i="46" a="1"/>
  <c r="S1115" i="46"/>
  <c r="S1116" i="46" a="1"/>
  <c r="S1116" i="46"/>
  <c r="S1117" i="46" a="1"/>
  <c r="S1117" i="46" s="1"/>
  <c r="S1118" i="46" a="1"/>
  <c r="S1118" i="46" s="1"/>
  <c r="S1119" i="46" a="1"/>
  <c r="S1119" i="46"/>
  <c r="S1120" i="46" a="1"/>
  <c r="S1120" i="46"/>
  <c r="S1121" i="46" a="1"/>
  <c r="S1121" i="46" s="1"/>
  <c r="S1122" i="46" a="1"/>
  <c r="S1122" i="46"/>
  <c r="S1123" i="46" a="1"/>
  <c r="S1123" i="46"/>
  <c r="S1124" i="46" a="1"/>
  <c r="S1124" i="46" s="1"/>
  <c r="S1125" i="46" a="1"/>
  <c r="S1125" i="46" s="1"/>
  <c r="S1126" i="46" a="1"/>
  <c r="S1126" i="46" s="1"/>
  <c r="S1127" i="46" a="1"/>
  <c r="S1127" i="46" s="1"/>
  <c r="S1128" i="46" a="1"/>
  <c r="S1128" i="46"/>
  <c r="S1129" i="46" a="1"/>
  <c r="S1129" i="46" s="1"/>
  <c r="S1130" i="46" a="1"/>
  <c r="S1130" i="46" s="1"/>
  <c r="S1131" i="46" a="1"/>
  <c r="S1131" i="46"/>
  <c r="S1132" i="46" a="1"/>
  <c r="S1132" i="46"/>
  <c r="S1133" i="46" a="1"/>
  <c r="S1133" i="46" s="1"/>
  <c r="S1134" i="46" a="1"/>
  <c r="S1134" i="46"/>
  <c r="S1135" i="46" a="1"/>
  <c r="S1135" i="46"/>
  <c r="S1136" i="46" a="1"/>
  <c r="S1136" i="46" s="1"/>
  <c r="S1137" i="46" a="1"/>
  <c r="S1137" i="46" s="1"/>
  <c r="S1138" i="46" a="1"/>
  <c r="S1138" i="46" s="1"/>
  <c r="S1139" i="46" a="1"/>
  <c r="S1139" i="46" s="1"/>
  <c r="S1140" i="46" a="1"/>
  <c r="S1140" i="46" s="1"/>
  <c r="S1141" i="46" a="1"/>
  <c r="S1141" i="46"/>
  <c r="S1142" i="46" a="1"/>
  <c r="S1142" i="46"/>
  <c r="S1143" i="46" a="1"/>
  <c r="S1143" i="46"/>
  <c r="S1144" i="46" a="1"/>
  <c r="S1144" i="46" s="1"/>
  <c r="S1145" i="46" a="1"/>
  <c r="S1145" i="46" s="1"/>
  <c r="S1146" i="46" a="1"/>
  <c r="S1146" i="46" s="1"/>
  <c r="S1147" i="46" a="1"/>
  <c r="S1147" i="46" s="1"/>
  <c r="S1148" i="46" a="1"/>
  <c r="S1148" i="46" s="1"/>
  <c r="S1149" i="46" a="1"/>
  <c r="S1149" i="46"/>
  <c r="S1150" i="46" a="1"/>
  <c r="S1150" i="46"/>
  <c r="S1151" i="46" a="1"/>
  <c r="S1151" i="46"/>
  <c r="S1152" i="46" a="1"/>
  <c r="S1152" i="46" s="1"/>
  <c r="S1153" i="46" a="1"/>
  <c r="S1153" i="46" s="1"/>
  <c r="S1154" i="46" a="1"/>
  <c r="S1154" i="46" s="1"/>
  <c r="S1155" i="46" a="1"/>
  <c r="S1155" i="46" s="1"/>
  <c r="S1156" i="46" a="1"/>
  <c r="S1156" i="46" s="1"/>
  <c r="S1157" i="46" a="1"/>
  <c r="S1157" i="46"/>
  <c r="S1158" i="46" a="1"/>
  <c r="S1158" i="46"/>
  <c r="S1159" i="46" a="1"/>
  <c r="S1159" i="46"/>
  <c r="S1160" i="46" a="1"/>
  <c r="S1160" i="46" s="1"/>
  <c r="S1161" i="46" a="1"/>
  <c r="S1161" i="46" s="1"/>
  <c r="S1162" i="46" a="1"/>
  <c r="S1162" i="46" s="1"/>
  <c r="S1163" i="46" a="1"/>
  <c r="S1163" i="46" s="1"/>
  <c r="S1164" i="46" a="1"/>
  <c r="S1164" i="46" s="1"/>
  <c r="S1165" i="46" a="1"/>
  <c r="S1165" i="46"/>
  <c r="S1166" i="46" a="1"/>
  <c r="S1166" i="46"/>
  <c r="S1167" i="46" a="1"/>
  <c r="S1167" i="46"/>
  <c r="S1168" i="46" a="1"/>
  <c r="S1168" i="46" s="1"/>
  <c r="S1169" i="46" a="1"/>
  <c r="S1169" i="46" s="1"/>
  <c r="S1170" i="46" a="1"/>
  <c r="S1170" i="46" s="1"/>
  <c r="S1171" i="46" a="1"/>
  <c r="S1171" i="46" s="1"/>
  <c r="S1172" i="46" a="1"/>
  <c r="S1172" i="46" s="1"/>
  <c r="S1173" i="46" a="1"/>
  <c r="S1173" i="46"/>
  <c r="S1174" i="46" a="1"/>
  <c r="S1174" i="46"/>
  <c r="S1175" i="46" a="1"/>
  <c r="S1175" i="46"/>
  <c r="S1176" i="46" a="1"/>
  <c r="S1176" i="46" s="1"/>
  <c r="S1177" i="46" a="1"/>
  <c r="S1177" i="46" s="1"/>
  <c r="S1178" i="46" a="1"/>
  <c r="S1178" i="46" s="1"/>
  <c r="S1179" i="46" a="1"/>
  <c r="S1179" i="46" s="1"/>
  <c r="S1180" i="46" a="1"/>
  <c r="S1180" i="46" s="1"/>
  <c r="S1181" i="46" a="1"/>
  <c r="S1181" i="46"/>
  <c r="S1182" i="46" a="1"/>
  <c r="S1182" i="46"/>
  <c r="S1183" i="46" a="1"/>
  <c r="S1183" i="46"/>
  <c r="S1184" i="46" a="1"/>
  <c r="S1184" i="46" s="1"/>
  <c r="S1185" i="46" a="1"/>
  <c r="S1185" i="46" s="1"/>
  <c r="S1186" i="46" a="1"/>
  <c r="S1186" i="46" s="1"/>
  <c r="S1187" i="46" a="1"/>
  <c r="S1187" i="46" s="1"/>
  <c r="S1188" i="46" a="1"/>
  <c r="S1188" i="46" s="1"/>
  <c r="S1189" i="46" a="1"/>
  <c r="S1189" i="46"/>
  <c r="S1190" i="46" a="1"/>
  <c r="S1190" i="46"/>
  <c r="S1191" i="46" a="1"/>
  <c r="S1191" i="46"/>
  <c r="S1192" i="46" a="1"/>
  <c r="S1192" i="46" s="1"/>
  <c r="S1193" i="46" a="1"/>
  <c r="S1193" i="46" s="1"/>
  <c r="S1194" i="46" a="1"/>
  <c r="S1194" i="46" s="1"/>
  <c r="S1195" i="46" a="1"/>
  <c r="S1195" i="46" s="1"/>
  <c r="S1196" i="46" a="1"/>
  <c r="S1196" i="46" s="1"/>
  <c r="S1197" i="46" a="1"/>
  <c r="S1197" i="46"/>
  <c r="S1198" i="46" a="1"/>
  <c r="S1198" i="46"/>
  <c r="S1199" i="46" a="1"/>
  <c r="S1199" i="46"/>
  <c r="S1200" i="46" a="1"/>
  <c r="S1200" i="46" s="1"/>
  <c r="S1201" i="46" a="1"/>
  <c r="S1201" i="46" s="1"/>
  <c r="S1202" i="46" a="1"/>
  <c r="S1202" i="46" s="1"/>
  <c r="S1203" i="46" a="1"/>
  <c r="S1203" i="46" s="1"/>
  <c r="S1204" i="46" a="1"/>
  <c r="S1204" i="46" s="1"/>
  <c r="S1205" i="46" a="1"/>
  <c r="S1205" i="46"/>
  <c r="S1206" i="46" a="1"/>
  <c r="S1206" i="46"/>
  <c r="S1207" i="46" a="1"/>
  <c r="S1207" i="46"/>
  <c r="S1208" i="46" a="1"/>
  <c r="S1208" i="46" s="1"/>
  <c r="S1209" i="46" a="1"/>
  <c r="S1209" i="46" s="1"/>
  <c r="S1210" i="46" a="1"/>
  <c r="S1210" i="46" s="1"/>
  <c r="S1211" i="46" a="1"/>
  <c r="S1211" i="46" s="1"/>
  <c r="S1212" i="46" a="1"/>
  <c r="S1212" i="46" s="1"/>
  <c r="S1213" i="46" a="1"/>
  <c r="S1213" i="46"/>
  <c r="S1214" i="46" a="1"/>
  <c r="S1214" i="46"/>
  <c r="S1215" i="46" a="1"/>
  <c r="S1215" i="46"/>
  <c r="S1216" i="46" a="1"/>
  <c r="S1216" i="46" s="1"/>
  <c r="S1217" i="46" a="1"/>
  <c r="S1217" i="46" s="1"/>
  <c r="S1218" i="46" a="1"/>
  <c r="S1218" i="46" s="1"/>
  <c r="S1219" i="46" a="1"/>
  <c r="S1219" i="46" s="1"/>
  <c r="S1220" i="46" a="1"/>
  <c r="S1220" i="46" s="1"/>
  <c r="S1221" i="46" a="1"/>
  <c r="S1221" i="46"/>
  <c r="S1222" i="46" a="1"/>
  <c r="S1222" i="46"/>
  <c r="S1223" i="46" a="1"/>
  <c r="S1223" i="46"/>
  <c r="S1224" i="46" a="1"/>
  <c r="S1224" i="46" s="1"/>
  <c r="S1225" i="46" a="1"/>
  <c r="S1225" i="46" s="1"/>
  <c r="S1226" i="46" a="1"/>
  <c r="S1226" i="46" s="1"/>
  <c r="S1227" i="46" a="1"/>
  <c r="S1227" i="46" s="1"/>
  <c r="S1228" i="46" a="1"/>
  <c r="S1228" i="46" s="1"/>
  <c r="S1229" i="46" a="1"/>
  <c r="S1229" i="46"/>
  <c r="S1230" i="46" a="1"/>
  <c r="S1230" i="46"/>
  <c r="S1231" i="46" a="1"/>
  <c r="S1231" i="46"/>
  <c r="S1232" i="46" a="1"/>
  <c r="S1232" i="46" s="1"/>
  <c r="S1233" i="46" a="1"/>
  <c r="S1233" i="46" s="1"/>
  <c r="S1234" i="46" a="1"/>
  <c r="S1234" i="46" s="1"/>
  <c r="S1235" i="46" a="1"/>
  <c r="S1235" i="46" s="1"/>
  <c r="S1236" i="46" a="1"/>
  <c r="S1236" i="46" s="1"/>
  <c r="S1237" i="46" a="1"/>
  <c r="S1237" i="46"/>
  <c r="S1238" i="46" a="1"/>
  <c r="S1238" i="46"/>
  <c r="S1239" i="46" a="1"/>
  <c r="S1239" i="46"/>
  <c r="S1240" i="46" a="1"/>
  <c r="S1240" i="46" s="1"/>
  <c r="S1241" i="46" a="1"/>
  <c r="S1241" i="46" s="1"/>
  <c r="S1242" i="46" a="1"/>
  <c r="S1242" i="46" s="1"/>
  <c r="S1243" i="46" a="1"/>
  <c r="S1243" i="46" s="1"/>
  <c r="S1244" i="46" a="1"/>
  <c r="S1244" i="46" s="1"/>
  <c r="S1245" i="46" a="1"/>
  <c r="S1245" i="46"/>
  <c r="S1246" i="46" a="1"/>
  <c r="S1246" i="46"/>
  <c r="S1247" i="46" a="1"/>
  <c r="S1247" i="46"/>
  <c r="S1248" i="46" a="1"/>
  <c r="S1248" i="46" s="1"/>
  <c r="S1249" i="46" a="1"/>
  <c r="S1249" i="46" s="1"/>
  <c r="S1250" i="46" a="1"/>
  <c r="S1250" i="46" s="1"/>
  <c r="S1251" i="46" a="1"/>
  <c r="S1251" i="46" s="1"/>
  <c r="S1252" i="46" a="1"/>
  <c r="S1252" i="46" s="1"/>
  <c r="S1253" i="46" a="1"/>
  <c r="S1253" i="46"/>
  <c r="S1254" i="46" a="1"/>
  <c r="S1254" i="46"/>
  <c r="S1255" i="46" a="1"/>
  <c r="S1255" i="46"/>
  <c r="S1256" i="46" a="1"/>
  <c r="S1256" i="46" s="1"/>
  <c r="S1257" i="46" a="1"/>
  <c r="S1257" i="46" s="1"/>
  <c r="S1258" i="46" a="1"/>
  <c r="S1258" i="46" s="1"/>
  <c r="S1259" i="46" a="1"/>
  <c r="S1259" i="46" s="1"/>
  <c r="S1260" i="46" a="1"/>
  <c r="S1260" i="46" s="1"/>
  <c r="S1261" i="46" a="1"/>
  <c r="S1261" i="46"/>
  <c r="S1262" i="46" a="1"/>
  <c r="S1262" i="46"/>
  <c r="S1263" i="46" a="1"/>
  <c r="S1263" i="46"/>
  <c r="S1264" i="46" a="1"/>
  <c r="S1264" i="46" s="1"/>
  <c r="S1265" i="46" a="1"/>
  <c r="S1265" i="46" s="1"/>
  <c r="S1266" i="46" a="1"/>
  <c r="S1266" i="46" s="1"/>
  <c r="S1267" i="46" a="1"/>
  <c r="S1267" i="46" s="1"/>
  <c r="S1268" i="46" a="1"/>
  <c r="S1268" i="46" s="1"/>
  <c r="S1269" i="46" a="1"/>
  <c r="S1269" i="46"/>
  <c r="S1270" i="46" a="1"/>
  <c r="S1270" i="46"/>
  <c r="S1271" i="46" a="1"/>
  <c r="S1271" i="46"/>
  <c r="S1272" i="46" a="1"/>
  <c r="S1272" i="46" s="1"/>
  <c r="S1273" i="46" a="1"/>
  <c r="S1273" i="46" s="1"/>
  <c r="S1274" i="46" a="1"/>
  <c r="S1274" i="46" s="1"/>
  <c r="S1275" i="46" a="1"/>
  <c r="S1275" i="46" s="1"/>
  <c r="S1276" i="46" a="1"/>
  <c r="S1276" i="46" s="1"/>
  <c r="S1277" i="46" a="1"/>
  <c r="S1277" i="46"/>
  <c r="S1278" i="46" a="1"/>
  <c r="S1278" i="46"/>
  <c r="S1279" i="46" a="1"/>
  <c r="S1279" i="46"/>
  <c r="S1280" i="46" a="1"/>
  <c r="S1280" i="46" s="1"/>
  <c r="S1281" i="46" a="1"/>
  <c r="S1281" i="46" s="1"/>
  <c r="S1282" i="46" a="1"/>
  <c r="S1282" i="46" s="1"/>
  <c r="S1283" i="46" a="1"/>
  <c r="S1283" i="46" s="1"/>
  <c r="S1284" i="46" a="1"/>
  <c r="S1284" i="46" s="1"/>
  <c r="S1285" i="46" a="1"/>
  <c r="S1285" i="46"/>
  <c r="S1286" i="46" a="1"/>
  <c r="S1286" i="46"/>
  <c r="S1287" i="46" a="1"/>
  <c r="S1287" i="46"/>
  <c r="S1288" i="46" a="1"/>
  <c r="S1288" i="46" s="1"/>
  <c r="S1289" i="46" a="1"/>
  <c r="S1289" i="46" s="1"/>
  <c r="S1290" i="46" a="1"/>
  <c r="S1290" i="46" s="1"/>
  <c r="S1291" i="46" a="1"/>
  <c r="S1291" i="46" s="1"/>
  <c r="S1292" i="46" a="1"/>
  <c r="S1292" i="46" s="1"/>
  <c r="S1293" i="46" a="1"/>
  <c r="S1293" i="46"/>
  <c r="S1294" i="46" a="1"/>
  <c r="S1294" i="46"/>
  <c r="S1295" i="46" a="1"/>
  <c r="S1295" i="46"/>
  <c r="S1296" i="46" a="1"/>
  <c r="S1296" i="46" s="1"/>
  <c r="S1297" i="46" a="1"/>
  <c r="S1297" i="46" s="1"/>
  <c r="S1298" i="46" a="1"/>
  <c r="S1298" i="46" s="1"/>
  <c r="S1299" i="46" a="1"/>
  <c r="S1299" i="46" s="1"/>
  <c r="S1300" i="46" a="1"/>
  <c r="S1300" i="46" s="1"/>
  <c r="S1301" i="46" a="1"/>
  <c r="S1301" i="46"/>
  <c r="S1302" i="46" a="1"/>
  <c r="S1302" i="46"/>
  <c r="S1303" i="46" a="1"/>
  <c r="S1303" i="46"/>
  <c r="S1304" i="46" a="1"/>
  <c r="S1304" i="46" s="1"/>
  <c r="S1305" i="46" a="1"/>
  <c r="S1305" i="46" s="1"/>
  <c r="S1306" i="46" a="1"/>
  <c r="S1306" i="46" s="1"/>
  <c r="S1307" i="46" a="1"/>
  <c r="S1307" i="46" s="1"/>
  <c r="S1308" i="46" a="1"/>
  <c r="S1308" i="46" s="1"/>
  <c r="S1309" i="46" a="1"/>
  <c r="S1309" i="46"/>
  <c r="S1310" i="46" a="1"/>
  <c r="S1310" i="46"/>
  <c r="S1311" i="46" a="1"/>
  <c r="S1311" i="46" s="1"/>
  <c r="S1312" i="46" a="1"/>
  <c r="S1312" i="46" s="1"/>
  <c r="S1313" i="46" a="1"/>
  <c r="S1313" i="46" s="1"/>
  <c r="S1314" i="46" a="1"/>
  <c r="S1314" i="46" s="1"/>
  <c r="S1315" i="46" a="1"/>
  <c r="S1315" i="46" s="1"/>
  <c r="S1316" i="46" a="1"/>
  <c r="S1316" i="46" s="1"/>
  <c r="S1317" i="46" a="1"/>
  <c r="S1317" i="46" s="1"/>
  <c r="S1318" i="46" a="1"/>
  <c r="S1318" i="46" s="1"/>
  <c r="S1319" i="46" a="1"/>
  <c r="S1319" i="46"/>
  <c r="S1320" i="46" a="1"/>
  <c r="S1320" i="46" s="1"/>
  <c r="S1321" i="46" a="1"/>
  <c r="S1321" i="46" s="1"/>
  <c r="S1322" i="46" a="1"/>
  <c r="S1322" i="46" s="1"/>
  <c r="S1323" i="46" a="1"/>
  <c r="S1323" i="46"/>
  <c r="S1324" i="46" a="1"/>
  <c r="S1324" i="46" s="1"/>
  <c r="S1325" i="46" a="1"/>
  <c r="S1325" i="46" s="1"/>
  <c r="S1326" i="46" a="1"/>
  <c r="S1326" i="46" s="1"/>
  <c r="S1327" i="46" a="1"/>
  <c r="S1327" i="46" s="1"/>
  <c r="S1328" i="46" a="1"/>
  <c r="S1328" i="46" s="1"/>
  <c r="S1329" i="46" a="1"/>
  <c r="S1329" i="46" s="1"/>
  <c r="S1330" i="46" a="1"/>
  <c r="S1330" i="46" s="1"/>
  <c r="S1331" i="46" a="1"/>
  <c r="S1331" i="46" s="1"/>
  <c r="S1332" i="46" a="1"/>
  <c r="S1332" i="46" s="1"/>
  <c r="S1333" i="46" a="1"/>
  <c r="S1333" i="46" s="1"/>
  <c r="S1334" i="46" a="1"/>
  <c r="S1334" i="46" s="1"/>
  <c r="S1335" i="46" a="1"/>
  <c r="S1335" i="46"/>
  <c r="S1336" i="46" a="1"/>
  <c r="S1336" i="46" s="1"/>
  <c r="S1337" i="46" a="1"/>
  <c r="S1337" i="46" s="1"/>
  <c r="S1338" i="46" a="1"/>
  <c r="S1338" i="46" s="1"/>
  <c r="S1339" i="46" a="1"/>
  <c r="S1339" i="46"/>
  <c r="S1340" i="46" a="1"/>
  <c r="S1340" i="46" s="1"/>
  <c r="S1341" i="46" a="1"/>
  <c r="S1341" i="46" s="1"/>
  <c r="S1342" i="46" a="1"/>
  <c r="S1342" i="46" s="1"/>
  <c r="S1343" i="46" a="1"/>
  <c r="S1343" i="46" s="1"/>
  <c r="S1344" i="46" a="1"/>
  <c r="S1344" i="46" s="1"/>
  <c r="S1345" i="46" a="1"/>
  <c r="S1345" i="46" s="1"/>
  <c r="S1346" i="46" a="1"/>
  <c r="S1346" i="46" s="1"/>
  <c r="S1347" i="46" a="1"/>
  <c r="S1347" i="46" s="1"/>
  <c r="S1348" i="46" a="1"/>
  <c r="S1348" i="46" s="1"/>
  <c r="S1349" i="46" a="1"/>
  <c r="S1349" i="46" s="1"/>
  <c r="S1350" i="46" a="1"/>
  <c r="S1350" i="46" s="1"/>
  <c r="S1351" i="46" a="1"/>
  <c r="S1351" i="46"/>
  <c r="S1352" i="46" a="1"/>
  <c r="S1352" i="46" s="1"/>
  <c r="S1353" i="46" a="1"/>
  <c r="S1353" i="46" s="1"/>
  <c r="S1354" i="46" a="1"/>
  <c r="S1354" i="46" s="1"/>
  <c r="S1355" i="46" a="1"/>
  <c r="S1355" i="46"/>
  <c r="S1356" i="46" a="1"/>
  <c r="S1356" i="46" s="1"/>
  <c r="S1357" i="46" a="1"/>
  <c r="S1357" i="46" s="1"/>
  <c r="S1358" i="46" a="1"/>
  <c r="S1358" i="46" s="1"/>
  <c r="S1359" i="46" a="1"/>
  <c r="S1359" i="46" s="1"/>
  <c r="S1360" i="46" a="1"/>
  <c r="S1360" i="46" s="1"/>
  <c r="S1361" i="46" a="1"/>
  <c r="S1361" i="46" s="1"/>
  <c r="S1362" i="46" a="1"/>
  <c r="S1362" i="46" s="1"/>
  <c r="S1363" i="46" a="1"/>
  <c r="S1363" i="46" s="1"/>
  <c r="S1364" i="46" a="1"/>
  <c r="S1364" i="46" s="1"/>
  <c r="S1365" i="46" a="1"/>
  <c r="S1365" i="46" s="1"/>
  <c r="S1366" i="46" a="1"/>
  <c r="S1366" i="46" s="1"/>
  <c r="S1367" i="46" a="1"/>
  <c r="S1367" i="46"/>
  <c r="S1368" i="46" a="1"/>
  <c r="S1368" i="46" s="1"/>
  <c r="S1369" i="46" a="1"/>
  <c r="S1369" i="46" s="1"/>
  <c r="S1370" i="46" a="1"/>
  <c r="S1370" i="46" s="1"/>
  <c r="S1371" i="46" a="1"/>
  <c r="S1371" i="46"/>
  <c r="S1372" i="46" a="1"/>
  <c r="S1372" i="46" s="1"/>
  <c r="S1373" i="46" a="1"/>
  <c r="S1373" i="46" s="1"/>
  <c r="S1374" i="46" a="1"/>
  <c r="S1374" i="46" s="1"/>
  <c r="S1375" i="46" a="1"/>
  <c r="S1375" i="46" s="1"/>
  <c r="S1376" i="46" a="1"/>
  <c r="S1376" i="46" s="1"/>
  <c r="S1377" i="46" a="1"/>
  <c r="S1377" i="46" s="1"/>
  <c r="S1378" i="46" a="1"/>
  <c r="S1378" i="46" s="1"/>
  <c r="S1379" i="46" a="1"/>
  <c r="S1379" i="46" s="1"/>
  <c r="S1380" i="46" a="1"/>
  <c r="S1380" i="46" s="1"/>
  <c r="S1381" i="46" a="1"/>
  <c r="S1381" i="46" s="1"/>
  <c r="S1382" i="46" a="1"/>
  <c r="S1382" i="46" s="1"/>
  <c r="S1383" i="46" a="1"/>
  <c r="S1383" i="46"/>
  <c r="S1384" i="46" a="1"/>
  <c r="S1384" i="46" s="1"/>
  <c r="S1385" i="46" a="1"/>
  <c r="S1385" i="46" s="1"/>
  <c r="S1386" i="46" a="1"/>
  <c r="S1386" i="46" s="1"/>
  <c r="S1387" i="46" a="1"/>
  <c r="S1387" i="46"/>
  <c r="S1388" i="46" a="1"/>
  <c r="S1388" i="46" s="1"/>
  <c r="S1389" i="46" a="1"/>
  <c r="S1389" i="46" s="1"/>
  <c r="S1390" i="46" a="1"/>
  <c r="S1390" i="46" s="1"/>
  <c r="S1391" i="46" a="1"/>
  <c r="S1391" i="46" s="1"/>
  <c r="S1392" i="46" a="1"/>
  <c r="S1392" i="46" s="1"/>
  <c r="S1393" i="46" a="1"/>
  <c r="S1393" i="46" s="1"/>
  <c r="S1394" i="46" a="1"/>
  <c r="S1394" i="46" s="1"/>
  <c r="S1395" i="46" a="1"/>
  <c r="S1395" i="46" s="1"/>
  <c r="S1396" i="46" a="1"/>
  <c r="S1396" i="46" s="1"/>
  <c r="S1397" i="46" a="1"/>
  <c r="S1397" i="46" s="1"/>
  <c r="S1398" i="46" a="1"/>
  <c r="S1398" i="46" s="1"/>
  <c r="S1399" i="46" a="1"/>
  <c r="S1399" i="46"/>
  <c r="S1400" i="46" a="1"/>
  <c r="S1400" i="46" s="1"/>
  <c r="S1401" i="46" a="1"/>
  <c r="S1401" i="46" s="1"/>
  <c r="S1402" i="46" a="1"/>
  <c r="S1402" i="46" s="1"/>
  <c r="S1403" i="46" a="1"/>
  <c r="S1403" i="46"/>
  <c r="S1404" i="46" a="1"/>
  <c r="S1404" i="46" s="1"/>
  <c r="S1405" i="46" a="1"/>
  <c r="S1405" i="46" s="1"/>
  <c r="S1406" i="46" a="1"/>
  <c r="S1406" i="46" s="1"/>
  <c r="S1407" i="46" a="1"/>
  <c r="S1407" i="46" s="1"/>
  <c r="S1408" i="46" a="1"/>
  <c r="S1408" i="46" s="1"/>
  <c r="S1409" i="46" a="1"/>
  <c r="S1409" i="46" s="1"/>
  <c r="S1410" i="46" a="1"/>
  <c r="S1410" i="46" s="1"/>
  <c r="S1411" i="46" a="1"/>
  <c r="S1411" i="46" s="1"/>
  <c r="S1412" i="46" a="1"/>
  <c r="S1412" i="46" s="1"/>
  <c r="S1413" i="46" a="1"/>
  <c r="S1413" i="46" s="1"/>
  <c r="S1414" i="46" a="1"/>
  <c r="S1414" i="46" s="1"/>
  <c r="S1415" i="46" a="1"/>
  <c r="S1415" i="46"/>
  <c r="S1416" i="46" a="1"/>
  <c r="S1416" i="46" s="1"/>
  <c r="S1417" i="46" a="1"/>
  <c r="S1417" i="46" s="1"/>
  <c r="S1418" i="46" a="1"/>
  <c r="S1418" i="46" s="1"/>
  <c r="S1419" i="46" a="1"/>
  <c r="S1419" i="46"/>
  <c r="S1420" i="46" a="1"/>
  <c r="S1420" i="46" s="1"/>
  <c r="S1421" i="46" a="1"/>
  <c r="S1421" i="46" s="1"/>
  <c r="S1422" i="46" a="1"/>
  <c r="S1422" i="46" s="1"/>
  <c r="S1423" i="46" a="1"/>
  <c r="S1423" i="46" s="1"/>
  <c r="S1424" i="46" a="1"/>
  <c r="S1424" i="46" s="1"/>
  <c r="S1425" i="46" a="1"/>
  <c r="S1425" i="46" s="1"/>
  <c r="S1426" i="46" a="1"/>
  <c r="S1426" i="46" s="1"/>
  <c r="S1427" i="46" a="1"/>
  <c r="S1427" i="46" s="1"/>
  <c r="S1428" i="46" a="1"/>
  <c r="S1428" i="46" s="1"/>
  <c r="S1429" i="46" a="1"/>
  <c r="S1429" i="46" s="1"/>
  <c r="S1430" i="46" a="1"/>
  <c r="S1430" i="46" s="1"/>
  <c r="S1431" i="46" a="1"/>
  <c r="S1431" i="46"/>
  <c r="S1432" i="46" a="1"/>
  <c r="S1432" i="46" s="1"/>
  <c r="S1433" i="46" a="1"/>
  <c r="S1433" i="46" s="1"/>
  <c r="S1434" i="46" a="1"/>
  <c r="S1434" i="46" s="1"/>
  <c r="S1435" i="46" a="1"/>
  <c r="S1435" i="46"/>
  <c r="S1436" i="46" a="1"/>
  <c r="S1436" i="46" s="1"/>
  <c r="S1437" i="46" a="1"/>
  <c r="S1437" i="46" s="1"/>
  <c r="S1438" i="46" a="1"/>
  <c r="S1438" i="46" s="1"/>
  <c r="S1439" i="46" a="1"/>
  <c r="S1439" i="46" s="1"/>
  <c r="S1440" i="46" a="1"/>
  <c r="S1440" i="46"/>
  <c r="S1441" i="46" a="1"/>
  <c r="S1441" i="46" s="1"/>
  <c r="S1442" i="46" a="1"/>
  <c r="S1442" i="46" s="1"/>
  <c r="S1443" i="46" a="1"/>
  <c r="S1443" i="46"/>
  <c r="S1444" i="46" a="1"/>
  <c r="S1444" i="46" s="1"/>
  <c r="S1445" i="46" a="1"/>
  <c r="S1445" i="46" s="1"/>
  <c r="S1446" i="46" a="1"/>
  <c r="S1446" i="46" s="1"/>
  <c r="S1447" i="46" a="1"/>
  <c r="S1447" i="46" s="1"/>
  <c r="S1448" i="46" a="1"/>
  <c r="S1448" i="46"/>
  <c r="S1449" i="46" a="1"/>
  <c r="S1449" i="46" s="1"/>
  <c r="S1450" i="46" a="1"/>
  <c r="S1450" i="46" s="1"/>
  <c r="S1451" i="46" a="1"/>
  <c r="S1451" i="46"/>
  <c r="S1452" i="46" a="1"/>
  <c r="S1452" i="46" s="1"/>
  <c r="S1453" i="46" a="1"/>
  <c r="S1453" i="46" s="1"/>
  <c r="S1454" i="46" a="1"/>
  <c r="S1454" i="46" s="1"/>
  <c r="S1455" i="46" a="1"/>
  <c r="S1455" i="46" s="1"/>
  <c r="S1456" i="46" a="1"/>
  <c r="S1456" i="46"/>
  <c r="S1457" i="46" a="1"/>
  <c r="S1457" i="46" s="1"/>
  <c r="S1458" i="46" a="1"/>
  <c r="S1458" i="46" s="1"/>
  <c r="S1459" i="46" a="1"/>
  <c r="S1459" i="46"/>
  <c r="S1460" i="46" a="1"/>
  <c r="S1460" i="46" s="1"/>
  <c r="S1461" i="46" a="1"/>
  <c r="S1461" i="46" s="1"/>
  <c r="S1462" i="46" a="1"/>
  <c r="S1462" i="46" s="1"/>
  <c r="S1463" i="46" a="1"/>
  <c r="S1463" i="46" s="1"/>
  <c r="S1464" i="46" a="1"/>
  <c r="S1464" i="46"/>
  <c r="S1465" i="46" a="1"/>
  <c r="S1465" i="46" s="1"/>
  <c r="S1466" i="46" a="1"/>
  <c r="S1466" i="46" s="1"/>
  <c r="S1467" i="46" a="1"/>
  <c r="S1467" i="46"/>
  <c r="S1468" i="46" a="1"/>
  <c r="S1468" i="46" s="1"/>
  <c r="S1469" i="46" a="1"/>
  <c r="S1469" i="46" s="1"/>
  <c r="S1470" i="46" a="1"/>
  <c r="S1470" i="46" s="1"/>
  <c r="S1471" i="46" a="1"/>
  <c r="S1471" i="46" s="1"/>
  <c r="S1472" i="46" a="1"/>
  <c r="S1472" i="46"/>
  <c r="S1473" i="46" a="1"/>
  <c r="S1473" i="46" s="1"/>
  <c r="S1474" i="46" a="1"/>
  <c r="S1474" i="46" s="1"/>
  <c r="S1475" i="46" a="1"/>
  <c r="S1475" i="46"/>
  <c r="S1476" i="46" a="1"/>
  <c r="S1476" i="46" s="1"/>
  <c r="S1477" i="46" a="1"/>
  <c r="S1477" i="46" s="1"/>
  <c r="S1478" i="46" a="1"/>
  <c r="S1478" i="46" s="1"/>
  <c r="S1479" i="46" a="1"/>
  <c r="S1479" i="46" s="1"/>
  <c r="S1480" i="46" a="1"/>
  <c r="S1480" i="46" s="1"/>
  <c r="S1481" i="46" a="1"/>
  <c r="S1481" i="46" s="1"/>
  <c r="S1482" i="46" a="1"/>
  <c r="S1482" i="46" s="1"/>
  <c r="S1483" i="46" a="1"/>
  <c r="S1483" i="46" s="1"/>
  <c r="S1484" i="46" a="1"/>
  <c r="S1484" i="46" s="1"/>
  <c r="S1485" i="46" a="1"/>
  <c r="S1485" i="46" s="1"/>
  <c r="S1486" i="46" a="1"/>
  <c r="S1486" i="46" s="1"/>
  <c r="S1487" i="46" a="1"/>
  <c r="S1487" i="46" s="1"/>
  <c r="S1488" i="46" a="1"/>
  <c r="S1488" i="46" s="1"/>
  <c r="S1489" i="46" a="1"/>
  <c r="S1489" i="46" s="1"/>
  <c r="S1490" i="46" a="1"/>
  <c r="S1490" i="46" s="1"/>
  <c r="S1491" i="46" a="1"/>
  <c r="S1491" i="46" s="1"/>
  <c r="S1492" i="46" a="1"/>
  <c r="S1492" i="46" s="1"/>
  <c r="S1493" i="46" a="1"/>
  <c r="S1493" i="46" s="1"/>
  <c r="S1494" i="46" a="1"/>
  <c r="S1494" i="46" s="1"/>
  <c r="S1495" i="46" a="1"/>
  <c r="S1495" i="46" s="1"/>
  <c r="S1496" i="46" a="1"/>
  <c r="S1496" i="46" s="1"/>
  <c r="S1497" i="46" a="1"/>
  <c r="S1497" i="46" s="1"/>
  <c r="S1498" i="46" a="1"/>
  <c r="S1498" i="46" s="1"/>
  <c r="S1499" i="46" a="1"/>
  <c r="S1499" i="46" s="1"/>
  <c r="S1500" i="46" a="1"/>
  <c r="S1500" i="46" s="1"/>
  <c r="S1501" i="46" a="1"/>
  <c r="S1501" i="46" s="1"/>
  <c r="S1502" i="46" a="1"/>
  <c r="S1502" i="46" s="1"/>
  <c r="S1503" i="46" a="1"/>
  <c r="S1503" i="46" s="1"/>
  <c r="S1504" i="46" a="1"/>
  <c r="S1504" i="46" s="1"/>
  <c r="S1505" i="46" a="1"/>
  <c r="S1505" i="46" s="1"/>
  <c r="S1506" i="46" a="1"/>
  <c r="S1506" i="46" s="1"/>
  <c r="S1507" i="46" a="1"/>
  <c r="S1507" i="46" s="1"/>
  <c r="S1508" i="46" a="1"/>
  <c r="S1508" i="46" s="1"/>
  <c r="S1509" i="46" a="1"/>
  <c r="S1509" i="46" s="1"/>
  <c r="S1510" i="46" a="1"/>
  <c r="S1510" i="46" s="1"/>
  <c r="S1511" i="46" a="1"/>
  <c r="S1511" i="46" s="1"/>
  <c r="S1512" i="46" a="1"/>
  <c r="S1512" i="46" s="1"/>
  <c r="S1513" i="46" a="1"/>
  <c r="S1513" i="46" s="1"/>
  <c r="S1514" i="46" a="1"/>
  <c r="S1514" i="46" s="1"/>
  <c r="S1515" i="46" a="1"/>
  <c r="S1515" i="46" s="1"/>
  <c r="S1516" i="46" a="1"/>
  <c r="S1516" i="46" s="1"/>
  <c r="S1517" i="46" a="1"/>
  <c r="S1517" i="46" s="1"/>
  <c r="S1518" i="46" a="1"/>
  <c r="S1518" i="46" s="1"/>
  <c r="S1519" i="46" a="1"/>
  <c r="S1519" i="46" s="1"/>
  <c r="S1520" i="46" a="1"/>
  <c r="S1520" i="46" s="1"/>
  <c r="S1521" i="46" a="1"/>
  <c r="S1521" i="46" s="1"/>
  <c r="S1522" i="46" a="1"/>
  <c r="S1522" i="46" s="1"/>
  <c r="S1523" i="46" a="1"/>
  <c r="S1523" i="46" s="1"/>
  <c r="S1524" i="46" a="1"/>
  <c r="S1524" i="46" s="1"/>
  <c r="S1525" i="46" a="1"/>
  <c r="S1525" i="46" s="1"/>
  <c r="S1526" i="46" a="1"/>
  <c r="S1526" i="46" s="1"/>
  <c r="S1527" i="46" a="1"/>
  <c r="S1527" i="46" s="1"/>
  <c r="S1528" i="46" a="1"/>
  <c r="S1528" i="46" s="1"/>
  <c r="S1529" i="46" a="1"/>
  <c r="S1529" i="46" s="1"/>
  <c r="S1530" i="46" a="1"/>
  <c r="S1530" i="46" s="1"/>
  <c r="S1531" i="46" a="1"/>
  <c r="S1531" i="46" s="1"/>
  <c r="S1532" i="46" a="1"/>
  <c r="S1532" i="46" s="1"/>
  <c r="S1533" i="46" a="1"/>
  <c r="S1533" i="46" s="1"/>
  <c r="S1534" i="46" a="1"/>
  <c r="S1534" i="46" s="1"/>
  <c r="S1535" i="46" a="1"/>
  <c r="S1535" i="46" s="1"/>
  <c r="S1536" i="46" a="1"/>
  <c r="S1536" i="46" s="1"/>
  <c r="S1537" i="46" a="1"/>
  <c r="S1537" i="46" s="1"/>
  <c r="S1538" i="46" a="1"/>
  <c r="S1538" i="46" s="1"/>
  <c r="S1539" i="46" a="1"/>
  <c r="S1539" i="46" s="1"/>
  <c r="S1540" i="46" a="1"/>
  <c r="S1540" i="46" s="1"/>
  <c r="S1541" i="46" a="1"/>
  <c r="S1541" i="46" s="1"/>
  <c r="S1542" i="46" a="1"/>
  <c r="S1542" i="46" s="1"/>
  <c r="S1543" i="46" a="1"/>
  <c r="S1543" i="46" s="1"/>
  <c r="S1544" i="46" a="1"/>
  <c r="S1544" i="46" s="1"/>
  <c r="S1545" i="46" a="1"/>
  <c r="S1545" i="46" s="1"/>
  <c r="S1546" i="46" a="1"/>
  <c r="S1546" i="46" s="1"/>
  <c r="S1547" i="46" a="1"/>
  <c r="S1547" i="46" s="1"/>
  <c r="S1548" i="46" a="1"/>
  <c r="S1548" i="46" s="1"/>
  <c r="S1549" i="46" a="1"/>
  <c r="S1549" i="46" s="1"/>
  <c r="S1550" i="46" a="1"/>
  <c r="S1550" i="46" s="1"/>
  <c r="S1551" i="46" a="1"/>
  <c r="S1551" i="46"/>
  <c r="S1552" i="46" a="1"/>
  <c r="S1552" i="46"/>
  <c r="S1553" i="46" a="1"/>
  <c r="S1553" i="46"/>
  <c r="S1554" i="46" a="1"/>
  <c r="S1554" i="46"/>
  <c r="S1555" i="46" a="1"/>
  <c r="S1555" i="46"/>
  <c r="S1556" i="46" a="1"/>
  <c r="S1556" i="46"/>
  <c r="S1557" i="46" a="1"/>
  <c r="S1557" i="46"/>
  <c r="S1558" i="46" a="1"/>
  <c r="S1558" i="46"/>
  <c r="S1559" i="46" a="1"/>
  <c r="S1559" i="46"/>
  <c r="S1560" i="46" a="1"/>
  <c r="S1560" i="46"/>
  <c r="S1561" i="46" a="1"/>
  <c r="S1561" i="46"/>
  <c r="S1562" i="46" a="1"/>
  <c r="S1562" i="46"/>
  <c r="S1563" i="46" a="1"/>
  <c r="S1563" i="46" s="1"/>
  <c r="S1564" i="46" a="1"/>
  <c r="S1564" i="46"/>
  <c r="S1565" i="46" a="1"/>
  <c r="S1565" i="46"/>
  <c r="S1566" i="46" a="1"/>
  <c r="S1566" i="46"/>
  <c r="S1567" i="46" a="1"/>
  <c r="S1567" i="46" s="1"/>
  <c r="S1568" i="46" a="1"/>
  <c r="S1568" i="46"/>
  <c r="S1569" i="46" a="1"/>
  <c r="S1569" i="46" s="1"/>
  <c r="S1570" i="46" a="1"/>
  <c r="S1570" i="46"/>
  <c r="S1571" i="46" a="1"/>
  <c r="S1571" i="46" s="1"/>
  <c r="S1572" i="46" a="1"/>
  <c r="S1572" i="46"/>
  <c r="S1573" i="46" a="1"/>
  <c r="S1573" i="46" s="1"/>
  <c r="S1574" i="46" a="1"/>
  <c r="S1574" i="46"/>
  <c r="S1575" i="46" a="1"/>
  <c r="S1575" i="46" s="1"/>
  <c r="S1576" i="46" a="1"/>
  <c r="S1576" i="46"/>
  <c r="S1577" i="46" a="1"/>
  <c r="S1577" i="46" s="1"/>
  <c r="S1578" i="46" a="1"/>
  <c r="S1578" i="46"/>
  <c r="S1579" i="46" a="1"/>
  <c r="S1579" i="46" s="1"/>
  <c r="S1580" i="46" a="1"/>
  <c r="S1580" i="46"/>
  <c r="S1581" i="46" a="1"/>
  <c r="S1581" i="46" s="1"/>
  <c r="S1582" i="46" a="1"/>
  <c r="S1582" i="46"/>
  <c r="S1583" i="46" a="1"/>
  <c r="S1583" i="46" s="1"/>
  <c r="S1584" i="46" a="1"/>
  <c r="S1584" i="46"/>
  <c r="S1585" i="46" a="1"/>
  <c r="S1585" i="46" s="1"/>
  <c r="S1586" i="46" a="1"/>
  <c r="S1586" i="46"/>
  <c r="S1587" i="46" a="1"/>
  <c r="S1587" i="46" s="1"/>
  <c r="S1588" i="46" a="1"/>
  <c r="S1588" i="46"/>
  <c r="S1589" i="46" a="1"/>
  <c r="S1589" i="46" s="1"/>
  <c r="S1590" i="46" a="1"/>
  <c r="S1590" i="46"/>
  <c r="S1591" i="46" a="1"/>
  <c r="S1591" i="46" s="1"/>
  <c r="S1592" i="46" a="1"/>
  <c r="S1592" i="46"/>
  <c r="S1593" i="46" a="1"/>
  <c r="S1593" i="46" s="1"/>
  <c r="S1594" i="46" a="1"/>
  <c r="S1594" i="46"/>
  <c r="S1595" i="46" a="1"/>
  <c r="S1595" i="46" s="1"/>
  <c r="S1596" i="46" a="1"/>
  <c r="S1596" i="46"/>
  <c r="S1597" i="46" a="1"/>
  <c r="S1597" i="46" s="1"/>
  <c r="S1598" i="46" a="1"/>
  <c r="S1598" i="46"/>
  <c r="S1599" i="46" a="1"/>
  <c r="S1599" i="46" s="1"/>
  <c r="S1600" i="46" a="1"/>
  <c r="S1600" i="46"/>
  <c r="S1601" i="46" a="1"/>
  <c r="S1601" i="46" s="1"/>
  <c r="S1602" i="46" a="1"/>
  <c r="S1602" i="46"/>
  <c r="S1603" i="46" a="1"/>
  <c r="S1603" i="46" s="1"/>
  <c r="S1604" i="46" a="1"/>
  <c r="S1604" i="46"/>
  <c r="S1605" i="46" a="1"/>
  <c r="S1605" i="46" s="1"/>
  <c r="S1606" i="46" a="1"/>
  <c r="S1606" i="46"/>
  <c r="S1607" i="46" a="1"/>
  <c r="S1607" i="46" s="1"/>
  <c r="S1608" i="46" a="1"/>
  <c r="S1608" i="46"/>
  <c r="S1609" i="46" a="1"/>
  <c r="S1609" i="46" s="1"/>
  <c r="S1610" i="46" a="1"/>
  <c r="S1610" i="46"/>
  <c r="S1611" i="46" a="1"/>
  <c r="S1611" i="46" s="1"/>
  <c r="S1612" i="46" a="1"/>
  <c r="S1612" i="46"/>
  <c r="S1613" i="46" a="1"/>
  <c r="S1613" i="46" s="1"/>
  <c r="S1614" i="46" a="1"/>
  <c r="S1614" i="46"/>
  <c r="S1615" i="46" a="1"/>
  <c r="S1615" i="46" s="1"/>
  <c r="S1616" i="46" a="1"/>
  <c r="S1616" i="46"/>
  <c r="S1617" i="46" a="1"/>
  <c r="S1617" i="46" s="1"/>
  <c r="S1618" i="46" a="1"/>
  <c r="S1618" i="46"/>
  <c r="S1619" i="46" a="1"/>
  <c r="S1619" i="46" s="1"/>
  <c r="S1620" i="46" a="1"/>
  <c r="S1620" i="46"/>
  <c r="S1621" i="46" a="1"/>
  <c r="S1621" i="46" s="1"/>
  <c r="S1622" i="46" a="1"/>
  <c r="S1622" i="46"/>
  <c r="S1623" i="46" a="1"/>
  <c r="S1623" i="46" s="1"/>
  <c r="S1624" i="46" a="1"/>
  <c r="S1624" i="46"/>
  <c r="S1625" i="46" a="1"/>
  <c r="S1625" i="46" s="1"/>
  <c r="S1626" i="46" a="1"/>
  <c r="S1626" i="46"/>
  <c r="S1627" i="46" a="1"/>
  <c r="S1627" i="46" s="1"/>
  <c r="S1628" i="46" a="1"/>
  <c r="S1628" i="46"/>
  <c r="S1629" i="46" a="1"/>
  <c r="S1629" i="46" s="1"/>
  <c r="S1630" i="46" a="1"/>
  <c r="S1630" i="46"/>
  <c r="S1631" i="46" a="1"/>
  <c r="S1631" i="46" s="1"/>
  <c r="S1632" i="46" a="1"/>
  <c r="S1632" i="46"/>
  <c r="S1633" i="46" a="1"/>
  <c r="S1633" i="46" s="1"/>
  <c r="S1634" i="46" a="1"/>
  <c r="S1634" i="46"/>
  <c r="S1635" i="46" a="1"/>
  <c r="S1635" i="46" s="1"/>
  <c r="S1636" i="46" a="1"/>
  <c r="S1636" i="46"/>
  <c r="S1637" i="46" a="1"/>
  <c r="S1637" i="46" s="1"/>
  <c r="S1638" i="46" a="1"/>
  <c r="S1638" i="46"/>
  <c r="S1639" i="46" a="1"/>
  <c r="S1639" i="46" s="1"/>
  <c r="S1640" i="46" a="1"/>
  <c r="S1640" i="46"/>
  <c r="S1641" i="46" a="1"/>
  <c r="S1641" i="46" s="1"/>
  <c r="S1642" i="46" a="1"/>
  <c r="S1642" i="46"/>
  <c r="S1643" i="46" a="1"/>
  <c r="S1643" i="46" s="1"/>
  <c r="S1644" i="46" a="1"/>
  <c r="S1644" i="46"/>
  <c r="S1645" i="46" a="1"/>
  <c r="S1645" i="46" s="1"/>
  <c r="S1646" i="46" a="1"/>
  <c r="S1646" i="46"/>
  <c r="S1647" i="46" a="1"/>
  <c r="S1647" i="46" s="1"/>
  <c r="S1648" i="46" a="1"/>
  <c r="S1648" i="46" s="1"/>
  <c r="S1649" i="46" a="1"/>
  <c r="S1649" i="46" s="1"/>
  <c r="S1650" i="46" a="1"/>
  <c r="S1650" i="46" s="1"/>
  <c r="S1651" i="46" a="1"/>
  <c r="S1651" i="46" s="1"/>
  <c r="S1652" i="46" a="1"/>
  <c r="S1652" i="46"/>
  <c r="S1653" i="46" a="1"/>
  <c r="S1653" i="46" s="1"/>
  <c r="S1654" i="46" a="1"/>
  <c r="S1654" i="46"/>
  <c r="S1655" i="46" a="1"/>
  <c r="S1655" i="46" s="1"/>
  <c r="S1656" i="46" a="1"/>
  <c r="S1656" i="46"/>
  <c r="S1657" i="46" a="1"/>
  <c r="S1657" i="46" s="1"/>
  <c r="S1658" i="46" a="1"/>
  <c r="S1658" i="46" s="1"/>
  <c r="S1659" i="46" a="1"/>
  <c r="S1659" i="46" s="1"/>
  <c r="S1660" i="46" a="1"/>
  <c r="S1660" i="46"/>
  <c r="S1661" i="46" a="1"/>
  <c r="S1661" i="46" s="1"/>
  <c r="S1662" i="46" a="1"/>
  <c r="S1662" i="46" s="1"/>
  <c r="S1663" i="46" a="1"/>
  <c r="S1663" i="46" s="1"/>
  <c r="S1664" i="46" a="1"/>
  <c r="S1664" i="46" s="1"/>
  <c r="S1665" i="46" a="1"/>
  <c r="S1665" i="46" s="1"/>
  <c r="S1666" i="46" a="1"/>
  <c r="S1666" i="46" s="1"/>
  <c r="S1667" i="46" a="1"/>
  <c r="S1667" i="46" s="1"/>
  <c r="S1668" i="46" a="1"/>
  <c r="S1668" i="46"/>
  <c r="S1669" i="46" a="1"/>
  <c r="S1669" i="46" s="1"/>
  <c r="S1670" i="46" a="1"/>
  <c r="S1670" i="46"/>
  <c r="S1671" i="46" a="1"/>
  <c r="S1671" i="46" s="1"/>
  <c r="S1672" i="46" a="1"/>
  <c r="S1672" i="46"/>
  <c r="S1673" i="46" a="1"/>
  <c r="S1673" i="46" s="1"/>
  <c r="S1674" i="46" a="1"/>
  <c r="S1674" i="46" s="1"/>
  <c r="S1675" i="46" a="1"/>
  <c r="S1675" i="46" s="1"/>
  <c r="S1676" i="46" a="1"/>
  <c r="S1676" i="46"/>
  <c r="S1677" i="46" a="1"/>
  <c r="S1677" i="46" s="1"/>
  <c r="S1678" i="46" a="1"/>
  <c r="S1678" i="46" s="1"/>
  <c r="S1679" i="46" a="1"/>
  <c r="S1679" i="46" s="1"/>
  <c r="S1680" i="46" a="1"/>
  <c r="S1680" i="46" s="1"/>
  <c r="S1681" i="46" a="1"/>
  <c r="S1681" i="46" s="1"/>
  <c r="S1682" i="46" a="1"/>
  <c r="S1682" i="46" s="1"/>
  <c r="S1683" i="46" a="1"/>
  <c r="S1683" i="46" s="1"/>
  <c r="S1684" i="46" a="1"/>
  <c r="S1684" i="46"/>
  <c r="S1685" i="46" a="1"/>
  <c r="S1685" i="46" s="1"/>
  <c r="S1686" i="46" a="1"/>
  <c r="S1686" i="46"/>
  <c r="S1687" i="46" a="1"/>
  <c r="S1687" i="46" s="1"/>
  <c r="S1688" i="46" a="1"/>
  <c r="S1688" i="46"/>
  <c r="S1689" i="46" a="1"/>
  <c r="S1689" i="46" s="1"/>
  <c r="S1690" i="46" a="1"/>
  <c r="S1690" i="46" s="1"/>
  <c r="S1691" i="46" a="1"/>
  <c r="S1691" i="46" s="1"/>
  <c r="S1692" i="46" a="1"/>
  <c r="S1692" i="46"/>
  <c r="S1693" i="46" a="1"/>
  <c r="S1693" i="46" s="1"/>
  <c r="S1694" i="46" a="1"/>
  <c r="S1694" i="46" s="1"/>
  <c r="S1695" i="46" a="1"/>
  <c r="S1695" i="46" s="1"/>
  <c r="S1696" i="46" a="1"/>
  <c r="S1696" i="46" s="1"/>
  <c r="S1697" i="46" a="1"/>
  <c r="S1697" i="46" s="1"/>
  <c r="S1698" i="46" a="1"/>
  <c r="S1698" i="46" s="1"/>
  <c r="S1699" i="46" a="1"/>
  <c r="S1699" i="46" s="1"/>
  <c r="S1700" i="46" a="1"/>
  <c r="S1700" i="46"/>
  <c r="S1701" i="46" a="1"/>
  <c r="S1701" i="46" s="1"/>
  <c r="S1702" i="46" a="1"/>
  <c r="S1702" i="46"/>
  <c r="S1703" i="46" a="1"/>
  <c r="S1703" i="46" s="1"/>
  <c r="S1704" i="46" a="1"/>
  <c r="S1704" i="46"/>
  <c r="S1705" i="46" a="1"/>
  <c r="S1705" i="46" s="1"/>
  <c r="S1706" i="46" a="1"/>
  <c r="S1706" i="46" s="1"/>
  <c r="S1707" i="46" a="1"/>
  <c r="S1707" i="46" s="1"/>
  <c r="S1708" i="46" a="1"/>
  <c r="S1708" i="46"/>
  <c r="S1709" i="46" a="1"/>
  <c r="S1709" i="46" s="1"/>
  <c r="S1710" i="46" a="1"/>
  <c r="S1710" i="46" s="1"/>
  <c r="S1711" i="46" a="1"/>
  <c r="S1711" i="46" s="1"/>
  <c r="S1712" i="46" a="1"/>
  <c r="S1712" i="46" s="1"/>
  <c r="S1713" i="46" a="1"/>
  <c r="S1713" i="46" s="1"/>
  <c r="S1714" i="46" a="1"/>
  <c r="S1714" i="46" s="1"/>
  <c r="S1715" i="46" a="1"/>
  <c r="S1715" i="46" s="1"/>
  <c r="S1716" i="46" a="1"/>
  <c r="S1716" i="46"/>
  <c r="S1717" i="46" a="1"/>
  <c r="S1717" i="46" s="1"/>
  <c r="S1718" i="46" a="1"/>
  <c r="S1718" i="46" s="1"/>
  <c r="S1719" i="46" a="1"/>
  <c r="S1719" i="46" s="1"/>
  <c r="S1720" i="46" a="1"/>
  <c r="S1720" i="46"/>
  <c r="S1721" i="46" a="1"/>
  <c r="S1721" i="46" s="1"/>
  <c r="S1722" i="46" a="1"/>
  <c r="S1722" i="46" s="1"/>
  <c r="S1723" i="46" a="1"/>
  <c r="S1723" i="46" s="1"/>
  <c r="S1724" i="46" a="1"/>
  <c r="S1724" i="46"/>
  <c r="S1725" i="46" a="1"/>
  <c r="S1725" i="46" s="1"/>
  <c r="S1726" i="46" a="1"/>
  <c r="S1726" i="46" s="1"/>
  <c r="S1727" i="46" a="1"/>
  <c r="S1727" i="46" s="1"/>
  <c r="S1728" i="46" a="1"/>
  <c r="S1728" i="46" s="1"/>
  <c r="S1729" i="46" a="1"/>
  <c r="S1729" i="46" s="1"/>
  <c r="S1730" i="46" a="1"/>
  <c r="S1730" i="46" s="1"/>
  <c r="S1731" i="46" a="1"/>
  <c r="S1731" i="46" s="1"/>
  <c r="S1732" i="46" a="1"/>
  <c r="S1732" i="46"/>
  <c r="S1733" i="46" a="1"/>
  <c r="S1733" i="46" s="1"/>
  <c r="S1734" i="46" a="1"/>
  <c r="S1734" i="46" s="1"/>
  <c r="S1735" i="46" a="1"/>
  <c r="S1735" i="46" s="1"/>
  <c r="S1736" i="46" a="1"/>
  <c r="S1736" i="46"/>
  <c r="S1737" i="46" a="1"/>
  <c r="S1737" i="46" s="1"/>
  <c r="S1738" i="46" a="1"/>
  <c r="S1738" i="46" s="1"/>
  <c r="S1739" i="46" a="1"/>
  <c r="S1739" i="46" s="1"/>
  <c r="S1740" i="46" a="1"/>
  <c r="S1740" i="46"/>
  <c r="S1741" i="46" a="1"/>
  <c r="S1741" i="46" s="1"/>
  <c r="S1742" i="46" a="1"/>
  <c r="S1742" i="46" s="1"/>
  <c r="S1743" i="46" a="1"/>
  <c r="S1743" i="46" s="1"/>
  <c r="S1744" i="46" a="1"/>
  <c r="S1744" i="46" s="1"/>
  <c r="S1745" i="46" a="1"/>
  <c r="S1745" i="46" s="1"/>
  <c r="S1746" i="46" a="1"/>
  <c r="S1746" i="46" s="1"/>
  <c r="S1747" i="46" a="1"/>
  <c r="S1747" i="46" s="1"/>
  <c r="S1748" i="46" a="1"/>
  <c r="S1748" i="46"/>
  <c r="S1749" i="46" a="1"/>
  <c r="S1749" i="46" s="1"/>
  <c r="S1750" i="46" a="1"/>
  <c r="S1750" i="46" s="1"/>
  <c r="S1751" i="46" a="1"/>
  <c r="S1751" i="46" s="1"/>
  <c r="S1752" i="46" a="1"/>
  <c r="S1752" i="46"/>
  <c r="S1753" i="46" a="1"/>
  <c r="S1753" i="46" s="1"/>
  <c r="S1754" i="46" a="1"/>
  <c r="S1754" i="46" s="1"/>
  <c r="S1755" i="46" a="1"/>
  <c r="S1755" i="46" s="1"/>
  <c r="S1756" i="46" a="1"/>
  <c r="S1756" i="46"/>
  <c r="S1757" i="46" a="1"/>
  <c r="S1757" i="46" s="1"/>
  <c r="S1758" i="46" a="1"/>
  <c r="S1758" i="46" s="1"/>
  <c r="S1759" i="46" a="1"/>
  <c r="S1759" i="46" s="1"/>
  <c r="S1760" i="46" a="1"/>
  <c r="S1760" i="46" s="1"/>
  <c r="S1761" i="46" a="1"/>
  <c r="S1761" i="46" s="1"/>
  <c r="S1762" i="46" a="1"/>
  <c r="S1762" i="46" s="1"/>
  <c r="S1763" i="46" a="1"/>
  <c r="S1763" i="46" s="1"/>
  <c r="S1764" i="46" a="1"/>
  <c r="S1764" i="46"/>
  <c r="S1765" i="46" a="1"/>
  <c r="S1765" i="46" s="1"/>
  <c r="S1766" i="46" a="1"/>
  <c r="S1766" i="46" s="1"/>
  <c r="S1767" i="46" a="1"/>
  <c r="S1767" i="46" s="1"/>
  <c r="S1768" i="46" a="1"/>
  <c r="S1768" i="46"/>
  <c r="S1769" i="46" a="1"/>
  <c r="S1769" i="46" s="1"/>
  <c r="S1770" i="46" a="1"/>
  <c r="S1770" i="46" s="1"/>
  <c r="S1771" i="46" a="1"/>
  <c r="S1771" i="46" s="1"/>
  <c r="S1772" i="46" a="1"/>
  <c r="S1772" i="46"/>
  <c r="S1773" i="46" a="1"/>
  <c r="S1773" i="46" s="1"/>
  <c r="S1774" i="46" a="1"/>
  <c r="S1774" i="46" s="1"/>
  <c r="S1775" i="46" a="1"/>
  <c r="S1775" i="46" s="1"/>
  <c r="S1776" i="46" a="1"/>
  <c r="S1776" i="46" s="1"/>
  <c r="S1777" i="46" a="1"/>
  <c r="S1777" i="46" s="1"/>
  <c r="S1778" i="46" a="1"/>
  <c r="S1778" i="46" s="1"/>
  <c r="S1779" i="46" a="1"/>
  <c r="S1779" i="46" s="1"/>
  <c r="S1780" i="46" a="1"/>
  <c r="S1780" i="46"/>
  <c r="S1781" i="46" a="1"/>
  <c r="S1781" i="46" s="1"/>
  <c r="S1782" i="46" a="1"/>
  <c r="S1782" i="46" s="1"/>
  <c r="S1783" i="46" a="1"/>
  <c r="S1783" i="46" s="1"/>
  <c r="S1784" i="46" a="1"/>
  <c r="S1784" i="46"/>
  <c r="S1785" i="46" a="1"/>
  <c r="S1785" i="46" s="1"/>
  <c r="S1786" i="46" a="1"/>
  <c r="S1786" i="46" s="1"/>
  <c r="S1787" i="46" a="1"/>
  <c r="S1787" i="46" s="1"/>
  <c r="S1788" i="46" a="1"/>
  <c r="S1788" i="46"/>
  <c r="S1789" i="46" a="1"/>
  <c r="S1789" i="46" s="1"/>
  <c r="S1790" i="46" a="1"/>
  <c r="S1790" i="46" s="1"/>
  <c r="S1791" i="46" a="1"/>
  <c r="S1791" i="46" s="1"/>
  <c r="S1792" i="46" a="1"/>
  <c r="S1792" i="46" s="1"/>
  <c r="S1793" i="46" a="1"/>
  <c r="S1793" i="46" s="1"/>
  <c r="S1794" i="46" a="1"/>
  <c r="S1794" i="46" s="1"/>
  <c r="S1795" i="46" a="1"/>
  <c r="S1795" i="46" s="1"/>
  <c r="S1796" i="46" a="1"/>
  <c r="S1796" i="46"/>
  <c r="S1797" i="46" a="1"/>
  <c r="S1797" i="46" s="1"/>
  <c r="S1798" i="46" a="1"/>
  <c r="S1798" i="46" s="1"/>
  <c r="S1799" i="46" a="1"/>
  <c r="S1799" i="46" s="1"/>
  <c r="S1800" i="46" a="1"/>
  <c r="S1800" i="46"/>
  <c r="S1801" i="46" a="1"/>
  <c r="S1801" i="46" s="1"/>
  <c r="S1802" i="46" a="1"/>
  <c r="S1802" i="46" s="1"/>
  <c r="S1803" i="46" a="1"/>
  <c r="S1803" i="46" s="1"/>
  <c r="S1804" i="46" a="1"/>
  <c r="S1804" i="46"/>
  <c r="S1805" i="46" a="1"/>
  <c r="S1805" i="46" s="1"/>
  <c r="S1806" i="46" a="1"/>
  <c r="S1806" i="46" s="1"/>
  <c r="S1807" i="46" a="1"/>
  <c r="S1807" i="46" s="1"/>
  <c r="S1808" i="46" a="1"/>
  <c r="S1808" i="46" s="1"/>
  <c r="S1809" i="46" a="1"/>
  <c r="S1809" i="46" s="1"/>
  <c r="S1810" i="46" a="1"/>
  <c r="S1810" i="46" s="1"/>
  <c r="S1811" i="46" a="1"/>
  <c r="S1811" i="46" s="1"/>
  <c r="S1812" i="46" a="1"/>
  <c r="S1812" i="46"/>
  <c r="S1813" i="46" a="1"/>
  <c r="S1813" i="46" s="1"/>
  <c r="S1814" i="46" a="1"/>
  <c r="S1814" i="46" s="1"/>
  <c r="S1815" i="46" a="1"/>
  <c r="S1815" i="46" s="1"/>
  <c r="S1816" i="46" a="1"/>
  <c r="S1816" i="46"/>
  <c r="S1817" i="46" a="1"/>
  <c r="S1817" i="46" s="1"/>
  <c r="S1818" i="46" a="1"/>
  <c r="S1818" i="46" s="1"/>
  <c r="S1819" i="46" a="1"/>
  <c r="S1819" i="46" s="1"/>
  <c r="S1820" i="46" a="1"/>
  <c r="S1820" i="46"/>
  <c r="S1821" i="46" a="1"/>
  <c r="S1821" i="46" s="1"/>
  <c r="S1822" i="46" a="1"/>
  <c r="S1822" i="46" s="1"/>
  <c r="S1823" i="46" a="1"/>
  <c r="S1823" i="46" s="1"/>
  <c r="S1824" i="46" a="1"/>
  <c r="S1824" i="46" s="1"/>
  <c r="S1825" i="46" a="1"/>
  <c r="S1825" i="46" s="1"/>
  <c r="S1826" i="46" a="1"/>
  <c r="S1826" i="46" s="1"/>
  <c r="S1827" i="46" a="1"/>
  <c r="S1827" i="46" s="1"/>
  <c r="S1828" i="46" a="1"/>
  <c r="S1828" i="46"/>
  <c r="S1829" i="46" a="1"/>
  <c r="S1829" i="46" s="1"/>
  <c r="S1830" i="46" a="1"/>
  <c r="S1830" i="46" s="1"/>
  <c r="S1831" i="46" a="1"/>
  <c r="S1831" i="46" s="1"/>
  <c r="S1832" i="46" a="1"/>
  <c r="S1832" i="46"/>
  <c r="S1833" i="46" a="1"/>
  <c r="S1833" i="46" s="1"/>
  <c r="S1834" i="46" a="1"/>
  <c r="S1834" i="46" s="1"/>
  <c r="S1835" i="46" a="1"/>
  <c r="S1835" i="46" s="1"/>
  <c r="S1836" i="46" a="1"/>
  <c r="S1836" i="46"/>
  <c r="S1837" i="46" a="1"/>
  <c r="S1837" i="46" s="1"/>
  <c r="S1838" i="46" a="1"/>
  <c r="S1838" i="46" s="1"/>
  <c r="S1839" i="46" a="1"/>
  <c r="S1839" i="46" s="1"/>
  <c r="S1840" i="46" a="1"/>
  <c r="S1840" i="46" s="1"/>
  <c r="S1841" i="46" a="1"/>
  <c r="S1841" i="46" s="1"/>
  <c r="S1842" i="46" a="1"/>
  <c r="S1842" i="46" s="1"/>
  <c r="S1843" i="46" a="1"/>
  <c r="S1843" i="46" s="1"/>
  <c r="S1844" i="46" a="1"/>
  <c r="S1844" i="46"/>
  <c r="S1845" i="46" a="1"/>
  <c r="S1845" i="46" s="1"/>
  <c r="S1846" i="46" a="1"/>
  <c r="S1846" i="46" s="1"/>
  <c r="S1847" i="46" a="1"/>
  <c r="S1847" i="46" s="1"/>
  <c r="S1848" i="46" a="1"/>
  <c r="S1848" i="46"/>
  <c r="S1849" i="46" a="1"/>
  <c r="S1849" i="46" s="1"/>
  <c r="S1850" i="46" a="1"/>
  <c r="S1850" i="46" s="1"/>
  <c r="S1851" i="46" a="1"/>
  <c r="S1851" i="46" s="1"/>
  <c r="S1852" i="46" a="1"/>
  <c r="S1852" i="46"/>
  <c r="S1853" i="46" a="1"/>
  <c r="S1853" i="46" s="1"/>
  <c r="S1854" i="46" a="1"/>
  <c r="S1854" i="46" s="1"/>
  <c r="S1855" i="46" a="1"/>
  <c r="S1855" i="46" s="1"/>
  <c r="S1856" i="46" a="1"/>
  <c r="S1856" i="46" s="1"/>
  <c r="S1857" i="46" a="1"/>
  <c r="S1857" i="46" s="1"/>
  <c r="S1858" i="46" a="1"/>
  <c r="S1858" i="46" s="1"/>
  <c r="S1859" i="46" a="1"/>
  <c r="S1859" i="46" s="1"/>
  <c r="S1860" i="46" a="1"/>
  <c r="S1860" i="46"/>
  <c r="S1861" i="46" a="1"/>
  <c r="S1861" i="46" s="1"/>
  <c r="S1862" i="46" a="1"/>
  <c r="S1862" i="46" s="1"/>
  <c r="S1863" i="46" a="1"/>
  <c r="S1863" i="46" s="1"/>
  <c r="S1864" i="46" a="1"/>
  <c r="S1864" i="46"/>
  <c r="S1865" i="46" a="1"/>
  <c r="S1865" i="46" s="1"/>
  <c r="S1866" i="46" a="1"/>
  <c r="S1866" i="46" s="1"/>
  <c r="S1867" i="46" a="1"/>
  <c r="S1867" i="46" s="1"/>
  <c r="S1868" i="46" a="1"/>
  <c r="S1868" i="46"/>
  <c r="S1869" i="46" a="1"/>
  <c r="S1869" i="46" s="1"/>
  <c r="S1870" i="46" a="1"/>
  <c r="S1870" i="46" s="1"/>
  <c r="S1871" i="46" a="1"/>
  <c r="S1871" i="46" s="1"/>
  <c r="S1872" i="46" a="1"/>
  <c r="S1872" i="46" s="1"/>
  <c r="S1873" i="46" a="1"/>
  <c r="S1873" i="46" s="1"/>
  <c r="S1874" i="46" a="1"/>
  <c r="S1874" i="46" s="1"/>
  <c r="S1875" i="46" a="1"/>
  <c r="S1875" i="46" s="1"/>
  <c r="S1876" i="46" a="1"/>
  <c r="S1876" i="46"/>
  <c r="S1877" i="46" a="1"/>
  <c r="S1877" i="46" s="1"/>
  <c r="S1878" i="46" a="1"/>
  <c r="S1878" i="46" s="1"/>
  <c r="S1879" i="46" a="1"/>
  <c r="S1879" i="46" s="1"/>
  <c r="S1880" i="46" a="1"/>
  <c r="S1880" i="46"/>
  <c r="S1881" i="46" a="1"/>
  <c r="S1881" i="46" s="1"/>
  <c r="S1882" i="46" a="1"/>
  <c r="S1882" i="46" s="1"/>
  <c r="S1883" i="46" a="1"/>
  <c r="S1883" i="46" s="1"/>
  <c r="S1884" i="46" a="1"/>
  <c r="S1884" i="46"/>
  <c r="S1885" i="46" a="1"/>
  <c r="S1885" i="46" s="1"/>
  <c r="S1886" i="46" a="1"/>
  <c r="S1886" i="46" s="1"/>
  <c r="S1887" i="46" a="1"/>
  <c r="S1887" i="46" s="1"/>
  <c r="S1888" i="46" a="1"/>
  <c r="S1888" i="46" s="1"/>
  <c r="S1889" i="46" a="1"/>
  <c r="S1889" i="46" s="1"/>
  <c r="S1890" i="46" a="1"/>
  <c r="S1890" i="46" s="1"/>
  <c r="S1891" i="46" a="1"/>
  <c r="S1891" i="46" s="1"/>
  <c r="S1892" i="46" a="1"/>
  <c r="S1892" i="46" s="1"/>
  <c r="S1893" i="46" a="1"/>
  <c r="S1893" i="46" s="1"/>
  <c r="S1894" i="46" a="1"/>
  <c r="S1894" i="46" s="1"/>
  <c r="S1895" i="46" a="1"/>
  <c r="S1895" i="46" s="1"/>
  <c r="S1896" i="46" a="1"/>
  <c r="S1896" i="46" s="1"/>
  <c r="S1897" i="46" a="1"/>
  <c r="S1897" i="46" s="1"/>
  <c r="S1898" i="46" a="1"/>
  <c r="S1898" i="46" s="1"/>
  <c r="S1899" i="46" a="1"/>
  <c r="S1899" i="46" s="1"/>
  <c r="S1900" i="46" a="1"/>
  <c r="S1900" i="46" s="1"/>
  <c r="S1901" i="46" a="1"/>
  <c r="S1901" i="46" s="1"/>
  <c r="S1902" i="46" a="1"/>
  <c r="S1902" i="46" s="1"/>
  <c r="S1903" i="46" a="1"/>
  <c r="S1903" i="46" s="1"/>
  <c r="S1904" i="46" a="1"/>
  <c r="S1904" i="46" s="1"/>
  <c r="S1905" i="46" a="1"/>
  <c r="S1905" i="46" s="1"/>
  <c r="S1906" i="46" a="1"/>
  <c r="S1906" i="46" s="1"/>
  <c r="S1907" i="46" a="1"/>
  <c r="S1907" i="46" s="1"/>
  <c r="S1908" i="46" a="1"/>
  <c r="S1908" i="46" s="1"/>
  <c r="S1909" i="46" a="1"/>
  <c r="S1909" i="46" s="1"/>
  <c r="S1910" i="46" a="1"/>
  <c r="S1910" i="46" s="1"/>
  <c r="S1911" i="46" a="1"/>
  <c r="S1911" i="46" s="1"/>
  <c r="S1912" i="46" a="1"/>
  <c r="S1912" i="46" s="1"/>
  <c r="S1913" i="46" a="1"/>
  <c r="S1913" i="46" s="1"/>
  <c r="S1914" i="46" a="1"/>
  <c r="S1914" i="46" s="1"/>
  <c r="S1915" i="46" a="1"/>
  <c r="S1915" i="46" s="1"/>
  <c r="S1916" i="46" a="1"/>
  <c r="S1916" i="46" s="1"/>
  <c r="S1917" i="46" a="1"/>
  <c r="S1917" i="46" s="1"/>
  <c r="S1918" i="46" a="1"/>
  <c r="S1918" i="46" s="1"/>
  <c r="S1919" i="46" a="1"/>
  <c r="S1919" i="46" s="1"/>
  <c r="S1920" i="46" a="1"/>
  <c r="S1920" i="46" s="1"/>
  <c r="S1921" i="46" a="1"/>
  <c r="S1921" i="46" s="1"/>
  <c r="S1922" i="46" a="1"/>
  <c r="S1922" i="46" s="1"/>
  <c r="S1923" i="46" a="1"/>
  <c r="S1923" i="46" s="1"/>
  <c r="S1924" i="46" a="1"/>
  <c r="S1924" i="46" s="1"/>
  <c r="S1925" i="46" a="1"/>
  <c r="S1925" i="46" s="1"/>
  <c r="S1926" i="46" a="1"/>
  <c r="S1926" i="46" s="1"/>
  <c r="S1927" i="46" a="1"/>
  <c r="S1927" i="46" s="1"/>
  <c r="S1928" i="46" a="1"/>
  <c r="S1928" i="46" s="1"/>
  <c r="S1929" i="46" a="1"/>
  <c r="S1929" i="46" s="1"/>
  <c r="S1930" i="46" a="1"/>
  <c r="S1930" i="46" s="1"/>
  <c r="S1931" i="46" a="1"/>
  <c r="S1931" i="46" s="1"/>
  <c r="S1932" i="46" a="1"/>
  <c r="S1932" i="46" s="1"/>
  <c r="S1933" i="46" a="1"/>
  <c r="S1933" i="46" s="1"/>
  <c r="S1934" i="46" a="1"/>
  <c r="S1934" i="46" s="1"/>
  <c r="S1935" i="46" a="1"/>
  <c r="S1935" i="46" s="1"/>
  <c r="S1936" i="46" a="1"/>
  <c r="S1936" i="46" s="1"/>
  <c r="S1937" i="46" a="1"/>
  <c r="S1937" i="46" s="1"/>
  <c r="S1938" i="46" a="1"/>
  <c r="S1938" i="46" s="1"/>
  <c r="S1939" i="46" a="1"/>
  <c r="S1939" i="46" s="1"/>
  <c r="S1940" i="46" a="1"/>
  <c r="S1940" i="46" s="1"/>
  <c r="S1941" i="46" a="1"/>
  <c r="S1941" i="46" s="1"/>
  <c r="S1942" i="46" a="1"/>
  <c r="S1942" i="46" s="1"/>
  <c r="S1943" i="46" a="1"/>
  <c r="S1943" i="46" s="1"/>
  <c r="S1944" i="46" a="1"/>
  <c r="S1944" i="46" s="1"/>
  <c r="S1945" i="46" a="1"/>
  <c r="S1945" i="46" s="1"/>
  <c r="S1946" i="46" a="1"/>
  <c r="S1946" i="46" s="1"/>
  <c r="S1947" i="46" a="1"/>
  <c r="S1947" i="46" s="1"/>
  <c r="S1948" i="46" a="1"/>
  <c r="S1948" i="46" s="1"/>
  <c r="S1949" i="46" a="1"/>
  <c r="S1949" i="46" s="1"/>
  <c r="S1950" i="46" a="1"/>
  <c r="S1950" i="46" s="1"/>
  <c r="S1951" i="46" a="1"/>
  <c r="S1951" i="46" s="1"/>
  <c r="S1952" i="46" a="1"/>
  <c r="S1952" i="46" s="1"/>
  <c r="S1953" i="46" a="1"/>
  <c r="S1953" i="46" s="1"/>
  <c r="S1954" i="46" a="1"/>
  <c r="S1954" i="46" s="1"/>
  <c r="S1955" i="46" a="1"/>
  <c r="S1955" i="46" s="1"/>
  <c r="S1956" i="46" a="1"/>
  <c r="S1956" i="46" s="1"/>
  <c r="S1957" i="46" a="1"/>
  <c r="S1957" i="46" s="1"/>
  <c r="S1958" i="46" a="1"/>
  <c r="S1958" i="46" s="1"/>
  <c r="S1959" i="46" a="1"/>
  <c r="S1959" i="46" s="1"/>
  <c r="S1960" i="46" a="1"/>
  <c r="S1960" i="46" s="1"/>
  <c r="S1961" i="46" a="1"/>
  <c r="S1961" i="46" s="1"/>
  <c r="S1962" i="46" a="1"/>
  <c r="S1962" i="46" s="1"/>
  <c r="S1963" i="46" a="1"/>
  <c r="S1963" i="46" s="1"/>
  <c r="S1964" i="46" a="1"/>
  <c r="S1964" i="46" s="1"/>
  <c r="S1965" i="46" a="1"/>
  <c r="S1965" i="46" s="1"/>
  <c r="S1966" i="46" a="1"/>
  <c r="S1966" i="46" s="1"/>
  <c r="S1967" i="46" a="1"/>
  <c r="S1967" i="46" s="1"/>
  <c r="S1968" i="46" a="1"/>
  <c r="S1968" i="46" s="1"/>
  <c r="S1969" i="46" a="1"/>
  <c r="S1969" i="46" s="1"/>
  <c r="S1970" i="46" a="1"/>
  <c r="S1970" i="46" s="1"/>
  <c r="S1971" i="46" a="1"/>
  <c r="S1971" i="46" s="1"/>
  <c r="S1972" i="46" a="1"/>
  <c r="S1972" i="46" s="1"/>
  <c r="S1973" i="46" a="1"/>
  <c r="S1973" i="46" s="1"/>
  <c r="S1974" i="46" a="1"/>
  <c r="S1974" i="46" s="1"/>
  <c r="S1975" i="46" a="1"/>
  <c r="S1975" i="46" s="1"/>
  <c r="S1976" i="46" a="1"/>
  <c r="S1976" i="46" s="1"/>
  <c r="S1977" i="46" a="1"/>
  <c r="S1977" i="46" s="1"/>
  <c r="S1978" i="46" a="1"/>
  <c r="S1978" i="46" s="1"/>
  <c r="S1979" i="46" a="1"/>
  <c r="S1979" i="46" s="1"/>
  <c r="S1980" i="46" a="1"/>
  <c r="S1980" i="46" s="1"/>
  <c r="S1981" i="46" a="1"/>
  <c r="S1981" i="46" s="1"/>
  <c r="S1982" i="46" a="1"/>
  <c r="S1982" i="46" s="1"/>
  <c r="S1983" i="46" a="1"/>
  <c r="S1983" i="46" s="1"/>
  <c r="S1984" i="46" a="1"/>
  <c r="S1984" i="46" s="1"/>
  <c r="S1985" i="46" a="1"/>
  <c r="S1985" i="46" s="1"/>
  <c r="S1986" i="46" a="1"/>
  <c r="S1986" i="46" s="1"/>
  <c r="S1987" i="46" a="1"/>
  <c r="S1987" i="46" s="1"/>
  <c r="S1988" i="46" a="1"/>
  <c r="S1988" i="46" s="1"/>
  <c r="S1989" i="46" a="1"/>
  <c r="S1989" i="46" s="1"/>
  <c r="S1990" i="46" a="1"/>
  <c r="S1990" i="46" s="1"/>
  <c r="S1991" i="46" a="1"/>
  <c r="S1991" i="46" s="1"/>
  <c r="S1992" i="46" a="1"/>
  <c r="S1992" i="46" s="1"/>
  <c r="S1993" i="46" a="1"/>
  <c r="S1993" i="46" s="1"/>
  <c r="S1994" i="46" a="1"/>
  <c r="S1994" i="46" s="1"/>
  <c r="S1995" i="46" a="1"/>
  <c r="S1995" i="46" s="1"/>
  <c r="S1996" i="46" a="1"/>
  <c r="S1996" i="46" s="1"/>
  <c r="S1997" i="46" a="1"/>
  <c r="S1997" i="46" s="1"/>
  <c r="S1998" i="46" a="1"/>
  <c r="S1998" i="46" s="1"/>
  <c r="S1999" i="46" a="1"/>
  <c r="S1999" i="46" s="1"/>
  <c r="S2000" i="46" a="1"/>
  <c r="S2000" i="46" s="1"/>
  <c r="S2001" i="46" a="1"/>
  <c r="S2001" i="46" s="1"/>
  <c r="S2002" i="46" a="1"/>
  <c r="S2002" i="46" s="1"/>
  <c r="S2003" i="46" a="1"/>
  <c r="S2003" i="46" s="1"/>
  <c r="S2004" i="46" a="1"/>
  <c r="S2004" i="46" s="1"/>
  <c r="S2005" i="46" a="1"/>
  <c r="S2005" i="46" s="1"/>
  <c r="S2006" i="46" a="1"/>
  <c r="S2006" i="46" s="1"/>
  <c r="S2007" i="46" a="1"/>
  <c r="S2007" i="46" s="1"/>
  <c r="S2008" i="46" a="1"/>
  <c r="S2008" i="46" s="1"/>
  <c r="S2009" i="46" a="1"/>
  <c r="S2009" i="46" s="1"/>
  <c r="S2010" i="46" a="1"/>
  <c r="S2010" i="46" s="1"/>
  <c r="S2011" i="46" a="1"/>
  <c r="S2011" i="46" s="1"/>
  <c r="S2012" i="46" a="1"/>
  <c r="S2012" i="46" s="1"/>
  <c r="S2013" i="46" a="1"/>
  <c r="S2013" i="46" s="1"/>
  <c r="S2014" i="46" a="1"/>
  <c r="S2014" i="46" s="1"/>
  <c r="S2015" i="46" a="1"/>
  <c r="S2015" i="46" s="1"/>
  <c r="S2016" i="46" a="1"/>
  <c r="S2016" i="46" s="1"/>
  <c r="S2017" i="46" a="1"/>
  <c r="S2017" i="46" s="1"/>
  <c r="S2018" i="46" a="1"/>
  <c r="S2018" i="46" s="1"/>
  <c r="S2019" i="46" a="1"/>
  <c r="S2019" i="46" s="1"/>
  <c r="S2020" i="46" a="1"/>
  <c r="S2020" i="46" s="1"/>
  <c r="S2021" i="46" a="1"/>
  <c r="S2021" i="46" s="1"/>
  <c r="S2022" i="46" a="1"/>
  <c r="S2022" i="46" s="1"/>
  <c r="S2023" i="46" a="1"/>
  <c r="S2023" i="46" s="1"/>
  <c r="S2024" i="46" a="1"/>
  <c r="S2024" i="46" s="1"/>
  <c r="S2025" i="46" a="1"/>
  <c r="S2025" i="46" s="1"/>
  <c r="S2026" i="46" a="1"/>
  <c r="S2026" i="46" s="1"/>
  <c r="S2027" i="46" a="1"/>
  <c r="S2027" i="46" s="1"/>
  <c r="S2028" i="46" a="1"/>
  <c r="S2028" i="46" s="1"/>
  <c r="S2029" i="46" a="1"/>
  <c r="S2029" i="46" s="1"/>
  <c r="S2030" i="46" a="1"/>
  <c r="S2030" i="46" s="1"/>
  <c r="S2031" i="46" a="1"/>
  <c r="S2031" i="46" s="1"/>
  <c r="S2032" i="46" a="1"/>
  <c r="S2032" i="46" s="1"/>
  <c r="S2033" i="46" a="1"/>
  <c r="S2033" i="46" s="1"/>
  <c r="S2034" i="46" a="1"/>
  <c r="S2034" i="46" s="1"/>
  <c r="S2035" i="46" a="1"/>
  <c r="S2035" i="46" s="1"/>
  <c r="S2036" i="46" a="1"/>
  <c r="S2036" i="46" s="1"/>
  <c r="S2037" i="46" a="1"/>
  <c r="S2037" i="46" s="1"/>
  <c r="S2038" i="46" a="1"/>
  <c r="S2038" i="46" s="1"/>
  <c r="S2039" i="46" a="1"/>
  <c r="S2039" i="46" s="1"/>
  <c r="S2040" i="46" a="1"/>
  <c r="S2040" i="46" s="1"/>
  <c r="S2041" i="46" a="1"/>
  <c r="S2041" i="46" s="1"/>
  <c r="S2042" i="46" a="1"/>
  <c r="S2042" i="46" s="1"/>
  <c r="S2043" i="46" a="1"/>
  <c r="S2043" i="46" s="1"/>
  <c r="S2044" i="46" a="1"/>
  <c r="S2044" i="46" s="1"/>
  <c r="S2045" i="46" a="1"/>
  <c r="S2045" i="46" s="1"/>
  <c r="S2046" i="46" a="1"/>
  <c r="S2046" i="46" s="1"/>
  <c r="S2047" i="46" a="1"/>
  <c r="S2047" i="46" s="1"/>
  <c r="S2048" i="46" a="1"/>
  <c r="S2048" i="46" s="1"/>
  <c r="S2049" i="46" a="1"/>
  <c r="S2049" i="46" s="1"/>
  <c r="S2050" i="46" a="1"/>
  <c r="S2050" i="46" s="1"/>
  <c r="S2051" i="46" a="1"/>
  <c r="S2051" i="46" s="1"/>
  <c r="S2052" i="46" a="1"/>
  <c r="S2052" i="46" s="1"/>
  <c r="S2053" i="46" a="1"/>
  <c r="S2053" i="46" s="1"/>
  <c r="S2054" i="46" a="1"/>
  <c r="S2054" i="46" s="1"/>
  <c r="S2055" i="46" a="1"/>
  <c r="S2055" i="46" s="1"/>
  <c r="S2056" i="46" a="1"/>
  <c r="S2056" i="46" s="1"/>
  <c r="S2057" i="46" a="1"/>
  <c r="S2057" i="46" s="1"/>
  <c r="S2058" i="46" a="1"/>
  <c r="S2058" i="46" s="1"/>
  <c r="S2059" i="46" a="1"/>
  <c r="S2059" i="46" s="1"/>
  <c r="S2060" i="46" a="1"/>
  <c r="S2060" i="46" s="1"/>
  <c r="S2061" i="46" a="1"/>
  <c r="S2061" i="46" s="1"/>
  <c r="S2062" i="46" a="1"/>
  <c r="S2062" i="46" s="1"/>
  <c r="S2063" i="46" a="1"/>
  <c r="S2063" i="46" s="1"/>
  <c r="S2064" i="46" a="1"/>
  <c r="S2064" i="46" s="1"/>
  <c r="S2065" i="46" a="1"/>
  <c r="S2065" i="46" s="1"/>
  <c r="S2066" i="46" a="1"/>
  <c r="S2066" i="46" s="1"/>
  <c r="S2067" i="46" a="1"/>
  <c r="S2067" i="46" s="1"/>
  <c r="S2068" i="46" a="1"/>
  <c r="S2068" i="46" s="1"/>
  <c r="S2069" i="46" a="1"/>
  <c r="S2069" i="46" s="1"/>
  <c r="S2070" i="46" a="1"/>
  <c r="S2070" i="46" s="1"/>
  <c r="S2071" i="46" a="1"/>
  <c r="S2071" i="46" s="1"/>
  <c r="S2072" i="46" a="1"/>
  <c r="S2072" i="46" s="1"/>
  <c r="S2073" i="46" a="1"/>
  <c r="S2073" i="46" s="1"/>
  <c r="S2074" i="46" a="1"/>
  <c r="S2074" i="46" s="1"/>
  <c r="S2075" i="46" a="1"/>
  <c r="S2075" i="46" s="1"/>
  <c r="S2076" i="46" a="1"/>
  <c r="S2076" i="46" s="1"/>
  <c r="S2077" i="46" a="1"/>
  <c r="S2077" i="46" s="1"/>
  <c r="S2078" i="46" a="1"/>
  <c r="S2078" i="46" s="1"/>
  <c r="S2079" i="46" a="1"/>
  <c r="S2079" i="46" s="1"/>
  <c r="S2080" i="46" a="1"/>
  <c r="S2080" i="46" s="1"/>
  <c r="S2081" i="46" a="1"/>
  <c r="S2081" i="46" s="1"/>
  <c r="S2082" i="46" a="1"/>
  <c r="S2082" i="46" s="1"/>
  <c r="S2083" i="46" a="1"/>
  <c r="S2083" i="46" s="1"/>
  <c r="S2084" i="46" a="1"/>
  <c r="S2084" i="46" s="1"/>
  <c r="S2085" i="46" a="1"/>
  <c r="S2085" i="46" s="1"/>
  <c r="S2086" i="46" a="1"/>
  <c r="S2086" i="46" s="1"/>
  <c r="S2087" i="46" a="1"/>
  <c r="S2087" i="46" s="1"/>
  <c r="S2088" i="46" a="1"/>
  <c r="S2088" i="46" s="1"/>
  <c r="S2089" i="46" a="1"/>
  <c r="S2089" i="46" s="1"/>
  <c r="S2090" i="46" a="1"/>
  <c r="S2090" i="46" s="1"/>
  <c r="S2091" i="46" a="1"/>
  <c r="S2091" i="46" s="1"/>
  <c r="S2092" i="46" a="1"/>
  <c r="S2092" i="46" s="1"/>
  <c r="S2093" i="46" a="1"/>
  <c r="S2093" i="46" s="1"/>
  <c r="S2094" i="46" a="1"/>
  <c r="S2094" i="46" s="1"/>
  <c r="S2095" i="46" a="1"/>
  <c r="S2095" i="46" s="1"/>
  <c r="S2096" i="46" a="1"/>
  <c r="S2096" i="46" s="1"/>
  <c r="S2097" i="46" a="1"/>
  <c r="S2097" i="46" s="1"/>
  <c r="S2098" i="46" a="1"/>
  <c r="S2098" i="46" s="1"/>
  <c r="S2099" i="46" a="1"/>
  <c r="S2099" i="46" s="1"/>
  <c r="S2100" i="46" a="1"/>
  <c r="S2100" i="46" s="1"/>
  <c r="S2101" i="46" a="1"/>
  <c r="S2101" i="46" s="1"/>
  <c r="S2102" i="46" a="1"/>
  <c r="S2102" i="46" s="1"/>
  <c r="S2103" i="46" a="1"/>
  <c r="S2103" i="46" s="1"/>
  <c r="S2104" i="46" a="1"/>
  <c r="S2104" i="46" s="1"/>
  <c r="S2105" i="46" a="1"/>
  <c r="S2105" i="46" s="1"/>
  <c r="S2106" i="46" a="1"/>
  <c r="S2106" i="46" s="1"/>
  <c r="S2107" i="46" a="1"/>
  <c r="S2107" i="46" s="1"/>
  <c r="S2108" i="46" a="1"/>
  <c r="S2108" i="46" s="1"/>
  <c r="S2109" i="46" a="1"/>
  <c r="S2109" i="46" s="1"/>
  <c r="S2110" i="46" a="1"/>
  <c r="S2110" i="46" s="1"/>
  <c r="S2111" i="46" a="1"/>
  <c r="S2111" i="46" s="1"/>
  <c r="S2112" i="46" a="1"/>
  <c r="S2112" i="46" s="1"/>
  <c r="S2113" i="46" a="1"/>
  <c r="S2113" i="46" s="1"/>
  <c r="S2114" i="46" a="1"/>
  <c r="S2114" i="46" s="1"/>
  <c r="S2115" i="46" a="1"/>
  <c r="S2115" i="46" s="1"/>
  <c r="S2116" i="46" a="1"/>
  <c r="S2116" i="46" s="1"/>
  <c r="S2117" i="46" a="1"/>
  <c r="S2117" i="46" s="1"/>
  <c r="S2118" i="46" a="1"/>
  <c r="S2118" i="46" s="1"/>
  <c r="S2119" i="46" a="1"/>
  <c r="S2119" i="46" s="1"/>
  <c r="S2120" i="46" a="1"/>
  <c r="S2120" i="46" s="1"/>
  <c r="S2121" i="46" a="1"/>
  <c r="S2121" i="46" s="1"/>
  <c r="S2122" i="46" a="1"/>
  <c r="S2122" i="46" s="1"/>
  <c r="S2123" i="46" a="1"/>
  <c r="S2123" i="46" s="1"/>
  <c r="S2124" i="46" a="1"/>
  <c r="S2124" i="46" s="1"/>
  <c r="S2125" i="46" a="1"/>
  <c r="S2125" i="46" s="1"/>
  <c r="S2126" i="46" a="1"/>
  <c r="S2126" i="46" s="1"/>
  <c r="S2127" i="46" a="1"/>
  <c r="S2127" i="46" s="1"/>
  <c r="S2128" i="46" a="1"/>
  <c r="S2128" i="46" s="1"/>
  <c r="S2129" i="46" a="1"/>
  <c r="S2129" i="46" s="1"/>
  <c r="S2130" i="46" a="1"/>
  <c r="S2130" i="46" s="1"/>
  <c r="S2131" i="46" a="1"/>
  <c r="S2131" i="46" s="1"/>
  <c r="S2132" i="46" a="1"/>
  <c r="S2132" i="46" s="1"/>
  <c r="S2133" i="46" a="1"/>
  <c r="S2133" i="46" s="1"/>
  <c r="S2134" i="46" a="1"/>
  <c r="S2134" i="46" s="1"/>
  <c r="S2135" i="46" a="1"/>
  <c r="S2135" i="46" s="1"/>
  <c r="S2136" i="46" a="1"/>
  <c r="S2136" i="46" s="1"/>
  <c r="S2137" i="46" a="1"/>
  <c r="S2137" i="46" s="1"/>
  <c r="S2138" i="46" a="1"/>
  <c r="S2138" i="46" s="1"/>
  <c r="S2139" i="46" a="1"/>
  <c r="S2139" i="46" s="1"/>
  <c r="S2140" i="46" a="1"/>
  <c r="S2140" i="46" s="1"/>
  <c r="S2141" i="46" a="1"/>
  <c r="S2141" i="46" s="1"/>
  <c r="S2142" i="46" a="1"/>
  <c r="S2142" i="46" s="1"/>
  <c r="S2143" i="46" a="1"/>
  <c r="S2143" i="46" s="1"/>
  <c r="S2144" i="46" a="1"/>
  <c r="S2144" i="46" s="1"/>
  <c r="S2145" i="46" a="1"/>
  <c r="S2145" i="46" s="1"/>
  <c r="S2146" i="46" a="1"/>
  <c r="S2146" i="46" s="1"/>
  <c r="S2147" i="46" a="1"/>
  <c r="S2147" i="46" s="1"/>
  <c r="S2148" i="46" a="1"/>
  <c r="S2148" i="46" s="1"/>
  <c r="S2149" i="46" a="1"/>
  <c r="S2149" i="46" s="1"/>
  <c r="S2150" i="46" a="1"/>
  <c r="S2150" i="46" s="1"/>
  <c r="S2151" i="46" a="1"/>
  <c r="S2151" i="46" s="1"/>
  <c r="S2152" i="46" a="1"/>
  <c r="S2152" i="46" s="1"/>
  <c r="S2153" i="46" a="1"/>
  <c r="S2153" i="46" s="1"/>
  <c r="S2154" i="46" a="1"/>
  <c r="S2154" i="46" s="1"/>
  <c r="S2155" i="46" a="1"/>
  <c r="S2155" i="46" s="1"/>
  <c r="S2156" i="46" a="1"/>
  <c r="S2156" i="46" s="1"/>
  <c r="S2157" i="46" a="1"/>
  <c r="S2157" i="46" s="1"/>
  <c r="S2158" i="46" a="1"/>
  <c r="S2158" i="46" s="1"/>
  <c r="S2159" i="46" a="1"/>
  <c r="S2159" i="46" s="1"/>
  <c r="S2160" i="46" a="1"/>
  <c r="S2160" i="46" s="1"/>
  <c r="S2161" i="46" a="1"/>
  <c r="S2161" i="46" s="1"/>
  <c r="S2162" i="46" a="1"/>
  <c r="S2162" i="46" s="1"/>
  <c r="S2163" i="46" a="1"/>
  <c r="S2163" i="46" s="1"/>
  <c r="S2164" i="46" a="1"/>
  <c r="S2164" i="46" s="1"/>
  <c r="S2165" i="46" a="1"/>
  <c r="S2165" i="46" s="1"/>
  <c r="S2166" i="46" a="1"/>
  <c r="S2166" i="46" s="1"/>
  <c r="S2167" i="46" a="1"/>
  <c r="S2167" i="46" s="1"/>
  <c r="S2168" i="46" a="1"/>
  <c r="S2168" i="46" s="1"/>
  <c r="S2169" i="46" a="1"/>
  <c r="S2169" i="46" s="1"/>
  <c r="S2170" i="46" a="1"/>
  <c r="S2170" i="46" s="1"/>
  <c r="S2171" i="46" a="1"/>
  <c r="S2171" i="46"/>
  <c r="S2172" i="46" a="1"/>
  <c r="S2172" i="46" s="1"/>
  <c r="S2173" i="46" a="1"/>
  <c r="S2173" i="46" s="1"/>
  <c r="S2174" i="46" a="1"/>
  <c r="S2174" i="46" s="1"/>
  <c r="S2175" i="46" a="1"/>
  <c r="S2175" i="46" s="1"/>
  <c r="S2176" i="46" a="1"/>
  <c r="S2176" i="46" s="1"/>
  <c r="S2177" i="46" a="1"/>
  <c r="S2177" i="46" s="1"/>
  <c r="S2178" i="46" a="1"/>
  <c r="S2178" i="46" s="1"/>
  <c r="S2179" i="46" a="1"/>
  <c r="S2179" i="46"/>
  <c r="S2180" i="46" a="1"/>
  <c r="S2180" i="46" s="1"/>
  <c r="S2181" i="46" a="1"/>
  <c r="S2181" i="46" s="1"/>
  <c r="S2182" i="46" a="1"/>
  <c r="S2182" i="46" s="1"/>
  <c r="S2183" i="46" a="1"/>
  <c r="S2183" i="46" s="1"/>
  <c r="S2184" i="46" a="1"/>
  <c r="S2184" i="46" s="1"/>
  <c r="S2185" i="46" a="1"/>
  <c r="S2185" i="46" s="1"/>
  <c r="S2186" i="46" a="1"/>
  <c r="S2186" i="46" s="1"/>
  <c r="S2187" i="46" a="1"/>
  <c r="S2187" i="46" s="1"/>
  <c r="S2188" i="46" a="1"/>
  <c r="S2188" i="46" s="1"/>
  <c r="S2189" i="46" a="1"/>
  <c r="S2189" i="46" s="1"/>
  <c r="S2190" i="46" a="1"/>
  <c r="S2190" i="46" s="1"/>
  <c r="S2191" i="46" a="1"/>
  <c r="S2191" i="46"/>
  <c r="S2192" i="46" a="1"/>
  <c r="S2192" i="46" s="1"/>
  <c r="S2193" i="46" a="1"/>
  <c r="S2193" i="46" s="1"/>
  <c r="S2194" i="46" a="1"/>
  <c r="S2194" i="46" s="1"/>
  <c r="S2195" i="46" a="1"/>
  <c r="S2195" i="46"/>
  <c r="S2196" i="46" a="1"/>
  <c r="S2196" i="46" s="1"/>
  <c r="S2197" i="46" a="1"/>
  <c r="S2197" i="46" s="1"/>
  <c r="S2198" i="46" a="1"/>
  <c r="S2198" i="46" s="1"/>
  <c r="S2199" i="46" a="1"/>
  <c r="S2199" i="46" s="1"/>
  <c r="S2200" i="46" a="1"/>
  <c r="S2200" i="46" s="1"/>
  <c r="S2201" i="46" a="1"/>
  <c r="S2201" i="46" s="1"/>
  <c r="S2202" i="46" a="1"/>
  <c r="S2202" i="46" s="1"/>
  <c r="S2203" i="46" a="1"/>
  <c r="S2203" i="46"/>
  <c r="S2204" i="46" a="1"/>
  <c r="S2204" i="46" s="1"/>
  <c r="S2205" i="46" a="1"/>
  <c r="S2205" i="46" s="1"/>
  <c r="S2206" i="46" a="1"/>
  <c r="S2206" i="46" s="1"/>
  <c r="S2207" i="46" a="1"/>
  <c r="S2207" i="46" s="1"/>
  <c r="S2208" i="46" a="1"/>
  <c r="S2208" i="46" s="1"/>
  <c r="S2209" i="46" a="1"/>
  <c r="S2209" i="46" s="1"/>
  <c r="S2210" i="46" a="1"/>
  <c r="S2210" i="46" s="1"/>
  <c r="S2211" i="46" a="1"/>
  <c r="S2211" i="46"/>
  <c r="S2212" i="46" a="1"/>
  <c r="S2212" i="46" s="1"/>
  <c r="S2213" i="46" a="1"/>
  <c r="S2213" i="46" s="1"/>
  <c r="S2214" i="46" a="1"/>
  <c r="S2214" i="46" s="1"/>
  <c r="S2215" i="46" a="1"/>
  <c r="S2215" i="46" s="1"/>
  <c r="S2216" i="46" a="1"/>
  <c r="S2216" i="46" s="1"/>
  <c r="S2217" i="46" a="1"/>
  <c r="S2217" i="46" s="1"/>
  <c r="S2218" i="46" a="1"/>
  <c r="S2218" i="46" s="1"/>
  <c r="S2219" i="46" a="1"/>
  <c r="S2219" i="46" s="1"/>
  <c r="S2220" i="46" a="1"/>
  <c r="S2220" i="46" s="1"/>
  <c r="S2221" i="46" a="1"/>
  <c r="S2221" i="46" s="1"/>
  <c r="S2222" i="46" a="1"/>
  <c r="S2222" i="46" s="1"/>
  <c r="S2223" i="46" a="1"/>
  <c r="S2223" i="46"/>
  <c r="S2224" i="46" a="1"/>
  <c r="S2224" i="46" s="1"/>
  <c r="S2225" i="46" a="1"/>
  <c r="S2225" i="46" s="1"/>
  <c r="S2226" i="46" a="1"/>
  <c r="S2226" i="46" s="1"/>
  <c r="S2227" i="46" a="1"/>
  <c r="S2227" i="46" s="1"/>
  <c r="S2228" i="46" a="1"/>
  <c r="S2228" i="46" s="1"/>
  <c r="S2229" i="46" a="1"/>
  <c r="S2229" i="46" s="1"/>
  <c r="S2230" i="46" a="1"/>
  <c r="S2230" i="46" s="1"/>
  <c r="S2231" i="46" a="1"/>
  <c r="S2231" i="46" s="1"/>
  <c r="S2232" i="46" a="1"/>
  <c r="S2232" i="46" s="1"/>
  <c r="S2233" i="46" a="1"/>
  <c r="S2233" i="46" s="1"/>
  <c r="S2234" i="46" a="1"/>
  <c r="S2234" i="46" s="1"/>
  <c r="S2235" i="46" a="1"/>
  <c r="S2235" i="46"/>
  <c r="S2236" i="46" a="1"/>
  <c r="S2236" i="46" s="1"/>
  <c r="S2237" i="46" a="1"/>
  <c r="S2237" i="46" s="1"/>
  <c r="S2238" i="46" a="1"/>
  <c r="S2238" i="46" s="1"/>
  <c r="S2239" i="46" a="1"/>
  <c r="S2239" i="46" s="1"/>
  <c r="S2240" i="46" a="1"/>
  <c r="S2240" i="46" s="1"/>
  <c r="S2241" i="46" a="1"/>
  <c r="S2241" i="46" s="1"/>
  <c r="S2242" i="46" a="1"/>
  <c r="S2242" i="46" s="1"/>
  <c r="S2243" i="46" a="1"/>
  <c r="S2243" i="46"/>
  <c r="S2244" i="46" a="1"/>
  <c r="S2244" i="46" s="1"/>
  <c r="S2245" i="46" a="1"/>
  <c r="S2245" i="46" s="1"/>
  <c r="S2246" i="46" a="1"/>
  <c r="S2246" i="46" s="1"/>
  <c r="S2247" i="46" a="1"/>
  <c r="S2247" i="46" s="1"/>
  <c r="S2248" i="46" a="1"/>
  <c r="S2248" i="46" s="1"/>
  <c r="S2249" i="46" a="1"/>
  <c r="S2249" i="46" s="1"/>
  <c r="S2250" i="46" a="1"/>
  <c r="S2250" i="46" s="1"/>
  <c r="S2251" i="46" a="1"/>
  <c r="S2251" i="46" s="1"/>
  <c r="S2252" i="46" a="1"/>
  <c r="S2252" i="46" s="1"/>
  <c r="S2253" i="46" a="1"/>
  <c r="S2253" i="46" s="1"/>
  <c r="S2254" i="46" a="1"/>
  <c r="S2254" i="46" s="1"/>
  <c r="S2255" i="46" a="1"/>
  <c r="S2255" i="46"/>
  <c r="S2256" i="46" a="1"/>
  <c r="S2256" i="46" s="1"/>
  <c r="S2257" i="46" a="1"/>
  <c r="S2257" i="46" s="1"/>
  <c r="S2258" i="46" a="1"/>
  <c r="S2258" i="46" s="1"/>
  <c r="S2259" i="46" a="1"/>
  <c r="S2259" i="46" s="1"/>
  <c r="S2260" i="46" a="1"/>
  <c r="S2260" i="46" s="1"/>
  <c r="S2261" i="46" a="1"/>
  <c r="S2261" i="46" s="1"/>
  <c r="S2262" i="46" a="1"/>
  <c r="S2262" i="46" s="1"/>
  <c r="S2263" i="46" a="1"/>
  <c r="S2263" i="46" s="1"/>
  <c r="S2264" i="46" a="1"/>
  <c r="S2264" i="46" s="1"/>
  <c r="S2265" i="46" a="1"/>
  <c r="S2265" i="46" s="1"/>
  <c r="S2266" i="46" a="1"/>
  <c r="S2266" i="46" s="1"/>
  <c r="S2267" i="46" a="1"/>
  <c r="S2267" i="46"/>
  <c r="S2268" i="46" a="1"/>
  <c r="S2268" i="46" s="1"/>
  <c r="S2269" i="46" a="1"/>
  <c r="S2269" i="46" s="1"/>
  <c r="S2270" i="46" a="1"/>
  <c r="S2270" i="46" s="1"/>
  <c r="S2271" i="46" a="1"/>
  <c r="S2271" i="46" s="1"/>
  <c r="S2272" i="46" a="1"/>
  <c r="S2272" i="46" s="1"/>
  <c r="S2273" i="46" a="1"/>
  <c r="S2273" i="46" s="1"/>
  <c r="S2274" i="46" a="1"/>
  <c r="S2274" i="46" s="1"/>
  <c r="S2275" i="46" a="1"/>
  <c r="S2275" i="46"/>
  <c r="S2276" i="46" a="1"/>
  <c r="S2276" i="46" s="1"/>
  <c r="S2277" i="46" a="1"/>
  <c r="S2277" i="46" s="1"/>
  <c r="S2278" i="46" a="1"/>
  <c r="S2278" i="46" s="1"/>
  <c r="S2279" i="46" a="1"/>
  <c r="S2279" i="46" s="1"/>
  <c r="S2280" i="46" a="1"/>
  <c r="S2280" i="46" s="1"/>
  <c r="S2281" i="46" a="1"/>
  <c r="S2281" i="46" s="1"/>
  <c r="S2282" i="46" a="1"/>
  <c r="S2282" i="46" s="1"/>
  <c r="S2283" i="46" a="1"/>
  <c r="S2283" i="46" s="1"/>
  <c r="S2284" i="46" a="1"/>
  <c r="S2284" i="46" s="1"/>
  <c r="S2285" i="46" a="1"/>
  <c r="S2285" i="46" s="1"/>
  <c r="S2286" i="46" a="1"/>
  <c r="S2286" i="46" s="1"/>
  <c r="S2287" i="46" a="1"/>
  <c r="S2287" i="46"/>
  <c r="S2288" i="46" a="1"/>
  <c r="S2288" i="46" s="1"/>
  <c r="S2289" i="46" a="1"/>
  <c r="S2289" i="46" s="1"/>
  <c r="S2290" i="46" a="1"/>
  <c r="S2290" i="46" s="1"/>
  <c r="S2291" i="46" a="1"/>
  <c r="S2291" i="46" s="1"/>
  <c r="S2292" i="46" a="1"/>
  <c r="S2292" i="46" s="1"/>
  <c r="S2293" i="46" a="1"/>
  <c r="S2293" i="46" s="1"/>
  <c r="S2294" i="46" a="1"/>
  <c r="S2294" i="46" s="1"/>
  <c r="S2295" i="46" a="1"/>
  <c r="S2295" i="46" s="1"/>
  <c r="S2296" i="46" a="1"/>
  <c r="S2296" i="46" s="1"/>
  <c r="S2297" i="46" a="1"/>
  <c r="S2297" i="46" s="1"/>
  <c r="S2298" i="46" a="1"/>
  <c r="S2298" i="46" s="1"/>
  <c r="S2299" i="46" a="1"/>
  <c r="S2299" i="46"/>
  <c r="S2300" i="46" a="1"/>
  <c r="S2300" i="46" s="1"/>
  <c r="S2301" i="46" a="1"/>
  <c r="S2301" i="46" s="1"/>
  <c r="S2302" i="46" a="1"/>
  <c r="S2302" i="46" s="1"/>
  <c r="S2303" i="46" a="1"/>
  <c r="S2303" i="46" s="1"/>
  <c r="S2304" i="46" a="1"/>
  <c r="S2304" i="46" s="1"/>
  <c r="S2305" i="46" a="1"/>
  <c r="S2305" i="46" s="1"/>
  <c r="S2306" i="46" a="1"/>
  <c r="S2306" i="46" s="1"/>
  <c r="S2307" i="46" a="1"/>
  <c r="S2307" i="46"/>
  <c r="S2308" i="46" a="1"/>
  <c r="S2308" i="46" s="1"/>
  <c r="S2309" i="46" a="1"/>
  <c r="S2309" i="46" s="1"/>
  <c r="S2310" i="46" a="1"/>
  <c r="S2310" i="46" s="1"/>
  <c r="S2311" i="46" a="1"/>
  <c r="S2311" i="46" s="1"/>
  <c r="S2312" i="46" a="1"/>
  <c r="S2312" i="46" s="1"/>
  <c r="S2313" i="46" a="1"/>
  <c r="S2313" i="46" s="1"/>
  <c r="S2314" i="46" a="1"/>
  <c r="S2314" i="46" s="1"/>
  <c r="S2315" i="46" a="1"/>
  <c r="S2315" i="46" s="1"/>
  <c r="S2316" i="46" a="1"/>
  <c r="S2316" i="46" s="1"/>
  <c r="S2317" i="46" a="1"/>
  <c r="S2317" i="46" s="1"/>
  <c r="S2318" i="46" a="1"/>
  <c r="S2318" i="46" s="1"/>
  <c r="S2319" i="46" a="1"/>
  <c r="S2319" i="46"/>
  <c r="S2320" i="46" a="1"/>
  <c r="S2320" i="46" s="1"/>
  <c r="S2321" i="46" a="1"/>
  <c r="S2321" i="46" s="1"/>
  <c r="S2322" i="46" a="1"/>
  <c r="S2322" i="46" s="1"/>
  <c r="S2323" i="46" a="1"/>
  <c r="S2323" i="46" s="1"/>
  <c r="S2324" i="46" a="1"/>
  <c r="S2324" i="46" s="1"/>
  <c r="S2325" i="46" a="1"/>
  <c r="S2325" i="46" s="1"/>
  <c r="S2326" i="46" a="1"/>
  <c r="S2326" i="46" s="1"/>
  <c r="S2327" i="46" a="1"/>
  <c r="S2327" i="46" s="1"/>
  <c r="S2328" i="46" a="1"/>
  <c r="S2328" i="46" s="1"/>
  <c r="S2329" i="46" a="1"/>
  <c r="S2329" i="46" s="1"/>
  <c r="S2330" i="46" a="1"/>
  <c r="S2330" i="46" s="1"/>
  <c r="S2331" i="46" a="1"/>
  <c r="S2331" i="46"/>
  <c r="S2332" i="46" a="1"/>
  <c r="S2332" i="46" s="1"/>
  <c r="S2333" i="46" a="1"/>
  <c r="S2333" i="46" s="1"/>
  <c r="S2334" i="46" a="1"/>
  <c r="S2334" i="46" s="1"/>
  <c r="S2335" i="46" a="1"/>
  <c r="S2335" i="46" s="1"/>
  <c r="S2336" i="46" a="1"/>
  <c r="S2336" i="46" s="1"/>
  <c r="S2337" i="46" a="1"/>
  <c r="S2337" i="46" s="1"/>
  <c r="S2338" i="46" a="1"/>
  <c r="S2338" i="46" s="1"/>
  <c r="S2339" i="46" a="1"/>
  <c r="S2339" i="46"/>
  <c r="S2340" i="46" a="1"/>
  <c r="S2340" i="46" s="1"/>
  <c r="S2341" i="46" a="1"/>
  <c r="S2341" i="46" s="1"/>
  <c r="S2342" i="46" a="1"/>
  <c r="S2342" i="46" s="1"/>
  <c r="S2343" i="46" a="1"/>
  <c r="S2343" i="46" s="1"/>
  <c r="S2344" i="46" a="1"/>
  <c r="S2344" i="46" s="1"/>
  <c r="S2345" i="46" a="1"/>
  <c r="S2345" i="46" s="1"/>
  <c r="S2346" i="46" a="1"/>
  <c r="S2346" i="46" s="1"/>
  <c r="S2347" i="46" a="1"/>
  <c r="S2347" i="46" s="1"/>
  <c r="S2348" i="46" a="1"/>
  <c r="S2348" i="46" s="1"/>
  <c r="S2349" i="46" a="1"/>
  <c r="S2349" i="46" s="1"/>
  <c r="S2350" i="46" a="1"/>
  <c r="S2350" i="46" s="1"/>
  <c r="S2351" i="46" a="1"/>
  <c r="S2351" i="46"/>
  <c r="S2352" i="46" a="1"/>
  <c r="S2352" i="46" s="1"/>
  <c r="S2353" i="46" a="1"/>
  <c r="S2353" i="46" s="1"/>
  <c r="S2354" i="46" a="1"/>
  <c r="S2354" i="46" s="1"/>
  <c r="S2355" i="46" a="1"/>
  <c r="S2355" i="46" s="1"/>
  <c r="S2356" i="46" a="1"/>
  <c r="S2356" i="46" s="1"/>
  <c r="S2357" i="46" a="1"/>
  <c r="S2357" i="46" s="1"/>
  <c r="S2358" i="46" a="1"/>
  <c r="S2358" i="46" s="1"/>
  <c r="S2359" i="46" a="1"/>
  <c r="S2359" i="46" s="1"/>
  <c r="S2360" i="46" a="1"/>
  <c r="S2360" i="46" s="1"/>
  <c r="S2361" i="46" a="1"/>
  <c r="S2361" i="46" s="1"/>
  <c r="S2362" i="46" a="1"/>
  <c r="S2362" i="46" s="1"/>
  <c r="S2363" i="46" a="1"/>
  <c r="S2363" i="46"/>
  <c r="S2364" i="46" a="1"/>
  <c r="S2364" i="46" s="1"/>
  <c r="S2365" i="46" a="1"/>
  <c r="S2365" i="46" s="1"/>
  <c r="S2366" i="46" a="1"/>
  <c r="S2366" i="46" s="1"/>
  <c r="S2367" i="46" a="1"/>
  <c r="S2367" i="46" s="1"/>
  <c r="S2368" i="46" a="1"/>
  <c r="S2368" i="46" s="1"/>
  <c r="S2369" i="46" a="1"/>
  <c r="S2369" i="46" s="1"/>
  <c r="S2370" i="46" a="1"/>
  <c r="S2370" i="46" s="1"/>
  <c r="S2371" i="46" a="1"/>
  <c r="S2371" i="46"/>
  <c r="S2372" i="46" a="1"/>
  <c r="S2372" i="46" s="1"/>
  <c r="S2373" i="46" a="1"/>
  <c r="S2373" i="46" s="1"/>
  <c r="S2374" i="46" a="1"/>
  <c r="S2374" i="46" s="1"/>
  <c r="S2375" i="46" a="1"/>
  <c r="S2375" i="46" s="1"/>
  <c r="S2376" i="46" a="1"/>
  <c r="S2376" i="46" s="1"/>
  <c r="S2377" i="46" a="1"/>
  <c r="S2377" i="46" s="1"/>
  <c r="S2378" i="46" a="1"/>
  <c r="S2378" i="46" s="1"/>
  <c r="S2379" i="46" a="1"/>
  <c r="S2379" i="46" s="1"/>
  <c r="S2380" i="46" a="1"/>
  <c r="S2380" i="46" s="1"/>
  <c r="S2381" i="46" a="1"/>
  <c r="S2381" i="46" s="1"/>
  <c r="S2382" i="46" a="1"/>
  <c r="S2382" i="46" s="1"/>
  <c r="S2383" i="46" a="1"/>
  <c r="S2383" i="46"/>
  <c r="S2384" i="46" a="1"/>
  <c r="S2384" i="46" s="1"/>
  <c r="S2385" i="46" a="1"/>
  <c r="S2385" i="46" s="1"/>
  <c r="S2386" i="46" a="1"/>
  <c r="S2386" i="46" s="1"/>
  <c r="S2387" i="46" a="1"/>
  <c r="S2387" i="46" s="1"/>
  <c r="S2388" i="46" a="1"/>
  <c r="S2388" i="46" s="1"/>
  <c r="S2389" i="46" a="1"/>
  <c r="S2389" i="46" s="1"/>
  <c r="S2390" i="46" a="1"/>
  <c r="S2390" i="46" s="1"/>
  <c r="S2391" i="46" a="1"/>
  <c r="S2391" i="46" s="1"/>
  <c r="S2392" i="46" a="1"/>
  <c r="S2392" i="46" s="1"/>
  <c r="S2393" i="46" a="1"/>
  <c r="S2393" i="46" s="1"/>
  <c r="S2394" i="46" a="1"/>
  <c r="S2394" i="46" s="1"/>
  <c r="S2395" i="46" a="1"/>
  <c r="S2395" i="46"/>
  <c r="S2396" i="46" a="1"/>
  <c r="S2396" i="46" s="1"/>
  <c r="S2397" i="46" a="1"/>
  <c r="S2397" i="46" s="1"/>
  <c r="S2398" i="46" a="1"/>
  <c r="S2398" i="46" s="1"/>
  <c r="S2399" i="46" a="1"/>
  <c r="S2399" i="46" s="1"/>
  <c r="S2400" i="46" a="1"/>
  <c r="S2400" i="46" s="1"/>
  <c r="S2401" i="46" a="1"/>
  <c r="S2401" i="46" s="1"/>
  <c r="S2402" i="46" a="1"/>
  <c r="S2402" i="46" s="1"/>
  <c r="S2403" i="46" a="1"/>
  <c r="S2403" i="46"/>
  <c r="S2404" i="46" a="1"/>
  <c r="S2404" i="46" s="1"/>
  <c r="S2405" i="46" a="1"/>
  <c r="S2405" i="46" s="1"/>
  <c r="S2406" i="46" a="1"/>
  <c r="S2406" i="46" s="1"/>
  <c r="S2407" i="46" a="1"/>
  <c r="S2407" i="46" s="1"/>
  <c r="S2408" i="46" a="1"/>
  <c r="S2408" i="46" s="1"/>
  <c r="S2409" i="46" a="1"/>
  <c r="S2409" i="46" s="1"/>
  <c r="S2410" i="46" a="1"/>
  <c r="S2410" i="46" s="1"/>
  <c r="S2411" i="46" a="1"/>
  <c r="S2411" i="46" s="1"/>
  <c r="S2412" i="46" a="1"/>
  <c r="S2412" i="46" s="1"/>
  <c r="S2413" i="46" a="1"/>
  <c r="S2413" i="46" s="1"/>
  <c r="S2414" i="46" a="1"/>
  <c r="S2414" i="46" s="1"/>
  <c r="S2415" i="46" a="1"/>
  <c r="S2415" i="46"/>
  <c r="S2416" i="46" a="1"/>
  <c r="S2416" i="46" s="1"/>
  <c r="S2417" i="46" a="1"/>
  <c r="S2417" i="46" s="1"/>
  <c r="S2418" i="46" a="1"/>
  <c r="S2418" i="46" s="1"/>
  <c r="S2419" i="46" a="1"/>
  <c r="S2419" i="46"/>
  <c r="S2420" i="46" a="1"/>
  <c r="S2420" i="46"/>
  <c r="S2421" i="46" a="1"/>
  <c r="S2421" i="46" s="1"/>
  <c r="S2422" i="46" a="1"/>
  <c r="S2422" i="46" s="1"/>
  <c r="S2423" i="46" a="1"/>
  <c r="S2423" i="46" s="1"/>
  <c r="S2424" i="46" a="1"/>
  <c r="S2424" i="46"/>
  <c r="S2425" i="46" a="1"/>
  <c r="S2425" i="46" s="1"/>
  <c r="S2426" i="46" a="1"/>
  <c r="S2426" i="46" s="1"/>
  <c r="S2427" i="46" a="1"/>
  <c r="S2427" i="46" s="1"/>
  <c r="S2428" i="46" a="1"/>
  <c r="S2428" i="46"/>
  <c r="S2429" i="46" a="1"/>
  <c r="S2429" i="46" s="1"/>
  <c r="S2430" i="46" a="1"/>
  <c r="S2430" i="46" s="1"/>
  <c r="S2431" i="46" a="1"/>
  <c r="S2431" i="46" s="1"/>
  <c r="S2432" i="46" a="1"/>
  <c r="S2432" i="46"/>
  <c r="S2433" i="46" a="1"/>
  <c r="S2433" i="46" s="1"/>
  <c r="S2434" i="46" a="1"/>
  <c r="S2434" i="46" s="1"/>
  <c r="S2435" i="46" a="1"/>
  <c r="S2435" i="46" s="1"/>
  <c r="S2436" i="46" a="1"/>
  <c r="S2436" i="46"/>
  <c r="S2437" i="46" a="1"/>
  <c r="S2437" i="46" s="1"/>
  <c r="S2438" i="46" a="1"/>
  <c r="S2438" i="46" s="1"/>
  <c r="S2439" i="46" a="1"/>
  <c r="S2439" i="46" s="1"/>
  <c r="S2440" i="46" a="1"/>
  <c r="S2440" i="46"/>
  <c r="S2441" i="46" a="1"/>
  <c r="S2441" i="46" s="1"/>
  <c r="S2442" i="46" a="1"/>
  <c r="S2442" i="46" s="1"/>
  <c r="S2443" i="46" a="1"/>
  <c r="S2443" i="46" s="1"/>
  <c r="S2444" i="46" a="1"/>
  <c r="S2444" i="46"/>
  <c r="S2445" i="46" a="1"/>
  <c r="S2445" i="46" s="1"/>
  <c r="S2446" i="46" a="1"/>
  <c r="S2446" i="46" s="1"/>
  <c r="S2447" i="46" a="1"/>
  <c r="S2447" i="46" s="1"/>
  <c r="S2448" i="46" a="1"/>
  <c r="S2448" i="46"/>
  <c r="S2449" i="46" a="1"/>
  <c r="S2449" i="46" s="1"/>
  <c r="S2450" i="46" a="1"/>
  <c r="S2450" i="46" s="1"/>
  <c r="S2451" i="46" a="1"/>
  <c r="S2451" i="46" s="1"/>
  <c r="S2452" i="46" a="1"/>
  <c r="S2452" i="46"/>
  <c r="S2453" i="46" a="1"/>
  <c r="S2453" i="46" s="1"/>
  <c r="S2454" i="46" a="1"/>
  <c r="S2454" i="46" s="1"/>
  <c r="S2455" i="46" a="1"/>
  <c r="S2455" i="46" s="1"/>
  <c r="S2456" i="46" a="1"/>
  <c r="S2456" i="46"/>
  <c r="S2457" i="46" a="1"/>
  <c r="S2457" i="46" s="1"/>
  <c r="S2458" i="46" a="1"/>
  <c r="S2458" i="46" s="1"/>
  <c r="S2459" i="46" a="1"/>
  <c r="S2459" i="46" s="1"/>
  <c r="S2460" i="46" a="1"/>
  <c r="S2460" i="46"/>
  <c r="S2461" i="46" a="1"/>
  <c r="S2461" i="46" s="1"/>
  <c r="S2462" i="46" a="1"/>
  <c r="S2462" i="46" s="1"/>
  <c r="S2463" i="46" a="1"/>
  <c r="S2463" i="46" s="1"/>
  <c r="S2464" i="46" a="1"/>
  <c r="S2464" i="46"/>
  <c r="S2465" i="46" a="1"/>
  <c r="S2465" i="46" s="1"/>
  <c r="S2466" i="46" a="1"/>
  <c r="S2466" i="46" s="1"/>
  <c r="S2467" i="46" a="1"/>
  <c r="S2467" i="46" s="1"/>
  <c r="S2468" i="46" a="1"/>
  <c r="S2468" i="46"/>
  <c r="S2469" i="46" a="1"/>
  <c r="S2469" i="46" s="1"/>
  <c r="S2470" i="46" a="1"/>
  <c r="S2470" i="46" s="1"/>
  <c r="S2471" i="46" a="1"/>
  <c r="S2471" i="46" s="1"/>
  <c r="S2472" i="46" a="1"/>
  <c r="S2472" i="46"/>
  <c r="S2473" i="46" a="1"/>
  <c r="S2473" i="46" s="1"/>
  <c r="S2474" i="46" a="1"/>
  <c r="S2474" i="46" s="1"/>
  <c r="S2475" i="46" a="1"/>
  <c r="S2475" i="46" s="1"/>
  <c r="S2476" i="46" a="1"/>
  <c r="S2476" i="46"/>
  <c r="S2477" i="46" a="1"/>
  <c r="S2477" i="46" s="1"/>
  <c r="S2478" i="46" a="1"/>
  <c r="S2478" i="46" s="1"/>
  <c r="S2479" i="46" a="1"/>
  <c r="S2479" i="46" s="1"/>
  <c r="S2480" i="46" a="1"/>
  <c r="S2480" i="46"/>
  <c r="S2481" i="46" a="1"/>
  <c r="S2481" i="46" s="1"/>
  <c r="S2482" i="46" a="1"/>
  <c r="S2482" i="46" s="1"/>
  <c r="S2483" i="46" a="1"/>
  <c r="S2483" i="46" s="1"/>
  <c r="S2484" i="46" a="1"/>
  <c r="S2484" i="46"/>
  <c r="S2485" i="46" a="1"/>
  <c r="S2485" i="46" s="1"/>
  <c r="S2486" i="46" a="1"/>
  <c r="S2486" i="46" s="1"/>
  <c r="S2487" i="46" a="1"/>
  <c r="S2487" i="46" s="1"/>
  <c r="S2488" i="46" a="1"/>
  <c r="S2488" i="46"/>
  <c r="S2489" i="46" a="1"/>
  <c r="S2489" i="46" s="1"/>
  <c r="S2490" i="46" a="1"/>
  <c r="S2490" i="46" s="1"/>
  <c r="S2491" i="46" a="1"/>
  <c r="S2491" i="46" s="1"/>
  <c r="S2492" i="46" a="1"/>
  <c r="S2492" i="46"/>
  <c r="S2493" i="46" a="1"/>
  <c r="S2493" i="46" s="1"/>
  <c r="S2494" i="46" a="1"/>
  <c r="S2494" i="46" s="1"/>
  <c r="S2495" i="46" a="1"/>
  <c r="S2495" i="46" s="1"/>
  <c r="S2496" i="46" a="1"/>
  <c r="S2496" i="46"/>
  <c r="S2497" i="46" a="1"/>
  <c r="S2497" i="46" s="1"/>
  <c r="S2498" i="46" a="1"/>
  <c r="S2498" i="46" s="1"/>
  <c r="S2499" i="46" a="1"/>
  <c r="S2499" i="46" s="1"/>
  <c r="S2500" i="46" a="1"/>
  <c r="S2500" i="46"/>
  <c r="S2501" i="46" a="1"/>
  <c r="S2501" i="46" s="1"/>
  <c r="S2502" i="46" a="1"/>
  <c r="S2502" i="46" s="1"/>
  <c r="S2503" i="46" a="1"/>
  <c r="S2503" i="46" s="1"/>
  <c r="S2504" i="46" a="1"/>
  <c r="S2504" i="46"/>
  <c r="S2505" i="46" a="1"/>
  <c r="S2505" i="46" s="1"/>
  <c r="S2506" i="46" a="1"/>
  <c r="S2506" i="46" s="1"/>
  <c r="S2507" i="46" a="1"/>
  <c r="S2507" i="46" s="1"/>
  <c r="S2508" i="46" a="1"/>
  <c r="S2508" i="46"/>
  <c r="S2509" i="46" a="1"/>
  <c r="S2509" i="46" s="1"/>
  <c r="S2510" i="46" a="1"/>
  <c r="S2510" i="46" s="1"/>
  <c r="S2511" i="46" a="1"/>
  <c r="S2511" i="46" s="1"/>
  <c r="S2512" i="46" a="1"/>
  <c r="S2512" i="46"/>
  <c r="S2513" i="46" a="1"/>
  <c r="S2513" i="46" s="1"/>
  <c r="S2514" i="46" a="1"/>
  <c r="S2514" i="46" s="1"/>
  <c r="S2515" i="46" a="1"/>
  <c r="S2515" i="46" s="1"/>
  <c r="S2516" i="46" a="1"/>
  <c r="S2516" i="46"/>
  <c r="S2517" i="46" a="1"/>
  <c r="S2517" i="46" s="1"/>
  <c r="S2518" i="46" a="1"/>
  <c r="S2518" i="46" s="1"/>
  <c r="S2519" i="46" a="1"/>
  <c r="S2519" i="46" s="1"/>
  <c r="S2520" i="46" a="1"/>
  <c r="S2520" i="46"/>
  <c r="S2521" i="46" a="1"/>
  <c r="S2521" i="46" s="1"/>
  <c r="S2522" i="46" a="1"/>
  <c r="S2522" i="46" s="1"/>
  <c r="S2523" i="46" a="1"/>
  <c r="S2523" i="46" s="1"/>
  <c r="S2524" i="46" a="1"/>
  <c r="S2524" i="46"/>
  <c r="S2525" i="46" a="1"/>
  <c r="S2525" i="46" s="1"/>
  <c r="S2526" i="46" a="1"/>
  <c r="S2526" i="46" s="1"/>
  <c r="S2527" i="46" a="1"/>
  <c r="S2527" i="46" s="1"/>
  <c r="S2528" i="46" a="1"/>
  <c r="S2528" i="46"/>
  <c r="S2529" i="46" a="1"/>
  <c r="S2529" i="46" s="1"/>
  <c r="S2530" i="46" a="1"/>
  <c r="S2530" i="46" s="1"/>
  <c r="S2531" i="46" a="1"/>
  <c r="S2531" i="46" s="1"/>
  <c r="S2532" i="46" a="1"/>
  <c r="S2532" i="46"/>
  <c r="S2533" i="46" a="1"/>
  <c r="S2533" i="46" s="1"/>
  <c r="S2534" i="46" a="1"/>
  <c r="S2534" i="46" s="1"/>
  <c r="S2535" i="46" a="1"/>
  <c r="S2535" i="46" s="1"/>
  <c r="S2536" i="46" a="1"/>
  <c r="S2536" i="46"/>
  <c r="S2537" i="46" a="1"/>
  <c r="S2537" i="46" s="1"/>
  <c r="S2538" i="46" a="1"/>
  <c r="S2538" i="46" s="1"/>
  <c r="S2539" i="46" a="1"/>
  <c r="S2539" i="46" s="1"/>
  <c r="S2540" i="46" a="1"/>
  <c r="S2540" i="46"/>
  <c r="S2541" i="46" a="1"/>
  <c r="S2541" i="46" s="1"/>
  <c r="S2542" i="46" a="1"/>
  <c r="S2542" i="46" s="1"/>
  <c r="S2543" i="46" a="1"/>
  <c r="S2543" i="46" s="1"/>
  <c r="S2544" i="46" a="1"/>
  <c r="S2544" i="46" s="1"/>
  <c r="S2545" i="46" a="1"/>
  <c r="S2545" i="46" s="1"/>
  <c r="S2546" i="46" a="1"/>
  <c r="S2546" i="46" s="1"/>
  <c r="S2547" i="46" a="1"/>
  <c r="S2547" i="46" s="1"/>
  <c r="S2548" i="46" a="1"/>
  <c r="S2548" i="46" s="1"/>
  <c r="S2549" i="46" a="1"/>
  <c r="S2549" i="46" s="1"/>
  <c r="S2550" i="46" a="1"/>
  <c r="S2550" i="46" s="1"/>
  <c r="S2551" i="46" a="1"/>
  <c r="S2551" i="46" s="1"/>
  <c r="S2552" i="46" a="1"/>
  <c r="S2552" i="46" s="1"/>
  <c r="S2553" i="46" a="1"/>
  <c r="S2553" i="46" s="1"/>
  <c r="S2554" i="46" a="1"/>
  <c r="S2554" i="46" s="1"/>
  <c r="S2555" i="46" a="1"/>
  <c r="S2555" i="46" s="1"/>
  <c r="S2556" i="46" a="1"/>
  <c r="S2556" i="46" s="1"/>
  <c r="S2557" i="46" a="1"/>
  <c r="S2557" i="46" s="1"/>
  <c r="S2558" i="46" a="1"/>
  <c r="S2558" i="46" s="1"/>
  <c r="S2559" i="46" a="1"/>
  <c r="S2559" i="46" s="1"/>
  <c r="S2560" i="46" a="1"/>
  <c r="S2560" i="46" s="1"/>
  <c r="S2561" i="46" a="1"/>
  <c r="S2561" i="46" s="1"/>
  <c r="S2562" i="46" a="1"/>
  <c r="S2562" i="46" s="1"/>
  <c r="S2563" i="46" a="1"/>
  <c r="S2563" i="46" s="1"/>
  <c r="S2564" i="46" a="1"/>
  <c r="S2564" i="46" s="1"/>
  <c r="S2565" i="46" a="1"/>
  <c r="S2565" i="46" s="1"/>
  <c r="S2566" i="46" a="1"/>
  <c r="S2566" i="46" s="1"/>
  <c r="S2567" i="46" a="1"/>
  <c r="S2567" i="46" s="1"/>
  <c r="S2568" i="46" a="1"/>
  <c r="S2568" i="46" s="1"/>
  <c r="S2569" i="46" a="1"/>
  <c r="S2569" i="46" s="1"/>
  <c r="S2570" i="46" a="1"/>
  <c r="S2570" i="46" s="1"/>
  <c r="S2571" i="46" a="1"/>
  <c r="S2571" i="46" s="1"/>
  <c r="S2572" i="46" a="1"/>
  <c r="S2572" i="46" s="1"/>
  <c r="S2573" i="46" a="1"/>
  <c r="S2573" i="46" s="1"/>
  <c r="S2574" i="46" a="1"/>
  <c r="S2574" i="46" s="1"/>
  <c r="S2575" i="46" a="1"/>
  <c r="S2575" i="46" s="1"/>
  <c r="S2576" i="46" a="1"/>
  <c r="S2576" i="46" s="1"/>
  <c r="S2577" i="46" a="1"/>
  <c r="S2577" i="46" s="1"/>
  <c r="S2578" i="46" a="1"/>
  <c r="S2578" i="46" s="1"/>
  <c r="S2579" i="46" a="1"/>
  <c r="S2579" i="46" s="1"/>
  <c r="S2580" i="46" a="1"/>
  <c r="S2580" i="46" s="1"/>
  <c r="S2581" i="46" a="1"/>
  <c r="S2581" i="46" s="1"/>
  <c r="S2582" i="46" a="1"/>
  <c r="S2582" i="46" s="1"/>
  <c r="S2583" i="46" a="1"/>
  <c r="S2583" i="46" s="1"/>
  <c r="S2584" i="46" a="1"/>
  <c r="S2584" i="46" s="1"/>
  <c r="S2585" i="46" a="1"/>
  <c r="S2585" i="46" s="1"/>
  <c r="S2586" i="46" a="1"/>
  <c r="S2586" i="46" s="1"/>
  <c r="S2587" i="46" a="1"/>
  <c r="S2587" i="46" s="1"/>
  <c r="S2588" i="46" a="1"/>
  <c r="S2588" i="46" s="1"/>
  <c r="S2589" i="46" a="1"/>
  <c r="S2589" i="46" s="1"/>
  <c r="S2590" i="46" a="1"/>
  <c r="S2590" i="46" s="1"/>
  <c r="S2591" i="46" a="1"/>
  <c r="S2591" i="46" s="1"/>
  <c r="S2592" i="46" a="1"/>
  <c r="S2592" i="46" s="1"/>
  <c r="S2593" i="46" a="1"/>
  <c r="S2593" i="46" s="1"/>
  <c r="S2594" i="46" a="1"/>
  <c r="S2594" i="46" s="1"/>
  <c r="S2595" i="46" a="1"/>
  <c r="S2595" i="46" s="1"/>
  <c r="S2596" i="46" a="1"/>
  <c r="S2596" i="46" s="1"/>
  <c r="S2597" i="46" a="1"/>
  <c r="S2597" i="46" s="1"/>
  <c r="S2598" i="46" a="1"/>
  <c r="S2598" i="46" s="1"/>
  <c r="S2599" i="46" a="1"/>
  <c r="S2599" i="46" s="1"/>
  <c r="S2600" i="46" a="1"/>
  <c r="S2600" i="46" s="1"/>
  <c r="S2601" i="46" a="1"/>
  <c r="S2601" i="46" s="1"/>
  <c r="S2602" i="46" a="1"/>
  <c r="S2602" i="46" s="1"/>
  <c r="S2603" i="46" a="1"/>
  <c r="S2603" i="46" s="1"/>
  <c r="S2604" i="46" a="1"/>
  <c r="S2604" i="46" s="1"/>
  <c r="S2605" i="46" a="1"/>
  <c r="S2605" i="46" s="1"/>
  <c r="S2606" i="46" a="1"/>
  <c r="S2606" i="46" s="1"/>
  <c r="S2607" i="46" a="1"/>
  <c r="S2607" i="46" s="1"/>
  <c r="S2608" i="46" a="1"/>
  <c r="S2608" i="46" s="1"/>
  <c r="S2609" i="46" a="1"/>
  <c r="S2609" i="46" s="1"/>
  <c r="S2610" i="46" a="1"/>
  <c r="S2610" i="46" s="1"/>
  <c r="S2611" i="46" a="1"/>
  <c r="S2611" i="46" s="1"/>
  <c r="S2612" i="46" a="1"/>
  <c r="S2612" i="46" s="1"/>
  <c r="S2613" i="46" a="1"/>
  <c r="S2613" i="46" s="1"/>
  <c r="S2614" i="46" a="1"/>
  <c r="S2614" i="46" s="1"/>
  <c r="S2615" i="46" a="1"/>
  <c r="S2615" i="46" s="1"/>
  <c r="S2616" i="46" a="1"/>
  <c r="S2616" i="46" s="1"/>
  <c r="S2617" i="46" a="1"/>
  <c r="S2617" i="46" s="1"/>
  <c r="S2618" i="46" a="1"/>
  <c r="S2618" i="46" s="1"/>
  <c r="S2619" i="46" a="1"/>
  <c r="S2619" i="46" s="1"/>
  <c r="S2620" i="46" a="1"/>
  <c r="S2620" i="46" s="1"/>
  <c r="S2621" i="46" a="1"/>
  <c r="S2621" i="46" s="1"/>
  <c r="S2622" i="46" a="1"/>
  <c r="S2622" i="46" s="1"/>
  <c r="S2623" i="46" a="1"/>
  <c r="S2623" i="46" s="1"/>
  <c r="S2624" i="46" a="1"/>
  <c r="S2624" i="46" s="1"/>
  <c r="S2625" i="46" a="1"/>
  <c r="S2625" i="46" s="1"/>
  <c r="S2626" i="46" a="1"/>
  <c r="S2626" i="46" s="1"/>
  <c r="S2627" i="46" a="1"/>
  <c r="S2627" i="46" s="1"/>
  <c r="S2628" i="46" a="1"/>
  <c r="S2628" i="46" s="1"/>
  <c r="S2629" i="46" a="1"/>
  <c r="S2629" i="46" s="1"/>
  <c r="S2630" i="46" a="1"/>
  <c r="S2630" i="46" s="1"/>
  <c r="S2631" i="46" a="1"/>
  <c r="S2631" i="46" s="1"/>
  <c r="S2632" i="46" a="1"/>
  <c r="S2632" i="46" s="1"/>
  <c r="S2633" i="46" a="1"/>
  <c r="S2633" i="46" s="1"/>
  <c r="S2634" i="46" a="1"/>
  <c r="S2634" i="46" s="1"/>
  <c r="S2635" i="46" a="1"/>
  <c r="S2635" i="46" s="1"/>
  <c r="S2636" i="46" a="1"/>
  <c r="S2636" i="46" s="1"/>
  <c r="S2637" i="46" a="1"/>
  <c r="S2637" i="46" s="1"/>
  <c r="S2638" i="46" a="1"/>
  <c r="S2638" i="46" s="1"/>
  <c r="S2639" i="46" a="1"/>
  <c r="S2639" i="46" s="1"/>
  <c r="S2640" i="46" a="1"/>
  <c r="S2640" i="46" s="1"/>
  <c r="S2641" i="46" a="1"/>
  <c r="S2641" i="46" s="1"/>
  <c r="S2642" i="46" a="1"/>
  <c r="S2642" i="46" s="1"/>
  <c r="S2643" i="46" a="1"/>
  <c r="S2643" i="46" s="1"/>
  <c r="S2644" i="46" a="1"/>
  <c r="S2644" i="46" s="1"/>
  <c r="S2645" i="46" a="1"/>
  <c r="S2645" i="46" s="1"/>
  <c r="S2646" i="46" a="1"/>
  <c r="S2646" i="46" s="1"/>
  <c r="S2647" i="46" a="1"/>
  <c r="S2647" i="46" s="1"/>
  <c r="S2648" i="46" a="1"/>
  <c r="S2648" i="46" s="1"/>
  <c r="S2649" i="46" a="1"/>
  <c r="S2649" i="46" s="1"/>
  <c r="S2650" i="46" a="1"/>
  <c r="S2650" i="46" s="1"/>
  <c r="S2651" i="46" a="1"/>
  <c r="S2651" i="46" s="1"/>
  <c r="S2652" i="46" a="1"/>
  <c r="S2652" i="46" s="1"/>
  <c r="S2653" i="46" a="1"/>
  <c r="S2653" i="46" s="1"/>
  <c r="S2654" i="46" a="1"/>
  <c r="S2654" i="46" s="1"/>
  <c r="S2655" i="46" a="1"/>
  <c r="S2655" i="46" s="1"/>
  <c r="S2656" i="46" a="1"/>
  <c r="S2656" i="46" s="1"/>
  <c r="S2657" i="46" a="1"/>
  <c r="S2657" i="46" s="1"/>
  <c r="S2658" i="46" a="1"/>
  <c r="S2658" i="46" s="1"/>
  <c r="S2659" i="46" a="1"/>
  <c r="S2659" i="46" s="1"/>
  <c r="S2660" i="46" a="1"/>
  <c r="S2660" i="46" s="1"/>
  <c r="S2661" i="46" a="1"/>
  <c r="S2661" i="46" s="1"/>
  <c r="S2662" i="46" a="1"/>
  <c r="S2662" i="46" s="1"/>
  <c r="S2663" i="46" a="1"/>
  <c r="S2663" i="46" s="1"/>
  <c r="S2664" i="46" a="1"/>
  <c r="S2664" i="46" s="1"/>
  <c r="S2665" i="46" a="1"/>
  <c r="S2665" i="46" s="1"/>
  <c r="S2666" i="46" a="1"/>
  <c r="S2666" i="46" s="1"/>
  <c r="S2667" i="46" a="1"/>
  <c r="S2667" i="46" s="1"/>
  <c r="S2668" i="46" a="1"/>
  <c r="S2668" i="46" s="1"/>
  <c r="S2669" i="46" a="1"/>
  <c r="S2669" i="46" s="1"/>
  <c r="S2670" i="46" a="1"/>
  <c r="S2670" i="46" s="1"/>
  <c r="S2671" i="46" a="1"/>
  <c r="S2671" i="46" s="1"/>
  <c r="S2672" i="46" a="1"/>
  <c r="S2672" i="46" s="1"/>
  <c r="S2673" i="46" a="1"/>
  <c r="S2673" i="46" s="1"/>
  <c r="S2674" i="46" a="1"/>
  <c r="S2674" i="46" s="1"/>
  <c r="S2675" i="46" a="1"/>
  <c r="S2675" i="46" s="1"/>
  <c r="S2676" i="46" a="1"/>
  <c r="S2676" i="46" s="1"/>
  <c r="S2677" i="46" a="1"/>
  <c r="S2677" i="46" s="1"/>
  <c r="S2678" i="46" a="1"/>
  <c r="S2678" i="46" s="1"/>
  <c r="S2679" i="46" a="1"/>
  <c r="S2679" i="46" s="1"/>
  <c r="S2680" i="46" a="1"/>
  <c r="S2680" i="46" s="1"/>
  <c r="R16" i="46" a="1"/>
  <c r="R16" i="46" s="1"/>
  <c r="R17" i="46" a="1"/>
  <c r="R17" i="46" s="1"/>
  <c r="R18" i="46" a="1"/>
  <c r="R18" i="46" s="1"/>
  <c r="R19" i="46" a="1"/>
  <c r="R19" i="46"/>
  <c r="R20" i="46" a="1"/>
  <c r="R20" i="46" s="1"/>
  <c r="R21" i="46" a="1"/>
  <c r="R21" i="46" s="1"/>
  <c r="R22" i="46" a="1"/>
  <c r="R22" i="46" s="1"/>
  <c r="R23" i="46" a="1"/>
  <c r="R23" i="46"/>
  <c r="R24" i="46" a="1"/>
  <c r="R24" i="46" s="1"/>
  <c r="R25" i="46" a="1"/>
  <c r="R25" i="46" s="1"/>
  <c r="R26" i="46" a="1"/>
  <c r="R26" i="46" s="1"/>
  <c r="R27" i="46" a="1"/>
  <c r="R27" i="46"/>
  <c r="R28" i="46" a="1"/>
  <c r="R28" i="46" s="1"/>
  <c r="R29" i="46" a="1"/>
  <c r="R29" i="46" s="1"/>
  <c r="R30" i="46" a="1"/>
  <c r="R30" i="46" s="1"/>
  <c r="R31" i="46" a="1"/>
  <c r="R31" i="46"/>
  <c r="R32" i="46" a="1"/>
  <c r="R32" i="46" s="1"/>
  <c r="R33" i="46" a="1"/>
  <c r="R33" i="46" s="1"/>
  <c r="R34" i="46" a="1"/>
  <c r="R34" i="46" s="1"/>
  <c r="R35" i="46" a="1"/>
  <c r="R35" i="46"/>
  <c r="R36" i="46" a="1"/>
  <c r="R36" i="46" s="1"/>
  <c r="R37" i="46" a="1"/>
  <c r="R37" i="46" s="1"/>
  <c r="R38" i="46" a="1"/>
  <c r="R38" i="46" s="1"/>
  <c r="R39" i="46" a="1"/>
  <c r="R39" i="46"/>
  <c r="R40" i="46" a="1"/>
  <c r="R40" i="46" s="1"/>
  <c r="R41" i="46" a="1"/>
  <c r="R41" i="46" s="1"/>
  <c r="R42" i="46" a="1"/>
  <c r="R42" i="46" s="1"/>
  <c r="R43" i="46" a="1"/>
  <c r="R43" i="46"/>
  <c r="R44" i="46" a="1"/>
  <c r="R44" i="46" s="1"/>
  <c r="R45" i="46" a="1"/>
  <c r="R45" i="46" s="1"/>
  <c r="R46" i="46" a="1"/>
  <c r="R46" i="46" s="1"/>
  <c r="R47" i="46" a="1"/>
  <c r="R47" i="46"/>
  <c r="R48" i="46" a="1"/>
  <c r="R48" i="46" s="1"/>
  <c r="R49" i="46" a="1"/>
  <c r="R49" i="46" s="1"/>
  <c r="R50" i="46" a="1"/>
  <c r="R50" i="46" s="1"/>
  <c r="R51" i="46" a="1"/>
  <c r="R51" i="46" s="1"/>
  <c r="R52" i="46" a="1"/>
  <c r="R52" i="46" s="1"/>
  <c r="R53" i="46" a="1"/>
  <c r="R53" i="46" s="1"/>
  <c r="R54" i="46" a="1"/>
  <c r="R54" i="46" s="1"/>
  <c r="R55" i="46" a="1"/>
  <c r="R55" i="46"/>
  <c r="R56" i="46" a="1"/>
  <c r="R56" i="46" s="1"/>
  <c r="R57" i="46" a="1"/>
  <c r="R57" i="46" s="1"/>
  <c r="R58" i="46" a="1"/>
  <c r="R58" i="46" s="1"/>
  <c r="R59" i="46" a="1"/>
  <c r="R59" i="46" s="1"/>
  <c r="R60" i="46" a="1"/>
  <c r="R60" i="46" s="1"/>
  <c r="R61" i="46" a="1"/>
  <c r="R61" i="46" s="1"/>
  <c r="R62" i="46" a="1"/>
  <c r="R62" i="46" s="1"/>
  <c r="R63" i="46" a="1"/>
  <c r="R63" i="46" s="1"/>
  <c r="R64" i="46" a="1"/>
  <c r="R64" i="46" s="1"/>
  <c r="R65" i="46" a="1"/>
  <c r="R65" i="46" s="1"/>
  <c r="R66" i="46" a="1"/>
  <c r="R66" i="46" s="1"/>
  <c r="R67" i="46" a="1"/>
  <c r="R67" i="46" s="1"/>
  <c r="R68" i="46" a="1"/>
  <c r="R68" i="46" s="1"/>
  <c r="R69" i="46" a="1"/>
  <c r="R69" i="46" s="1"/>
  <c r="R70" i="46" a="1"/>
  <c r="R70" i="46" s="1"/>
  <c r="R71" i="46" a="1"/>
  <c r="R71" i="46"/>
  <c r="R72" i="46" a="1"/>
  <c r="R72" i="46" s="1"/>
  <c r="R73" i="46" a="1"/>
  <c r="R73" i="46" s="1"/>
  <c r="R74" i="46" a="1"/>
  <c r="R74" i="46" s="1"/>
  <c r="R75" i="46" a="1"/>
  <c r="R75" i="46" s="1"/>
  <c r="R76" i="46" a="1"/>
  <c r="R76" i="46" s="1"/>
  <c r="R77" i="46" a="1"/>
  <c r="R77" i="46" s="1"/>
  <c r="R78" i="46" a="1"/>
  <c r="R78" i="46" s="1"/>
  <c r="R79" i="46" a="1"/>
  <c r="R79" i="46"/>
  <c r="R80" i="46" a="1"/>
  <c r="R80" i="46" s="1"/>
  <c r="R81" i="46" a="1"/>
  <c r="R81" i="46" s="1"/>
  <c r="R82" i="46" a="1"/>
  <c r="R82" i="46" s="1"/>
  <c r="R83" i="46" a="1"/>
  <c r="R83" i="46" s="1"/>
  <c r="R84" i="46" a="1"/>
  <c r="R84" i="46" s="1"/>
  <c r="R85" i="46" a="1"/>
  <c r="R85" i="46" s="1"/>
  <c r="R86" i="46" a="1"/>
  <c r="R86" i="46" s="1"/>
  <c r="R87" i="46" a="1"/>
  <c r="R87" i="46"/>
  <c r="R88" i="46" a="1"/>
  <c r="R88" i="46" s="1"/>
  <c r="R89" i="46" a="1"/>
  <c r="R89" i="46" s="1"/>
  <c r="R90" i="46" a="1"/>
  <c r="R90" i="46" s="1"/>
  <c r="R91" i="46" a="1"/>
  <c r="R91" i="46" s="1"/>
  <c r="R92" i="46" a="1"/>
  <c r="R92" i="46" s="1"/>
  <c r="R93" i="46" a="1"/>
  <c r="R93" i="46" s="1"/>
  <c r="R94" i="46" a="1"/>
  <c r="R94" i="46" s="1"/>
  <c r="R95" i="46" a="1"/>
  <c r="R95" i="46" s="1"/>
  <c r="R96" i="46" a="1"/>
  <c r="R96" i="46" s="1"/>
  <c r="R97" i="46" a="1"/>
  <c r="R97" i="46" s="1"/>
  <c r="R98" i="46" a="1"/>
  <c r="R98" i="46" s="1"/>
  <c r="R99" i="46" a="1"/>
  <c r="R99" i="46" s="1"/>
  <c r="R100" i="46" a="1"/>
  <c r="R100" i="46" s="1"/>
  <c r="R101" i="46" a="1"/>
  <c r="R101" i="46" s="1"/>
  <c r="R102" i="46" a="1"/>
  <c r="R102" i="46" s="1"/>
  <c r="R103" i="46" a="1"/>
  <c r="R103" i="46"/>
  <c r="R104" i="46" a="1"/>
  <c r="R104" i="46" s="1"/>
  <c r="R105" i="46" a="1"/>
  <c r="R105" i="46" s="1"/>
  <c r="R106" i="46" a="1"/>
  <c r="R106" i="46" s="1"/>
  <c r="R107" i="46" a="1"/>
  <c r="R107" i="46" s="1"/>
  <c r="R108" i="46" a="1"/>
  <c r="R108" i="46" s="1"/>
  <c r="R109" i="46" a="1"/>
  <c r="R109" i="46" s="1"/>
  <c r="R110" i="46" a="1"/>
  <c r="R110" i="46" s="1"/>
  <c r="R111" i="46" a="1"/>
  <c r="R111" i="46"/>
  <c r="R112" i="46" a="1"/>
  <c r="R112" i="46" s="1"/>
  <c r="R113" i="46" a="1"/>
  <c r="R113" i="46" s="1"/>
  <c r="R114" i="46" a="1"/>
  <c r="R114" i="46" s="1"/>
  <c r="R115" i="46" a="1"/>
  <c r="R115" i="46" s="1"/>
  <c r="R116" i="46" a="1"/>
  <c r="R116" i="46" s="1"/>
  <c r="R117" i="46" a="1"/>
  <c r="R117" i="46" s="1"/>
  <c r="R118" i="46" a="1"/>
  <c r="R118" i="46" s="1"/>
  <c r="R119" i="46" a="1"/>
  <c r="R119" i="46"/>
  <c r="R120" i="46" a="1"/>
  <c r="R120" i="46" s="1"/>
  <c r="R121" i="46" a="1"/>
  <c r="R121" i="46" s="1"/>
  <c r="R122" i="46" a="1"/>
  <c r="R122" i="46" s="1"/>
  <c r="R123" i="46" a="1"/>
  <c r="R123" i="46" s="1"/>
  <c r="R124" i="46" a="1"/>
  <c r="R124" i="46" s="1"/>
  <c r="R125" i="46" a="1"/>
  <c r="R125" i="46" s="1"/>
  <c r="R126" i="46" a="1"/>
  <c r="R126" i="46" s="1"/>
  <c r="R127" i="46" a="1"/>
  <c r="R127" i="46" s="1"/>
  <c r="R128" i="46" a="1"/>
  <c r="R128" i="46" s="1"/>
  <c r="R129" i="46" a="1"/>
  <c r="R129" i="46" s="1"/>
  <c r="R130" i="46" a="1"/>
  <c r="R130" i="46" s="1"/>
  <c r="R131" i="46" a="1"/>
  <c r="R131" i="46" s="1"/>
  <c r="R132" i="46" a="1"/>
  <c r="R132" i="46" s="1"/>
  <c r="R133" i="46" a="1"/>
  <c r="R133" i="46" s="1"/>
  <c r="R134" i="46" a="1"/>
  <c r="R134" i="46" s="1"/>
  <c r="R135" i="46" a="1"/>
  <c r="R135" i="46"/>
  <c r="R136" i="46" a="1"/>
  <c r="R136" i="46" s="1"/>
  <c r="R137" i="46" a="1"/>
  <c r="R137" i="46" s="1"/>
  <c r="R138" i="46" a="1"/>
  <c r="R138" i="46" s="1"/>
  <c r="R139" i="46" a="1"/>
  <c r="R139" i="46" s="1"/>
  <c r="R140" i="46" a="1"/>
  <c r="R140" i="46" s="1"/>
  <c r="R141" i="46" a="1"/>
  <c r="R141" i="46" s="1"/>
  <c r="R142" i="46" a="1"/>
  <c r="R142" i="46" s="1"/>
  <c r="R143" i="46" a="1"/>
  <c r="R143" i="46"/>
  <c r="R144" i="46" a="1"/>
  <c r="R144" i="46" s="1"/>
  <c r="R145" i="46" a="1"/>
  <c r="R145" i="46" s="1"/>
  <c r="R146" i="46" a="1"/>
  <c r="R146" i="46" s="1"/>
  <c r="R147" i="46" a="1"/>
  <c r="R147" i="46" s="1"/>
  <c r="R148" i="46" a="1"/>
  <c r="R148" i="46" s="1"/>
  <c r="R149" i="46" a="1"/>
  <c r="R149" i="46" s="1"/>
  <c r="R150" i="46" a="1"/>
  <c r="R150" i="46" s="1"/>
  <c r="R151" i="46" a="1"/>
  <c r="R151" i="46"/>
  <c r="R152" i="46" a="1"/>
  <c r="R152" i="46" s="1"/>
  <c r="R153" i="46" a="1"/>
  <c r="R153" i="46" s="1"/>
  <c r="R154" i="46" a="1"/>
  <c r="R154" i="46" s="1"/>
  <c r="R155" i="46" a="1"/>
  <c r="R155" i="46" s="1"/>
  <c r="R156" i="46" a="1"/>
  <c r="R156" i="46" s="1"/>
  <c r="R157" i="46" a="1"/>
  <c r="R157" i="46" s="1"/>
  <c r="R158" i="46" a="1"/>
  <c r="R158" i="46" s="1"/>
  <c r="R159" i="46" a="1"/>
  <c r="R159" i="46" s="1"/>
  <c r="R160" i="46" a="1"/>
  <c r="R160" i="46" s="1"/>
  <c r="R161" i="46" a="1"/>
  <c r="R161" i="46" s="1"/>
  <c r="R162" i="46" a="1"/>
  <c r="R162" i="46" s="1"/>
  <c r="R163" i="46" a="1"/>
  <c r="R163" i="46" s="1"/>
  <c r="R164" i="46" a="1"/>
  <c r="R164" i="46" s="1"/>
  <c r="R165" i="46" a="1"/>
  <c r="R165" i="46" s="1"/>
  <c r="R166" i="46" a="1"/>
  <c r="R166" i="46" s="1"/>
  <c r="R167" i="46" a="1"/>
  <c r="R167" i="46"/>
  <c r="R168" i="46" a="1"/>
  <c r="R168" i="46" s="1"/>
  <c r="R169" i="46" a="1"/>
  <c r="R169" i="46" s="1"/>
  <c r="R170" i="46" a="1"/>
  <c r="R170" i="46" s="1"/>
  <c r="R171" i="46" a="1"/>
  <c r="R171" i="46" s="1"/>
  <c r="R172" i="46" a="1"/>
  <c r="R172" i="46" s="1"/>
  <c r="R173" i="46" a="1"/>
  <c r="R173" i="46" s="1"/>
  <c r="R174" i="46" a="1"/>
  <c r="R174" i="46" s="1"/>
  <c r="R175" i="46" a="1"/>
  <c r="R175" i="46"/>
  <c r="R176" i="46" a="1"/>
  <c r="R176" i="46" s="1"/>
  <c r="R177" i="46" a="1"/>
  <c r="R177" i="46" s="1"/>
  <c r="R178" i="46" a="1"/>
  <c r="R178" i="46" s="1"/>
  <c r="R179" i="46" a="1"/>
  <c r="R179" i="46" s="1"/>
  <c r="R180" i="46" a="1"/>
  <c r="R180" i="46" s="1"/>
  <c r="R181" i="46" a="1"/>
  <c r="R181" i="46" s="1"/>
  <c r="R182" i="46" a="1"/>
  <c r="R182" i="46" s="1"/>
  <c r="R183" i="46" a="1"/>
  <c r="R183" i="46"/>
  <c r="R184" i="46" a="1"/>
  <c r="R184" i="46" s="1"/>
  <c r="R185" i="46" a="1"/>
  <c r="R185" i="46" s="1"/>
  <c r="R186" i="46" a="1"/>
  <c r="R186" i="46" s="1"/>
  <c r="R187" i="46" a="1"/>
  <c r="R187" i="46" s="1"/>
  <c r="R188" i="46" a="1"/>
  <c r="R188" i="46" s="1"/>
  <c r="R189" i="46" a="1"/>
  <c r="R189" i="46" s="1"/>
  <c r="R190" i="46" a="1"/>
  <c r="R190" i="46" s="1"/>
  <c r="R191" i="46" a="1"/>
  <c r="R191" i="46" s="1"/>
  <c r="R192" i="46" a="1"/>
  <c r="R192" i="46" s="1"/>
  <c r="R193" i="46" a="1"/>
  <c r="R193" i="46" s="1"/>
  <c r="R194" i="46" a="1"/>
  <c r="R194" i="46" s="1"/>
  <c r="R195" i="46" a="1"/>
  <c r="R195" i="46" s="1"/>
  <c r="R196" i="46" a="1"/>
  <c r="R196" i="46" s="1"/>
  <c r="R197" i="46" a="1"/>
  <c r="R197" i="46" s="1"/>
  <c r="R198" i="46" a="1"/>
  <c r="R198" i="46" s="1"/>
  <c r="R199" i="46" a="1"/>
  <c r="R199" i="46"/>
  <c r="R200" i="46" a="1"/>
  <c r="R200" i="46" s="1"/>
  <c r="R201" i="46" a="1"/>
  <c r="R201" i="46" s="1"/>
  <c r="R202" i="46" a="1"/>
  <c r="R202" i="46" s="1"/>
  <c r="R203" i="46" a="1"/>
  <c r="R203" i="46" s="1"/>
  <c r="R204" i="46" a="1"/>
  <c r="R204" i="46" s="1"/>
  <c r="R205" i="46" a="1"/>
  <c r="R205" i="46" s="1"/>
  <c r="R206" i="46" a="1"/>
  <c r="R206" i="46" s="1"/>
  <c r="R207" i="46" a="1"/>
  <c r="R207" i="46"/>
  <c r="R208" i="46" a="1"/>
  <c r="R208" i="46" s="1"/>
  <c r="R209" i="46" a="1"/>
  <c r="R209" i="46" s="1"/>
  <c r="R210" i="46" a="1"/>
  <c r="R210" i="46" s="1"/>
  <c r="R211" i="46" a="1"/>
  <c r="R211" i="46" s="1"/>
  <c r="R212" i="46" a="1"/>
  <c r="R212" i="46" s="1"/>
  <c r="R213" i="46" a="1"/>
  <c r="R213" i="46" s="1"/>
  <c r="R214" i="46" a="1"/>
  <c r="R214" i="46" s="1"/>
  <c r="R215" i="46" a="1"/>
  <c r="R215" i="46"/>
  <c r="R216" i="46" a="1"/>
  <c r="R216" i="46" s="1"/>
  <c r="R217" i="46" a="1"/>
  <c r="R217" i="46" s="1"/>
  <c r="R218" i="46" a="1"/>
  <c r="R218" i="46" s="1"/>
  <c r="R219" i="46" a="1"/>
  <c r="R219" i="46" s="1"/>
  <c r="R220" i="46" a="1"/>
  <c r="R220" i="46" s="1"/>
  <c r="R221" i="46" a="1"/>
  <c r="R221" i="46" s="1"/>
  <c r="R222" i="46" a="1"/>
  <c r="R222" i="46" s="1"/>
  <c r="R223" i="46" a="1"/>
  <c r="R223" i="46" s="1"/>
  <c r="R224" i="46" a="1"/>
  <c r="R224" i="46" s="1"/>
  <c r="R225" i="46" a="1"/>
  <c r="R225" i="46" s="1"/>
  <c r="R226" i="46" a="1"/>
  <c r="R226" i="46" s="1"/>
  <c r="R227" i="46" a="1"/>
  <c r="R227" i="46" s="1"/>
  <c r="R228" i="46" a="1"/>
  <c r="R228" i="46" s="1"/>
  <c r="R229" i="46" a="1"/>
  <c r="R229" i="46" s="1"/>
  <c r="R230" i="46" a="1"/>
  <c r="R230" i="46" s="1"/>
  <c r="R231" i="46" a="1"/>
  <c r="R231" i="46"/>
  <c r="R232" i="46" a="1"/>
  <c r="R232" i="46" s="1"/>
  <c r="R233" i="46" a="1"/>
  <c r="R233" i="46" s="1"/>
  <c r="R234" i="46" a="1"/>
  <c r="R234" i="46" s="1"/>
  <c r="R235" i="46" a="1"/>
  <c r="R235" i="46" s="1"/>
  <c r="R236" i="46" a="1"/>
  <c r="R236" i="46" s="1"/>
  <c r="R237" i="46" a="1"/>
  <c r="R237" i="46" s="1"/>
  <c r="R238" i="46" a="1"/>
  <c r="R238" i="46" s="1"/>
  <c r="R239" i="46" a="1"/>
  <c r="R239" i="46"/>
  <c r="R240" i="46" a="1"/>
  <c r="R240" i="46" s="1"/>
  <c r="R241" i="46" a="1"/>
  <c r="R241" i="46" s="1"/>
  <c r="R242" i="46" a="1"/>
  <c r="R242" i="46" s="1"/>
  <c r="R243" i="46" a="1"/>
  <c r="R243" i="46" s="1"/>
  <c r="R244" i="46" a="1"/>
  <c r="R244" i="46" s="1"/>
  <c r="R245" i="46" a="1"/>
  <c r="R245" i="46" s="1"/>
  <c r="R246" i="46" a="1"/>
  <c r="R246" i="46" s="1"/>
  <c r="R247" i="46" a="1"/>
  <c r="R247" i="46"/>
  <c r="R248" i="46" a="1"/>
  <c r="R248" i="46" s="1"/>
  <c r="R249" i="46" a="1"/>
  <c r="R249" i="46" s="1"/>
  <c r="R250" i="46" a="1"/>
  <c r="R250" i="46" s="1"/>
  <c r="R251" i="46" a="1"/>
  <c r="R251" i="46" s="1"/>
  <c r="R252" i="46" a="1"/>
  <c r="R252" i="46" s="1"/>
  <c r="R253" i="46" a="1"/>
  <c r="R253" i="46" s="1"/>
  <c r="R254" i="46" a="1"/>
  <c r="R254" i="46" s="1"/>
  <c r="R255" i="46" a="1"/>
  <c r="R255" i="46" s="1"/>
  <c r="R256" i="46" a="1"/>
  <c r="R256" i="46" s="1"/>
  <c r="R257" i="46" a="1"/>
  <c r="R257" i="46" s="1"/>
  <c r="R258" i="46" a="1"/>
  <c r="R258" i="46" s="1"/>
  <c r="R259" i="46" a="1"/>
  <c r="R259" i="46" s="1"/>
  <c r="R260" i="46" a="1"/>
  <c r="R260" i="46" s="1"/>
  <c r="R261" i="46" a="1"/>
  <c r="R261" i="46" s="1"/>
  <c r="R262" i="46" a="1"/>
  <c r="R262" i="46" s="1"/>
  <c r="R263" i="46" a="1"/>
  <c r="R263" i="46"/>
  <c r="R264" i="46" a="1"/>
  <c r="R264" i="46" s="1"/>
  <c r="R265" i="46" a="1"/>
  <c r="R265" i="46" s="1"/>
  <c r="R266" i="46" a="1"/>
  <c r="R266" i="46" s="1"/>
  <c r="R267" i="46" a="1"/>
  <c r="R267" i="46" s="1"/>
  <c r="R268" i="46" a="1"/>
  <c r="R268" i="46" s="1"/>
  <c r="R269" i="46" a="1"/>
  <c r="R269" i="46" s="1"/>
  <c r="R270" i="46" a="1"/>
  <c r="R270" i="46" s="1"/>
  <c r="R271" i="46" a="1"/>
  <c r="R271" i="46"/>
  <c r="R272" i="46" a="1"/>
  <c r="R272" i="46" s="1"/>
  <c r="R273" i="46" a="1"/>
  <c r="R273" i="46" s="1"/>
  <c r="R274" i="46" a="1"/>
  <c r="R274" i="46" s="1"/>
  <c r="R275" i="46" a="1"/>
  <c r="R275" i="46" s="1"/>
  <c r="R276" i="46" a="1"/>
  <c r="R276" i="46" s="1"/>
  <c r="R277" i="46" a="1"/>
  <c r="R277" i="46" s="1"/>
  <c r="R278" i="46" a="1"/>
  <c r="R278" i="46" s="1"/>
  <c r="R279" i="46" a="1"/>
  <c r="R279" i="46"/>
  <c r="R280" i="46" a="1"/>
  <c r="R280" i="46" s="1"/>
  <c r="R281" i="46" a="1"/>
  <c r="R281" i="46" s="1"/>
  <c r="R282" i="46" a="1"/>
  <c r="R282" i="46" s="1"/>
  <c r="R283" i="46" a="1"/>
  <c r="R283" i="46" s="1"/>
  <c r="R284" i="46" a="1"/>
  <c r="R284" i="46" s="1"/>
  <c r="R285" i="46" a="1"/>
  <c r="R285" i="46" s="1"/>
  <c r="R286" i="46" a="1"/>
  <c r="R286" i="46" s="1"/>
  <c r="R287" i="46" a="1"/>
  <c r="R287" i="46" s="1"/>
  <c r="R288" i="46" a="1"/>
  <c r="R288" i="46" s="1"/>
  <c r="R289" i="46" a="1"/>
  <c r="R289" i="46" s="1"/>
  <c r="R290" i="46" a="1"/>
  <c r="R290" i="46" s="1"/>
  <c r="R291" i="46" a="1"/>
  <c r="R291" i="46" s="1"/>
  <c r="R292" i="46" a="1"/>
  <c r="R292" i="46" s="1"/>
  <c r="R293" i="46" a="1"/>
  <c r="R293" i="46" s="1"/>
  <c r="R294" i="46" a="1"/>
  <c r="R294" i="46" s="1"/>
  <c r="R295" i="46" a="1"/>
  <c r="R295" i="46"/>
  <c r="R296" i="46" a="1"/>
  <c r="R296" i="46" s="1"/>
  <c r="R297" i="46" a="1"/>
  <c r="R297" i="46" s="1"/>
  <c r="R298" i="46" a="1"/>
  <c r="R298" i="46" s="1"/>
  <c r="R299" i="46" a="1"/>
  <c r="R299" i="46" s="1"/>
  <c r="R300" i="46" a="1"/>
  <c r="R300" i="46" s="1"/>
  <c r="R301" i="46" a="1"/>
  <c r="R301" i="46" s="1"/>
  <c r="R302" i="46" a="1"/>
  <c r="R302" i="46" s="1"/>
  <c r="R303" i="46" a="1"/>
  <c r="R303" i="46"/>
  <c r="R304" i="46" a="1"/>
  <c r="R304" i="46" s="1"/>
  <c r="R305" i="46" a="1"/>
  <c r="R305" i="46" s="1"/>
  <c r="R306" i="46" a="1"/>
  <c r="R306" i="46" s="1"/>
  <c r="R307" i="46" a="1"/>
  <c r="R307" i="46" s="1"/>
  <c r="R308" i="46" a="1"/>
  <c r="R308" i="46" s="1"/>
  <c r="R309" i="46" a="1"/>
  <c r="R309" i="46" s="1"/>
  <c r="R310" i="46" a="1"/>
  <c r="R310" i="46" s="1"/>
  <c r="R311" i="46" a="1"/>
  <c r="R311" i="46"/>
  <c r="R312" i="46" a="1"/>
  <c r="R312" i="46" s="1"/>
  <c r="R313" i="46" a="1"/>
  <c r="R313" i="46" s="1"/>
  <c r="R314" i="46" a="1"/>
  <c r="R314" i="46" s="1"/>
  <c r="R315" i="46" a="1"/>
  <c r="R315" i="46" s="1"/>
  <c r="R316" i="46" a="1"/>
  <c r="R316" i="46" s="1"/>
  <c r="R317" i="46" a="1"/>
  <c r="R317" i="46" s="1"/>
  <c r="R318" i="46" a="1"/>
  <c r="R318" i="46" s="1"/>
  <c r="R319" i="46" a="1"/>
  <c r="R319" i="46" s="1"/>
  <c r="R320" i="46" a="1"/>
  <c r="R320" i="46" s="1"/>
  <c r="R321" i="46" a="1"/>
  <c r="R321" i="46" s="1"/>
  <c r="R322" i="46" a="1"/>
  <c r="R322" i="46" s="1"/>
  <c r="R323" i="46" a="1"/>
  <c r="R323" i="46" s="1"/>
  <c r="R324" i="46" a="1"/>
  <c r="R324" i="46" s="1"/>
  <c r="R325" i="46" a="1"/>
  <c r="R325" i="46" s="1"/>
  <c r="R326" i="46" a="1"/>
  <c r="R326" i="46" s="1"/>
  <c r="R327" i="46" a="1"/>
  <c r="R327" i="46"/>
  <c r="R328" i="46" a="1"/>
  <c r="R328" i="46" s="1"/>
  <c r="R329" i="46" a="1"/>
  <c r="R329" i="46" s="1"/>
  <c r="R330" i="46" a="1"/>
  <c r="R330" i="46" s="1"/>
  <c r="R331" i="46" a="1"/>
  <c r="R331" i="46" s="1"/>
  <c r="R332" i="46" a="1"/>
  <c r="R332" i="46" s="1"/>
  <c r="R333" i="46" a="1"/>
  <c r="R333" i="46" s="1"/>
  <c r="R334" i="46" a="1"/>
  <c r="R334" i="46" s="1"/>
  <c r="R335" i="46" a="1"/>
  <c r="R335" i="46"/>
  <c r="R336" i="46" a="1"/>
  <c r="R336" i="46" s="1"/>
  <c r="R337" i="46" a="1"/>
  <c r="R337" i="46" s="1"/>
  <c r="R338" i="46" a="1"/>
  <c r="R338" i="46" s="1"/>
  <c r="R339" i="46" a="1"/>
  <c r="R339" i="46" s="1"/>
  <c r="R340" i="46" a="1"/>
  <c r="R340" i="46" s="1"/>
  <c r="R341" i="46" a="1"/>
  <c r="R341" i="46" s="1"/>
  <c r="R342" i="46" a="1"/>
  <c r="R342" i="46" s="1"/>
  <c r="R343" i="46" a="1"/>
  <c r="R343" i="46"/>
  <c r="R344" i="46" a="1"/>
  <c r="R344" i="46" s="1"/>
  <c r="R345" i="46" a="1"/>
  <c r="R345" i="46" s="1"/>
  <c r="R346" i="46" a="1"/>
  <c r="R346" i="46" s="1"/>
  <c r="R347" i="46" a="1"/>
  <c r="R347" i="46" s="1"/>
  <c r="R348" i="46" a="1"/>
  <c r="R348" i="46" s="1"/>
  <c r="R349" i="46" a="1"/>
  <c r="R349" i="46" s="1"/>
  <c r="R350" i="46" a="1"/>
  <c r="R350" i="46" s="1"/>
  <c r="R351" i="46" a="1"/>
  <c r="R351" i="46" s="1"/>
  <c r="R352" i="46" a="1"/>
  <c r="R352" i="46" s="1"/>
  <c r="R353" i="46" a="1"/>
  <c r="R353" i="46" s="1"/>
  <c r="R354" i="46" a="1"/>
  <c r="R354" i="46" s="1"/>
  <c r="R355" i="46" a="1"/>
  <c r="R355" i="46" s="1"/>
  <c r="R356" i="46" a="1"/>
  <c r="R356" i="46" s="1"/>
  <c r="R357" i="46" a="1"/>
  <c r="R357" i="46" s="1"/>
  <c r="R358" i="46" a="1"/>
  <c r="R358" i="46" s="1"/>
  <c r="R359" i="46" a="1"/>
  <c r="R359" i="46" s="1"/>
  <c r="R360" i="46" a="1"/>
  <c r="R360" i="46" s="1"/>
  <c r="R361" i="46" a="1"/>
  <c r="R361" i="46" s="1"/>
  <c r="R362" i="46" a="1"/>
  <c r="R362" i="46" s="1"/>
  <c r="R363" i="46" a="1"/>
  <c r="R363" i="46" s="1"/>
  <c r="R364" i="46" a="1"/>
  <c r="R364" i="46" s="1"/>
  <c r="R365" i="46" a="1"/>
  <c r="R365" i="46" s="1"/>
  <c r="R366" i="46" a="1"/>
  <c r="R366" i="46" s="1"/>
  <c r="R367" i="46" a="1"/>
  <c r="R367" i="46" s="1"/>
  <c r="R368" i="46" a="1"/>
  <c r="R368" i="46"/>
  <c r="R369" i="46" a="1"/>
  <c r="R369" i="46" s="1"/>
  <c r="R370" i="46" a="1"/>
  <c r="R370" i="46" s="1"/>
  <c r="R371" i="46" a="1"/>
  <c r="R371" i="46" s="1"/>
  <c r="R372" i="46" a="1"/>
  <c r="R372" i="46" s="1"/>
  <c r="R373" i="46" a="1"/>
  <c r="R373" i="46" s="1"/>
  <c r="R374" i="46" a="1"/>
  <c r="R374" i="46" s="1"/>
  <c r="R375" i="46" a="1"/>
  <c r="R375" i="46" s="1"/>
  <c r="R376" i="46" a="1"/>
  <c r="R376" i="46" s="1"/>
  <c r="R377" i="46" a="1"/>
  <c r="R377" i="46" s="1"/>
  <c r="R378" i="46" a="1"/>
  <c r="R378" i="46" s="1"/>
  <c r="R379" i="46" a="1"/>
  <c r="R379" i="46" s="1"/>
  <c r="R380" i="46" a="1"/>
  <c r="R380" i="46"/>
  <c r="R381" i="46" a="1"/>
  <c r="R381" i="46" s="1"/>
  <c r="R382" i="46" a="1"/>
  <c r="R382" i="46" s="1"/>
  <c r="R383" i="46" a="1"/>
  <c r="R383" i="46" s="1"/>
  <c r="R384" i="46" a="1"/>
  <c r="R384" i="46"/>
  <c r="R385" i="46" a="1"/>
  <c r="R385" i="46" s="1"/>
  <c r="R386" i="46" a="1"/>
  <c r="R386" i="46" s="1"/>
  <c r="R387" i="46" a="1"/>
  <c r="R387" i="46" s="1"/>
  <c r="R388" i="46" a="1"/>
  <c r="R388" i="46" s="1"/>
  <c r="R389" i="46" a="1"/>
  <c r="R389" i="46" s="1"/>
  <c r="R390" i="46" a="1"/>
  <c r="R390" i="46" s="1"/>
  <c r="R391" i="46" a="1"/>
  <c r="R391" i="46" s="1"/>
  <c r="R392" i="46" a="1"/>
  <c r="R392" i="46" s="1"/>
  <c r="R393" i="46" a="1"/>
  <c r="R393" i="46" s="1"/>
  <c r="R394" i="46" a="1"/>
  <c r="R394" i="46" s="1"/>
  <c r="R395" i="46" a="1"/>
  <c r="R395" i="46" s="1"/>
  <c r="R396" i="46" a="1"/>
  <c r="R396" i="46" s="1"/>
  <c r="R397" i="46" a="1"/>
  <c r="R397" i="46" s="1"/>
  <c r="R398" i="46" a="1"/>
  <c r="R398" i="46" s="1"/>
  <c r="R399" i="46" a="1"/>
  <c r="R399" i="46" s="1"/>
  <c r="R400" i="46" a="1"/>
  <c r="R400" i="46"/>
  <c r="R401" i="46" a="1"/>
  <c r="R401" i="46" s="1"/>
  <c r="R402" i="46" a="1"/>
  <c r="R402" i="46" s="1"/>
  <c r="R403" i="46" a="1"/>
  <c r="R403" i="46" s="1"/>
  <c r="R404" i="46" a="1"/>
  <c r="R404" i="46" s="1"/>
  <c r="R405" i="46" a="1"/>
  <c r="R405" i="46" s="1"/>
  <c r="R406" i="46" a="1"/>
  <c r="R406" i="46" s="1"/>
  <c r="R407" i="46" a="1"/>
  <c r="R407" i="46" s="1"/>
  <c r="R408" i="46" a="1"/>
  <c r="R408" i="46" s="1"/>
  <c r="R409" i="46" a="1"/>
  <c r="R409" i="46" s="1"/>
  <c r="R410" i="46" a="1"/>
  <c r="R410" i="46" s="1"/>
  <c r="R411" i="46" a="1"/>
  <c r="R411" i="46" s="1"/>
  <c r="R412" i="46" a="1"/>
  <c r="R412" i="46"/>
  <c r="R413" i="46" a="1"/>
  <c r="R413" i="46" s="1"/>
  <c r="R414" i="46" a="1"/>
  <c r="R414" i="46" s="1"/>
  <c r="R415" i="46" a="1"/>
  <c r="R415" i="46" s="1"/>
  <c r="R416" i="46" a="1"/>
  <c r="R416" i="46"/>
  <c r="R417" i="46" a="1"/>
  <c r="R417" i="46" s="1"/>
  <c r="R418" i="46" a="1"/>
  <c r="R418" i="46" s="1"/>
  <c r="R419" i="46" a="1"/>
  <c r="R419" i="46" s="1"/>
  <c r="R420" i="46" a="1"/>
  <c r="R420" i="46" s="1"/>
  <c r="R421" i="46" a="1"/>
  <c r="R421" i="46" s="1"/>
  <c r="R422" i="46" a="1"/>
  <c r="R422" i="46" s="1"/>
  <c r="R423" i="46" a="1"/>
  <c r="R423" i="46" s="1"/>
  <c r="R424" i="46" a="1"/>
  <c r="R424" i="46" s="1"/>
  <c r="R425" i="46" a="1"/>
  <c r="R425" i="46" s="1"/>
  <c r="R426" i="46" a="1"/>
  <c r="R426" i="46" s="1"/>
  <c r="R427" i="46" a="1"/>
  <c r="R427" i="46" s="1"/>
  <c r="R428" i="46" a="1"/>
  <c r="R428" i="46" s="1"/>
  <c r="R429" i="46" a="1"/>
  <c r="R429" i="46" s="1"/>
  <c r="R430" i="46" a="1"/>
  <c r="R430" i="46" s="1"/>
  <c r="R431" i="46" a="1"/>
  <c r="R431" i="46" s="1"/>
  <c r="R432" i="46" a="1"/>
  <c r="R432" i="46"/>
  <c r="R433" i="46" a="1"/>
  <c r="R433" i="46" s="1"/>
  <c r="R434" i="46" a="1"/>
  <c r="R434" i="46" s="1"/>
  <c r="R435" i="46" a="1"/>
  <c r="R435" i="46" s="1"/>
  <c r="R436" i="46" a="1"/>
  <c r="R436" i="46" s="1"/>
  <c r="R437" i="46" a="1"/>
  <c r="R437" i="46" s="1"/>
  <c r="R438" i="46" a="1"/>
  <c r="R438" i="46" s="1"/>
  <c r="R439" i="46" a="1"/>
  <c r="R439" i="46" s="1"/>
  <c r="R440" i="46" a="1"/>
  <c r="R440" i="46" s="1"/>
  <c r="R441" i="46" a="1"/>
  <c r="R441" i="46" s="1"/>
  <c r="R442" i="46" a="1"/>
  <c r="R442" i="46" s="1"/>
  <c r="R443" i="46" a="1"/>
  <c r="R443" i="46" s="1"/>
  <c r="R444" i="46" a="1"/>
  <c r="R444" i="46"/>
  <c r="R445" i="46" a="1"/>
  <c r="R445" i="46" s="1"/>
  <c r="R446" i="46" a="1"/>
  <c r="R446" i="46" s="1"/>
  <c r="R447" i="46" a="1"/>
  <c r="R447" i="46" s="1"/>
  <c r="R448" i="46" a="1"/>
  <c r="R448" i="46"/>
  <c r="R449" i="46" a="1"/>
  <c r="R449" i="46" s="1"/>
  <c r="R450" i="46" a="1"/>
  <c r="R450" i="46" s="1"/>
  <c r="R451" i="46" a="1"/>
  <c r="R451" i="46" s="1"/>
  <c r="R452" i="46" a="1"/>
  <c r="R452" i="46" s="1"/>
  <c r="R453" i="46" a="1"/>
  <c r="R453" i="46" s="1"/>
  <c r="R454" i="46" a="1"/>
  <c r="R454" i="46" s="1"/>
  <c r="R455" i="46" a="1"/>
  <c r="R455" i="46" s="1"/>
  <c r="R456" i="46" a="1"/>
  <c r="R456" i="46" s="1"/>
  <c r="R457" i="46" a="1"/>
  <c r="R457" i="46" s="1"/>
  <c r="R458" i="46" a="1"/>
  <c r="R458" i="46" s="1"/>
  <c r="R459" i="46" a="1"/>
  <c r="R459" i="46" s="1"/>
  <c r="R460" i="46" a="1"/>
  <c r="R460" i="46" s="1"/>
  <c r="R461" i="46" a="1"/>
  <c r="R461" i="46" s="1"/>
  <c r="R462" i="46" a="1"/>
  <c r="R462" i="46" s="1"/>
  <c r="R463" i="46" a="1"/>
  <c r="R463" i="46" s="1"/>
  <c r="R464" i="46" a="1"/>
  <c r="R464" i="46"/>
  <c r="R465" i="46" a="1"/>
  <c r="R465" i="46" s="1"/>
  <c r="R466" i="46" a="1"/>
  <c r="R466" i="46" s="1"/>
  <c r="R467" i="46" a="1"/>
  <c r="R467" i="46" s="1"/>
  <c r="R468" i="46" a="1"/>
  <c r="R468" i="46" s="1"/>
  <c r="R469" i="46" a="1"/>
  <c r="R469" i="46" s="1"/>
  <c r="R470" i="46" a="1"/>
  <c r="R470" i="46" s="1"/>
  <c r="R471" i="46" a="1"/>
  <c r="R471" i="46" s="1"/>
  <c r="R472" i="46" a="1"/>
  <c r="R472" i="46" s="1"/>
  <c r="R473" i="46" a="1"/>
  <c r="R473" i="46" s="1"/>
  <c r="R474" i="46" a="1"/>
  <c r="R474" i="46" s="1"/>
  <c r="R475" i="46" a="1"/>
  <c r="R475" i="46" s="1"/>
  <c r="R476" i="46" a="1"/>
  <c r="R476" i="46"/>
  <c r="R477" i="46" a="1"/>
  <c r="R477" i="46" s="1"/>
  <c r="R478" i="46" a="1"/>
  <c r="R478" i="46" s="1"/>
  <c r="R479" i="46" a="1"/>
  <c r="R479" i="46" s="1"/>
  <c r="R480" i="46" a="1"/>
  <c r="R480" i="46"/>
  <c r="R481" i="46" a="1"/>
  <c r="R481" i="46" s="1"/>
  <c r="R482" i="46" a="1"/>
  <c r="R482" i="46" s="1"/>
  <c r="R483" i="46" a="1"/>
  <c r="R483" i="46" s="1"/>
  <c r="R484" i="46" a="1"/>
  <c r="R484" i="46" s="1"/>
  <c r="R485" i="46" a="1"/>
  <c r="R485" i="46" s="1"/>
  <c r="R486" i="46" a="1"/>
  <c r="R486" i="46" s="1"/>
  <c r="R487" i="46" a="1"/>
  <c r="R487" i="46" s="1"/>
  <c r="R488" i="46" a="1"/>
  <c r="R488" i="46" s="1"/>
  <c r="R489" i="46" a="1"/>
  <c r="R489" i="46" s="1"/>
  <c r="R490" i="46" a="1"/>
  <c r="R490" i="46" s="1"/>
  <c r="R491" i="46" a="1"/>
  <c r="R491" i="46" s="1"/>
  <c r="R492" i="46" a="1"/>
  <c r="R492" i="46" s="1"/>
  <c r="R493" i="46" a="1"/>
  <c r="R493" i="46" s="1"/>
  <c r="R494" i="46" a="1"/>
  <c r="R494" i="46" s="1"/>
  <c r="R495" i="46" a="1"/>
  <c r="R495" i="46" s="1"/>
  <c r="R496" i="46" a="1"/>
  <c r="R496" i="46"/>
  <c r="R497" i="46" a="1"/>
  <c r="R497" i="46" s="1"/>
  <c r="R498" i="46" a="1"/>
  <c r="R498" i="46" s="1"/>
  <c r="R499" i="46" a="1"/>
  <c r="R499" i="46" s="1"/>
  <c r="R500" i="46" a="1"/>
  <c r="R500" i="46" s="1"/>
  <c r="R501" i="46" a="1"/>
  <c r="R501" i="46" s="1"/>
  <c r="R502" i="46" a="1"/>
  <c r="R502" i="46" s="1"/>
  <c r="R503" i="46" a="1"/>
  <c r="R503" i="46" s="1"/>
  <c r="R504" i="46" a="1"/>
  <c r="R504" i="46" s="1"/>
  <c r="R505" i="46" a="1"/>
  <c r="R505" i="46" s="1"/>
  <c r="R506" i="46" a="1"/>
  <c r="R506" i="46" s="1"/>
  <c r="R507" i="46" a="1"/>
  <c r="R507" i="46" s="1"/>
  <c r="R508" i="46" a="1"/>
  <c r="R508" i="46"/>
  <c r="R509" i="46" a="1"/>
  <c r="R509" i="46" s="1"/>
  <c r="R510" i="46" a="1"/>
  <c r="R510" i="46" s="1"/>
  <c r="R511" i="46" a="1"/>
  <c r="R511" i="46" s="1"/>
  <c r="R512" i="46" a="1"/>
  <c r="R512" i="46"/>
  <c r="R513" i="46" a="1"/>
  <c r="R513" i="46" s="1"/>
  <c r="R514" i="46" a="1"/>
  <c r="R514" i="46" s="1"/>
  <c r="R515" i="46" a="1"/>
  <c r="R515" i="46" s="1"/>
  <c r="R516" i="46" a="1"/>
  <c r="R516" i="46" s="1"/>
  <c r="R517" i="46" a="1"/>
  <c r="R517" i="46" s="1"/>
  <c r="R518" i="46" a="1"/>
  <c r="R518" i="46" s="1"/>
  <c r="R519" i="46" a="1"/>
  <c r="R519" i="46" s="1"/>
  <c r="R520" i="46" a="1"/>
  <c r="R520" i="46" s="1"/>
  <c r="R521" i="46" a="1"/>
  <c r="R521" i="46" s="1"/>
  <c r="R522" i="46" a="1"/>
  <c r="R522" i="46" s="1"/>
  <c r="R523" i="46" a="1"/>
  <c r="R523" i="46" s="1"/>
  <c r="R524" i="46" a="1"/>
  <c r="R524" i="46" s="1"/>
  <c r="R525" i="46" a="1"/>
  <c r="R525" i="46" s="1"/>
  <c r="R526" i="46" a="1"/>
  <c r="R526" i="46" s="1"/>
  <c r="R527" i="46" a="1"/>
  <c r="R527" i="46" s="1"/>
  <c r="R528" i="46" a="1"/>
  <c r="R528" i="46"/>
  <c r="R529" i="46" a="1"/>
  <c r="R529" i="46" s="1"/>
  <c r="R530" i="46" a="1"/>
  <c r="R530" i="46" s="1"/>
  <c r="R531" i="46" a="1"/>
  <c r="R531" i="46" s="1"/>
  <c r="R532" i="46" a="1"/>
  <c r="R532" i="46" s="1"/>
  <c r="R533" i="46" a="1"/>
  <c r="R533" i="46" s="1"/>
  <c r="R534" i="46" a="1"/>
  <c r="R534" i="46" s="1"/>
  <c r="R535" i="46" a="1"/>
  <c r="R535" i="46" s="1"/>
  <c r="R536" i="46" a="1"/>
  <c r="R536" i="46" s="1"/>
  <c r="R537" i="46" a="1"/>
  <c r="R537" i="46" s="1"/>
  <c r="R538" i="46" a="1"/>
  <c r="R538" i="46" s="1"/>
  <c r="R539" i="46" a="1"/>
  <c r="R539" i="46" s="1"/>
  <c r="R540" i="46" a="1"/>
  <c r="R540" i="46"/>
  <c r="R541" i="46" a="1"/>
  <c r="R541" i="46" s="1"/>
  <c r="R542" i="46" a="1"/>
  <c r="R542" i="46" s="1"/>
  <c r="R543" i="46" a="1"/>
  <c r="R543" i="46" s="1"/>
  <c r="R544" i="46" a="1"/>
  <c r="R544" i="46"/>
  <c r="R545" i="46" a="1"/>
  <c r="R545" i="46" s="1"/>
  <c r="R546" i="46" a="1"/>
  <c r="R546" i="46" s="1"/>
  <c r="R547" i="46" a="1"/>
  <c r="R547" i="46" s="1"/>
  <c r="R548" i="46" a="1"/>
  <c r="R548" i="46" s="1"/>
  <c r="R549" i="46" a="1"/>
  <c r="R549" i="46" s="1"/>
  <c r="R550" i="46" a="1"/>
  <c r="R550" i="46" s="1"/>
  <c r="R551" i="46" a="1"/>
  <c r="R551" i="46" s="1"/>
  <c r="R552" i="46" a="1"/>
  <c r="R552" i="46" s="1"/>
  <c r="R553" i="46" a="1"/>
  <c r="R553" i="46" s="1"/>
  <c r="R554" i="46" a="1"/>
  <c r="R554" i="46" s="1"/>
  <c r="R555" i="46" a="1"/>
  <c r="R555" i="46" s="1"/>
  <c r="R556" i="46" a="1"/>
  <c r="R556" i="46" s="1"/>
  <c r="R557" i="46" a="1"/>
  <c r="R557" i="46" s="1"/>
  <c r="R558" i="46" a="1"/>
  <c r="R558" i="46" s="1"/>
  <c r="R559" i="46" a="1"/>
  <c r="R559" i="46" s="1"/>
  <c r="R560" i="46" a="1"/>
  <c r="R560" i="46"/>
  <c r="R561" i="46" a="1"/>
  <c r="R561" i="46" s="1"/>
  <c r="R562" i="46" a="1"/>
  <c r="R562" i="46" s="1"/>
  <c r="R563" i="46" a="1"/>
  <c r="R563" i="46" s="1"/>
  <c r="R564" i="46" a="1"/>
  <c r="R564" i="46" s="1"/>
  <c r="R565" i="46" a="1"/>
  <c r="R565" i="46" s="1"/>
  <c r="R566" i="46" a="1"/>
  <c r="R566" i="46" s="1"/>
  <c r="R567" i="46" a="1"/>
  <c r="R567" i="46" s="1"/>
  <c r="R568" i="46" a="1"/>
  <c r="R568" i="46" s="1"/>
  <c r="R569" i="46" a="1"/>
  <c r="R569" i="46" s="1"/>
  <c r="R570" i="46" a="1"/>
  <c r="R570" i="46" s="1"/>
  <c r="R571" i="46" a="1"/>
  <c r="R571" i="46" s="1"/>
  <c r="R572" i="46" a="1"/>
  <c r="R572" i="46"/>
  <c r="R573" i="46" a="1"/>
  <c r="R573" i="46" s="1"/>
  <c r="R574" i="46" a="1"/>
  <c r="R574" i="46" s="1"/>
  <c r="R575" i="46" a="1"/>
  <c r="R575" i="46" s="1"/>
  <c r="R576" i="46" a="1"/>
  <c r="R576" i="46"/>
  <c r="R577" i="46" a="1"/>
  <c r="R577" i="46" s="1"/>
  <c r="R578" i="46" a="1"/>
  <c r="R578" i="46" s="1"/>
  <c r="R579" i="46" a="1"/>
  <c r="R579" i="46" s="1"/>
  <c r="R580" i="46" a="1"/>
  <c r="R580" i="46" s="1"/>
  <c r="R581" i="46" a="1"/>
  <c r="R581" i="46" s="1"/>
  <c r="R582" i="46" a="1"/>
  <c r="R582" i="46" s="1"/>
  <c r="R583" i="46" a="1"/>
  <c r="R583" i="46" s="1"/>
  <c r="R584" i="46" a="1"/>
  <c r="R584" i="46" s="1"/>
  <c r="R585" i="46" a="1"/>
  <c r="R585" i="46" s="1"/>
  <c r="R586" i="46" a="1"/>
  <c r="R586" i="46" s="1"/>
  <c r="R587" i="46" a="1"/>
  <c r="R587" i="46" s="1"/>
  <c r="R588" i="46" a="1"/>
  <c r="R588" i="46" s="1"/>
  <c r="R589" i="46" a="1"/>
  <c r="R589" i="46" s="1"/>
  <c r="R590" i="46" a="1"/>
  <c r="R590" i="46" s="1"/>
  <c r="R591" i="46" a="1"/>
  <c r="R591" i="46" s="1"/>
  <c r="R592" i="46" a="1"/>
  <c r="R592" i="46"/>
  <c r="R593" i="46" a="1"/>
  <c r="R593" i="46" s="1"/>
  <c r="R594" i="46" a="1"/>
  <c r="R594" i="46" s="1"/>
  <c r="R595" i="46" a="1"/>
  <c r="R595" i="46" s="1"/>
  <c r="R596" i="46" a="1"/>
  <c r="R596" i="46" s="1"/>
  <c r="R597" i="46" a="1"/>
  <c r="R597" i="46" s="1"/>
  <c r="R598" i="46" a="1"/>
  <c r="R598" i="46" s="1"/>
  <c r="R599" i="46" a="1"/>
  <c r="R599" i="46" s="1"/>
  <c r="R600" i="46" a="1"/>
  <c r="R600" i="46" s="1"/>
  <c r="R601" i="46" a="1"/>
  <c r="R601" i="46" s="1"/>
  <c r="R602" i="46" a="1"/>
  <c r="R602" i="46" s="1"/>
  <c r="R603" i="46" a="1"/>
  <c r="R603" i="46" s="1"/>
  <c r="R604" i="46" a="1"/>
  <c r="R604" i="46"/>
  <c r="R605" i="46" a="1"/>
  <c r="R605" i="46" s="1"/>
  <c r="R606" i="46" a="1"/>
  <c r="R606" i="46" s="1"/>
  <c r="R607" i="46" a="1"/>
  <c r="R607" i="46" s="1"/>
  <c r="R608" i="46" a="1"/>
  <c r="R608" i="46"/>
  <c r="R609" i="46" a="1"/>
  <c r="R609" i="46" s="1"/>
  <c r="R610" i="46" a="1"/>
  <c r="R610" i="46" s="1"/>
  <c r="R611" i="46" a="1"/>
  <c r="R611" i="46" s="1"/>
  <c r="R612" i="46" a="1"/>
  <c r="R612" i="46" s="1"/>
  <c r="R613" i="46" a="1"/>
  <c r="R613" i="46" s="1"/>
  <c r="R614" i="46" a="1"/>
  <c r="R614" i="46" s="1"/>
  <c r="R615" i="46" a="1"/>
  <c r="R615" i="46" s="1"/>
  <c r="R616" i="46" a="1"/>
  <c r="R616" i="46" s="1"/>
  <c r="R617" i="46" a="1"/>
  <c r="R617" i="46" s="1"/>
  <c r="R618" i="46" a="1"/>
  <c r="R618" i="46" s="1"/>
  <c r="R619" i="46" a="1"/>
  <c r="R619" i="46" s="1"/>
  <c r="R620" i="46" a="1"/>
  <c r="R620" i="46" s="1"/>
  <c r="R621" i="46" a="1"/>
  <c r="R621" i="46" s="1"/>
  <c r="R622" i="46" a="1"/>
  <c r="R622" i="46" s="1"/>
  <c r="R623" i="46" a="1"/>
  <c r="R623" i="46" s="1"/>
  <c r="R624" i="46" a="1"/>
  <c r="R624" i="46"/>
  <c r="R625" i="46" a="1"/>
  <c r="R625" i="46" s="1"/>
  <c r="R626" i="46" a="1"/>
  <c r="R626" i="46" s="1"/>
  <c r="R627" i="46" a="1"/>
  <c r="R627" i="46" s="1"/>
  <c r="R628" i="46" a="1"/>
  <c r="R628" i="46" s="1"/>
  <c r="R629" i="46" a="1"/>
  <c r="R629" i="46" s="1"/>
  <c r="R630" i="46" a="1"/>
  <c r="R630" i="46" s="1"/>
  <c r="R631" i="46" a="1"/>
  <c r="R631" i="46" s="1"/>
  <c r="R632" i="46" a="1"/>
  <c r="R632" i="46" s="1"/>
  <c r="R633" i="46" a="1"/>
  <c r="R633" i="46" s="1"/>
  <c r="R634" i="46" a="1"/>
  <c r="R634" i="46" s="1"/>
  <c r="R635" i="46" a="1"/>
  <c r="R635" i="46" s="1"/>
  <c r="R636" i="46" a="1"/>
  <c r="R636" i="46"/>
  <c r="R637" i="46" a="1"/>
  <c r="R637" i="46" s="1"/>
  <c r="R638" i="46" a="1"/>
  <c r="R638" i="46" s="1"/>
  <c r="R639" i="46" a="1"/>
  <c r="R639" i="46" s="1"/>
  <c r="R640" i="46" a="1"/>
  <c r="R640" i="46"/>
  <c r="R641" i="46" a="1"/>
  <c r="R641" i="46" s="1"/>
  <c r="R642" i="46" a="1"/>
  <c r="R642" i="46" s="1"/>
  <c r="R643" i="46" a="1"/>
  <c r="R643" i="46" s="1"/>
  <c r="R644" i="46" a="1"/>
  <c r="R644" i="46" s="1"/>
  <c r="R645" i="46" a="1"/>
  <c r="R645" i="46" s="1"/>
  <c r="R646" i="46" a="1"/>
  <c r="R646" i="46" s="1"/>
  <c r="R647" i="46" a="1"/>
  <c r="R647" i="46" s="1"/>
  <c r="R648" i="46" a="1"/>
  <c r="R648" i="46" s="1"/>
  <c r="R649" i="46" a="1"/>
  <c r="R649" i="46" s="1"/>
  <c r="R650" i="46" a="1"/>
  <c r="R650" i="46" s="1"/>
  <c r="R651" i="46" a="1"/>
  <c r="R651" i="46" s="1"/>
  <c r="R652" i="46" a="1"/>
  <c r="R652" i="46" s="1"/>
  <c r="R653" i="46" a="1"/>
  <c r="R653" i="46" s="1"/>
  <c r="R654" i="46" a="1"/>
  <c r="R654" i="46" s="1"/>
  <c r="R655" i="46" a="1"/>
  <c r="R655" i="46" s="1"/>
  <c r="R656" i="46" a="1"/>
  <c r="R656" i="46"/>
  <c r="R657" i="46" a="1"/>
  <c r="R657" i="46" s="1"/>
  <c r="R658" i="46" a="1"/>
  <c r="R658" i="46"/>
  <c r="R659" i="46" a="1"/>
  <c r="R659" i="46" s="1"/>
  <c r="R660" i="46" a="1"/>
  <c r="R660" i="46"/>
  <c r="R661" i="46" a="1"/>
  <c r="R661" i="46" s="1"/>
  <c r="R662" i="46" a="1"/>
  <c r="R662" i="46"/>
  <c r="R663" i="46" a="1"/>
  <c r="R663" i="46" s="1"/>
  <c r="R664" i="46" a="1"/>
  <c r="R664" i="46"/>
  <c r="R665" i="46" a="1"/>
  <c r="R665" i="46" s="1"/>
  <c r="R666" i="46" a="1"/>
  <c r="R666" i="46"/>
  <c r="R667" i="46" a="1"/>
  <c r="R667" i="46" s="1"/>
  <c r="R668" i="46" a="1"/>
  <c r="R668" i="46"/>
  <c r="R669" i="46" a="1"/>
  <c r="R669" i="46" s="1"/>
  <c r="R670" i="46" a="1"/>
  <c r="R670" i="46"/>
  <c r="R671" i="46" a="1"/>
  <c r="R671" i="46" s="1"/>
  <c r="R672" i="46" a="1"/>
  <c r="R672" i="46"/>
  <c r="R673" i="46" a="1"/>
  <c r="R673" i="46" s="1"/>
  <c r="R674" i="46" a="1"/>
  <c r="R674" i="46"/>
  <c r="R675" i="46" a="1"/>
  <c r="R675" i="46" s="1"/>
  <c r="R676" i="46" a="1"/>
  <c r="R676" i="46"/>
  <c r="R677" i="46" a="1"/>
  <c r="R677" i="46" s="1"/>
  <c r="R678" i="46" a="1"/>
  <c r="R678" i="46"/>
  <c r="R679" i="46" a="1"/>
  <c r="R679" i="46" s="1"/>
  <c r="R680" i="46" a="1"/>
  <c r="R680" i="46"/>
  <c r="R681" i="46" a="1"/>
  <c r="R681" i="46" s="1"/>
  <c r="R682" i="46" a="1"/>
  <c r="R682" i="46"/>
  <c r="R683" i="46" a="1"/>
  <c r="R683" i="46" s="1"/>
  <c r="R684" i="46" a="1"/>
  <c r="R684" i="46"/>
  <c r="R685" i="46" a="1"/>
  <c r="R685" i="46" s="1"/>
  <c r="R686" i="46" a="1"/>
  <c r="R686" i="46"/>
  <c r="R687" i="46" a="1"/>
  <c r="R687" i="46" s="1"/>
  <c r="R688" i="46" a="1"/>
  <c r="R688" i="46"/>
  <c r="R689" i="46" a="1"/>
  <c r="R689" i="46" s="1"/>
  <c r="R690" i="46" a="1"/>
  <c r="R690" i="46"/>
  <c r="R691" i="46" a="1"/>
  <c r="R691" i="46" s="1"/>
  <c r="R692" i="46" a="1"/>
  <c r="R692" i="46"/>
  <c r="R693" i="46" a="1"/>
  <c r="R693" i="46" s="1"/>
  <c r="R694" i="46" a="1"/>
  <c r="R694" i="46"/>
  <c r="R695" i="46" a="1"/>
  <c r="R695" i="46" s="1"/>
  <c r="R696" i="46" a="1"/>
  <c r="R696" i="46"/>
  <c r="R697" i="46" a="1"/>
  <c r="R697" i="46" s="1"/>
  <c r="R698" i="46" a="1"/>
  <c r="R698" i="46"/>
  <c r="R699" i="46" a="1"/>
  <c r="R699" i="46" s="1"/>
  <c r="R700" i="46" a="1"/>
  <c r="R700" i="46"/>
  <c r="R701" i="46" a="1"/>
  <c r="R701" i="46" s="1"/>
  <c r="R702" i="46" a="1"/>
  <c r="R702" i="46"/>
  <c r="R703" i="46" a="1"/>
  <c r="R703" i="46" s="1"/>
  <c r="R704" i="46" a="1"/>
  <c r="R704" i="46"/>
  <c r="R705" i="46" a="1"/>
  <c r="R705" i="46" s="1"/>
  <c r="R706" i="46" a="1"/>
  <c r="R706" i="46"/>
  <c r="R707" i="46" a="1"/>
  <c r="R707" i="46" s="1"/>
  <c r="R708" i="46" a="1"/>
  <c r="R708" i="46"/>
  <c r="R709" i="46" a="1"/>
  <c r="R709" i="46" s="1"/>
  <c r="R710" i="46" a="1"/>
  <c r="R710" i="46"/>
  <c r="R711" i="46" a="1"/>
  <c r="R711" i="46" s="1"/>
  <c r="R712" i="46" a="1"/>
  <c r="R712" i="46"/>
  <c r="R713" i="46" a="1"/>
  <c r="R713" i="46" s="1"/>
  <c r="R714" i="46" a="1"/>
  <c r="R714" i="46" s="1"/>
  <c r="R715" i="46" a="1"/>
  <c r="R715" i="46" s="1"/>
  <c r="R716" i="46" a="1"/>
  <c r="R716" i="46" s="1"/>
  <c r="R717" i="46" a="1"/>
  <c r="R717" i="46" s="1"/>
  <c r="R718" i="46" a="1"/>
  <c r="R718" i="46" s="1"/>
  <c r="R719" i="46" a="1"/>
  <c r="R719" i="46" s="1"/>
  <c r="R720" i="46" a="1"/>
  <c r="R720" i="46"/>
  <c r="R721" i="46" a="1"/>
  <c r="R721" i="46" s="1"/>
  <c r="R722" i="46" a="1"/>
  <c r="R722" i="46"/>
  <c r="R723" i="46" a="1"/>
  <c r="R723" i="46" s="1"/>
  <c r="R724" i="46" a="1"/>
  <c r="R724" i="46"/>
  <c r="R725" i="46" a="1"/>
  <c r="R725" i="46" s="1"/>
  <c r="R726" i="46" a="1"/>
  <c r="R726" i="46" s="1"/>
  <c r="R727" i="46" a="1"/>
  <c r="R727" i="46" s="1"/>
  <c r="R728" i="46" a="1"/>
  <c r="R728" i="46"/>
  <c r="R729" i="46" a="1"/>
  <c r="R729" i="46" s="1"/>
  <c r="R730" i="46" a="1"/>
  <c r="R730" i="46" s="1"/>
  <c r="R731" i="46" a="1"/>
  <c r="R731" i="46" s="1"/>
  <c r="R732" i="46" a="1"/>
  <c r="R732" i="46" s="1"/>
  <c r="R733" i="46" a="1"/>
  <c r="R733" i="46" s="1"/>
  <c r="R734" i="46" a="1"/>
  <c r="R734" i="46" s="1"/>
  <c r="R735" i="46" a="1"/>
  <c r="R735" i="46" s="1"/>
  <c r="R736" i="46" a="1"/>
  <c r="R736" i="46"/>
  <c r="R737" i="46" a="1"/>
  <c r="R737" i="46" s="1"/>
  <c r="R738" i="46" a="1"/>
  <c r="R738" i="46"/>
  <c r="R739" i="46" a="1"/>
  <c r="R739" i="46" s="1"/>
  <c r="R740" i="46" a="1"/>
  <c r="R740" i="46"/>
  <c r="R741" i="46" a="1"/>
  <c r="R741" i="46" s="1"/>
  <c r="R742" i="46" a="1"/>
  <c r="R742" i="46" s="1"/>
  <c r="R743" i="46" a="1"/>
  <c r="R743" i="46" s="1"/>
  <c r="R744" i="46" a="1"/>
  <c r="R744" i="46"/>
  <c r="R745" i="46" a="1"/>
  <c r="R745" i="46" s="1"/>
  <c r="R746" i="46" a="1"/>
  <c r="R746" i="46" s="1"/>
  <c r="R747" i="46" a="1"/>
  <c r="R747" i="46" s="1"/>
  <c r="R748" i="46" a="1"/>
  <c r="R748" i="46" s="1"/>
  <c r="R749" i="46" a="1"/>
  <c r="R749" i="46" s="1"/>
  <c r="R750" i="46" a="1"/>
  <c r="R750" i="46" s="1"/>
  <c r="R751" i="46" a="1"/>
  <c r="R751" i="46" s="1"/>
  <c r="R752" i="46" a="1"/>
  <c r="R752" i="46"/>
  <c r="R753" i="46" a="1"/>
  <c r="R753" i="46" s="1"/>
  <c r="R754" i="46" a="1"/>
  <c r="R754" i="46"/>
  <c r="R755" i="46" a="1"/>
  <c r="R755" i="46" s="1"/>
  <c r="R756" i="46" a="1"/>
  <c r="R756" i="46"/>
  <c r="R757" i="46" a="1"/>
  <c r="R757" i="46" s="1"/>
  <c r="R758" i="46" a="1"/>
  <c r="R758" i="46" s="1"/>
  <c r="R759" i="46" a="1"/>
  <c r="R759" i="46" s="1"/>
  <c r="R760" i="46" a="1"/>
  <c r="R760" i="46"/>
  <c r="R761" i="46" a="1"/>
  <c r="R761" i="46" s="1"/>
  <c r="R762" i="46" a="1"/>
  <c r="R762" i="46" s="1"/>
  <c r="R763" i="46" a="1"/>
  <c r="R763" i="46" s="1"/>
  <c r="R764" i="46" a="1"/>
  <c r="R764" i="46" s="1"/>
  <c r="R765" i="46" a="1"/>
  <c r="R765" i="46" s="1"/>
  <c r="R766" i="46" a="1"/>
  <c r="R766" i="46" s="1"/>
  <c r="R767" i="46" a="1"/>
  <c r="R767" i="46" s="1"/>
  <c r="R768" i="46" a="1"/>
  <c r="R768" i="46"/>
  <c r="R769" i="46" a="1"/>
  <c r="R769" i="46" s="1"/>
  <c r="R770" i="46" a="1"/>
  <c r="R770" i="46"/>
  <c r="R771" i="46" a="1"/>
  <c r="R771" i="46" s="1"/>
  <c r="R772" i="46" a="1"/>
  <c r="R772" i="46"/>
  <c r="R773" i="46" a="1"/>
  <c r="R773" i="46" s="1"/>
  <c r="R774" i="46" a="1"/>
  <c r="R774" i="46" s="1"/>
  <c r="R775" i="46" a="1"/>
  <c r="R775" i="46" s="1"/>
  <c r="R776" i="46" a="1"/>
  <c r="R776" i="46"/>
  <c r="R777" i="46" a="1"/>
  <c r="R777" i="46" s="1"/>
  <c r="R778" i="46" a="1"/>
  <c r="R778" i="46" s="1"/>
  <c r="R779" i="46" a="1"/>
  <c r="R779" i="46" s="1"/>
  <c r="R780" i="46" a="1"/>
  <c r="R780" i="46" s="1"/>
  <c r="R781" i="46" a="1"/>
  <c r="R781" i="46" s="1"/>
  <c r="R782" i="46" a="1"/>
  <c r="R782" i="46" s="1"/>
  <c r="R783" i="46" a="1"/>
  <c r="R783" i="46" s="1"/>
  <c r="R784" i="46" a="1"/>
  <c r="R784" i="46"/>
  <c r="R785" i="46" a="1"/>
  <c r="R785" i="46" s="1"/>
  <c r="R786" i="46" a="1"/>
  <c r="R786" i="46"/>
  <c r="R787" i="46" a="1"/>
  <c r="R787" i="46" s="1"/>
  <c r="R788" i="46" a="1"/>
  <c r="R788" i="46"/>
  <c r="R789" i="46" a="1"/>
  <c r="R789" i="46" s="1"/>
  <c r="R790" i="46" a="1"/>
  <c r="R790" i="46" s="1"/>
  <c r="R791" i="46" a="1"/>
  <c r="R791" i="46" s="1"/>
  <c r="R792" i="46" a="1"/>
  <c r="R792" i="46"/>
  <c r="R793" i="46" a="1"/>
  <c r="R793" i="46" s="1"/>
  <c r="R794" i="46" a="1"/>
  <c r="R794" i="46" s="1"/>
  <c r="R795" i="46" a="1"/>
  <c r="R795" i="46" s="1"/>
  <c r="R796" i="46" a="1"/>
  <c r="R796" i="46"/>
  <c r="R797" i="46" a="1"/>
  <c r="R797" i="46" s="1"/>
  <c r="R798" i="46" a="1"/>
  <c r="R798" i="46" s="1"/>
  <c r="R799" i="46" a="1"/>
  <c r="R799" i="46" s="1"/>
  <c r="R800" i="46" a="1"/>
  <c r="R800" i="46"/>
  <c r="R801" i="46" a="1"/>
  <c r="R801" i="46" s="1"/>
  <c r="R802" i="46" a="1"/>
  <c r="R802" i="46"/>
  <c r="R803" i="46" a="1"/>
  <c r="R803" i="46" s="1"/>
  <c r="R804" i="46" a="1"/>
  <c r="R804" i="46"/>
  <c r="R805" i="46" a="1"/>
  <c r="R805" i="46"/>
  <c r="R806" i="46" a="1"/>
  <c r="R806" i="46" s="1"/>
  <c r="R807" i="46" a="1"/>
  <c r="R807" i="46" s="1"/>
  <c r="R808" i="46" a="1"/>
  <c r="R808" i="46" s="1"/>
  <c r="R809" i="46" a="1"/>
  <c r="R809" i="46" s="1"/>
  <c r="R810" i="46" a="1"/>
  <c r="R810" i="46" s="1"/>
  <c r="R811" i="46" a="1"/>
  <c r="R811" i="46" s="1"/>
  <c r="R812" i="46" a="1"/>
  <c r="R812" i="46"/>
  <c r="R813" i="46" a="1"/>
  <c r="R813" i="46"/>
  <c r="R814" i="46" a="1"/>
  <c r="R814" i="46"/>
  <c r="R815" i="46" a="1"/>
  <c r="R815" i="46" s="1"/>
  <c r="R816" i="46" a="1"/>
  <c r="R816" i="46"/>
  <c r="R817" i="46" a="1"/>
  <c r="R817" i="46" s="1"/>
  <c r="R818" i="46" a="1"/>
  <c r="R818" i="46" s="1"/>
  <c r="R819" i="46" a="1"/>
  <c r="R819" i="46" s="1"/>
  <c r="R820" i="46" a="1"/>
  <c r="R820" i="46" s="1"/>
  <c r="R821" i="46" a="1"/>
  <c r="R821" i="46"/>
  <c r="R822" i="46" a="1"/>
  <c r="R822" i="46"/>
  <c r="R823" i="46" a="1"/>
  <c r="R823" i="46" s="1"/>
  <c r="R824" i="46" a="1"/>
  <c r="R824" i="46" s="1"/>
  <c r="R825" i="46" a="1"/>
  <c r="R825" i="46"/>
  <c r="R826" i="46" a="1"/>
  <c r="R826" i="46" s="1"/>
  <c r="R827" i="46" a="1"/>
  <c r="R827" i="46" s="1"/>
  <c r="R828" i="46" a="1"/>
  <c r="R828" i="46"/>
  <c r="R829" i="46" a="1"/>
  <c r="R829" i="46" s="1"/>
  <c r="R830" i="46" a="1"/>
  <c r="R830" i="46"/>
  <c r="R831" i="46" a="1"/>
  <c r="R831" i="46" s="1"/>
  <c r="R832" i="46" a="1"/>
  <c r="R832" i="46" s="1"/>
  <c r="R833" i="46" a="1"/>
  <c r="R833" i="46" s="1"/>
  <c r="R834" i="46" a="1"/>
  <c r="R834" i="46"/>
  <c r="R835" i="46" a="1"/>
  <c r="R835" i="46" s="1"/>
  <c r="R836" i="46" a="1"/>
  <c r="R836" i="46"/>
  <c r="R837" i="46" a="1"/>
  <c r="R837" i="46"/>
  <c r="R838" i="46" a="1"/>
  <c r="R838" i="46" s="1"/>
  <c r="R839" i="46" a="1"/>
  <c r="R839" i="46" s="1"/>
  <c r="R840" i="46" a="1"/>
  <c r="R840" i="46" s="1"/>
  <c r="R841" i="46" a="1"/>
  <c r="R841" i="46" s="1"/>
  <c r="R842" i="46" a="1"/>
  <c r="R842" i="46" s="1"/>
  <c r="R843" i="46" a="1"/>
  <c r="R843" i="46" s="1"/>
  <c r="R844" i="46" a="1"/>
  <c r="R844" i="46"/>
  <c r="R845" i="46" a="1"/>
  <c r="R845" i="46"/>
  <c r="R846" i="46" a="1"/>
  <c r="R846" i="46"/>
  <c r="R847" i="46" a="1"/>
  <c r="R847" i="46" s="1"/>
  <c r="R848" i="46" a="1"/>
  <c r="R848" i="46"/>
  <c r="R849" i="46" a="1"/>
  <c r="R849" i="46" s="1"/>
  <c r="R850" i="46" a="1"/>
  <c r="R850" i="46" s="1"/>
  <c r="R851" i="46" a="1"/>
  <c r="R851" i="46" s="1"/>
  <c r="R852" i="46" a="1"/>
  <c r="R852" i="46" s="1"/>
  <c r="R853" i="46" a="1"/>
  <c r="R853" i="46"/>
  <c r="R854" i="46" a="1"/>
  <c r="R854" i="46"/>
  <c r="R855" i="46" a="1"/>
  <c r="R855" i="46" s="1"/>
  <c r="R856" i="46" a="1"/>
  <c r="R856" i="46" s="1"/>
  <c r="R857" i="46" a="1"/>
  <c r="R857" i="46"/>
  <c r="R858" i="46" a="1"/>
  <c r="R858" i="46" s="1"/>
  <c r="R859" i="46" a="1"/>
  <c r="R859" i="46" s="1"/>
  <c r="R860" i="46" a="1"/>
  <c r="R860" i="46"/>
  <c r="R861" i="46" a="1"/>
  <c r="R861" i="46" s="1"/>
  <c r="R862" i="46" a="1"/>
  <c r="R862" i="46"/>
  <c r="R863" i="46" a="1"/>
  <c r="R863" i="46" s="1"/>
  <c r="R864" i="46" a="1"/>
  <c r="R864" i="46" s="1"/>
  <c r="R865" i="46" a="1"/>
  <c r="R865" i="46" s="1"/>
  <c r="R866" i="46" a="1"/>
  <c r="R866" i="46"/>
  <c r="R867" i="46" a="1"/>
  <c r="R867" i="46" s="1"/>
  <c r="R868" i="46" a="1"/>
  <c r="R868" i="46"/>
  <c r="R869" i="46" a="1"/>
  <c r="R869" i="46"/>
  <c r="R870" i="46" a="1"/>
  <c r="R870" i="46" s="1"/>
  <c r="R871" i="46" a="1"/>
  <c r="R871" i="46" s="1"/>
  <c r="R872" i="46" a="1"/>
  <c r="R872" i="46" s="1"/>
  <c r="R873" i="46" a="1"/>
  <c r="R873" i="46" s="1"/>
  <c r="R874" i="46" a="1"/>
  <c r="R874" i="46" s="1"/>
  <c r="R875" i="46" a="1"/>
  <c r="R875" i="46" s="1"/>
  <c r="R876" i="46" a="1"/>
  <c r="R876" i="46"/>
  <c r="R877" i="46" a="1"/>
  <c r="R877" i="46"/>
  <c r="R878" i="46" a="1"/>
  <c r="R878" i="46"/>
  <c r="R879" i="46" a="1"/>
  <c r="R879" i="46" s="1"/>
  <c r="R880" i="46" a="1"/>
  <c r="R880" i="46"/>
  <c r="R881" i="46" a="1"/>
  <c r="R881" i="46" s="1"/>
  <c r="R882" i="46" a="1"/>
  <c r="R882" i="46" s="1"/>
  <c r="R883" i="46" a="1"/>
  <c r="R883" i="46" s="1"/>
  <c r="R884" i="46" a="1"/>
  <c r="R884" i="46" s="1"/>
  <c r="R885" i="46" a="1"/>
  <c r="R885" i="46"/>
  <c r="R886" i="46" a="1"/>
  <c r="R886" i="46"/>
  <c r="R887" i="46" a="1"/>
  <c r="R887" i="46" s="1"/>
  <c r="R888" i="46" a="1"/>
  <c r="R888" i="46" s="1"/>
  <c r="R889" i="46" a="1"/>
  <c r="R889" i="46"/>
  <c r="R890" i="46" a="1"/>
  <c r="R890" i="46" s="1"/>
  <c r="R891" i="46" a="1"/>
  <c r="R891" i="46" s="1"/>
  <c r="R892" i="46" a="1"/>
  <c r="R892" i="46"/>
  <c r="R893" i="46" a="1"/>
  <c r="R893" i="46" s="1"/>
  <c r="R894" i="46" a="1"/>
  <c r="R894" i="46"/>
  <c r="R895" i="46" a="1"/>
  <c r="R895" i="46" s="1"/>
  <c r="R896" i="46" a="1"/>
  <c r="R896" i="46" s="1"/>
  <c r="R897" i="46" a="1"/>
  <c r="R897" i="46" s="1"/>
  <c r="R898" i="46" a="1"/>
  <c r="R898" i="46"/>
  <c r="R899" i="46" a="1"/>
  <c r="R899" i="46" s="1"/>
  <c r="R900" i="46" a="1"/>
  <c r="R900" i="46"/>
  <c r="R901" i="46" a="1"/>
  <c r="R901" i="46"/>
  <c r="R902" i="46" a="1"/>
  <c r="R902" i="46" s="1"/>
  <c r="R903" i="46" a="1"/>
  <c r="R903" i="46" s="1"/>
  <c r="R904" i="46" a="1"/>
  <c r="R904" i="46" s="1"/>
  <c r="R905" i="46" a="1"/>
  <c r="R905" i="46" s="1"/>
  <c r="R906" i="46" a="1"/>
  <c r="R906" i="46" s="1"/>
  <c r="R907" i="46" a="1"/>
  <c r="R907" i="46" s="1"/>
  <c r="R908" i="46" a="1"/>
  <c r="R908" i="46"/>
  <c r="R909" i="46" a="1"/>
  <c r="R909" i="46"/>
  <c r="R910" i="46" a="1"/>
  <c r="R910" i="46"/>
  <c r="R911" i="46" a="1"/>
  <c r="R911" i="46" s="1"/>
  <c r="R912" i="46" a="1"/>
  <c r="R912" i="46"/>
  <c r="R913" i="46" a="1"/>
  <c r="R913" i="46" s="1"/>
  <c r="R914" i="46" a="1"/>
  <c r="R914" i="46" s="1"/>
  <c r="R915" i="46" a="1"/>
  <c r="R915" i="46" s="1"/>
  <c r="R916" i="46" a="1"/>
  <c r="R916" i="46" s="1"/>
  <c r="R917" i="46" a="1"/>
  <c r="R917" i="46"/>
  <c r="R918" i="46" a="1"/>
  <c r="R918" i="46"/>
  <c r="R919" i="46" a="1"/>
  <c r="R919" i="46" s="1"/>
  <c r="R920" i="46" a="1"/>
  <c r="R920" i="46" s="1"/>
  <c r="R921" i="46" a="1"/>
  <c r="R921" i="46"/>
  <c r="R922" i="46" a="1"/>
  <c r="R922" i="46" s="1"/>
  <c r="R923" i="46" a="1"/>
  <c r="R923" i="46" s="1"/>
  <c r="R924" i="46" a="1"/>
  <c r="R924" i="46"/>
  <c r="R925" i="46" a="1"/>
  <c r="R925" i="46" s="1"/>
  <c r="R926" i="46" a="1"/>
  <c r="R926" i="46"/>
  <c r="R927" i="46" a="1"/>
  <c r="R927" i="46" s="1"/>
  <c r="R928" i="46" a="1"/>
  <c r="R928" i="46" s="1"/>
  <c r="R929" i="46" a="1"/>
  <c r="R929" i="46" s="1"/>
  <c r="R930" i="46" a="1"/>
  <c r="R930" i="46"/>
  <c r="R931" i="46" a="1"/>
  <c r="R931" i="46" s="1"/>
  <c r="R932" i="46" a="1"/>
  <c r="R932" i="46"/>
  <c r="R933" i="46" a="1"/>
  <c r="R933" i="46"/>
  <c r="R934" i="46" a="1"/>
  <c r="R934" i="46" s="1"/>
  <c r="R935" i="46" a="1"/>
  <c r="R935" i="46" s="1"/>
  <c r="R936" i="46" a="1"/>
  <c r="R936" i="46" s="1"/>
  <c r="R937" i="46" a="1"/>
  <c r="R937" i="46" s="1"/>
  <c r="R938" i="46" a="1"/>
  <c r="R938" i="46" s="1"/>
  <c r="R939" i="46" a="1"/>
  <c r="R939" i="46" s="1"/>
  <c r="R940" i="46" a="1"/>
  <c r="R940" i="46" s="1"/>
  <c r="R941" i="46" a="1"/>
  <c r="R941" i="46"/>
  <c r="R942" i="46" a="1"/>
  <c r="R942" i="46"/>
  <c r="R943" i="46" a="1"/>
  <c r="R943" i="46" s="1"/>
  <c r="R944" i="46" a="1"/>
  <c r="R944" i="46"/>
  <c r="R945" i="46" a="1"/>
  <c r="R945" i="46" s="1"/>
  <c r="R946" i="46" a="1"/>
  <c r="R946" i="46" s="1"/>
  <c r="R947" i="46" a="1"/>
  <c r="R947" i="46" s="1"/>
  <c r="R948" i="46" a="1"/>
  <c r="R948" i="46" s="1"/>
  <c r="R949" i="46" a="1"/>
  <c r="R949" i="46"/>
  <c r="R950" i="46" a="1"/>
  <c r="R950" i="46"/>
  <c r="R951" i="46" a="1"/>
  <c r="R951" i="46" s="1"/>
  <c r="R952" i="46" a="1"/>
  <c r="R952" i="46" s="1"/>
  <c r="R953" i="46" a="1"/>
  <c r="R953" i="46"/>
  <c r="R954" i="46" a="1"/>
  <c r="R954" i="46" s="1"/>
  <c r="R955" i="46" a="1"/>
  <c r="R955" i="46" s="1"/>
  <c r="R956" i="46" a="1"/>
  <c r="R956" i="46"/>
  <c r="R957" i="46" a="1"/>
  <c r="R957" i="46" s="1"/>
  <c r="R958" i="46" a="1"/>
  <c r="R958" i="46" s="1"/>
  <c r="R959" i="46" a="1"/>
  <c r="R959" i="46"/>
  <c r="R960" i="46" a="1"/>
  <c r="R960" i="46"/>
  <c r="R961" i="46" a="1"/>
  <c r="R961" i="46" s="1"/>
  <c r="R962" i="46" a="1"/>
  <c r="R962" i="46" s="1"/>
  <c r="R963" i="46" a="1"/>
  <c r="R963" i="46"/>
  <c r="R964" i="46" a="1"/>
  <c r="R964" i="46"/>
  <c r="R965" i="46" a="1"/>
  <c r="R965" i="46" s="1"/>
  <c r="R966" i="46" a="1"/>
  <c r="R966" i="46" s="1"/>
  <c r="R967" i="46" a="1"/>
  <c r="R967" i="46"/>
  <c r="R968" i="46" a="1"/>
  <c r="R968" i="46"/>
  <c r="R969" i="46" a="1"/>
  <c r="R969" i="46" s="1"/>
  <c r="R970" i="46" a="1"/>
  <c r="R970" i="46" s="1"/>
  <c r="R971" i="46" a="1"/>
  <c r="R971" i="46"/>
  <c r="R972" i="46" a="1"/>
  <c r="R972" i="46"/>
  <c r="R973" i="46" a="1"/>
  <c r="R973" i="46" s="1"/>
  <c r="R974" i="46" a="1"/>
  <c r="R974" i="46" s="1"/>
  <c r="R975" i="46" a="1"/>
  <c r="R975" i="46"/>
  <c r="R976" i="46" a="1"/>
  <c r="R976" i="46"/>
  <c r="R977" i="46" a="1"/>
  <c r="R977" i="46" s="1"/>
  <c r="R978" i="46" a="1"/>
  <c r="R978" i="46"/>
  <c r="R979" i="46" a="1"/>
  <c r="R979" i="46"/>
  <c r="R980" i="46" a="1"/>
  <c r="R980" i="46"/>
  <c r="R981" i="46" a="1"/>
  <c r="R981" i="46" s="1"/>
  <c r="R982" i="46" a="1"/>
  <c r="R982" i="46"/>
  <c r="R983" i="46" a="1"/>
  <c r="R983" i="46"/>
  <c r="R984" i="46" a="1"/>
  <c r="R984" i="46"/>
  <c r="R985" i="46" a="1"/>
  <c r="R985" i="46" s="1"/>
  <c r="R986" i="46" a="1"/>
  <c r="R986" i="46" s="1"/>
  <c r="R987" i="46" a="1"/>
  <c r="R987" i="46"/>
  <c r="R988" i="46" a="1"/>
  <c r="R988" i="46"/>
  <c r="R989" i="46" a="1"/>
  <c r="R989" i="46" s="1"/>
  <c r="R990" i="46" a="1"/>
  <c r="R990" i="46" s="1"/>
  <c r="R991" i="46" a="1"/>
  <c r="R991" i="46"/>
  <c r="R992" i="46" a="1"/>
  <c r="R992" i="46"/>
  <c r="R993" i="46" a="1"/>
  <c r="R993" i="46" s="1"/>
  <c r="R994" i="46" a="1"/>
  <c r="R994" i="46" s="1"/>
  <c r="R995" i="46" a="1"/>
  <c r="R995" i="46"/>
  <c r="R996" i="46" a="1"/>
  <c r="R996" i="46"/>
  <c r="R997" i="46" a="1"/>
  <c r="R997" i="46" s="1"/>
  <c r="R998" i="46" a="1"/>
  <c r="R998" i="46" s="1"/>
  <c r="R999" i="46" a="1"/>
  <c r="R999" i="46"/>
  <c r="R1000" i="46" a="1"/>
  <c r="R1000" i="46"/>
  <c r="R1001" i="46" a="1"/>
  <c r="R1001" i="46" s="1"/>
  <c r="R1002" i="46" a="1"/>
  <c r="R1002" i="46" s="1"/>
  <c r="R1003" i="46" a="1"/>
  <c r="R1003" i="46"/>
  <c r="R1004" i="46" a="1"/>
  <c r="R1004" i="46"/>
  <c r="R1005" i="46" a="1"/>
  <c r="R1005" i="46" s="1"/>
  <c r="R1006" i="46" a="1"/>
  <c r="R1006" i="46" s="1"/>
  <c r="R1007" i="46" a="1"/>
  <c r="R1007" i="46"/>
  <c r="R1008" i="46" a="1"/>
  <c r="R1008" i="46"/>
  <c r="R1009" i="46" a="1"/>
  <c r="R1009" i="46" s="1"/>
  <c r="R1010" i="46" a="1"/>
  <c r="R1010" i="46"/>
  <c r="R1011" i="46" a="1"/>
  <c r="R1011" i="46"/>
  <c r="R1012" i="46" a="1"/>
  <c r="R1012" i="46"/>
  <c r="R1013" i="46" a="1"/>
  <c r="R1013" i="46" s="1"/>
  <c r="R1014" i="46" a="1"/>
  <c r="R1014" i="46"/>
  <c r="R1015" i="46" a="1"/>
  <c r="R1015" i="46"/>
  <c r="R1016" i="46" a="1"/>
  <c r="R1016" i="46"/>
  <c r="R1017" i="46" a="1"/>
  <c r="R1017" i="46" s="1"/>
  <c r="R1018" i="46" a="1"/>
  <c r="R1018" i="46" s="1"/>
  <c r="R1019" i="46" a="1"/>
  <c r="R1019" i="46"/>
  <c r="R1020" i="46" a="1"/>
  <c r="R1020" i="46"/>
  <c r="R1021" i="46" a="1"/>
  <c r="R1021" i="46" s="1"/>
  <c r="R1022" i="46" a="1"/>
  <c r="R1022" i="46" s="1"/>
  <c r="R1023" i="46" a="1"/>
  <c r="R1023" i="46"/>
  <c r="R1024" i="46" a="1"/>
  <c r="R1024" i="46"/>
  <c r="R1025" i="46" a="1"/>
  <c r="R1025" i="46" s="1"/>
  <c r="R1026" i="46" a="1"/>
  <c r="R1026" i="46" s="1"/>
  <c r="R1027" i="46" a="1"/>
  <c r="R1027" i="46"/>
  <c r="R1028" i="46" a="1"/>
  <c r="R1028" i="46"/>
  <c r="R1029" i="46" a="1"/>
  <c r="R1029" i="46" s="1"/>
  <c r="R1030" i="46" a="1"/>
  <c r="R1030" i="46" s="1"/>
  <c r="R1031" i="46" a="1"/>
  <c r="R1031" i="46" s="1"/>
  <c r="R1032" i="46" a="1"/>
  <c r="R1032" i="46"/>
  <c r="R1033" i="46" a="1"/>
  <c r="R1033" i="46" s="1"/>
  <c r="R1034" i="46" a="1"/>
  <c r="R1034" i="46" s="1"/>
  <c r="R1035" i="46" a="1"/>
  <c r="R1035" i="46" s="1"/>
  <c r="R1036" i="46" a="1"/>
  <c r="R1036" i="46" s="1"/>
  <c r="R1037" i="46" a="1"/>
  <c r="R1037" i="46" s="1"/>
  <c r="R1038" i="46" a="1"/>
  <c r="R1038" i="46" s="1"/>
  <c r="R1039" i="46" a="1"/>
  <c r="R1039" i="46" s="1"/>
  <c r="R1040" i="46" a="1"/>
  <c r="R1040" i="46" s="1"/>
  <c r="R1041" i="46" a="1"/>
  <c r="R1041" i="46" s="1"/>
  <c r="R1042" i="46" a="1"/>
  <c r="R1042" i="46"/>
  <c r="R1043" i="46" a="1"/>
  <c r="R1043" i="46" s="1"/>
  <c r="R1044" i="46" a="1"/>
  <c r="R1044" i="46" s="1"/>
  <c r="R1045" i="46" a="1"/>
  <c r="R1045" i="46" s="1"/>
  <c r="R1046" i="46" a="1"/>
  <c r="R1046" i="46"/>
  <c r="R1047" i="46" a="1"/>
  <c r="R1047" i="46" s="1"/>
  <c r="R1048" i="46" a="1"/>
  <c r="R1048" i="46" s="1"/>
  <c r="R1049" i="46" a="1"/>
  <c r="R1049" i="46" s="1"/>
  <c r="R1050" i="46" a="1"/>
  <c r="R1050" i="46" s="1"/>
  <c r="R1051" i="46" a="1"/>
  <c r="R1051" i="46"/>
  <c r="R1052" i="46" a="1"/>
  <c r="R1052" i="46" s="1"/>
  <c r="R1053" i="46" a="1"/>
  <c r="R1053" i="46" s="1"/>
  <c r="R1054" i="46" a="1"/>
  <c r="R1054" i="46" s="1"/>
  <c r="R1055" i="46" a="1"/>
  <c r="R1055" i="46"/>
  <c r="R1056" i="46" a="1"/>
  <c r="R1056" i="46" s="1"/>
  <c r="R1057" i="46" a="1"/>
  <c r="R1057" i="46" s="1"/>
  <c r="R1058" i="46" a="1"/>
  <c r="R1058" i="46" s="1"/>
  <c r="R1059" i="46" a="1"/>
  <c r="R1059" i="46" s="1"/>
  <c r="R1060" i="46" a="1"/>
  <c r="R1060" i="46"/>
  <c r="R1061" i="46" a="1"/>
  <c r="R1061" i="46" s="1"/>
  <c r="R1062" i="46" a="1"/>
  <c r="R1062" i="46" s="1"/>
  <c r="R1063" i="46" a="1"/>
  <c r="R1063" i="46" s="1"/>
  <c r="R1064" i="46" a="1"/>
  <c r="R1064" i="46"/>
  <c r="R1065" i="46" a="1"/>
  <c r="R1065" i="46" s="1"/>
  <c r="R1066" i="46" a="1"/>
  <c r="R1066" i="46" s="1"/>
  <c r="R1067" i="46" a="1"/>
  <c r="R1067" i="46" s="1"/>
  <c r="R1068" i="46" a="1"/>
  <c r="R1068" i="46" s="1"/>
  <c r="R1069" i="46" a="1"/>
  <c r="R1069" i="46" s="1"/>
  <c r="R1070" i="46" a="1"/>
  <c r="R1070" i="46" s="1"/>
  <c r="R1071" i="46" a="1"/>
  <c r="R1071" i="46" s="1"/>
  <c r="R1072" i="46" a="1"/>
  <c r="R1072" i="46" s="1"/>
  <c r="R1073" i="46" a="1"/>
  <c r="R1073" i="46" s="1"/>
  <c r="R1074" i="46" a="1"/>
  <c r="R1074" i="46"/>
  <c r="R1075" i="46" a="1"/>
  <c r="R1075" i="46" s="1"/>
  <c r="R1076" i="46" a="1"/>
  <c r="R1076" i="46" s="1"/>
  <c r="R1077" i="46" a="1"/>
  <c r="R1077" i="46" s="1"/>
  <c r="R1078" i="46" a="1"/>
  <c r="R1078" i="46"/>
  <c r="R1079" i="46" a="1"/>
  <c r="R1079" i="46" s="1"/>
  <c r="R1080" i="46" a="1"/>
  <c r="R1080" i="46" s="1"/>
  <c r="R1081" i="46" a="1"/>
  <c r="R1081" i="46" s="1"/>
  <c r="R1082" i="46" a="1"/>
  <c r="R1082" i="46" s="1"/>
  <c r="R1083" i="46" a="1"/>
  <c r="R1083" i="46"/>
  <c r="R1084" i="46" a="1"/>
  <c r="R1084" i="46" s="1"/>
  <c r="R1085" i="46" a="1"/>
  <c r="R1085" i="46" s="1"/>
  <c r="R1086" i="46" a="1"/>
  <c r="R1086" i="46" s="1"/>
  <c r="R1087" i="46" a="1"/>
  <c r="R1087" i="46"/>
  <c r="R1088" i="46" a="1"/>
  <c r="R1088" i="46" s="1"/>
  <c r="R1089" i="46" a="1"/>
  <c r="R1089" i="46" s="1"/>
  <c r="R1090" i="46" a="1"/>
  <c r="R1090" i="46" s="1"/>
  <c r="R1091" i="46" a="1"/>
  <c r="R1091" i="46" s="1"/>
  <c r="R1092" i="46" a="1"/>
  <c r="R1092" i="46"/>
  <c r="R1093" i="46" a="1"/>
  <c r="R1093" i="46" s="1"/>
  <c r="R1094" i="46" a="1"/>
  <c r="R1094" i="46" s="1"/>
  <c r="R1095" i="46" a="1"/>
  <c r="R1095" i="46" s="1"/>
  <c r="R1096" i="46" a="1"/>
  <c r="R1096" i="46"/>
  <c r="R1097" i="46" a="1"/>
  <c r="R1097" i="46" s="1"/>
  <c r="R1098" i="46" a="1"/>
  <c r="R1098" i="46" s="1"/>
  <c r="R1099" i="46" a="1"/>
  <c r="R1099" i="46" s="1"/>
  <c r="R1100" i="46" a="1"/>
  <c r="R1100" i="46" s="1"/>
  <c r="R1101" i="46" a="1"/>
  <c r="R1101" i="46" s="1"/>
  <c r="R1102" i="46" a="1"/>
  <c r="R1102" i="46" s="1"/>
  <c r="R1103" i="46" a="1"/>
  <c r="R1103" i="46" s="1"/>
  <c r="R1104" i="46" a="1"/>
  <c r="R1104" i="46" s="1"/>
  <c r="R1105" i="46" a="1"/>
  <c r="R1105" i="46" s="1"/>
  <c r="R1106" i="46" a="1"/>
  <c r="R1106" i="46"/>
  <c r="R1107" i="46" a="1"/>
  <c r="R1107" i="46" s="1"/>
  <c r="R1108" i="46" a="1"/>
  <c r="R1108" i="46" s="1"/>
  <c r="R1109" i="46" a="1"/>
  <c r="R1109" i="46" s="1"/>
  <c r="R1110" i="46" a="1"/>
  <c r="R1110" i="46"/>
  <c r="R1111" i="46" a="1"/>
  <c r="R1111" i="46" s="1"/>
  <c r="R1112" i="46" a="1"/>
  <c r="R1112" i="46" s="1"/>
  <c r="R1113" i="46" a="1"/>
  <c r="R1113" i="46" s="1"/>
  <c r="R1114" i="46" a="1"/>
  <c r="R1114" i="46" s="1"/>
  <c r="R1115" i="46" a="1"/>
  <c r="R1115" i="46"/>
  <c r="R1116" i="46" a="1"/>
  <c r="R1116" i="46" s="1"/>
  <c r="R1117" i="46" a="1"/>
  <c r="R1117" i="46" s="1"/>
  <c r="R1118" i="46" a="1"/>
  <c r="R1118" i="46" s="1"/>
  <c r="R1119" i="46" a="1"/>
  <c r="R1119" i="46"/>
  <c r="R1120" i="46" a="1"/>
  <c r="R1120" i="46" s="1"/>
  <c r="R1121" i="46" a="1"/>
  <c r="R1121" i="46" s="1"/>
  <c r="R1122" i="46" a="1"/>
  <c r="R1122" i="46" s="1"/>
  <c r="R1123" i="46" a="1"/>
  <c r="R1123" i="46" s="1"/>
  <c r="R1124" i="46" a="1"/>
  <c r="R1124" i="46"/>
  <c r="R1125" i="46" a="1"/>
  <c r="R1125" i="46" s="1"/>
  <c r="R1126" i="46" a="1"/>
  <c r="R1126" i="46" s="1"/>
  <c r="R1127" i="46" a="1"/>
  <c r="R1127" i="46" s="1"/>
  <c r="R1128" i="46" a="1"/>
  <c r="R1128" i="46"/>
  <c r="R1129" i="46" a="1"/>
  <c r="R1129" i="46" s="1"/>
  <c r="R1130" i="46" a="1"/>
  <c r="R1130" i="46" s="1"/>
  <c r="R1131" i="46" a="1"/>
  <c r="R1131" i="46" s="1"/>
  <c r="R1132" i="46" a="1"/>
  <c r="R1132" i="46" s="1"/>
  <c r="R1133" i="46" a="1"/>
  <c r="R1133" i="46" s="1"/>
  <c r="R1134" i="46" a="1"/>
  <c r="R1134" i="46" s="1"/>
  <c r="R1135" i="46" a="1"/>
  <c r="R1135" i="46" s="1"/>
  <c r="R1136" i="46" a="1"/>
  <c r="R1136" i="46" s="1"/>
  <c r="R1137" i="46" a="1"/>
  <c r="R1137" i="46" s="1"/>
  <c r="R1138" i="46" a="1"/>
  <c r="R1138" i="46"/>
  <c r="R1139" i="46" a="1"/>
  <c r="R1139" i="46" s="1"/>
  <c r="R1140" i="46" a="1"/>
  <c r="R1140" i="46" s="1"/>
  <c r="R1141" i="46" a="1"/>
  <c r="R1141" i="46" s="1"/>
  <c r="R1142" i="46" a="1"/>
  <c r="R1142" i="46"/>
  <c r="R1143" i="46" a="1"/>
  <c r="R1143" i="46" s="1"/>
  <c r="R1144" i="46" a="1"/>
  <c r="R1144" i="46" s="1"/>
  <c r="R1145" i="46" a="1"/>
  <c r="R1145" i="46" s="1"/>
  <c r="R1146" i="46" a="1"/>
  <c r="R1146" i="46" s="1"/>
  <c r="R1147" i="46" a="1"/>
  <c r="R1147" i="46"/>
  <c r="R1148" i="46" a="1"/>
  <c r="R1148" i="46" s="1"/>
  <c r="R1149" i="46" a="1"/>
  <c r="R1149" i="46" s="1"/>
  <c r="R1150" i="46" a="1"/>
  <c r="R1150" i="46" s="1"/>
  <c r="R1151" i="46" a="1"/>
  <c r="R1151" i="46"/>
  <c r="R1152" i="46" a="1"/>
  <c r="R1152" i="46" s="1"/>
  <c r="R1153" i="46" a="1"/>
  <c r="R1153" i="46" s="1"/>
  <c r="R1154" i="46" a="1"/>
  <c r="R1154" i="46" s="1"/>
  <c r="R1155" i="46" a="1"/>
  <c r="R1155" i="46" s="1"/>
  <c r="R1156" i="46" a="1"/>
  <c r="R1156" i="46"/>
  <c r="R1157" i="46" a="1"/>
  <c r="R1157" i="46" s="1"/>
  <c r="R1158" i="46" a="1"/>
  <c r="R1158" i="46" s="1"/>
  <c r="R1159" i="46" a="1"/>
  <c r="R1159" i="46" s="1"/>
  <c r="R1160" i="46" a="1"/>
  <c r="R1160" i="46"/>
  <c r="R1161" i="46" a="1"/>
  <c r="R1161" i="46" s="1"/>
  <c r="R1162" i="46" a="1"/>
  <c r="R1162" i="46" s="1"/>
  <c r="R1163" i="46" a="1"/>
  <c r="R1163" i="46" s="1"/>
  <c r="R1164" i="46" a="1"/>
  <c r="R1164" i="46" s="1"/>
  <c r="R1165" i="46" a="1"/>
  <c r="R1165" i="46" s="1"/>
  <c r="R1166" i="46" a="1"/>
  <c r="R1166" i="46" s="1"/>
  <c r="R1167" i="46" a="1"/>
  <c r="R1167" i="46" s="1"/>
  <c r="R1168" i="46" a="1"/>
  <c r="R1168" i="46" s="1"/>
  <c r="R1169" i="46" a="1"/>
  <c r="R1169" i="46" s="1"/>
  <c r="R1170" i="46" a="1"/>
  <c r="R1170" i="46"/>
  <c r="R1171" i="46" a="1"/>
  <c r="R1171" i="46" s="1"/>
  <c r="R1172" i="46" a="1"/>
  <c r="R1172" i="46" s="1"/>
  <c r="R1173" i="46" a="1"/>
  <c r="R1173" i="46" s="1"/>
  <c r="R1174" i="46" a="1"/>
  <c r="R1174" i="46"/>
  <c r="R1175" i="46" a="1"/>
  <c r="R1175" i="46" s="1"/>
  <c r="R1176" i="46" a="1"/>
  <c r="R1176" i="46" s="1"/>
  <c r="R1177" i="46" a="1"/>
  <c r="R1177" i="46" s="1"/>
  <c r="R1178" i="46" a="1"/>
  <c r="R1178" i="46" s="1"/>
  <c r="R1179" i="46" a="1"/>
  <c r="R1179" i="46"/>
  <c r="R1180" i="46" a="1"/>
  <c r="R1180" i="46" s="1"/>
  <c r="R1181" i="46" a="1"/>
  <c r="R1181" i="46" s="1"/>
  <c r="R1182" i="46" a="1"/>
  <c r="R1182" i="46" s="1"/>
  <c r="R1183" i="46" a="1"/>
  <c r="R1183" i="46"/>
  <c r="R1184" i="46" a="1"/>
  <c r="R1184" i="46" s="1"/>
  <c r="R1185" i="46" a="1"/>
  <c r="R1185" i="46" s="1"/>
  <c r="R1186" i="46" a="1"/>
  <c r="R1186" i="46" s="1"/>
  <c r="R1187" i="46" a="1"/>
  <c r="R1187" i="46" s="1"/>
  <c r="R1188" i="46" a="1"/>
  <c r="R1188" i="46"/>
  <c r="R1189" i="46" a="1"/>
  <c r="R1189" i="46" s="1"/>
  <c r="R1190" i="46" a="1"/>
  <c r="R1190" i="46" s="1"/>
  <c r="R1191" i="46" a="1"/>
  <c r="R1191" i="46" s="1"/>
  <c r="R1192" i="46" a="1"/>
  <c r="R1192" i="46"/>
  <c r="R1193" i="46" a="1"/>
  <c r="R1193" i="46" s="1"/>
  <c r="R1194" i="46" a="1"/>
  <c r="R1194" i="46" s="1"/>
  <c r="R1195" i="46" a="1"/>
  <c r="R1195" i="46" s="1"/>
  <c r="R1196" i="46" a="1"/>
  <c r="R1196" i="46" s="1"/>
  <c r="R1197" i="46" a="1"/>
  <c r="R1197" i="46" s="1"/>
  <c r="R1198" i="46" a="1"/>
  <c r="R1198" i="46" s="1"/>
  <c r="R1199" i="46" a="1"/>
  <c r="R1199" i="46" s="1"/>
  <c r="R1200" i="46" a="1"/>
  <c r="R1200" i="46" s="1"/>
  <c r="R1201" i="46" a="1"/>
  <c r="R1201" i="46" s="1"/>
  <c r="R1202" i="46" a="1"/>
  <c r="R1202" i="46"/>
  <c r="R1203" i="46" a="1"/>
  <c r="R1203" i="46" s="1"/>
  <c r="R1204" i="46" a="1"/>
  <c r="R1204" i="46" s="1"/>
  <c r="R1205" i="46" a="1"/>
  <c r="R1205" i="46" s="1"/>
  <c r="R1206" i="46" a="1"/>
  <c r="R1206" i="46"/>
  <c r="R1207" i="46" a="1"/>
  <c r="R1207" i="46" s="1"/>
  <c r="R1208" i="46" a="1"/>
  <c r="R1208" i="46" s="1"/>
  <c r="R1209" i="46" a="1"/>
  <c r="R1209" i="46" s="1"/>
  <c r="R1210" i="46" a="1"/>
  <c r="R1210" i="46" s="1"/>
  <c r="R1211" i="46" a="1"/>
  <c r="R1211" i="46"/>
  <c r="R1212" i="46" a="1"/>
  <c r="R1212" i="46" s="1"/>
  <c r="R1213" i="46" a="1"/>
  <c r="R1213" i="46" s="1"/>
  <c r="R1214" i="46" a="1"/>
  <c r="R1214" i="46" s="1"/>
  <c r="R1215" i="46" a="1"/>
  <c r="R1215" i="46"/>
  <c r="R1216" i="46" a="1"/>
  <c r="R1216" i="46" s="1"/>
  <c r="R1217" i="46" a="1"/>
  <c r="R1217" i="46" s="1"/>
  <c r="R1218" i="46" a="1"/>
  <c r="R1218" i="46" s="1"/>
  <c r="R1219" i="46" a="1"/>
  <c r="R1219" i="46" s="1"/>
  <c r="R1220" i="46" a="1"/>
  <c r="R1220" i="46"/>
  <c r="R1221" i="46" a="1"/>
  <c r="R1221" i="46" s="1"/>
  <c r="R1222" i="46" a="1"/>
  <c r="R1222" i="46" s="1"/>
  <c r="R1223" i="46" a="1"/>
  <c r="R1223" i="46" s="1"/>
  <c r="R1224" i="46" a="1"/>
  <c r="R1224" i="46"/>
  <c r="R1225" i="46" a="1"/>
  <c r="R1225" i="46" s="1"/>
  <c r="R1226" i="46" a="1"/>
  <c r="R1226" i="46" s="1"/>
  <c r="R1227" i="46" a="1"/>
  <c r="R1227" i="46" s="1"/>
  <c r="R1228" i="46" a="1"/>
  <c r="R1228" i="46" s="1"/>
  <c r="R1229" i="46" a="1"/>
  <c r="R1229" i="46" s="1"/>
  <c r="R1230" i="46" a="1"/>
  <c r="R1230" i="46" s="1"/>
  <c r="R1231" i="46" a="1"/>
  <c r="R1231" i="46" s="1"/>
  <c r="R1232" i="46" a="1"/>
  <c r="R1232" i="46" s="1"/>
  <c r="R1233" i="46" a="1"/>
  <c r="R1233" i="46" s="1"/>
  <c r="R1234" i="46" a="1"/>
  <c r="R1234" i="46"/>
  <c r="R1235" i="46" a="1"/>
  <c r="R1235" i="46" s="1"/>
  <c r="R1236" i="46" a="1"/>
  <c r="R1236" i="46" s="1"/>
  <c r="R1237" i="46" a="1"/>
  <c r="R1237" i="46" s="1"/>
  <c r="R1238" i="46" a="1"/>
  <c r="R1238" i="46"/>
  <c r="R1239" i="46" a="1"/>
  <c r="R1239" i="46" s="1"/>
  <c r="R1240" i="46" a="1"/>
  <c r="R1240" i="46" s="1"/>
  <c r="R1241" i="46" a="1"/>
  <c r="R1241" i="46" s="1"/>
  <c r="R1242" i="46" a="1"/>
  <c r="R1242" i="46" s="1"/>
  <c r="R1243" i="46" a="1"/>
  <c r="R1243" i="46"/>
  <c r="R1244" i="46" a="1"/>
  <c r="R1244" i="46" s="1"/>
  <c r="R1245" i="46" a="1"/>
  <c r="R1245" i="46" s="1"/>
  <c r="R1246" i="46" a="1"/>
  <c r="R1246" i="46" s="1"/>
  <c r="R1247" i="46" a="1"/>
  <c r="R1247" i="46"/>
  <c r="R1248" i="46" a="1"/>
  <c r="R1248" i="46" s="1"/>
  <c r="R1249" i="46" a="1"/>
  <c r="R1249" i="46" s="1"/>
  <c r="R1250" i="46" a="1"/>
  <c r="R1250" i="46" s="1"/>
  <c r="R1251" i="46" a="1"/>
  <c r="R1251" i="46" s="1"/>
  <c r="R1252" i="46" a="1"/>
  <c r="R1252" i="46"/>
  <c r="R1253" i="46" a="1"/>
  <c r="R1253" i="46" s="1"/>
  <c r="R1254" i="46" a="1"/>
  <c r="R1254" i="46" s="1"/>
  <c r="R1255" i="46" a="1"/>
  <c r="R1255" i="46" s="1"/>
  <c r="R1256" i="46" a="1"/>
  <c r="R1256" i="46"/>
  <c r="R1257" i="46" a="1"/>
  <c r="R1257" i="46" s="1"/>
  <c r="R1258" i="46" a="1"/>
  <c r="R1258" i="46" s="1"/>
  <c r="R1259" i="46" a="1"/>
  <c r="R1259" i="46" s="1"/>
  <c r="R1260" i="46" a="1"/>
  <c r="R1260" i="46" s="1"/>
  <c r="R1261" i="46" a="1"/>
  <c r="R1261" i="46" s="1"/>
  <c r="R1262" i="46" a="1"/>
  <c r="R1262" i="46" s="1"/>
  <c r="R1263" i="46" a="1"/>
  <c r="R1263" i="46" s="1"/>
  <c r="R1264" i="46" a="1"/>
  <c r="R1264" i="46" s="1"/>
  <c r="R1265" i="46" a="1"/>
  <c r="R1265" i="46" s="1"/>
  <c r="R1266" i="46" a="1"/>
  <c r="R1266" i="46"/>
  <c r="R1267" i="46" a="1"/>
  <c r="R1267" i="46" s="1"/>
  <c r="R1268" i="46" a="1"/>
  <c r="R1268" i="46" s="1"/>
  <c r="R1269" i="46" a="1"/>
  <c r="R1269" i="46" s="1"/>
  <c r="R1270" i="46" a="1"/>
  <c r="R1270" i="46"/>
  <c r="R1271" i="46" a="1"/>
  <c r="R1271" i="46" s="1"/>
  <c r="R1272" i="46" a="1"/>
  <c r="R1272" i="46" s="1"/>
  <c r="R1273" i="46" a="1"/>
  <c r="R1273" i="46" s="1"/>
  <c r="R1274" i="46" a="1"/>
  <c r="R1274" i="46" s="1"/>
  <c r="R1275" i="46" a="1"/>
  <c r="R1275" i="46"/>
  <c r="R1276" i="46" a="1"/>
  <c r="R1276" i="46" s="1"/>
  <c r="R1277" i="46" a="1"/>
  <c r="R1277" i="46" s="1"/>
  <c r="R1278" i="46" a="1"/>
  <c r="R1278" i="46" s="1"/>
  <c r="R1279" i="46" a="1"/>
  <c r="R1279" i="46"/>
  <c r="R1280" i="46" a="1"/>
  <c r="R1280" i="46" s="1"/>
  <c r="R1281" i="46" a="1"/>
  <c r="R1281" i="46" s="1"/>
  <c r="R1282" i="46" a="1"/>
  <c r="R1282" i="46" s="1"/>
  <c r="R1283" i="46" a="1"/>
  <c r="R1283" i="46" s="1"/>
  <c r="R1284" i="46" a="1"/>
  <c r="R1284" i="46"/>
  <c r="R1285" i="46" a="1"/>
  <c r="R1285" i="46" s="1"/>
  <c r="R1286" i="46" a="1"/>
  <c r="R1286" i="46" s="1"/>
  <c r="R1287" i="46" a="1"/>
  <c r="R1287" i="46" s="1"/>
  <c r="R1288" i="46" a="1"/>
  <c r="R1288" i="46"/>
  <c r="R1289" i="46" a="1"/>
  <c r="R1289" i="46" s="1"/>
  <c r="R1290" i="46" a="1"/>
  <c r="R1290" i="46" s="1"/>
  <c r="R1291" i="46" a="1"/>
  <c r="R1291" i="46" s="1"/>
  <c r="R1292" i="46" a="1"/>
  <c r="R1292" i="46" s="1"/>
  <c r="R1293" i="46" a="1"/>
  <c r="R1293" i="46" s="1"/>
  <c r="R1294" i="46" a="1"/>
  <c r="R1294" i="46" s="1"/>
  <c r="R1295" i="46" a="1"/>
  <c r="R1295" i="46" s="1"/>
  <c r="R1296" i="46" a="1"/>
  <c r="R1296" i="46" s="1"/>
  <c r="R1297" i="46" a="1"/>
  <c r="R1297" i="46" s="1"/>
  <c r="R1298" i="46" a="1"/>
  <c r="R1298" i="46"/>
  <c r="R1299" i="46" a="1"/>
  <c r="R1299" i="46" s="1"/>
  <c r="R1300" i="46" a="1"/>
  <c r="R1300" i="46" s="1"/>
  <c r="R1301" i="46" a="1"/>
  <c r="R1301" i="46" s="1"/>
  <c r="R1302" i="46" a="1"/>
  <c r="R1302" i="46"/>
  <c r="R1303" i="46" a="1"/>
  <c r="R1303" i="46" s="1"/>
  <c r="R1304" i="46" a="1"/>
  <c r="R1304" i="46" s="1"/>
  <c r="R1305" i="46" a="1"/>
  <c r="R1305" i="46" s="1"/>
  <c r="R1306" i="46" a="1"/>
  <c r="R1306" i="46" s="1"/>
  <c r="R1307" i="46" a="1"/>
  <c r="R1307" i="46"/>
  <c r="R1308" i="46" a="1"/>
  <c r="R1308" i="46" s="1"/>
  <c r="R1309" i="46" a="1"/>
  <c r="R1309" i="46" s="1"/>
  <c r="R1310" i="46" a="1"/>
  <c r="R1310" i="46" s="1"/>
  <c r="R1311" i="46" a="1"/>
  <c r="R1311" i="46"/>
  <c r="R1312" i="46" a="1"/>
  <c r="R1312" i="46" s="1"/>
  <c r="R1313" i="46" a="1"/>
  <c r="R1313" i="46" s="1"/>
  <c r="R1314" i="46" a="1"/>
  <c r="R1314" i="46" s="1"/>
  <c r="R1315" i="46" a="1"/>
  <c r="R1315" i="46" s="1"/>
  <c r="R1316" i="46" a="1"/>
  <c r="R1316" i="46"/>
  <c r="R1317" i="46" a="1"/>
  <c r="R1317" i="46" s="1"/>
  <c r="R1318" i="46" a="1"/>
  <c r="R1318" i="46" s="1"/>
  <c r="R1319" i="46" a="1"/>
  <c r="R1319" i="46" s="1"/>
  <c r="R1320" i="46" a="1"/>
  <c r="R1320" i="46"/>
  <c r="R1321" i="46" a="1"/>
  <c r="R1321" i="46" s="1"/>
  <c r="R1322" i="46" a="1"/>
  <c r="R1322" i="46" s="1"/>
  <c r="R1323" i="46" a="1"/>
  <c r="R1323" i="46" s="1"/>
  <c r="R1324" i="46" a="1"/>
  <c r="R1324" i="46" s="1"/>
  <c r="R1325" i="46" a="1"/>
  <c r="R1325" i="46" s="1"/>
  <c r="R1326" i="46" a="1"/>
  <c r="R1326" i="46" s="1"/>
  <c r="R1327" i="46" a="1"/>
  <c r="R1327" i="46" s="1"/>
  <c r="R1328" i="46" a="1"/>
  <c r="R1328" i="46" s="1"/>
  <c r="R1329" i="46" a="1"/>
  <c r="R1329" i="46" s="1"/>
  <c r="R1330" i="46" a="1"/>
  <c r="R1330" i="46"/>
  <c r="R1331" i="46" a="1"/>
  <c r="R1331" i="46" s="1"/>
  <c r="R1332" i="46" a="1"/>
  <c r="R1332" i="46" s="1"/>
  <c r="R1333" i="46" a="1"/>
  <c r="R1333" i="46" s="1"/>
  <c r="R1334" i="46" a="1"/>
  <c r="R1334" i="46"/>
  <c r="R1335" i="46" a="1"/>
  <c r="R1335" i="46" s="1"/>
  <c r="R1336" i="46" a="1"/>
  <c r="R1336" i="46" s="1"/>
  <c r="R1337" i="46" a="1"/>
  <c r="R1337" i="46" s="1"/>
  <c r="R1338" i="46" a="1"/>
  <c r="R1338" i="46" s="1"/>
  <c r="R1339" i="46" a="1"/>
  <c r="R1339" i="46"/>
  <c r="R1340" i="46" a="1"/>
  <c r="R1340" i="46" s="1"/>
  <c r="R1341" i="46" a="1"/>
  <c r="R1341" i="46" s="1"/>
  <c r="R1342" i="46" a="1"/>
  <c r="R1342" i="46" s="1"/>
  <c r="R1343" i="46" a="1"/>
  <c r="R1343" i="46"/>
  <c r="R1344" i="46" a="1"/>
  <c r="R1344" i="46" s="1"/>
  <c r="R1345" i="46" a="1"/>
  <c r="R1345" i="46" s="1"/>
  <c r="R1346" i="46" a="1"/>
  <c r="R1346" i="46" s="1"/>
  <c r="R1347" i="46" a="1"/>
  <c r="R1347" i="46" s="1"/>
  <c r="R1348" i="46" a="1"/>
  <c r="R1348" i="46"/>
  <c r="R1349" i="46" a="1"/>
  <c r="R1349" i="46" s="1"/>
  <c r="R1350" i="46" a="1"/>
  <c r="R1350" i="46" s="1"/>
  <c r="R1351" i="46" a="1"/>
  <c r="R1351" i="46" s="1"/>
  <c r="R1352" i="46" a="1"/>
  <c r="R1352" i="46"/>
  <c r="R1353" i="46" a="1"/>
  <c r="R1353" i="46" s="1"/>
  <c r="R1354" i="46" a="1"/>
  <c r="R1354" i="46" s="1"/>
  <c r="R1355" i="46" a="1"/>
  <c r="R1355" i="46" s="1"/>
  <c r="R1356" i="46" a="1"/>
  <c r="R1356" i="46" s="1"/>
  <c r="R1357" i="46" a="1"/>
  <c r="R1357" i="46" s="1"/>
  <c r="R1358" i="46" a="1"/>
  <c r="R1358" i="46" s="1"/>
  <c r="R1359" i="46" a="1"/>
  <c r="R1359" i="46" s="1"/>
  <c r="R1360" i="46" a="1"/>
  <c r="R1360" i="46" s="1"/>
  <c r="R1361" i="46" a="1"/>
  <c r="R1361" i="46" s="1"/>
  <c r="R1362" i="46" a="1"/>
  <c r="R1362" i="46"/>
  <c r="R1363" i="46" a="1"/>
  <c r="R1363" i="46" s="1"/>
  <c r="R1364" i="46" a="1"/>
  <c r="R1364" i="46" s="1"/>
  <c r="R1365" i="46" a="1"/>
  <c r="R1365" i="46" s="1"/>
  <c r="R1366" i="46" a="1"/>
  <c r="R1366" i="46"/>
  <c r="R1367" i="46" a="1"/>
  <c r="R1367" i="46" s="1"/>
  <c r="R1368" i="46" a="1"/>
  <c r="R1368" i="46" s="1"/>
  <c r="R1369" i="46" a="1"/>
  <c r="R1369" i="46" s="1"/>
  <c r="R1370" i="46" a="1"/>
  <c r="R1370" i="46" s="1"/>
  <c r="R1371" i="46" a="1"/>
  <c r="R1371" i="46"/>
  <c r="R1372" i="46" a="1"/>
  <c r="R1372" i="46" s="1"/>
  <c r="R1373" i="46" a="1"/>
  <c r="R1373" i="46" s="1"/>
  <c r="R1374" i="46" a="1"/>
  <c r="R1374" i="46" s="1"/>
  <c r="R1375" i="46" a="1"/>
  <c r="R1375" i="46"/>
  <c r="R1376" i="46" a="1"/>
  <c r="R1376" i="46" s="1"/>
  <c r="R1377" i="46" a="1"/>
  <c r="R1377" i="46" s="1"/>
  <c r="R1378" i="46" a="1"/>
  <c r="R1378" i="46" s="1"/>
  <c r="R1379" i="46" a="1"/>
  <c r="R1379" i="46" s="1"/>
  <c r="R1380" i="46" a="1"/>
  <c r="R1380" i="46"/>
  <c r="R1381" i="46" a="1"/>
  <c r="R1381" i="46" s="1"/>
  <c r="R1382" i="46" a="1"/>
  <c r="R1382" i="46" s="1"/>
  <c r="R1383" i="46" a="1"/>
  <c r="R1383" i="46" s="1"/>
  <c r="R1384" i="46" a="1"/>
  <c r="R1384" i="46"/>
  <c r="R1385" i="46" a="1"/>
  <c r="R1385" i="46" s="1"/>
  <c r="R1386" i="46" a="1"/>
  <c r="R1386" i="46" s="1"/>
  <c r="R1387" i="46" a="1"/>
  <c r="R1387" i="46" s="1"/>
  <c r="R1388" i="46" a="1"/>
  <c r="R1388" i="46" s="1"/>
  <c r="R1389" i="46" a="1"/>
  <c r="R1389" i="46" s="1"/>
  <c r="R1390" i="46" a="1"/>
  <c r="R1390" i="46" s="1"/>
  <c r="R1391" i="46" a="1"/>
  <c r="R1391" i="46" s="1"/>
  <c r="R1392" i="46" a="1"/>
  <c r="R1392" i="46" s="1"/>
  <c r="R1393" i="46" a="1"/>
  <c r="R1393" i="46" s="1"/>
  <c r="R1394" i="46" a="1"/>
  <c r="R1394" i="46"/>
  <c r="R1395" i="46" a="1"/>
  <c r="R1395" i="46" s="1"/>
  <c r="R1396" i="46" a="1"/>
  <c r="R1396" i="46" s="1"/>
  <c r="R1397" i="46" a="1"/>
  <c r="R1397" i="46" s="1"/>
  <c r="R1398" i="46" a="1"/>
  <c r="R1398" i="46"/>
  <c r="R1399" i="46" a="1"/>
  <c r="R1399" i="46"/>
  <c r="R1400" i="46" a="1"/>
  <c r="R1400" i="46" s="1"/>
  <c r="R1401" i="46" a="1"/>
  <c r="R1401" i="46" s="1"/>
  <c r="R1402" i="46" a="1"/>
  <c r="R1402" i="46" s="1"/>
  <c r="R1403" i="46" a="1"/>
  <c r="R1403" i="46"/>
  <c r="R1404" i="46" a="1"/>
  <c r="R1404" i="46" s="1"/>
  <c r="R1405" i="46" a="1"/>
  <c r="R1405" i="46" s="1"/>
  <c r="R1406" i="46" a="1"/>
  <c r="R1406" i="46" s="1"/>
  <c r="R1407" i="46" a="1"/>
  <c r="R1407" i="46"/>
  <c r="R1408" i="46" a="1"/>
  <c r="R1408" i="46" s="1"/>
  <c r="R1409" i="46" a="1"/>
  <c r="R1409" i="46" s="1"/>
  <c r="R1410" i="46" a="1"/>
  <c r="R1410" i="46" s="1"/>
  <c r="R1411" i="46" a="1"/>
  <c r="R1411" i="46" s="1"/>
  <c r="R1412" i="46" a="1"/>
  <c r="R1412" i="46"/>
  <c r="R1413" i="46" a="1"/>
  <c r="R1413" i="46" s="1"/>
  <c r="R1414" i="46" a="1"/>
  <c r="R1414" i="46" s="1"/>
  <c r="R1415" i="46" a="1"/>
  <c r="R1415" i="46" s="1"/>
  <c r="R1416" i="46" a="1"/>
  <c r="R1416" i="46"/>
  <c r="R1417" i="46" a="1"/>
  <c r="R1417" i="46" s="1"/>
  <c r="R1418" i="46" a="1"/>
  <c r="R1418" i="46" s="1"/>
  <c r="R1419" i="46" a="1"/>
  <c r="R1419" i="46" s="1"/>
  <c r="R1420" i="46" a="1"/>
  <c r="R1420" i="46" s="1"/>
  <c r="R1421" i="46" a="1"/>
  <c r="R1421" i="46" s="1"/>
  <c r="R1422" i="46" a="1"/>
  <c r="R1422" i="46" s="1"/>
  <c r="R1423" i="46" a="1"/>
  <c r="R1423" i="46" s="1"/>
  <c r="R1424" i="46" a="1"/>
  <c r="R1424" i="46" s="1"/>
  <c r="R1425" i="46" a="1"/>
  <c r="R1425" i="46" s="1"/>
  <c r="R1426" i="46" a="1"/>
  <c r="R1426" i="46"/>
  <c r="R1427" i="46" a="1"/>
  <c r="R1427" i="46"/>
  <c r="R1428" i="46" a="1"/>
  <c r="R1428" i="46" s="1"/>
  <c r="R1429" i="46" a="1"/>
  <c r="R1429" i="46" s="1"/>
  <c r="R1430" i="46" a="1"/>
  <c r="R1430" i="46"/>
  <c r="R1431" i="46" a="1"/>
  <c r="R1431" i="46"/>
  <c r="R1432" i="46" a="1"/>
  <c r="R1432" i="46" s="1"/>
  <c r="R1433" i="46" a="1"/>
  <c r="R1433" i="46" s="1"/>
  <c r="R1434" i="46" a="1"/>
  <c r="R1434" i="46" s="1"/>
  <c r="R1435" i="46" a="1"/>
  <c r="R1435" i="46"/>
  <c r="R1436" i="46" a="1"/>
  <c r="R1436" i="46"/>
  <c r="R1437" i="46" a="1"/>
  <c r="R1437" i="46" s="1"/>
  <c r="R1438" i="46" a="1"/>
  <c r="R1438" i="46" s="1"/>
  <c r="R1439" i="46" a="1"/>
  <c r="R1439" i="46"/>
  <c r="R1440" i="46" a="1"/>
  <c r="R1440" i="46" s="1"/>
  <c r="R1441" i="46" a="1"/>
  <c r="R1441" i="46" s="1"/>
  <c r="R1442" i="46" a="1"/>
  <c r="R1442" i="46" s="1"/>
  <c r="R1443" i="46" a="1"/>
  <c r="R1443" i="46" s="1"/>
  <c r="R1444" i="46" a="1"/>
  <c r="R1444" i="46"/>
  <c r="R1445" i="46" a="1"/>
  <c r="R1445" i="46" s="1"/>
  <c r="R1446" i="46" a="1"/>
  <c r="R1446" i="46" s="1"/>
  <c r="R1447" i="46" a="1"/>
  <c r="R1447" i="46" s="1"/>
  <c r="R1448" i="46" a="1"/>
  <c r="R1448" i="46"/>
  <c r="R1449" i="46" a="1"/>
  <c r="R1449" i="46" s="1"/>
  <c r="R1450" i="46" a="1"/>
  <c r="R1450" i="46"/>
  <c r="R1451" i="46" a="1"/>
  <c r="R1451" i="46" s="1"/>
  <c r="R1452" i="46" a="1"/>
  <c r="R1452" i="46" s="1"/>
  <c r="R1453" i="46" a="1"/>
  <c r="R1453" i="46" s="1"/>
  <c r="R1454" i="46" a="1"/>
  <c r="R1454" i="46"/>
  <c r="R1455" i="46" a="1"/>
  <c r="R1455" i="46" s="1"/>
  <c r="R1456" i="46" a="1"/>
  <c r="R1456" i="46" s="1"/>
  <c r="R1457" i="46" a="1"/>
  <c r="R1457" i="46" s="1"/>
  <c r="R1458" i="46" a="1"/>
  <c r="R1458" i="46"/>
  <c r="R1459" i="46" a="1"/>
  <c r="R1459" i="46" s="1"/>
  <c r="R1460" i="46" a="1"/>
  <c r="R1460" i="46" s="1"/>
  <c r="R1461" i="46" a="1"/>
  <c r="R1461" i="46" s="1"/>
  <c r="R1462" i="46" a="1"/>
  <c r="R1462" i="46"/>
  <c r="R1463" i="46" a="1"/>
  <c r="R1463" i="46"/>
  <c r="R1464" i="46" a="1"/>
  <c r="R1464" i="46" s="1"/>
  <c r="R1465" i="46" a="1"/>
  <c r="R1465" i="46" s="1"/>
  <c r="R1466" i="46" a="1"/>
  <c r="R1466" i="46" s="1"/>
  <c r="R1467" i="46" a="1"/>
  <c r="R1467" i="46"/>
  <c r="R1468" i="46" a="1"/>
  <c r="R1468" i="46" s="1"/>
  <c r="R1469" i="46" a="1"/>
  <c r="R1469" i="46" s="1"/>
  <c r="R1470" i="46" a="1"/>
  <c r="R1470" i="46" s="1"/>
  <c r="R1471" i="46" a="1"/>
  <c r="R1471" i="46"/>
  <c r="R1472" i="46" a="1"/>
  <c r="R1472" i="46" s="1"/>
  <c r="R1473" i="46" a="1"/>
  <c r="R1473" i="46" s="1"/>
  <c r="R1474" i="46" a="1"/>
  <c r="R1474" i="46" s="1"/>
  <c r="R1475" i="46" a="1"/>
  <c r="R1475" i="46" s="1"/>
  <c r="R1476" i="46" a="1"/>
  <c r="R1476" i="46"/>
  <c r="R1477" i="46" a="1"/>
  <c r="R1477" i="46" s="1"/>
  <c r="R1478" i="46" a="1"/>
  <c r="R1478" i="46" s="1"/>
  <c r="R1479" i="46" a="1"/>
  <c r="R1479" i="46" s="1"/>
  <c r="R1480" i="46" a="1"/>
  <c r="R1480" i="46"/>
  <c r="R1481" i="46" a="1"/>
  <c r="R1481" i="46" s="1"/>
  <c r="R1482" i="46" a="1"/>
  <c r="R1482" i="46" s="1"/>
  <c r="R1483" i="46" a="1"/>
  <c r="R1483" i="46" s="1"/>
  <c r="R1484" i="46" a="1"/>
  <c r="R1484" i="46" s="1"/>
  <c r="R1485" i="46" a="1"/>
  <c r="R1485" i="46" s="1"/>
  <c r="R1486" i="46" a="1"/>
  <c r="R1486" i="46" s="1"/>
  <c r="R1487" i="46" a="1"/>
  <c r="R1487" i="46" s="1"/>
  <c r="R1488" i="46" a="1"/>
  <c r="R1488" i="46" s="1"/>
  <c r="R1489" i="46" a="1"/>
  <c r="R1489" i="46" s="1"/>
  <c r="R1490" i="46" a="1"/>
  <c r="R1490" i="46"/>
  <c r="R1491" i="46" a="1"/>
  <c r="R1491" i="46"/>
  <c r="R1492" i="46" a="1"/>
  <c r="R1492" i="46" s="1"/>
  <c r="R1493" i="46" a="1"/>
  <c r="R1493" i="46" s="1"/>
  <c r="R1494" i="46" a="1"/>
  <c r="R1494" i="46"/>
  <c r="R1495" i="46" a="1"/>
  <c r="R1495" i="46"/>
  <c r="R1496" i="46" a="1"/>
  <c r="R1496" i="46" s="1"/>
  <c r="R1497" i="46" a="1"/>
  <c r="R1497" i="46" s="1"/>
  <c r="R1498" i="46" a="1"/>
  <c r="R1498" i="46" s="1"/>
  <c r="R1499" i="46" a="1"/>
  <c r="R1499" i="46"/>
  <c r="R1500" i="46" a="1"/>
  <c r="R1500" i="46"/>
  <c r="R1501" i="46" a="1"/>
  <c r="R1501" i="46" s="1"/>
  <c r="R1502" i="46" a="1"/>
  <c r="R1502" i="46" s="1"/>
  <c r="R1503" i="46" a="1"/>
  <c r="R1503" i="46"/>
  <c r="R1504" i="46" a="1"/>
  <c r="R1504" i="46" s="1"/>
  <c r="R1505" i="46" a="1"/>
  <c r="R1505" i="46" s="1"/>
  <c r="R1506" i="46" a="1"/>
  <c r="R1506" i="46" s="1"/>
  <c r="R1507" i="46" a="1"/>
  <c r="R1507" i="46" s="1"/>
  <c r="R1508" i="46" a="1"/>
  <c r="R1508" i="46"/>
  <c r="R1509" i="46" a="1"/>
  <c r="R1509" i="46" s="1"/>
  <c r="R1510" i="46" a="1"/>
  <c r="R1510" i="46" s="1"/>
  <c r="R1511" i="46" a="1"/>
  <c r="R1511" i="46" s="1"/>
  <c r="R1512" i="46" a="1"/>
  <c r="R1512" i="46"/>
  <c r="R1513" i="46" a="1"/>
  <c r="R1513" i="46" s="1"/>
  <c r="R1514" i="46" a="1"/>
  <c r="R1514" i="46"/>
  <c r="R1515" i="46" a="1"/>
  <c r="R1515" i="46" s="1"/>
  <c r="R1516" i="46" a="1"/>
  <c r="R1516" i="46" s="1"/>
  <c r="R1517" i="46" a="1"/>
  <c r="R1517" i="46" s="1"/>
  <c r="R1518" i="46" a="1"/>
  <c r="R1518" i="46"/>
  <c r="R1519" i="46" a="1"/>
  <c r="R1519" i="46" s="1"/>
  <c r="R1520" i="46" a="1"/>
  <c r="R1520" i="46" s="1"/>
  <c r="R1521" i="46" a="1"/>
  <c r="R1521" i="46" s="1"/>
  <c r="R1522" i="46" a="1"/>
  <c r="R1522" i="46"/>
  <c r="R1523" i="46" a="1"/>
  <c r="R1523" i="46" s="1"/>
  <c r="R1524" i="46" a="1"/>
  <c r="R1524" i="46" s="1"/>
  <c r="R1525" i="46" a="1"/>
  <c r="R1525" i="46" s="1"/>
  <c r="R1526" i="46" a="1"/>
  <c r="R1526" i="46"/>
  <c r="R1527" i="46" a="1"/>
  <c r="R1527" i="46"/>
  <c r="R1528" i="46" a="1"/>
  <c r="R1528" i="46" s="1"/>
  <c r="R1529" i="46" a="1"/>
  <c r="R1529" i="46" s="1"/>
  <c r="R1530" i="46" a="1"/>
  <c r="R1530" i="46" s="1"/>
  <c r="R1531" i="46" a="1"/>
  <c r="R1531" i="46"/>
  <c r="R1532" i="46" a="1"/>
  <c r="R1532" i="46"/>
  <c r="R1533" i="46" a="1"/>
  <c r="R1533" i="46" s="1"/>
  <c r="R1534" i="46" a="1"/>
  <c r="R1534" i="46" s="1"/>
  <c r="R1535" i="46" a="1"/>
  <c r="R1535" i="46"/>
  <c r="R1536" i="46" a="1"/>
  <c r="R1536" i="46"/>
  <c r="R1537" i="46" a="1"/>
  <c r="R1537" i="46" s="1"/>
  <c r="R1538" i="46" a="1"/>
  <c r="R1538" i="46" s="1"/>
  <c r="R1539" i="46" a="1"/>
  <c r="R1539" i="46" s="1"/>
  <c r="R1540" i="46" a="1"/>
  <c r="R1540" i="46"/>
  <c r="R1541" i="46" a="1"/>
  <c r="R1541" i="46" s="1"/>
  <c r="R1542" i="46" a="1"/>
  <c r="R1542" i="46"/>
  <c r="R1543" i="46" a="1"/>
  <c r="R1543" i="46" s="1"/>
  <c r="R1544" i="46" a="1"/>
  <c r="R1544" i="46"/>
  <c r="R1545" i="46" a="1"/>
  <c r="R1545" i="46" s="1"/>
  <c r="R1546" i="46" a="1"/>
  <c r="R1546" i="46"/>
  <c r="R1547" i="46" a="1"/>
  <c r="R1547" i="46" s="1"/>
  <c r="R1548" i="46" a="1"/>
  <c r="R1548" i="46" s="1"/>
  <c r="R1549" i="46" a="1"/>
  <c r="R1549" i="46" s="1"/>
  <c r="R1550" i="46" a="1"/>
  <c r="R1550" i="46" s="1"/>
  <c r="R1551" i="46" a="1"/>
  <c r="R1551" i="46"/>
  <c r="R1552" i="46" a="1"/>
  <c r="R1552" i="46" s="1"/>
  <c r="R1553" i="46" a="1"/>
  <c r="R1553" i="46" s="1"/>
  <c r="R1554" i="46" a="1"/>
  <c r="R1554" i="46"/>
  <c r="R1555" i="46" a="1"/>
  <c r="R1555" i="46" s="1"/>
  <c r="R1556" i="46" a="1"/>
  <c r="R1556" i="46" s="1"/>
  <c r="R1557" i="46" a="1"/>
  <c r="R1557" i="46" s="1"/>
  <c r="R1558" i="46" a="1"/>
  <c r="R1558" i="46"/>
  <c r="R1559" i="46" a="1"/>
  <c r="R1559" i="46" s="1"/>
  <c r="R1560" i="46" a="1"/>
  <c r="R1560" i="46" s="1"/>
  <c r="R1561" i="46" a="1"/>
  <c r="R1561" i="46" s="1"/>
  <c r="R1562" i="46" a="1"/>
  <c r="R1562" i="46"/>
  <c r="R1563" i="46" a="1"/>
  <c r="R1563" i="46"/>
  <c r="R1564" i="46" a="1"/>
  <c r="R1564" i="46"/>
  <c r="R1565" i="46" a="1"/>
  <c r="R1565" i="46" s="1"/>
  <c r="R1566" i="46" a="1"/>
  <c r="R1566" i="46"/>
  <c r="R1567" i="46" a="1"/>
  <c r="R1567" i="46" s="1"/>
  <c r="R1568" i="46" a="1"/>
  <c r="R1568" i="46" s="1"/>
  <c r="R1569" i="46" a="1"/>
  <c r="R1569" i="46" s="1"/>
  <c r="R1570" i="46" a="1"/>
  <c r="R1570" i="46"/>
  <c r="R1571" i="46" a="1"/>
  <c r="R1571" i="46"/>
  <c r="R1572" i="46" a="1"/>
  <c r="R1572" i="46"/>
  <c r="R1573" i="46" a="1"/>
  <c r="R1573" i="46" s="1"/>
  <c r="R1574" i="46" a="1"/>
  <c r="R1574" i="46"/>
  <c r="R1575" i="46" a="1"/>
  <c r="R1575" i="46"/>
  <c r="R1576" i="46" a="1"/>
  <c r="R1576" i="46" s="1"/>
  <c r="R1577" i="46" a="1"/>
  <c r="R1577" i="46" s="1"/>
  <c r="R1578" i="46" a="1"/>
  <c r="R1578" i="46"/>
  <c r="R1579" i="46" a="1"/>
  <c r="R1579" i="46" s="1"/>
  <c r="R1580" i="46" a="1"/>
  <c r="R1580" i="46"/>
  <c r="R1581" i="46" a="1"/>
  <c r="R1581" i="46" s="1"/>
  <c r="R1582" i="46" a="1"/>
  <c r="R1582" i="46" s="1"/>
  <c r="R1583" i="46" a="1"/>
  <c r="R1583" i="46"/>
  <c r="R1584" i="46" a="1"/>
  <c r="R1584" i="46" s="1"/>
  <c r="R1585" i="46" a="1"/>
  <c r="R1585" i="46" s="1"/>
  <c r="R1586" i="46" a="1"/>
  <c r="R1586" i="46" s="1"/>
  <c r="R1587" i="46" a="1"/>
  <c r="R1587" i="46"/>
  <c r="R1588" i="46" a="1"/>
  <c r="R1588" i="46"/>
  <c r="R1589" i="46" a="1"/>
  <c r="R1589" i="46" s="1"/>
  <c r="R1590" i="46" a="1"/>
  <c r="R1590" i="46" s="1"/>
  <c r="R1591" i="46" a="1"/>
  <c r="R1591" i="46"/>
  <c r="R1592" i="46" a="1"/>
  <c r="R1592" i="46"/>
  <c r="R1593" i="46" a="1"/>
  <c r="R1593" i="46" s="1"/>
  <c r="R1594" i="46" a="1"/>
  <c r="R1594" i="46" s="1"/>
  <c r="R1595" i="46" a="1"/>
  <c r="R1595" i="46" s="1"/>
  <c r="R1596" i="46" a="1"/>
  <c r="R1596" i="46"/>
  <c r="R1597" i="46" a="1"/>
  <c r="R1597" i="46" s="1"/>
  <c r="R1598" i="46" a="1"/>
  <c r="R1598" i="46" s="1"/>
  <c r="R1599" i="46" a="1"/>
  <c r="R1599" i="46"/>
  <c r="R1600" i="46" a="1"/>
  <c r="R1600" i="46" s="1"/>
  <c r="R1601" i="46" a="1"/>
  <c r="R1601" i="46" s="1"/>
  <c r="R1602" i="46" a="1"/>
  <c r="R1602" i="46" s="1"/>
  <c r="R1603" i="46" a="1"/>
  <c r="R1603" i="46"/>
  <c r="R1604" i="46" a="1"/>
  <c r="R1604" i="46"/>
  <c r="R1605" i="46" a="1"/>
  <c r="R1605" i="46" s="1"/>
  <c r="R1606" i="46" a="1"/>
  <c r="R1606" i="46" s="1"/>
  <c r="R1607" i="46" a="1"/>
  <c r="R1607" i="46"/>
  <c r="R1608" i="46" a="1"/>
  <c r="R1608" i="46"/>
  <c r="R1609" i="46" a="1"/>
  <c r="R1609" i="46" s="1"/>
  <c r="R1610" i="46" a="1"/>
  <c r="R1610" i="46" s="1"/>
  <c r="R1611" i="46" a="1"/>
  <c r="R1611" i="46" s="1"/>
  <c r="R1612" i="46" a="1"/>
  <c r="R1612" i="46"/>
  <c r="R1613" i="46" a="1"/>
  <c r="R1613" i="46" s="1"/>
  <c r="R1614" i="46" a="1"/>
  <c r="R1614" i="46" s="1"/>
  <c r="R1615" i="46" a="1"/>
  <c r="R1615" i="46" s="1"/>
  <c r="R1616" i="46" a="1"/>
  <c r="R1616" i="46" s="1"/>
  <c r="R1617" i="46" a="1"/>
  <c r="R1617" i="46" s="1"/>
  <c r="R1618" i="46" a="1"/>
  <c r="R1618" i="46" s="1"/>
  <c r="R1619" i="46" a="1"/>
  <c r="R1619" i="46"/>
  <c r="R1620" i="46" a="1"/>
  <c r="R1620" i="46" s="1"/>
  <c r="R1621" i="46" a="1"/>
  <c r="R1621" i="46" s="1"/>
  <c r="R1622" i="46" a="1"/>
  <c r="R1622" i="46" s="1"/>
  <c r="R1623" i="46" a="1"/>
  <c r="R1623" i="46"/>
  <c r="R1624" i="46" a="1"/>
  <c r="R1624" i="46"/>
  <c r="R1625" i="46" a="1"/>
  <c r="R1625" i="46" s="1"/>
  <c r="R1626" i="46" a="1"/>
  <c r="R1626" i="46" s="1"/>
  <c r="R1627" i="46" a="1"/>
  <c r="R1627" i="46" s="1"/>
  <c r="R1628" i="46" a="1"/>
  <c r="R1628" i="46"/>
  <c r="R1629" i="46" a="1"/>
  <c r="R1629" i="46" s="1"/>
  <c r="R1630" i="46" a="1"/>
  <c r="R1630" i="46" s="1"/>
  <c r="R1631" i="46" a="1"/>
  <c r="R1631" i="46" s="1"/>
  <c r="R1632" i="46" a="1"/>
  <c r="R1632" i="46" s="1"/>
  <c r="R1633" i="46" a="1"/>
  <c r="R1633" i="46" s="1"/>
  <c r="R1634" i="46" a="1"/>
  <c r="R1634" i="46" s="1"/>
  <c r="R1635" i="46" a="1"/>
  <c r="R1635" i="46"/>
  <c r="R1636" i="46" a="1"/>
  <c r="R1636" i="46" s="1"/>
  <c r="R1637" i="46" a="1"/>
  <c r="R1637" i="46" s="1"/>
  <c r="R1638" i="46" a="1"/>
  <c r="R1638" i="46" s="1"/>
  <c r="R1639" i="46" a="1"/>
  <c r="R1639" i="46"/>
  <c r="R1640" i="46" a="1"/>
  <c r="R1640" i="46"/>
  <c r="R1641" i="46" a="1"/>
  <c r="R1641" i="46" s="1"/>
  <c r="R1642" i="46" a="1"/>
  <c r="R1642" i="46" s="1"/>
  <c r="R1643" i="46" a="1"/>
  <c r="R1643" i="46" s="1"/>
  <c r="R1644" i="46" a="1"/>
  <c r="R1644" i="46"/>
  <c r="R1645" i="46" a="1"/>
  <c r="R1645" i="46" s="1"/>
  <c r="R1646" i="46" a="1"/>
  <c r="R1646" i="46" s="1"/>
  <c r="R1647" i="46" a="1"/>
  <c r="R1647" i="46" s="1"/>
  <c r="R1648" i="46" a="1"/>
  <c r="R1648" i="46" s="1"/>
  <c r="R1649" i="46" a="1"/>
  <c r="R1649" i="46" s="1"/>
  <c r="R1650" i="46" a="1"/>
  <c r="R1650" i="46" s="1"/>
  <c r="R1651" i="46" a="1"/>
  <c r="R1651" i="46"/>
  <c r="R1652" i="46" a="1"/>
  <c r="R1652" i="46" s="1"/>
  <c r="R1653" i="46" a="1"/>
  <c r="R1653" i="46" s="1"/>
  <c r="R1654" i="46" a="1"/>
  <c r="R1654" i="46" s="1"/>
  <c r="R1655" i="46" a="1"/>
  <c r="R1655" i="46"/>
  <c r="R1656" i="46" a="1"/>
  <c r="R1656" i="46"/>
  <c r="R1657" i="46" a="1"/>
  <c r="R1657" i="46" s="1"/>
  <c r="R1658" i="46" a="1"/>
  <c r="R1658" i="46" s="1"/>
  <c r="R1659" i="46" a="1"/>
  <c r="R1659" i="46" s="1"/>
  <c r="R1660" i="46" a="1"/>
  <c r="R1660" i="46"/>
  <c r="R1661" i="46" a="1"/>
  <c r="R1661" i="46" s="1"/>
  <c r="R1662" i="46" a="1"/>
  <c r="R1662" i="46" s="1"/>
  <c r="R1663" i="46" a="1"/>
  <c r="R1663" i="46" s="1"/>
  <c r="R1664" i="46" a="1"/>
  <c r="R1664" i="46" s="1"/>
  <c r="R1665" i="46" a="1"/>
  <c r="R1665" i="46" s="1"/>
  <c r="R1666" i="46" a="1"/>
  <c r="R1666" i="46" s="1"/>
  <c r="R1667" i="46" a="1"/>
  <c r="R1667" i="46"/>
  <c r="R1668" i="46" a="1"/>
  <c r="R1668" i="46" s="1"/>
  <c r="R1669" i="46" a="1"/>
  <c r="R1669" i="46" s="1"/>
  <c r="R1670" i="46" a="1"/>
  <c r="R1670" i="46" s="1"/>
  <c r="R1671" i="46" a="1"/>
  <c r="R1671" i="46"/>
  <c r="R1672" i="46" a="1"/>
  <c r="R1672" i="46"/>
  <c r="R1673" i="46" a="1"/>
  <c r="R1673" i="46" s="1"/>
  <c r="R1674" i="46" a="1"/>
  <c r="R1674" i="46" s="1"/>
  <c r="R1675" i="46" a="1"/>
  <c r="R1675" i="46" s="1"/>
  <c r="R1676" i="46" a="1"/>
  <c r="R1676" i="46"/>
  <c r="R1677" i="46" a="1"/>
  <c r="R1677" i="46" s="1"/>
  <c r="R1678" i="46" a="1"/>
  <c r="R1678" i="46" s="1"/>
  <c r="R1679" i="46" a="1"/>
  <c r="R1679" i="46" s="1"/>
  <c r="R1680" i="46" a="1"/>
  <c r="R1680" i="46" s="1"/>
  <c r="R1681" i="46" a="1"/>
  <c r="R1681" i="46" s="1"/>
  <c r="R1682" i="46" a="1"/>
  <c r="R1682" i="46" s="1"/>
  <c r="R1683" i="46" a="1"/>
  <c r="R1683" i="46"/>
  <c r="R1684" i="46" a="1"/>
  <c r="R1684" i="46" s="1"/>
  <c r="R1685" i="46" a="1"/>
  <c r="R1685" i="46" s="1"/>
  <c r="R1686" i="46" a="1"/>
  <c r="R1686" i="46" s="1"/>
  <c r="R1687" i="46" a="1"/>
  <c r="R1687" i="46"/>
  <c r="R1688" i="46" a="1"/>
  <c r="R1688" i="46"/>
  <c r="R1689" i="46" a="1"/>
  <c r="R1689" i="46" s="1"/>
  <c r="R1690" i="46" a="1"/>
  <c r="R1690" i="46" s="1"/>
  <c r="R1691" i="46" a="1"/>
  <c r="R1691" i="46" s="1"/>
  <c r="R1692" i="46" a="1"/>
  <c r="R1692" i="46"/>
  <c r="R1693" i="46" a="1"/>
  <c r="R1693" i="46" s="1"/>
  <c r="R1694" i="46" a="1"/>
  <c r="R1694" i="46" s="1"/>
  <c r="R1695" i="46" a="1"/>
  <c r="R1695" i="46" s="1"/>
  <c r="R1696" i="46" a="1"/>
  <c r="R1696" i="46" s="1"/>
  <c r="R1697" i="46" a="1"/>
  <c r="R1697" i="46" s="1"/>
  <c r="R1698" i="46" a="1"/>
  <c r="R1698" i="46" s="1"/>
  <c r="R1699" i="46" a="1"/>
  <c r="R1699" i="46"/>
  <c r="R1700" i="46" a="1"/>
  <c r="R1700" i="46" s="1"/>
  <c r="R1701" i="46" a="1"/>
  <c r="R1701" i="46" s="1"/>
  <c r="R1702" i="46" a="1"/>
  <c r="R1702" i="46" s="1"/>
  <c r="R1703" i="46" a="1"/>
  <c r="R1703" i="46"/>
  <c r="R1704" i="46" a="1"/>
  <c r="R1704" i="46"/>
  <c r="R1705" i="46" a="1"/>
  <c r="R1705" i="46" s="1"/>
  <c r="R1706" i="46" a="1"/>
  <c r="R1706" i="46" s="1"/>
  <c r="R1707" i="46" a="1"/>
  <c r="R1707" i="46" s="1"/>
  <c r="R1708" i="46" a="1"/>
  <c r="R1708" i="46"/>
  <c r="R1709" i="46" a="1"/>
  <c r="R1709" i="46" s="1"/>
  <c r="R1710" i="46" a="1"/>
  <c r="R1710" i="46" s="1"/>
  <c r="R1711" i="46" a="1"/>
  <c r="R1711" i="46" s="1"/>
  <c r="R1712" i="46" a="1"/>
  <c r="R1712" i="46" s="1"/>
  <c r="R1713" i="46" a="1"/>
  <c r="R1713" i="46" s="1"/>
  <c r="R1714" i="46" a="1"/>
  <c r="R1714" i="46" s="1"/>
  <c r="R1715" i="46" a="1"/>
  <c r="R1715" i="46"/>
  <c r="R1716" i="46" a="1"/>
  <c r="R1716" i="46" s="1"/>
  <c r="R1717" i="46" a="1"/>
  <c r="R1717" i="46" s="1"/>
  <c r="R1718" i="46" a="1"/>
  <c r="R1718" i="46" s="1"/>
  <c r="R1719" i="46" a="1"/>
  <c r="R1719" i="46"/>
  <c r="R1720" i="46" a="1"/>
  <c r="R1720" i="46"/>
  <c r="R1721" i="46" a="1"/>
  <c r="R1721" i="46" s="1"/>
  <c r="R1722" i="46" a="1"/>
  <c r="R1722" i="46" s="1"/>
  <c r="R1723" i="46" a="1"/>
  <c r="R1723" i="46" s="1"/>
  <c r="R1724" i="46" a="1"/>
  <c r="R1724" i="46"/>
  <c r="R1725" i="46" a="1"/>
  <c r="R1725" i="46" s="1"/>
  <c r="R1726" i="46" a="1"/>
  <c r="R1726" i="46" s="1"/>
  <c r="R1727" i="46" a="1"/>
  <c r="R1727" i="46" s="1"/>
  <c r="R1728" i="46" a="1"/>
  <c r="R1728" i="46" s="1"/>
  <c r="R1729" i="46" a="1"/>
  <c r="R1729" i="46" s="1"/>
  <c r="R1730" i="46" a="1"/>
  <c r="R1730" i="46" s="1"/>
  <c r="R1731" i="46" a="1"/>
  <c r="R1731" i="46"/>
  <c r="R1732" i="46" a="1"/>
  <c r="R1732" i="46" s="1"/>
  <c r="R1733" i="46" a="1"/>
  <c r="R1733" i="46" s="1"/>
  <c r="R1734" i="46" a="1"/>
  <c r="R1734" i="46" s="1"/>
  <c r="R1735" i="46" a="1"/>
  <c r="R1735" i="46"/>
  <c r="R1736" i="46" a="1"/>
  <c r="R1736" i="46"/>
  <c r="R1737" i="46" a="1"/>
  <c r="R1737" i="46" s="1"/>
  <c r="R1738" i="46" a="1"/>
  <c r="R1738" i="46" s="1"/>
  <c r="R1739" i="46" a="1"/>
  <c r="R1739" i="46" s="1"/>
  <c r="R1740" i="46" a="1"/>
  <c r="R1740" i="46"/>
  <c r="R1741" i="46" a="1"/>
  <c r="R1741" i="46" s="1"/>
  <c r="R1742" i="46" a="1"/>
  <c r="R1742" i="46" s="1"/>
  <c r="R1743" i="46" a="1"/>
  <c r="R1743" i="46" s="1"/>
  <c r="R1744" i="46" a="1"/>
  <c r="R1744" i="46" s="1"/>
  <c r="R1745" i="46" a="1"/>
  <c r="R1745" i="46" s="1"/>
  <c r="R1746" i="46" a="1"/>
  <c r="R1746" i="46" s="1"/>
  <c r="R1747" i="46" a="1"/>
  <c r="R1747" i="46"/>
  <c r="R1748" i="46" a="1"/>
  <c r="R1748" i="46" s="1"/>
  <c r="R1749" i="46" a="1"/>
  <c r="R1749" i="46" s="1"/>
  <c r="R1750" i="46" a="1"/>
  <c r="R1750" i="46" s="1"/>
  <c r="R1751" i="46" a="1"/>
  <c r="R1751" i="46"/>
  <c r="R1752" i="46" a="1"/>
  <c r="R1752" i="46"/>
  <c r="R1753" i="46" a="1"/>
  <c r="R1753" i="46" s="1"/>
  <c r="R1754" i="46" a="1"/>
  <c r="R1754" i="46" s="1"/>
  <c r="R1755" i="46" a="1"/>
  <c r="R1755" i="46" s="1"/>
  <c r="R1756" i="46" a="1"/>
  <c r="R1756" i="46"/>
  <c r="R1757" i="46" a="1"/>
  <c r="R1757" i="46" s="1"/>
  <c r="R1758" i="46" a="1"/>
  <c r="R1758" i="46" s="1"/>
  <c r="R1759" i="46" a="1"/>
  <c r="R1759" i="46" s="1"/>
  <c r="R1760" i="46" a="1"/>
  <c r="R1760" i="46" s="1"/>
  <c r="R1761" i="46" a="1"/>
  <c r="R1761" i="46" s="1"/>
  <c r="R1762" i="46" a="1"/>
  <c r="R1762" i="46" s="1"/>
  <c r="R1763" i="46" a="1"/>
  <c r="R1763" i="46"/>
  <c r="R1764" i="46" a="1"/>
  <c r="R1764" i="46" s="1"/>
  <c r="R1765" i="46" a="1"/>
  <c r="R1765" i="46" s="1"/>
  <c r="R1766" i="46" a="1"/>
  <c r="R1766" i="46" s="1"/>
  <c r="R1767" i="46" a="1"/>
  <c r="R1767" i="46"/>
  <c r="R1768" i="46" a="1"/>
  <c r="R1768" i="46"/>
  <c r="R1769" i="46" a="1"/>
  <c r="R1769" i="46" s="1"/>
  <c r="R1770" i="46" a="1"/>
  <c r="R1770" i="46" s="1"/>
  <c r="R1771" i="46" a="1"/>
  <c r="R1771" i="46" s="1"/>
  <c r="R1772" i="46" a="1"/>
  <c r="R1772" i="46"/>
  <c r="R1773" i="46" a="1"/>
  <c r="R1773" i="46" s="1"/>
  <c r="R1774" i="46" a="1"/>
  <c r="R1774" i="46" s="1"/>
  <c r="R1775" i="46" a="1"/>
  <c r="R1775" i="46" s="1"/>
  <c r="R1776" i="46" a="1"/>
  <c r="R1776" i="46" s="1"/>
  <c r="R1777" i="46" a="1"/>
  <c r="R1777" i="46" s="1"/>
  <c r="R1778" i="46" a="1"/>
  <c r="R1778" i="46" s="1"/>
  <c r="R1779" i="46" a="1"/>
  <c r="R1779" i="46"/>
  <c r="R1780" i="46" a="1"/>
  <c r="R1780" i="46" s="1"/>
  <c r="R1781" i="46" a="1"/>
  <c r="R1781" i="46" s="1"/>
  <c r="R1782" i="46" a="1"/>
  <c r="R1782" i="46" s="1"/>
  <c r="R1783" i="46" a="1"/>
  <c r="R1783" i="46"/>
  <c r="R1784" i="46" a="1"/>
  <c r="R1784" i="46"/>
  <c r="R1785" i="46" a="1"/>
  <c r="R1785" i="46" s="1"/>
  <c r="R1786" i="46" a="1"/>
  <c r="R1786" i="46" s="1"/>
  <c r="R1787" i="46" a="1"/>
  <c r="R1787" i="46" s="1"/>
  <c r="R1788" i="46" a="1"/>
  <c r="R1788" i="46"/>
  <c r="R1789" i="46" a="1"/>
  <c r="R1789" i="46" s="1"/>
  <c r="R1790" i="46" a="1"/>
  <c r="R1790" i="46" s="1"/>
  <c r="R1791" i="46" a="1"/>
  <c r="R1791" i="46" s="1"/>
  <c r="R1792" i="46" a="1"/>
  <c r="R1792" i="46" s="1"/>
  <c r="R1793" i="46" a="1"/>
  <c r="R1793" i="46" s="1"/>
  <c r="R1794" i="46" a="1"/>
  <c r="R1794" i="46" s="1"/>
  <c r="R1795" i="46" a="1"/>
  <c r="R1795" i="46"/>
  <c r="R1796" i="46" a="1"/>
  <c r="R1796" i="46" s="1"/>
  <c r="R1797" i="46" a="1"/>
  <c r="R1797" i="46" s="1"/>
  <c r="R1798" i="46" a="1"/>
  <c r="R1798" i="46" s="1"/>
  <c r="R1799" i="46" a="1"/>
  <c r="R1799" i="46"/>
  <c r="R1800" i="46" a="1"/>
  <c r="R1800" i="46"/>
  <c r="R1801" i="46" a="1"/>
  <c r="R1801" i="46" s="1"/>
  <c r="R1802" i="46" a="1"/>
  <c r="R1802" i="46" s="1"/>
  <c r="R1803" i="46" a="1"/>
  <c r="R1803" i="46" s="1"/>
  <c r="R1804" i="46" a="1"/>
  <c r="R1804" i="46"/>
  <c r="R1805" i="46" a="1"/>
  <c r="R1805" i="46" s="1"/>
  <c r="R1806" i="46" a="1"/>
  <c r="R1806" i="46" s="1"/>
  <c r="R1807" i="46" a="1"/>
  <c r="R1807" i="46" s="1"/>
  <c r="R1808" i="46" a="1"/>
  <c r="R1808" i="46" s="1"/>
  <c r="R1809" i="46" a="1"/>
  <c r="R1809" i="46" s="1"/>
  <c r="R1810" i="46" a="1"/>
  <c r="R1810" i="46" s="1"/>
  <c r="R1811" i="46" a="1"/>
  <c r="R1811" i="46"/>
  <c r="R1812" i="46" a="1"/>
  <c r="R1812" i="46" s="1"/>
  <c r="R1813" i="46" a="1"/>
  <c r="R1813" i="46" s="1"/>
  <c r="R1814" i="46" a="1"/>
  <c r="R1814" i="46" s="1"/>
  <c r="R1815" i="46" a="1"/>
  <c r="R1815" i="46"/>
  <c r="R1816" i="46" a="1"/>
  <c r="R1816" i="46"/>
  <c r="R1817" i="46" a="1"/>
  <c r="R1817" i="46" s="1"/>
  <c r="R1818" i="46" a="1"/>
  <c r="R1818" i="46" s="1"/>
  <c r="R1819" i="46" a="1"/>
  <c r="R1819" i="46" s="1"/>
  <c r="R1820" i="46" a="1"/>
  <c r="R1820" i="46"/>
  <c r="R1821" i="46" a="1"/>
  <c r="R1821" i="46" s="1"/>
  <c r="R1822" i="46" a="1"/>
  <c r="R1822" i="46" s="1"/>
  <c r="R1823" i="46" a="1"/>
  <c r="R1823" i="46" s="1"/>
  <c r="R1824" i="46" a="1"/>
  <c r="R1824" i="46" s="1"/>
  <c r="R1825" i="46" a="1"/>
  <c r="R1825" i="46" s="1"/>
  <c r="R1826" i="46" a="1"/>
  <c r="R1826" i="46" s="1"/>
  <c r="R1827" i="46" a="1"/>
  <c r="R1827" i="46"/>
  <c r="R1828" i="46" a="1"/>
  <c r="R1828" i="46" s="1"/>
  <c r="R1829" i="46" a="1"/>
  <c r="R1829" i="46" s="1"/>
  <c r="R1830" i="46" a="1"/>
  <c r="R1830" i="46" s="1"/>
  <c r="R1831" i="46" a="1"/>
  <c r="R1831" i="46"/>
  <c r="R1832" i="46" a="1"/>
  <c r="R1832" i="46"/>
  <c r="R1833" i="46" a="1"/>
  <c r="R1833" i="46" s="1"/>
  <c r="R1834" i="46" a="1"/>
  <c r="R1834" i="46" s="1"/>
  <c r="R1835" i="46" a="1"/>
  <c r="R1835" i="46" s="1"/>
  <c r="R1836" i="46" a="1"/>
  <c r="R1836" i="46"/>
  <c r="R1837" i="46" a="1"/>
  <c r="R1837" i="46" s="1"/>
  <c r="R1838" i="46" a="1"/>
  <c r="R1838" i="46" s="1"/>
  <c r="R1839" i="46" a="1"/>
  <c r="R1839" i="46" s="1"/>
  <c r="R1840" i="46" a="1"/>
  <c r="R1840" i="46" s="1"/>
  <c r="R1841" i="46" a="1"/>
  <c r="R1841" i="46" s="1"/>
  <c r="R1842" i="46" a="1"/>
  <c r="R1842" i="46" s="1"/>
  <c r="R1843" i="46" a="1"/>
  <c r="R1843" i="46"/>
  <c r="R1844" i="46" a="1"/>
  <c r="R1844" i="46" s="1"/>
  <c r="R1845" i="46" a="1"/>
  <c r="R1845" i="46" s="1"/>
  <c r="R1846" i="46" a="1"/>
  <c r="R1846" i="46" s="1"/>
  <c r="R1847" i="46" a="1"/>
  <c r="R1847" i="46"/>
  <c r="R1848" i="46" a="1"/>
  <c r="R1848" i="46"/>
  <c r="R1849" i="46" a="1"/>
  <c r="R1849" i="46" s="1"/>
  <c r="R1850" i="46" a="1"/>
  <c r="R1850" i="46" s="1"/>
  <c r="R1851" i="46" a="1"/>
  <c r="R1851" i="46" s="1"/>
  <c r="R1852" i="46" a="1"/>
  <c r="R1852" i="46"/>
  <c r="R1853" i="46" a="1"/>
  <c r="R1853" i="46" s="1"/>
  <c r="R1854" i="46" a="1"/>
  <c r="R1854" i="46" s="1"/>
  <c r="R1855" i="46" a="1"/>
  <c r="R1855" i="46" s="1"/>
  <c r="R1856" i="46" a="1"/>
  <c r="R1856" i="46" s="1"/>
  <c r="R1857" i="46" a="1"/>
  <c r="R1857" i="46" s="1"/>
  <c r="R1858" i="46" a="1"/>
  <c r="R1858" i="46" s="1"/>
  <c r="R1859" i="46" a="1"/>
  <c r="R1859" i="46"/>
  <c r="R1860" i="46" a="1"/>
  <c r="R1860" i="46" s="1"/>
  <c r="R1861" i="46" a="1"/>
  <c r="R1861" i="46" s="1"/>
  <c r="R1862" i="46" a="1"/>
  <c r="R1862" i="46" s="1"/>
  <c r="R1863" i="46" a="1"/>
  <c r="R1863" i="46" s="1"/>
  <c r="R1864" i="46" a="1"/>
  <c r="R1864" i="46"/>
  <c r="R1865" i="46" a="1"/>
  <c r="R1865" i="46" s="1"/>
  <c r="R1866" i="46" a="1"/>
  <c r="R1866" i="46" s="1"/>
  <c r="R1867" i="46" a="1"/>
  <c r="R1867" i="46" s="1"/>
  <c r="R1868" i="46" a="1"/>
  <c r="R1868" i="46" s="1"/>
  <c r="R1869" i="46" a="1"/>
  <c r="R1869" i="46" s="1"/>
  <c r="R1870" i="46" a="1"/>
  <c r="R1870" i="46" s="1"/>
  <c r="R1871" i="46" a="1"/>
  <c r="R1871" i="46" s="1"/>
  <c r="R1872" i="46" a="1"/>
  <c r="R1872" i="46" s="1"/>
  <c r="R1873" i="46" a="1"/>
  <c r="R1873" i="46" s="1"/>
  <c r="R1874" i="46" a="1"/>
  <c r="R1874" i="46" s="1"/>
  <c r="R1875" i="46" a="1"/>
  <c r="R1875" i="46"/>
  <c r="R1876" i="46" a="1"/>
  <c r="R1876" i="46" s="1"/>
  <c r="R1877" i="46" a="1"/>
  <c r="R1877" i="46" s="1"/>
  <c r="R1878" i="46" a="1"/>
  <c r="R1878" i="46" s="1"/>
  <c r="R1879" i="46" a="1"/>
  <c r="R1879" i="46" s="1"/>
  <c r="R1880" i="46" a="1"/>
  <c r="R1880" i="46"/>
  <c r="R1881" i="46" a="1"/>
  <c r="R1881" i="46" s="1"/>
  <c r="R1882" i="46" a="1"/>
  <c r="R1882" i="46" s="1"/>
  <c r="R1883" i="46" a="1"/>
  <c r="R1883" i="46" s="1"/>
  <c r="R1884" i="46" a="1"/>
  <c r="R1884" i="46" s="1"/>
  <c r="R1885" i="46" a="1"/>
  <c r="R1885" i="46" s="1"/>
  <c r="R1886" i="46" a="1"/>
  <c r="R1886" i="46" s="1"/>
  <c r="R1887" i="46" a="1"/>
  <c r="R1887" i="46" s="1"/>
  <c r="R1888" i="46" a="1"/>
  <c r="R1888" i="46" s="1"/>
  <c r="R1889" i="46" a="1"/>
  <c r="R1889" i="46" s="1"/>
  <c r="R1890" i="46" a="1"/>
  <c r="R1890" i="46" s="1"/>
  <c r="R1891" i="46" a="1"/>
  <c r="R1891" i="46"/>
  <c r="R1892" i="46" a="1"/>
  <c r="R1892" i="46" s="1"/>
  <c r="R1893" i="46" a="1"/>
  <c r="R1893" i="46" s="1"/>
  <c r="R1894" i="46" a="1"/>
  <c r="R1894" i="46" s="1"/>
  <c r="R1895" i="46" a="1"/>
  <c r="R1895" i="46" s="1"/>
  <c r="R1896" i="46" a="1"/>
  <c r="R1896" i="46"/>
  <c r="R1897" i="46" a="1"/>
  <c r="R1897" i="46" s="1"/>
  <c r="R1898" i="46" a="1"/>
  <c r="R1898" i="46" s="1"/>
  <c r="R1899" i="46" a="1"/>
  <c r="R1899" i="46" s="1"/>
  <c r="R1900" i="46" a="1"/>
  <c r="R1900" i="46" s="1"/>
  <c r="R1901" i="46" a="1"/>
  <c r="R1901" i="46" s="1"/>
  <c r="R1902" i="46" a="1"/>
  <c r="R1902" i="46" s="1"/>
  <c r="R1903" i="46" a="1"/>
  <c r="R1903" i="46" s="1"/>
  <c r="R1904" i="46" a="1"/>
  <c r="R1904" i="46" s="1"/>
  <c r="R1905" i="46" a="1"/>
  <c r="R1905" i="46" s="1"/>
  <c r="R1906" i="46" a="1"/>
  <c r="R1906" i="46" s="1"/>
  <c r="R1907" i="46" a="1"/>
  <c r="R1907" i="46"/>
  <c r="R1908" i="46" a="1"/>
  <c r="R1908" i="46" s="1"/>
  <c r="R1909" i="46" a="1"/>
  <c r="R1909" i="46" s="1"/>
  <c r="R1910" i="46" a="1"/>
  <c r="R1910" i="46" s="1"/>
  <c r="R1911" i="46" a="1"/>
  <c r="R1911" i="46" s="1"/>
  <c r="R1912" i="46" a="1"/>
  <c r="R1912" i="46"/>
  <c r="R1913" i="46" a="1"/>
  <c r="R1913" i="46" s="1"/>
  <c r="R1914" i="46" a="1"/>
  <c r="R1914" i="46" s="1"/>
  <c r="R1915" i="46" a="1"/>
  <c r="R1915" i="46" s="1"/>
  <c r="R1916" i="46" a="1"/>
  <c r="R1916" i="46" s="1"/>
  <c r="R1917" i="46" a="1"/>
  <c r="R1917" i="46" s="1"/>
  <c r="R1918" i="46" a="1"/>
  <c r="R1918" i="46" s="1"/>
  <c r="R1919" i="46" a="1"/>
  <c r="R1919" i="46" s="1"/>
  <c r="R1920" i="46" a="1"/>
  <c r="R1920" i="46" s="1"/>
  <c r="R1921" i="46" a="1"/>
  <c r="R1921" i="46" s="1"/>
  <c r="R1922" i="46" a="1"/>
  <c r="R1922" i="46" s="1"/>
  <c r="R1923" i="46" a="1"/>
  <c r="R1923" i="46"/>
  <c r="R1924" i="46" a="1"/>
  <c r="R1924" i="46" s="1"/>
  <c r="R1925" i="46" a="1"/>
  <c r="R1925" i="46" s="1"/>
  <c r="R1926" i="46" a="1"/>
  <c r="R1926" i="46" s="1"/>
  <c r="R1927" i="46" a="1"/>
  <c r="R1927" i="46" s="1"/>
  <c r="R1928" i="46" a="1"/>
  <c r="R1928" i="46"/>
  <c r="R1929" i="46" a="1"/>
  <c r="R1929" i="46" s="1"/>
  <c r="R1930" i="46" a="1"/>
  <c r="R1930" i="46" s="1"/>
  <c r="R1931" i="46" a="1"/>
  <c r="R1931" i="46" s="1"/>
  <c r="R1932" i="46" a="1"/>
  <c r="R1932" i="46" s="1"/>
  <c r="R1933" i="46" a="1"/>
  <c r="R1933" i="46" s="1"/>
  <c r="R1934" i="46" a="1"/>
  <c r="R1934" i="46" s="1"/>
  <c r="R1935" i="46" a="1"/>
  <c r="R1935" i="46" s="1"/>
  <c r="R1936" i="46" a="1"/>
  <c r="R1936" i="46" s="1"/>
  <c r="R1937" i="46" a="1"/>
  <c r="R1937" i="46" s="1"/>
  <c r="R1938" i="46" a="1"/>
  <c r="R1938" i="46" s="1"/>
  <c r="R1939" i="46" a="1"/>
  <c r="R1939" i="46"/>
  <c r="R1940" i="46" a="1"/>
  <c r="R1940" i="46" s="1"/>
  <c r="R1941" i="46" a="1"/>
  <c r="R1941" i="46" s="1"/>
  <c r="R1942" i="46" a="1"/>
  <c r="R1942" i="46" s="1"/>
  <c r="R1943" i="46" a="1"/>
  <c r="R1943" i="46" s="1"/>
  <c r="R1944" i="46" a="1"/>
  <c r="R1944" i="46"/>
  <c r="R1945" i="46" a="1"/>
  <c r="R1945" i="46" s="1"/>
  <c r="R1946" i="46" a="1"/>
  <c r="R1946" i="46" s="1"/>
  <c r="R1947" i="46" a="1"/>
  <c r="R1947" i="46" s="1"/>
  <c r="R1948" i="46" a="1"/>
  <c r="R1948" i="46" s="1"/>
  <c r="R1949" i="46" a="1"/>
  <c r="R1949" i="46" s="1"/>
  <c r="R1950" i="46" a="1"/>
  <c r="R1950" i="46" s="1"/>
  <c r="R1951" i="46" a="1"/>
  <c r="R1951" i="46" s="1"/>
  <c r="R1952" i="46" a="1"/>
  <c r="R1952" i="46" s="1"/>
  <c r="R1953" i="46" a="1"/>
  <c r="R1953" i="46" s="1"/>
  <c r="R1954" i="46" a="1"/>
  <c r="R1954" i="46" s="1"/>
  <c r="R1955" i="46" a="1"/>
  <c r="R1955" i="46"/>
  <c r="R1956" i="46" a="1"/>
  <c r="R1956" i="46" s="1"/>
  <c r="R1957" i="46" a="1"/>
  <c r="R1957" i="46" s="1"/>
  <c r="R1958" i="46" a="1"/>
  <c r="R1958" i="46" s="1"/>
  <c r="R1959" i="46" a="1"/>
  <c r="R1959" i="46" s="1"/>
  <c r="R1960" i="46" a="1"/>
  <c r="R1960" i="46"/>
  <c r="R1961" i="46" a="1"/>
  <c r="R1961" i="46" s="1"/>
  <c r="R1962" i="46" a="1"/>
  <c r="R1962" i="46" s="1"/>
  <c r="R1963" i="46" a="1"/>
  <c r="R1963" i="46" s="1"/>
  <c r="R1964" i="46" a="1"/>
  <c r="R1964" i="46" s="1"/>
  <c r="R1965" i="46" a="1"/>
  <c r="R1965" i="46" s="1"/>
  <c r="R1966" i="46" a="1"/>
  <c r="R1966" i="46" s="1"/>
  <c r="R1967" i="46" a="1"/>
  <c r="R1967" i="46" s="1"/>
  <c r="R1968" i="46" a="1"/>
  <c r="R1968" i="46" s="1"/>
  <c r="R1969" i="46" a="1"/>
  <c r="R1969" i="46" s="1"/>
  <c r="R1970" i="46" a="1"/>
  <c r="R1970" i="46" s="1"/>
  <c r="R1971" i="46" a="1"/>
  <c r="R1971" i="46"/>
  <c r="R1972" i="46" a="1"/>
  <c r="R1972" i="46" s="1"/>
  <c r="R1973" i="46" a="1"/>
  <c r="R1973" i="46" s="1"/>
  <c r="R1974" i="46" a="1"/>
  <c r="R1974" i="46" s="1"/>
  <c r="R1975" i="46" a="1"/>
  <c r="R1975" i="46" s="1"/>
  <c r="R1976" i="46" a="1"/>
  <c r="R1976" i="46"/>
  <c r="R1977" i="46" a="1"/>
  <c r="R1977" i="46" s="1"/>
  <c r="R1978" i="46" a="1"/>
  <c r="R1978" i="46" s="1"/>
  <c r="R1979" i="46" a="1"/>
  <c r="R1979" i="46" s="1"/>
  <c r="R1980" i="46" a="1"/>
  <c r="R1980" i="46" s="1"/>
  <c r="R1981" i="46" a="1"/>
  <c r="R1981" i="46" s="1"/>
  <c r="R1982" i="46" a="1"/>
  <c r="R1982" i="46" s="1"/>
  <c r="R1983" i="46" a="1"/>
  <c r="R1983" i="46" s="1"/>
  <c r="R1984" i="46" a="1"/>
  <c r="R1984" i="46" s="1"/>
  <c r="R1985" i="46" a="1"/>
  <c r="R1985" i="46" s="1"/>
  <c r="R1986" i="46" a="1"/>
  <c r="R1986" i="46" s="1"/>
  <c r="R1987" i="46" a="1"/>
  <c r="R1987" i="46"/>
  <c r="R1988" i="46" a="1"/>
  <c r="R1988" i="46" s="1"/>
  <c r="R1989" i="46" a="1"/>
  <c r="R1989" i="46" s="1"/>
  <c r="R1990" i="46" a="1"/>
  <c r="R1990" i="46" s="1"/>
  <c r="R1991" i="46" a="1"/>
  <c r="R1991" i="46" s="1"/>
  <c r="R1992" i="46" a="1"/>
  <c r="R1992" i="46"/>
  <c r="R1993" i="46" a="1"/>
  <c r="R1993" i="46" s="1"/>
  <c r="R1994" i="46" a="1"/>
  <c r="R1994" i="46" s="1"/>
  <c r="R1995" i="46" a="1"/>
  <c r="R1995" i="46" s="1"/>
  <c r="R1996" i="46" a="1"/>
  <c r="R1996" i="46" s="1"/>
  <c r="R1997" i="46" a="1"/>
  <c r="R1997" i="46" s="1"/>
  <c r="R1998" i="46" a="1"/>
  <c r="R1998" i="46" s="1"/>
  <c r="R1999" i="46" a="1"/>
  <c r="R1999" i="46" s="1"/>
  <c r="R2000" i="46" a="1"/>
  <c r="R2000" i="46" s="1"/>
  <c r="R2001" i="46" a="1"/>
  <c r="R2001" i="46" s="1"/>
  <c r="R2002" i="46" a="1"/>
  <c r="R2002" i="46" s="1"/>
  <c r="R2003" i="46" a="1"/>
  <c r="R2003" i="46"/>
  <c r="R2004" i="46" a="1"/>
  <c r="R2004" i="46" s="1"/>
  <c r="R2005" i="46" a="1"/>
  <c r="R2005" i="46" s="1"/>
  <c r="R2006" i="46" a="1"/>
  <c r="R2006" i="46" s="1"/>
  <c r="R2007" i="46" a="1"/>
  <c r="R2007" i="46" s="1"/>
  <c r="R2008" i="46" a="1"/>
  <c r="R2008" i="46"/>
  <c r="R2009" i="46" a="1"/>
  <c r="R2009" i="46" s="1"/>
  <c r="R2010" i="46" a="1"/>
  <c r="R2010" i="46" s="1"/>
  <c r="R2011" i="46" a="1"/>
  <c r="R2011" i="46" s="1"/>
  <c r="R2012" i="46" a="1"/>
  <c r="R2012" i="46" s="1"/>
  <c r="R2013" i="46" a="1"/>
  <c r="R2013" i="46" s="1"/>
  <c r="R2014" i="46" a="1"/>
  <c r="R2014" i="46" s="1"/>
  <c r="R2015" i="46" a="1"/>
  <c r="R2015" i="46" s="1"/>
  <c r="R2016" i="46" a="1"/>
  <c r="R2016" i="46" s="1"/>
  <c r="R2017" i="46" a="1"/>
  <c r="R2017" i="46" s="1"/>
  <c r="R2018" i="46" a="1"/>
  <c r="R2018" i="46" s="1"/>
  <c r="R2019" i="46" a="1"/>
  <c r="R2019" i="46"/>
  <c r="R2020" i="46" a="1"/>
  <c r="R2020" i="46" s="1"/>
  <c r="R2021" i="46" a="1"/>
  <c r="R2021" i="46" s="1"/>
  <c r="R2022" i="46" a="1"/>
  <c r="R2022" i="46" s="1"/>
  <c r="R2023" i="46" a="1"/>
  <c r="R2023" i="46" s="1"/>
  <c r="R2024" i="46" a="1"/>
  <c r="R2024" i="46"/>
  <c r="R2025" i="46" a="1"/>
  <c r="R2025" i="46" s="1"/>
  <c r="R2026" i="46" a="1"/>
  <c r="R2026" i="46" s="1"/>
  <c r="R2027" i="46" a="1"/>
  <c r="R2027" i="46" s="1"/>
  <c r="R2028" i="46" a="1"/>
  <c r="R2028" i="46" s="1"/>
  <c r="R2029" i="46" a="1"/>
  <c r="R2029" i="46"/>
  <c r="R2030" i="46" a="1"/>
  <c r="R2030" i="46" s="1"/>
  <c r="R2031" i="46" a="1"/>
  <c r="R2031" i="46" s="1"/>
  <c r="R2032" i="46" a="1"/>
  <c r="R2032" i="46" s="1"/>
  <c r="R2033" i="46" a="1"/>
  <c r="R2033" i="46"/>
  <c r="R2034" i="46" a="1"/>
  <c r="R2034" i="46" s="1"/>
  <c r="R2035" i="46" a="1"/>
  <c r="R2035" i="46" s="1"/>
  <c r="R2036" i="46" a="1"/>
  <c r="R2036" i="46" s="1"/>
  <c r="R2037" i="46" a="1"/>
  <c r="R2037" i="46"/>
  <c r="R2038" i="46" a="1"/>
  <c r="R2038" i="46" s="1"/>
  <c r="R2039" i="46" a="1"/>
  <c r="R2039" i="46" s="1"/>
  <c r="R2040" i="46" a="1"/>
  <c r="R2040" i="46" s="1"/>
  <c r="R2041" i="46" a="1"/>
  <c r="R2041" i="46"/>
  <c r="R2042" i="46" a="1"/>
  <c r="R2042" i="46" s="1"/>
  <c r="R2043" i="46" a="1"/>
  <c r="R2043" i="46" s="1"/>
  <c r="R2044" i="46" a="1"/>
  <c r="R2044" i="46" s="1"/>
  <c r="R2045" i="46" a="1"/>
  <c r="R2045" i="46"/>
  <c r="R2046" i="46" a="1"/>
  <c r="R2046" i="46" s="1"/>
  <c r="R2047" i="46" a="1"/>
  <c r="R2047" i="46" s="1"/>
  <c r="R2048" i="46" a="1"/>
  <c r="R2048" i="46" s="1"/>
  <c r="R2049" i="46" a="1"/>
  <c r="R2049" i="46"/>
  <c r="R2050" i="46" a="1"/>
  <c r="R2050" i="46" s="1"/>
  <c r="R2051" i="46" a="1"/>
  <c r="R2051" i="46" s="1"/>
  <c r="R2052" i="46" a="1"/>
  <c r="R2052" i="46" s="1"/>
  <c r="R2053" i="46" a="1"/>
  <c r="R2053" i="46"/>
  <c r="R2054" i="46" a="1"/>
  <c r="R2054" i="46" s="1"/>
  <c r="R2055" i="46" a="1"/>
  <c r="R2055" i="46" s="1"/>
  <c r="R2056" i="46" a="1"/>
  <c r="R2056" i="46" s="1"/>
  <c r="R2057" i="46" a="1"/>
  <c r="R2057" i="46"/>
  <c r="R2058" i="46" a="1"/>
  <c r="R2058" i="46" s="1"/>
  <c r="R2059" i="46" a="1"/>
  <c r="R2059" i="46" s="1"/>
  <c r="R2060" i="46" a="1"/>
  <c r="R2060" i="46" s="1"/>
  <c r="R2061" i="46" a="1"/>
  <c r="R2061" i="46"/>
  <c r="R2062" i="46" a="1"/>
  <c r="R2062" i="46" s="1"/>
  <c r="R2063" i="46" a="1"/>
  <c r="R2063" i="46" s="1"/>
  <c r="R2064" i="46" a="1"/>
  <c r="R2064" i="46" s="1"/>
  <c r="R2065" i="46" a="1"/>
  <c r="R2065" i="46"/>
  <c r="R2066" i="46" a="1"/>
  <c r="R2066" i="46" s="1"/>
  <c r="R2067" i="46" a="1"/>
  <c r="R2067" i="46" s="1"/>
  <c r="R2068" i="46" a="1"/>
  <c r="R2068" i="46" s="1"/>
  <c r="R2069" i="46" a="1"/>
  <c r="R2069" i="46"/>
  <c r="R2070" i="46" a="1"/>
  <c r="R2070" i="46" s="1"/>
  <c r="R2071" i="46" a="1"/>
  <c r="R2071" i="46" s="1"/>
  <c r="R2072" i="46" a="1"/>
  <c r="R2072" i="46" s="1"/>
  <c r="R2073" i="46" a="1"/>
  <c r="R2073" i="46"/>
  <c r="R2074" i="46" a="1"/>
  <c r="R2074" i="46" s="1"/>
  <c r="R2075" i="46" a="1"/>
  <c r="R2075" i="46" s="1"/>
  <c r="R2076" i="46" a="1"/>
  <c r="R2076" i="46" s="1"/>
  <c r="R2077" i="46" a="1"/>
  <c r="R2077" i="46"/>
  <c r="R2078" i="46" a="1"/>
  <c r="R2078" i="46" s="1"/>
  <c r="R2079" i="46" a="1"/>
  <c r="R2079" i="46" s="1"/>
  <c r="R2080" i="46" a="1"/>
  <c r="R2080" i="46" s="1"/>
  <c r="R2081" i="46" a="1"/>
  <c r="R2081" i="46"/>
  <c r="R2082" i="46" a="1"/>
  <c r="R2082" i="46" s="1"/>
  <c r="R2083" i="46" a="1"/>
  <c r="R2083" i="46" s="1"/>
  <c r="R2084" i="46" a="1"/>
  <c r="R2084" i="46" s="1"/>
  <c r="R2085" i="46" a="1"/>
  <c r="R2085" i="46"/>
  <c r="R2086" i="46" a="1"/>
  <c r="R2086" i="46" s="1"/>
  <c r="R2087" i="46" a="1"/>
  <c r="R2087" i="46" s="1"/>
  <c r="R2088" i="46" a="1"/>
  <c r="R2088" i="46" s="1"/>
  <c r="R2089" i="46" a="1"/>
  <c r="R2089" i="46"/>
  <c r="R2090" i="46" a="1"/>
  <c r="R2090" i="46" s="1"/>
  <c r="R2091" i="46" a="1"/>
  <c r="R2091" i="46" s="1"/>
  <c r="R2092" i="46" a="1"/>
  <c r="R2092" i="46" s="1"/>
  <c r="R2093" i="46" a="1"/>
  <c r="R2093" i="46"/>
  <c r="R2094" i="46" a="1"/>
  <c r="R2094" i="46" s="1"/>
  <c r="R2095" i="46" a="1"/>
  <c r="R2095" i="46" s="1"/>
  <c r="R2096" i="46" a="1"/>
  <c r="R2096" i="46" s="1"/>
  <c r="R2097" i="46" a="1"/>
  <c r="R2097" i="46"/>
  <c r="R2098" i="46" a="1"/>
  <c r="R2098" i="46" s="1"/>
  <c r="R2099" i="46" a="1"/>
  <c r="R2099" i="46" s="1"/>
  <c r="R2100" i="46" a="1"/>
  <c r="R2100" i="46" s="1"/>
  <c r="R2101" i="46" a="1"/>
  <c r="R2101" i="46"/>
  <c r="R2102" i="46" a="1"/>
  <c r="R2102" i="46" s="1"/>
  <c r="R2103" i="46" a="1"/>
  <c r="R2103" i="46" s="1"/>
  <c r="R2104" i="46" a="1"/>
  <c r="R2104" i="46" s="1"/>
  <c r="R2105" i="46" a="1"/>
  <c r="R2105" i="46"/>
  <c r="R2106" i="46" a="1"/>
  <c r="R2106" i="46" s="1"/>
  <c r="R2107" i="46" a="1"/>
  <c r="R2107" i="46" s="1"/>
  <c r="R2108" i="46" a="1"/>
  <c r="R2108" i="46" s="1"/>
  <c r="R2109" i="46" a="1"/>
  <c r="R2109" i="46"/>
  <c r="R2110" i="46" a="1"/>
  <c r="R2110" i="46" s="1"/>
  <c r="R2111" i="46" a="1"/>
  <c r="R2111" i="46" s="1"/>
  <c r="R2112" i="46" a="1"/>
  <c r="R2112" i="46" s="1"/>
  <c r="R2113" i="46" a="1"/>
  <c r="R2113" i="46"/>
  <c r="R2114" i="46" a="1"/>
  <c r="R2114" i="46" s="1"/>
  <c r="R2115" i="46" a="1"/>
  <c r="R2115" i="46" s="1"/>
  <c r="R2116" i="46" a="1"/>
  <c r="R2116" i="46" s="1"/>
  <c r="R2117" i="46" a="1"/>
  <c r="R2117" i="46" s="1"/>
  <c r="R2118" i="46" a="1"/>
  <c r="R2118" i="46" s="1"/>
  <c r="R2119" i="46" a="1"/>
  <c r="R2119" i="46" s="1"/>
  <c r="R2120" i="46" a="1"/>
  <c r="R2120" i="46" s="1"/>
  <c r="R2121" i="46" a="1"/>
  <c r="R2121" i="46" s="1"/>
  <c r="R2122" i="46" a="1"/>
  <c r="R2122" i="46" s="1"/>
  <c r="R2123" i="46" a="1"/>
  <c r="R2123" i="46" s="1"/>
  <c r="R2124" i="46" a="1"/>
  <c r="R2124" i="46" s="1"/>
  <c r="R2125" i="46" a="1"/>
  <c r="R2125" i="46" s="1"/>
  <c r="R2126" i="46" a="1"/>
  <c r="R2126" i="46" s="1"/>
  <c r="R2127" i="46" a="1"/>
  <c r="R2127" i="46" s="1"/>
  <c r="R2128" i="46" a="1"/>
  <c r="R2128" i="46" s="1"/>
  <c r="R2129" i="46" a="1"/>
  <c r="R2129" i="46"/>
  <c r="R2130" i="46" a="1"/>
  <c r="R2130" i="46" s="1"/>
  <c r="R2131" i="46" a="1"/>
  <c r="R2131" i="46" s="1"/>
  <c r="R2132" i="46" a="1"/>
  <c r="R2132" i="46" s="1"/>
  <c r="R2133" i="46" a="1"/>
  <c r="R2133" i="46" s="1"/>
  <c r="R2134" i="46" a="1"/>
  <c r="R2134" i="46" s="1"/>
  <c r="R2135" i="46" a="1"/>
  <c r="R2135" i="46" s="1"/>
  <c r="R2136" i="46" a="1"/>
  <c r="R2136" i="46" s="1"/>
  <c r="R2137" i="46" a="1"/>
  <c r="R2137" i="46"/>
  <c r="R2138" i="46" a="1"/>
  <c r="R2138" i="46" s="1"/>
  <c r="R2139" i="46" a="1"/>
  <c r="R2139" i="46" s="1"/>
  <c r="R2140" i="46" a="1"/>
  <c r="R2140" i="46" s="1"/>
  <c r="R2141" i="46" a="1"/>
  <c r="R2141" i="46"/>
  <c r="R2142" i="46" a="1"/>
  <c r="R2142" i="46" s="1"/>
  <c r="R2143" i="46" a="1"/>
  <c r="R2143" i="46" s="1"/>
  <c r="R2144" i="46" a="1"/>
  <c r="R2144" i="46" s="1"/>
  <c r="R2145" i="46" a="1"/>
  <c r="R2145" i="46"/>
  <c r="R2146" i="46" a="1"/>
  <c r="R2146" i="46" s="1"/>
  <c r="R2147" i="46" a="1"/>
  <c r="R2147" i="46" s="1"/>
  <c r="R2148" i="46" a="1"/>
  <c r="R2148" i="46" s="1"/>
  <c r="R2149" i="46" a="1"/>
  <c r="R2149" i="46" s="1"/>
  <c r="R2150" i="46" a="1"/>
  <c r="R2150" i="46" s="1"/>
  <c r="R2151" i="46" a="1"/>
  <c r="R2151" i="46" s="1"/>
  <c r="R2152" i="46" a="1"/>
  <c r="R2152" i="46" s="1"/>
  <c r="R2153" i="46" a="1"/>
  <c r="R2153" i="46" s="1"/>
  <c r="R2154" i="46" a="1"/>
  <c r="R2154" i="46" s="1"/>
  <c r="R2155" i="46" a="1"/>
  <c r="R2155" i="46" s="1"/>
  <c r="R2156" i="46" a="1"/>
  <c r="R2156" i="46" s="1"/>
  <c r="R2157" i="46" a="1"/>
  <c r="R2157" i="46" s="1"/>
  <c r="R2158" i="46" a="1"/>
  <c r="R2158" i="46" s="1"/>
  <c r="R2159" i="46" a="1"/>
  <c r="R2159" i="46" s="1"/>
  <c r="R2160" i="46" a="1"/>
  <c r="R2160" i="46" s="1"/>
  <c r="R2161" i="46" a="1"/>
  <c r="R2161" i="46"/>
  <c r="R2162" i="46" a="1"/>
  <c r="R2162" i="46" s="1"/>
  <c r="R2163" i="46" a="1"/>
  <c r="R2163" i="46" s="1"/>
  <c r="R2164" i="46" a="1"/>
  <c r="R2164" i="46" s="1"/>
  <c r="R2165" i="46" a="1"/>
  <c r="R2165" i="46" s="1"/>
  <c r="R2166" i="46" a="1"/>
  <c r="R2166" i="46" s="1"/>
  <c r="R2167" i="46" a="1"/>
  <c r="R2167" i="46" s="1"/>
  <c r="R2168" i="46" a="1"/>
  <c r="R2168" i="46" s="1"/>
  <c r="R2169" i="46" a="1"/>
  <c r="R2169" i="46"/>
  <c r="R2170" i="46" a="1"/>
  <c r="R2170" i="46" s="1"/>
  <c r="R2171" i="46" a="1"/>
  <c r="R2171" i="46" s="1"/>
  <c r="R2172" i="46" a="1"/>
  <c r="R2172" i="46" s="1"/>
  <c r="R2173" i="46" a="1"/>
  <c r="R2173" i="46"/>
  <c r="R2174" i="46" a="1"/>
  <c r="R2174" i="46" s="1"/>
  <c r="R2175" i="46" a="1"/>
  <c r="R2175" i="46" s="1"/>
  <c r="R2176" i="46" a="1"/>
  <c r="R2176" i="46" s="1"/>
  <c r="R2177" i="46" a="1"/>
  <c r="R2177" i="46"/>
  <c r="R2178" i="46" a="1"/>
  <c r="R2178" i="46" s="1"/>
  <c r="R2179" i="46" a="1"/>
  <c r="R2179" i="46" s="1"/>
  <c r="R2180" i="46" a="1"/>
  <c r="R2180" i="46" s="1"/>
  <c r="R2181" i="46" a="1"/>
  <c r="R2181" i="46" s="1"/>
  <c r="R2182" i="46" a="1"/>
  <c r="R2182" i="46" s="1"/>
  <c r="R2183" i="46" a="1"/>
  <c r="R2183" i="46" s="1"/>
  <c r="R2184" i="46" a="1"/>
  <c r="R2184" i="46" s="1"/>
  <c r="R2185" i="46" a="1"/>
  <c r="R2185" i="46" s="1"/>
  <c r="R2186" i="46" a="1"/>
  <c r="R2186" i="46" s="1"/>
  <c r="R2187" i="46" a="1"/>
  <c r="R2187" i="46" s="1"/>
  <c r="R2188" i="46" a="1"/>
  <c r="R2188" i="46" s="1"/>
  <c r="R2189" i="46" a="1"/>
  <c r="R2189" i="46" s="1"/>
  <c r="R2190" i="46" a="1"/>
  <c r="R2190" i="46" s="1"/>
  <c r="R2191" i="46" a="1"/>
  <c r="R2191" i="46" s="1"/>
  <c r="R2192" i="46" a="1"/>
  <c r="R2192" i="46" s="1"/>
  <c r="R2193" i="46" a="1"/>
  <c r="R2193" i="46"/>
  <c r="R2194" i="46" a="1"/>
  <c r="R2194" i="46" s="1"/>
  <c r="R2195" i="46" a="1"/>
  <c r="R2195" i="46" s="1"/>
  <c r="R2196" i="46" a="1"/>
  <c r="R2196" i="46" s="1"/>
  <c r="R2197" i="46" a="1"/>
  <c r="R2197" i="46" s="1"/>
  <c r="R2198" i="46" a="1"/>
  <c r="R2198" i="46" s="1"/>
  <c r="R2199" i="46" a="1"/>
  <c r="R2199" i="46" s="1"/>
  <c r="R2200" i="46" a="1"/>
  <c r="R2200" i="46" s="1"/>
  <c r="R2201" i="46" a="1"/>
  <c r="R2201" i="46"/>
  <c r="R2202" i="46" a="1"/>
  <c r="R2202" i="46" s="1"/>
  <c r="R2203" i="46" a="1"/>
  <c r="R2203" i="46" s="1"/>
  <c r="R2204" i="46" a="1"/>
  <c r="R2204" i="46" s="1"/>
  <c r="R2205" i="46" a="1"/>
  <c r="R2205" i="46"/>
  <c r="R2206" i="46" a="1"/>
  <c r="R2206" i="46" s="1"/>
  <c r="R2207" i="46" a="1"/>
  <c r="R2207" i="46" s="1"/>
  <c r="R2208" i="46" a="1"/>
  <c r="R2208" i="46" s="1"/>
  <c r="R2209" i="46" a="1"/>
  <c r="R2209" i="46"/>
  <c r="R2210" i="46" a="1"/>
  <c r="R2210" i="46" s="1"/>
  <c r="R2211" i="46" a="1"/>
  <c r="R2211" i="46" s="1"/>
  <c r="R2212" i="46" a="1"/>
  <c r="R2212" i="46" s="1"/>
  <c r="R2213" i="46" a="1"/>
  <c r="R2213" i="46" s="1"/>
  <c r="R2214" i="46" a="1"/>
  <c r="R2214" i="46" s="1"/>
  <c r="R2215" i="46" a="1"/>
  <c r="R2215" i="46" s="1"/>
  <c r="R2216" i="46" a="1"/>
  <c r="R2216" i="46" s="1"/>
  <c r="R2217" i="46" a="1"/>
  <c r="R2217" i="46" s="1"/>
  <c r="R2218" i="46" a="1"/>
  <c r="R2218" i="46" s="1"/>
  <c r="R2219" i="46" a="1"/>
  <c r="R2219" i="46" s="1"/>
  <c r="R2220" i="46" a="1"/>
  <c r="R2220" i="46" s="1"/>
  <c r="R2221" i="46" a="1"/>
  <c r="R2221" i="46" s="1"/>
  <c r="R2222" i="46" a="1"/>
  <c r="R2222" i="46" s="1"/>
  <c r="R2223" i="46" a="1"/>
  <c r="R2223" i="46" s="1"/>
  <c r="R2224" i="46" a="1"/>
  <c r="R2224" i="46" s="1"/>
  <c r="R2225" i="46" a="1"/>
  <c r="R2225" i="46"/>
  <c r="R2226" i="46" a="1"/>
  <c r="R2226" i="46" s="1"/>
  <c r="R2227" i="46" a="1"/>
  <c r="R2227" i="46" s="1"/>
  <c r="R2228" i="46" a="1"/>
  <c r="R2228" i="46" s="1"/>
  <c r="R2229" i="46" a="1"/>
  <c r="R2229" i="46" s="1"/>
  <c r="R2230" i="46" a="1"/>
  <c r="R2230" i="46" s="1"/>
  <c r="R2231" i="46" a="1"/>
  <c r="R2231" i="46" s="1"/>
  <c r="R2232" i="46" a="1"/>
  <c r="R2232" i="46" s="1"/>
  <c r="R2233" i="46" a="1"/>
  <c r="R2233" i="46"/>
  <c r="R2234" i="46" a="1"/>
  <c r="R2234" i="46" s="1"/>
  <c r="R2235" i="46" a="1"/>
  <c r="R2235" i="46" s="1"/>
  <c r="R2236" i="46" a="1"/>
  <c r="R2236" i="46" s="1"/>
  <c r="R2237" i="46" a="1"/>
  <c r="R2237" i="46"/>
  <c r="R2238" i="46" a="1"/>
  <c r="R2238" i="46" s="1"/>
  <c r="R2239" i="46" a="1"/>
  <c r="R2239" i="46" s="1"/>
  <c r="R2240" i="46" a="1"/>
  <c r="R2240" i="46" s="1"/>
  <c r="R2241" i="46" a="1"/>
  <c r="R2241" i="46"/>
  <c r="R2242" i="46" a="1"/>
  <c r="R2242" i="46" s="1"/>
  <c r="R2243" i="46" a="1"/>
  <c r="R2243" i="46" s="1"/>
  <c r="R2244" i="46" a="1"/>
  <c r="R2244" i="46" s="1"/>
  <c r="R2245" i="46" a="1"/>
  <c r="R2245" i="46" s="1"/>
  <c r="R2246" i="46" a="1"/>
  <c r="R2246" i="46" s="1"/>
  <c r="R2247" i="46" a="1"/>
  <c r="R2247" i="46" s="1"/>
  <c r="R2248" i="46" a="1"/>
  <c r="R2248" i="46" s="1"/>
  <c r="R2249" i="46" a="1"/>
  <c r="R2249" i="46" s="1"/>
  <c r="R2250" i="46" a="1"/>
  <c r="R2250" i="46" s="1"/>
  <c r="R2251" i="46" a="1"/>
  <c r="R2251" i="46" s="1"/>
  <c r="R2252" i="46" a="1"/>
  <c r="R2252" i="46" s="1"/>
  <c r="R2253" i="46" a="1"/>
  <c r="R2253" i="46" s="1"/>
  <c r="R2254" i="46" a="1"/>
  <c r="R2254" i="46" s="1"/>
  <c r="R2255" i="46" a="1"/>
  <c r="R2255" i="46" s="1"/>
  <c r="R2256" i="46" a="1"/>
  <c r="R2256" i="46" s="1"/>
  <c r="R2257" i="46" a="1"/>
  <c r="R2257" i="46"/>
  <c r="R2258" i="46" a="1"/>
  <c r="R2258" i="46" s="1"/>
  <c r="R2259" i="46" a="1"/>
  <c r="R2259" i="46" s="1"/>
  <c r="R2260" i="46" a="1"/>
  <c r="R2260" i="46" s="1"/>
  <c r="R2261" i="46" a="1"/>
  <c r="R2261" i="46" s="1"/>
  <c r="R2262" i="46" a="1"/>
  <c r="R2262" i="46" s="1"/>
  <c r="R2263" i="46" a="1"/>
  <c r="R2263" i="46" s="1"/>
  <c r="R2264" i="46" a="1"/>
  <c r="R2264" i="46" s="1"/>
  <c r="R2265" i="46" a="1"/>
  <c r="R2265" i="46"/>
  <c r="R2266" i="46" a="1"/>
  <c r="R2266" i="46" s="1"/>
  <c r="R2267" i="46" a="1"/>
  <c r="R2267" i="46" s="1"/>
  <c r="R2268" i="46" a="1"/>
  <c r="R2268" i="46" s="1"/>
  <c r="R2269" i="46" a="1"/>
  <c r="R2269" i="46"/>
  <c r="R2270" i="46" a="1"/>
  <c r="R2270" i="46" s="1"/>
  <c r="R2271" i="46" a="1"/>
  <c r="R2271" i="46" s="1"/>
  <c r="R2272" i="46" a="1"/>
  <c r="R2272" i="46" s="1"/>
  <c r="R2273" i="46" a="1"/>
  <c r="R2273" i="46"/>
  <c r="R2274" i="46" a="1"/>
  <c r="R2274" i="46" s="1"/>
  <c r="R2275" i="46" a="1"/>
  <c r="R2275" i="46" s="1"/>
  <c r="R2276" i="46" a="1"/>
  <c r="R2276" i="46" s="1"/>
  <c r="R2277" i="46" a="1"/>
  <c r="R2277" i="46" s="1"/>
  <c r="R2278" i="46" a="1"/>
  <c r="R2278" i="46" s="1"/>
  <c r="R2279" i="46" a="1"/>
  <c r="R2279" i="46" s="1"/>
  <c r="R2280" i="46" a="1"/>
  <c r="R2280" i="46" s="1"/>
  <c r="R2281" i="46" a="1"/>
  <c r="R2281" i="46" s="1"/>
  <c r="R2282" i="46" a="1"/>
  <c r="R2282" i="46" s="1"/>
  <c r="R2283" i="46" a="1"/>
  <c r="R2283" i="46" s="1"/>
  <c r="R2284" i="46" a="1"/>
  <c r="R2284" i="46"/>
  <c r="R2285" i="46" a="1"/>
  <c r="R2285" i="46"/>
  <c r="R2286" i="46" a="1"/>
  <c r="R2286" i="46" s="1"/>
  <c r="R2287" i="46" a="1"/>
  <c r="R2287" i="46" s="1"/>
  <c r="R2288" i="46" a="1"/>
  <c r="R2288" i="46" s="1"/>
  <c r="R2289" i="46" a="1"/>
  <c r="R2289" i="46" s="1"/>
  <c r="R2290" i="46" a="1"/>
  <c r="R2290" i="46"/>
  <c r="R2291" i="46" a="1"/>
  <c r="R2291" i="46" s="1"/>
  <c r="R2292" i="46" a="1"/>
  <c r="R2292" i="46"/>
  <c r="R2293" i="46" a="1"/>
  <c r="R2293" i="46"/>
  <c r="R2294" i="46" a="1"/>
  <c r="R2294" i="46"/>
  <c r="R2295" i="46" a="1"/>
  <c r="R2295" i="46" s="1"/>
  <c r="R2296" i="46" a="1"/>
  <c r="R2296" i="46"/>
  <c r="R2297" i="46" a="1"/>
  <c r="R2297" i="46" s="1"/>
  <c r="R2298" i="46" a="1"/>
  <c r="R2298" i="46" s="1"/>
  <c r="R2299" i="46" a="1"/>
  <c r="R2299" i="46" s="1"/>
  <c r="R2300" i="46" a="1"/>
  <c r="R2300" i="46" s="1"/>
  <c r="R2301" i="46" a="1"/>
  <c r="R2301" i="46"/>
  <c r="R2302" i="46" a="1"/>
  <c r="R2302" i="46"/>
  <c r="R2303" i="46" a="1"/>
  <c r="R2303" i="46" s="1"/>
  <c r="R2304" i="46" a="1"/>
  <c r="R2304" i="46"/>
  <c r="R2305" i="46" a="1"/>
  <c r="R2305" i="46"/>
  <c r="R2306" i="46" a="1"/>
  <c r="R2306" i="46" s="1"/>
  <c r="R2307" i="46" a="1"/>
  <c r="R2307" i="46" s="1"/>
  <c r="R2308" i="46" a="1"/>
  <c r="R2308" i="46"/>
  <c r="R2309" i="46" a="1"/>
  <c r="R2309" i="46" s="1"/>
  <c r="R2310" i="46" a="1"/>
  <c r="R2310" i="46"/>
  <c r="R2311" i="46" a="1"/>
  <c r="R2311" i="46" s="1"/>
  <c r="R2312" i="46" a="1"/>
  <c r="R2312" i="46" s="1"/>
  <c r="R2313" i="46" a="1"/>
  <c r="R2313" i="46"/>
  <c r="R2314" i="46" a="1"/>
  <c r="R2314" i="46"/>
  <c r="R2315" i="46" a="1"/>
  <c r="R2315" i="46" s="1"/>
  <c r="R2316" i="46" a="1"/>
  <c r="R2316" i="46"/>
  <c r="R2317" i="46" a="1"/>
  <c r="R2317" i="46"/>
  <c r="R2318" i="46" a="1"/>
  <c r="R2318" i="46" s="1"/>
  <c r="R2319" i="46" a="1"/>
  <c r="R2319" i="46" s="1"/>
  <c r="R2320" i="46" a="1"/>
  <c r="R2320" i="46" s="1"/>
  <c r="R2321" i="46" a="1"/>
  <c r="R2321" i="46" s="1"/>
  <c r="R2322" i="46" a="1"/>
  <c r="R2322" i="46"/>
  <c r="R2323" i="46" a="1"/>
  <c r="R2323" i="46" s="1"/>
  <c r="R2324" i="46" a="1"/>
  <c r="R2324" i="46"/>
  <c r="R2325" i="46" a="1"/>
  <c r="R2325" i="46"/>
  <c r="R2326" i="46" a="1"/>
  <c r="R2326" i="46"/>
  <c r="R2327" i="46" a="1"/>
  <c r="R2327" i="46" s="1"/>
  <c r="R2328" i="46" a="1"/>
  <c r="R2328" i="46"/>
  <c r="R2329" i="46" a="1"/>
  <c r="R2329" i="46" s="1"/>
  <c r="R2330" i="46" a="1"/>
  <c r="R2330" i="46" s="1"/>
  <c r="R2331" i="46" a="1"/>
  <c r="R2331" i="46" s="1"/>
  <c r="R2332" i="46" a="1"/>
  <c r="R2332" i="46" s="1"/>
  <c r="R2333" i="46" a="1"/>
  <c r="R2333" i="46"/>
  <c r="R2334" i="46" a="1"/>
  <c r="R2334" i="46"/>
  <c r="R2335" i="46" a="1"/>
  <c r="R2335" i="46" s="1"/>
  <c r="R2336" i="46" a="1"/>
  <c r="R2336" i="46"/>
  <c r="R2337" i="46" a="1"/>
  <c r="R2337" i="46"/>
  <c r="R2338" i="46" a="1"/>
  <c r="R2338" i="46" s="1"/>
  <c r="R2339" i="46" a="1"/>
  <c r="R2339" i="46" s="1"/>
  <c r="R2340" i="46" a="1"/>
  <c r="R2340" i="46"/>
  <c r="R2341" i="46" a="1"/>
  <c r="R2341" i="46" s="1"/>
  <c r="R2342" i="46" a="1"/>
  <c r="R2342" i="46"/>
  <c r="R2343" i="46" a="1"/>
  <c r="R2343" i="46" s="1"/>
  <c r="R2344" i="46" a="1"/>
  <c r="R2344" i="46" s="1"/>
  <c r="R2345" i="46" a="1"/>
  <c r="R2345" i="46" s="1"/>
  <c r="R2346" i="46" a="1"/>
  <c r="R2346" i="46"/>
  <c r="R2347" i="46" a="1"/>
  <c r="R2347" i="46" s="1"/>
  <c r="R2348" i="46" a="1"/>
  <c r="R2348" i="46"/>
  <c r="R2349" i="46" a="1"/>
  <c r="R2349" i="46"/>
  <c r="R2350" i="46" a="1"/>
  <c r="R2350" i="46" s="1"/>
  <c r="R2351" i="46" a="1"/>
  <c r="R2351" i="46" s="1"/>
  <c r="R2352" i="46" a="1"/>
  <c r="R2352" i="46" s="1"/>
  <c r="R2353" i="46" a="1"/>
  <c r="R2353" i="46" s="1"/>
  <c r="R2354" i="46" a="1"/>
  <c r="R2354" i="46"/>
  <c r="R2355" i="46" a="1"/>
  <c r="R2355" i="46" s="1"/>
  <c r="R2356" i="46" a="1"/>
  <c r="R2356" i="46"/>
  <c r="R2357" i="46" a="1"/>
  <c r="R2357" i="46"/>
  <c r="R2358" i="46" a="1"/>
  <c r="R2358" i="46"/>
  <c r="R2359" i="46" a="1"/>
  <c r="R2359" i="46" s="1"/>
  <c r="R2360" i="46" a="1"/>
  <c r="R2360" i="46"/>
  <c r="R2361" i="46" a="1"/>
  <c r="R2361" i="46" s="1"/>
  <c r="R2362" i="46" a="1"/>
  <c r="R2362" i="46" s="1"/>
  <c r="R2363" i="46" a="1"/>
  <c r="R2363" i="46" s="1"/>
  <c r="R2364" i="46" a="1"/>
  <c r="R2364" i="46" s="1"/>
  <c r="R2365" i="46" a="1"/>
  <c r="R2365" i="46"/>
  <c r="R2366" i="46" a="1"/>
  <c r="R2366" i="46"/>
  <c r="R2367" i="46" a="1"/>
  <c r="R2367" i="46" s="1"/>
  <c r="R2368" i="46" a="1"/>
  <c r="R2368" i="46" s="1"/>
  <c r="R2369" i="46" a="1"/>
  <c r="R2369" i="46"/>
  <c r="R2370" i="46" a="1"/>
  <c r="R2370" i="46" s="1"/>
  <c r="R2371" i="46" a="1"/>
  <c r="R2371" i="46" s="1"/>
  <c r="R2372" i="46" a="1"/>
  <c r="R2372" i="46"/>
  <c r="R2373" i="46" a="1"/>
  <c r="R2373" i="46" s="1"/>
  <c r="R2374" i="46" a="1"/>
  <c r="R2374" i="46"/>
  <c r="R2375" i="46" a="1"/>
  <c r="R2375" i="46" s="1"/>
  <c r="R2376" i="46" a="1"/>
  <c r="R2376" i="46" s="1"/>
  <c r="R2377" i="46" a="1"/>
  <c r="R2377" i="46" s="1"/>
  <c r="R2378" i="46" a="1"/>
  <c r="R2378" i="46"/>
  <c r="R2379" i="46" a="1"/>
  <c r="R2379" i="46" s="1"/>
  <c r="R2380" i="46" a="1"/>
  <c r="R2380" i="46"/>
  <c r="R2381" i="46" a="1"/>
  <c r="R2381" i="46"/>
  <c r="R2382" i="46" a="1"/>
  <c r="R2382" i="46" s="1"/>
  <c r="R2383" i="46" a="1"/>
  <c r="R2383" i="46" s="1"/>
  <c r="R2384" i="46" a="1"/>
  <c r="R2384" i="46" s="1"/>
  <c r="R2385" i="46" a="1"/>
  <c r="R2385" i="46" s="1"/>
  <c r="R2386" i="46" a="1"/>
  <c r="R2386" i="46" s="1"/>
  <c r="R2387" i="46" a="1"/>
  <c r="R2387" i="46" s="1"/>
  <c r="R2388" i="46" a="1"/>
  <c r="R2388" i="46"/>
  <c r="R2389" i="46" a="1"/>
  <c r="R2389" i="46"/>
  <c r="R2390" i="46" a="1"/>
  <c r="R2390" i="46" s="1"/>
  <c r="R2391" i="46" a="1"/>
  <c r="R2391" i="46" s="1"/>
  <c r="R2392" i="46" a="1"/>
  <c r="R2392" i="46"/>
  <c r="R2393" i="46" a="1"/>
  <c r="R2393" i="46" s="1"/>
  <c r="R2394" i="46" a="1"/>
  <c r="R2394" i="46" s="1"/>
  <c r="R2395" i="46" a="1"/>
  <c r="R2395" i="46" s="1"/>
  <c r="R2396" i="46" a="1"/>
  <c r="R2396" i="46" s="1"/>
  <c r="R2397" i="46" a="1"/>
  <c r="R2397" i="46"/>
  <c r="R2398" i="46" a="1"/>
  <c r="R2398" i="46"/>
  <c r="R2399" i="46" a="1"/>
  <c r="R2399" i="46" s="1"/>
  <c r="R2400" i="46" a="1"/>
  <c r="R2400" i="46" s="1"/>
  <c r="R2401" i="46" a="1"/>
  <c r="R2401" i="46"/>
  <c r="R2402" i="46" a="1"/>
  <c r="R2402" i="46" s="1"/>
  <c r="R2403" i="46" a="1"/>
  <c r="R2403" i="46" s="1"/>
  <c r="R2404" i="46" a="1"/>
  <c r="R2404" i="46"/>
  <c r="R2405" i="46" a="1"/>
  <c r="R2405" i="46" s="1"/>
  <c r="R2406" i="46" a="1"/>
  <c r="R2406" i="46"/>
  <c r="R2407" i="46" a="1"/>
  <c r="R2407" i="46" s="1"/>
  <c r="R2408" i="46" a="1"/>
  <c r="R2408" i="46" s="1"/>
  <c r="R2409" i="46" a="1"/>
  <c r="R2409" i="46" s="1"/>
  <c r="R2410" i="46" a="1"/>
  <c r="R2410" i="46"/>
  <c r="R2411" i="46" a="1"/>
  <c r="R2411" i="46" s="1"/>
  <c r="R2412" i="46" a="1"/>
  <c r="R2412" i="46"/>
  <c r="R2413" i="46" a="1"/>
  <c r="R2413" i="46"/>
  <c r="R2414" i="46" a="1"/>
  <c r="R2414" i="46" s="1"/>
  <c r="R2415" i="46" a="1"/>
  <c r="R2415" i="46" s="1"/>
  <c r="R2416" i="46" a="1"/>
  <c r="R2416" i="46" s="1"/>
  <c r="R2417" i="46" a="1"/>
  <c r="R2417" i="46" s="1"/>
  <c r="R2418" i="46" a="1"/>
  <c r="R2418" i="46"/>
  <c r="R2419" i="46" a="1"/>
  <c r="R2419" i="46" s="1"/>
  <c r="R2420" i="46" a="1"/>
  <c r="R2420" i="46"/>
  <c r="R2421" i="46" a="1"/>
  <c r="R2421" i="46"/>
  <c r="R2422" i="46" a="1"/>
  <c r="R2422" i="46" s="1"/>
  <c r="R2423" i="46" a="1"/>
  <c r="R2423" i="46" s="1"/>
  <c r="R2424" i="46" a="1"/>
  <c r="R2424" i="46"/>
  <c r="R2425" i="46" a="1"/>
  <c r="R2425" i="46" s="1"/>
  <c r="R2426" i="46" a="1"/>
  <c r="R2426" i="46" s="1"/>
  <c r="R2427" i="46" a="1"/>
  <c r="R2427" i="46" s="1"/>
  <c r="R2428" i="46" a="1"/>
  <c r="R2428" i="46" s="1"/>
  <c r="R2429" i="46" a="1"/>
  <c r="R2429" i="46"/>
  <c r="R2430" i="46" a="1"/>
  <c r="R2430" i="46"/>
  <c r="R2431" i="46" a="1"/>
  <c r="R2431" i="46" s="1"/>
  <c r="R2432" i="46" a="1"/>
  <c r="R2432" i="46"/>
  <c r="R2433" i="46" a="1"/>
  <c r="R2433" i="46"/>
  <c r="R2434" i="46" a="1"/>
  <c r="R2434" i="46" s="1"/>
  <c r="R2435" i="46" a="1"/>
  <c r="R2435" i="46" s="1"/>
  <c r="R2436" i="46" a="1"/>
  <c r="R2436" i="46" s="1"/>
  <c r="R2437" i="46" a="1"/>
  <c r="R2437" i="46" s="1"/>
  <c r="R2438" i="46" a="1"/>
  <c r="R2438" i="46"/>
  <c r="R2439" i="46" a="1"/>
  <c r="R2439" i="46" s="1"/>
  <c r="R2440" i="46" a="1"/>
  <c r="R2440" i="46" s="1"/>
  <c r="R2441" i="46" a="1"/>
  <c r="R2441" i="46" s="1"/>
  <c r="R2442" i="46" a="1"/>
  <c r="R2442" i="46"/>
  <c r="R2443" i="46" a="1"/>
  <c r="R2443" i="46" s="1"/>
  <c r="R2444" i="46" a="1"/>
  <c r="R2444" i="46"/>
  <c r="R2445" i="46" a="1"/>
  <c r="R2445" i="46" s="1"/>
  <c r="R2446" i="46" a="1"/>
  <c r="R2446" i="46" s="1"/>
  <c r="R2447" i="46" a="1"/>
  <c r="R2447" i="46" s="1"/>
  <c r="R2448" i="46" a="1"/>
  <c r="R2448" i="46" s="1"/>
  <c r="R2449" i="46" a="1"/>
  <c r="R2449" i="46" s="1"/>
  <c r="R2450" i="46" a="1"/>
  <c r="R2450" i="46" s="1"/>
  <c r="R2451" i="46" a="1"/>
  <c r="R2451" i="46" s="1"/>
  <c r="R2452" i="46" a="1"/>
  <c r="R2452" i="46"/>
  <c r="R2453" i="46" a="1"/>
  <c r="R2453" i="46"/>
  <c r="R2454" i="46" a="1"/>
  <c r="R2454" i="46" s="1"/>
  <c r="R2455" i="46" a="1"/>
  <c r="R2455" i="46" s="1"/>
  <c r="R2456" i="46" a="1"/>
  <c r="R2456" i="46"/>
  <c r="R2457" i="46" a="1"/>
  <c r="R2457" i="46" s="1"/>
  <c r="R2458" i="46" a="1"/>
  <c r="R2458" i="46" s="1"/>
  <c r="R2459" i="46" a="1"/>
  <c r="R2459" i="46" s="1"/>
  <c r="R2460" i="46" a="1"/>
  <c r="R2460" i="46" s="1"/>
  <c r="R2461" i="46" a="1"/>
  <c r="R2461" i="46"/>
  <c r="R2462" i="46" a="1"/>
  <c r="R2462" i="46"/>
  <c r="R2463" i="46" a="1"/>
  <c r="R2463" i="46" s="1"/>
  <c r="R2464" i="46" a="1"/>
  <c r="R2464" i="46"/>
  <c r="R2465" i="46" a="1"/>
  <c r="R2465" i="46"/>
  <c r="R2466" i="46" a="1"/>
  <c r="R2466" i="46" s="1"/>
  <c r="R2467" i="46" a="1"/>
  <c r="R2467" i="46" s="1"/>
  <c r="R2468" i="46" a="1"/>
  <c r="R2468" i="46" s="1"/>
  <c r="R2469" i="46" a="1"/>
  <c r="R2469" i="46" s="1"/>
  <c r="R2470" i="46" a="1"/>
  <c r="R2470" i="46"/>
  <c r="R2471" i="46" a="1"/>
  <c r="R2471" i="46" s="1"/>
  <c r="R2472" i="46" a="1"/>
  <c r="R2472" i="46" s="1"/>
  <c r="R2473" i="46" a="1"/>
  <c r="R2473" i="46" s="1"/>
  <c r="R2474" i="46" a="1"/>
  <c r="R2474" i="46"/>
  <c r="R2475" i="46" a="1"/>
  <c r="R2475" i="46" s="1"/>
  <c r="R2476" i="46" a="1"/>
  <c r="R2476" i="46"/>
  <c r="R2477" i="46" a="1"/>
  <c r="R2477" i="46" s="1"/>
  <c r="R2478" i="46" a="1"/>
  <c r="R2478" i="46" s="1"/>
  <c r="R2479" i="46" a="1"/>
  <c r="R2479" i="46" s="1"/>
  <c r="R2480" i="46" a="1"/>
  <c r="R2480" i="46" s="1"/>
  <c r="R2481" i="46" a="1"/>
  <c r="R2481" i="46" s="1"/>
  <c r="R2482" i="46" a="1"/>
  <c r="R2482" i="46"/>
  <c r="R2483" i="46" a="1"/>
  <c r="R2483" i="46" s="1"/>
  <c r="R2484" i="46" a="1"/>
  <c r="R2484" i="46"/>
  <c r="R2485" i="46" a="1"/>
  <c r="R2485" i="46"/>
  <c r="R2486" i="46" a="1"/>
  <c r="R2486" i="46" s="1"/>
  <c r="R2487" i="46" a="1"/>
  <c r="R2487" i="46" s="1"/>
  <c r="R2488" i="46" a="1"/>
  <c r="R2488" i="46"/>
  <c r="R2489" i="46" a="1"/>
  <c r="R2489" i="46" s="1"/>
  <c r="R2490" i="46" a="1"/>
  <c r="R2490" i="46" s="1"/>
  <c r="R2491" i="46" a="1"/>
  <c r="R2491" i="46" s="1"/>
  <c r="R2492" i="46" a="1"/>
  <c r="R2492" i="46" s="1"/>
  <c r="R2493" i="46" a="1"/>
  <c r="R2493" i="46"/>
  <c r="R2494" i="46" a="1"/>
  <c r="R2494" i="46"/>
  <c r="R2495" i="46" a="1"/>
  <c r="R2495" i="46" s="1"/>
  <c r="R2496" i="46" a="1"/>
  <c r="R2496" i="46" s="1"/>
  <c r="R2497" i="46" a="1"/>
  <c r="R2497" i="46"/>
  <c r="R2498" i="46" a="1"/>
  <c r="R2498" i="46" s="1"/>
  <c r="R2499" i="46" a="1"/>
  <c r="R2499" i="46" s="1"/>
  <c r="R2500" i="46" a="1"/>
  <c r="R2500" i="46"/>
  <c r="R2501" i="46" a="1"/>
  <c r="R2501" i="46" s="1"/>
  <c r="R2502" i="46" a="1"/>
  <c r="R2502" i="46"/>
  <c r="R2503" i="46" a="1"/>
  <c r="R2503" i="46" s="1"/>
  <c r="R2504" i="46" a="1"/>
  <c r="R2504" i="46" s="1"/>
  <c r="R2505" i="46" a="1"/>
  <c r="R2505" i="46" s="1"/>
  <c r="R2506" i="46" a="1"/>
  <c r="R2506" i="46"/>
  <c r="R2507" i="46" a="1"/>
  <c r="R2507" i="46" s="1"/>
  <c r="R2508" i="46" a="1"/>
  <c r="R2508" i="46"/>
  <c r="R2509" i="46" a="1"/>
  <c r="R2509" i="46"/>
  <c r="R2510" i="46" a="1"/>
  <c r="R2510" i="46" s="1"/>
  <c r="R2511" i="46" a="1"/>
  <c r="R2511" i="46" s="1"/>
  <c r="R2512" i="46" a="1"/>
  <c r="R2512" i="46" s="1"/>
  <c r="R2513" i="46" a="1"/>
  <c r="R2513" i="46" s="1"/>
  <c r="R2514" i="46" a="1"/>
  <c r="R2514" i="46" s="1"/>
  <c r="R2515" i="46" a="1"/>
  <c r="R2515" i="46" s="1"/>
  <c r="R2516" i="46" a="1"/>
  <c r="R2516" i="46"/>
  <c r="R2517" i="46" a="1"/>
  <c r="R2517" i="46"/>
  <c r="R2518" i="46" a="1"/>
  <c r="R2518" i="46"/>
  <c r="R2519" i="46" a="1"/>
  <c r="R2519" i="46" s="1"/>
  <c r="R2520" i="46" a="1"/>
  <c r="R2520" i="46"/>
  <c r="R2521" i="46" a="1"/>
  <c r="R2521" i="46" s="1"/>
  <c r="R2522" i="46" a="1"/>
  <c r="R2522" i="46" s="1"/>
  <c r="R2523" i="46" a="1"/>
  <c r="R2523" i="46" s="1"/>
  <c r="R2524" i="46" a="1"/>
  <c r="R2524" i="46" s="1"/>
  <c r="R2525" i="46" a="1"/>
  <c r="R2525" i="46"/>
  <c r="R2526" i="46" a="1"/>
  <c r="R2526" i="46"/>
  <c r="R2527" i="46" a="1"/>
  <c r="R2527" i="46" s="1"/>
  <c r="R2528" i="46" a="1"/>
  <c r="R2528" i="46" s="1"/>
  <c r="R2529" i="46" a="1"/>
  <c r="R2529" i="46"/>
  <c r="R2530" i="46" a="1"/>
  <c r="R2530" i="46" s="1"/>
  <c r="R2531" i="46" a="1"/>
  <c r="R2531" i="46" s="1"/>
  <c r="R2532" i="46" a="1"/>
  <c r="R2532" i="46"/>
  <c r="R2533" i="46" a="1"/>
  <c r="R2533" i="46" s="1"/>
  <c r="R2534" i="46" a="1"/>
  <c r="R2534" i="46"/>
  <c r="R2535" i="46" a="1"/>
  <c r="R2535" i="46" s="1"/>
  <c r="R2536" i="46" a="1"/>
  <c r="R2536" i="46" s="1"/>
  <c r="R2537" i="46" a="1"/>
  <c r="R2537" i="46" s="1"/>
  <c r="R2538" i="46" a="1"/>
  <c r="R2538" i="46"/>
  <c r="R2539" i="46" a="1"/>
  <c r="R2539" i="46" s="1"/>
  <c r="R2540" i="46" a="1"/>
  <c r="R2540" i="46"/>
  <c r="R2541" i="46" a="1"/>
  <c r="R2541" i="46"/>
  <c r="R2542" i="46" a="1"/>
  <c r="R2542" i="46" s="1"/>
  <c r="R2543" i="46" a="1"/>
  <c r="R2543" i="46" s="1"/>
  <c r="R2544" i="46" a="1"/>
  <c r="R2544" i="46" s="1"/>
  <c r="R2545" i="46" a="1"/>
  <c r="R2545" i="46" s="1"/>
  <c r="R2546" i="46" a="1"/>
  <c r="R2546" i="46" s="1"/>
  <c r="R2547" i="46" a="1"/>
  <c r="R2547" i="46" s="1"/>
  <c r="R2548" i="46" a="1"/>
  <c r="R2548" i="46"/>
  <c r="R2549" i="46" a="1"/>
  <c r="R2549" i="46"/>
  <c r="R2550" i="46" a="1"/>
  <c r="R2550" i="46"/>
  <c r="R2551" i="46" a="1"/>
  <c r="R2551" i="46" s="1"/>
  <c r="R2552" i="46" a="1"/>
  <c r="R2552" i="46"/>
  <c r="R2553" i="46" a="1"/>
  <c r="R2553" i="46" s="1"/>
  <c r="R2554" i="46" a="1"/>
  <c r="R2554" i="46" s="1"/>
  <c r="R2555" i="46" a="1"/>
  <c r="R2555" i="46" s="1"/>
  <c r="R2556" i="46" a="1"/>
  <c r="R2556" i="46" s="1"/>
  <c r="R2557" i="46" a="1"/>
  <c r="R2557" i="46"/>
  <c r="R2558" i="46" a="1"/>
  <c r="R2558" i="46"/>
  <c r="R2559" i="46" a="1"/>
  <c r="R2559" i="46" s="1"/>
  <c r="R2560" i="46" a="1"/>
  <c r="R2560" i="46" s="1"/>
  <c r="R2561" i="46" a="1"/>
  <c r="R2561" i="46"/>
  <c r="R2562" i="46" a="1"/>
  <c r="R2562" i="46" s="1"/>
  <c r="R2563" i="46" a="1"/>
  <c r="R2563" i="46" s="1"/>
  <c r="R2564" i="46" a="1"/>
  <c r="R2564" i="46"/>
  <c r="R2565" i="46" a="1"/>
  <c r="R2565" i="46" s="1"/>
  <c r="R2566" i="46" a="1"/>
  <c r="R2566" i="46"/>
  <c r="R2567" i="46" a="1"/>
  <c r="R2567" i="46" s="1"/>
  <c r="R2568" i="46" a="1"/>
  <c r="R2568" i="46" s="1"/>
  <c r="R2569" i="46" a="1"/>
  <c r="R2569" i="46" s="1"/>
  <c r="R2570" i="46" a="1"/>
  <c r="R2570" i="46"/>
  <c r="R2571" i="46" a="1"/>
  <c r="R2571" i="46" s="1"/>
  <c r="R2572" i="46" a="1"/>
  <c r="R2572" i="46"/>
  <c r="R2573" i="46" a="1"/>
  <c r="R2573" i="46"/>
  <c r="R2574" i="46" a="1"/>
  <c r="R2574" i="46" s="1"/>
  <c r="R2575" i="46" a="1"/>
  <c r="R2575" i="46" s="1"/>
  <c r="R2576" i="46" a="1"/>
  <c r="R2576" i="46" s="1"/>
  <c r="R2577" i="46" a="1"/>
  <c r="R2577" i="46" s="1"/>
  <c r="R2578" i="46" a="1"/>
  <c r="R2578" i="46" s="1"/>
  <c r="R2579" i="46" a="1"/>
  <c r="R2579" i="46" s="1"/>
  <c r="R2580" i="46" a="1"/>
  <c r="R2580" i="46"/>
  <c r="R2581" i="46" a="1"/>
  <c r="R2581" i="46"/>
  <c r="R2582" i="46" a="1"/>
  <c r="R2582" i="46"/>
  <c r="R2583" i="46" a="1"/>
  <c r="R2583" i="46" s="1"/>
  <c r="R2584" i="46" a="1"/>
  <c r="R2584" i="46"/>
  <c r="R2585" i="46" a="1"/>
  <c r="R2585" i="46" s="1"/>
  <c r="R2586" i="46" a="1"/>
  <c r="R2586" i="46" s="1"/>
  <c r="R2587" i="46" a="1"/>
  <c r="R2587" i="46" s="1"/>
  <c r="R2588" i="46" a="1"/>
  <c r="R2588" i="46" s="1"/>
  <c r="R2589" i="46" a="1"/>
  <c r="R2589" i="46"/>
  <c r="R2590" i="46" a="1"/>
  <c r="R2590" i="46"/>
  <c r="R2591" i="46" a="1"/>
  <c r="R2591" i="46" s="1"/>
  <c r="R2592" i="46" a="1"/>
  <c r="R2592" i="46" s="1"/>
  <c r="R2593" i="46" a="1"/>
  <c r="R2593" i="46"/>
  <c r="R2594" i="46" a="1"/>
  <c r="R2594" i="46" s="1"/>
  <c r="R2595" i="46" a="1"/>
  <c r="R2595" i="46" s="1"/>
  <c r="R2596" i="46" a="1"/>
  <c r="R2596" i="46"/>
  <c r="R2597" i="46" a="1"/>
  <c r="R2597" i="46" s="1"/>
  <c r="R2598" i="46" a="1"/>
  <c r="R2598" i="46"/>
  <c r="R2599" i="46" a="1"/>
  <c r="R2599" i="46" s="1"/>
  <c r="R2600" i="46" a="1"/>
  <c r="R2600" i="46" s="1"/>
  <c r="R2601" i="46" a="1"/>
  <c r="R2601" i="46" s="1"/>
  <c r="R2602" i="46" a="1"/>
  <c r="R2602" i="46"/>
  <c r="R2603" i="46" a="1"/>
  <c r="R2603" i="46" s="1"/>
  <c r="R2604" i="46" a="1"/>
  <c r="R2604" i="46"/>
  <c r="R2605" i="46" a="1"/>
  <c r="R2605" i="46"/>
  <c r="R2606" i="46" a="1"/>
  <c r="R2606" i="46" s="1"/>
  <c r="R2607" i="46" a="1"/>
  <c r="R2607" i="46" s="1"/>
  <c r="R2608" i="46" a="1"/>
  <c r="R2608" i="46" s="1"/>
  <c r="R2609" i="46" a="1"/>
  <c r="R2609" i="46" s="1"/>
  <c r="R2610" i="46" a="1"/>
  <c r="R2610" i="46" s="1"/>
  <c r="R2611" i="46" a="1"/>
  <c r="R2611" i="46" s="1"/>
  <c r="R2612" i="46" a="1"/>
  <c r="R2612" i="46"/>
  <c r="R2613" i="46" a="1"/>
  <c r="R2613" i="46"/>
  <c r="R2614" i="46" a="1"/>
  <c r="R2614" i="46"/>
  <c r="R2615" i="46" a="1"/>
  <c r="R2615" i="46" s="1"/>
  <c r="R2616" i="46" a="1"/>
  <c r="R2616" i="46"/>
  <c r="R2617" i="46" a="1"/>
  <c r="R2617" i="46" s="1"/>
  <c r="R2618" i="46" a="1"/>
  <c r="R2618" i="46" s="1"/>
  <c r="R2619" i="46" a="1"/>
  <c r="R2619" i="46" s="1"/>
  <c r="R2620" i="46" a="1"/>
  <c r="R2620" i="46" s="1"/>
  <c r="R2621" i="46" a="1"/>
  <c r="R2621" i="46"/>
  <c r="R2622" i="46" a="1"/>
  <c r="R2622" i="46"/>
  <c r="R2623" i="46" a="1"/>
  <c r="R2623" i="46" s="1"/>
  <c r="R2624" i="46" a="1"/>
  <c r="R2624" i="46" s="1"/>
  <c r="R2625" i="46" a="1"/>
  <c r="R2625" i="46"/>
  <c r="R2626" i="46" a="1"/>
  <c r="R2626" i="46" s="1"/>
  <c r="R2627" i="46" a="1"/>
  <c r="R2627" i="46" s="1"/>
  <c r="R2628" i="46" a="1"/>
  <c r="R2628" i="46"/>
  <c r="R2629" i="46" a="1"/>
  <c r="R2629" i="46" s="1"/>
  <c r="R2630" i="46" a="1"/>
  <c r="R2630" i="46"/>
  <c r="R2631" i="46" a="1"/>
  <c r="R2631" i="46" s="1"/>
  <c r="R2632" i="46" a="1"/>
  <c r="R2632" i="46" s="1"/>
  <c r="R2633" i="46" a="1"/>
  <c r="R2633" i="46" s="1"/>
  <c r="R2634" i="46" a="1"/>
  <c r="R2634" i="46"/>
  <c r="R2635" i="46" a="1"/>
  <c r="R2635" i="46" s="1"/>
  <c r="R2636" i="46" a="1"/>
  <c r="R2636" i="46"/>
  <c r="R2637" i="46" a="1"/>
  <c r="R2637" i="46"/>
  <c r="R2638" i="46" a="1"/>
  <c r="R2638" i="46" s="1"/>
  <c r="R2639" i="46" a="1"/>
  <c r="R2639" i="46" s="1"/>
  <c r="R2640" i="46" a="1"/>
  <c r="R2640" i="46" s="1"/>
  <c r="R2641" i="46" a="1"/>
  <c r="R2641" i="46" s="1"/>
  <c r="R2642" i="46" a="1"/>
  <c r="R2642" i="46" s="1"/>
  <c r="R2643" i="46" a="1"/>
  <c r="R2643" i="46" s="1"/>
  <c r="R2644" i="46" a="1"/>
  <c r="R2644" i="46"/>
  <c r="R2645" i="46" a="1"/>
  <c r="R2645" i="46"/>
  <c r="R2646" i="46" a="1"/>
  <c r="R2646" i="46"/>
  <c r="R2647" i="46" a="1"/>
  <c r="R2647" i="46" s="1"/>
  <c r="R2648" i="46" a="1"/>
  <c r="R2648" i="46"/>
  <c r="R2649" i="46" a="1"/>
  <c r="R2649" i="46" s="1"/>
  <c r="R2650" i="46" a="1"/>
  <c r="R2650" i="46" s="1"/>
  <c r="R2651" i="46" a="1"/>
  <c r="R2651" i="46" s="1"/>
  <c r="R2652" i="46" a="1"/>
  <c r="R2652" i="46" s="1"/>
  <c r="R2653" i="46" a="1"/>
  <c r="R2653" i="46"/>
  <c r="R2654" i="46" a="1"/>
  <c r="R2654" i="46"/>
  <c r="R2655" i="46" a="1"/>
  <c r="R2655" i="46" s="1"/>
  <c r="R2656" i="46" a="1"/>
  <c r="R2656" i="46" s="1"/>
  <c r="R2657" i="46" a="1"/>
  <c r="R2657" i="46"/>
  <c r="R2658" i="46" a="1"/>
  <c r="R2658" i="46" s="1"/>
  <c r="R2659" i="46" a="1"/>
  <c r="R2659" i="46" s="1"/>
  <c r="R2660" i="46" a="1"/>
  <c r="R2660" i="46"/>
  <c r="R2661" i="46" a="1"/>
  <c r="R2661" i="46" s="1"/>
  <c r="R2662" i="46" a="1"/>
  <c r="R2662" i="46"/>
  <c r="R2663" i="46" a="1"/>
  <c r="R2663" i="46" s="1"/>
  <c r="R2664" i="46" a="1"/>
  <c r="R2664" i="46" s="1"/>
  <c r="R2665" i="46" a="1"/>
  <c r="R2665" i="46" s="1"/>
  <c r="R2666" i="46" a="1"/>
  <c r="R2666" i="46"/>
  <c r="R2667" i="46" a="1"/>
  <c r="R2667" i="46" s="1"/>
  <c r="R2668" i="46" a="1"/>
  <c r="R2668" i="46"/>
  <c r="R2669" i="46" a="1"/>
  <c r="R2669" i="46"/>
  <c r="R2670" i="46" a="1"/>
  <c r="R2670" i="46" s="1"/>
  <c r="R2671" i="46" a="1"/>
  <c r="R2671" i="46" s="1"/>
  <c r="R2672" i="46" a="1"/>
  <c r="R2672" i="46" s="1"/>
  <c r="R2673" i="46" a="1"/>
  <c r="R2673" i="46" s="1"/>
  <c r="R2674" i="46" a="1"/>
  <c r="R2674" i="46" s="1"/>
  <c r="R2675" i="46" a="1"/>
  <c r="R2675" i="46" s="1"/>
  <c r="R2676" i="46" a="1"/>
  <c r="R2676" i="46"/>
  <c r="R2677" i="46" a="1"/>
  <c r="R2677" i="46"/>
  <c r="R2678" i="46" a="1"/>
  <c r="R2678" i="46"/>
  <c r="R2679" i="46" a="1"/>
  <c r="R2679" i="46" s="1"/>
  <c r="R2680" i="46" a="1"/>
  <c r="R2680" i="46"/>
  <c r="Q16" i="46" a="1"/>
  <c r="Q16" i="46" s="1"/>
  <c r="Q17" i="46" a="1"/>
  <c r="Q17" i="46"/>
  <c r="Q18" i="46" a="1"/>
  <c r="Q18" i="46" s="1"/>
  <c r="Q19" i="46" a="1"/>
  <c r="Q19" i="46"/>
  <c r="Q20" i="46" a="1"/>
  <c r="Q20" i="46" s="1"/>
  <c r="Q21" i="46" a="1"/>
  <c r="Q21" i="46"/>
  <c r="Q22" i="46" a="1"/>
  <c r="Q22" i="46" s="1"/>
  <c r="Q23" i="46" a="1"/>
  <c r="Q23" i="46"/>
  <c r="Q24" i="46" a="1"/>
  <c r="Q24" i="46" s="1"/>
  <c r="Q25" i="46" a="1"/>
  <c r="Q25" i="46"/>
  <c r="Q26" i="46" a="1"/>
  <c r="Q26" i="46" s="1"/>
  <c r="Q27" i="46" a="1"/>
  <c r="Q27" i="46"/>
  <c r="Q28" i="46" a="1"/>
  <c r="Q28" i="46" s="1"/>
  <c r="Q29" i="46" a="1"/>
  <c r="Q29" i="46"/>
  <c r="Q30" i="46" a="1"/>
  <c r="Q30" i="46" s="1"/>
  <c r="Q31" i="46" a="1"/>
  <c r="Q31" i="46"/>
  <c r="Q32" i="46" a="1"/>
  <c r="Q32" i="46" s="1"/>
  <c r="Q33" i="46" a="1"/>
  <c r="Q33" i="46"/>
  <c r="Q34" i="46" a="1"/>
  <c r="Q34" i="46" s="1"/>
  <c r="Q35" i="46" a="1"/>
  <c r="Q35" i="46"/>
  <c r="Q36" i="46" a="1"/>
  <c r="Q36" i="46" s="1"/>
  <c r="Q37" i="46" a="1"/>
  <c r="Q37" i="46"/>
  <c r="Q38" i="46" a="1"/>
  <c r="Q38" i="46" s="1"/>
  <c r="Q39" i="46" a="1"/>
  <c r="Q39" i="46"/>
  <c r="Q40" i="46" a="1"/>
  <c r="Q40" i="46" s="1"/>
  <c r="Q41" i="46" a="1"/>
  <c r="Q41" i="46"/>
  <c r="Q42" i="46" a="1"/>
  <c r="Q42" i="46" s="1"/>
  <c r="Q43" i="46" a="1"/>
  <c r="Q43" i="46"/>
  <c r="Q44" i="46" a="1"/>
  <c r="Q44" i="46" s="1"/>
  <c r="Q45" i="46" a="1"/>
  <c r="Q45" i="46" s="1"/>
  <c r="Q46" i="46" a="1"/>
  <c r="Q46" i="46" s="1"/>
  <c r="Q47" i="46" a="1"/>
  <c r="Q47" i="46"/>
  <c r="Q48" i="46" a="1"/>
  <c r="Q48" i="46" s="1"/>
  <c r="Q49" i="46" a="1"/>
  <c r="Q49" i="46" s="1"/>
  <c r="Q50" i="46" a="1"/>
  <c r="Q50" i="46" s="1"/>
  <c r="Q51" i="46" a="1"/>
  <c r="Q51" i="46"/>
  <c r="Q52" i="46" a="1"/>
  <c r="Q52" i="46" s="1"/>
  <c r="Q53" i="46" a="1"/>
  <c r="Q53" i="46" s="1"/>
  <c r="Q54" i="46" a="1"/>
  <c r="Q54" i="46" s="1"/>
  <c r="Q55" i="46" a="1"/>
  <c r="Q55" i="46" s="1"/>
  <c r="Q56" i="46" a="1"/>
  <c r="Q56" i="46" s="1"/>
  <c r="Q57" i="46" a="1"/>
  <c r="Q57" i="46" s="1"/>
  <c r="Q58" i="46" a="1"/>
  <c r="Q58" i="46" s="1"/>
  <c r="Q59" i="46" a="1"/>
  <c r="Q59" i="46" s="1"/>
  <c r="Q60" i="46" a="1"/>
  <c r="Q60" i="46" s="1"/>
  <c r="Q61" i="46" a="1"/>
  <c r="Q61" i="46" s="1"/>
  <c r="Q62" i="46" a="1"/>
  <c r="Q62" i="46" s="1"/>
  <c r="Q63" i="46" a="1"/>
  <c r="Q63" i="46" s="1"/>
  <c r="Q64" i="46" a="1"/>
  <c r="Q64" i="46" s="1"/>
  <c r="Q65" i="46" a="1"/>
  <c r="Q65" i="46" s="1"/>
  <c r="Q66" i="46" a="1"/>
  <c r="Q66" i="46" s="1"/>
  <c r="Q67" i="46" a="1"/>
  <c r="Q67" i="46" s="1"/>
  <c r="Q68" i="46" a="1"/>
  <c r="Q68" i="46" s="1"/>
  <c r="Q69" i="46" a="1"/>
  <c r="Q69" i="46" s="1"/>
  <c r="Q70" i="46" a="1"/>
  <c r="Q70" i="46" s="1"/>
  <c r="Q71" i="46" a="1"/>
  <c r="Q71" i="46" s="1"/>
  <c r="Q72" i="46" a="1"/>
  <c r="Q72" i="46" s="1"/>
  <c r="Q73" i="46" a="1"/>
  <c r="Q73" i="46" s="1"/>
  <c r="Q74" i="46" a="1"/>
  <c r="Q74" i="46" s="1"/>
  <c r="Q75" i="46" a="1"/>
  <c r="Q75" i="46"/>
  <c r="Q76" i="46" a="1"/>
  <c r="Q76" i="46" s="1"/>
  <c r="Q77" i="46" a="1"/>
  <c r="Q77" i="46"/>
  <c r="Q78" i="46" a="1"/>
  <c r="Q78" i="46" s="1"/>
  <c r="Q79" i="46" a="1"/>
  <c r="Q79" i="46" s="1"/>
  <c r="Q80" i="46" a="1"/>
  <c r="Q80" i="46" s="1"/>
  <c r="Q81" i="46" a="1"/>
  <c r="Q81" i="46" s="1"/>
  <c r="Q82" i="46" a="1"/>
  <c r="Q82" i="46" s="1"/>
  <c r="Q83" i="46" a="1"/>
  <c r="Q83" i="46" s="1"/>
  <c r="Q84" i="46" a="1"/>
  <c r="Q84" i="46" s="1"/>
  <c r="Q85" i="46" a="1"/>
  <c r="Q85" i="46" s="1"/>
  <c r="Q86" i="46" a="1"/>
  <c r="Q86" i="46" s="1"/>
  <c r="Q87" i="46" a="1"/>
  <c r="Q87" i="46" s="1"/>
  <c r="Q88" i="46" a="1"/>
  <c r="Q88" i="46" s="1"/>
  <c r="Q89" i="46" a="1"/>
  <c r="Q89" i="46" s="1"/>
  <c r="Q90" i="46" a="1"/>
  <c r="Q90" i="46" s="1"/>
  <c r="Q91" i="46" a="1"/>
  <c r="Q91" i="46"/>
  <c r="Q92" i="46" a="1"/>
  <c r="Q92" i="46" s="1"/>
  <c r="Q93" i="46" a="1"/>
  <c r="Q93" i="46"/>
  <c r="Q94" i="46" a="1"/>
  <c r="Q94" i="46" s="1"/>
  <c r="Q95" i="46" a="1"/>
  <c r="Q95" i="46" s="1"/>
  <c r="Q96" i="46" a="1"/>
  <c r="Q96" i="46" s="1"/>
  <c r="Q97" i="46" a="1"/>
  <c r="Q97" i="46" s="1"/>
  <c r="Q98" i="46" a="1"/>
  <c r="Q98" i="46" s="1"/>
  <c r="Q99" i="46" a="1"/>
  <c r="Q99" i="46" s="1"/>
  <c r="Q100" i="46" a="1"/>
  <c r="Q100" i="46" s="1"/>
  <c r="Q101" i="46" a="1"/>
  <c r="Q101" i="46" s="1"/>
  <c r="Q102" i="46" a="1"/>
  <c r="Q102" i="46" s="1"/>
  <c r="Q103" i="46" a="1"/>
  <c r="Q103" i="46" s="1"/>
  <c r="Q104" i="46" a="1"/>
  <c r="Q104" i="46" s="1"/>
  <c r="Q105" i="46" a="1"/>
  <c r="Q105" i="46" s="1"/>
  <c r="Q106" i="46" a="1"/>
  <c r="Q106" i="46" s="1"/>
  <c r="Q107" i="46" a="1"/>
  <c r="Q107" i="46"/>
  <c r="Q108" i="46" a="1"/>
  <c r="Q108" i="46" s="1"/>
  <c r="Q109" i="46" a="1"/>
  <c r="Q109" i="46"/>
  <c r="Q110" i="46" a="1"/>
  <c r="Q110" i="46" s="1"/>
  <c r="Q111" i="46" a="1"/>
  <c r="Q111" i="46" s="1"/>
  <c r="Q112" i="46" a="1"/>
  <c r="Q112" i="46" s="1"/>
  <c r="Q113" i="46" a="1"/>
  <c r="Q113" i="46" s="1"/>
  <c r="Q114" i="46" a="1"/>
  <c r="Q114" i="46" s="1"/>
  <c r="Q115" i="46" a="1"/>
  <c r="Q115" i="46" s="1"/>
  <c r="Q116" i="46" a="1"/>
  <c r="Q116" i="46" s="1"/>
  <c r="Q117" i="46" a="1"/>
  <c r="Q117" i="46" s="1"/>
  <c r="Q118" i="46" a="1"/>
  <c r="Q118" i="46" s="1"/>
  <c r="Q119" i="46" a="1"/>
  <c r="Q119" i="46" s="1"/>
  <c r="Q120" i="46" a="1"/>
  <c r="Q120" i="46" s="1"/>
  <c r="Q121" i="46" a="1"/>
  <c r="Q121" i="46" s="1"/>
  <c r="Q122" i="46" a="1"/>
  <c r="Q122" i="46" s="1"/>
  <c r="Q123" i="46" a="1"/>
  <c r="Q123" i="46"/>
  <c r="Q124" i="46" a="1"/>
  <c r="Q124" i="46" s="1"/>
  <c r="Q125" i="46" a="1"/>
  <c r="Q125" i="46"/>
  <c r="Q126" i="46" a="1"/>
  <c r="Q126" i="46" s="1"/>
  <c r="Q127" i="46" a="1"/>
  <c r="Q127" i="46" s="1"/>
  <c r="Q128" i="46" a="1"/>
  <c r="Q128" i="46" s="1"/>
  <c r="Q129" i="46" a="1"/>
  <c r="Q129" i="46" s="1"/>
  <c r="Q130" i="46" a="1"/>
  <c r="Q130" i="46" s="1"/>
  <c r="Q131" i="46" a="1"/>
  <c r="Q131" i="46" s="1"/>
  <c r="Q132" i="46" a="1"/>
  <c r="Q132" i="46" s="1"/>
  <c r="Q133" i="46" a="1"/>
  <c r="Q133" i="46" s="1"/>
  <c r="Q134" i="46" a="1"/>
  <c r="Q134" i="46" s="1"/>
  <c r="Q135" i="46" a="1"/>
  <c r="Q135" i="46" s="1"/>
  <c r="Q136" i="46" a="1"/>
  <c r="Q136" i="46" s="1"/>
  <c r="Q137" i="46" a="1"/>
  <c r="Q137" i="46" s="1"/>
  <c r="Q138" i="46" a="1"/>
  <c r="Q138" i="46" s="1"/>
  <c r="Q139" i="46" a="1"/>
  <c r="Q139" i="46"/>
  <c r="Q140" i="46" a="1"/>
  <c r="Q140" i="46" s="1"/>
  <c r="Q141" i="46" a="1"/>
  <c r="Q141" i="46"/>
  <c r="Q142" i="46" a="1"/>
  <c r="Q142" i="46" s="1"/>
  <c r="Q143" i="46" a="1"/>
  <c r="Q143" i="46" s="1"/>
  <c r="Q144" i="46" a="1"/>
  <c r="Q144" i="46" s="1"/>
  <c r="Q145" i="46" a="1"/>
  <c r="Q145" i="46" s="1"/>
  <c r="Q146" i="46" a="1"/>
  <c r="Q146" i="46" s="1"/>
  <c r="Q147" i="46" a="1"/>
  <c r="Q147" i="46" s="1"/>
  <c r="Q148" i="46" a="1"/>
  <c r="Q148" i="46" s="1"/>
  <c r="Q149" i="46" a="1"/>
  <c r="Q149" i="46" s="1"/>
  <c r="Q150" i="46" a="1"/>
  <c r="Q150" i="46" s="1"/>
  <c r="Q151" i="46" a="1"/>
  <c r="Q151" i="46" s="1"/>
  <c r="Q152" i="46" a="1"/>
  <c r="Q152" i="46" s="1"/>
  <c r="Q153" i="46" a="1"/>
  <c r="Q153" i="46" s="1"/>
  <c r="Q154" i="46" a="1"/>
  <c r="Q154" i="46" s="1"/>
  <c r="Q155" i="46" a="1"/>
  <c r="Q155" i="46"/>
  <c r="Q156" i="46" a="1"/>
  <c r="Q156" i="46" s="1"/>
  <c r="Q157" i="46" a="1"/>
  <c r="Q157" i="46"/>
  <c r="Q158" i="46" a="1"/>
  <c r="Q158" i="46" s="1"/>
  <c r="Q159" i="46" a="1"/>
  <c r="Q159" i="46" s="1"/>
  <c r="Q160" i="46" a="1"/>
  <c r="Q160" i="46" s="1"/>
  <c r="Q161" i="46" a="1"/>
  <c r="Q161" i="46" s="1"/>
  <c r="Q162" i="46" a="1"/>
  <c r="Q162" i="46" s="1"/>
  <c r="Q163" i="46" a="1"/>
  <c r="Q163" i="46" s="1"/>
  <c r="Q164" i="46" a="1"/>
  <c r="Q164" i="46" s="1"/>
  <c r="Q165" i="46" a="1"/>
  <c r="Q165" i="46" s="1"/>
  <c r="Q166" i="46" a="1"/>
  <c r="Q166" i="46" s="1"/>
  <c r="Q167" i="46" a="1"/>
  <c r="Q167" i="46" s="1"/>
  <c r="Q168" i="46" a="1"/>
  <c r="Q168" i="46" s="1"/>
  <c r="Q169" i="46" a="1"/>
  <c r="Q169" i="46" s="1"/>
  <c r="Q170" i="46" a="1"/>
  <c r="Q170" i="46" s="1"/>
  <c r="Q171" i="46" a="1"/>
  <c r="Q171" i="46"/>
  <c r="Q172" i="46" a="1"/>
  <c r="Q172" i="46" s="1"/>
  <c r="Q173" i="46" a="1"/>
  <c r="Q173" i="46"/>
  <c r="Q174" i="46" a="1"/>
  <c r="Q174" i="46" s="1"/>
  <c r="Q175" i="46" a="1"/>
  <c r="Q175" i="46" s="1"/>
  <c r="Q176" i="46" a="1"/>
  <c r="Q176" i="46" s="1"/>
  <c r="Q177" i="46" a="1"/>
  <c r="Q177" i="46" s="1"/>
  <c r="Q178" i="46" a="1"/>
  <c r="Q178" i="46" s="1"/>
  <c r="Q179" i="46" a="1"/>
  <c r="Q179" i="46" s="1"/>
  <c r="Q180" i="46" a="1"/>
  <c r="Q180" i="46" s="1"/>
  <c r="Q181" i="46" a="1"/>
  <c r="Q181" i="46" s="1"/>
  <c r="Q182" i="46" a="1"/>
  <c r="Q182" i="46" s="1"/>
  <c r="Q183" i="46" a="1"/>
  <c r="Q183" i="46" s="1"/>
  <c r="Q184" i="46" a="1"/>
  <c r="Q184" i="46" s="1"/>
  <c r="Q185" i="46" a="1"/>
  <c r="Q185" i="46" s="1"/>
  <c r="Q186" i="46" a="1"/>
  <c r="Q186" i="46" s="1"/>
  <c r="Q187" i="46" a="1"/>
  <c r="Q187" i="46"/>
  <c r="Q188" i="46" a="1"/>
  <c r="Q188" i="46" s="1"/>
  <c r="Q189" i="46" a="1"/>
  <c r="Q189" i="46"/>
  <c r="Q190" i="46" a="1"/>
  <c r="Q190" i="46" s="1"/>
  <c r="Q191" i="46" a="1"/>
  <c r="Q191" i="46" s="1"/>
  <c r="Q192" i="46" a="1"/>
  <c r="Q192" i="46" s="1"/>
  <c r="Q193" i="46" a="1"/>
  <c r="Q193" i="46" s="1"/>
  <c r="Q194" i="46" a="1"/>
  <c r="Q194" i="46" s="1"/>
  <c r="Q195" i="46" a="1"/>
  <c r="Q195" i="46" s="1"/>
  <c r="Q196" i="46" a="1"/>
  <c r="Q196" i="46" s="1"/>
  <c r="Q197" i="46" a="1"/>
  <c r="Q197" i="46" s="1"/>
  <c r="Q198" i="46" a="1"/>
  <c r="Q198" i="46" s="1"/>
  <c r="Q199" i="46" a="1"/>
  <c r="Q199" i="46" s="1"/>
  <c r="Q200" i="46" a="1"/>
  <c r="Q200" i="46" s="1"/>
  <c r="Q201" i="46" a="1"/>
  <c r="Q201" i="46" s="1"/>
  <c r="Q202" i="46" a="1"/>
  <c r="Q202" i="46" s="1"/>
  <c r="Q203" i="46" a="1"/>
  <c r="Q203" i="46"/>
  <c r="Q204" i="46" a="1"/>
  <c r="Q204" i="46" s="1"/>
  <c r="Q205" i="46" a="1"/>
  <c r="Q205" i="46"/>
  <c r="Q206" i="46" a="1"/>
  <c r="Q206" i="46" s="1"/>
  <c r="Q207" i="46" a="1"/>
  <c r="Q207" i="46" s="1"/>
  <c r="Q208" i="46" a="1"/>
  <c r="Q208" i="46" s="1"/>
  <c r="Q209" i="46" a="1"/>
  <c r="Q209" i="46" s="1"/>
  <c r="Q210" i="46" a="1"/>
  <c r="Q210" i="46" s="1"/>
  <c r="Q211" i="46" a="1"/>
  <c r="Q211" i="46" s="1"/>
  <c r="Q212" i="46" a="1"/>
  <c r="Q212" i="46" s="1"/>
  <c r="Q213" i="46" a="1"/>
  <c r="Q213" i="46" s="1"/>
  <c r="Q214" i="46" a="1"/>
  <c r="Q214" i="46" s="1"/>
  <c r="Q215" i="46" a="1"/>
  <c r="Q215" i="46" s="1"/>
  <c r="Q216" i="46" a="1"/>
  <c r="Q216" i="46" s="1"/>
  <c r="Q217" i="46" a="1"/>
  <c r="Q217" i="46" s="1"/>
  <c r="Q218" i="46" a="1"/>
  <c r="Q218" i="46" s="1"/>
  <c r="Q219" i="46" a="1"/>
  <c r="Q219" i="46"/>
  <c r="Q220" i="46" a="1"/>
  <c r="Q220" i="46" s="1"/>
  <c r="Q221" i="46" a="1"/>
  <c r="Q221" i="46"/>
  <c r="Q222" i="46" a="1"/>
  <c r="Q222" i="46" s="1"/>
  <c r="Q223" i="46" a="1"/>
  <c r="Q223" i="46" s="1"/>
  <c r="Q224" i="46" a="1"/>
  <c r="Q224" i="46" s="1"/>
  <c r="Q225" i="46" a="1"/>
  <c r="Q225" i="46" s="1"/>
  <c r="Q226" i="46" a="1"/>
  <c r="Q226" i="46" s="1"/>
  <c r="Q227" i="46" a="1"/>
  <c r="Q227" i="46" s="1"/>
  <c r="Q228" i="46" a="1"/>
  <c r="Q228" i="46" s="1"/>
  <c r="Q229" i="46" a="1"/>
  <c r="Q229" i="46" s="1"/>
  <c r="Q230" i="46" a="1"/>
  <c r="Q230" i="46" s="1"/>
  <c r="Q231" i="46" a="1"/>
  <c r="Q231" i="46" s="1"/>
  <c r="Q232" i="46" a="1"/>
  <c r="Q232" i="46" s="1"/>
  <c r="Q233" i="46" a="1"/>
  <c r="Q233" i="46" s="1"/>
  <c r="Q234" i="46" a="1"/>
  <c r="Q234" i="46" s="1"/>
  <c r="Q235" i="46" a="1"/>
  <c r="Q235" i="46"/>
  <c r="Q236" i="46" a="1"/>
  <c r="Q236" i="46" s="1"/>
  <c r="Q237" i="46" a="1"/>
  <c r="Q237" i="46"/>
  <c r="Q238" i="46" a="1"/>
  <c r="Q238" i="46" s="1"/>
  <c r="Q239" i="46" a="1"/>
  <c r="Q239" i="46" s="1"/>
  <c r="Q240" i="46" a="1"/>
  <c r="Q240" i="46" s="1"/>
  <c r="Q241" i="46" a="1"/>
  <c r="Q241" i="46" s="1"/>
  <c r="Q242" i="46" a="1"/>
  <c r="Q242" i="46" s="1"/>
  <c r="Q243" i="46" a="1"/>
  <c r="Q243" i="46"/>
  <c r="Q244" i="46" a="1"/>
  <c r="Q244" i="46" s="1"/>
  <c r="Q245" i="46" a="1"/>
  <c r="Q245" i="46" s="1"/>
  <c r="Q246" i="46" a="1"/>
  <c r="Q246" i="46" s="1"/>
  <c r="Q247" i="46" a="1"/>
  <c r="Q247" i="46" s="1"/>
  <c r="Q248" i="46" a="1"/>
  <c r="Q248" i="46" s="1"/>
  <c r="Q249" i="46" a="1"/>
  <c r="Q249" i="46" s="1"/>
  <c r="Q250" i="46" a="1"/>
  <c r="Q250" i="46" s="1"/>
  <c r="Q251" i="46" a="1"/>
  <c r="Q251" i="46"/>
  <c r="Q252" i="46" a="1"/>
  <c r="Q252" i="46" s="1"/>
  <c r="Q253" i="46" a="1"/>
  <c r="Q253" i="46"/>
  <c r="Q254" i="46" a="1"/>
  <c r="Q254" i="46" s="1"/>
  <c r="Q255" i="46" a="1"/>
  <c r="Q255" i="46" s="1"/>
  <c r="Q256" i="46" a="1"/>
  <c r="Q256" i="46" s="1"/>
  <c r="Q257" i="46" a="1"/>
  <c r="Q257" i="46" s="1"/>
  <c r="Q258" i="46" a="1"/>
  <c r="Q258" i="46" s="1"/>
  <c r="Q259" i="46" a="1"/>
  <c r="Q259" i="46"/>
  <c r="Q260" i="46" a="1"/>
  <c r="Q260" i="46" s="1"/>
  <c r="Q261" i="46" a="1"/>
  <c r="Q261" i="46" s="1"/>
  <c r="Q262" i="46" a="1"/>
  <c r="Q262" i="46" s="1"/>
  <c r="Q263" i="46" a="1"/>
  <c r="Q263" i="46" s="1"/>
  <c r="Q264" i="46" a="1"/>
  <c r="Q264" i="46" s="1"/>
  <c r="Q265" i="46" a="1"/>
  <c r="Q265" i="46" s="1"/>
  <c r="Q266" i="46" a="1"/>
  <c r="Q266" i="46" s="1"/>
  <c r="Q267" i="46" a="1"/>
  <c r="Q267" i="46"/>
  <c r="Q268" i="46" a="1"/>
  <c r="Q268" i="46" s="1"/>
  <c r="Q269" i="46" a="1"/>
  <c r="Q269" i="46"/>
  <c r="Q270" i="46" a="1"/>
  <c r="Q270" i="46" s="1"/>
  <c r="Q271" i="46" a="1"/>
  <c r="Q271" i="46" s="1"/>
  <c r="Q272" i="46" a="1"/>
  <c r="Q272" i="46" s="1"/>
  <c r="Q273" i="46" a="1"/>
  <c r="Q273" i="46" s="1"/>
  <c r="Q274" i="46" a="1"/>
  <c r="Q274" i="46" s="1"/>
  <c r="Q275" i="46" a="1"/>
  <c r="Q275" i="46"/>
  <c r="Q276" i="46" a="1"/>
  <c r="Q276" i="46" s="1"/>
  <c r="Q277" i="46" a="1"/>
  <c r="Q277" i="46" s="1"/>
  <c r="Q278" i="46" a="1"/>
  <c r="Q278" i="46" s="1"/>
  <c r="Q279" i="46" a="1"/>
  <c r="Q279" i="46" s="1"/>
  <c r="Q280" i="46" a="1"/>
  <c r="Q280" i="46" s="1"/>
  <c r="Q281" i="46" a="1"/>
  <c r="Q281" i="46"/>
  <c r="Q282" i="46" a="1"/>
  <c r="Q282" i="46" s="1"/>
  <c r="Q283" i="46" a="1"/>
  <c r="Q283" i="46"/>
  <c r="Q284" i="46" a="1"/>
  <c r="Q284" i="46" s="1"/>
  <c r="Q285" i="46" a="1"/>
  <c r="Q285" i="46"/>
  <c r="Q286" i="46" a="1"/>
  <c r="Q286" i="46" s="1"/>
  <c r="Q287" i="46" a="1"/>
  <c r="Q287" i="46"/>
  <c r="Q288" i="46" a="1"/>
  <c r="Q288" i="46" s="1"/>
  <c r="Q289" i="46" a="1"/>
  <c r="Q289" i="46" s="1"/>
  <c r="Q290" i="46" a="1"/>
  <c r="Q290" i="46" s="1"/>
  <c r="Q291" i="46" a="1"/>
  <c r="Q291" i="46"/>
  <c r="Q292" i="46" a="1"/>
  <c r="Q292" i="46" s="1"/>
  <c r="Q293" i="46" a="1"/>
  <c r="Q293" i="46" s="1"/>
  <c r="Q294" i="46" a="1"/>
  <c r="Q294" i="46" s="1"/>
  <c r="Q295" i="46" a="1"/>
  <c r="Q295" i="46" s="1"/>
  <c r="Q296" i="46" a="1"/>
  <c r="Q296" i="46" s="1"/>
  <c r="Q297" i="46" a="1"/>
  <c r="Q297" i="46"/>
  <c r="Q298" i="46" a="1"/>
  <c r="Q298" i="46" s="1"/>
  <c r="Q299" i="46" a="1"/>
  <c r="Q299" i="46"/>
  <c r="Q300" i="46" a="1"/>
  <c r="Q300" i="46" s="1"/>
  <c r="Q301" i="46" a="1"/>
  <c r="Q301" i="46"/>
  <c r="Q302" i="46" a="1"/>
  <c r="Q302" i="46" s="1"/>
  <c r="Q303" i="46" a="1"/>
  <c r="Q303" i="46"/>
  <c r="Q304" i="46" a="1"/>
  <c r="Q304" i="46" s="1"/>
  <c r="Q305" i="46" a="1"/>
  <c r="Q305" i="46" s="1"/>
  <c r="Q306" i="46" a="1"/>
  <c r="Q306" i="46" s="1"/>
  <c r="Q307" i="46" a="1"/>
  <c r="Q307" i="46"/>
  <c r="Q308" i="46" a="1"/>
  <c r="Q308" i="46" s="1"/>
  <c r="Q309" i="46" a="1"/>
  <c r="Q309" i="46" s="1"/>
  <c r="Q310" i="46" a="1"/>
  <c r="Q310" i="46" s="1"/>
  <c r="Q311" i="46" a="1"/>
  <c r="Q311" i="46" s="1"/>
  <c r="Q312" i="46" a="1"/>
  <c r="Q312" i="46" s="1"/>
  <c r="Q313" i="46" a="1"/>
  <c r="Q313" i="46"/>
  <c r="Q314" i="46" a="1"/>
  <c r="Q314" i="46" s="1"/>
  <c r="Q315" i="46" a="1"/>
  <c r="Q315" i="46"/>
  <c r="Q316" i="46" a="1"/>
  <c r="Q316" i="46" s="1"/>
  <c r="Q317" i="46" a="1"/>
  <c r="Q317" i="46"/>
  <c r="Q318" i="46" a="1"/>
  <c r="Q318" i="46" s="1"/>
  <c r="Q319" i="46" a="1"/>
  <c r="Q319" i="46"/>
  <c r="Q320" i="46" a="1"/>
  <c r="Q320" i="46" s="1"/>
  <c r="Q321" i="46" a="1"/>
  <c r="Q321" i="46" s="1"/>
  <c r="Q322" i="46" a="1"/>
  <c r="Q322" i="46" s="1"/>
  <c r="Q323" i="46" a="1"/>
  <c r="Q323" i="46"/>
  <c r="Q324" i="46" a="1"/>
  <c r="Q324" i="46" s="1"/>
  <c r="Q325" i="46" a="1"/>
  <c r="Q325" i="46" s="1"/>
  <c r="Q326" i="46" a="1"/>
  <c r="Q326" i="46" s="1"/>
  <c r="Q327" i="46" a="1"/>
  <c r="Q327" i="46" s="1"/>
  <c r="Q328" i="46" a="1"/>
  <c r="Q328" i="46" s="1"/>
  <c r="Q329" i="46" a="1"/>
  <c r="Q329" i="46" s="1"/>
  <c r="Q330" i="46" a="1"/>
  <c r="Q330" i="46" s="1"/>
  <c r="Q331" i="46" a="1"/>
  <c r="Q331" i="46"/>
  <c r="Q332" i="46" a="1"/>
  <c r="Q332" i="46" s="1"/>
  <c r="Q333" i="46" a="1"/>
  <c r="Q333" i="46"/>
  <c r="Q334" i="46" a="1"/>
  <c r="Q334" i="46" s="1"/>
  <c r="Q335" i="46" a="1"/>
  <c r="Q335" i="46"/>
  <c r="Q336" i="46" a="1"/>
  <c r="Q336" i="46" s="1"/>
  <c r="Q337" i="46" a="1"/>
  <c r="Q337" i="46" s="1"/>
  <c r="Q338" i="46" a="1"/>
  <c r="Q338" i="46" s="1"/>
  <c r="Q339" i="46" a="1"/>
  <c r="Q339" i="46"/>
  <c r="Q340" i="46" a="1"/>
  <c r="Q340" i="46" s="1"/>
  <c r="Q341" i="46" a="1"/>
  <c r="Q341" i="46" s="1"/>
  <c r="Q342" i="46" a="1"/>
  <c r="Q342" i="46" s="1"/>
  <c r="Q343" i="46" a="1"/>
  <c r="Q343" i="46" s="1"/>
  <c r="Q344" i="46" a="1"/>
  <c r="Q344" i="46" s="1"/>
  <c r="Q345" i="46" a="1"/>
  <c r="Q345" i="46" s="1"/>
  <c r="Q346" i="46" a="1"/>
  <c r="Q346" i="46" s="1"/>
  <c r="Q347" i="46" a="1"/>
  <c r="Q347" i="46"/>
  <c r="Q348" i="46" a="1"/>
  <c r="Q348" i="46" s="1"/>
  <c r="Q349" i="46" a="1"/>
  <c r="Q349" i="46"/>
  <c r="Q350" i="46" a="1"/>
  <c r="Q350" i="46" s="1"/>
  <c r="Q351" i="46" a="1"/>
  <c r="Q351" i="46"/>
  <c r="Q352" i="46" a="1"/>
  <c r="Q352" i="46" s="1"/>
  <c r="Q353" i="46" a="1"/>
  <c r="Q353" i="46" s="1"/>
  <c r="Q354" i="46" a="1"/>
  <c r="Q354" i="46" s="1"/>
  <c r="Q355" i="46" a="1"/>
  <c r="Q355" i="46"/>
  <c r="Q356" i="46" a="1"/>
  <c r="Q356" i="46" s="1"/>
  <c r="Q357" i="46" a="1"/>
  <c r="Q357" i="46"/>
  <c r="Q358" i="46" a="1"/>
  <c r="Q358" i="46" s="1"/>
  <c r="Q359" i="46" a="1"/>
  <c r="Q359" i="46"/>
  <c r="Q360" i="46" a="1"/>
  <c r="Q360" i="46"/>
  <c r="Q361" i="46" a="1"/>
  <c r="Q361" i="46"/>
  <c r="Q362" i="46" a="1"/>
  <c r="Q362" i="46" s="1"/>
  <c r="Q363" i="46" a="1"/>
  <c r="Q363" i="46"/>
  <c r="Q364" i="46" a="1"/>
  <c r="Q364" i="46"/>
  <c r="Q365" i="46" a="1"/>
  <c r="Q365" i="46"/>
  <c r="Q366" i="46" a="1"/>
  <c r="Q366" i="46" s="1"/>
  <c r="Q367" i="46" a="1"/>
  <c r="Q367" i="46" s="1"/>
  <c r="Q368" i="46" a="1"/>
  <c r="Q368" i="46"/>
  <c r="Q369" i="46" a="1"/>
  <c r="Q369" i="46"/>
  <c r="Q370" i="46" a="1"/>
  <c r="Q370" i="46" s="1"/>
  <c r="Q371" i="46" a="1"/>
  <c r="Q371" i="46"/>
  <c r="Q372" i="46" a="1"/>
  <c r="Q372" i="46"/>
  <c r="Q373" i="46" a="1"/>
  <c r="Q373" i="46"/>
  <c r="Q374" i="46" a="1"/>
  <c r="Q374" i="46" s="1"/>
  <c r="Q375" i="46" a="1"/>
  <c r="Q375" i="46"/>
  <c r="Q376" i="46" a="1"/>
  <c r="Q376" i="46" s="1"/>
  <c r="Q377" i="46" a="1"/>
  <c r="Q377" i="46"/>
  <c r="Q378" i="46" a="1"/>
  <c r="Q378" i="46" s="1"/>
  <c r="Q379" i="46" a="1"/>
  <c r="Q379" i="46" s="1"/>
  <c r="Q380" i="46" a="1"/>
  <c r="Q380" i="46"/>
  <c r="Q381" i="46" a="1"/>
  <c r="Q381" i="46"/>
  <c r="Q382" i="46" a="1"/>
  <c r="Q382" i="46" s="1"/>
  <c r="Q383" i="46" a="1"/>
  <c r="Q383" i="46"/>
  <c r="Q384" i="46" a="1"/>
  <c r="Q384" i="46"/>
  <c r="Q385" i="46" a="1"/>
  <c r="Q385" i="46"/>
  <c r="Q386" i="46" a="1"/>
  <c r="Q386" i="46" s="1"/>
  <c r="Q387" i="46" a="1"/>
  <c r="Q387" i="46"/>
  <c r="Q388" i="46" a="1"/>
  <c r="Q388" i="46" s="1"/>
  <c r="Q389" i="46" a="1"/>
  <c r="Q389" i="46"/>
  <c r="Q390" i="46" a="1"/>
  <c r="Q390" i="46" s="1"/>
  <c r="Q391" i="46" a="1"/>
  <c r="Q391" i="46"/>
  <c r="Q392" i="46" a="1"/>
  <c r="Q392" i="46"/>
  <c r="Q393" i="46" a="1"/>
  <c r="Q393" i="46"/>
  <c r="Q394" i="46" a="1"/>
  <c r="Q394" i="46" s="1"/>
  <c r="Q395" i="46" a="1"/>
  <c r="Q395" i="46"/>
  <c r="Q396" i="46" a="1"/>
  <c r="Q396" i="46"/>
  <c r="Q397" i="46" a="1"/>
  <c r="Q397" i="46"/>
  <c r="Q398" i="46" a="1"/>
  <c r="Q398" i="46" s="1"/>
  <c r="Q399" i="46" a="1"/>
  <c r="Q399" i="46" s="1"/>
  <c r="Q400" i="46" a="1"/>
  <c r="Q400" i="46"/>
  <c r="Q401" i="46" a="1"/>
  <c r="Q401" i="46"/>
  <c r="Q402" i="46" a="1"/>
  <c r="Q402" i="46" s="1"/>
  <c r="Q403" i="46" a="1"/>
  <c r="Q403" i="46"/>
  <c r="Q404" i="46" a="1"/>
  <c r="Q404" i="46"/>
  <c r="Q405" i="46" a="1"/>
  <c r="Q405" i="46"/>
  <c r="Q406" i="46" a="1"/>
  <c r="Q406" i="46" s="1"/>
  <c r="Q407" i="46" a="1"/>
  <c r="Q407" i="46"/>
  <c r="Q408" i="46" a="1"/>
  <c r="Q408" i="46" s="1"/>
  <c r="Q409" i="46" a="1"/>
  <c r="Q409" i="46"/>
  <c r="Q410" i="46" a="1"/>
  <c r="Q410" i="46" s="1"/>
  <c r="Q411" i="46" a="1"/>
  <c r="Q411" i="46" s="1"/>
  <c r="Q412" i="46" a="1"/>
  <c r="Q412" i="46"/>
  <c r="Q413" i="46" a="1"/>
  <c r="Q413" i="46"/>
  <c r="Q414" i="46" a="1"/>
  <c r="Q414" i="46" s="1"/>
  <c r="Q415" i="46" a="1"/>
  <c r="Q415" i="46"/>
  <c r="Q416" i="46" a="1"/>
  <c r="Q416" i="46"/>
  <c r="Q417" i="46" a="1"/>
  <c r="Q417" i="46"/>
  <c r="Q418" i="46" a="1"/>
  <c r="Q418" i="46" s="1"/>
  <c r="Q419" i="46" a="1"/>
  <c r="Q419" i="46"/>
  <c r="Q420" i="46" a="1"/>
  <c r="Q420" i="46" s="1"/>
  <c r="Q421" i="46" a="1"/>
  <c r="Q421" i="46"/>
  <c r="Q422" i="46" a="1"/>
  <c r="Q422" i="46" s="1"/>
  <c r="Q423" i="46" a="1"/>
  <c r="Q423" i="46"/>
  <c r="Q424" i="46" a="1"/>
  <c r="Q424" i="46"/>
  <c r="Q425" i="46" a="1"/>
  <c r="Q425" i="46"/>
  <c r="Q426" i="46" a="1"/>
  <c r="Q426" i="46" s="1"/>
  <c r="Q427" i="46" a="1"/>
  <c r="Q427" i="46"/>
  <c r="Q428" i="46" a="1"/>
  <c r="Q428" i="46"/>
  <c r="Q429" i="46" a="1"/>
  <c r="Q429" i="46" s="1"/>
  <c r="Q430" i="46" a="1"/>
  <c r="Q430" i="46" s="1"/>
  <c r="Q431" i="46" a="1"/>
  <c r="Q431" i="46" s="1"/>
  <c r="Q432" i="46" a="1"/>
  <c r="Q432" i="46"/>
  <c r="Q433" i="46" a="1"/>
  <c r="Q433" i="46"/>
  <c r="Q434" i="46" a="1"/>
  <c r="Q434" i="46" s="1"/>
  <c r="Q435" i="46" a="1"/>
  <c r="Q435" i="46"/>
  <c r="Q436" i="46" a="1"/>
  <c r="Q436" i="46"/>
  <c r="Q437" i="46" a="1"/>
  <c r="Q437" i="46"/>
  <c r="Q438" i="46" a="1"/>
  <c r="Q438" i="46" s="1"/>
  <c r="Q439" i="46" a="1"/>
  <c r="Q439" i="46"/>
  <c r="Q440" i="46" a="1"/>
  <c r="Q440" i="46" s="1"/>
  <c r="Q441" i="46" a="1"/>
  <c r="Q441" i="46"/>
  <c r="Q442" i="46" a="1"/>
  <c r="Q442" i="46" s="1"/>
  <c r="Q443" i="46" a="1"/>
  <c r="Q443" i="46" s="1"/>
  <c r="Q444" i="46" a="1"/>
  <c r="Q444" i="46"/>
  <c r="Q445" i="46" a="1"/>
  <c r="Q445" i="46"/>
  <c r="Q446" i="46" a="1"/>
  <c r="Q446" i="46" s="1"/>
  <c r="Q447" i="46" a="1"/>
  <c r="Q447" i="46" s="1"/>
  <c r="Q448" i="46" a="1"/>
  <c r="Q448" i="46"/>
  <c r="Q449" i="46" a="1"/>
  <c r="Q449" i="46" s="1"/>
  <c r="Q450" i="46" a="1"/>
  <c r="Q450" i="46" s="1"/>
  <c r="Q451" i="46" a="1"/>
  <c r="Q451" i="46"/>
  <c r="Q452" i="46" a="1"/>
  <c r="Q452" i="46" s="1"/>
  <c r="Q453" i="46" a="1"/>
  <c r="Q453" i="46"/>
  <c r="Q454" i="46" a="1"/>
  <c r="Q454" i="46" s="1"/>
  <c r="Q455" i="46" a="1"/>
  <c r="Q455" i="46"/>
  <c r="Q456" i="46" a="1"/>
  <c r="Q456" i="46"/>
  <c r="Q457" i="46" a="1"/>
  <c r="Q457" i="46"/>
  <c r="Q458" i="46" a="1"/>
  <c r="Q458" i="46" s="1"/>
  <c r="Q459" i="46" a="1"/>
  <c r="Q459" i="46"/>
  <c r="Q460" i="46" a="1"/>
  <c r="Q460" i="46"/>
  <c r="Q461" i="46" a="1"/>
  <c r="Q461" i="46" s="1"/>
  <c r="Q462" i="46" a="1"/>
  <c r="Q462" i="46" s="1"/>
  <c r="Q463" i="46" a="1"/>
  <c r="Q463" i="46" s="1"/>
  <c r="Q464" i="46" a="1"/>
  <c r="Q464" i="46"/>
  <c r="Q465" i="46" a="1"/>
  <c r="Q465" i="46" s="1"/>
  <c r="Q466" i="46" a="1"/>
  <c r="Q466" i="46" s="1"/>
  <c r="Q467" i="46" a="1"/>
  <c r="Q467" i="46"/>
  <c r="Q468" i="46" a="1"/>
  <c r="Q468" i="46"/>
  <c r="Q469" i="46" a="1"/>
  <c r="Q469" i="46"/>
  <c r="Q470" i="46" a="1"/>
  <c r="Q470" i="46" s="1"/>
  <c r="Q471" i="46" a="1"/>
  <c r="Q471" i="46"/>
  <c r="Q472" i="46" a="1"/>
  <c r="Q472" i="46" s="1"/>
  <c r="Q473" i="46" a="1"/>
  <c r="Q473" i="46"/>
  <c r="Q474" i="46" a="1"/>
  <c r="Q474" i="46" s="1"/>
  <c r="Q475" i="46" a="1"/>
  <c r="Q475" i="46" s="1"/>
  <c r="Q476" i="46" a="1"/>
  <c r="Q476" i="46"/>
  <c r="Q477" i="46" a="1"/>
  <c r="Q477" i="46"/>
  <c r="Q478" i="46" a="1"/>
  <c r="Q478" i="46" s="1"/>
  <c r="Q479" i="46" a="1"/>
  <c r="Q479" i="46"/>
  <c r="Q480" i="46" a="1"/>
  <c r="Q480" i="46"/>
  <c r="Q481" i="46" a="1"/>
  <c r="Q481" i="46" s="1"/>
  <c r="Q482" i="46" a="1"/>
  <c r="Q482" i="46" s="1"/>
  <c r="Q483" i="46" a="1"/>
  <c r="Q483" i="46"/>
  <c r="Q484" i="46" a="1"/>
  <c r="Q484" i="46" s="1"/>
  <c r="Q485" i="46" a="1"/>
  <c r="Q485" i="46"/>
  <c r="Q486" i="46" a="1"/>
  <c r="Q486" i="46" s="1"/>
  <c r="Q487" i="46" a="1"/>
  <c r="Q487" i="46"/>
  <c r="Q488" i="46" a="1"/>
  <c r="Q488" i="46" s="1"/>
  <c r="Q489" i="46" a="1"/>
  <c r="Q489" i="46"/>
  <c r="Q490" i="46" a="1"/>
  <c r="Q490" i="46" s="1"/>
  <c r="Q491" i="46" a="1"/>
  <c r="Q491" i="46"/>
  <c r="Q492" i="46" a="1"/>
  <c r="Q492" i="46"/>
  <c r="Q493" i="46" a="1"/>
  <c r="Q493" i="46" s="1"/>
  <c r="Q494" i="46" a="1"/>
  <c r="Q494" i="46" s="1"/>
  <c r="Q495" i="46" a="1"/>
  <c r="Q495" i="46" s="1"/>
  <c r="Q496" i="46" a="1"/>
  <c r="Q496" i="46"/>
  <c r="Q497" i="46" a="1"/>
  <c r="Q497" i="46"/>
  <c r="Q498" i="46" a="1"/>
  <c r="Q498" i="46" s="1"/>
  <c r="Q499" i="46" a="1"/>
  <c r="Q499" i="46"/>
  <c r="Q500" i="46" a="1"/>
  <c r="Q500" i="46"/>
  <c r="Q501" i="46" a="1"/>
  <c r="Q501" i="46"/>
  <c r="Q502" i="46" a="1"/>
  <c r="Q502" i="46" s="1"/>
  <c r="Q503" i="46" a="1"/>
  <c r="Q503" i="46"/>
  <c r="Q504" i="46" a="1"/>
  <c r="Q504" i="46" s="1"/>
  <c r="Q505" i="46" a="1"/>
  <c r="Q505" i="46"/>
  <c r="Q506" i="46" a="1"/>
  <c r="Q506" i="46" s="1"/>
  <c r="Q507" i="46" a="1"/>
  <c r="Q507" i="46" s="1"/>
  <c r="Q508" i="46" a="1"/>
  <c r="Q508" i="46" s="1"/>
  <c r="Q509" i="46" a="1"/>
  <c r="Q509" i="46"/>
  <c r="Q510" i="46" a="1"/>
  <c r="Q510" i="46" s="1"/>
  <c r="Q511" i="46" a="1"/>
  <c r="Q511" i="46" s="1"/>
  <c r="Q512" i="46" a="1"/>
  <c r="Q512" i="46"/>
  <c r="Q513" i="46" a="1"/>
  <c r="Q513" i="46" s="1"/>
  <c r="Q514" i="46" a="1"/>
  <c r="Q514" i="46" s="1"/>
  <c r="Q515" i="46" a="1"/>
  <c r="Q515" i="46"/>
  <c r="Q516" i="46" a="1"/>
  <c r="Q516" i="46" s="1"/>
  <c r="Q517" i="46" a="1"/>
  <c r="Q517" i="46"/>
  <c r="Q518" i="46" a="1"/>
  <c r="Q518" i="46" s="1"/>
  <c r="Q519" i="46" a="1"/>
  <c r="Q519" i="46"/>
  <c r="Q520" i="46" a="1"/>
  <c r="Q520" i="46"/>
  <c r="Q521" i="46" a="1"/>
  <c r="Q521" i="46"/>
  <c r="Q522" i="46" a="1"/>
  <c r="Q522" i="46" s="1"/>
  <c r="Q523" i="46" a="1"/>
  <c r="Q523" i="46"/>
  <c r="Q524" i="46" a="1"/>
  <c r="Q524" i="46"/>
  <c r="Q525" i="46" a="1"/>
  <c r="Q525" i="46" s="1"/>
  <c r="Q526" i="46" a="1"/>
  <c r="Q526" i="46" s="1"/>
  <c r="Q527" i="46" a="1"/>
  <c r="Q527" i="46" s="1"/>
  <c r="Q528" i="46" a="1"/>
  <c r="Q528" i="46"/>
  <c r="Q529" i="46" a="1"/>
  <c r="Q529" i="46" s="1"/>
  <c r="Q530" i="46" a="1"/>
  <c r="Q530" i="46" s="1"/>
  <c r="Q531" i="46" a="1"/>
  <c r="Q531" i="46" s="1"/>
  <c r="Q532" i="46" a="1"/>
  <c r="Q532" i="46"/>
  <c r="Q533" i="46" a="1"/>
  <c r="Q533" i="46" s="1"/>
  <c r="Q534" i="46" a="1"/>
  <c r="Q534" i="46" s="1"/>
  <c r="Q535" i="46" a="1"/>
  <c r="Q535" i="46"/>
  <c r="Q536" i="46" a="1"/>
  <c r="Q536" i="46" s="1"/>
  <c r="Q537" i="46" a="1"/>
  <c r="Q537" i="46"/>
  <c r="Q538" i="46" a="1"/>
  <c r="Q538" i="46" s="1"/>
  <c r="Q539" i="46" a="1"/>
  <c r="Q539" i="46" s="1"/>
  <c r="Q540" i="46" a="1"/>
  <c r="Q540" i="46"/>
  <c r="Q541" i="46" a="1"/>
  <c r="Q541" i="46"/>
  <c r="Q542" i="46" a="1"/>
  <c r="Q542" i="46" s="1"/>
  <c r="Q543" i="46" a="1"/>
  <c r="Q543" i="46"/>
  <c r="Q544" i="46" a="1"/>
  <c r="Q544" i="46"/>
  <c r="Q545" i="46" a="1"/>
  <c r="Q545" i="46" s="1"/>
  <c r="Q546" i="46" a="1"/>
  <c r="Q546" i="46" s="1"/>
  <c r="Q547" i="46" a="1"/>
  <c r="Q547" i="46" s="1"/>
  <c r="Q548" i="46" a="1"/>
  <c r="Q548" i="46" s="1"/>
  <c r="Q549" i="46" a="1"/>
  <c r="Q549" i="46" s="1"/>
  <c r="Q550" i="46" a="1"/>
  <c r="Q550" i="46" s="1"/>
  <c r="Q551" i="46" a="1"/>
  <c r="Q551" i="46"/>
  <c r="Q552" i="46" a="1"/>
  <c r="Q552" i="46" s="1"/>
  <c r="Q553" i="46" a="1"/>
  <c r="Q553" i="46"/>
  <c r="Q554" i="46" a="1"/>
  <c r="Q554" i="46" s="1"/>
  <c r="Q555" i="46" a="1"/>
  <c r="Q555" i="46"/>
  <c r="Q556" i="46" a="1"/>
  <c r="Q556" i="46" s="1"/>
  <c r="Q557" i="46" a="1"/>
  <c r="Q557" i="46" s="1"/>
  <c r="Q558" i="46" a="1"/>
  <c r="Q558" i="46" s="1"/>
  <c r="Q559" i="46" a="1"/>
  <c r="Q559" i="46" s="1"/>
  <c r="Q560" i="46" a="1"/>
  <c r="Q560" i="46"/>
  <c r="Q561" i="46" a="1"/>
  <c r="Q561" i="46"/>
  <c r="Q562" i="46" a="1"/>
  <c r="Q562" i="46" s="1"/>
  <c r="Q563" i="46" a="1"/>
  <c r="Q563" i="46"/>
  <c r="Q564" i="46" a="1"/>
  <c r="Q564" i="46"/>
  <c r="Q565" i="46" a="1"/>
  <c r="Q565" i="46"/>
  <c r="Q566" i="46" a="1"/>
  <c r="Q566" i="46" s="1"/>
  <c r="Q567" i="46" a="1"/>
  <c r="Q567" i="46"/>
  <c r="Q568" i="46" a="1"/>
  <c r="Q568" i="46" s="1"/>
  <c r="Q569" i="46" a="1"/>
  <c r="Q569" i="46"/>
  <c r="Q570" i="46" a="1"/>
  <c r="Q570" i="46" s="1"/>
  <c r="Q571" i="46" a="1"/>
  <c r="Q571" i="46" s="1"/>
  <c r="Q572" i="46" a="1"/>
  <c r="Q572" i="46" s="1"/>
  <c r="Q573" i="46" a="1"/>
  <c r="Q573" i="46"/>
  <c r="Q574" i="46" a="1"/>
  <c r="Q574" i="46" s="1"/>
  <c r="Q575" i="46" a="1"/>
  <c r="Q575" i="46" s="1"/>
  <c r="Q576" i="46" a="1"/>
  <c r="Q576" i="46"/>
  <c r="Q577" i="46" a="1"/>
  <c r="Q577" i="46" s="1"/>
  <c r="Q578" i="46" a="1"/>
  <c r="Q578" i="46" s="1"/>
  <c r="Q579" i="46" a="1"/>
  <c r="Q579" i="46"/>
  <c r="Q580" i="46" a="1"/>
  <c r="Q580" i="46" s="1"/>
  <c r="Q581" i="46" a="1"/>
  <c r="Q581" i="46"/>
  <c r="Q582" i="46" a="1"/>
  <c r="Q582" i="46" s="1"/>
  <c r="Q583" i="46" a="1"/>
  <c r="Q583" i="46"/>
  <c r="Q584" i="46" a="1"/>
  <c r="Q584" i="46"/>
  <c r="Q585" i="46" a="1"/>
  <c r="Q585" i="46"/>
  <c r="Q586" i="46" a="1"/>
  <c r="Q586" i="46" s="1"/>
  <c r="Q587" i="46" a="1"/>
  <c r="Q587" i="46"/>
  <c r="Q588" i="46" a="1"/>
  <c r="Q588" i="46"/>
  <c r="Q589" i="46" a="1"/>
  <c r="Q589" i="46" s="1"/>
  <c r="Q590" i="46" a="1"/>
  <c r="Q590" i="46" s="1"/>
  <c r="Q591" i="46" a="1"/>
  <c r="Q591" i="46" s="1"/>
  <c r="Q592" i="46" a="1"/>
  <c r="Q592" i="46"/>
  <c r="Q593" i="46" a="1"/>
  <c r="Q593" i="46" s="1"/>
  <c r="Q594" i="46" a="1"/>
  <c r="Q594" i="46" s="1"/>
  <c r="Q595" i="46" a="1"/>
  <c r="Q595" i="46" s="1"/>
  <c r="Q596" i="46" a="1"/>
  <c r="Q596" i="46"/>
  <c r="Q597" i="46" a="1"/>
  <c r="Q597" i="46" s="1"/>
  <c r="Q598" i="46" a="1"/>
  <c r="Q598" i="46" s="1"/>
  <c r="Q599" i="46" a="1"/>
  <c r="Q599" i="46"/>
  <c r="Q600" i="46" a="1"/>
  <c r="Q600" i="46" s="1"/>
  <c r="Q601" i="46" a="1"/>
  <c r="Q601" i="46"/>
  <c r="Q602" i="46" a="1"/>
  <c r="Q602" i="46" s="1"/>
  <c r="Q603" i="46" a="1"/>
  <c r="Q603" i="46" s="1"/>
  <c r="Q604" i="46" a="1"/>
  <c r="Q604" i="46"/>
  <c r="Q605" i="46" a="1"/>
  <c r="Q605" i="46"/>
  <c r="Q606" i="46" a="1"/>
  <c r="Q606" i="46" s="1"/>
  <c r="Q607" i="46" a="1"/>
  <c r="Q607" i="46"/>
  <c r="Q608" i="46" a="1"/>
  <c r="Q608" i="46"/>
  <c r="Q609" i="46" a="1"/>
  <c r="Q609" i="46" s="1"/>
  <c r="Q610" i="46" a="1"/>
  <c r="Q610" i="46" s="1"/>
  <c r="Q611" i="46" a="1"/>
  <c r="Q611" i="46" s="1"/>
  <c r="Q612" i="46" a="1"/>
  <c r="Q612" i="46" s="1"/>
  <c r="Q613" i="46" a="1"/>
  <c r="Q613" i="46" s="1"/>
  <c r="Q614" i="46" a="1"/>
  <c r="Q614" i="46" s="1"/>
  <c r="Q615" i="46" a="1"/>
  <c r="Q615" i="46"/>
  <c r="Q616" i="46" a="1"/>
  <c r="Q616" i="46" s="1"/>
  <c r="Q617" i="46" a="1"/>
  <c r="Q617" i="46"/>
  <c r="Q618" i="46" a="1"/>
  <c r="Q618" i="46" s="1"/>
  <c r="Q619" i="46" a="1"/>
  <c r="Q619" i="46"/>
  <c r="Q620" i="46" a="1"/>
  <c r="Q620" i="46"/>
  <c r="Q621" i="46" a="1"/>
  <c r="Q621" i="46" s="1"/>
  <c r="Q622" i="46" a="1"/>
  <c r="Q622" i="46" s="1"/>
  <c r="Q623" i="46" a="1"/>
  <c r="Q623" i="46" s="1"/>
  <c r="Q624" i="46" a="1"/>
  <c r="Q624" i="46"/>
  <c r="Q625" i="46" a="1"/>
  <c r="Q625" i="46"/>
  <c r="Q626" i="46" a="1"/>
  <c r="Q626" i="46"/>
  <c r="Q627" i="46" a="1"/>
  <c r="Q627" i="46" s="1"/>
  <c r="Q628" i="46" a="1"/>
  <c r="Q628" i="46"/>
  <c r="Q629" i="46" a="1"/>
  <c r="Q629" i="46"/>
  <c r="Q630" i="46" a="1"/>
  <c r="Q630" i="46"/>
  <c r="Q631" i="46" a="1"/>
  <c r="Q631" i="46" s="1"/>
  <c r="Q632" i="46" a="1"/>
  <c r="Q632" i="46"/>
  <c r="Q633" i="46" a="1"/>
  <c r="Q633" i="46" s="1"/>
  <c r="Q634" i="46" a="1"/>
  <c r="Q634" i="46"/>
  <c r="Q635" i="46" a="1"/>
  <c r="Q635" i="46" s="1"/>
  <c r="Q636" i="46" a="1"/>
  <c r="Q636" i="46"/>
  <c r="Q637" i="46" a="1"/>
  <c r="Q637" i="46" s="1"/>
  <c r="Q638" i="46" a="1"/>
  <c r="Q638" i="46"/>
  <c r="Q639" i="46" a="1"/>
  <c r="Q639" i="46" s="1"/>
  <c r="Q640" i="46" a="1"/>
  <c r="Q640" i="46"/>
  <c r="Q641" i="46" a="1"/>
  <c r="Q641" i="46"/>
  <c r="Q642" i="46" a="1"/>
  <c r="Q642" i="46"/>
  <c r="Q643" i="46" a="1"/>
  <c r="Q643" i="46" s="1"/>
  <c r="Q644" i="46" a="1"/>
  <c r="Q644" i="46"/>
  <c r="Q645" i="46" a="1"/>
  <c r="Q645" i="46"/>
  <c r="Q646" i="46" a="1"/>
  <c r="Q646" i="46"/>
  <c r="Q647" i="46" a="1"/>
  <c r="Q647" i="46" s="1"/>
  <c r="Q648" i="46" a="1"/>
  <c r="Q648" i="46"/>
  <c r="Q649" i="46" a="1"/>
  <c r="Q649" i="46" s="1"/>
  <c r="Q650" i="46" a="1"/>
  <c r="Q650" i="46"/>
  <c r="Q651" i="46" a="1"/>
  <c r="Q651" i="46" s="1"/>
  <c r="Q652" i="46" a="1"/>
  <c r="Q652" i="46"/>
  <c r="Q653" i="46" a="1"/>
  <c r="Q653" i="46"/>
  <c r="Q654" i="46" a="1"/>
  <c r="Q654" i="46"/>
  <c r="Q655" i="46" a="1"/>
  <c r="Q655" i="46" s="1"/>
  <c r="Q656" i="46" a="1"/>
  <c r="Q656" i="46"/>
  <c r="Q657" i="46" a="1"/>
  <c r="Q657" i="46"/>
  <c r="Q658" i="46" a="1"/>
  <c r="Q658" i="46"/>
  <c r="Q659" i="46" a="1"/>
  <c r="Q659" i="46" s="1"/>
  <c r="Q660" i="46" a="1"/>
  <c r="Q660" i="46"/>
  <c r="Q661" i="46" a="1"/>
  <c r="Q661" i="46"/>
  <c r="Q662" i="46" a="1"/>
  <c r="Q662" i="46"/>
  <c r="Q663" i="46" a="1"/>
  <c r="Q663" i="46" s="1"/>
  <c r="Q664" i="46" a="1"/>
  <c r="Q664" i="46"/>
  <c r="Q665" i="46" a="1"/>
  <c r="Q665" i="46" s="1"/>
  <c r="Q666" i="46" a="1"/>
  <c r="Q666" i="46"/>
  <c r="Q667" i="46" a="1"/>
  <c r="Q667" i="46" s="1"/>
  <c r="Q668" i="46" a="1"/>
  <c r="Q668" i="46"/>
  <c r="Q669" i="46" a="1"/>
  <c r="Q669" i="46" s="1"/>
  <c r="Q670" i="46" a="1"/>
  <c r="Q670" i="46"/>
  <c r="Q671" i="46" a="1"/>
  <c r="Q671" i="46" s="1"/>
  <c r="Q672" i="46" a="1"/>
  <c r="Q672" i="46"/>
  <c r="Q673" i="46" a="1"/>
  <c r="Q673" i="46"/>
  <c r="Q674" i="46" a="1"/>
  <c r="Q674" i="46"/>
  <c r="Q675" i="46" a="1"/>
  <c r="Q675" i="46" s="1"/>
  <c r="Q676" i="46" a="1"/>
  <c r="Q676" i="46"/>
  <c r="Q677" i="46" a="1"/>
  <c r="Q677" i="46"/>
  <c r="Q678" i="46" a="1"/>
  <c r="Q678" i="46"/>
  <c r="Q679" i="46" a="1"/>
  <c r="Q679" i="46" s="1"/>
  <c r="Q680" i="46" a="1"/>
  <c r="Q680" i="46"/>
  <c r="Q681" i="46" a="1"/>
  <c r="Q681" i="46" s="1"/>
  <c r="Q682" i="46" a="1"/>
  <c r="Q682" i="46"/>
  <c r="Q683" i="46" a="1"/>
  <c r="Q683" i="46" s="1"/>
  <c r="Q684" i="46" a="1"/>
  <c r="Q684" i="46"/>
  <c r="Q685" i="46" a="1"/>
  <c r="Q685" i="46"/>
  <c r="Q686" i="46" a="1"/>
  <c r="Q686" i="46"/>
  <c r="Q687" i="46" a="1"/>
  <c r="Q687" i="46" s="1"/>
  <c r="Q688" i="46" a="1"/>
  <c r="Q688" i="46"/>
  <c r="Q689" i="46" a="1"/>
  <c r="Q689" i="46"/>
  <c r="Q690" i="46" a="1"/>
  <c r="Q690" i="46"/>
  <c r="Q691" i="46" a="1"/>
  <c r="Q691" i="46" s="1"/>
  <c r="Q692" i="46" a="1"/>
  <c r="Q692" i="46"/>
  <c r="Q693" i="46" a="1"/>
  <c r="Q693" i="46"/>
  <c r="Q694" i="46" a="1"/>
  <c r="Q694" i="46"/>
  <c r="Q695" i="46" a="1"/>
  <c r="Q695" i="46" s="1"/>
  <c r="Q696" i="46" a="1"/>
  <c r="Q696" i="46"/>
  <c r="Q697" i="46" a="1"/>
  <c r="Q697" i="46" s="1"/>
  <c r="Q698" i="46" a="1"/>
  <c r="Q698" i="46"/>
  <c r="Q699" i="46" a="1"/>
  <c r="Q699" i="46" s="1"/>
  <c r="Q700" i="46" a="1"/>
  <c r="Q700" i="46"/>
  <c r="Q701" i="46" a="1"/>
  <c r="Q701" i="46" s="1"/>
  <c r="Q702" i="46" a="1"/>
  <c r="Q702" i="46"/>
  <c r="Q703" i="46" a="1"/>
  <c r="Q703" i="46" s="1"/>
  <c r="Q704" i="46" a="1"/>
  <c r="Q704" i="46"/>
  <c r="Q705" i="46" a="1"/>
  <c r="Q705" i="46"/>
  <c r="Q706" i="46" a="1"/>
  <c r="Q706" i="46"/>
  <c r="Q707" i="46" a="1"/>
  <c r="Q707" i="46" s="1"/>
  <c r="Q708" i="46" a="1"/>
  <c r="Q708" i="46"/>
  <c r="Q709" i="46" a="1"/>
  <c r="Q709" i="46"/>
  <c r="Q710" i="46" a="1"/>
  <c r="Q710" i="46" s="1"/>
  <c r="Q711" i="46" a="1"/>
  <c r="Q711" i="46" s="1"/>
  <c r="Q712" i="46" a="1"/>
  <c r="Q712" i="46"/>
  <c r="Q713" i="46" a="1"/>
  <c r="Q713" i="46" s="1"/>
  <c r="Q714" i="46" a="1"/>
  <c r="Q714" i="46"/>
  <c r="Q715" i="46" a="1"/>
  <c r="Q715" i="46" s="1"/>
  <c r="Q716" i="46" a="1"/>
  <c r="Q716" i="46"/>
  <c r="Q717" i="46" a="1"/>
  <c r="Q717" i="46"/>
  <c r="Q718" i="46" a="1"/>
  <c r="Q718" i="46"/>
  <c r="Q719" i="46" a="1"/>
  <c r="Q719" i="46" s="1"/>
  <c r="Q720" i="46" a="1"/>
  <c r="Q720" i="46"/>
  <c r="Q721" i="46" a="1"/>
  <c r="Q721" i="46"/>
  <c r="Q722" i="46" a="1"/>
  <c r="Q722" i="46" s="1"/>
  <c r="Q723" i="46" a="1"/>
  <c r="Q723" i="46" s="1"/>
  <c r="Q724" i="46" a="1"/>
  <c r="Q724" i="46"/>
  <c r="Q725" i="46" a="1"/>
  <c r="Q725" i="46"/>
  <c r="Q726" i="46" a="1"/>
  <c r="Q726" i="46" s="1"/>
  <c r="Q727" i="46" a="1"/>
  <c r="Q727" i="46" s="1"/>
  <c r="Q728" i="46" a="1"/>
  <c r="Q728" i="46"/>
  <c r="Q729" i="46" a="1"/>
  <c r="Q729" i="46" s="1"/>
  <c r="Q730" i="46" a="1"/>
  <c r="Q730" i="46"/>
  <c r="Q731" i="46" a="1"/>
  <c r="Q731" i="46" s="1"/>
  <c r="Q732" i="46" a="1"/>
  <c r="Q732" i="46"/>
  <c r="Q733" i="46" a="1"/>
  <c r="Q733" i="46" s="1"/>
  <c r="Q734" i="46" a="1"/>
  <c r="Q734" i="46"/>
  <c r="Q735" i="46" a="1"/>
  <c r="Q735" i="46" s="1"/>
  <c r="Q736" i="46" a="1"/>
  <c r="Q736" i="46" s="1"/>
  <c r="Q737" i="46" a="1"/>
  <c r="Q737" i="46"/>
  <c r="Q738" i="46" a="1"/>
  <c r="Q738" i="46" s="1"/>
  <c r="Q739" i="46" a="1"/>
  <c r="Q739" i="46" s="1"/>
  <c r="Q740" i="46" a="1"/>
  <c r="Q740" i="46"/>
  <c r="Q741" i="46" a="1"/>
  <c r="Q741" i="46" s="1"/>
  <c r="Q742" i="46" a="1"/>
  <c r="Q742" i="46" s="1"/>
  <c r="Q743" i="46" a="1"/>
  <c r="Q743" i="46" s="1"/>
  <c r="Q744" i="46" a="1"/>
  <c r="Q744" i="46"/>
  <c r="Q745" i="46" a="1"/>
  <c r="Q745" i="46" s="1"/>
  <c r="Q746" i="46" a="1"/>
  <c r="Q746" i="46"/>
  <c r="Q747" i="46" a="1"/>
  <c r="Q747" i="46" s="1"/>
  <c r="Q748" i="46" a="1"/>
  <c r="Q748" i="46"/>
  <c r="Q749" i="46" a="1"/>
  <c r="Q749" i="46"/>
  <c r="Q750" i="46" a="1"/>
  <c r="Q750" i="46" s="1"/>
  <c r="Q751" i="46" a="1"/>
  <c r="Q751" i="46" s="1"/>
  <c r="Q752" i="46" a="1"/>
  <c r="Q752" i="46" s="1"/>
  <c r="Q753" i="46" a="1"/>
  <c r="Q753" i="46"/>
  <c r="Q754" i="46" a="1"/>
  <c r="Q754" i="46" s="1"/>
  <c r="Q755" i="46" a="1"/>
  <c r="Q755" i="46" s="1"/>
  <c r="Q756" i="46" a="1"/>
  <c r="Q756" i="46" s="1"/>
  <c r="Q757" i="46" a="1"/>
  <c r="Q757" i="46"/>
  <c r="Q758" i="46" a="1"/>
  <c r="Q758" i="46" s="1"/>
  <c r="Q759" i="46" a="1"/>
  <c r="Q759" i="46" s="1"/>
  <c r="Q760" i="46" a="1"/>
  <c r="Q760" i="46"/>
  <c r="Q761" i="46" a="1"/>
  <c r="Q761" i="46" s="1"/>
  <c r="Q762" i="46" a="1"/>
  <c r="Q762" i="46"/>
  <c r="Q763" i="46" a="1"/>
  <c r="Q763" i="46" s="1"/>
  <c r="Q764" i="46" a="1"/>
  <c r="Q764" i="46" s="1"/>
  <c r="Q765" i="46" a="1"/>
  <c r="Q765" i="46" s="1"/>
  <c r="Q766" i="46" a="1"/>
  <c r="Q766" i="46"/>
  <c r="Q767" i="46" a="1"/>
  <c r="Q767" i="46" s="1"/>
  <c r="Q768" i="46" a="1"/>
  <c r="Q768" i="46" s="1"/>
  <c r="Q769" i="46" a="1"/>
  <c r="Q769" i="46"/>
  <c r="Q770" i="46" a="1"/>
  <c r="Q770" i="46" s="1"/>
  <c r="Q771" i="46" a="1"/>
  <c r="Q771" i="46" s="1"/>
  <c r="Q772" i="46" a="1"/>
  <c r="Q772" i="46" s="1"/>
  <c r="Q773" i="46" a="1"/>
  <c r="Q773" i="46" s="1"/>
  <c r="Q774" i="46" a="1"/>
  <c r="Q774" i="46" s="1"/>
  <c r="Q775" i="46" a="1"/>
  <c r="Q775" i="46" s="1"/>
  <c r="Q776" i="46" a="1"/>
  <c r="Q776" i="46"/>
  <c r="Q777" i="46" a="1"/>
  <c r="Q777" i="46" s="1"/>
  <c r="Q778" i="46" a="1"/>
  <c r="Q778" i="46"/>
  <c r="Q779" i="46" a="1"/>
  <c r="Q779" i="46" s="1"/>
  <c r="Q780" i="46" a="1"/>
  <c r="Q780" i="46"/>
  <c r="Q781" i="46" a="1"/>
  <c r="Q781" i="46" s="1"/>
  <c r="Q782" i="46" a="1"/>
  <c r="Q782" i="46" s="1"/>
  <c r="Q783" i="46" a="1"/>
  <c r="Q783" i="46" s="1"/>
  <c r="Q784" i="46" a="1"/>
  <c r="Q784" i="46" s="1"/>
  <c r="Q785" i="46" a="1"/>
  <c r="Q785" i="46"/>
  <c r="Q786" i="46" a="1"/>
  <c r="Q786" i="46" s="1"/>
  <c r="Q787" i="46" a="1"/>
  <c r="Q787" i="46" s="1"/>
  <c r="Q788" i="46" a="1"/>
  <c r="Q788" i="46" s="1"/>
  <c r="Q789" i="46" a="1"/>
  <c r="Q789" i="46"/>
  <c r="Q790" i="46" a="1"/>
  <c r="Q790" i="46"/>
  <c r="Q791" i="46" a="1"/>
  <c r="Q791" i="46" s="1"/>
  <c r="Q792" i="46" a="1"/>
  <c r="Q792" i="46"/>
  <c r="Q793" i="46" a="1"/>
  <c r="Q793" i="46" s="1"/>
  <c r="Q794" i="46" a="1"/>
  <c r="Q794" i="46"/>
  <c r="Q795" i="46" a="1"/>
  <c r="Q795" i="46" s="1"/>
  <c r="Q796" i="46" a="1"/>
  <c r="Q796" i="46" s="1"/>
  <c r="Q797" i="46" a="1"/>
  <c r="Q797" i="46" s="1"/>
  <c r="Q798" i="46" a="1"/>
  <c r="Q798" i="46"/>
  <c r="Q799" i="46" a="1"/>
  <c r="Q799" i="46" s="1"/>
  <c r="Q800" i="46" a="1"/>
  <c r="Q800" i="46" s="1"/>
  <c r="Q801" i="46" a="1"/>
  <c r="Q801" i="46"/>
  <c r="Q802" i="46" a="1"/>
  <c r="Q802" i="46" s="1"/>
  <c r="Q803" i="46" a="1"/>
  <c r="Q803" i="46" s="1"/>
  <c r="Q804" i="46" a="1"/>
  <c r="Q804" i="46"/>
  <c r="Q805" i="46" a="1"/>
  <c r="Q805" i="46" s="1"/>
  <c r="Q806" i="46" a="1"/>
  <c r="Q806" i="46" s="1"/>
  <c r="Q807" i="46" a="1"/>
  <c r="Q807" i="46" s="1"/>
  <c r="Q808" i="46" a="1"/>
  <c r="Q808" i="46"/>
  <c r="Q809" i="46" a="1"/>
  <c r="Q809" i="46" s="1"/>
  <c r="Q810" i="46" a="1"/>
  <c r="Q810" i="46"/>
  <c r="Q811" i="46" a="1"/>
  <c r="Q811" i="46" s="1"/>
  <c r="Q812" i="46" a="1"/>
  <c r="Q812" i="46"/>
  <c r="Q813" i="46" a="1"/>
  <c r="Q813" i="46"/>
  <c r="Q814" i="46" a="1"/>
  <c r="Q814" i="46" s="1"/>
  <c r="Q815" i="46" a="1"/>
  <c r="Q815" i="46" s="1"/>
  <c r="Q816" i="46" a="1"/>
  <c r="Q816" i="46" s="1"/>
  <c r="Q817" i="46" a="1"/>
  <c r="Q817" i="46"/>
  <c r="Q818" i="46" a="1"/>
  <c r="Q818" i="46" s="1"/>
  <c r="Q819" i="46" a="1"/>
  <c r="Q819" i="46" s="1"/>
  <c r="Q820" i="46" a="1"/>
  <c r="Q820" i="46" s="1"/>
  <c r="Q821" i="46" a="1"/>
  <c r="Q821" i="46"/>
  <c r="Q822" i="46" a="1"/>
  <c r="Q822" i="46" s="1"/>
  <c r="Q823" i="46" a="1"/>
  <c r="Q823" i="46" s="1"/>
  <c r="Q824" i="46" a="1"/>
  <c r="Q824" i="46"/>
  <c r="Q825" i="46" a="1"/>
  <c r="Q825" i="46" s="1"/>
  <c r="Q826" i="46" a="1"/>
  <c r="Q826" i="46"/>
  <c r="Q827" i="46" a="1"/>
  <c r="Q827" i="46" s="1"/>
  <c r="Q828" i="46" a="1"/>
  <c r="Q828" i="46" s="1"/>
  <c r="Q829" i="46" a="1"/>
  <c r="Q829" i="46" s="1"/>
  <c r="Q830" i="46" a="1"/>
  <c r="Q830" i="46"/>
  <c r="Q831" i="46" a="1"/>
  <c r="Q831" i="46" s="1"/>
  <c r="Q832" i="46" a="1"/>
  <c r="Q832" i="46" s="1"/>
  <c r="Q833" i="46" a="1"/>
  <c r="Q833" i="46"/>
  <c r="Q834" i="46" a="1"/>
  <c r="Q834" i="46" s="1"/>
  <c r="Q835" i="46" a="1"/>
  <c r="Q835" i="46" s="1"/>
  <c r="Q836" i="46" a="1"/>
  <c r="Q836" i="46" s="1"/>
  <c r="Q837" i="46" a="1"/>
  <c r="Q837" i="46" s="1"/>
  <c r="Q838" i="46" a="1"/>
  <c r="Q838" i="46" s="1"/>
  <c r="Q839" i="46" a="1"/>
  <c r="Q839" i="46" s="1"/>
  <c r="Q840" i="46" a="1"/>
  <c r="Q840" i="46"/>
  <c r="Q841" i="46" a="1"/>
  <c r="Q841" i="46" s="1"/>
  <c r="Q842" i="46" a="1"/>
  <c r="Q842" i="46"/>
  <c r="Q843" i="46" a="1"/>
  <c r="Q843" i="46" s="1"/>
  <c r="Q844" i="46" a="1"/>
  <c r="Q844" i="46"/>
  <c r="Q845" i="46" a="1"/>
  <c r="Q845" i="46" s="1"/>
  <c r="Q846" i="46" a="1"/>
  <c r="Q846" i="46" s="1"/>
  <c r="Q847" i="46" a="1"/>
  <c r="Q847" i="46" s="1"/>
  <c r="Q848" i="46" a="1"/>
  <c r="Q848" i="46" s="1"/>
  <c r="Q849" i="46" a="1"/>
  <c r="Q849" i="46"/>
  <c r="Q850" i="46" a="1"/>
  <c r="Q850" i="46" s="1"/>
  <c r="Q851" i="46" a="1"/>
  <c r="Q851" i="46" s="1"/>
  <c r="Q852" i="46" a="1"/>
  <c r="Q852" i="46" s="1"/>
  <c r="Q853" i="46" a="1"/>
  <c r="Q853" i="46"/>
  <c r="Q854" i="46" a="1"/>
  <c r="Q854" i="46"/>
  <c r="Q855" i="46" a="1"/>
  <c r="Q855" i="46" s="1"/>
  <c r="Q856" i="46" a="1"/>
  <c r="Q856" i="46"/>
  <c r="Q857" i="46" a="1"/>
  <c r="Q857" i="46" s="1"/>
  <c r="Q858" i="46" a="1"/>
  <c r="Q858" i="46"/>
  <c r="Q859" i="46" a="1"/>
  <c r="Q859" i="46" s="1"/>
  <c r="Q860" i="46" a="1"/>
  <c r="Q860" i="46" s="1"/>
  <c r="Q861" i="46" a="1"/>
  <c r="Q861" i="46" s="1"/>
  <c r="Q862" i="46" a="1"/>
  <c r="Q862" i="46"/>
  <c r="Q863" i="46" a="1"/>
  <c r="Q863" i="46" s="1"/>
  <c r="Q864" i="46" a="1"/>
  <c r="Q864" i="46" s="1"/>
  <c r="Q865" i="46" a="1"/>
  <c r="Q865" i="46"/>
  <c r="Q866" i="46" a="1"/>
  <c r="Q866" i="46" s="1"/>
  <c r="Q867" i="46" a="1"/>
  <c r="Q867" i="46" s="1"/>
  <c r="Q868" i="46" a="1"/>
  <c r="Q868" i="46"/>
  <c r="Q869" i="46" a="1"/>
  <c r="Q869" i="46" s="1"/>
  <c r="Q870" i="46" a="1"/>
  <c r="Q870" i="46" s="1"/>
  <c r="Q871" i="46" a="1"/>
  <c r="Q871" i="46" s="1"/>
  <c r="Q872" i="46" a="1"/>
  <c r="Q872" i="46"/>
  <c r="Q873" i="46" a="1"/>
  <c r="Q873" i="46" s="1"/>
  <c r="Q874" i="46" a="1"/>
  <c r="Q874" i="46"/>
  <c r="Q875" i="46" a="1"/>
  <c r="Q875" i="46" s="1"/>
  <c r="Q876" i="46" a="1"/>
  <c r="Q876" i="46"/>
  <c r="Q877" i="46" a="1"/>
  <c r="Q877" i="46"/>
  <c r="Q878" i="46" a="1"/>
  <c r="Q878" i="46" s="1"/>
  <c r="Q879" i="46" a="1"/>
  <c r="Q879" i="46" s="1"/>
  <c r="Q880" i="46" a="1"/>
  <c r="Q880" i="46" s="1"/>
  <c r="Q881" i="46" a="1"/>
  <c r="Q881" i="46"/>
  <c r="Q882" i="46" a="1"/>
  <c r="Q882" i="46" s="1"/>
  <c r="Q883" i="46" a="1"/>
  <c r="Q883" i="46" s="1"/>
  <c r="Q884" i="46" a="1"/>
  <c r="Q884" i="46" s="1"/>
  <c r="Q885" i="46" a="1"/>
  <c r="Q885" i="46"/>
  <c r="Q886" i="46" a="1"/>
  <c r="Q886" i="46" s="1"/>
  <c r="Q887" i="46" a="1"/>
  <c r="Q887" i="46" s="1"/>
  <c r="Q888" i="46" a="1"/>
  <c r="Q888" i="46"/>
  <c r="Q889" i="46" a="1"/>
  <c r="Q889" i="46" s="1"/>
  <c r="Q890" i="46" a="1"/>
  <c r="Q890" i="46"/>
  <c r="Q891" i="46" a="1"/>
  <c r="Q891" i="46" s="1"/>
  <c r="Q892" i="46" a="1"/>
  <c r="Q892" i="46" s="1"/>
  <c r="Q893" i="46" a="1"/>
  <c r="Q893" i="46" s="1"/>
  <c r="Q894" i="46" a="1"/>
  <c r="Q894" i="46"/>
  <c r="Q895" i="46" a="1"/>
  <c r="Q895" i="46" s="1"/>
  <c r="Q896" i="46" a="1"/>
  <c r="Q896" i="46" s="1"/>
  <c r="Q897" i="46" a="1"/>
  <c r="Q897" i="46"/>
  <c r="Q898" i="46" a="1"/>
  <c r="Q898" i="46" s="1"/>
  <c r="Q899" i="46" a="1"/>
  <c r="Q899" i="46" s="1"/>
  <c r="Q900" i="46" a="1"/>
  <c r="Q900" i="46" s="1"/>
  <c r="Q901" i="46" a="1"/>
  <c r="Q901" i="46" s="1"/>
  <c r="Q902" i="46" a="1"/>
  <c r="Q902" i="46" s="1"/>
  <c r="Q903" i="46" a="1"/>
  <c r="Q903" i="46" s="1"/>
  <c r="Q904" i="46" a="1"/>
  <c r="Q904" i="46"/>
  <c r="Q905" i="46" a="1"/>
  <c r="Q905" i="46" s="1"/>
  <c r="Q906" i="46" a="1"/>
  <c r="Q906" i="46"/>
  <c r="Q907" i="46" a="1"/>
  <c r="Q907" i="46" s="1"/>
  <c r="Q908" i="46" a="1"/>
  <c r="Q908" i="46"/>
  <c r="Q909" i="46" a="1"/>
  <c r="Q909" i="46" s="1"/>
  <c r="Q910" i="46" a="1"/>
  <c r="Q910" i="46" s="1"/>
  <c r="Q911" i="46" a="1"/>
  <c r="Q911" i="46" s="1"/>
  <c r="Q912" i="46" a="1"/>
  <c r="Q912" i="46" s="1"/>
  <c r="Q913" i="46" a="1"/>
  <c r="Q913" i="46"/>
  <c r="Q914" i="46" a="1"/>
  <c r="Q914" i="46" s="1"/>
  <c r="Q915" i="46" a="1"/>
  <c r="Q915" i="46" s="1"/>
  <c r="Q916" i="46" a="1"/>
  <c r="Q916" i="46" s="1"/>
  <c r="Q917" i="46" a="1"/>
  <c r="Q917" i="46"/>
  <c r="Q918" i="46" a="1"/>
  <c r="Q918" i="46"/>
  <c r="Q919" i="46" a="1"/>
  <c r="Q919" i="46" s="1"/>
  <c r="Q920" i="46" a="1"/>
  <c r="Q920" i="46"/>
  <c r="Q921" i="46" a="1"/>
  <c r="Q921" i="46" s="1"/>
  <c r="Q922" i="46" a="1"/>
  <c r="Q922" i="46"/>
  <c r="Q923" i="46" a="1"/>
  <c r="Q923" i="46" s="1"/>
  <c r="Q924" i="46" a="1"/>
  <c r="Q924" i="46" s="1"/>
  <c r="Q925" i="46" a="1"/>
  <c r="Q925" i="46" s="1"/>
  <c r="Q926" i="46" a="1"/>
  <c r="Q926" i="46"/>
  <c r="Q927" i="46" a="1"/>
  <c r="Q927" i="46" s="1"/>
  <c r="Q928" i="46" a="1"/>
  <c r="Q928" i="46" s="1"/>
  <c r="Q929" i="46" a="1"/>
  <c r="Q929" i="46"/>
  <c r="Q930" i="46" a="1"/>
  <c r="Q930" i="46" s="1"/>
  <c r="Q931" i="46" a="1"/>
  <c r="Q931" i="46" s="1"/>
  <c r="Q932" i="46" a="1"/>
  <c r="Q932" i="46"/>
  <c r="Q933" i="46" a="1"/>
  <c r="Q933" i="46" s="1"/>
  <c r="Q934" i="46" a="1"/>
  <c r="Q934" i="46" s="1"/>
  <c r="Q935" i="46" a="1"/>
  <c r="Q935" i="46" s="1"/>
  <c r="Q936" i="46" a="1"/>
  <c r="Q936" i="46"/>
  <c r="Q937" i="46" a="1"/>
  <c r="Q937" i="46" s="1"/>
  <c r="Q938" i="46" a="1"/>
  <c r="Q938" i="46"/>
  <c r="Q939" i="46" a="1"/>
  <c r="Q939" i="46" s="1"/>
  <c r="Q940" i="46" a="1"/>
  <c r="Q940" i="46"/>
  <c r="Q941" i="46" a="1"/>
  <c r="Q941" i="46"/>
  <c r="Q942" i="46" a="1"/>
  <c r="Q942" i="46" s="1"/>
  <c r="Q943" i="46" a="1"/>
  <c r="Q943" i="46" s="1"/>
  <c r="Q944" i="46" a="1"/>
  <c r="Q944" i="46" s="1"/>
  <c r="Q945" i="46" a="1"/>
  <c r="Q945" i="46"/>
  <c r="Q946" i="46" a="1"/>
  <c r="Q946" i="46" s="1"/>
  <c r="Q947" i="46" a="1"/>
  <c r="Q947" i="46" s="1"/>
  <c r="Q948" i="46" a="1"/>
  <c r="Q948" i="46" s="1"/>
  <c r="Q949" i="46" a="1"/>
  <c r="Q949" i="46"/>
  <c r="Q950" i="46" a="1"/>
  <c r="Q950" i="46" s="1"/>
  <c r="Q951" i="46" a="1"/>
  <c r="Q951" i="46" s="1"/>
  <c r="Q952" i="46" a="1"/>
  <c r="Q952" i="46"/>
  <c r="Q953" i="46" a="1"/>
  <c r="Q953" i="46" s="1"/>
  <c r="Q954" i="46" a="1"/>
  <c r="Q954" i="46" s="1"/>
  <c r="Q955" i="46" a="1"/>
  <c r="Q955" i="46" s="1"/>
  <c r="Q956" i="46" a="1"/>
  <c r="Q956" i="46" s="1"/>
  <c r="Q957" i="46" a="1"/>
  <c r="Q957" i="46" s="1"/>
  <c r="Q958" i="46" a="1"/>
  <c r="Q958" i="46"/>
  <c r="Q959" i="46" a="1"/>
  <c r="Q959" i="46" s="1"/>
  <c r="Q960" i="46" a="1"/>
  <c r="Q960" i="46" s="1"/>
  <c r="Q961" i="46" a="1"/>
  <c r="Q961" i="46"/>
  <c r="Q962" i="46" a="1"/>
  <c r="Q962" i="46" s="1"/>
  <c r="Q963" i="46" a="1"/>
  <c r="Q963" i="46" s="1"/>
  <c r="Q964" i="46" a="1"/>
  <c r="Q964" i="46" s="1"/>
  <c r="Q965" i="46" a="1"/>
  <c r="Q965" i="46" s="1"/>
  <c r="Q966" i="46" a="1"/>
  <c r="Q966" i="46" s="1"/>
  <c r="Q967" i="46" a="1"/>
  <c r="Q967" i="46" s="1"/>
  <c r="Q968" i="46" a="1"/>
  <c r="Q968" i="46" s="1"/>
  <c r="Q969" i="46" a="1"/>
  <c r="Q969" i="46" s="1"/>
  <c r="Q970" i="46" a="1"/>
  <c r="Q970" i="46"/>
  <c r="Q971" i="46" a="1"/>
  <c r="Q971" i="46" s="1"/>
  <c r="Q972" i="46" a="1"/>
  <c r="Q972" i="46"/>
  <c r="Q973" i="46" a="1"/>
  <c r="Q973" i="46" s="1"/>
  <c r="Q974" i="46" a="1"/>
  <c r="Q974" i="46" s="1"/>
  <c r="Q975" i="46" a="1"/>
  <c r="Q975" i="46" s="1"/>
  <c r="Q976" i="46" a="1"/>
  <c r="Q976" i="46" s="1"/>
  <c r="Q977" i="46" a="1"/>
  <c r="Q977" i="46" s="1"/>
  <c r="Q978" i="46" a="1"/>
  <c r="Q978" i="46" s="1"/>
  <c r="Q979" i="46" a="1"/>
  <c r="Q979" i="46" s="1"/>
  <c r="Q980" i="46" a="1"/>
  <c r="Q980" i="46" s="1"/>
  <c r="Q981" i="46" a="1"/>
  <c r="Q981" i="46"/>
  <c r="Q982" i="46" a="1"/>
  <c r="Q982" i="46"/>
  <c r="Q983" i="46" a="1"/>
  <c r="Q983" i="46" s="1"/>
  <c r="Q984" i="46" a="1"/>
  <c r="Q984" i="46"/>
  <c r="Q985" i="46" a="1"/>
  <c r="Q985" i="46" s="1"/>
  <c r="Q986" i="46" a="1"/>
  <c r="Q986" i="46"/>
  <c r="Q987" i="46" a="1"/>
  <c r="Q987" i="46" s="1"/>
  <c r="Q988" i="46" a="1"/>
  <c r="Q988" i="46" s="1"/>
  <c r="Q989" i="46" a="1"/>
  <c r="Q989" i="46" s="1"/>
  <c r="Q990" i="46" a="1"/>
  <c r="Q990" i="46"/>
  <c r="Q991" i="46" a="1"/>
  <c r="Q991" i="46" s="1"/>
  <c r="Q992" i="46" a="1"/>
  <c r="Q992" i="46" s="1"/>
  <c r="Q993" i="46" a="1"/>
  <c r="Q993" i="46"/>
  <c r="Q994" i="46" a="1"/>
  <c r="Q994" i="46" s="1"/>
  <c r="Q995" i="46" a="1"/>
  <c r="Q995" i="46" s="1"/>
  <c r="Q996" i="46" a="1"/>
  <c r="Q996" i="46"/>
  <c r="Q997" i="46" a="1"/>
  <c r="Q997" i="46" s="1"/>
  <c r="Q998" i="46" a="1"/>
  <c r="Q998" i="46" s="1"/>
  <c r="Q999" i="46" a="1"/>
  <c r="Q999" i="46" s="1"/>
  <c r="Q1000" i="46" a="1"/>
  <c r="Q1000" i="46"/>
  <c r="Q1001" i="46" a="1"/>
  <c r="Q1001" i="46" s="1"/>
  <c r="Q1002" i="46" a="1"/>
  <c r="Q1002" i="46"/>
  <c r="Q1003" i="46" a="1"/>
  <c r="Q1003" i="46" s="1"/>
  <c r="Q1004" i="46" a="1"/>
  <c r="Q1004" i="46"/>
  <c r="Q1005" i="46" a="1"/>
  <c r="Q1005" i="46"/>
  <c r="Q1006" i="46" a="1"/>
  <c r="Q1006" i="46" s="1"/>
  <c r="Q1007" i="46" a="1"/>
  <c r="Q1007" i="46" s="1"/>
  <c r="Q1008" i="46" a="1"/>
  <c r="Q1008" i="46" s="1"/>
  <c r="Q1009" i="46" a="1"/>
  <c r="Q1009" i="46" s="1"/>
  <c r="Q1010" i="46" a="1"/>
  <c r="Q1010" i="46" s="1"/>
  <c r="Q1011" i="46" a="1"/>
  <c r="Q1011" i="46" s="1"/>
  <c r="Q1012" i="46" a="1"/>
  <c r="Q1012" i="46" s="1"/>
  <c r="Q1013" i="46" a="1"/>
  <c r="Q1013" i="46"/>
  <c r="Q1014" i="46" a="1"/>
  <c r="Q1014" i="46" s="1"/>
  <c r="Q1015" i="46" a="1"/>
  <c r="Q1015" i="46" s="1"/>
  <c r="Q1016" i="46" a="1"/>
  <c r="Q1016" i="46"/>
  <c r="Q1017" i="46" a="1"/>
  <c r="Q1017" i="46" s="1"/>
  <c r="Q1018" i="46" a="1"/>
  <c r="Q1018" i="46" s="1"/>
  <c r="Q1019" i="46" a="1"/>
  <c r="Q1019" i="46" s="1"/>
  <c r="Q1020" i="46" a="1"/>
  <c r="Q1020" i="46" s="1"/>
  <c r="Q1021" i="46" a="1"/>
  <c r="Q1021" i="46" s="1"/>
  <c r="Q1022" i="46" a="1"/>
  <c r="Q1022" i="46"/>
  <c r="Q1023" i="46" a="1"/>
  <c r="Q1023" i="46" s="1"/>
  <c r="Q1024" i="46" a="1"/>
  <c r="Q1024" i="46" s="1"/>
  <c r="Q1025" i="46" a="1"/>
  <c r="Q1025" i="46"/>
  <c r="Q1026" i="46" a="1"/>
  <c r="Q1026" i="46" s="1"/>
  <c r="Q1027" i="46" a="1"/>
  <c r="Q1027" i="46" s="1"/>
  <c r="Q1028" i="46" a="1"/>
  <c r="Q1028" i="46" s="1"/>
  <c r="Q1029" i="46" a="1"/>
  <c r="Q1029" i="46" s="1"/>
  <c r="Q1030" i="46" a="1"/>
  <c r="Q1030" i="46" s="1"/>
  <c r="Q1031" i="46" a="1"/>
  <c r="Q1031" i="46" s="1"/>
  <c r="Q1032" i="46" a="1"/>
  <c r="Q1032" i="46" s="1"/>
  <c r="Q1033" i="46" a="1"/>
  <c r="Q1033" i="46" s="1"/>
  <c r="Q1034" i="46" a="1"/>
  <c r="Q1034" i="46"/>
  <c r="Q1035" i="46" a="1"/>
  <c r="Q1035" i="46" s="1"/>
  <c r="Q1036" i="46" a="1"/>
  <c r="Q1036" i="46"/>
  <c r="Q1037" i="46" a="1"/>
  <c r="Q1037" i="46" s="1"/>
  <c r="Q1038" i="46" a="1"/>
  <c r="Q1038" i="46" s="1"/>
  <c r="Q1039" i="46" a="1"/>
  <c r="Q1039" i="46" s="1"/>
  <c r="Q1040" i="46" a="1"/>
  <c r="Q1040" i="46" s="1"/>
  <c r="Q1041" i="46" a="1"/>
  <c r="Q1041" i="46" s="1"/>
  <c r="Q1042" i="46" a="1"/>
  <c r="Q1042" i="46" s="1"/>
  <c r="Q1043" i="46" a="1"/>
  <c r="Q1043" i="46" s="1"/>
  <c r="Q1044" i="46" a="1"/>
  <c r="Q1044" i="46" s="1"/>
  <c r="Q1045" i="46" a="1"/>
  <c r="Q1045" i="46"/>
  <c r="Q1046" i="46" a="1"/>
  <c r="Q1046" i="46"/>
  <c r="Q1047" i="46" a="1"/>
  <c r="Q1047" i="46" s="1"/>
  <c r="Q1048" i="46" a="1"/>
  <c r="Q1048" i="46"/>
  <c r="Q1049" i="46" a="1"/>
  <c r="Q1049" i="46" s="1"/>
  <c r="Q1050" i="46" a="1"/>
  <c r="Q1050" i="46"/>
  <c r="Q1051" i="46" a="1"/>
  <c r="Q1051" i="46" s="1"/>
  <c r="Q1052" i="46" a="1"/>
  <c r="Q1052" i="46" s="1"/>
  <c r="Q1053" i="46" a="1"/>
  <c r="Q1053" i="46" s="1"/>
  <c r="Q1054" i="46" a="1"/>
  <c r="Q1054" i="46"/>
  <c r="Q1055" i="46" a="1"/>
  <c r="Q1055" i="46" s="1"/>
  <c r="Q1056" i="46" a="1"/>
  <c r="Q1056" i="46" s="1"/>
  <c r="Q1057" i="46" a="1"/>
  <c r="Q1057" i="46"/>
  <c r="Q1058" i="46" a="1"/>
  <c r="Q1058" i="46" s="1"/>
  <c r="Q1059" i="46" a="1"/>
  <c r="Q1059" i="46" s="1"/>
  <c r="Q1060" i="46" a="1"/>
  <c r="Q1060" i="46"/>
  <c r="Q1061" i="46" a="1"/>
  <c r="Q1061" i="46" s="1"/>
  <c r="Q1062" i="46" a="1"/>
  <c r="Q1062" i="46" s="1"/>
  <c r="Q1063" i="46" a="1"/>
  <c r="Q1063" i="46" s="1"/>
  <c r="Q1064" i="46" a="1"/>
  <c r="Q1064" i="46"/>
  <c r="Q1065" i="46" a="1"/>
  <c r="Q1065" i="46" s="1"/>
  <c r="Q1066" i="46" a="1"/>
  <c r="Q1066" i="46"/>
  <c r="Q1067" i="46" a="1"/>
  <c r="Q1067" i="46" s="1"/>
  <c r="Q1068" i="46" a="1"/>
  <c r="Q1068" i="46"/>
  <c r="Q1069" i="46" a="1"/>
  <c r="Q1069" i="46"/>
  <c r="Q1070" i="46" a="1"/>
  <c r="Q1070" i="46" s="1"/>
  <c r="Q1071" i="46" a="1"/>
  <c r="Q1071" i="46" s="1"/>
  <c r="Q1072" i="46" a="1"/>
  <c r="Q1072" i="46" s="1"/>
  <c r="Q1073" i="46" a="1"/>
  <c r="Q1073" i="46" s="1"/>
  <c r="Q1074" i="46" a="1"/>
  <c r="Q1074" i="46" s="1"/>
  <c r="Q1075" i="46" a="1"/>
  <c r="Q1075" i="46" s="1"/>
  <c r="Q1076" i="46" a="1"/>
  <c r="Q1076" i="46" s="1"/>
  <c r="Q1077" i="46" a="1"/>
  <c r="Q1077" i="46"/>
  <c r="Q1078" i="46" a="1"/>
  <c r="Q1078" i="46" s="1"/>
  <c r="Q1079" i="46" a="1"/>
  <c r="Q1079" i="46" s="1"/>
  <c r="Q1080" i="46" a="1"/>
  <c r="Q1080" i="46"/>
  <c r="Q1081" i="46" a="1"/>
  <c r="Q1081" i="46" s="1"/>
  <c r="Q1082" i="46" a="1"/>
  <c r="Q1082" i="46" s="1"/>
  <c r="Q1083" i="46" a="1"/>
  <c r="Q1083" i="46" s="1"/>
  <c r="Q1084" i="46" a="1"/>
  <c r="Q1084" i="46" s="1"/>
  <c r="Q1085" i="46" a="1"/>
  <c r="Q1085" i="46" s="1"/>
  <c r="Q1086" i="46" a="1"/>
  <c r="Q1086" i="46"/>
  <c r="Q1087" i="46" a="1"/>
  <c r="Q1087" i="46" s="1"/>
  <c r="Q1088" i="46" a="1"/>
  <c r="Q1088" i="46" s="1"/>
  <c r="Q1089" i="46" a="1"/>
  <c r="Q1089" i="46"/>
  <c r="Q1090" i="46" a="1"/>
  <c r="Q1090" i="46" s="1"/>
  <c r="Q1091" i="46" a="1"/>
  <c r="Q1091" i="46" s="1"/>
  <c r="Q1092" i="46" a="1"/>
  <c r="Q1092" i="46" s="1"/>
  <c r="Q1093" i="46" a="1"/>
  <c r="Q1093" i="46" s="1"/>
  <c r="Q1094" i="46" a="1"/>
  <c r="Q1094" i="46" s="1"/>
  <c r="Q1095" i="46" a="1"/>
  <c r="Q1095" i="46" s="1"/>
  <c r="Q1096" i="46" a="1"/>
  <c r="Q1096" i="46" s="1"/>
  <c r="Q1097" i="46" a="1"/>
  <c r="Q1097" i="46" s="1"/>
  <c r="Q1098" i="46" a="1"/>
  <c r="Q1098" i="46"/>
  <c r="Q1099" i="46" a="1"/>
  <c r="Q1099" i="46" s="1"/>
  <c r="Q1100" i="46" a="1"/>
  <c r="Q1100" i="46"/>
  <c r="Q1101" i="46" a="1"/>
  <c r="Q1101" i="46" s="1"/>
  <c r="Q1102" i="46" a="1"/>
  <c r="Q1102" i="46" s="1"/>
  <c r="Q1103" i="46" a="1"/>
  <c r="Q1103" i="46" s="1"/>
  <c r="Q1104" i="46" a="1"/>
  <c r="Q1104" i="46"/>
  <c r="Q1105" i="46" a="1"/>
  <c r="Q1105" i="46" s="1"/>
  <c r="Q1106" i="46" a="1"/>
  <c r="Q1106" i="46" s="1"/>
  <c r="Q1107" i="46" a="1"/>
  <c r="Q1107" i="46" s="1"/>
  <c r="Q1108" i="46" a="1"/>
  <c r="Q1108" i="46" s="1"/>
  <c r="Q1109" i="46" a="1"/>
  <c r="Q1109" i="46" s="1"/>
  <c r="Q1110" i="46" a="1"/>
  <c r="Q1110" i="46" s="1"/>
  <c r="Q1111" i="46" a="1"/>
  <c r="Q1111" i="46" s="1"/>
  <c r="Q1112" i="46" a="1"/>
  <c r="Q1112" i="46"/>
  <c r="Q1113" i="46" a="1"/>
  <c r="Q1113" i="46"/>
  <c r="Q1114" i="46" a="1"/>
  <c r="Q1114" i="46"/>
  <c r="Q1115" i="46" a="1"/>
  <c r="Q1115" i="46" s="1"/>
  <c r="Q1116" i="46" a="1"/>
  <c r="Q1116" i="46" s="1"/>
  <c r="Q1117" i="46" a="1"/>
  <c r="Q1117" i="46" s="1"/>
  <c r="Q1118" i="46" a="1"/>
  <c r="Q1118" i="46" s="1"/>
  <c r="Q1119" i="46" a="1"/>
  <c r="Q1119" i="46" s="1"/>
  <c r="Q1120" i="46" a="1"/>
  <c r="Q1120" i="46" s="1"/>
  <c r="Q1121" i="46" a="1"/>
  <c r="Q1121" i="46"/>
  <c r="Q1122" i="46" a="1"/>
  <c r="Q1122" i="46"/>
  <c r="Q1123" i="46" a="1"/>
  <c r="Q1123" i="46" s="1"/>
  <c r="Q1124" i="46" a="1"/>
  <c r="Q1124" i="46"/>
  <c r="Q1125" i="46" a="1"/>
  <c r="Q1125" i="46" s="1"/>
  <c r="Q1126" i="46" a="1"/>
  <c r="Q1126" i="46" s="1"/>
  <c r="Q1127" i="46" a="1"/>
  <c r="Q1127" i="46" s="1"/>
  <c r="Q1128" i="46" a="1"/>
  <c r="Q1128" i="46"/>
  <c r="Q1129" i="46" a="1"/>
  <c r="Q1129" i="46" s="1"/>
  <c r="Q1130" i="46" a="1"/>
  <c r="Q1130" i="46"/>
  <c r="Q1131" i="46" a="1"/>
  <c r="Q1131" i="46" s="1"/>
  <c r="Q1132" i="46" a="1"/>
  <c r="Q1132" i="46" s="1"/>
  <c r="Q1133" i="46" a="1"/>
  <c r="Q1133" i="46"/>
  <c r="Q1134" i="46" a="1"/>
  <c r="Q1134" i="46" s="1"/>
  <c r="Q1135" i="46" a="1"/>
  <c r="Q1135" i="46" s="1"/>
  <c r="Q1136" i="46" a="1"/>
  <c r="Q1136" i="46"/>
  <c r="Q1137" i="46" a="1"/>
  <c r="Q1137" i="46" s="1"/>
  <c r="Q1138" i="46" a="1"/>
  <c r="Q1138" i="46" s="1"/>
  <c r="Q1139" i="46" a="1"/>
  <c r="Q1139" i="46" s="1"/>
  <c r="Q1140" i="46" a="1"/>
  <c r="Q1140" i="46" s="1"/>
  <c r="Q1141" i="46" a="1"/>
  <c r="Q1141" i="46"/>
  <c r="Q1142" i="46" a="1"/>
  <c r="Q1142" i="46"/>
  <c r="Q1143" i="46" a="1"/>
  <c r="Q1143" i="46" s="1"/>
  <c r="Q1144" i="46" a="1"/>
  <c r="Q1144" i="46"/>
  <c r="Q1145" i="46" a="1"/>
  <c r="Q1145" i="46"/>
  <c r="Q1146" i="46" a="1"/>
  <c r="Q1146" i="46" s="1"/>
  <c r="Q1147" i="46" a="1"/>
  <c r="Q1147" i="46" s="1"/>
  <c r="Q1148" i="46" a="1"/>
  <c r="Q1148" i="46" s="1"/>
  <c r="Q1149" i="46" a="1"/>
  <c r="Q1149" i="46" s="1"/>
  <c r="Q1150" i="46" a="1"/>
  <c r="Q1150" i="46" s="1"/>
  <c r="Q1151" i="46" a="1"/>
  <c r="Q1151" i="46" s="1"/>
  <c r="Q1152" i="46" a="1"/>
  <c r="Q1152" i="46" s="1"/>
  <c r="Q1153" i="46" a="1"/>
  <c r="Q1153" i="46"/>
  <c r="Q1154" i="46" a="1"/>
  <c r="Q1154" i="46"/>
  <c r="Q1155" i="46" a="1"/>
  <c r="Q1155" i="46" s="1"/>
  <c r="Q1156" i="46" a="1"/>
  <c r="Q1156" i="46" s="1"/>
  <c r="Q1157" i="46" a="1"/>
  <c r="Q1157" i="46" s="1"/>
  <c r="Q1158" i="46" a="1"/>
  <c r="Q1158" i="46" s="1"/>
  <c r="Q1159" i="46" a="1"/>
  <c r="Q1159" i="46" s="1"/>
  <c r="Q1160" i="46" a="1"/>
  <c r="Q1160" i="46" s="1"/>
  <c r="Q1161" i="46" a="1"/>
  <c r="Q1161" i="46" s="1"/>
  <c r="Q1162" i="46" a="1"/>
  <c r="Q1162" i="46"/>
  <c r="Q1163" i="46" a="1"/>
  <c r="Q1163" i="46" s="1"/>
  <c r="Q1164" i="46" a="1"/>
  <c r="Q1164" i="46"/>
  <c r="Q1165" i="46" a="1"/>
  <c r="Q1165" i="46" s="1"/>
  <c r="Q1166" i="46" a="1"/>
  <c r="Q1166" i="46" s="1"/>
  <c r="Q1167" i="46" a="1"/>
  <c r="Q1167" i="46" s="1"/>
  <c r="Q1168" i="46" a="1"/>
  <c r="Q1168" i="46"/>
  <c r="Q1169" i="46" a="1"/>
  <c r="Q1169" i="46"/>
  <c r="Q1170" i="46" a="1"/>
  <c r="Q1170" i="46" s="1"/>
  <c r="Q1171" i="46" a="1"/>
  <c r="Q1171" i="46" s="1"/>
  <c r="Q1172" i="46" a="1"/>
  <c r="Q1172" i="46" s="1"/>
  <c r="Q1173" i="46" a="1"/>
  <c r="Q1173" i="46" s="1"/>
  <c r="Q1174" i="46" a="1"/>
  <c r="Q1174" i="46" s="1"/>
  <c r="Q1175" i="46" a="1"/>
  <c r="Q1175" i="46" s="1"/>
  <c r="Q1176" i="46" a="1"/>
  <c r="Q1176" i="46"/>
  <c r="Q1177" i="46" a="1"/>
  <c r="Q1177" i="46"/>
  <c r="Q1178" i="46" a="1"/>
  <c r="Q1178" i="46"/>
  <c r="Q1179" i="46" a="1"/>
  <c r="Q1179" i="46" s="1"/>
  <c r="Q1180" i="46" a="1"/>
  <c r="Q1180" i="46" s="1"/>
  <c r="Q1181" i="46" a="1"/>
  <c r="Q1181" i="46" s="1"/>
  <c r="Q1182" i="46" a="1"/>
  <c r="Q1182" i="46"/>
  <c r="Q1183" i="46" a="1"/>
  <c r="Q1183" i="46" s="1"/>
  <c r="Q1184" i="46" a="1"/>
  <c r="Q1184" i="46" s="1"/>
  <c r="Q1185" i="46" a="1"/>
  <c r="Q1185" i="46"/>
  <c r="Q1186" i="46" a="1"/>
  <c r="Q1186" i="46"/>
  <c r="Q1187" i="46" a="1"/>
  <c r="Q1187" i="46" s="1"/>
  <c r="Q1188" i="46" a="1"/>
  <c r="Q1188" i="46" s="1"/>
  <c r="Q1189" i="46" a="1"/>
  <c r="Q1189" i="46" s="1"/>
  <c r="Q1190" i="46" a="1"/>
  <c r="Q1190" i="46" s="1"/>
  <c r="Q1191" i="46" a="1"/>
  <c r="Q1191" i="46" s="1"/>
  <c r="Q1192" i="46" a="1"/>
  <c r="Q1192" i="46" s="1"/>
  <c r="Q1193" i="46" a="1"/>
  <c r="Q1193" i="46" s="1"/>
  <c r="Q1194" i="46" a="1"/>
  <c r="Q1194" i="46"/>
  <c r="Q1195" i="46" a="1"/>
  <c r="Q1195" i="46" s="1"/>
  <c r="Q1196" i="46" a="1"/>
  <c r="Q1196" i="46" s="1"/>
  <c r="Q1197" i="46" a="1"/>
  <c r="Q1197" i="46" s="1"/>
  <c r="Q1198" i="46" a="1"/>
  <c r="Q1198" i="46" s="1"/>
  <c r="Q1199" i="46" a="1"/>
  <c r="Q1199" i="46" s="1"/>
  <c r="Q1200" i="46" a="1"/>
  <c r="Q1200" i="46"/>
  <c r="Q1201" i="46" a="1"/>
  <c r="Q1201" i="46" s="1"/>
  <c r="Q1202" i="46" a="1"/>
  <c r="Q1202" i="46" s="1"/>
  <c r="Q1203" i="46" a="1"/>
  <c r="Q1203" i="46" s="1"/>
  <c r="Q1204" i="46" a="1"/>
  <c r="Q1204" i="46" s="1"/>
  <c r="Q1205" i="46" a="1"/>
  <c r="Q1205" i="46" s="1"/>
  <c r="Q1206" i="46" a="1"/>
  <c r="Q1206" i="46"/>
  <c r="Q1207" i="46" a="1"/>
  <c r="Q1207" i="46" s="1"/>
  <c r="Q1208" i="46" a="1"/>
  <c r="Q1208" i="46"/>
  <c r="Q1209" i="46" a="1"/>
  <c r="Q1209" i="46"/>
  <c r="Q1210" i="46" a="1"/>
  <c r="Q1210" i="46" s="1"/>
  <c r="Q1211" i="46" a="1"/>
  <c r="Q1211" i="46" s="1"/>
  <c r="Q1212" i="46" a="1"/>
  <c r="Q1212" i="46"/>
  <c r="Q1213" i="46" a="1"/>
  <c r="Q1213" i="46"/>
  <c r="Q1214" i="46" a="1"/>
  <c r="Q1214" i="46" s="1"/>
  <c r="Q1215" i="46" a="1"/>
  <c r="Q1215" i="46" s="1"/>
  <c r="Q1216" i="46" a="1"/>
  <c r="Q1216" i="46"/>
  <c r="Q1217" i="46" a="1"/>
  <c r="Q1217" i="46"/>
  <c r="Q1218" i="46" a="1"/>
  <c r="Q1218" i="46"/>
  <c r="Q1219" i="46" a="1"/>
  <c r="Q1219" i="46" s="1"/>
  <c r="Q1220" i="46" a="1"/>
  <c r="Q1220" i="46"/>
  <c r="Q1221" i="46" a="1"/>
  <c r="Q1221" i="46"/>
  <c r="Q1222" i="46" a="1"/>
  <c r="Q1222" i="46" s="1"/>
  <c r="Q1223" i="46" a="1"/>
  <c r="Q1223" i="46" s="1"/>
  <c r="Q1224" i="46" a="1"/>
  <c r="Q1224" i="46"/>
  <c r="Q1225" i="46" a="1"/>
  <c r="Q1225" i="46"/>
  <c r="Q1226" i="46" a="1"/>
  <c r="Q1226" i="46" s="1"/>
  <c r="Q1227" i="46" a="1"/>
  <c r="Q1227" i="46" s="1"/>
  <c r="Q1228" i="46" a="1"/>
  <c r="Q1228" i="46"/>
  <c r="Q1229" i="46" a="1"/>
  <c r="Q1229" i="46"/>
  <c r="Q1230" i="46" a="1"/>
  <c r="Q1230" i="46"/>
  <c r="Q1231" i="46" a="1"/>
  <c r="Q1231" i="46" s="1"/>
  <c r="Q1232" i="46" a="1"/>
  <c r="Q1232" i="46"/>
  <c r="Q1233" i="46" a="1"/>
  <c r="Q1233" i="46"/>
  <c r="Q1234" i="46" a="1"/>
  <c r="Q1234" i="46" s="1"/>
  <c r="Q1235" i="46" a="1"/>
  <c r="Q1235" i="46" s="1"/>
  <c r="Q1236" i="46" a="1"/>
  <c r="Q1236" i="46"/>
  <c r="Q1237" i="46" a="1"/>
  <c r="Q1237" i="46"/>
  <c r="Q1238" i="46" a="1"/>
  <c r="Q1238" i="46"/>
  <c r="Q1239" i="46" a="1"/>
  <c r="Q1239" i="46" s="1"/>
  <c r="Q1240" i="46" a="1"/>
  <c r="Q1240" i="46"/>
  <c r="Q1241" i="46" a="1"/>
  <c r="Q1241" i="46"/>
  <c r="Q1242" i="46" a="1"/>
  <c r="Q1242" i="46" s="1"/>
  <c r="Q1243" i="46" a="1"/>
  <c r="Q1243" i="46" s="1"/>
  <c r="Q1244" i="46" a="1"/>
  <c r="Q1244" i="46"/>
  <c r="Q1245" i="46" a="1"/>
  <c r="Q1245" i="46" s="1"/>
  <c r="Q1246" i="46" a="1"/>
  <c r="Q1246" i="46" s="1"/>
  <c r="Q1247" i="46" a="1"/>
  <c r="Q1247" i="46" s="1"/>
  <c r="Q1248" i="46" a="1"/>
  <c r="Q1248" i="46" s="1"/>
  <c r="Q1249" i="46" a="1"/>
  <c r="Q1249" i="46" s="1"/>
  <c r="Q1250" i="46" a="1"/>
  <c r="Q1250" i="46"/>
  <c r="Q1251" i="46" a="1"/>
  <c r="Q1251" i="46" s="1"/>
  <c r="Q1252" i="46" a="1"/>
  <c r="Q1252" i="46"/>
  <c r="Q1253" i="46" a="1"/>
  <c r="Q1253" i="46"/>
  <c r="Q1254" i="46" a="1"/>
  <c r="Q1254" i="46" s="1"/>
  <c r="Q1255" i="46" a="1"/>
  <c r="Q1255" i="46" s="1"/>
  <c r="Q1256" i="46" a="1"/>
  <c r="Q1256" i="46" s="1"/>
  <c r="Q1257" i="46" a="1"/>
  <c r="Q1257" i="46" s="1"/>
  <c r="Q1258" i="46" a="1"/>
  <c r="Q1258" i="46" s="1"/>
  <c r="Q1259" i="46" a="1"/>
  <c r="Q1259" i="46" s="1"/>
  <c r="Q1260" i="46" a="1"/>
  <c r="Q1260" i="46" s="1"/>
  <c r="Q1261" i="46" a="1"/>
  <c r="Q1261" i="46"/>
  <c r="Q1262" i="46" a="1"/>
  <c r="Q1262" i="46"/>
  <c r="Q1263" i="46" a="1"/>
  <c r="Q1263" i="46" s="1"/>
  <c r="Q1264" i="46" a="1"/>
  <c r="Q1264" i="46"/>
  <c r="Q1265" i="46" a="1"/>
  <c r="Q1265" i="46" s="1"/>
  <c r="Q1266" i="46" a="1"/>
  <c r="Q1266" i="46" s="1"/>
  <c r="Q1267" i="46" a="1"/>
  <c r="Q1267" i="46" s="1"/>
  <c r="Q1268" i="46" a="1"/>
  <c r="Q1268" i="46" s="1"/>
  <c r="Q1269" i="46" a="1"/>
  <c r="Q1269" i="46" s="1"/>
  <c r="Q1270" i="46" a="1"/>
  <c r="Q1270" i="46"/>
  <c r="Q1271" i="46" a="1"/>
  <c r="Q1271" i="46" s="1"/>
  <c r="Q1272" i="46" a="1"/>
  <c r="Q1272" i="46" s="1"/>
  <c r="Q1273" i="46" a="1"/>
  <c r="Q1273" i="46"/>
  <c r="Q1274" i="46" a="1"/>
  <c r="Q1274" i="46" s="1"/>
  <c r="Q1275" i="46" a="1"/>
  <c r="Q1275" i="46" s="1"/>
  <c r="Q1276" i="46" a="1"/>
  <c r="Q1276" i="46"/>
  <c r="Q1277" i="46" a="1"/>
  <c r="Q1277" i="46" s="1"/>
  <c r="Q1278" i="46" a="1"/>
  <c r="Q1278" i="46" s="1"/>
  <c r="Q1279" i="46" a="1"/>
  <c r="Q1279" i="46" s="1"/>
  <c r="Q1280" i="46" a="1"/>
  <c r="Q1280" i="46" s="1"/>
  <c r="Q1281" i="46" a="1"/>
  <c r="Q1281" i="46" s="1"/>
  <c r="Q1282" i="46" a="1"/>
  <c r="Q1282" i="46"/>
  <c r="Q1283" i="46" a="1"/>
  <c r="Q1283" i="46" s="1"/>
  <c r="Q1284" i="46" a="1"/>
  <c r="Q1284" i="46"/>
  <c r="Q1285" i="46" a="1"/>
  <c r="Q1285" i="46"/>
  <c r="Q1286" i="46" a="1"/>
  <c r="Q1286" i="46" s="1"/>
  <c r="Q1287" i="46" a="1"/>
  <c r="Q1287" i="46" s="1"/>
  <c r="Q1288" i="46" a="1"/>
  <c r="Q1288" i="46" s="1"/>
  <c r="Q1289" i="46" a="1"/>
  <c r="Q1289" i="46" s="1"/>
  <c r="Q1290" i="46" a="1"/>
  <c r="Q1290" i="46" s="1"/>
  <c r="Q1291" i="46" a="1"/>
  <c r="Q1291" i="46" s="1"/>
  <c r="Q1292" i="46" a="1"/>
  <c r="Q1292" i="46" s="1"/>
  <c r="Q1293" i="46" a="1"/>
  <c r="Q1293" i="46"/>
  <c r="Q1294" i="46" a="1"/>
  <c r="Q1294" i="46"/>
  <c r="Q1295" i="46" a="1"/>
  <c r="Q1295" i="46" s="1"/>
  <c r="Q1296" i="46" a="1"/>
  <c r="Q1296" i="46"/>
  <c r="Q1297" i="46" a="1"/>
  <c r="Q1297" i="46" s="1"/>
  <c r="Q1298" i="46" a="1"/>
  <c r="Q1298" i="46" s="1"/>
  <c r="Q1299" i="46" a="1"/>
  <c r="Q1299" i="46" s="1"/>
  <c r="Q1300" i="46" a="1"/>
  <c r="Q1300" i="46" s="1"/>
  <c r="Q1301" i="46" a="1"/>
  <c r="Q1301" i="46" s="1"/>
  <c r="Q1302" i="46" a="1"/>
  <c r="Q1302" i="46"/>
  <c r="Q1303" i="46" a="1"/>
  <c r="Q1303" i="46" s="1"/>
  <c r="Q1304" i="46" a="1"/>
  <c r="Q1304" i="46" s="1"/>
  <c r="Q1305" i="46" a="1"/>
  <c r="Q1305" i="46"/>
  <c r="Q1306" i="46" a="1"/>
  <c r="Q1306" i="46" s="1"/>
  <c r="Q1307" i="46" a="1"/>
  <c r="Q1307" i="46" s="1"/>
  <c r="Q1308" i="46" a="1"/>
  <c r="Q1308" i="46"/>
  <c r="Q1309" i="46" a="1"/>
  <c r="Q1309" i="46" s="1"/>
  <c r="Q1310" i="46" a="1"/>
  <c r="Q1310" i="46" s="1"/>
  <c r="Q1311" i="46" a="1"/>
  <c r="Q1311" i="46" s="1"/>
  <c r="Q1312" i="46" a="1"/>
  <c r="Q1312" i="46" s="1"/>
  <c r="Q1313" i="46" a="1"/>
  <c r="Q1313" i="46" s="1"/>
  <c r="Q1314" i="46" a="1"/>
  <c r="Q1314" i="46"/>
  <c r="Q1315" i="46" a="1"/>
  <c r="Q1315" i="46" s="1"/>
  <c r="Q1316" i="46" a="1"/>
  <c r="Q1316" i="46"/>
  <c r="Q1317" i="46" a="1"/>
  <c r="Q1317" i="46"/>
  <c r="Q1318" i="46" a="1"/>
  <c r="Q1318" i="46" s="1"/>
  <c r="Q1319" i="46" a="1"/>
  <c r="Q1319" i="46" s="1"/>
  <c r="Q1320" i="46" a="1"/>
  <c r="Q1320" i="46" s="1"/>
  <c r="Q1321" i="46" a="1"/>
  <c r="Q1321" i="46" s="1"/>
  <c r="Q1322" i="46" a="1"/>
  <c r="Q1322" i="46" s="1"/>
  <c r="Q1323" i="46" a="1"/>
  <c r="Q1323" i="46" s="1"/>
  <c r="Q1324" i="46" a="1"/>
  <c r="Q1324" i="46"/>
  <c r="Q1325" i="46" a="1"/>
  <c r="Q1325" i="46"/>
  <c r="Q1326" i="46" a="1"/>
  <c r="Q1326" i="46"/>
  <c r="Q1327" i="46" a="1"/>
  <c r="Q1327" i="46" s="1"/>
  <c r="Q1328" i="46" a="1"/>
  <c r="Q1328" i="46"/>
  <c r="Q1329" i="46" a="1"/>
  <c r="Q1329" i="46" s="1"/>
  <c r="Q1330" i="46" a="1"/>
  <c r="Q1330" i="46" s="1"/>
  <c r="Q1331" i="46" a="1"/>
  <c r="Q1331" i="46" s="1"/>
  <c r="Q1332" i="46" a="1"/>
  <c r="Q1332" i="46"/>
  <c r="Q1333" i="46" a="1"/>
  <c r="Q1333" i="46" s="1"/>
  <c r="Q1334" i="46" a="1"/>
  <c r="Q1334" i="46" s="1"/>
  <c r="Q1335" i="46" a="1"/>
  <c r="Q1335" i="46" s="1"/>
  <c r="Q1336" i="46" a="1"/>
  <c r="Q1336" i="46"/>
  <c r="Q1337" i="46" a="1"/>
  <c r="Q1337" i="46" s="1"/>
  <c r="Q1338" i="46" a="1"/>
  <c r="Q1338" i="46" s="1"/>
  <c r="Q1339" i="46" a="1"/>
  <c r="Q1339" i="46" s="1"/>
  <c r="Q1340" i="46" a="1"/>
  <c r="Q1340" i="46"/>
  <c r="Q1341" i="46" a="1"/>
  <c r="Q1341" i="46" s="1"/>
  <c r="Q1342" i="46" a="1"/>
  <c r="Q1342" i="46" s="1"/>
  <c r="Q1343" i="46" a="1"/>
  <c r="Q1343" i="46" s="1"/>
  <c r="Q1344" i="46" a="1"/>
  <c r="Q1344" i="46"/>
  <c r="Q1345" i="46" a="1"/>
  <c r="Q1345" i="46" s="1"/>
  <c r="Q1346" i="46" a="1"/>
  <c r="Q1346" i="46" s="1"/>
  <c r="Q1347" i="46" a="1"/>
  <c r="Q1347" i="46" s="1"/>
  <c r="Q1348" i="46" a="1"/>
  <c r="Q1348" i="46"/>
  <c r="Q1349" i="46" a="1"/>
  <c r="Q1349" i="46" s="1"/>
  <c r="Q1350" i="46" a="1"/>
  <c r="Q1350" i="46" s="1"/>
  <c r="Q1351" i="46" a="1"/>
  <c r="Q1351" i="46" s="1"/>
  <c r="Q1352" i="46" a="1"/>
  <c r="Q1352" i="46"/>
  <c r="Q1353" i="46" a="1"/>
  <c r="Q1353" i="46" s="1"/>
  <c r="Q1354" i="46" a="1"/>
  <c r="Q1354" i="46" s="1"/>
  <c r="Q1355" i="46" a="1"/>
  <c r="Q1355" i="46" s="1"/>
  <c r="Q1356" i="46" a="1"/>
  <c r="Q1356" i="46"/>
  <c r="Q1357" i="46" a="1"/>
  <c r="Q1357" i="46" s="1"/>
  <c r="Q1358" i="46" a="1"/>
  <c r="Q1358" i="46" s="1"/>
  <c r="Q1359" i="46" a="1"/>
  <c r="Q1359" i="46" s="1"/>
  <c r="Q1360" i="46" a="1"/>
  <c r="Q1360" i="46"/>
  <c r="Q1361" i="46" a="1"/>
  <c r="Q1361" i="46" s="1"/>
  <c r="Q1362" i="46" a="1"/>
  <c r="Q1362" i="46" s="1"/>
  <c r="Q1363" i="46" a="1"/>
  <c r="Q1363" i="46" s="1"/>
  <c r="Q1364" i="46" a="1"/>
  <c r="Q1364" i="46"/>
  <c r="Q1365" i="46" a="1"/>
  <c r="Q1365" i="46" s="1"/>
  <c r="Q1366" i="46" a="1"/>
  <c r="Q1366" i="46" s="1"/>
  <c r="Q1367" i="46" a="1"/>
  <c r="Q1367" i="46" s="1"/>
  <c r="Q1368" i="46" a="1"/>
  <c r="Q1368" i="46"/>
  <c r="Q1369" i="46" a="1"/>
  <c r="Q1369" i="46" s="1"/>
  <c r="Q1370" i="46" a="1"/>
  <c r="Q1370" i="46" s="1"/>
  <c r="Q1371" i="46" a="1"/>
  <c r="Q1371" i="46" s="1"/>
  <c r="Q1372" i="46" a="1"/>
  <c r="Q1372" i="46"/>
  <c r="Q1373" i="46" a="1"/>
  <c r="Q1373" i="46" s="1"/>
  <c r="Q1374" i="46" a="1"/>
  <c r="Q1374" i="46" s="1"/>
  <c r="Q1375" i="46" a="1"/>
  <c r="Q1375" i="46" s="1"/>
  <c r="Q1376" i="46" a="1"/>
  <c r="Q1376" i="46"/>
  <c r="Q1377" i="46" a="1"/>
  <c r="Q1377" i="46" s="1"/>
  <c r="Q1378" i="46" a="1"/>
  <c r="Q1378" i="46" s="1"/>
  <c r="Q1379" i="46" a="1"/>
  <c r="Q1379" i="46" s="1"/>
  <c r="Q1380" i="46" a="1"/>
  <c r="Q1380" i="46"/>
  <c r="Q1381" i="46" a="1"/>
  <c r="Q1381" i="46" s="1"/>
  <c r="Q1382" i="46" a="1"/>
  <c r="Q1382" i="46" s="1"/>
  <c r="Q1383" i="46" a="1"/>
  <c r="Q1383" i="46" s="1"/>
  <c r="Q1384" i="46" a="1"/>
  <c r="Q1384" i="46"/>
  <c r="Q1385" i="46" a="1"/>
  <c r="Q1385" i="46" s="1"/>
  <c r="Q1386" i="46" a="1"/>
  <c r="Q1386" i="46" s="1"/>
  <c r="Q1387" i="46" a="1"/>
  <c r="Q1387" i="46" s="1"/>
  <c r="Q1388" i="46" a="1"/>
  <c r="Q1388" i="46"/>
  <c r="Q1389" i="46" a="1"/>
  <c r="Q1389" i="46" s="1"/>
  <c r="Q1390" i="46" a="1"/>
  <c r="Q1390" i="46" s="1"/>
  <c r="Q1391" i="46" a="1"/>
  <c r="Q1391" i="46" s="1"/>
  <c r="Q1392" i="46" a="1"/>
  <c r="Q1392" i="46"/>
  <c r="Q1393" i="46" a="1"/>
  <c r="Q1393" i="46" s="1"/>
  <c r="Q1394" i="46" a="1"/>
  <c r="Q1394" i="46" s="1"/>
  <c r="Q1395" i="46" a="1"/>
  <c r="Q1395" i="46" s="1"/>
  <c r="Q1396" i="46" a="1"/>
  <c r="Q1396" i="46"/>
  <c r="Q1397" i="46" a="1"/>
  <c r="Q1397" i="46" s="1"/>
  <c r="Q1398" i="46" a="1"/>
  <c r="Q1398" i="46" s="1"/>
  <c r="Q1399" i="46" a="1"/>
  <c r="Q1399" i="46" s="1"/>
  <c r="Q1400" i="46" a="1"/>
  <c r="Q1400" i="46"/>
  <c r="Q1401" i="46" a="1"/>
  <c r="Q1401" i="46" s="1"/>
  <c r="Q1402" i="46" a="1"/>
  <c r="Q1402" i="46" s="1"/>
  <c r="Q1403" i="46" a="1"/>
  <c r="Q1403" i="46" s="1"/>
  <c r="Q1404" i="46" a="1"/>
  <c r="Q1404" i="46"/>
  <c r="Q1405" i="46" a="1"/>
  <c r="Q1405" i="46" s="1"/>
  <c r="Q1406" i="46" a="1"/>
  <c r="Q1406" i="46" s="1"/>
  <c r="Q1407" i="46" a="1"/>
  <c r="Q1407" i="46" s="1"/>
  <c r="Q1408" i="46" a="1"/>
  <c r="Q1408" i="46"/>
  <c r="Q1409" i="46" a="1"/>
  <c r="Q1409" i="46" s="1"/>
  <c r="Q1410" i="46" a="1"/>
  <c r="Q1410" i="46" s="1"/>
  <c r="Q1411" i="46" a="1"/>
  <c r="Q1411" i="46" s="1"/>
  <c r="Q1412" i="46" a="1"/>
  <c r="Q1412" i="46"/>
  <c r="Q1413" i="46" a="1"/>
  <c r="Q1413" i="46" s="1"/>
  <c r="Q1414" i="46" a="1"/>
  <c r="Q1414" i="46" s="1"/>
  <c r="Q1415" i="46" a="1"/>
  <c r="Q1415" i="46" s="1"/>
  <c r="Q1416" i="46" a="1"/>
  <c r="Q1416" i="46"/>
  <c r="Q1417" i="46" a="1"/>
  <c r="Q1417" i="46" s="1"/>
  <c r="Q1418" i="46" a="1"/>
  <c r="Q1418" i="46" s="1"/>
  <c r="Q1419" i="46" a="1"/>
  <c r="Q1419" i="46" s="1"/>
  <c r="Q1420" i="46" a="1"/>
  <c r="Q1420" i="46"/>
  <c r="Q1421" i="46" a="1"/>
  <c r="Q1421" i="46" s="1"/>
  <c r="Q1422" i="46" a="1"/>
  <c r="Q1422" i="46" s="1"/>
  <c r="Q1423" i="46" a="1"/>
  <c r="Q1423" i="46" s="1"/>
  <c r="Q1424" i="46" a="1"/>
  <c r="Q1424" i="46"/>
  <c r="Q1425" i="46" a="1"/>
  <c r="Q1425" i="46" s="1"/>
  <c r="Q1426" i="46" a="1"/>
  <c r="Q1426" i="46" s="1"/>
  <c r="Q1427" i="46" a="1"/>
  <c r="Q1427" i="46" s="1"/>
  <c r="Q1428" i="46" a="1"/>
  <c r="Q1428" i="46"/>
  <c r="Q1429" i="46" a="1"/>
  <c r="Q1429" i="46" s="1"/>
  <c r="Q1430" i="46" a="1"/>
  <c r="Q1430" i="46" s="1"/>
  <c r="Q1431" i="46" a="1"/>
  <c r="Q1431" i="46" s="1"/>
  <c r="Q1432" i="46" a="1"/>
  <c r="Q1432" i="46"/>
  <c r="Q1433" i="46" a="1"/>
  <c r="Q1433" i="46" s="1"/>
  <c r="Q1434" i="46" a="1"/>
  <c r="Q1434" i="46" s="1"/>
  <c r="Q1435" i="46" a="1"/>
  <c r="Q1435" i="46" s="1"/>
  <c r="Q1436" i="46" a="1"/>
  <c r="Q1436" i="46"/>
  <c r="Q1437" i="46" a="1"/>
  <c r="Q1437" i="46" s="1"/>
  <c r="Q1438" i="46" a="1"/>
  <c r="Q1438" i="46" s="1"/>
  <c r="Q1439" i="46" a="1"/>
  <c r="Q1439" i="46" s="1"/>
  <c r="Q1440" i="46" a="1"/>
  <c r="Q1440" i="46"/>
  <c r="Q1441" i="46" a="1"/>
  <c r="Q1441" i="46" s="1"/>
  <c r="Q1442" i="46" a="1"/>
  <c r="Q1442" i="46" s="1"/>
  <c r="Q1443" i="46" a="1"/>
  <c r="Q1443" i="46" s="1"/>
  <c r="Q1444" i="46" a="1"/>
  <c r="Q1444" i="46"/>
  <c r="Q1445" i="46" a="1"/>
  <c r="Q1445" i="46" s="1"/>
  <c r="Q1446" i="46" a="1"/>
  <c r="Q1446" i="46" s="1"/>
  <c r="Q1447" i="46" a="1"/>
  <c r="Q1447" i="46" s="1"/>
  <c r="Q1448" i="46" a="1"/>
  <c r="Q1448" i="46"/>
  <c r="Q1449" i="46" a="1"/>
  <c r="Q1449" i="46" s="1"/>
  <c r="Q1450" i="46" a="1"/>
  <c r="Q1450" i="46" s="1"/>
  <c r="Q1451" i="46" a="1"/>
  <c r="Q1451" i="46" s="1"/>
  <c r="Q1452" i="46" a="1"/>
  <c r="Q1452" i="46" s="1"/>
  <c r="Q1453" i="46" a="1"/>
  <c r="Q1453" i="46" s="1"/>
  <c r="Q1454" i="46" a="1"/>
  <c r="Q1454" i="46" s="1"/>
  <c r="Q1455" i="46" a="1"/>
  <c r="Q1455" i="46" s="1"/>
  <c r="Q1456" i="46" a="1"/>
  <c r="Q1456" i="46" s="1"/>
  <c r="Q1457" i="46" a="1"/>
  <c r="Q1457" i="46" s="1"/>
  <c r="Q1458" i="46" a="1"/>
  <c r="Q1458" i="46" s="1"/>
  <c r="Q1459" i="46" a="1"/>
  <c r="Q1459" i="46" s="1"/>
  <c r="Q1460" i="46" a="1"/>
  <c r="Q1460" i="46" s="1"/>
  <c r="Q1461" i="46" a="1"/>
  <c r="Q1461" i="46" s="1"/>
  <c r="Q1462" i="46" a="1"/>
  <c r="Q1462" i="46" s="1"/>
  <c r="Q1463" i="46" a="1"/>
  <c r="Q1463" i="46" s="1"/>
  <c r="Q1464" i="46" a="1"/>
  <c r="Q1464" i="46" s="1"/>
  <c r="Q1465" i="46" a="1"/>
  <c r="Q1465" i="46" s="1"/>
  <c r="Q1466" i="46" a="1"/>
  <c r="Q1466" i="46" s="1"/>
  <c r="Q1467" i="46" a="1"/>
  <c r="Q1467" i="46" s="1"/>
  <c r="Q1468" i="46" a="1"/>
  <c r="Q1468" i="46" s="1"/>
  <c r="Q1469" i="46" a="1"/>
  <c r="Q1469" i="46" s="1"/>
  <c r="Q1470" i="46" a="1"/>
  <c r="Q1470" i="46" s="1"/>
  <c r="Q1471" i="46" a="1"/>
  <c r="Q1471" i="46" s="1"/>
  <c r="Q1472" i="46" a="1"/>
  <c r="Q1472" i="46"/>
  <c r="Q1473" i="46" a="1"/>
  <c r="Q1473" i="46" s="1"/>
  <c r="Q1474" i="46" a="1"/>
  <c r="Q1474" i="46" s="1"/>
  <c r="Q1475" i="46" a="1"/>
  <c r="Q1475" i="46" s="1"/>
  <c r="Q1476" i="46" a="1"/>
  <c r="Q1476" i="46"/>
  <c r="Q1477" i="46" a="1"/>
  <c r="Q1477" i="46" s="1"/>
  <c r="Q1478" i="46" a="1"/>
  <c r="Q1478" i="46" s="1"/>
  <c r="Q1479" i="46" a="1"/>
  <c r="Q1479" i="46" s="1"/>
  <c r="Q1480" i="46" a="1"/>
  <c r="Q1480" i="46"/>
  <c r="Q1481" i="46" a="1"/>
  <c r="Q1481" i="46" s="1"/>
  <c r="Q1482" i="46" a="1"/>
  <c r="Q1482" i="46" s="1"/>
  <c r="Q1483" i="46" a="1"/>
  <c r="Q1483" i="46" s="1"/>
  <c r="Q1484" i="46" a="1"/>
  <c r="Q1484" i="46" s="1"/>
  <c r="Q1485" i="46" a="1"/>
  <c r="Q1485" i="46" s="1"/>
  <c r="Q1486" i="46" a="1"/>
  <c r="Q1486" i="46" s="1"/>
  <c r="Q1487" i="46" a="1"/>
  <c r="Q1487" i="46" s="1"/>
  <c r="Q1488" i="46" a="1"/>
  <c r="Q1488" i="46" s="1"/>
  <c r="Q1489" i="46" a="1"/>
  <c r="Q1489" i="46" s="1"/>
  <c r="Q1490" i="46" a="1"/>
  <c r="Q1490" i="46" s="1"/>
  <c r="Q1491" i="46" a="1"/>
  <c r="Q1491" i="46" s="1"/>
  <c r="Q1492" i="46" a="1"/>
  <c r="Q1492" i="46" s="1"/>
  <c r="Q1493" i="46" a="1"/>
  <c r="Q1493" i="46" s="1"/>
  <c r="Q1494" i="46" a="1"/>
  <c r="Q1494" i="46" s="1"/>
  <c r="Q1495" i="46" a="1"/>
  <c r="Q1495" i="46" s="1"/>
  <c r="Q1496" i="46" a="1"/>
  <c r="Q1496" i="46" s="1"/>
  <c r="Q1497" i="46" a="1"/>
  <c r="Q1497" i="46" s="1"/>
  <c r="Q1498" i="46" a="1"/>
  <c r="Q1498" i="46" s="1"/>
  <c r="Q1499" i="46" a="1"/>
  <c r="Q1499" i="46" s="1"/>
  <c r="Q1500" i="46" a="1"/>
  <c r="Q1500" i="46" s="1"/>
  <c r="Q1501" i="46" a="1"/>
  <c r="Q1501" i="46" s="1"/>
  <c r="Q1502" i="46" a="1"/>
  <c r="Q1502" i="46" s="1"/>
  <c r="Q1503" i="46" a="1"/>
  <c r="Q1503" i="46" s="1"/>
  <c r="Q1504" i="46" a="1"/>
  <c r="Q1504" i="46"/>
  <c r="Q1505" i="46" a="1"/>
  <c r="Q1505" i="46" s="1"/>
  <c r="Q1506" i="46" a="1"/>
  <c r="Q1506" i="46" s="1"/>
  <c r="Q1507" i="46" a="1"/>
  <c r="Q1507" i="46" s="1"/>
  <c r="Q1508" i="46" a="1"/>
  <c r="Q1508" i="46"/>
  <c r="Q1509" i="46" a="1"/>
  <c r="Q1509" i="46" s="1"/>
  <c r="Q1510" i="46" a="1"/>
  <c r="Q1510" i="46" s="1"/>
  <c r="Q1511" i="46" a="1"/>
  <c r="Q1511" i="46" s="1"/>
  <c r="Q1512" i="46" a="1"/>
  <c r="Q1512" i="46"/>
  <c r="Q1513" i="46" a="1"/>
  <c r="Q1513" i="46" s="1"/>
  <c r="Q1514" i="46" a="1"/>
  <c r="Q1514" i="46" s="1"/>
  <c r="Q1515" i="46" a="1"/>
  <c r="Q1515" i="46" s="1"/>
  <c r="Q1516" i="46" a="1"/>
  <c r="Q1516" i="46" s="1"/>
  <c r="Q1517" i="46" a="1"/>
  <c r="Q1517" i="46" s="1"/>
  <c r="Q1518" i="46" a="1"/>
  <c r="Q1518" i="46" s="1"/>
  <c r="Q1519" i="46" a="1"/>
  <c r="Q1519" i="46" s="1"/>
  <c r="Q1520" i="46" a="1"/>
  <c r="Q1520" i="46" s="1"/>
  <c r="Q1521" i="46" a="1"/>
  <c r="Q1521" i="46" s="1"/>
  <c r="Q1522" i="46" a="1"/>
  <c r="Q1522" i="46" s="1"/>
  <c r="Q1523" i="46" a="1"/>
  <c r="Q1523" i="46" s="1"/>
  <c r="Q1524" i="46" a="1"/>
  <c r="Q1524" i="46" s="1"/>
  <c r="Q1525" i="46" a="1"/>
  <c r="Q1525" i="46" s="1"/>
  <c r="Q1526" i="46" a="1"/>
  <c r="Q1526" i="46" s="1"/>
  <c r="Q1527" i="46" a="1"/>
  <c r="Q1527" i="46" s="1"/>
  <c r="Q1528" i="46" a="1"/>
  <c r="Q1528" i="46" s="1"/>
  <c r="Q1529" i="46" a="1"/>
  <c r="Q1529" i="46" s="1"/>
  <c r="Q1530" i="46" a="1"/>
  <c r="Q1530" i="46" s="1"/>
  <c r="Q1531" i="46" a="1"/>
  <c r="Q1531" i="46" s="1"/>
  <c r="Q1532" i="46" a="1"/>
  <c r="Q1532" i="46" s="1"/>
  <c r="Q1533" i="46" a="1"/>
  <c r="Q1533" i="46" s="1"/>
  <c r="Q1534" i="46" a="1"/>
  <c r="Q1534" i="46" s="1"/>
  <c r="Q1535" i="46" a="1"/>
  <c r="Q1535" i="46" s="1"/>
  <c r="Q1536" i="46" a="1"/>
  <c r="Q1536" i="46"/>
  <c r="Q1537" i="46" a="1"/>
  <c r="Q1537" i="46" s="1"/>
  <c r="Q1538" i="46" a="1"/>
  <c r="Q1538" i="46" s="1"/>
  <c r="Q1539" i="46" a="1"/>
  <c r="Q1539" i="46" s="1"/>
  <c r="Q1540" i="46" a="1"/>
  <c r="Q1540" i="46"/>
  <c r="Q1541" i="46" a="1"/>
  <c r="Q1541" i="46" s="1"/>
  <c r="Q1542" i="46" a="1"/>
  <c r="Q1542" i="46" s="1"/>
  <c r="Q1543" i="46" a="1"/>
  <c r="Q1543" i="46" s="1"/>
  <c r="Q1544" i="46" a="1"/>
  <c r="Q1544" i="46"/>
  <c r="Q1545" i="46" a="1"/>
  <c r="Q1545" i="46" s="1"/>
  <c r="Q1546" i="46" a="1"/>
  <c r="Q1546" i="46" s="1"/>
  <c r="Q1547" i="46" a="1"/>
  <c r="Q1547" i="46" s="1"/>
  <c r="Q1548" i="46" a="1"/>
  <c r="Q1548" i="46" s="1"/>
  <c r="Q1549" i="46" a="1"/>
  <c r="Q1549" i="46" s="1"/>
  <c r="Q1550" i="46" a="1"/>
  <c r="Q1550" i="46" s="1"/>
  <c r="Q1551" i="46" a="1"/>
  <c r="Q1551" i="46" s="1"/>
  <c r="Q1552" i="46" a="1"/>
  <c r="Q1552" i="46" s="1"/>
  <c r="Q1553" i="46" a="1"/>
  <c r="Q1553" i="46" s="1"/>
  <c r="Q1554" i="46" a="1"/>
  <c r="Q1554" i="46" s="1"/>
  <c r="Q1555" i="46" a="1"/>
  <c r="Q1555" i="46" s="1"/>
  <c r="Q1556" i="46" a="1"/>
  <c r="Q1556" i="46" s="1"/>
  <c r="Q1557" i="46" a="1"/>
  <c r="Q1557" i="46" s="1"/>
  <c r="Q1558" i="46" a="1"/>
  <c r="Q1558" i="46" s="1"/>
  <c r="Q1559" i="46" a="1"/>
  <c r="Q1559" i="46" s="1"/>
  <c r="Q1560" i="46" a="1"/>
  <c r="Q1560" i="46" s="1"/>
  <c r="Q1561" i="46" a="1"/>
  <c r="Q1561" i="46" s="1"/>
  <c r="Q1562" i="46" a="1"/>
  <c r="Q1562" i="46" s="1"/>
  <c r="Q1563" i="46" a="1"/>
  <c r="Q1563" i="46" s="1"/>
  <c r="Q1564" i="46" a="1"/>
  <c r="Q1564" i="46" s="1"/>
  <c r="Q1565" i="46" a="1"/>
  <c r="Q1565" i="46" s="1"/>
  <c r="Q1566" i="46" a="1"/>
  <c r="Q1566" i="46" s="1"/>
  <c r="Q1567" i="46" a="1"/>
  <c r="Q1567" i="46" s="1"/>
  <c r="Q1568" i="46" a="1"/>
  <c r="Q1568" i="46"/>
  <c r="Q1569" i="46" a="1"/>
  <c r="Q1569" i="46" s="1"/>
  <c r="Q1570" i="46" a="1"/>
  <c r="Q1570" i="46" s="1"/>
  <c r="Q1571" i="46" a="1"/>
  <c r="Q1571" i="46" s="1"/>
  <c r="Q1572" i="46" a="1"/>
  <c r="Q1572" i="46"/>
  <c r="Q1573" i="46" a="1"/>
  <c r="Q1573" i="46" s="1"/>
  <c r="Q1574" i="46" a="1"/>
  <c r="Q1574" i="46" s="1"/>
  <c r="Q1575" i="46" a="1"/>
  <c r="Q1575" i="46" s="1"/>
  <c r="Q1576" i="46" a="1"/>
  <c r="Q1576" i="46"/>
  <c r="Q1577" i="46" a="1"/>
  <c r="Q1577" i="46" s="1"/>
  <c r="Q1578" i="46" a="1"/>
  <c r="Q1578" i="46" s="1"/>
  <c r="Q1579" i="46" a="1"/>
  <c r="Q1579" i="46" s="1"/>
  <c r="Q1580" i="46" a="1"/>
  <c r="Q1580" i="46" s="1"/>
  <c r="Q1581" i="46" a="1"/>
  <c r="Q1581" i="46" s="1"/>
  <c r="Q1582" i="46" a="1"/>
  <c r="Q1582" i="46" s="1"/>
  <c r="Q1583" i="46" a="1"/>
  <c r="Q1583" i="46" s="1"/>
  <c r="Q1584" i="46" a="1"/>
  <c r="Q1584" i="46" s="1"/>
  <c r="Q1585" i="46" a="1"/>
  <c r="Q1585" i="46" s="1"/>
  <c r="Q1586" i="46" a="1"/>
  <c r="Q1586" i="46" s="1"/>
  <c r="Q1587" i="46" a="1"/>
  <c r="Q1587" i="46" s="1"/>
  <c r="Q1588" i="46" a="1"/>
  <c r="Q1588" i="46" s="1"/>
  <c r="Q1589" i="46" a="1"/>
  <c r="Q1589" i="46" s="1"/>
  <c r="Q1590" i="46" a="1"/>
  <c r="Q1590" i="46" s="1"/>
  <c r="Q1591" i="46" a="1"/>
  <c r="Q1591" i="46" s="1"/>
  <c r="Q1592" i="46" a="1"/>
  <c r="Q1592" i="46" s="1"/>
  <c r="Q1593" i="46" a="1"/>
  <c r="Q1593" i="46" s="1"/>
  <c r="Q1594" i="46" a="1"/>
  <c r="Q1594" i="46" s="1"/>
  <c r="Q1595" i="46" a="1"/>
  <c r="Q1595" i="46" s="1"/>
  <c r="Q1596" i="46" a="1"/>
  <c r="Q1596" i="46" s="1"/>
  <c r="Q1597" i="46" a="1"/>
  <c r="Q1597" i="46" s="1"/>
  <c r="Q1598" i="46" a="1"/>
  <c r="Q1598" i="46" s="1"/>
  <c r="Q1599" i="46" a="1"/>
  <c r="Q1599" i="46" s="1"/>
  <c r="Q1600" i="46" a="1"/>
  <c r="Q1600" i="46"/>
  <c r="Q1601" i="46" a="1"/>
  <c r="Q1601" i="46" s="1"/>
  <c r="Q1602" i="46" a="1"/>
  <c r="Q1602" i="46" s="1"/>
  <c r="Q1603" i="46" a="1"/>
  <c r="Q1603" i="46" s="1"/>
  <c r="Q1604" i="46" a="1"/>
  <c r="Q1604" i="46"/>
  <c r="Q1605" i="46" a="1"/>
  <c r="Q1605" i="46" s="1"/>
  <c r="Q1606" i="46" a="1"/>
  <c r="Q1606" i="46" s="1"/>
  <c r="Q1607" i="46" a="1"/>
  <c r="Q1607" i="46" s="1"/>
  <c r="Q1608" i="46" a="1"/>
  <c r="Q1608" i="46" s="1"/>
  <c r="Q1609" i="46" a="1"/>
  <c r="Q1609" i="46"/>
  <c r="Q1610" i="46" a="1"/>
  <c r="Q1610" i="46" s="1"/>
  <c r="Q1611" i="46" a="1"/>
  <c r="Q1611" i="46"/>
  <c r="Q1612" i="46" a="1"/>
  <c r="Q1612" i="46"/>
  <c r="Q1613" i="46" a="1"/>
  <c r="Q1613" i="46" s="1"/>
  <c r="Q1614" i="46" a="1"/>
  <c r="Q1614" i="46" s="1"/>
  <c r="Q1615" i="46" a="1"/>
  <c r="Q1615" i="46" s="1"/>
  <c r="Q1616" i="46" a="1"/>
  <c r="Q1616" i="46" s="1"/>
  <c r="Q1617" i="46" a="1"/>
  <c r="Q1617" i="46" s="1"/>
  <c r="Q1618" i="46" a="1"/>
  <c r="Q1618" i="46" s="1"/>
  <c r="Q1619" i="46" a="1"/>
  <c r="Q1619" i="46" s="1"/>
  <c r="Q1620" i="46" a="1"/>
  <c r="Q1620" i="46"/>
  <c r="Q1621" i="46" a="1"/>
  <c r="Q1621" i="46"/>
  <c r="Q1622" i="46" a="1"/>
  <c r="Q1622" i="46" s="1"/>
  <c r="Q1623" i="46" a="1"/>
  <c r="Q1623" i="46"/>
  <c r="Q1624" i="46" a="1"/>
  <c r="Q1624" i="46" s="1"/>
  <c r="Q1625" i="46" a="1"/>
  <c r="Q1625" i="46" s="1"/>
  <c r="Q1626" i="46" a="1"/>
  <c r="Q1626" i="46" s="1"/>
  <c r="Q1627" i="46" a="1"/>
  <c r="Q1627" i="46" s="1"/>
  <c r="Q1628" i="46" a="1"/>
  <c r="Q1628" i="46" s="1"/>
  <c r="Q1629" i="46" a="1"/>
  <c r="Q1629" i="46"/>
  <c r="Q1630" i="46" a="1"/>
  <c r="Q1630" i="46" s="1"/>
  <c r="Q1631" i="46" a="1"/>
  <c r="Q1631" i="46" s="1"/>
  <c r="Q1632" i="46" a="1"/>
  <c r="Q1632" i="46"/>
  <c r="Q1633" i="46" a="1"/>
  <c r="Q1633" i="46" s="1"/>
  <c r="Q1634" i="46" a="1"/>
  <c r="Q1634" i="46" s="1"/>
  <c r="Q1635" i="46" a="1"/>
  <c r="Q1635" i="46"/>
  <c r="Q1636" i="46" a="1"/>
  <c r="Q1636" i="46" s="1"/>
  <c r="Q1637" i="46" a="1"/>
  <c r="Q1637" i="46" s="1"/>
  <c r="Q1638" i="46" a="1"/>
  <c r="Q1638" i="46" s="1"/>
  <c r="Q1639" i="46" a="1"/>
  <c r="Q1639" i="46" s="1"/>
  <c r="Q1640" i="46" a="1"/>
  <c r="Q1640" i="46" s="1"/>
  <c r="Q1641" i="46" a="1"/>
  <c r="Q1641" i="46"/>
  <c r="Q1642" i="46" a="1"/>
  <c r="Q1642" i="46" s="1"/>
  <c r="Q1643" i="46" a="1"/>
  <c r="Q1643" i="46"/>
  <c r="Q1644" i="46" a="1"/>
  <c r="Q1644" i="46"/>
  <c r="Q1645" i="46" a="1"/>
  <c r="Q1645" i="46" s="1"/>
  <c r="Q1646" i="46" a="1"/>
  <c r="Q1646" i="46" s="1"/>
  <c r="Q1647" i="46" a="1"/>
  <c r="Q1647" i="46" s="1"/>
  <c r="Q1648" i="46" a="1"/>
  <c r="Q1648" i="46" s="1"/>
  <c r="Q1649" i="46" a="1"/>
  <c r="Q1649" i="46" s="1"/>
  <c r="Q1650" i="46" a="1"/>
  <c r="Q1650" i="46" s="1"/>
  <c r="Q1651" i="46" a="1"/>
  <c r="Q1651" i="46" s="1"/>
  <c r="Q1652" i="46" a="1"/>
  <c r="Q1652" i="46"/>
  <c r="Q1653" i="46" a="1"/>
  <c r="Q1653" i="46"/>
  <c r="Q1654" i="46" a="1"/>
  <c r="Q1654" i="46" s="1"/>
  <c r="Q1655" i="46" a="1"/>
  <c r="Q1655" i="46"/>
  <c r="Q1656" i="46" a="1"/>
  <c r="Q1656" i="46" s="1"/>
  <c r="Q1657" i="46" a="1"/>
  <c r="Q1657" i="46" s="1"/>
  <c r="Q1658" i="46" a="1"/>
  <c r="Q1658" i="46" s="1"/>
  <c r="Q1659" i="46" a="1"/>
  <c r="Q1659" i="46" s="1"/>
  <c r="Q1660" i="46" a="1"/>
  <c r="Q1660" i="46" s="1"/>
  <c r="Q1661" i="46" a="1"/>
  <c r="Q1661" i="46"/>
  <c r="Q1662" i="46" a="1"/>
  <c r="Q1662" i="46" s="1"/>
  <c r="Q1663" i="46" a="1"/>
  <c r="Q1663" i="46" s="1"/>
  <c r="Q1664" i="46" a="1"/>
  <c r="Q1664" i="46"/>
  <c r="Q1665" i="46" a="1"/>
  <c r="Q1665" i="46" s="1"/>
  <c r="Q1666" i="46" a="1"/>
  <c r="Q1666" i="46" s="1"/>
  <c r="Q1667" i="46" a="1"/>
  <c r="Q1667" i="46"/>
  <c r="Q1668" i="46" a="1"/>
  <c r="Q1668" i="46" s="1"/>
  <c r="Q1669" i="46" a="1"/>
  <c r="Q1669" i="46" s="1"/>
  <c r="Q1670" i="46" a="1"/>
  <c r="Q1670" i="46" s="1"/>
  <c r="Q1671" i="46" a="1"/>
  <c r="Q1671" i="46" s="1"/>
  <c r="Q1672" i="46" a="1"/>
  <c r="Q1672" i="46" s="1"/>
  <c r="Q1673" i="46" a="1"/>
  <c r="Q1673" i="46"/>
  <c r="Q1674" i="46" a="1"/>
  <c r="Q1674" i="46" s="1"/>
  <c r="Q1675" i="46" a="1"/>
  <c r="Q1675" i="46"/>
  <c r="Q1676" i="46" a="1"/>
  <c r="Q1676" i="46"/>
  <c r="Q1677" i="46" a="1"/>
  <c r="Q1677" i="46" s="1"/>
  <c r="Q1678" i="46" a="1"/>
  <c r="Q1678" i="46" s="1"/>
  <c r="Q1679" i="46" a="1"/>
  <c r="Q1679" i="46" s="1"/>
  <c r="Q1680" i="46" a="1"/>
  <c r="Q1680" i="46" s="1"/>
  <c r="Q1681" i="46" a="1"/>
  <c r="Q1681" i="46" s="1"/>
  <c r="Q1682" i="46" a="1"/>
  <c r="Q1682" i="46" s="1"/>
  <c r="Q1683" i="46" a="1"/>
  <c r="Q1683" i="46" s="1"/>
  <c r="Q1684" i="46" a="1"/>
  <c r="Q1684" i="46"/>
  <c r="Q1685" i="46" a="1"/>
  <c r="Q1685" i="46"/>
  <c r="Q1686" i="46" a="1"/>
  <c r="Q1686" i="46" s="1"/>
  <c r="Q1687" i="46" a="1"/>
  <c r="Q1687" i="46"/>
  <c r="Q1688" i="46" a="1"/>
  <c r="Q1688" i="46" s="1"/>
  <c r="Q1689" i="46" a="1"/>
  <c r="Q1689" i="46" s="1"/>
  <c r="Q1690" i="46" a="1"/>
  <c r="Q1690" i="46" s="1"/>
  <c r="Q1691" i="46" a="1"/>
  <c r="Q1691" i="46" s="1"/>
  <c r="Q1692" i="46" a="1"/>
  <c r="Q1692" i="46"/>
  <c r="Q1693" i="46" a="1"/>
  <c r="Q1693" i="46"/>
  <c r="Q1694" i="46" a="1"/>
  <c r="Q1694" i="46" s="1"/>
  <c r="Q1695" i="46" a="1"/>
  <c r="Q1695" i="46" s="1"/>
  <c r="Q1696" i="46" a="1"/>
  <c r="Q1696" i="46"/>
  <c r="Q1697" i="46" a="1"/>
  <c r="Q1697" i="46" s="1"/>
  <c r="Q1698" i="46" a="1"/>
  <c r="Q1698" i="46" s="1"/>
  <c r="Q1699" i="46" a="1"/>
  <c r="Q1699" i="46"/>
  <c r="Q1700" i="46" a="1"/>
  <c r="Q1700" i="46" s="1"/>
  <c r="Q1701" i="46" a="1"/>
  <c r="Q1701" i="46"/>
  <c r="Q1702" i="46" a="1"/>
  <c r="Q1702" i="46" s="1"/>
  <c r="Q1703" i="46" a="1"/>
  <c r="Q1703" i="46" s="1"/>
  <c r="Q1704" i="46" a="1"/>
  <c r="Q1704" i="46" s="1"/>
  <c r="Q1705" i="46" a="1"/>
  <c r="Q1705" i="46"/>
  <c r="Q1706" i="46" a="1"/>
  <c r="Q1706" i="46" s="1"/>
  <c r="Q1707" i="46" a="1"/>
  <c r="Q1707" i="46"/>
  <c r="Q1708" i="46" a="1"/>
  <c r="Q1708" i="46"/>
  <c r="Q1709" i="46" a="1"/>
  <c r="Q1709" i="46" s="1"/>
  <c r="Q1710" i="46" a="1"/>
  <c r="Q1710" i="46" s="1"/>
  <c r="Q1711" i="46" a="1"/>
  <c r="Q1711" i="46" s="1"/>
  <c r="Q1712" i="46" a="1"/>
  <c r="Q1712" i="46" s="1"/>
  <c r="Q1713" i="46" a="1"/>
  <c r="Q1713" i="46" s="1"/>
  <c r="Q1714" i="46" a="1"/>
  <c r="Q1714" i="46" s="1"/>
  <c r="Q1715" i="46" a="1"/>
  <c r="Q1715" i="46"/>
  <c r="Q1716" i="46" a="1"/>
  <c r="Q1716" i="46"/>
  <c r="Q1717" i="46" a="1"/>
  <c r="Q1717" i="46"/>
  <c r="Q1718" i="46" a="1"/>
  <c r="Q1718" i="46" s="1"/>
  <c r="Q1719" i="46" a="1"/>
  <c r="Q1719" i="46"/>
  <c r="Q1720" i="46" a="1"/>
  <c r="Q1720" i="46" s="1"/>
  <c r="Q1721" i="46" a="1"/>
  <c r="Q1721" i="46" s="1"/>
  <c r="Q1722" i="46" a="1"/>
  <c r="Q1722" i="46" s="1"/>
  <c r="Q1723" i="46" a="1"/>
  <c r="Q1723" i="46" s="1"/>
  <c r="Q1724" i="46" a="1"/>
  <c r="Q1724" i="46"/>
  <c r="Q1725" i="46" a="1"/>
  <c r="Q1725" i="46"/>
  <c r="Q1726" i="46" a="1"/>
  <c r="Q1726" i="46" s="1"/>
  <c r="Q1727" i="46" a="1"/>
  <c r="Q1727" i="46" s="1"/>
  <c r="Q1728" i="46" a="1"/>
  <c r="Q1728" i="46"/>
  <c r="Q1729" i="46" a="1"/>
  <c r="Q1729" i="46" s="1"/>
  <c r="Q1730" i="46" a="1"/>
  <c r="Q1730" i="46" s="1"/>
  <c r="Q1731" i="46" a="1"/>
  <c r="Q1731" i="46"/>
  <c r="Q1732" i="46" a="1"/>
  <c r="Q1732" i="46" s="1"/>
  <c r="Q1733" i="46" a="1"/>
  <c r="Q1733" i="46"/>
  <c r="Q1734" i="46" a="1"/>
  <c r="Q1734" i="46" s="1"/>
  <c r="Q1735" i="46" a="1"/>
  <c r="Q1735" i="46" s="1"/>
  <c r="Q1736" i="46" a="1"/>
  <c r="Q1736" i="46" s="1"/>
  <c r="Q1737" i="46" a="1"/>
  <c r="Q1737" i="46"/>
  <c r="Q1738" i="46" a="1"/>
  <c r="Q1738" i="46" s="1"/>
  <c r="Q1739" i="46" a="1"/>
  <c r="Q1739" i="46"/>
  <c r="Q1740" i="46" a="1"/>
  <c r="Q1740" i="46"/>
  <c r="Q1741" i="46" a="1"/>
  <c r="Q1741" i="46" s="1"/>
  <c r="Q1742" i="46" a="1"/>
  <c r="Q1742" i="46" s="1"/>
  <c r="Q1743" i="46" a="1"/>
  <c r="Q1743" i="46" s="1"/>
  <c r="Q1744" i="46" a="1"/>
  <c r="Q1744" i="46" s="1"/>
  <c r="Q1745" i="46" a="1"/>
  <c r="Q1745" i="46" s="1"/>
  <c r="Q1746" i="46" a="1"/>
  <c r="Q1746" i="46" s="1"/>
  <c r="Q1747" i="46" a="1"/>
  <c r="Q1747" i="46"/>
  <c r="Q1748" i="46" a="1"/>
  <c r="Q1748" i="46"/>
  <c r="Q1749" i="46" a="1"/>
  <c r="Q1749" i="46"/>
  <c r="Q1750" i="46" a="1"/>
  <c r="Q1750" i="46" s="1"/>
  <c r="Q1751" i="46" a="1"/>
  <c r="Q1751" i="46"/>
  <c r="Q1752" i="46" a="1"/>
  <c r="Q1752" i="46" s="1"/>
  <c r="Q1753" i="46" a="1"/>
  <c r="Q1753" i="46" s="1"/>
  <c r="Q1754" i="46" a="1"/>
  <c r="Q1754" i="46" s="1"/>
  <c r="Q1755" i="46" a="1"/>
  <c r="Q1755" i="46" s="1"/>
  <c r="Q1756" i="46" a="1"/>
  <c r="Q1756" i="46"/>
  <c r="Q1757" i="46" a="1"/>
  <c r="Q1757" i="46"/>
  <c r="Q1758" i="46" a="1"/>
  <c r="Q1758" i="46" s="1"/>
  <c r="Q1759" i="46" a="1"/>
  <c r="Q1759" i="46" s="1"/>
  <c r="Q1760" i="46" a="1"/>
  <c r="Q1760" i="46"/>
  <c r="Q1761" i="46" a="1"/>
  <c r="Q1761" i="46" s="1"/>
  <c r="Q1762" i="46" a="1"/>
  <c r="Q1762" i="46" s="1"/>
  <c r="Q1763" i="46" a="1"/>
  <c r="Q1763" i="46"/>
  <c r="Q1764" i="46" a="1"/>
  <c r="Q1764" i="46" s="1"/>
  <c r="Q1765" i="46" a="1"/>
  <c r="Q1765" i="46"/>
  <c r="Q1766" i="46" a="1"/>
  <c r="Q1766" i="46" s="1"/>
  <c r="Q1767" i="46" a="1"/>
  <c r="Q1767" i="46" s="1"/>
  <c r="Q1768" i="46" a="1"/>
  <c r="Q1768" i="46" s="1"/>
  <c r="Q1769" i="46" a="1"/>
  <c r="Q1769" i="46"/>
  <c r="Q1770" i="46" a="1"/>
  <c r="Q1770" i="46" s="1"/>
  <c r="Q1771" i="46" a="1"/>
  <c r="Q1771" i="46"/>
  <c r="Q1772" i="46" a="1"/>
  <c r="Q1772" i="46"/>
  <c r="Q1773" i="46" a="1"/>
  <c r="Q1773" i="46" s="1"/>
  <c r="Q1774" i="46" a="1"/>
  <c r="Q1774" i="46" s="1"/>
  <c r="Q1775" i="46" a="1"/>
  <c r="Q1775" i="46" s="1"/>
  <c r="Q1776" i="46" a="1"/>
  <c r="Q1776" i="46" s="1"/>
  <c r="Q1777" i="46" a="1"/>
  <c r="Q1777" i="46"/>
  <c r="Q1778" i="46" a="1"/>
  <c r="Q1778" i="46" s="1"/>
  <c r="Q1779" i="46" a="1"/>
  <c r="Q1779" i="46"/>
  <c r="Q1780" i="46" a="1"/>
  <c r="Q1780" i="46"/>
  <c r="Q1781" i="46" a="1"/>
  <c r="Q1781" i="46"/>
  <c r="Q1782" i="46" a="1"/>
  <c r="Q1782" i="46" s="1"/>
  <c r="Q1783" i="46" a="1"/>
  <c r="Q1783" i="46"/>
  <c r="Q1784" i="46" a="1"/>
  <c r="Q1784" i="46" s="1"/>
  <c r="Q1785" i="46" a="1"/>
  <c r="Q1785" i="46" s="1"/>
  <c r="Q1786" i="46" a="1"/>
  <c r="Q1786" i="46" s="1"/>
  <c r="Q1787" i="46" a="1"/>
  <c r="Q1787" i="46" s="1"/>
  <c r="Q1788" i="46" a="1"/>
  <c r="Q1788" i="46"/>
  <c r="Q1789" i="46" a="1"/>
  <c r="Q1789" i="46"/>
  <c r="Q1790" i="46" a="1"/>
  <c r="Q1790" i="46" s="1"/>
  <c r="Q1791" i="46" a="1"/>
  <c r="Q1791" i="46" s="1"/>
  <c r="Q1792" i="46" a="1"/>
  <c r="Q1792" i="46"/>
  <c r="Q1793" i="46" a="1"/>
  <c r="Q1793" i="46" s="1"/>
  <c r="Q1794" i="46" a="1"/>
  <c r="Q1794" i="46" s="1"/>
  <c r="Q1795" i="46" a="1"/>
  <c r="Q1795" i="46"/>
  <c r="Q1796" i="46" a="1"/>
  <c r="Q1796" i="46" s="1"/>
  <c r="Q1797" i="46" a="1"/>
  <c r="Q1797" i="46"/>
  <c r="Q1798" i="46" a="1"/>
  <c r="Q1798" i="46" s="1"/>
  <c r="Q1799" i="46" a="1"/>
  <c r="Q1799" i="46" s="1"/>
  <c r="Q1800" i="46" a="1"/>
  <c r="Q1800" i="46" s="1"/>
  <c r="Q1801" i="46" a="1"/>
  <c r="Q1801" i="46"/>
  <c r="Q1802" i="46" a="1"/>
  <c r="Q1802" i="46" s="1"/>
  <c r="Q1803" i="46" a="1"/>
  <c r="Q1803" i="46"/>
  <c r="Q1804" i="46" a="1"/>
  <c r="Q1804" i="46"/>
  <c r="Q1805" i="46" a="1"/>
  <c r="Q1805" i="46" s="1"/>
  <c r="Q1806" i="46" a="1"/>
  <c r="Q1806" i="46" s="1"/>
  <c r="Q1807" i="46" a="1"/>
  <c r="Q1807" i="46" s="1"/>
  <c r="Q1808" i="46" a="1"/>
  <c r="Q1808" i="46" s="1"/>
  <c r="Q1809" i="46" a="1"/>
  <c r="Q1809" i="46" s="1"/>
  <c r="Q1810" i="46" a="1"/>
  <c r="Q1810" i="46" s="1"/>
  <c r="Q1811" i="46" a="1"/>
  <c r="Q1811" i="46"/>
  <c r="Q1812" i="46" a="1"/>
  <c r="Q1812" i="46"/>
  <c r="Q1813" i="46" a="1"/>
  <c r="Q1813" i="46"/>
  <c r="Q1814" i="46" a="1"/>
  <c r="Q1814" i="46" s="1"/>
  <c r="Q1815" i="46" a="1"/>
  <c r="Q1815" i="46"/>
  <c r="Q1816" i="46" a="1"/>
  <c r="Q1816" i="46" s="1"/>
  <c r="Q1817" i="46" a="1"/>
  <c r="Q1817" i="46" s="1"/>
  <c r="Q1818" i="46" a="1"/>
  <c r="Q1818" i="46" s="1"/>
  <c r="Q1819" i="46" a="1"/>
  <c r="Q1819" i="46" s="1"/>
  <c r="Q1820" i="46" a="1"/>
  <c r="Q1820" i="46"/>
  <c r="Q1821" i="46" a="1"/>
  <c r="Q1821" i="46"/>
  <c r="Q1822" i="46" a="1"/>
  <c r="Q1822" i="46" s="1"/>
  <c r="Q1823" i="46" a="1"/>
  <c r="Q1823" i="46" s="1"/>
  <c r="Q1824" i="46" a="1"/>
  <c r="Q1824" i="46"/>
  <c r="Q1825" i="46" a="1"/>
  <c r="Q1825" i="46" s="1"/>
  <c r="Q1826" i="46" a="1"/>
  <c r="Q1826" i="46" s="1"/>
  <c r="Q1827" i="46" a="1"/>
  <c r="Q1827" i="46"/>
  <c r="Q1828" i="46" a="1"/>
  <c r="Q1828" i="46" s="1"/>
  <c r="Q1829" i="46" a="1"/>
  <c r="Q1829" i="46"/>
  <c r="Q1830" i="46" a="1"/>
  <c r="Q1830" i="46" s="1"/>
  <c r="Q1831" i="46" a="1"/>
  <c r="Q1831" i="46" s="1"/>
  <c r="Q1832" i="46" a="1"/>
  <c r="Q1832" i="46" s="1"/>
  <c r="Q1833" i="46" a="1"/>
  <c r="Q1833" i="46"/>
  <c r="Q1834" i="46" a="1"/>
  <c r="Q1834" i="46" s="1"/>
  <c r="Q1835" i="46" a="1"/>
  <c r="Q1835" i="46"/>
  <c r="Q1836" i="46" a="1"/>
  <c r="Q1836" i="46"/>
  <c r="Q1837" i="46" a="1"/>
  <c r="Q1837" i="46" s="1"/>
  <c r="Q1838" i="46" a="1"/>
  <c r="Q1838" i="46" s="1"/>
  <c r="Q1839" i="46" a="1"/>
  <c r="Q1839" i="46" s="1"/>
  <c r="Q1840" i="46" a="1"/>
  <c r="Q1840" i="46" s="1"/>
  <c r="Q1841" i="46" a="1"/>
  <c r="Q1841" i="46"/>
  <c r="Q1842" i="46" a="1"/>
  <c r="Q1842" i="46" s="1"/>
  <c r="Q1843" i="46" a="1"/>
  <c r="Q1843" i="46"/>
  <c r="Q1844" i="46" a="1"/>
  <c r="Q1844" i="46"/>
  <c r="Q1845" i="46" a="1"/>
  <c r="Q1845" i="46"/>
  <c r="Q1846" i="46" a="1"/>
  <c r="Q1846" i="46" s="1"/>
  <c r="Q1847" i="46" a="1"/>
  <c r="Q1847" i="46"/>
  <c r="Q1848" i="46" a="1"/>
  <c r="Q1848" i="46" s="1"/>
  <c r="Q1849" i="46" a="1"/>
  <c r="Q1849" i="46" s="1"/>
  <c r="Q1850" i="46" a="1"/>
  <c r="Q1850" i="46" s="1"/>
  <c r="Q1851" i="46" a="1"/>
  <c r="Q1851" i="46" s="1"/>
  <c r="Q1852" i="46" a="1"/>
  <c r="Q1852" i="46"/>
  <c r="Q1853" i="46" a="1"/>
  <c r="Q1853" i="46"/>
  <c r="Q1854" i="46" a="1"/>
  <c r="Q1854" i="46" s="1"/>
  <c r="Q1855" i="46" a="1"/>
  <c r="Q1855" i="46"/>
  <c r="Q1856" i="46" a="1"/>
  <c r="Q1856" i="46"/>
  <c r="Q1857" i="46" a="1"/>
  <c r="Q1857" i="46" s="1"/>
  <c r="Q1858" i="46" a="1"/>
  <c r="Q1858" i="46" s="1"/>
  <c r="Q1859" i="46" a="1"/>
  <c r="Q1859" i="46"/>
  <c r="Q1860" i="46" a="1"/>
  <c r="Q1860" i="46" s="1"/>
  <c r="Q1861" i="46" a="1"/>
  <c r="Q1861" i="46"/>
  <c r="Q1862" i="46" a="1"/>
  <c r="Q1862" i="46" s="1"/>
  <c r="Q1863" i="46" a="1"/>
  <c r="Q1863" i="46" s="1"/>
  <c r="Q1864" i="46" a="1"/>
  <c r="Q1864" i="46"/>
  <c r="Q1865" i="46" a="1"/>
  <c r="Q1865" i="46"/>
  <c r="Q1866" i="46" a="1"/>
  <c r="Q1866" i="46" s="1"/>
  <c r="Q1867" i="46" a="1"/>
  <c r="Q1867" i="46"/>
  <c r="Q1868" i="46" a="1"/>
  <c r="Q1868" i="46"/>
  <c r="Q1869" i="46" a="1"/>
  <c r="Q1869" i="46" s="1"/>
  <c r="Q1870" i="46" a="1"/>
  <c r="Q1870" i="46" s="1"/>
  <c r="Q1871" i="46" a="1"/>
  <c r="Q1871" i="46" s="1"/>
  <c r="Q1872" i="46" a="1"/>
  <c r="Q1872" i="46" s="1"/>
  <c r="Q1873" i="46" a="1"/>
  <c r="Q1873" i="46" s="1"/>
  <c r="Q1874" i="46" a="1"/>
  <c r="Q1874" i="46"/>
  <c r="Q1875" i="46" a="1"/>
  <c r="Q1875" i="46" s="1"/>
  <c r="Q1876" i="46" a="1"/>
  <c r="Q1876" i="46" s="1"/>
  <c r="Q1877" i="46" a="1"/>
  <c r="Q1877" i="46"/>
  <c r="Q1878" i="46" a="1"/>
  <c r="Q1878" i="46"/>
  <c r="Q1879" i="46" a="1"/>
  <c r="Q1879" i="46" s="1"/>
  <c r="Q1880" i="46" a="1"/>
  <c r="Q1880" i="46" s="1"/>
  <c r="Q1881" i="46" a="1"/>
  <c r="Q1881" i="46" s="1"/>
  <c r="Q1882" i="46" a="1"/>
  <c r="Q1882" i="46"/>
  <c r="Q1883" i="46" a="1"/>
  <c r="Q1883" i="46" s="1"/>
  <c r="Q1884" i="46" a="1"/>
  <c r="Q1884" i="46" s="1"/>
  <c r="Q1885" i="46" a="1"/>
  <c r="Q1885" i="46" s="1"/>
  <c r="Q1886" i="46" a="1"/>
  <c r="Q1886" i="46"/>
  <c r="Q1887" i="46" a="1"/>
  <c r="Q1887" i="46" s="1"/>
  <c r="Q1888" i="46" a="1"/>
  <c r="Q1888" i="46" s="1"/>
  <c r="Q1889" i="46" a="1"/>
  <c r="Q1889" i="46" s="1"/>
  <c r="Q1890" i="46" a="1"/>
  <c r="Q1890" i="46"/>
  <c r="Q1891" i="46" a="1"/>
  <c r="Q1891" i="46" s="1"/>
  <c r="Q1892" i="46" a="1"/>
  <c r="Q1892" i="46" s="1"/>
  <c r="Q1893" i="46" a="1"/>
  <c r="Q1893" i="46"/>
  <c r="Q1894" i="46" a="1"/>
  <c r="Q1894" i="46"/>
  <c r="Q1895" i="46" a="1"/>
  <c r="Q1895" i="46" s="1"/>
  <c r="Q1896" i="46" a="1"/>
  <c r="Q1896" i="46" s="1"/>
  <c r="Q1897" i="46" a="1"/>
  <c r="Q1897" i="46" s="1"/>
  <c r="Q1898" i="46" a="1"/>
  <c r="Q1898" i="46"/>
  <c r="Q1899" i="46" a="1"/>
  <c r="Q1899" i="46" s="1"/>
  <c r="Q1900" i="46" a="1"/>
  <c r="Q1900" i="46" s="1"/>
  <c r="Q1901" i="46" a="1"/>
  <c r="Q1901" i="46" s="1"/>
  <c r="Q1902" i="46" a="1"/>
  <c r="Q1902" i="46"/>
  <c r="Q1903" i="46" a="1"/>
  <c r="Q1903" i="46" s="1"/>
  <c r="Q1904" i="46" a="1"/>
  <c r="Q1904" i="46" s="1"/>
  <c r="Q1905" i="46" a="1"/>
  <c r="Q1905" i="46" s="1"/>
  <c r="Q1906" i="46" a="1"/>
  <c r="Q1906" i="46"/>
  <c r="Q1907" i="46" a="1"/>
  <c r="Q1907" i="46" s="1"/>
  <c r="Q1908" i="46" a="1"/>
  <c r="Q1908" i="46" s="1"/>
  <c r="Q1909" i="46" a="1"/>
  <c r="Q1909" i="46"/>
  <c r="Q1910" i="46" a="1"/>
  <c r="Q1910" i="46"/>
  <c r="Q1911" i="46" a="1"/>
  <c r="Q1911" i="46" s="1"/>
  <c r="Q1912" i="46" a="1"/>
  <c r="Q1912" i="46" s="1"/>
  <c r="Q1913" i="46" a="1"/>
  <c r="Q1913" i="46" s="1"/>
  <c r="Q1914" i="46" a="1"/>
  <c r="Q1914" i="46"/>
  <c r="Q1915" i="46" a="1"/>
  <c r="Q1915" i="46" s="1"/>
  <c r="Q1916" i="46" a="1"/>
  <c r="Q1916" i="46" s="1"/>
  <c r="Q1917" i="46" a="1"/>
  <c r="Q1917" i="46" s="1"/>
  <c r="Q1918" i="46" a="1"/>
  <c r="Q1918" i="46"/>
  <c r="Q1919" i="46" a="1"/>
  <c r="Q1919" i="46" s="1"/>
  <c r="Q1920" i="46" a="1"/>
  <c r="Q1920" i="46" s="1"/>
  <c r="Q1921" i="46" a="1"/>
  <c r="Q1921" i="46" s="1"/>
  <c r="Q1922" i="46" a="1"/>
  <c r="Q1922" i="46"/>
  <c r="Q1923" i="46" a="1"/>
  <c r="Q1923" i="46" s="1"/>
  <c r="Q1924" i="46" a="1"/>
  <c r="Q1924" i="46" s="1"/>
  <c r="Q1925" i="46" a="1"/>
  <c r="Q1925" i="46"/>
  <c r="Q1926" i="46" a="1"/>
  <c r="Q1926" i="46"/>
  <c r="Q1927" i="46" a="1"/>
  <c r="Q1927" i="46" s="1"/>
  <c r="Q1928" i="46" a="1"/>
  <c r="Q1928" i="46" s="1"/>
  <c r="Q1929" i="46" a="1"/>
  <c r="Q1929" i="46" s="1"/>
  <c r="Q1930" i="46" a="1"/>
  <c r="Q1930" i="46"/>
  <c r="Q1931" i="46" a="1"/>
  <c r="Q1931" i="46" s="1"/>
  <c r="Q1932" i="46" a="1"/>
  <c r="Q1932" i="46" s="1"/>
  <c r="Q1933" i="46" a="1"/>
  <c r="Q1933" i="46" s="1"/>
  <c r="Q1934" i="46" a="1"/>
  <c r="Q1934" i="46"/>
  <c r="Q1935" i="46" a="1"/>
  <c r="Q1935" i="46" s="1"/>
  <c r="Q1936" i="46" a="1"/>
  <c r="Q1936" i="46" s="1"/>
  <c r="Q1937" i="46" a="1"/>
  <c r="Q1937" i="46" s="1"/>
  <c r="Q1938" i="46" a="1"/>
  <c r="Q1938" i="46"/>
  <c r="Q1939" i="46" a="1"/>
  <c r="Q1939" i="46" s="1"/>
  <c r="Q1940" i="46" a="1"/>
  <c r="Q1940" i="46" s="1"/>
  <c r="Q1941" i="46" a="1"/>
  <c r="Q1941" i="46"/>
  <c r="Q1942" i="46" a="1"/>
  <c r="Q1942" i="46"/>
  <c r="Q1943" i="46" a="1"/>
  <c r="Q1943" i="46" s="1"/>
  <c r="Q1944" i="46" a="1"/>
  <c r="Q1944" i="46" s="1"/>
  <c r="Q1945" i="46" a="1"/>
  <c r="Q1945" i="46" s="1"/>
  <c r="Q1946" i="46" a="1"/>
  <c r="Q1946" i="46"/>
  <c r="Q1947" i="46" a="1"/>
  <c r="Q1947" i="46" s="1"/>
  <c r="Q1948" i="46" a="1"/>
  <c r="Q1948" i="46" s="1"/>
  <c r="Q1949" i="46" a="1"/>
  <c r="Q1949" i="46" s="1"/>
  <c r="Q1950" i="46" a="1"/>
  <c r="Q1950" i="46"/>
  <c r="Q1951" i="46" a="1"/>
  <c r="Q1951" i="46" s="1"/>
  <c r="Q1952" i="46" a="1"/>
  <c r="Q1952" i="46" s="1"/>
  <c r="Q1953" i="46" a="1"/>
  <c r="Q1953" i="46" s="1"/>
  <c r="Q1954" i="46" a="1"/>
  <c r="Q1954" i="46"/>
  <c r="Q1955" i="46" a="1"/>
  <c r="Q1955" i="46" s="1"/>
  <c r="Q1956" i="46" a="1"/>
  <c r="Q1956" i="46" s="1"/>
  <c r="Q1957" i="46" a="1"/>
  <c r="Q1957" i="46"/>
  <c r="Q1958" i="46" a="1"/>
  <c r="Q1958" i="46"/>
  <c r="Q1959" i="46" a="1"/>
  <c r="Q1959" i="46" s="1"/>
  <c r="Q1960" i="46" a="1"/>
  <c r="Q1960" i="46" s="1"/>
  <c r="Q1961" i="46" a="1"/>
  <c r="Q1961" i="46" s="1"/>
  <c r="Q1962" i="46" a="1"/>
  <c r="Q1962" i="46"/>
  <c r="Q1963" i="46" a="1"/>
  <c r="Q1963" i="46" s="1"/>
  <c r="Q1964" i="46" a="1"/>
  <c r="Q1964" i="46" s="1"/>
  <c r="Q1965" i="46" a="1"/>
  <c r="Q1965" i="46" s="1"/>
  <c r="Q1966" i="46" a="1"/>
  <c r="Q1966" i="46"/>
  <c r="Q1967" i="46" a="1"/>
  <c r="Q1967" i="46" s="1"/>
  <c r="Q1968" i="46" a="1"/>
  <c r="Q1968" i="46" s="1"/>
  <c r="Q1969" i="46" a="1"/>
  <c r="Q1969" i="46" s="1"/>
  <c r="Q1970" i="46" a="1"/>
  <c r="Q1970" i="46"/>
  <c r="Q1971" i="46" a="1"/>
  <c r="Q1971" i="46" s="1"/>
  <c r="Q1972" i="46" a="1"/>
  <c r="Q1972" i="46" s="1"/>
  <c r="Q1973" i="46" a="1"/>
  <c r="Q1973" i="46"/>
  <c r="Q1974" i="46" a="1"/>
  <c r="Q1974" i="46"/>
  <c r="Q1975" i="46" a="1"/>
  <c r="Q1975" i="46" s="1"/>
  <c r="Q1976" i="46" a="1"/>
  <c r="Q1976" i="46" s="1"/>
  <c r="Q1977" i="46" a="1"/>
  <c r="Q1977" i="46" s="1"/>
  <c r="Q1978" i="46" a="1"/>
  <c r="Q1978" i="46"/>
  <c r="Q1979" i="46" a="1"/>
  <c r="Q1979" i="46" s="1"/>
  <c r="Q1980" i="46" a="1"/>
  <c r="Q1980" i="46" s="1"/>
  <c r="Q1981" i="46" a="1"/>
  <c r="Q1981" i="46" s="1"/>
  <c r="Q1982" i="46" a="1"/>
  <c r="Q1982" i="46"/>
  <c r="Q1983" i="46" a="1"/>
  <c r="Q1983" i="46" s="1"/>
  <c r="Q1984" i="46" a="1"/>
  <c r="Q1984" i="46" s="1"/>
  <c r="Q1985" i="46" a="1"/>
  <c r="Q1985" i="46" s="1"/>
  <c r="Q1986" i="46" a="1"/>
  <c r="Q1986" i="46"/>
  <c r="Q1987" i="46" a="1"/>
  <c r="Q1987" i="46" s="1"/>
  <c r="Q1988" i="46" a="1"/>
  <c r="Q1988" i="46" s="1"/>
  <c r="Q1989" i="46" a="1"/>
  <c r="Q1989" i="46"/>
  <c r="Q1990" i="46" a="1"/>
  <c r="Q1990" i="46"/>
  <c r="Q1991" i="46" a="1"/>
  <c r="Q1991" i="46" s="1"/>
  <c r="Q1992" i="46" a="1"/>
  <c r="Q1992" i="46" s="1"/>
  <c r="Q1993" i="46" a="1"/>
  <c r="Q1993" i="46" s="1"/>
  <c r="Q1994" i="46" a="1"/>
  <c r="Q1994" i="46"/>
  <c r="Q1995" i="46" a="1"/>
  <c r="Q1995" i="46" s="1"/>
  <c r="Q1996" i="46" a="1"/>
  <c r="Q1996" i="46" s="1"/>
  <c r="Q1997" i="46" a="1"/>
  <c r="Q1997" i="46" s="1"/>
  <c r="Q1998" i="46" a="1"/>
  <c r="Q1998" i="46"/>
  <c r="Q1999" i="46" a="1"/>
  <c r="Q1999" i="46" s="1"/>
  <c r="Q2000" i="46" a="1"/>
  <c r="Q2000" i="46" s="1"/>
  <c r="Q2001" i="46" a="1"/>
  <c r="Q2001" i="46" s="1"/>
  <c r="Q2002" i="46" a="1"/>
  <c r="Q2002" i="46"/>
  <c r="Q2003" i="46" a="1"/>
  <c r="Q2003" i="46" s="1"/>
  <c r="Q2004" i="46" a="1"/>
  <c r="Q2004" i="46" s="1"/>
  <c r="Q2005" i="46" a="1"/>
  <c r="Q2005" i="46"/>
  <c r="Q2006" i="46" a="1"/>
  <c r="Q2006" i="46" s="1"/>
  <c r="Q2007" i="46" a="1"/>
  <c r="Q2007" i="46" s="1"/>
  <c r="Q2008" i="46" a="1"/>
  <c r="Q2008" i="46" s="1"/>
  <c r="Q2009" i="46" a="1"/>
  <c r="Q2009" i="46"/>
  <c r="Q2010" i="46" a="1"/>
  <c r="Q2010" i="46" s="1"/>
  <c r="Q2011" i="46" a="1"/>
  <c r="Q2011" i="46" s="1"/>
  <c r="Q2012" i="46" a="1"/>
  <c r="Q2012" i="46" s="1"/>
  <c r="Q2013" i="46" a="1"/>
  <c r="Q2013" i="46" s="1"/>
  <c r="Q2014" i="46" a="1"/>
  <c r="Q2014" i="46" s="1"/>
  <c r="Q2015" i="46" a="1"/>
  <c r="Q2015" i="46" s="1"/>
  <c r="Q2016" i="46" a="1"/>
  <c r="Q2016" i="46" s="1"/>
  <c r="Q2017" i="46" a="1"/>
  <c r="Q2017" i="46" s="1"/>
  <c r="Q2018" i="46" a="1"/>
  <c r="Q2018" i="46" s="1"/>
  <c r="Q2019" i="46" a="1"/>
  <c r="Q2019" i="46" s="1"/>
  <c r="Q2020" i="46" a="1"/>
  <c r="Q2020" i="46" s="1"/>
  <c r="Q2021" i="46" a="1"/>
  <c r="Q2021" i="46" s="1"/>
  <c r="Q2022" i="46" a="1"/>
  <c r="Q2022" i="46" s="1"/>
  <c r="Q2023" i="46" a="1"/>
  <c r="Q2023" i="46" s="1"/>
  <c r="Q2024" i="46" a="1"/>
  <c r="Q2024" i="46" s="1"/>
  <c r="Q2025" i="46" a="1"/>
  <c r="Q2025" i="46" s="1"/>
  <c r="Q2026" i="46" a="1"/>
  <c r="Q2026" i="46" s="1"/>
  <c r="Q2027" i="46" a="1"/>
  <c r="Q2027" i="46" s="1"/>
  <c r="Q2028" i="46" a="1"/>
  <c r="Q2028" i="46" s="1"/>
  <c r="Q2029" i="46" a="1"/>
  <c r="Q2029" i="46" s="1"/>
  <c r="Q2030" i="46" a="1"/>
  <c r="Q2030" i="46" s="1"/>
  <c r="Q2031" i="46" a="1"/>
  <c r="Q2031" i="46" s="1"/>
  <c r="Q2032" i="46" a="1"/>
  <c r="Q2032" i="46" s="1"/>
  <c r="Q2033" i="46" a="1"/>
  <c r="Q2033" i="46"/>
  <c r="Q2034" i="46" a="1"/>
  <c r="Q2034" i="46" s="1"/>
  <c r="Q2035" i="46" a="1"/>
  <c r="Q2035" i="46" s="1"/>
  <c r="Q2036" i="46" a="1"/>
  <c r="Q2036" i="46" s="1"/>
  <c r="Q2037" i="46" a="1"/>
  <c r="Q2037" i="46"/>
  <c r="Q2038" i="46" a="1"/>
  <c r="Q2038" i="46" s="1"/>
  <c r="Q2039" i="46" a="1"/>
  <c r="Q2039" i="46" s="1"/>
  <c r="Q2040" i="46" a="1"/>
  <c r="Q2040" i="46" s="1"/>
  <c r="Q2041" i="46" a="1"/>
  <c r="Q2041" i="46"/>
  <c r="Q2042" i="46" a="1"/>
  <c r="Q2042" i="46" s="1"/>
  <c r="Q2043" i="46" a="1"/>
  <c r="Q2043" i="46" s="1"/>
  <c r="Q2044" i="46" a="1"/>
  <c r="Q2044" i="46" s="1"/>
  <c r="Q2045" i="46" a="1"/>
  <c r="Q2045" i="46" s="1"/>
  <c r="Q2046" i="46" a="1"/>
  <c r="Q2046" i="46" s="1"/>
  <c r="Q2047" i="46" a="1"/>
  <c r="Q2047" i="46" s="1"/>
  <c r="Q2048" i="46" a="1"/>
  <c r="Q2048" i="46" s="1"/>
  <c r="Q2049" i="46" a="1"/>
  <c r="Q2049" i="46" s="1"/>
  <c r="Q2050" i="46" a="1"/>
  <c r="Q2050" i="46" s="1"/>
  <c r="Q2051" i="46" a="1"/>
  <c r="Q2051" i="46" s="1"/>
  <c r="Q2052" i="46" a="1"/>
  <c r="Q2052" i="46" s="1"/>
  <c r="Q2053" i="46" a="1"/>
  <c r="Q2053" i="46" s="1"/>
  <c r="Q2054" i="46" a="1"/>
  <c r="Q2054" i="46" s="1"/>
  <c r="Q2055" i="46" a="1"/>
  <c r="Q2055" i="46" s="1"/>
  <c r="Q2056" i="46" a="1"/>
  <c r="Q2056" i="46" s="1"/>
  <c r="Q2057" i="46" a="1"/>
  <c r="Q2057" i="46" s="1"/>
  <c r="Q2058" i="46" a="1"/>
  <c r="Q2058" i="46" s="1"/>
  <c r="Q2059" i="46" a="1"/>
  <c r="Q2059" i="46" s="1"/>
  <c r="Q2060" i="46" a="1"/>
  <c r="Q2060" i="46" s="1"/>
  <c r="Q2061" i="46" a="1"/>
  <c r="Q2061" i="46" s="1"/>
  <c r="Q2062" i="46" a="1"/>
  <c r="Q2062" i="46" s="1"/>
  <c r="Q2063" i="46" a="1"/>
  <c r="Q2063" i="46" s="1"/>
  <c r="Q2064" i="46" a="1"/>
  <c r="Q2064" i="46" s="1"/>
  <c r="Q2065" i="46" a="1"/>
  <c r="Q2065" i="46"/>
  <c r="Q2066" i="46" a="1"/>
  <c r="Q2066" i="46" s="1"/>
  <c r="Q2067" i="46" a="1"/>
  <c r="Q2067" i="46" s="1"/>
  <c r="Q2068" i="46" a="1"/>
  <c r="Q2068" i="46" s="1"/>
  <c r="Q2069" i="46" a="1"/>
  <c r="Q2069" i="46"/>
  <c r="Q2070" i="46" a="1"/>
  <c r="Q2070" i="46" s="1"/>
  <c r="Q2071" i="46" a="1"/>
  <c r="Q2071" i="46" s="1"/>
  <c r="Q2072" i="46" a="1"/>
  <c r="Q2072" i="46" s="1"/>
  <c r="Q2073" i="46" a="1"/>
  <c r="Q2073" i="46"/>
  <c r="Q2074" i="46" a="1"/>
  <c r="Q2074" i="46" s="1"/>
  <c r="Q2075" i="46" a="1"/>
  <c r="Q2075" i="46" s="1"/>
  <c r="Q2076" i="46" a="1"/>
  <c r="Q2076" i="46" s="1"/>
  <c r="Q2077" i="46" a="1"/>
  <c r="Q2077" i="46" s="1"/>
  <c r="Q2078" i="46" a="1"/>
  <c r="Q2078" i="46" s="1"/>
  <c r="Q2079" i="46" a="1"/>
  <c r="Q2079" i="46" s="1"/>
  <c r="Q2080" i="46" a="1"/>
  <c r="Q2080" i="46" s="1"/>
  <c r="Q2081" i="46" a="1"/>
  <c r="Q2081" i="46" s="1"/>
  <c r="Q2082" i="46" a="1"/>
  <c r="Q2082" i="46" s="1"/>
  <c r="Q2083" i="46" a="1"/>
  <c r="Q2083" i="46" s="1"/>
  <c r="Q2084" i="46" a="1"/>
  <c r="Q2084" i="46" s="1"/>
  <c r="Q2085" i="46" a="1"/>
  <c r="Q2085" i="46" s="1"/>
  <c r="Q2086" i="46" a="1"/>
  <c r="Q2086" i="46" s="1"/>
  <c r="Q2087" i="46" a="1"/>
  <c r="Q2087" i="46" s="1"/>
  <c r="Q2088" i="46" a="1"/>
  <c r="Q2088" i="46" s="1"/>
  <c r="Q2089" i="46" a="1"/>
  <c r="Q2089" i="46" s="1"/>
  <c r="Q2090" i="46" a="1"/>
  <c r="Q2090" i="46" s="1"/>
  <c r="Q2091" i="46" a="1"/>
  <c r="Q2091" i="46" s="1"/>
  <c r="Q2092" i="46" a="1"/>
  <c r="Q2092" i="46"/>
  <c r="Q2093" i="46" a="1"/>
  <c r="Q2093" i="46" s="1"/>
  <c r="Q2094" i="46" a="1"/>
  <c r="Q2094" i="46" s="1"/>
  <c r="Q2095" i="46" a="1"/>
  <c r="Q2095" i="46" s="1"/>
  <c r="Q2096" i="46" a="1"/>
  <c r="Q2096" i="46" s="1"/>
  <c r="Q2097" i="46" a="1"/>
  <c r="Q2097" i="46" s="1"/>
  <c r="Q2098" i="46" a="1"/>
  <c r="Q2098" i="46"/>
  <c r="Q2099" i="46" a="1"/>
  <c r="Q2099" i="46" s="1"/>
  <c r="Q2100" i="46" a="1"/>
  <c r="Q2100" i="46"/>
  <c r="Q2101" i="46" a="1"/>
  <c r="Q2101" i="46"/>
  <c r="Q2102" i="46" a="1"/>
  <c r="Q2102" i="46" s="1"/>
  <c r="Q2103" i="46" a="1"/>
  <c r="Q2103" i="46" s="1"/>
  <c r="Q2104" i="46" a="1"/>
  <c r="Q2104" i="46" s="1"/>
  <c r="Q2105" i="46" a="1"/>
  <c r="Q2105" i="46" s="1"/>
  <c r="Q2106" i="46" a="1"/>
  <c r="Q2106" i="46" s="1"/>
  <c r="Q2107" i="46" a="1"/>
  <c r="Q2107" i="46" s="1"/>
  <c r="Q2108" i="46" a="1"/>
  <c r="Q2108" i="46" s="1"/>
  <c r="Q2109" i="46" a="1"/>
  <c r="Q2109" i="46"/>
  <c r="Q2110" i="46" a="1"/>
  <c r="Q2110" i="46"/>
  <c r="Q2111" i="46" a="1"/>
  <c r="Q2111" i="46" s="1"/>
  <c r="Q2112" i="46" a="1"/>
  <c r="Q2112" i="46"/>
  <c r="Q2113" i="46" a="1"/>
  <c r="Q2113" i="46" s="1"/>
  <c r="Q2114" i="46" a="1"/>
  <c r="Q2114" i="46" s="1"/>
  <c r="Q2115" i="46" a="1"/>
  <c r="Q2115" i="46" s="1"/>
  <c r="Q2116" i="46" a="1"/>
  <c r="Q2116" i="46" s="1"/>
  <c r="Q2117" i="46" a="1"/>
  <c r="Q2117" i="46" s="1"/>
  <c r="Q2118" i="46" a="1"/>
  <c r="Q2118" i="46"/>
  <c r="Q2119" i="46" a="1"/>
  <c r="Q2119" i="46" s="1"/>
  <c r="Q2120" i="46" a="1"/>
  <c r="Q2120" i="46" s="1"/>
  <c r="Q2121" i="46" a="1"/>
  <c r="Q2121" i="46"/>
  <c r="Q2122" i="46" a="1"/>
  <c r="Q2122" i="46" s="1"/>
  <c r="Q2123" i="46" a="1"/>
  <c r="Q2123" i="46" s="1"/>
  <c r="Q2124" i="46" a="1"/>
  <c r="Q2124" i="46"/>
  <c r="Q2125" i="46" a="1"/>
  <c r="Q2125" i="46" s="1"/>
  <c r="Q2126" i="46" a="1"/>
  <c r="Q2126" i="46" s="1"/>
  <c r="Q2127" i="46" a="1"/>
  <c r="Q2127" i="46" s="1"/>
  <c r="Q2128" i="46" a="1"/>
  <c r="Q2128" i="46" s="1"/>
  <c r="Q2129" i="46" a="1"/>
  <c r="Q2129" i="46" s="1"/>
  <c r="Q2130" i="46" a="1"/>
  <c r="Q2130" i="46"/>
  <c r="Q2131" i="46" a="1"/>
  <c r="Q2131" i="46" s="1"/>
  <c r="Q2132" i="46" a="1"/>
  <c r="Q2132" i="46"/>
  <c r="Q2133" i="46" a="1"/>
  <c r="Q2133" i="46"/>
  <c r="Q2134" i="46" a="1"/>
  <c r="Q2134" i="46" s="1"/>
  <c r="Q2135" i="46" a="1"/>
  <c r="Q2135" i="46" s="1"/>
  <c r="Q2136" i="46" a="1"/>
  <c r="Q2136" i="46" s="1"/>
  <c r="Q2137" i="46" a="1"/>
  <c r="Q2137" i="46" s="1"/>
  <c r="Q2138" i="46" a="1"/>
  <c r="Q2138" i="46" s="1"/>
  <c r="Q2139" i="46" a="1"/>
  <c r="Q2139" i="46" s="1"/>
  <c r="Q2140" i="46" a="1"/>
  <c r="Q2140" i="46" s="1"/>
  <c r="Q2141" i="46" a="1"/>
  <c r="Q2141" i="46"/>
  <c r="Q2142" i="46" a="1"/>
  <c r="Q2142" i="46"/>
  <c r="Q2143" i="46" a="1"/>
  <c r="Q2143" i="46" s="1"/>
  <c r="Q2144" i="46" a="1"/>
  <c r="Q2144" i="46"/>
  <c r="Q2145" i="46" a="1"/>
  <c r="Q2145" i="46" s="1"/>
  <c r="Q2146" i="46" a="1"/>
  <c r="Q2146" i="46" s="1"/>
  <c r="Q2147" i="46" a="1"/>
  <c r="Q2147" i="46" s="1"/>
  <c r="Q2148" i="46" a="1"/>
  <c r="Q2148" i="46" s="1"/>
  <c r="Q2149" i="46" a="1"/>
  <c r="Q2149" i="46" s="1"/>
  <c r="Q2150" i="46" a="1"/>
  <c r="Q2150" i="46"/>
  <c r="Q2151" i="46" a="1"/>
  <c r="Q2151" i="46" s="1"/>
  <c r="Q2152" i="46" a="1"/>
  <c r="Q2152" i="46" s="1"/>
  <c r="Q2153" i="46" a="1"/>
  <c r="Q2153" i="46"/>
  <c r="Q2154" i="46" a="1"/>
  <c r="Q2154" i="46" s="1"/>
  <c r="Q2155" i="46" a="1"/>
  <c r="Q2155" i="46" s="1"/>
  <c r="Q2156" i="46" a="1"/>
  <c r="Q2156" i="46"/>
  <c r="Q2157" i="46" a="1"/>
  <c r="Q2157" i="46" s="1"/>
  <c r="Q2158" i="46" a="1"/>
  <c r="Q2158" i="46" s="1"/>
  <c r="Q2159" i="46" a="1"/>
  <c r="Q2159" i="46" s="1"/>
  <c r="Q2160" i="46" a="1"/>
  <c r="Q2160" i="46" s="1"/>
  <c r="Q2161" i="46" a="1"/>
  <c r="Q2161" i="46" s="1"/>
  <c r="Q2162" i="46" a="1"/>
  <c r="Q2162" i="46"/>
  <c r="Q2163" i="46" a="1"/>
  <c r="Q2163" i="46" s="1"/>
  <c r="Q2164" i="46" a="1"/>
  <c r="Q2164" i="46"/>
  <c r="Q2165" i="46" a="1"/>
  <c r="Q2165" i="46"/>
  <c r="Q2166" i="46" a="1"/>
  <c r="Q2166" i="46" s="1"/>
  <c r="Q2167" i="46" a="1"/>
  <c r="Q2167" i="46" s="1"/>
  <c r="Q2168" i="46" a="1"/>
  <c r="Q2168" i="46" s="1"/>
  <c r="Q2169" i="46" a="1"/>
  <c r="Q2169" i="46" s="1"/>
  <c r="Q2170" i="46" a="1"/>
  <c r="Q2170" i="46" s="1"/>
  <c r="Q2171" i="46" a="1"/>
  <c r="Q2171" i="46" s="1"/>
  <c r="Q2172" i="46" a="1"/>
  <c r="Q2172" i="46" s="1"/>
  <c r="Q2173" i="46" a="1"/>
  <c r="Q2173" i="46"/>
  <c r="Q2174" i="46" a="1"/>
  <c r="Q2174" i="46"/>
  <c r="Q2175" i="46" a="1"/>
  <c r="Q2175" i="46" s="1"/>
  <c r="Q2176" i="46" a="1"/>
  <c r="Q2176" i="46"/>
  <c r="Q2177" i="46" a="1"/>
  <c r="Q2177" i="46" s="1"/>
  <c r="Q2178" i="46" a="1"/>
  <c r="Q2178" i="46" s="1"/>
  <c r="Q2179" i="46" a="1"/>
  <c r="Q2179" i="46" s="1"/>
  <c r="Q2180" i="46" a="1"/>
  <c r="Q2180" i="46" s="1"/>
  <c r="Q2181" i="46" a="1"/>
  <c r="Q2181" i="46" s="1"/>
  <c r="Q2182" i="46" a="1"/>
  <c r="Q2182" i="46"/>
  <c r="Q2183" i="46" a="1"/>
  <c r="Q2183" i="46" s="1"/>
  <c r="Q2184" i="46" a="1"/>
  <c r="Q2184" i="46" s="1"/>
  <c r="Q2185" i="46" a="1"/>
  <c r="Q2185" i="46"/>
  <c r="Q2186" i="46" a="1"/>
  <c r="Q2186" i="46" s="1"/>
  <c r="Q2187" i="46" a="1"/>
  <c r="Q2187" i="46" s="1"/>
  <c r="Q2188" i="46" a="1"/>
  <c r="Q2188" i="46"/>
  <c r="Q2189" i="46" a="1"/>
  <c r="Q2189" i="46" s="1"/>
  <c r="Q2190" i="46" a="1"/>
  <c r="Q2190" i="46" s="1"/>
  <c r="Q2191" i="46" a="1"/>
  <c r="Q2191" i="46" s="1"/>
  <c r="Q2192" i="46" a="1"/>
  <c r="Q2192" i="46" s="1"/>
  <c r="Q2193" i="46" a="1"/>
  <c r="Q2193" i="46" s="1"/>
  <c r="Q2194" i="46" a="1"/>
  <c r="Q2194" i="46"/>
  <c r="Q2195" i="46" a="1"/>
  <c r="Q2195" i="46" s="1"/>
  <c r="Q2196" i="46" a="1"/>
  <c r="Q2196" i="46"/>
  <c r="Q2197" i="46" a="1"/>
  <c r="Q2197" i="46"/>
  <c r="Q2198" i="46" a="1"/>
  <c r="Q2198" i="46" s="1"/>
  <c r="Q2199" i="46" a="1"/>
  <c r="Q2199" i="46" s="1"/>
  <c r="Q2200" i="46" a="1"/>
  <c r="Q2200" i="46" s="1"/>
  <c r="Q2201" i="46" a="1"/>
  <c r="Q2201" i="46" s="1"/>
  <c r="Q2202" i="46" a="1"/>
  <c r="Q2202" i="46" s="1"/>
  <c r="Q2203" i="46" a="1"/>
  <c r="Q2203" i="46" s="1"/>
  <c r="Q2204" i="46" a="1"/>
  <c r="Q2204" i="46" s="1"/>
  <c r="Q2205" i="46" a="1"/>
  <c r="Q2205" i="46"/>
  <c r="Q2206" i="46" a="1"/>
  <c r="Q2206" i="46"/>
  <c r="Q2207" i="46" a="1"/>
  <c r="Q2207" i="46" s="1"/>
  <c r="Q2208" i="46" a="1"/>
  <c r="Q2208" i="46"/>
  <c r="Q2209" i="46" a="1"/>
  <c r="Q2209" i="46" s="1"/>
  <c r="Q2210" i="46" a="1"/>
  <c r="Q2210" i="46" s="1"/>
  <c r="Q2211" i="46" a="1"/>
  <c r="Q2211" i="46" s="1"/>
  <c r="Q2212" i="46" a="1"/>
  <c r="Q2212" i="46" s="1"/>
  <c r="Q2213" i="46" a="1"/>
  <c r="Q2213" i="46" s="1"/>
  <c r="Q2214" i="46" a="1"/>
  <c r="Q2214" i="46"/>
  <c r="Q2215" i="46" a="1"/>
  <c r="Q2215" i="46" s="1"/>
  <c r="Q2216" i="46" a="1"/>
  <c r="Q2216" i="46" s="1"/>
  <c r="Q2217" i="46" a="1"/>
  <c r="Q2217" i="46"/>
  <c r="Q2218" i="46" a="1"/>
  <c r="Q2218" i="46" s="1"/>
  <c r="Q2219" i="46" a="1"/>
  <c r="Q2219" i="46" s="1"/>
  <c r="Q2220" i="46" a="1"/>
  <c r="Q2220" i="46"/>
  <c r="Q2221" i="46" a="1"/>
  <c r="Q2221" i="46" s="1"/>
  <c r="Q2222" i="46" a="1"/>
  <c r="Q2222" i="46" s="1"/>
  <c r="Q2223" i="46" a="1"/>
  <c r="Q2223" i="46" s="1"/>
  <c r="Q2224" i="46" a="1"/>
  <c r="Q2224" i="46" s="1"/>
  <c r="Q2225" i="46" a="1"/>
  <c r="Q2225" i="46" s="1"/>
  <c r="Q2226" i="46" a="1"/>
  <c r="Q2226" i="46"/>
  <c r="Q2227" i="46" a="1"/>
  <c r="Q2227" i="46" s="1"/>
  <c r="Q2228" i="46" a="1"/>
  <c r="Q2228" i="46"/>
  <c r="Q2229" i="46" a="1"/>
  <c r="Q2229" i="46"/>
  <c r="Q2230" i="46" a="1"/>
  <c r="Q2230" i="46" s="1"/>
  <c r="Q2231" i="46" a="1"/>
  <c r="Q2231" i="46" s="1"/>
  <c r="Q2232" i="46" a="1"/>
  <c r="Q2232" i="46" s="1"/>
  <c r="Q2233" i="46" a="1"/>
  <c r="Q2233" i="46" s="1"/>
  <c r="Q2234" i="46" a="1"/>
  <c r="Q2234" i="46" s="1"/>
  <c r="Q2235" i="46" a="1"/>
  <c r="Q2235" i="46" s="1"/>
  <c r="Q2236" i="46" a="1"/>
  <c r="Q2236" i="46" s="1"/>
  <c r="Q2237" i="46" a="1"/>
  <c r="Q2237" i="46"/>
  <c r="Q2238" i="46" a="1"/>
  <c r="Q2238" i="46"/>
  <c r="Q2239" i="46" a="1"/>
  <c r="Q2239" i="46" s="1"/>
  <c r="Q2240" i="46" a="1"/>
  <c r="Q2240" i="46"/>
  <c r="Q2241" i="46" a="1"/>
  <c r="Q2241" i="46" s="1"/>
  <c r="Q2242" i="46" a="1"/>
  <c r="Q2242" i="46" s="1"/>
  <c r="Q2243" i="46" a="1"/>
  <c r="Q2243" i="46" s="1"/>
  <c r="Q2244" i="46" a="1"/>
  <c r="Q2244" i="46" s="1"/>
  <c r="Q2245" i="46" a="1"/>
  <c r="Q2245" i="46" s="1"/>
  <c r="Q2246" i="46" a="1"/>
  <c r="Q2246" i="46"/>
  <c r="Q2247" i="46" a="1"/>
  <c r="Q2247" i="46" s="1"/>
  <c r="Q2248" i="46" a="1"/>
  <c r="Q2248" i="46" s="1"/>
  <c r="Q2249" i="46" a="1"/>
  <c r="Q2249" i="46"/>
  <c r="Q2250" i="46" a="1"/>
  <c r="Q2250" i="46" s="1"/>
  <c r="Q2251" i="46" a="1"/>
  <c r="Q2251" i="46" s="1"/>
  <c r="Q2252" i="46" a="1"/>
  <c r="Q2252" i="46"/>
  <c r="Q2253" i="46" a="1"/>
  <c r="Q2253" i="46" s="1"/>
  <c r="Q2254" i="46" a="1"/>
  <c r="Q2254" i="46"/>
  <c r="Q2255" i="46" a="1"/>
  <c r="Q2255" i="46" s="1"/>
  <c r="Q2256" i="46" a="1"/>
  <c r="Q2256" i="46" s="1"/>
  <c r="Q2257" i="46" a="1"/>
  <c r="Q2257" i="46" s="1"/>
  <c r="Q2258" i="46" a="1"/>
  <c r="Q2258" i="46"/>
  <c r="Q2259" i="46" a="1"/>
  <c r="Q2259" i="46" s="1"/>
  <c r="Q2260" i="46" a="1"/>
  <c r="Q2260" i="46"/>
  <c r="Q2261" i="46" a="1"/>
  <c r="Q2261" i="46"/>
  <c r="Q2262" i="46" a="1"/>
  <c r="Q2262" i="46" s="1"/>
  <c r="Q2263" i="46" a="1"/>
  <c r="Q2263" i="46" s="1"/>
  <c r="Q2264" i="46" a="1"/>
  <c r="Q2264" i="46" s="1"/>
  <c r="Q2265" i="46" a="1"/>
  <c r="Q2265" i="46" s="1"/>
  <c r="Q2266" i="46" a="1"/>
  <c r="Q2266" i="46" s="1"/>
  <c r="Q2267" i="46" a="1"/>
  <c r="Q2267" i="46" s="1"/>
  <c r="Q2268" i="46" a="1"/>
  <c r="Q2268" i="46"/>
  <c r="Q2269" i="46" a="1"/>
  <c r="Q2269" i="46"/>
  <c r="Q2270" i="46" a="1"/>
  <c r="Q2270" i="46"/>
  <c r="Q2271" i="46" a="1"/>
  <c r="Q2271" i="46" s="1"/>
  <c r="Q2272" i="46" a="1"/>
  <c r="Q2272" i="46"/>
  <c r="Q2273" i="46" a="1"/>
  <c r="Q2273" i="46" s="1"/>
  <c r="Q2274" i="46" a="1"/>
  <c r="Q2274" i="46" s="1"/>
  <c r="Q2275" i="46" a="1"/>
  <c r="Q2275" i="46" s="1"/>
  <c r="Q2276" i="46" a="1"/>
  <c r="Q2276" i="46" s="1"/>
  <c r="Q2277" i="46" a="1"/>
  <c r="Q2277" i="46"/>
  <c r="Q2278" i="46" a="1"/>
  <c r="Q2278" i="46"/>
  <c r="Q2279" i="46" a="1"/>
  <c r="Q2279" i="46" s="1"/>
  <c r="Q2280" i="46" a="1"/>
  <c r="Q2280" i="46" s="1"/>
  <c r="Q2281" i="46" a="1"/>
  <c r="Q2281" i="46"/>
  <c r="Q2282" i="46" a="1"/>
  <c r="Q2282" i="46" s="1"/>
  <c r="Q2283" i="46" a="1"/>
  <c r="Q2283" i="46" s="1"/>
  <c r="Q2284" i="46" a="1"/>
  <c r="Q2284" i="46"/>
  <c r="Q2285" i="46" a="1"/>
  <c r="Q2285" i="46" s="1"/>
  <c r="Q2286" i="46" a="1"/>
  <c r="Q2286" i="46"/>
  <c r="Q2287" i="46" a="1"/>
  <c r="Q2287" i="46" s="1"/>
  <c r="Q2288" i="46" a="1"/>
  <c r="Q2288" i="46" s="1"/>
  <c r="Q2289" i="46" a="1"/>
  <c r="Q2289" i="46" s="1"/>
  <c r="Q2290" i="46" a="1"/>
  <c r="Q2290" i="46"/>
  <c r="Q2291" i="46" a="1"/>
  <c r="Q2291" i="46" s="1"/>
  <c r="Q2292" i="46" a="1"/>
  <c r="Q2292" i="46"/>
  <c r="Q2293" i="46" a="1"/>
  <c r="Q2293" i="46"/>
  <c r="Q2294" i="46" a="1"/>
  <c r="Q2294" i="46" s="1"/>
  <c r="Q2295" i="46" a="1"/>
  <c r="Q2295" i="46" s="1"/>
  <c r="Q2296" i="46" a="1"/>
  <c r="Q2296" i="46" s="1"/>
  <c r="Q2297" i="46" a="1"/>
  <c r="Q2297" i="46" s="1"/>
  <c r="Q2298" i="46" a="1"/>
  <c r="Q2298" i="46" s="1"/>
  <c r="Q2299" i="46" a="1"/>
  <c r="Q2299" i="46" s="1"/>
  <c r="Q2300" i="46" a="1"/>
  <c r="Q2300" i="46"/>
  <c r="Q2301" i="46" a="1"/>
  <c r="Q2301" i="46"/>
  <c r="Q2302" i="46" a="1"/>
  <c r="Q2302" i="46"/>
  <c r="Q2303" i="46" a="1"/>
  <c r="Q2303" i="46" s="1"/>
  <c r="Q2304" i="46" a="1"/>
  <c r="Q2304" i="46"/>
  <c r="Q2305" i="46" a="1"/>
  <c r="Q2305" i="46" s="1"/>
  <c r="Q2306" i="46" a="1"/>
  <c r="Q2306" i="46" s="1"/>
  <c r="Q2307" i="46" a="1"/>
  <c r="Q2307" i="46" s="1"/>
  <c r="Q2308" i="46" a="1"/>
  <c r="Q2308" i="46" s="1"/>
  <c r="Q2309" i="46" a="1"/>
  <c r="Q2309" i="46"/>
  <c r="Q2310" i="46" a="1"/>
  <c r="Q2310" i="46"/>
  <c r="Q2311" i="46" a="1"/>
  <c r="Q2311" i="46" s="1"/>
  <c r="Q2312" i="46" a="1"/>
  <c r="Q2312" i="46" s="1"/>
  <c r="Q2313" i="46" a="1"/>
  <c r="Q2313" i="46"/>
  <c r="Q2314" i="46" a="1"/>
  <c r="Q2314" i="46" s="1"/>
  <c r="Q2315" i="46" a="1"/>
  <c r="Q2315" i="46" s="1"/>
  <c r="Q2316" i="46" a="1"/>
  <c r="Q2316" i="46"/>
  <c r="Q2317" i="46" a="1"/>
  <c r="Q2317" i="46" s="1"/>
  <c r="Q2318" i="46" a="1"/>
  <c r="Q2318" i="46"/>
  <c r="Q2319" i="46" a="1"/>
  <c r="Q2319" i="46" s="1"/>
  <c r="Q2320" i="46" a="1"/>
  <c r="Q2320" i="46" s="1"/>
  <c r="Q2321" i="46" a="1"/>
  <c r="Q2321" i="46" s="1"/>
  <c r="Q2322" i="46" a="1"/>
  <c r="Q2322" i="46"/>
  <c r="Q2323" i="46" a="1"/>
  <c r="Q2323" i="46" s="1"/>
  <c r="Q2324" i="46" a="1"/>
  <c r="Q2324" i="46"/>
  <c r="Q2325" i="46" a="1"/>
  <c r="Q2325" i="46"/>
  <c r="Q2326" i="46" a="1"/>
  <c r="Q2326" i="46" s="1"/>
  <c r="Q2327" i="46" a="1"/>
  <c r="Q2327" i="46" s="1"/>
  <c r="Q2328" i="46" a="1"/>
  <c r="Q2328" i="46" s="1"/>
  <c r="Q2329" i="46" a="1"/>
  <c r="Q2329" i="46" s="1"/>
  <c r="Q2330" i="46" a="1"/>
  <c r="Q2330" i="46" s="1"/>
  <c r="Q2331" i="46" a="1"/>
  <c r="Q2331" i="46" s="1"/>
  <c r="Q2332" i="46" a="1"/>
  <c r="Q2332" i="46"/>
  <c r="Q2333" i="46" a="1"/>
  <c r="Q2333" i="46"/>
  <c r="Q2334" i="46" a="1"/>
  <c r="Q2334" i="46"/>
  <c r="Q2335" i="46" a="1"/>
  <c r="Q2335" i="46" s="1"/>
  <c r="Q2336" i="46" a="1"/>
  <c r="Q2336" i="46"/>
  <c r="Q2337" i="46" a="1"/>
  <c r="Q2337" i="46" s="1"/>
  <c r="Q2338" i="46" a="1"/>
  <c r="Q2338" i="46" s="1"/>
  <c r="Q2339" i="46" a="1"/>
  <c r="Q2339" i="46" s="1"/>
  <c r="Q2340" i="46" a="1"/>
  <c r="Q2340" i="46" s="1"/>
  <c r="Q2341" i="46" a="1"/>
  <c r="Q2341" i="46"/>
  <c r="Q2342" i="46" a="1"/>
  <c r="Q2342" i="46"/>
  <c r="Q2343" i="46" a="1"/>
  <c r="Q2343" i="46" s="1"/>
  <c r="Q2344" i="46" a="1"/>
  <c r="Q2344" i="46" s="1"/>
  <c r="Q2345" i="46" a="1"/>
  <c r="Q2345" i="46"/>
  <c r="Q2346" i="46" a="1"/>
  <c r="Q2346" i="46" s="1"/>
  <c r="Q2347" i="46" a="1"/>
  <c r="Q2347" i="46" s="1"/>
  <c r="Q2348" i="46" a="1"/>
  <c r="Q2348" i="46"/>
  <c r="Q2349" i="46" a="1"/>
  <c r="Q2349" i="46" s="1"/>
  <c r="Q2350" i="46" a="1"/>
  <c r="Q2350" i="46"/>
  <c r="Q2351" i="46" a="1"/>
  <c r="Q2351" i="46" s="1"/>
  <c r="Q2352" i="46" a="1"/>
  <c r="Q2352" i="46" s="1"/>
  <c r="Q2353" i="46" a="1"/>
  <c r="Q2353" i="46" s="1"/>
  <c r="Q2354" i="46" a="1"/>
  <c r="Q2354" i="46"/>
  <c r="Q2355" i="46" a="1"/>
  <c r="Q2355" i="46" s="1"/>
  <c r="Q2356" i="46" a="1"/>
  <c r="Q2356" i="46"/>
  <c r="Q2357" i="46" a="1"/>
  <c r="Q2357" i="46"/>
  <c r="Q2358" i="46" a="1"/>
  <c r="Q2358" i="46" s="1"/>
  <c r="Q2359" i="46" a="1"/>
  <c r="Q2359" i="46" s="1"/>
  <c r="Q2360" i="46" a="1"/>
  <c r="Q2360" i="46" s="1"/>
  <c r="Q2361" i="46" a="1"/>
  <c r="Q2361" i="46" s="1"/>
  <c r="Q2362" i="46" a="1"/>
  <c r="Q2362" i="46" s="1"/>
  <c r="Q2363" i="46" a="1"/>
  <c r="Q2363" i="46" s="1"/>
  <c r="Q2364" i="46" a="1"/>
  <c r="Q2364" i="46"/>
  <c r="Q2365" i="46" a="1"/>
  <c r="Q2365" i="46"/>
  <c r="Q2366" i="46" a="1"/>
  <c r="Q2366" i="46"/>
  <c r="Q2367" i="46" a="1"/>
  <c r="Q2367" i="46" s="1"/>
  <c r="Q2368" i="46" a="1"/>
  <c r="Q2368" i="46"/>
  <c r="Q2369" i="46" a="1"/>
  <c r="Q2369" i="46" s="1"/>
  <c r="Q2370" i="46" a="1"/>
  <c r="Q2370" i="46" s="1"/>
  <c r="Q2371" i="46" a="1"/>
  <c r="Q2371" i="46" s="1"/>
  <c r="Q2372" i="46" a="1"/>
  <c r="Q2372" i="46" s="1"/>
  <c r="Q2373" i="46" a="1"/>
  <c r="Q2373" i="46"/>
  <c r="Q2374" i="46" a="1"/>
  <c r="Q2374" i="46"/>
  <c r="Q2375" i="46" a="1"/>
  <c r="Q2375" i="46" s="1"/>
  <c r="Q2376" i="46" a="1"/>
  <c r="Q2376" i="46" s="1"/>
  <c r="Q2377" i="46" a="1"/>
  <c r="Q2377" i="46"/>
  <c r="Q2378" i="46" a="1"/>
  <c r="Q2378" i="46" s="1"/>
  <c r="Q2379" i="46" a="1"/>
  <c r="Q2379" i="46" s="1"/>
  <c r="Q2380" i="46" a="1"/>
  <c r="Q2380" i="46"/>
  <c r="Q2381" i="46" a="1"/>
  <c r="Q2381" i="46" s="1"/>
  <c r="Q2382" i="46" a="1"/>
  <c r="Q2382" i="46"/>
  <c r="Q2383" i="46" a="1"/>
  <c r="Q2383" i="46" s="1"/>
  <c r="Q2384" i="46" a="1"/>
  <c r="Q2384" i="46" s="1"/>
  <c r="Q2385" i="46" a="1"/>
  <c r="Q2385" i="46" s="1"/>
  <c r="Q2386" i="46" a="1"/>
  <c r="Q2386" i="46"/>
  <c r="Q2387" i="46" a="1"/>
  <c r="Q2387" i="46" s="1"/>
  <c r="Q2388" i="46" a="1"/>
  <c r="Q2388" i="46"/>
  <c r="Q2389" i="46" a="1"/>
  <c r="Q2389" i="46"/>
  <c r="Q2390" i="46" a="1"/>
  <c r="Q2390" i="46" s="1"/>
  <c r="Q2391" i="46" a="1"/>
  <c r="Q2391" i="46" s="1"/>
  <c r="Q2392" i="46" a="1"/>
  <c r="Q2392" i="46" s="1"/>
  <c r="Q2393" i="46" a="1"/>
  <c r="Q2393" i="46" s="1"/>
  <c r="Q2394" i="46" a="1"/>
  <c r="Q2394" i="46" s="1"/>
  <c r="Q2395" i="46" a="1"/>
  <c r="Q2395" i="46" s="1"/>
  <c r="Q2396" i="46" a="1"/>
  <c r="Q2396" i="46"/>
  <c r="Q2397" i="46" a="1"/>
  <c r="Q2397" i="46"/>
  <c r="Q2398" i="46" a="1"/>
  <c r="Q2398" i="46"/>
  <c r="Q2399" i="46" a="1"/>
  <c r="Q2399" i="46" s="1"/>
  <c r="Q2400" i="46" a="1"/>
  <c r="Q2400" i="46"/>
  <c r="Q2401" i="46" a="1"/>
  <c r="Q2401" i="46" s="1"/>
  <c r="Q2402" i="46" a="1"/>
  <c r="Q2402" i="46" s="1"/>
  <c r="Q2403" i="46" a="1"/>
  <c r="Q2403" i="46" s="1"/>
  <c r="Q2404" i="46" a="1"/>
  <c r="Q2404" i="46" s="1"/>
  <c r="Q2405" i="46" a="1"/>
  <c r="Q2405" i="46"/>
  <c r="Q2406" i="46" a="1"/>
  <c r="Q2406" i="46"/>
  <c r="Q2407" i="46" a="1"/>
  <c r="Q2407" i="46" s="1"/>
  <c r="Q2408" i="46" a="1"/>
  <c r="Q2408" i="46" s="1"/>
  <c r="Q2409" i="46" a="1"/>
  <c r="Q2409" i="46"/>
  <c r="Q2410" i="46" a="1"/>
  <c r="Q2410" i="46" s="1"/>
  <c r="Q2411" i="46" a="1"/>
  <c r="Q2411" i="46" s="1"/>
  <c r="Q2412" i="46" a="1"/>
  <c r="Q2412" i="46"/>
  <c r="Q2413" i="46" a="1"/>
  <c r="Q2413" i="46" s="1"/>
  <c r="Q2414" i="46" a="1"/>
  <c r="Q2414" i="46"/>
  <c r="Q2415" i="46" a="1"/>
  <c r="Q2415" i="46" s="1"/>
  <c r="Q2416" i="46" a="1"/>
  <c r="Q2416" i="46" s="1"/>
  <c r="Q2417" i="46" a="1"/>
  <c r="Q2417" i="46" s="1"/>
  <c r="Q2418" i="46" a="1"/>
  <c r="Q2418" i="46"/>
  <c r="Q2419" i="46" a="1"/>
  <c r="Q2419" i="46" s="1"/>
  <c r="Q2420" i="46" a="1"/>
  <c r="Q2420" i="46"/>
  <c r="Q2421" i="46" a="1"/>
  <c r="Q2421" i="46"/>
  <c r="Q2422" i="46" a="1"/>
  <c r="Q2422" i="46" s="1"/>
  <c r="Q2423" i="46" a="1"/>
  <c r="Q2423" i="46" s="1"/>
  <c r="Q2424" i="46" a="1"/>
  <c r="Q2424" i="46" s="1"/>
  <c r="Q2425" i="46" a="1"/>
  <c r="Q2425" i="46" s="1"/>
  <c r="Q2426" i="46" a="1"/>
  <c r="Q2426" i="46" s="1"/>
  <c r="Q2427" i="46" a="1"/>
  <c r="Q2427" i="46" s="1"/>
  <c r="Q2428" i="46" a="1"/>
  <c r="Q2428" i="46"/>
  <c r="Q2429" i="46" a="1"/>
  <c r="Q2429" i="46"/>
  <c r="Q2430" i="46" a="1"/>
  <c r="Q2430" i="46"/>
  <c r="Q2431" i="46" a="1"/>
  <c r="Q2431" i="46" s="1"/>
  <c r="Q2432" i="46" a="1"/>
  <c r="Q2432" i="46"/>
  <c r="Q2433" i="46" a="1"/>
  <c r="Q2433" i="46"/>
  <c r="Q2434" i="46" a="1"/>
  <c r="Q2434" i="46"/>
  <c r="Q2435" i="46" a="1"/>
  <c r="Q2435" i="46" s="1"/>
  <c r="Q2436" i="46" a="1"/>
  <c r="Q2436" i="46"/>
  <c r="Q2437" i="46" a="1"/>
  <c r="Q2437" i="46"/>
  <c r="Q2438" i="46" a="1"/>
  <c r="Q2438" i="46"/>
  <c r="Q2439" i="46" a="1"/>
  <c r="Q2439" i="46" s="1"/>
  <c r="Q2440" i="46" a="1"/>
  <c r="Q2440" i="46"/>
  <c r="Q2441" i="46" a="1"/>
  <c r="Q2441" i="46"/>
  <c r="Q2442" i="46" a="1"/>
  <c r="Q2442" i="46"/>
  <c r="Q2443" i="46" a="1"/>
  <c r="Q2443" i="46" s="1"/>
  <c r="Q2444" i="46" a="1"/>
  <c r="Q2444" i="46"/>
  <c r="Q2445" i="46" a="1"/>
  <c r="Q2445" i="46"/>
  <c r="Q2446" i="46" a="1"/>
  <c r="Q2446" i="46"/>
  <c r="Q2447" i="46" a="1"/>
  <c r="Q2447" i="46" s="1"/>
  <c r="Q2448" i="46" a="1"/>
  <c r="Q2448" i="46"/>
  <c r="Q2449" i="46" a="1"/>
  <c r="Q2449" i="46"/>
  <c r="Q2450" i="46" a="1"/>
  <c r="Q2450" i="46"/>
  <c r="Q2451" i="46" a="1"/>
  <c r="Q2451" i="46" s="1"/>
  <c r="Q2452" i="46" a="1"/>
  <c r="Q2452" i="46"/>
  <c r="Q2453" i="46" a="1"/>
  <c r="Q2453" i="46"/>
  <c r="Q2454" i="46" a="1"/>
  <c r="Q2454" i="46"/>
  <c r="Q2455" i="46" a="1"/>
  <c r="Q2455" i="46" s="1"/>
  <c r="Q2456" i="46" a="1"/>
  <c r="Q2456" i="46"/>
  <c r="Q2457" i="46" a="1"/>
  <c r="Q2457" i="46"/>
  <c r="Q2458" i="46" a="1"/>
  <c r="Q2458" i="46"/>
  <c r="Q2459" i="46" a="1"/>
  <c r="Q2459" i="46" s="1"/>
  <c r="Q2460" i="46" a="1"/>
  <c r="Q2460" i="46" s="1"/>
  <c r="Q2461" i="46" a="1"/>
  <c r="Q2461" i="46"/>
  <c r="Q2462" i="46" a="1"/>
  <c r="Q2462" i="46"/>
  <c r="Q2463" i="46" a="1"/>
  <c r="Q2463" i="46" s="1"/>
  <c r="Q2464" i="46" a="1"/>
  <c r="Q2464" i="46" s="1"/>
  <c r="Q2465" i="46" a="1"/>
  <c r="Q2465" i="46"/>
  <c r="Q2466" i="46" a="1"/>
  <c r="Q2466" i="46"/>
  <c r="Q2467" i="46" a="1"/>
  <c r="Q2467" i="46" s="1"/>
  <c r="Q2468" i="46" a="1"/>
  <c r="Q2468" i="46" s="1"/>
  <c r="Q2469" i="46" a="1"/>
  <c r="Q2469" i="46"/>
  <c r="Q2470" i="46" a="1"/>
  <c r="Q2470" i="46"/>
  <c r="Q2471" i="46" a="1"/>
  <c r="Q2471" i="46" s="1"/>
  <c r="Q2472" i="46" a="1"/>
  <c r="Q2472" i="46" s="1"/>
  <c r="Q2473" i="46" a="1"/>
  <c r="Q2473" i="46"/>
  <c r="Q2474" i="46" a="1"/>
  <c r="Q2474" i="46"/>
  <c r="Q2475" i="46" a="1"/>
  <c r="Q2475" i="46" s="1"/>
  <c r="Q2476" i="46" a="1"/>
  <c r="Q2476" i="46" s="1"/>
  <c r="Q2477" i="46" a="1"/>
  <c r="Q2477" i="46"/>
  <c r="Q2478" i="46" a="1"/>
  <c r="Q2478" i="46"/>
  <c r="Q2479" i="46" a="1"/>
  <c r="Q2479" i="46" s="1"/>
  <c r="Q2480" i="46" a="1"/>
  <c r="Q2480" i="46" s="1"/>
  <c r="Q2481" i="46" a="1"/>
  <c r="Q2481" i="46"/>
  <c r="Q2482" i="46" a="1"/>
  <c r="Q2482" i="46"/>
  <c r="Q2483" i="46" a="1"/>
  <c r="Q2483" i="46" s="1"/>
  <c r="Q2484" i="46" a="1"/>
  <c r="Q2484" i="46" s="1"/>
  <c r="Q2485" i="46" a="1"/>
  <c r="Q2485" i="46"/>
  <c r="Q2486" i="46" a="1"/>
  <c r="Q2486" i="46"/>
  <c r="Q2487" i="46" a="1"/>
  <c r="Q2487" i="46" s="1"/>
  <c r="Q2488" i="46" a="1"/>
  <c r="Q2488" i="46" s="1"/>
  <c r="Q2489" i="46" a="1"/>
  <c r="Q2489" i="46"/>
  <c r="Q2490" i="46" a="1"/>
  <c r="Q2490" i="46"/>
  <c r="Q2491" i="46" a="1"/>
  <c r="Q2491" i="46" s="1"/>
  <c r="Q2492" i="46" a="1"/>
  <c r="Q2492" i="46" s="1"/>
  <c r="Q2493" i="46" a="1"/>
  <c r="Q2493" i="46"/>
  <c r="Q2494" i="46" a="1"/>
  <c r="Q2494" i="46"/>
  <c r="Q2495" i="46" a="1"/>
  <c r="Q2495" i="46" s="1"/>
  <c r="Q2496" i="46" a="1"/>
  <c r="Q2496" i="46" s="1"/>
  <c r="Q2497" i="46" a="1"/>
  <c r="Q2497" i="46"/>
  <c r="Q2498" i="46" a="1"/>
  <c r="Q2498" i="46"/>
  <c r="Q2499" i="46" a="1"/>
  <c r="Q2499" i="46" s="1"/>
  <c r="Q2500" i="46" a="1"/>
  <c r="Q2500" i="46" s="1"/>
  <c r="Q2501" i="46" a="1"/>
  <c r="Q2501" i="46"/>
  <c r="Q2502" i="46" a="1"/>
  <c r="Q2502" i="46"/>
  <c r="Q2503" i="46" a="1"/>
  <c r="Q2503" i="46" s="1"/>
  <c r="Q2504" i="46" a="1"/>
  <c r="Q2504" i="46" s="1"/>
  <c r="Q2505" i="46" a="1"/>
  <c r="Q2505" i="46"/>
  <c r="Q2506" i="46" a="1"/>
  <c r="Q2506" i="46"/>
  <c r="Q2507" i="46" a="1"/>
  <c r="Q2507" i="46" s="1"/>
  <c r="Q2508" i="46" a="1"/>
  <c r="Q2508" i="46" s="1"/>
  <c r="Q2509" i="46" a="1"/>
  <c r="Q2509" i="46"/>
  <c r="Q2510" i="46" a="1"/>
  <c r="Q2510" i="46"/>
  <c r="Q2511" i="46" a="1"/>
  <c r="Q2511" i="46" s="1"/>
  <c r="Q2512" i="46" a="1"/>
  <c r="Q2512" i="46" s="1"/>
  <c r="Q2513" i="46" a="1"/>
  <c r="Q2513" i="46"/>
  <c r="Q2514" i="46" a="1"/>
  <c r="Q2514" i="46"/>
  <c r="Q2515" i="46" a="1"/>
  <c r="Q2515" i="46" s="1"/>
  <c r="Q2516" i="46" a="1"/>
  <c r="Q2516" i="46" s="1"/>
  <c r="Q2517" i="46" a="1"/>
  <c r="Q2517" i="46"/>
  <c r="Q2518" i="46" a="1"/>
  <c r="Q2518" i="46"/>
  <c r="Q2519" i="46" a="1"/>
  <c r="Q2519" i="46" s="1"/>
  <c r="Q2520" i="46" a="1"/>
  <c r="Q2520" i="46" s="1"/>
  <c r="Q2521" i="46" a="1"/>
  <c r="Q2521" i="46"/>
  <c r="Q2522" i="46" a="1"/>
  <c r="Q2522" i="46"/>
  <c r="Q2523" i="46" a="1"/>
  <c r="Q2523" i="46" s="1"/>
  <c r="Q2524" i="46" a="1"/>
  <c r="Q2524" i="46" s="1"/>
  <c r="Q2525" i="46" a="1"/>
  <c r="Q2525" i="46"/>
  <c r="Q2526" i="46" a="1"/>
  <c r="Q2526" i="46"/>
  <c r="Q2527" i="46" a="1"/>
  <c r="Q2527" i="46" s="1"/>
  <c r="Q2528" i="46" a="1"/>
  <c r="Q2528" i="46" s="1"/>
  <c r="Q2529" i="46" a="1"/>
  <c r="Q2529" i="46"/>
  <c r="Q2530" i="46" a="1"/>
  <c r="Q2530" i="46"/>
  <c r="Q2531" i="46" a="1"/>
  <c r="Q2531" i="46" s="1"/>
  <c r="Q2532" i="46" a="1"/>
  <c r="Q2532" i="46" s="1"/>
  <c r="Q2533" i="46" a="1"/>
  <c r="Q2533" i="46"/>
  <c r="Q2534" i="46" a="1"/>
  <c r="Q2534" i="46"/>
  <c r="Q2535" i="46" a="1"/>
  <c r="Q2535" i="46" s="1"/>
  <c r="Q2536" i="46" a="1"/>
  <c r="Q2536" i="46" s="1"/>
  <c r="Q2537" i="46" a="1"/>
  <c r="Q2537" i="46"/>
  <c r="Q2538" i="46" a="1"/>
  <c r="Q2538" i="46"/>
  <c r="Q2539" i="46" a="1"/>
  <c r="Q2539" i="46" s="1"/>
  <c r="Q2540" i="46" a="1"/>
  <c r="Q2540" i="46" s="1"/>
  <c r="Q2541" i="46" a="1"/>
  <c r="Q2541" i="46"/>
  <c r="Q2542" i="46" a="1"/>
  <c r="Q2542" i="46"/>
  <c r="Q2543" i="46" a="1"/>
  <c r="Q2543" i="46" s="1"/>
  <c r="Q2544" i="46" a="1"/>
  <c r="Q2544" i="46" s="1"/>
  <c r="Q2545" i="46" a="1"/>
  <c r="Q2545" i="46"/>
  <c r="Q2546" i="46" a="1"/>
  <c r="Q2546" i="46"/>
  <c r="Q2547" i="46" a="1"/>
  <c r="Q2547" i="46" s="1"/>
  <c r="Q2548" i="46" a="1"/>
  <c r="Q2548" i="46" s="1"/>
  <c r="Q2549" i="46" a="1"/>
  <c r="Q2549" i="46"/>
  <c r="Q2550" i="46" a="1"/>
  <c r="Q2550" i="46"/>
  <c r="Q2551" i="46" a="1"/>
  <c r="Q2551" i="46" s="1"/>
  <c r="Q2552" i="46" a="1"/>
  <c r="Q2552" i="46" s="1"/>
  <c r="Q2553" i="46" a="1"/>
  <c r="Q2553" i="46"/>
  <c r="Q2554" i="46" a="1"/>
  <c r="Q2554" i="46"/>
  <c r="Q2555" i="46" a="1"/>
  <c r="Q2555" i="46" s="1"/>
  <c r="Q2556" i="46" a="1"/>
  <c r="Q2556" i="46" s="1"/>
  <c r="Q2557" i="46" a="1"/>
  <c r="Q2557" i="46"/>
  <c r="Q2558" i="46" a="1"/>
  <c r="Q2558" i="46"/>
  <c r="Q2559" i="46" a="1"/>
  <c r="Q2559" i="46" s="1"/>
  <c r="Q2560" i="46" a="1"/>
  <c r="Q2560" i="46" s="1"/>
  <c r="Q2561" i="46" a="1"/>
  <c r="Q2561" i="46"/>
  <c r="Q2562" i="46" a="1"/>
  <c r="Q2562" i="46"/>
  <c r="Q2563" i="46" a="1"/>
  <c r="Q2563" i="46" s="1"/>
  <c r="Q2564" i="46" a="1"/>
  <c r="Q2564" i="46" s="1"/>
  <c r="Q2565" i="46" a="1"/>
  <c r="Q2565" i="46"/>
  <c r="Q2566" i="46" a="1"/>
  <c r="Q2566" i="46"/>
  <c r="Q2567" i="46" a="1"/>
  <c r="Q2567" i="46" s="1"/>
  <c r="Q2568" i="46" a="1"/>
  <c r="Q2568" i="46" s="1"/>
  <c r="Q2569" i="46" a="1"/>
  <c r="Q2569" i="46"/>
  <c r="Q2570" i="46" a="1"/>
  <c r="Q2570" i="46"/>
  <c r="Q2571" i="46" a="1"/>
  <c r="Q2571" i="46" s="1"/>
  <c r="Q2572" i="46" a="1"/>
  <c r="Q2572" i="46" s="1"/>
  <c r="Q2573" i="46" a="1"/>
  <c r="Q2573" i="46"/>
  <c r="Q2574" i="46" a="1"/>
  <c r="Q2574" i="46"/>
  <c r="Q2575" i="46" a="1"/>
  <c r="Q2575" i="46" s="1"/>
  <c r="Q2576" i="46" a="1"/>
  <c r="Q2576" i="46" s="1"/>
  <c r="Q2577" i="46" a="1"/>
  <c r="Q2577" i="46"/>
  <c r="Q2578" i="46" a="1"/>
  <c r="Q2578" i="46"/>
  <c r="Q2579" i="46" a="1"/>
  <c r="Q2579" i="46" s="1"/>
  <c r="Q2580" i="46" a="1"/>
  <c r="Q2580" i="46" s="1"/>
  <c r="Q2581" i="46" a="1"/>
  <c r="Q2581" i="46"/>
  <c r="Q2582" i="46" a="1"/>
  <c r="Q2582" i="46"/>
  <c r="Q2583" i="46" a="1"/>
  <c r="Q2583" i="46" s="1"/>
  <c r="Q2584" i="46" a="1"/>
  <c r="Q2584" i="46" s="1"/>
  <c r="Q2585" i="46" a="1"/>
  <c r="Q2585" i="46"/>
  <c r="Q2586" i="46" a="1"/>
  <c r="Q2586" i="46"/>
  <c r="Q2587" i="46" a="1"/>
  <c r="Q2587" i="46" s="1"/>
  <c r="Q2588" i="46" a="1"/>
  <c r="Q2588" i="46" s="1"/>
  <c r="Q2589" i="46" a="1"/>
  <c r="Q2589" i="46"/>
  <c r="Q2590" i="46" a="1"/>
  <c r="Q2590" i="46"/>
  <c r="Q2591" i="46" a="1"/>
  <c r="Q2591" i="46" s="1"/>
  <c r="Q2592" i="46" a="1"/>
  <c r="Q2592" i="46" s="1"/>
  <c r="Q2593" i="46" a="1"/>
  <c r="Q2593" i="46"/>
  <c r="Q2594" i="46" a="1"/>
  <c r="Q2594" i="46"/>
  <c r="Q2595" i="46" a="1"/>
  <c r="Q2595" i="46" s="1"/>
  <c r="Q2596" i="46" a="1"/>
  <c r="Q2596" i="46" s="1"/>
  <c r="Q2597" i="46" a="1"/>
  <c r="Q2597" i="46"/>
  <c r="Q2598" i="46" a="1"/>
  <c r="Q2598" i="46"/>
  <c r="Q2599" i="46" a="1"/>
  <c r="Q2599" i="46" s="1"/>
  <c r="Q2600" i="46" a="1"/>
  <c r="Q2600" i="46" s="1"/>
  <c r="Q2601" i="46" a="1"/>
  <c r="Q2601" i="46"/>
  <c r="Q2602" i="46" a="1"/>
  <c r="Q2602" i="46"/>
  <c r="Q2603" i="46" a="1"/>
  <c r="Q2603" i="46" s="1"/>
  <c r="Q2604" i="46" a="1"/>
  <c r="Q2604" i="46" s="1"/>
  <c r="Q2605" i="46" a="1"/>
  <c r="Q2605" i="46"/>
  <c r="Q2606" i="46" a="1"/>
  <c r="Q2606" i="46" s="1"/>
  <c r="Q2607" i="46" a="1"/>
  <c r="Q2607" i="46" s="1"/>
  <c r="Q2608" i="46" a="1"/>
  <c r="Q2608" i="46" s="1"/>
  <c r="Q2609" i="46" a="1"/>
  <c r="Q2609" i="46"/>
  <c r="Q2610" i="46" a="1"/>
  <c r="Q2610" i="46" s="1"/>
  <c r="Q2611" i="46" a="1"/>
  <c r="Q2611" i="46" s="1"/>
  <c r="Q2612" i="46" a="1"/>
  <c r="Q2612" i="46" s="1"/>
  <c r="Q2613" i="46" a="1"/>
  <c r="Q2613" i="46"/>
  <c r="Q2614" i="46" a="1"/>
  <c r="Q2614" i="46" s="1"/>
  <c r="Q2615" i="46" a="1"/>
  <c r="Q2615" i="46" s="1"/>
  <c r="Q2616" i="46" a="1"/>
  <c r="Q2616" i="46" s="1"/>
  <c r="Q2617" i="46" a="1"/>
  <c r="Q2617" i="46"/>
  <c r="Q2618" i="46" a="1"/>
  <c r="Q2618" i="46" s="1"/>
  <c r="Q2619" i="46" a="1"/>
  <c r="Q2619" i="46" s="1"/>
  <c r="Q2620" i="46" a="1"/>
  <c r="Q2620" i="46" s="1"/>
  <c r="Q2621" i="46" a="1"/>
  <c r="Q2621" i="46"/>
  <c r="Q2622" i="46" a="1"/>
  <c r="Q2622" i="46" s="1"/>
  <c r="Q2623" i="46" a="1"/>
  <c r="Q2623" i="46" s="1"/>
  <c r="Q2624" i="46" a="1"/>
  <c r="Q2624" i="46" s="1"/>
  <c r="Q2625" i="46" a="1"/>
  <c r="Q2625" i="46"/>
  <c r="Q2626" i="46" a="1"/>
  <c r="Q2626" i="46" s="1"/>
  <c r="Q2627" i="46" a="1"/>
  <c r="Q2627" i="46" s="1"/>
  <c r="Q2628" i="46" a="1"/>
  <c r="Q2628" i="46" s="1"/>
  <c r="Q2629" i="46" a="1"/>
  <c r="Q2629" i="46"/>
  <c r="Q2630" i="46" a="1"/>
  <c r="Q2630" i="46" s="1"/>
  <c r="Q2631" i="46" a="1"/>
  <c r="Q2631" i="46" s="1"/>
  <c r="Q2632" i="46" a="1"/>
  <c r="Q2632" i="46" s="1"/>
  <c r="Q2633" i="46" a="1"/>
  <c r="Q2633" i="46"/>
  <c r="Q2634" i="46" a="1"/>
  <c r="Q2634" i="46" s="1"/>
  <c r="Q2635" i="46" a="1"/>
  <c r="Q2635" i="46" s="1"/>
  <c r="Q2636" i="46" a="1"/>
  <c r="Q2636" i="46" s="1"/>
  <c r="Q2637" i="46" a="1"/>
  <c r="Q2637" i="46"/>
  <c r="Q2638" i="46" a="1"/>
  <c r="Q2638" i="46" s="1"/>
  <c r="Q2639" i="46" a="1"/>
  <c r="Q2639" i="46" s="1"/>
  <c r="Q2640" i="46" a="1"/>
  <c r="Q2640" i="46" s="1"/>
  <c r="Q2641" i="46" a="1"/>
  <c r="Q2641" i="46"/>
  <c r="Q2642" i="46" a="1"/>
  <c r="Q2642" i="46" s="1"/>
  <c r="Q2643" i="46" a="1"/>
  <c r="Q2643" i="46" s="1"/>
  <c r="Q2644" i="46" a="1"/>
  <c r="Q2644" i="46" s="1"/>
  <c r="Q2645" i="46" a="1"/>
  <c r="Q2645" i="46"/>
  <c r="Q2646" i="46" a="1"/>
  <c r="Q2646" i="46" s="1"/>
  <c r="Q2647" i="46" a="1"/>
  <c r="Q2647" i="46" s="1"/>
  <c r="Q2648" i="46" a="1"/>
  <c r="Q2648" i="46" s="1"/>
  <c r="Q2649" i="46" a="1"/>
  <c r="Q2649" i="46"/>
  <c r="Q2650" i="46" a="1"/>
  <c r="Q2650" i="46" s="1"/>
  <c r="Q2651" i="46" a="1"/>
  <c r="Q2651" i="46" s="1"/>
  <c r="Q2652" i="46" a="1"/>
  <c r="Q2652" i="46" s="1"/>
  <c r="Q2653" i="46" a="1"/>
  <c r="Q2653" i="46"/>
  <c r="Q2654" i="46" a="1"/>
  <c r="Q2654" i="46" s="1"/>
  <c r="Q2655" i="46" a="1"/>
  <c r="Q2655" i="46" s="1"/>
  <c r="Q2656" i="46" a="1"/>
  <c r="Q2656" i="46" s="1"/>
  <c r="Q2657" i="46" a="1"/>
  <c r="Q2657" i="46"/>
  <c r="Q2658" i="46" a="1"/>
  <c r="Q2658" i="46" s="1"/>
  <c r="Q2659" i="46" a="1"/>
  <c r="Q2659" i="46" s="1"/>
  <c r="Q2660" i="46" a="1"/>
  <c r="Q2660" i="46" s="1"/>
  <c r="Q2661" i="46" a="1"/>
  <c r="Q2661" i="46"/>
  <c r="Q2662" i="46" a="1"/>
  <c r="Q2662" i="46" s="1"/>
  <c r="Q2663" i="46" a="1"/>
  <c r="Q2663" i="46" s="1"/>
  <c r="Q2664" i="46" a="1"/>
  <c r="Q2664" i="46" s="1"/>
  <c r="Q2665" i="46" a="1"/>
  <c r="Q2665" i="46"/>
  <c r="Q2666" i="46" a="1"/>
  <c r="Q2666" i="46" s="1"/>
  <c r="Q2667" i="46" a="1"/>
  <c r="Q2667" i="46" s="1"/>
  <c r="Q2668" i="46" a="1"/>
  <c r="Q2668" i="46" s="1"/>
  <c r="Q2669" i="46" a="1"/>
  <c r="Q2669" i="46"/>
  <c r="Q2670" i="46" a="1"/>
  <c r="Q2670" i="46" s="1"/>
  <c r="Q2671" i="46" a="1"/>
  <c r="Q2671" i="46" s="1"/>
  <c r="Q2672" i="46" a="1"/>
  <c r="Q2672" i="46" s="1"/>
  <c r="Q2673" i="46" a="1"/>
  <c r="Q2673" i="46"/>
  <c r="Q2674" i="46" a="1"/>
  <c r="Q2674" i="46" s="1"/>
  <c r="Q2675" i="46" a="1"/>
  <c r="Q2675" i="46" s="1"/>
  <c r="Q2676" i="46" a="1"/>
  <c r="Q2676" i="46" s="1"/>
  <c r="Q2677" i="46" a="1"/>
  <c r="Q2677" i="46"/>
  <c r="Q2678" i="46" a="1"/>
  <c r="Q2678" i="46" s="1"/>
  <c r="Q2679" i="46" a="1"/>
  <c r="Q2679" i="46" s="1"/>
  <c r="Q2680" i="46" a="1"/>
  <c r="Q2680" i="46" s="1"/>
  <c r="P16" i="46" a="1"/>
  <c r="P16" i="46" s="1"/>
  <c r="P17" i="46" a="1"/>
  <c r="P17" i="46"/>
  <c r="P18" i="46" a="1"/>
  <c r="P18" i="46" s="1"/>
  <c r="P19" i="46" a="1"/>
  <c r="P19" i="46"/>
  <c r="P20" i="46" a="1"/>
  <c r="P20" i="46" s="1"/>
  <c r="P21" i="46" a="1"/>
  <c r="P21" i="46"/>
  <c r="P22" i="46" a="1"/>
  <c r="P22" i="46" s="1"/>
  <c r="P23" i="46" a="1"/>
  <c r="P23" i="46"/>
  <c r="P24" i="46" a="1"/>
  <c r="P24" i="46" s="1"/>
  <c r="P25" i="46" a="1"/>
  <c r="P25" i="46"/>
  <c r="P26" i="46" a="1"/>
  <c r="P26" i="46" s="1"/>
  <c r="P27" i="46" a="1"/>
  <c r="P27" i="46"/>
  <c r="P28" i="46" a="1"/>
  <c r="P28" i="46" s="1"/>
  <c r="P29" i="46" a="1"/>
  <c r="P29" i="46"/>
  <c r="P30" i="46" a="1"/>
  <c r="P30" i="46" s="1"/>
  <c r="P31" i="46" a="1"/>
  <c r="P31" i="46"/>
  <c r="P32" i="46" a="1"/>
  <c r="P32" i="46" s="1"/>
  <c r="P33" i="46" a="1"/>
  <c r="P33" i="46" s="1"/>
  <c r="P34" i="46" a="1"/>
  <c r="P34" i="46" s="1"/>
  <c r="P35" i="46" a="1"/>
  <c r="P35" i="46"/>
  <c r="P36" i="46" a="1"/>
  <c r="P36" i="46" s="1"/>
  <c r="P37" i="46" a="1"/>
  <c r="P37" i="46" s="1"/>
  <c r="P38" i="46" a="1"/>
  <c r="P38" i="46" s="1"/>
  <c r="P39" i="46" a="1"/>
  <c r="P39" i="46"/>
  <c r="P40" i="46" a="1"/>
  <c r="P40" i="46" s="1"/>
  <c r="P41" i="46" a="1"/>
  <c r="P41" i="46" s="1"/>
  <c r="P42" i="46" a="1"/>
  <c r="P42" i="46" s="1"/>
  <c r="P43" i="46" a="1"/>
  <c r="P43" i="46"/>
  <c r="P44" i="46" a="1"/>
  <c r="P44" i="46" s="1"/>
  <c r="P45" i="46" a="1"/>
  <c r="P45" i="46" s="1"/>
  <c r="P46" i="46" a="1"/>
  <c r="P46" i="46" s="1"/>
  <c r="P47" i="46" a="1"/>
  <c r="P47" i="46"/>
  <c r="P48" i="46" a="1"/>
  <c r="P48" i="46" s="1"/>
  <c r="P49" i="46" a="1"/>
  <c r="P49" i="46" s="1"/>
  <c r="P50" i="46" a="1"/>
  <c r="P50" i="46" s="1"/>
  <c r="P51" i="46" a="1"/>
  <c r="P51" i="46"/>
  <c r="P52" i="46" a="1"/>
  <c r="P52" i="46" s="1"/>
  <c r="P53" i="46" a="1"/>
  <c r="P53" i="46" s="1"/>
  <c r="P54" i="46" a="1"/>
  <c r="P54" i="46" s="1"/>
  <c r="P55" i="46" a="1"/>
  <c r="P55" i="46" s="1"/>
  <c r="P56" i="46" a="1"/>
  <c r="P56" i="46" s="1"/>
  <c r="P57" i="46" a="1"/>
  <c r="P57" i="46" s="1"/>
  <c r="P58" i="46" a="1"/>
  <c r="P58" i="46" s="1"/>
  <c r="P59" i="46" a="1"/>
  <c r="P59" i="46" s="1"/>
  <c r="P60" i="46" a="1"/>
  <c r="P60" i="46" s="1"/>
  <c r="P61" i="46" a="1"/>
  <c r="P61" i="46" s="1"/>
  <c r="P62" i="46" a="1"/>
  <c r="P62" i="46" s="1"/>
  <c r="P63" i="46" a="1"/>
  <c r="P63" i="46"/>
  <c r="P64" i="46" a="1"/>
  <c r="P64" i="46" s="1"/>
  <c r="P65" i="46" a="1"/>
  <c r="P65" i="46" s="1"/>
  <c r="P66" i="46" a="1"/>
  <c r="P66" i="46" s="1"/>
  <c r="P67" i="46" a="1"/>
  <c r="P67" i="46"/>
  <c r="P68" i="46" a="1"/>
  <c r="P68" i="46" s="1"/>
  <c r="P69" i="46" a="1"/>
  <c r="P69" i="46" s="1"/>
  <c r="P70" i="46" a="1"/>
  <c r="P70" i="46" s="1"/>
  <c r="P71" i="46" a="1"/>
  <c r="P71" i="46" s="1"/>
  <c r="P72" i="46" a="1"/>
  <c r="P72" i="46" s="1"/>
  <c r="P73" i="46" a="1"/>
  <c r="P73" i="46" s="1"/>
  <c r="P74" i="46" a="1"/>
  <c r="P74" i="46" s="1"/>
  <c r="P75" i="46" a="1"/>
  <c r="P75" i="46" s="1"/>
  <c r="P76" i="46" a="1"/>
  <c r="P76" i="46" s="1"/>
  <c r="P77" i="46" a="1"/>
  <c r="P77" i="46" s="1"/>
  <c r="P78" i="46" a="1"/>
  <c r="P78" i="46" s="1"/>
  <c r="P79" i="46" a="1"/>
  <c r="P79" i="46" s="1"/>
  <c r="P80" i="46" a="1"/>
  <c r="P80" i="46" s="1"/>
  <c r="P81" i="46" a="1"/>
  <c r="P81" i="46" s="1"/>
  <c r="P82" i="46" a="1"/>
  <c r="P82" i="46" s="1"/>
  <c r="P83" i="46" a="1"/>
  <c r="P83" i="46" s="1"/>
  <c r="P84" i="46" a="1"/>
  <c r="P84" i="46" s="1"/>
  <c r="P85" i="46" a="1"/>
  <c r="P85" i="46" s="1"/>
  <c r="P86" i="46" a="1"/>
  <c r="P86" i="46" s="1"/>
  <c r="P87" i="46" a="1"/>
  <c r="P87" i="46" s="1"/>
  <c r="P88" i="46" a="1"/>
  <c r="P88" i="46" s="1"/>
  <c r="P89" i="46" a="1"/>
  <c r="P89" i="46" s="1"/>
  <c r="P90" i="46" a="1"/>
  <c r="P90" i="46" s="1"/>
  <c r="P91" i="46" a="1"/>
  <c r="P91" i="46" s="1"/>
  <c r="P92" i="46" a="1"/>
  <c r="P92" i="46" s="1"/>
  <c r="P93" i="46" a="1"/>
  <c r="P93" i="46" s="1"/>
  <c r="P94" i="46" a="1"/>
  <c r="P94" i="46" s="1"/>
  <c r="P95" i="46" a="1"/>
  <c r="P95" i="46"/>
  <c r="P96" i="46" a="1"/>
  <c r="P96" i="46" s="1"/>
  <c r="P97" i="46" a="1"/>
  <c r="P97" i="46" s="1"/>
  <c r="P98" i="46" a="1"/>
  <c r="P98" i="46" s="1"/>
  <c r="P99" i="46" a="1"/>
  <c r="P99" i="46"/>
  <c r="P100" i="46" a="1"/>
  <c r="P100" i="46" s="1"/>
  <c r="P101" i="46" a="1"/>
  <c r="P101" i="46" s="1"/>
  <c r="P102" i="46" a="1"/>
  <c r="P102" i="46" s="1"/>
  <c r="P103" i="46" a="1"/>
  <c r="P103" i="46" s="1"/>
  <c r="P104" i="46" a="1"/>
  <c r="P104" i="46" s="1"/>
  <c r="P105" i="46" a="1"/>
  <c r="P105" i="46" s="1"/>
  <c r="P106" i="46" a="1"/>
  <c r="P106" i="46" s="1"/>
  <c r="P107" i="46" a="1"/>
  <c r="P107" i="46" s="1"/>
  <c r="P108" i="46" a="1"/>
  <c r="P108" i="46" s="1"/>
  <c r="P109" i="46" a="1"/>
  <c r="P109" i="46" s="1"/>
  <c r="P110" i="46" a="1"/>
  <c r="P110" i="46" s="1"/>
  <c r="P111" i="46" a="1"/>
  <c r="P111" i="46" s="1"/>
  <c r="P112" i="46" a="1"/>
  <c r="P112" i="46" s="1"/>
  <c r="P113" i="46" a="1"/>
  <c r="P113" i="46" s="1"/>
  <c r="P114" i="46" a="1"/>
  <c r="P114" i="46" s="1"/>
  <c r="P115" i="46" a="1"/>
  <c r="P115" i="46" s="1"/>
  <c r="P116" i="46" a="1"/>
  <c r="P116" i="46" s="1"/>
  <c r="P117" i="46" a="1"/>
  <c r="P117" i="46" s="1"/>
  <c r="P118" i="46" a="1"/>
  <c r="P118" i="46" s="1"/>
  <c r="P119" i="46" a="1"/>
  <c r="P119" i="46" s="1"/>
  <c r="P120" i="46" a="1"/>
  <c r="P120" i="46" s="1"/>
  <c r="P121" i="46" a="1"/>
  <c r="P121" i="46" s="1"/>
  <c r="P122" i="46" a="1"/>
  <c r="P122" i="46" s="1"/>
  <c r="P123" i="46" a="1"/>
  <c r="P123" i="46" s="1"/>
  <c r="P124" i="46" a="1"/>
  <c r="P124" i="46" s="1"/>
  <c r="P125" i="46" a="1"/>
  <c r="P125" i="46" s="1"/>
  <c r="P126" i="46" a="1"/>
  <c r="P126" i="46" s="1"/>
  <c r="P127" i="46" a="1"/>
  <c r="P127" i="46"/>
  <c r="P128" i="46" a="1"/>
  <c r="P128" i="46" s="1"/>
  <c r="P129" i="46" a="1"/>
  <c r="P129" i="46" s="1"/>
  <c r="P130" i="46" a="1"/>
  <c r="P130" i="46" s="1"/>
  <c r="P131" i="46" a="1"/>
  <c r="P131" i="46"/>
  <c r="P132" i="46" a="1"/>
  <c r="P132" i="46" s="1"/>
  <c r="P133" i="46" a="1"/>
  <c r="P133" i="46" s="1"/>
  <c r="P134" i="46" a="1"/>
  <c r="P134" i="46" s="1"/>
  <c r="P135" i="46" a="1"/>
  <c r="P135" i="46" s="1"/>
  <c r="P136" i="46" a="1"/>
  <c r="P136" i="46" s="1"/>
  <c r="P137" i="46" a="1"/>
  <c r="P137" i="46" s="1"/>
  <c r="P138" i="46" a="1"/>
  <c r="P138" i="46" s="1"/>
  <c r="P139" i="46" a="1"/>
  <c r="P139" i="46" s="1"/>
  <c r="P140" i="46" a="1"/>
  <c r="P140" i="46" s="1"/>
  <c r="P141" i="46" a="1"/>
  <c r="P141" i="46" s="1"/>
  <c r="P142" i="46" a="1"/>
  <c r="P142" i="46" s="1"/>
  <c r="P143" i="46" a="1"/>
  <c r="P143" i="46" s="1"/>
  <c r="P144" i="46" a="1"/>
  <c r="P144" i="46" s="1"/>
  <c r="P145" i="46" a="1"/>
  <c r="P145" i="46" s="1"/>
  <c r="P146" i="46" a="1"/>
  <c r="P146" i="46" s="1"/>
  <c r="P147" i="46" a="1"/>
  <c r="P147" i="46"/>
  <c r="P148" i="46" a="1"/>
  <c r="P148" i="46" s="1"/>
  <c r="P149" i="46" a="1"/>
  <c r="P149" i="46" s="1"/>
  <c r="P150" i="46" a="1"/>
  <c r="P150" i="46" s="1"/>
  <c r="P151" i="46" a="1"/>
  <c r="P151" i="46" s="1"/>
  <c r="P152" i="46" a="1"/>
  <c r="P152" i="46" s="1"/>
  <c r="P153" i="46" a="1"/>
  <c r="P153" i="46" s="1"/>
  <c r="P154" i="46" a="1"/>
  <c r="P154" i="46" s="1"/>
  <c r="P155" i="46" a="1"/>
  <c r="P155" i="46" s="1"/>
  <c r="P156" i="46" a="1"/>
  <c r="P156" i="46" s="1"/>
  <c r="P157" i="46" a="1"/>
  <c r="P157" i="46" s="1"/>
  <c r="P158" i="46" a="1"/>
  <c r="P158" i="46" s="1"/>
  <c r="P159" i="46" a="1"/>
  <c r="P159" i="46"/>
  <c r="P160" i="46" a="1"/>
  <c r="P160" i="46" s="1"/>
  <c r="P161" i="46" a="1"/>
  <c r="P161" i="46" s="1"/>
  <c r="P162" i="46" a="1"/>
  <c r="P162" i="46" s="1"/>
  <c r="P163" i="46" a="1"/>
  <c r="P163" i="46"/>
  <c r="P164" i="46" a="1"/>
  <c r="P164" i="46" s="1"/>
  <c r="P165" i="46" a="1"/>
  <c r="P165" i="46" s="1"/>
  <c r="P166" i="46" a="1"/>
  <c r="P166" i="46" s="1"/>
  <c r="P167" i="46" a="1"/>
  <c r="P167" i="46" s="1"/>
  <c r="P168" i="46" a="1"/>
  <c r="P168" i="46" s="1"/>
  <c r="P169" i="46" a="1"/>
  <c r="P169" i="46" s="1"/>
  <c r="P170" i="46" a="1"/>
  <c r="P170" i="46" s="1"/>
  <c r="P171" i="46" a="1"/>
  <c r="P171" i="46" s="1"/>
  <c r="P172" i="46" a="1"/>
  <c r="P172" i="46" s="1"/>
  <c r="P173" i="46" a="1"/>
  <c r="P173" i="46" s="1"/>
  <c r="P174" i="46" a="1"/>
  <c r="P174" i="46" s="1"/>
  <c r="P175" i="46" a="1"/>
  <c r="P175" i="46" s="1"/>
  <c r="P176" i="46" a="1"/>
  <c r="P176" i="46" s="1"/>
  <c r="P177" i="46" a="1"/>
  <c r="P177" i="46" s="1"/>
  <c r="P178" i="46" a="1"/>
  <c r="P178" i="46" s="1"/>
  <c r="P179" i="46" a="1"/>
  <c r="P179" i="46"/>
  <c r="P180" i="46" a="1"/>
  <c r="P180" i="46" s="1"/>
  <c r="P181" i="46" a="1"/>
  <c r="P181" i="46" s="1"/>
  <c r="P182" i="46" a="1"/>
  <c r="P182" i="46" s="1"/>
  <c r="P183" i="46" a="1"/>
  <c r="P183" i="46" s="1"/>
  <c r="P184" i="46" a="1"/>
  <c r="P184" i="46" s="1"/>
  <c r="P185" i="46" a="1"/>
  <c r="P185" i="46" s="1"/>
  <c r="P186" i="46" a="1"/>
  <c r="P186" i="46" s="1"/>
  <c r="P187" i="46" a="1"/>
  <c r="P187" i="46" s="1"/>
  <c r="P188" i="46" a="1"/>
  <c r="P188" i="46" s="1"/>
  <c r="P189" i="46" a="1"/>
  <c r="P189" i="46" s="1"/>
  <c r="P190" i="46" a="1"/>
  <c r="P190" i="46" s="1"/>
  <c r="P191" i="46" a="1"/>
  <c r="P191" i="46"/>
  <c r="P192" i="46" a="1"/>
  <c r="P192" i="46" s="1"/>
  <c r="P193" i="46" a="1"/>
  <c r="P193" i="46" s="1"/>
  <c r="P194" i="46" a="1"/>
  <c r="P194" i="46" s="1"/>
  <c r="P195" i="46" a="1"/>
  <c r="P195" i="46"/>
  <c r="P196" i="46" a="1"/>
  <c r="P196" i="46" s="1"/>
  <c r="P197" i="46" a="1"/>
  <c r="P197" i="46" s="1"/>
  <c r="P198" i="46" a="1"/>
  <c r="P198" i="46" s="1"/>
  <c r="P199" i="46" a="1"/>
  <c r="P199" i="46" s="1"/>
  <c r="P200" i="46" a="1"/>
  <c r="P200" i="46" s="1"/>
  <c r="P201" i="46" a="1"/>
  <c r="P201" i="46" s="1"/>
  <c r="P202" i="46" a="1"/>
  <c r="P202" i="46" s="1"/>
  <c r="P203" i="46" a="1"/>
  <c r="P203" i="46" s="1"/>
  <c r="P204" i="46" a="1"/>
  <c r="P204" i="46" s="1"/>
  <c r="P205" i="46" a="1"/>
  <c r="P205" i="46" s="1"/>
  <c r="P206" i="46" a="1"/>
  <c r="P206" i="46" s="1"/>
  <c r="P207" i="46" a="1"/>
  <c r="P207" i="46" s="1"/>
  <c r="P208" i="46" a="1"/>
  <c r="P208" i="46" s="1"/>
  <c r="P209" i="46" a="1"/>
  <c r="P209" i="46" s="1"/>
  <c r="P210" i="46" a="1"/>
  <c r="P210" i="46" s="1"/>
  <c r="P211" i="46" a="1"/>
  <c r="P211" i="46" s="1"/>
  <c r="P212" i="46" a="1"/>
  <c r="P212" i="46" s="1"/>
  <c r="P213" i="46" a="1"/>
  <c r="P213" i="46" s="1"/>
  <c r="P214" i="46" a="1"/>
  <c r="P214" i="46" s="1"/>
  <c r="P215" i="46" a="1"/>
  <c r="P215" i="46" s="1"/>
  <c r="P216" i="46" a="1"/>
  <c r="P216" i="46" s="1"/>
  <c r="P217" i="46" a="1"/>
  <c r="P217" i="46" s="1"/>
  <c r="P218" i="46" a="1"/>
  <c r="P218" i="46" s="1"/>
  <c r="P219" i="46" a="1"/>
  <c r="P219" i="46" s="1"/>
  <c r="P220" i="46" a="1"/>
  <c r="P220" i="46" s="1"/>
  <c r="P221" i="46" a="1"/>
  <c r="P221" i="46" s="1"/>
  <c r="P222" i="46" a="1"/>
  <c r="P222" i="46" s="1"/>
  <c r="P223" i="46" a="1"/>
  <c r="P223" i="46"/>
  <c r="P224" i="46" a="1"/>
  <c r="P224" i="46" s="1"/>
  <c r="P225" i="46" a="1"/>
  <c r="P225" i="46" s="1"/>
  <c r="P226" i="46" a="1"/>
  <c r="P226" i="46" s="1"/>
  <c r="P227" i="46" a="1"/>
  <c r="P227" i="46"/>
  <c r="P228" i="46" a="1"/>
  <c r="P228" i="46" s="1"/>
  <c r="P229" i="46" a="1"/>
  <c r="P229" i="46" s="1"/>
  <c r="P230" i="46" a="1"/>
  <c r="P230" i="46" s="1"/>
  <c r="P231" i="46" a="1"/>
  <c r="P231" i="46" s="1"/>
  <c r="P232" i="46" a="1"/>
  <c r="P232" i="46" s="1"/>
  <c r="P233" i="46" a="1"/>
  <c r="P233" i="46" s="1"/>
  <c r="P234" i="46" a="1"/>
  <c r="P234" i="46" s="1"/>
  <c r="P235" i="46" a="1"/>
  <c r="P235" i="46" s="1"/>
  <c r="P236" i="46" a="1"/>
  <c r="P236" i="46" s="1"/>
  <c r="P237" i="46" a="1"/>
  <c r="P237" i="46" s="1"/>
  <c r="P238" i="46" a="1"/>
  <c r="P238" i="46" s="1"/>
  <c r="P239" i="46" a="1"/>
  <c r="P239" i="46" s="1"/>
  <c r="P240" i="46" a="1"/>
  <c r="P240" i="46" s="1"/>
  <c r="P241" i="46" a="1"/>
  <c r="P241" i="46" s="1"/>
  <c r="P242" i="46" a="1"/>
  <c r="P242" i="46" s="1"/>
  <c r="P243" i="46" a="1"/>
  <c r="P243" i="46" s="1"/>
  <c r="P244" i="46" a="1"/>
  <c r="P244" i="46" s="1"/>
  <c r="P245" i="46" a="1"/>
  <c r="P245" i="46" s="1"/>
  <c r="P246" i="46" a="1"/>
  <c r="P246" i="46" s="1"/>
  <c r="P247" i="46" a="1"/>
  <c r="P247" i="46" s="1"/>
  <c r="P248" i="46" a="1"/>
  <c r="P248" i="46" s="1"/>
  <c r="P249" i="46" a="1"/>
  <c r="P249" i="46" s="1"/>
  <c r="P250" i="46" a="1"/>
  <c r="P250" i="46" s="1"/>
  <c r="P251" i="46" a="1"/>
  <c r="P251" i="46" s="1"/>
  <c r="P252" i="46" a="1"/>
  <c r="P252" i="46" s="1"/>
  <c r="P253" i="46" a="1"/>
  <c r="P253" i="46" s="1"/>
  <c r="P254" i="46" a="1"/>
  <c r="P254" i="46" s="1"/>
  <c r="P255" i="46" a="1"/>
  <c r="P255" i="46"/>
  <c r="P256" i="46" a="1"/>
  <c r="P256" i="46" s="1"/>
  <c r="P257" i="46" a="1"/>
  <c r="P257" i="46" s="1"/>
  <c r="P258" i="46" a="1"/>
  <c r="P258" i="46" s="1"/>
  <c r="P259" i="46" a="1"/>
  <c r="P259" i="46"/>
  <c r="P260" i="46" a="1"/>
  <c r="P260" i="46" s="1"/>
  <c r="P261" i="46" a="1"/>
  <c r="P261" i="46" s="1"/>
  <c r="P262" i="46" a="1"/>
  <c r="P262" i="46" s="1"/>
  <c r="P263" i="46" a="1"/>
  <c r="P263" i="46"/>
  <c r="P264" i="46" a="1"/>
  <c r="P264" i="46" s="1"/>
  <c r="P265" i="46" a="1"/>
  <c r="P265" i="46"/>
  <c r="P266" i="46" a="1"/>
  <c r="P266" i="46" s="1"/>
  <c r="P267" i="46" a="1"/>
  <c r="P267" i="46"/>
  <c r="P268" i="46" a="1"/>
  <c r="P268" i="46" s="1"/>
  <c r="P269" i="46" a="1"/>
  <c r="P269" i="46" s="1"/>
  <c r="P270" i="46" a="1"/>
  <c r="P270" i="46" s="1"/>
  <c r="P271" i="46" a="1"/>
  <c r="P271" i="46" s="1"/>
  <c r="P272" i="46" a="1"/>
  <c r="P272" i="46" s="1"/>
  <c r="P273" i="46" a="1"/>
  <c r="P273" i="46" s="1"/>
  <c r="P274" i="46" a="1"/>
  <c r="P274" i="46" s="1"/>
  <c r="P275" i="46" a="1"/>
  <c r="P275" i="46" s="1"/>
  <c r="P276" i="46" a="1"/>
  <c r="P276" i="46" s="1"/>
  <c r="P277" i="46" a="1"/>
  <c r="P277" i="46" s="1"/>
  <c r="P278" i="46" a="1"/>
  <c r="P278" i="46" s="1"/>
  <c r="P279" i="46" a="1"/>
  <c r="P279" i="46"/>
  <c r="P280" i="46" a="1"/>
  <c r="P280" i="46" s="1"/>
  <c r="P281" i="46" a="1"/>
  <c r="P281" i="46"/>
  <c r="P282" i="46" a="1"/>
  <c r="P282" i="46" s="1"/>
  <c r="P283" i="46" a="1"/>
  <c r="P283" i="46"/>
  <c r="P284" i="46" a="1"/>
  <c r="P284" i="46" s="1"/>
  <c r="P285" i="46" a="1"/>
  <c r="P285" i="46" s="1"/>
  <c r="P286" i="46" a="1"/>
  <c r="P286" i="46" s="1"/>
  <c r="P287" i="46" a="1"/>
  <c r="P287" i="46" s="1"/>
  <c r="P288" i="46" a="1"/>
  <c r="P288" i="46" s="1"/>
  <c r="P289" i="46" a="1"/>
  <c r="P289" i="46"/>
  <c r="P290" i="46" a="1"/>
  <c r="P290" i="46" s="1"/>
  <c r="P291" i="46" a="1"/>
  <c r="P291" i="46" s="1"/>
  <c r="P292" i="46" a="1"/>
  <c r="P292" i="46" s="1"/>
  <c r="P293" i="46" a="1"/>
  <c r="P293" i="46" s="1"/>
  <c r="P294" i="46" a="1"/>
  <c r="P294" i="46" s="1"/>
  <c r="P295" i="46" a="1"/>
  <c r="P295" i="46" s="1"/>
  <c r="P296" i="46" a="1"/>
  <c r="P296" i="46" s="1"/>
  <c r="P297" i="46" a="1"/>
  <c r="P297" i="46"/>
  <c r="P298" i="46" a="1"/>
  <c r="P298" i="46" s="1"/>
  <c r="P299" i="46" a="1"/>
  <c r="P299" i="46"/>
  <c r="P300" i="46" a="1"/>
  <c r="P300" i="46" s="1"/>
  <c r="P301" i="46" a="1"/>
  <c r="P301" i="46" s="1"/>
  <c r="P302" i="46" a="1"/>
  <c r="P302" i="46" s="1"/>
  <c r="P303" i="46" a="1"/>
  <c r="P303" i="46" s="1"/>
  <c r="P304" i="46" a="1"/>
  <c r="P304" i="46" s="1"/>
  <c r="P305" i="46" a="1"/>
  <c r="P305" i="46"/>
  <c r="P306" i="46" a="1"/>
  <c r="P306" i="46" s="1"/>
  <c r="P307" i="46" a="1"/>
  <c r="P307" i="46" s="1"/>
  <c r="P308" i="46" a="1"/>
  <c r="P308" i="46" s="1"/>
  <c r="P309" i="46" a="1"/>
  <c r="P309" i="46" s="1"/>
  <c r="P310" i="46" a="1"/>
  <c r="P310" i="46" s="1"/>
  <c r="P311" i="46" a="1"/>
  <c r="P311" i="46" s="1"/>
  <c r="P312" i="46" a="1"/>
  <c r="P312" i="46" s="1"/>
  <c r="P313" i="46" a="1"/>
  <c r="P313" i="46"/>
  <c r="P314" i="46" a="1"/>
  <c r="P314" i="46" s="1"/>
  <c r="P315" i="46" a="1"/>
  <c r="P315" i="46"/>
  <c r="P316" i="46" a="1"/>
  <c r="P316" i="46" s="1"/>
  <c r="P317" i="46" a="1"/>
  <c r="P317" i="46"/>
  <c r="P318" i="46" a="1"/>
  <c r="P318" i="46" s="1"/>
  <c r="P319" i="46" a="1"/>
  <c r="P319" i="46" s="1"/>
  <c r="P320" i="46" a="1"/>
  <c r="P320" i="46" s="1"/>
  <c r="P321" i="46" a="1"/>
  <c r="P321" i="46"/>
  <c r="P322" i="46" a="1"/>
  <c r="P322" i="46" s="1"/>
  <c r="P323" i="46" a="1"/>
  <c r="P323" i="46" s="1"/>
  <c r="P324" i="46" a="1"/>
  <c r="P324" i="46" s="1"/>
  <c r="P325" i="46" a="1"/>
  <c r="P325" i="46" s="1"/>
  <c r="P326" i="46" a="1"/>
  <c r="P326" i="46" s="1"/>
  <c r="P327" i="46" a="1"/>
  <c r="P327" i="46" s="1"/>
  <c r="P328" i="46" a="1"/>
  <c r="P328" i="46" s="1"/>
  <c r="P329" i="46" a="1"/>
  <c r="P329" i="46"/>
  <c r="P330" i="46" a="1"/>
  <c r="P330" i="46" s="1"/>
  <c r="P331" i="46" a="1"/>
  <c r="P331" i="46"/>
  <c r="P332" i="46" a="1"/>
  <c r="P332" i="46" s="1"/>
  <c r="P333" i="46" a="1"/>
  <c r="P333" i="46"/>
  <c r="P334" i="46" a="1"/>
  <c r="P334" i="46" s="1"/>
  <c r="P335" i="46" a="1"/>
  <c r="P335" i="46" s="1"/>
  <c r="P336" i="46" a="1"/>
  <c r="P336" i="46" s="1"/>
  <c r="P337" i="46" a="1"/>
  <c r="P337" i="46" s="1"/>
  <c r="P338" i="46" a="1"/>
  <c r="P338" i="46" s="1"/>
  <c r="P339" i="46" a="1"/>
  <c r="P339" i="46" s="1"/>
  <c r="P340" i="46" a="1"/>
  <c r="P340" i="46" s="1"/>
  <c r="P341" i="46" a="1"/>
  <c r="P341" i="46" s="1"/>
  <c r="P342" i="46" a="1"/>
  <c r="P342" i="46" s="1"/>
  <c r="P343" i="46" a="1"/>
  <c r="P343" i="46"/>
  <c r="P344" i="46" a="1"/>
  <c r="P344" i="46" s="1"/>
  <c r="P345" i="46" a="1"/>
  <c r="P345" i="46"/>
  <c r="P346" i="46" a="1"/>
  <c r="P346" i="46" s="1"/>
  <c r="P347" i="46" a="1"/>
  <c r="P347" i="46"/>
  <c r="P348" i="46" a="1"/>
  <c r="P348" i="46" s="1"/>
  <c r="P349" i="46" a="1"/>
  <c r="P349" i="46" s="1"/>
  <c r="P350" i="46" a="1"/>
  <c r="P350" i="46" s="1"/>
  <c r="P351" i="46" a="1"/>
  <c r="P351" i="46" s="1"/>
  <c r="P352" i="46" a="1"/>
  <c r="P352" i="46" s="1"/>
  <c r="P353" i="46" a="1"/>
  <c r="P353" i="46"/>
  <c r="P354" i="46" a="1"/>
  <c r="P354" i="46" s="1"/>
  <c r="P355" i="46" a="1"/>
  <c r="P355" i="46" s="1"/>
  <c r="P356" i="46" a="1"/>
  <c r="P356" i="46" s="1"/>
  <c r="P357" i="46" a="1"/>
  <c r="P357" i="46"/>
  <c r="P358" i="46" a="1"/>
  <c r="P358" i="46" s="1"/>
  <c r="P359" i="46" a="1"/>
  <c r="P359" i="46" s="1"/>
  <c r="P360" i="46" a="1"/>
  <c r="P360" i="46" s="1"/>
  <c r="P361" i="46" a="1"/>
  <c r="P361" i="46"/>
  <c r="P362" i="46" a="1"/>
  <c r="P362" i="46" s="1"/>
  <c r="P363" i="46" a="1"/>
  <c r="P363" i="46" s="1"/>
  <c r="P364" i="46" a="1"/>
  <c r="P364" i="46" s="1"/>
  <c r="P365" i="46" a="1"/>
  <c r="P365" i="46"/>
  <c r="P366" i="46" a="1"/>
  <c r="P366" i="46" s="1"/>
  <c r="P367" i="46" a="1"/>
  <c r="P367" i="46" s="1"/>
  <c r="P368" i="46" a="1"/>
  <c r="P368" i="46" s="1"/>
  <c r="P369" i="46" a="1"/>
  <c r="P369" i="46"/>
  <c r="P370" i="46" a="1"/>
  <c r="P370" i="46"/>
  <c r="P371" i="46" a="1"/>
  <c r="P371" i="46" s="1"/>
  <c r="P372" i="46" a="1"/>
  <c r="P372" i="46" s="1"/>
  <c r="P373" i="46" a="1"/>
  <c r="P373" i="46"/>
  <c r="P374" i="46" a="1"/>
  <c r="P374" i="46" s="1"/>
  <c r="P375" i="46" a="1"/>
  <c r="P375" i="46" s="1"/>
  <c r="P376" i="46" a="1"/>
  <c r="P376" i="46" s="1"/>
  <c r="P377" i="46" a="1"/>
  <c r="P377" i="46"/>
  <c r="P378" i="46" a="1"/>
  <c r="P378" i="46" s="1"/>
  <c r="P379" i="46" a="1"/>
  <c r="P379" i="46" s="1"/>
  <c r="P380" i="46" a="1"/>
  <c r="P380" i="46" s="1"/>
  <c r="P381" i="46" a="1"/>
  <c r="P381" i="46"/>
  <c r="P382" i="46" a="1"/>
  <c r="P382" i="46" s="1"/>
  <c r="P383" i="46" a="1"/>
  <c r="P383" i="46" s="1"/>
  <c r="P384" i="46" a="1"/>
  <c r="P384" i="46" s="1"/>
  <c r="P385" i="46" a="1"/>
  <c r="P385" i="46"/>
  <c r="P386" i="46" a="1"/>
  <c r="P386" i="46"/>
  <c r="P387" i="46" a="1"/>
  <c r="P387" i="46" s="1"/>
  <c r="P388" i="46" a="1"/>
  <c r="P388" i="46" s="1"/>
  <c r="P389" i="46" a="1"/>
  <c r="P389" i="46"/>
  <c r="P390" i="46" a="1"/>
  <c r="P390" i="46" s="1"/>
  <c r="P391" i="46" a="1"/>
  <c r="P391" i="46" s="1"/>
  <c r="P392" i="46" a="1"/>
  <c r="P392" i="46" s="1"/>
  <c r="P393" i="46" a="1"/>
  <c r="P393" i="46"/>
  <c r="P394" i="46" a="1"/>
  <c r="P394" i="46" s="1"/>
  <c r="P395" i="46" a="1"/>
  <c r="P395" i="46" s="1"/>
  <c r="P396" i="46" a="1"/>
  <c r="P396" i="46" s="1"/>
  <c r="P397" i="46" a="1"/>
  <c r="P397" i="46"/>
  <c r="P398" i="46" a="1"/>
  <c r="P398" i="46" s="1"/>
  <c r="P399" i="46" a="1"/>
  <c r="P399" i="46" s="1"/>
  <c r="P400" i="46" a="1"/>
  <c r="P400" i="46" s="1"/>
  <c r="P401" i="46" a="1"/>
  <c r="P401" i="46"/>
  <c r="P402" i="46" a="1"/>
  <c r="P402" i="46"/>
  <c r="P403" i="46" a="1"/>
  <c r="P403" i="46" s="1"/>
  <c r="P404" i="46" a="1"/>
  <c r="P404" i="46" s="1"/>
  <c r="P405" i="46" a="1"/>
  <c r="P405" i="46"/>
  <c r="P406" i="46" a="1"/>
  <c r="P406" i="46" s="1"/>
  <c r="P407" i="46" a="1"/>
  <c r="P407" i="46" s="1"/>
  <c r="P408" i="46" a="1"/>
  <c r="P408" i="46" s="1"/>
  <c r="P409" i="46" a="1"/>
  <c r="P409" i="46"/>
  <c r="P410" i="46" a="1"/>
  <c r="P410" i="46" s="1"/>
  <c r="P411" i="46" a="1"/>
  <c r="P411" i="46" s="1"/>
  <c r="P412" i="46" a="1"/>
  <c r="P412" i="46" s="1"/>
  <c r="P413" i="46" a="1"/>
  <c r="P413" i="46"/>
  <c r="P414" i="46" a="1"/>
  <c r="P414" i="46" s="1"/>
  <c r="P415" i="46" a="1"/>
  <c r="P415" i="46" s="1"/>
  <c r="P416" i="46" a="1"/>
  <c r="P416" i="46" s="1"/>
  <c r="P417" i="46" a="1"/>
  <c r="P417" i="46"/>
  <c r="P418" i="46" a="1"/>
  <c r="P418" i="46"/>
  <c r="P419" i="46" a="1"/>
  <c r="P419" i="46" s="1"/>
  <c r="P420" i="46" a="1"/>
  <c r="P420" i="46" s="1"/>
  <c r="P421" i="46" a="1"/>
  <c r="P421" i="46" s="1"/>
  <c r="P422" i="46" a="1"/>
  <c r="P422" i="46" s="1"/>
  <c r="P423" i="46" a="1"/>
  <c r="P423" i="46" s="1"/>
  <c r="P424" i="46" a="1"/>
  <c r="P424" i="46" s="1"/>
  <c r="P425" i="46" a="1"/>
  <c r="P425" i="46" s="1"/>
  <c r="P426" i="46" a="1"/>
  <c r="P426" i="46" s="1"/>
  <c r="P427" i="46" a="1"/>
  <c r="P427" i="46" s="1"/>
  <c r="P428" i="46" a="1"/>
  <c r="P428" i="46" s="1"/>
  <c r="P429" i="46" a="1"/>
  <c r="P429" i="46"/>
  <c r="P430" i="46" a="1"/>
  <c r="P430" i="46" s="1"/>
  <c r="P431" i="46" a="1"/>
  <c r="P431" i="46" s="1"/>
  <c r="P432" i="46" a="1"/>
  <c r="P432" i="46" s="1"/>
  <c r="P433" i="46" a="1"/>
  <c r="P433" i="46" s="1"/>
  <c r="P434" i="46" a="1"/>
  <c r="P434" i="46"/>
  <c r="P435" i="46" a="1"/>
  <c r="P435" i="46" s="1"/>
  <c r="P436" i="46" a="1"/>
  <c r="P436" i="46" s="1"/>
  <c r="P437" i="46" a="1"/>
  <c r="P437" i="46" s="1"/>
  <c r="P438" i="46" a="1"/>
  <c r="P438" i="46" s="1"/>
  <c r="P439" i="46" a="1"/>
  <c r="P439" i="46" s="1"/>
  <c r="P440" i="46" a="1"/>
  <c r="P440" i="46" s="1"/>
  <c r="P441" i="46" a="1"/>
  <c r="P441" i="46" s="1"/>
  <c r="P442" i="46" a="1"/>
  <c r="P442" i="46" s="1"/>
  <c r="P443" i="46" a="1"/>
  <c r="P443" i="46" s="1"/>
  <c r="P444" i="46" a="1"/>
  <c r="P444" i="46" s="1"/>
  <c r="P445" i="46" a="1"/>
  <c r="P445" i="46"/>
  <c r="P446" i="46" a="1"/>
  <c r="P446" i="46" s="1"/>
  <c r="P447" i="46" a="1"/>
  <c r="P447" i="46" s="1"/>
  <c r="P448" i="46" a="1"/>
  <c r="P448" i="46" s="1"/>
  <c r="P449" i="46" a="1"/>
  <c r="P449" i="46" s="1"/>
  <c r="P450" i="46" a="1"/>
  <c r="P450" i="46"/>
  <c r="P451" i="46" a="1"/>
  <c r="P451" i="46" s="1"/>
  <c r="P452" i="46" a="1"/>
  <c r="P452" i="46" s="1"/>
  <c r="P453" i="46" a="1"/>
  <c r="P453" i="46" s="1"/>
  <c r="P454" i="46" a="1"/>
  <c r="P454" i="46" s="1"/>
  <c r="P455" i="46" a="1"/>
  <c r="P455" i="46" s="1"/>
  <c r="P456" i="46" a="1"/>
  <c r="P456" i="46" s="1"/>
  <c r="P457" i="46" a="1"/>
  <c r="P457" i="46" s="1"/>
  <c r="P458" i="46" a="1"/>
  <c r="P458" i="46" s="1"/>
  <c r="P459" i="46" a="1"/>
  <c r="P459" i="46" s="1"/>
  <c r="P460" i="46" a="1"/>
  <c r="P460" i="46" s="1"/>
  <c r="P461" i="46" a="1"/>
  <c r="P461" i="46"/>
  <c r="P462" i="46" a="1"/>
  <c r="P462" i="46" s="1"/>
  <c r="P463" i="46" a="1"/>
  <c r="P463" i="46" s="1"/>
  <c r="P464" i="46" a="1"/>
  <c r="P464" i="46" s="1"/>
  <c r="P465" i="46" a="1"/>
  <c r="P465" i="46" s="1"/>
  <c r="P466" i="46" a="1"/>
  <c r="P466" i="46"/>
  <c r="P467" i="46" a="1"/>
  <c r="P467" i="46" s="1"/>
  <c r="P468" i="46" a="1"/>
  <c r="P468" i="46" s="1"/>
  <c r="P469" i="46" a="1"/>
  <c r="P469" i="46" s="1"/>
  <c r="P470" i="46" a="1"/>
  <c r="P470" i="46" s="1"/>
  <c r="P471" i="46" a="1"/>
  <c r="P471" i="46" s="1"/>
  <c r="P472" i="46" a="1"/>
  <c r="P472" i="46" s="1"/>
  <c r="P473" i="46" a="1"/>
  <c r="P473" i="46"/>
  <c r="P474" i="46" a="1"/>
  <c r="P474" i="46" s="1"/>
  <c r="P475" i="46" a="1"/>
  <c r="P475" i="46" s="1"/>
  <c r="P476" i="46" a="1"/>
  <c r="P476" i="46" s="1"/>
  <c r="P477" i="46" a="1"/>
  <c r="P477" i="46"/>
  <c r="P478" i="46" a="1"/>
  <c r="P478" i="46"/>
  <c r="P479" i="46" a="1"/>
  <c r="P479" i="46" s="1"/>
  <c r="P480" i="46" a="1"/>
  <c r="P480" i="46" s="1"/>
  <c r="P481" i="46" a="1"/>
  <c r="P481" i="46" s="1"/>
  <c r="P482" i="46" a="1"/>
  <c r="P482" i="46"/>
  <c r="P483" i="46" a="1"/>
  <c r="P483" i="46" s="1"/>
  <c r="P484" i="46" a="1"/>
  <c r="P484" i="46" s="1"/>
  <c r="P485" i="46" a="1"/>
  <c r="P485" i="46" s="1"/>
  <c r="P486" i="46" a="1"/>
  <c r="P486" i="46" s="1"/>
  <c r="P487" i="46" a="1"/>
  <c r="P487" i="46" s="1"/>
  <c r="P488" i="46" a="1"/>
  <c r="P488" i="46" s="1"/>
  <c r="P489" i="46" a="1"/>
  <c r="P489" i="46" s="1"/>
  <c r="P490" i="46" a="1"/>
  <c r="P490" i="46" s="1"/>
  <c r="P491" i="46" a="1"/>
  <c r="P491" i="46" s="1"/>
  <c r="P492" i="46" a="1"/>
  <c r="P492" i="46" s="1"/>
  <c r="P493" i="46" a="1"/>
  <c r="P493" i="46"/>
  <c r="P494" i="46" a="1"/>
  <c r="P494" i="46" s="1"/>
  <c r="P495" i="46" a="1"/>
  <c r="P495" i="46" s="1"/>
  <c r="P496" i="46" a="1"/>
  <c r="P496" i="46" s="1"/>
  <c r="P497" i="46" a="1"/>
  <c r="P497" i="46" s="1"/>
  <c r="P498" i="46" a="1"/>
  <c r="P498" i="46"/>
  <c r="P499" i="46" a="1"/>
  <c r="P499" i="46" s="1"/>
  <c r="P500" i="46" a="1"/>
  <c r="P500" i="46" s="1"/>
  <c r="P501" i="46" a="1"/>
  <c r="P501" i="46" s="1"/>
  <c r="P502" i="46" a="1"/>
  <c r="P502" i="46" s="1"/>
  <c r="P503" i="46" a="1"/>
  <c r="P503" i="46" s="1"/>
  <c r="P504" i="46" a="1"/>
  <c r="P504" i="46" s="1"/>
  <c r="P505" i="46" a="1"/>
  <c r="P505" i="46"/>
  <c r="P506" i="46" a="1"/>
  <c r="P506" i="46" s="1"/>
  <c r="P507" i="46" a="1"/>
  <c r="P507" i="46" s="1"/>
  <c r="P508" i="46" a="1"/>
  <c r="P508" i="46" s="1"/>
  <c r="P509" i="46" a="1"/>
  <c r="P509" i="46"/>
  <c r="P510" i="46" a="1"/>
  <c r="P510" i="46" s="1"/>
  <c r="P511" i="46" a="1"/>
  <c r="P511" i="46" s="1"/>
  <c r="P512" i="46" a="1"/>
  <c r="P512" i="46" s="1"/>
  <c r="P513" i="46" a="1"/>
  <c r="P513" i="46" s="1"/>
  <c r="P514" i="46" a="1"/>
  <c r="P514" i="46"/>
  <c r="P515" i="46" a="1"/>
  <c r="P515" i="46" s="1"/>
  <c r="P516" i="46" a="1"/>
  <c r="P516" i="46" s="1"/>
  <c r="P517" i="46" a="1"/>
  <c r="P517" i="46" s="1"/>
  <c r="P518" i="46" a="1"/>
  <c r="P518" i="46" s="1"/>
  <c r="P519" i="46" a="1"/>
  <c r="P519" i="46" s="1"/>
  <c r="P520" i="46" a="1"/>
  <c r="P520" i="46" s="1"/>
  <c r="P521" i="46" a="1"/>
  <c r="P521" i="46" s="1"/>
  <c r="P522" i="46" a="1"/>
  <c r="P522" i="46" s="1"/>
  <c r="P523" i="46" a="1"/>
  <c r="P523" i="46" s="1"/>
  <c r="P524" i="46" a="1"/>
  <c r="P524" i="46" s="1"/>
  <c r="P525" i="46" a="1"/>
  <c r="P525" i="46"/>
  <c r="P526" i="46" a="1"/>
  <c r="P526" i="46" s="1"/>
  <c r="P527" i="46" a="1"/>
  <c r="P527" i="46" s="1"/>
  <c r="P528" i="46" a="1"/>
  <c r="P528" i="46" s="1"/>
  <c r="P529" i="46" a="1"/>
  <c r="P529" i="46" s="1"/>
  <c r="P530" i="46" a="1"/>
  <c r="P530" i="46"/>
  <c r="P531" i="46" a="1"/>
  <c r="P531" i="46" s="1"/>
  <c r="P532" i="46" a="1"/>
  <c r="P532" i="46" s="1"/>
  <c r="P533" i="46" a="1"/>
  <c r="P533" i="46" s="1"/>
  <c r="P534" i="46" a="1"/>
  <c r="P534" i="46" s="1"/>
  <c r="P535" i="46" a="1"/>
  <c r="P535" i="46" s="1"/>
  <c r="P536" i="46" a="1"/>
  <c r="P536" i="46" s="1"/>
  <c r="P537" i="46" a="1"/>
  <c r="P537" i="46"/>
  <c r="P538" i="46" a="1"/>
  <c r="P538" i="46" s="1"/>
  <c r="P539" i="46" a="1"/>
  <c r="P539" i="46" s="1"/>
  <c r="P540" i="46" a="1"/>
  <c r="P540" i="46" s="1"/>
  <c r="P541" i="46" a="1"/>
  <c r="P541" i="46"/>
  <c r="P542" i="46" a="1"/>
  <c r="P542" i="46" s="1"/>
  <c r="P543" i="46" a="1"/>
  <c r="P543" i="46" s="1"/>
  <c r="P544" i="46" a="1"/>
  <c r="P544" i="46" s="1"/>
  <c r="P545" i="46" a="1"/>
  <c r="P545" i="46" s="1"/>
  <c r="P546" i="46" a="1"/>
  <c r="P546" i="46" s="1"/>
  <c r="P547" i="46" a="1"/>
  <c r="P547" i="46" s="1"/>
  <c r="P548" i="46" a="1"/>
  <c r="P548" i="46" s="1"/>
  <c r="P549" i="46" a="1"/>
  <c r="P549" i="46" s="1"/>
  <c r="P550" i="46" a="1"/>
  <c r="P550" i="46" s="1"/>
  <c r="P551" i="46" a="1"/>
  <c r="P551" i="46" s="1"/>
  <c r="P552" i="46" a="1"/>
  <c r="P552" i="46" s="1"/>
  <c r="P553" i="46" a="1"/>
  <c r="P553" i="46" s="1"/>
  <c r="P554" i="46" a="1"/>
  <c r="P554" i="46" s="1"/>
  <c r="P555" i="46" a="1"/>
  <c r="P555" i="46" s="1"/>
  <c r="P556" i="46" a="1"/>
  <c r="P556" i="46" s="1"/>
  <c r="P557" i="46" a="1"/>
  <c r="P557" i="46" s="1"/>
  <c r="P558" i="46" a="1"/>
  <c r="P558" i="46" s="1"/>
  <c r="P559" i="46" a="1"/>
  <c r="P559" i="46" s="1"/>
  <c r="P560" i="46" a="1"/>
  <c r="P560" i="46" s="1"/>
  <c r="P561" i="46" a="1"/>
  <c r="P561" i="46" s="1"/>
  <c r="P562" i="46" a="1"/>
  <c r="P562" i="46"/>
  <c r="P563" i="46" a="1"/>
  <c r="P563" i="46" s="1"/>
  <c r="P564" i="46" a="1"/>
  <c r="P564" i="46" s="1"/>
  <c r="P565" i="46" a="1"/>
  <c r="P565" i="46" s="1"/>
  <c r="P566" i="46" a="1"/>
  <c r="P566" i="46" s="1"/>
  <c r="P567" i="46" a="1"/>
  <c r="P567" i="46" s="1"/>
  <c r="P568" i="46" a="1"/>
  <c r="P568" i="46" s="1"/>
  <c r="P569" i="46" a="1"/>
  <c r="P569" i="46"/>
  <c r="P570" i="46" a="1"/>
  <c r="P570" i="46" s="1"/>
  <c r="P571" i="46" a="1"/>
  <c r="P571" i="46" s="1"/>
  <c r="P572" i="46" a="1"/>
  <c r="P572" i="46" s="1"/>
  <c r="P573" i="46" a="1"/>
  <c r="P573" i="46"/>
  <c r="P574" i="46" a="1"/>
  <c r="P574" i="46" s="1"/>
  <c r="P575" i="46" a="1"/>
  <c r="P575" i="46" s="1"/>
  <c r="P576" i="46" a="1"/>
  <c r="P576" i="46" s="1"/>
  <c r="P577" i="46" a="1"/>
  <c r="P577" i="46" s="1"/>
  <c r="P578" i="46" a="1"/>
  <c r="P578" i="46" s="1"/>
  <c r="P579" i="46" a="1"/>
  <c r="P579" i="46" s="1"/>
  <c r="P580" i="46" a="1"/>
  <c r="P580" i="46" s="1"/>
  <c r="P581" i="46" a="1"/>
  <c r="P581" i="46" s="1"/>
  <c r="P582" i="46" a="1"/>
  <c r="P582" i="46" s="1"/>
  <c r="P583" i="46" a="1"/>
  <c r="P583" i="46" s="1"/>
  <c r="P584" i="46" a="1"/>
  <c r="P584" i="46" s="1"/>
  <c r="P585" i="46" a="1"/>
  <c r="P585" i="46" s="1"/>
  <c r="P586" i="46" a="1"/>
  <c r="P586" i="46" s="1"/>
  <c r="P587" i="46" a="1"/>
  <c r="P587" i="46" s="1"/>
  <c r="P588" i="46" a="1"/>
  <c r="P588" i="46" s="1"/>
  <c r="P589" i="46" a="1"/>
  <c r="P589" i="46" s="1"/>
  <c r="P590" i="46" a="1"/>
  <c r="P590" i="46"/>
  <c r="P591" i="46" a="1"/>
  <c r="P591" i="46" s="1"/>
  <c r="P592" i="46" a="1"/>
  <c r="P592" i="46" s="1"/>
  <c r="P593" i="46" a="1"/>
  <c r="P593" i="46" s="1"/>
  <c r="P594" i="46" a="1"/>
  <c r="P594" i="46"/>
  <c r="P595" i="46" a="1"/>
  <c r="P595" i="46" s="1"/>
  <c r="P596" i="46" a="1"/>
  <c r="P596" i="46" s="1"/>
  <c r="P597" i="46" a="1"/>
  <c r="P597" i="46" s="1"/>
  <c r="P598" i="46" a="1"/>
  <c r="P598" i="46" s="1"/>
  <c r="P599" i="46" a="1"/>
  <c r="P599" i="46" s="1"/>
  <c r="P600" i="46" a="1"/>
  <c r="P600" i="46" s="1"/>
  <c r="P601" i="46" a="1"/>
  <c r="P601" i="46"/>
  <c r="P602" i="46" a="1"/>
  <c r="P602" i="46" s="1"/>
  <c r="P603" i="46" a="1"/>
  <c r="P603" i="46" s="1"/>
  <c r="P604" i="46" a="1"/>
  <c r="P604" i="46" s="1"/>
  <c r="P605" i="46" a="1"/>
  <c r="P605" i="46"/>
  <c r="P606" i="46" a="1"/>
  <c r="P606" i="46" s="1"/>
  <c r="P607" i="46" a="1"/>
  <c r="P607" i="46" s="1"/>
  <c r="P608" i="46" a="1"/>
  <c r="P608" i="46" s="1"/>
  <c r="P609" i="46" a="1"/>
  <c r="P609" i="46" s="1"/>
  <c r="P610" i="46" a="1"/>
  <c r="P610" i="46" s="1"/>
  <c r="P611" i="46" a="1"/>
  <c r="P611" i="46" s="1"/>
  <c r="P612" i="46" a="1"/>
  <c r="P612" i="46" s="1"/>
  <c r="P613" i="46" a="1"/>
  <c r="P613" i="46" s="1"/>
  <c r="P614" i="46" a="1"/>
  <c r="P614" i="46" s="1"/>
  <c r="P615" i="46" a="1"/>
  <c r="P615" i="46" s="1"/>
  <c r="P616" i="46" a="1"/>
  <c r="P616" i="46" s="1"/>
  <c r="P617" i="46" a="1"/>
  <c r="P617" i="46" s="1"/>
  <c r="P618" i="46" a="1"/>
  <c r="P618" i="46" s="1"/>
  <c r="P619" i="46" a="1"/>
  <c r="P619" i="46" s="1"/>
  <c r="P620" i="46" a="1"/>
  <c r="P620" i="46" s="1"/>
  <c r="P621" i="46" a="1"/>
  <c r="P621" i="46"/>
  <c r="P622" i="46" a="1"/>
  <c r="P622" i="46" s="1"/>
  <c r="P623" i="46" a="1"/>
  <c r="P623" i="46" s="1"/>
  <c r="P624" i="46" a="1"/>
  <c r="P624" i="46" s="1"/>
  <c r="P625" i="46" a="1"/>
  <c r="P625" i="46" s="1"/>
  <c r="P626" i="46" a="1"/>
  <c r="P626" i="46"/>
  <c r="P627" i="46" a="1"/>
  <c r="P627" i="46" s="1"/>
  <c r="P628" i="46" a="1"/>
  <c r="P628" i="46" s="1"/>
  <c r="P629" i="46" a="1"/>
  <c r="P629" i="46" s="1"/>
  <c r="P630" i="46" a="1"/>
  <c r="P630" i="46" s="1"/>
  <c r="P631" i="46" a="1"/>
  <c r="P631" i="46" s="1"/>
  <c r="P632" i="46" a="1"/>
  <c r="P632" i="46" s="1"/>
  <c r="P633" i="46" a="1"/>
  <c r="P633" i="46"/>
  <c r="P634" i="46" a="1"/>
  <c r="P634" i="46" s="1"/>
  <c r="P635" i="46" a="1"/>
  <c r="P635" i="46" s="1"/>
  <c r="P636" i="46" a="1"/>
  <c r="P636" i="46" s="1"/>
  <c r="P637" i="46" a="1"/>
  <c r="P637" i="46"/>
  <c r="P638" i="46" a="1"/>
  <c r="P638" i="46" s="1"/>
  <c r="P639" i="46" a="1"/>
  <c r="P639" i="46" s="1"/>
  <c r="P640" i="46" a="1"/>
  <c r="P640" i="46" s="1"/>
  <c r="P641" i="46" a="1"/>
  <c r="P641" i="46" s="1"/>
  <c r="P642" i="46" a="1"/>
  <c r="P642" i="46" s="1"/>
  <c r="P643" i="46" a="1"/>
  <c r="P643" i="46" s="1"/>
  <c r="P644" i="46" a="1"/>
  <c r="P644" i="46" s="1"/>
  <c r="P645" i="46" a="1"/>
  <c r="P645" i="46" s="1"/>
  <c r="P646" i="46" a="1"/>
  <c r="P646" i="46" s="1"/>
  <c r="P647" i="46" a="1"/>
  <c r="P647" i="46" s="1"/>
  <c r="P648" i="46" a="1"/>
  <c r="P648" i="46" s="1"/>
  <c r="P649" i="46" a="1"/>
  <c r="P649" i="46" s="1"/>
  <c r="P650" i="46" a="1"/>
  <c r="P650" i="46"/>
  <c r="P651" i="46" a="1"/>
  <c r="P651" i="46"/>
  <c r="P652" i="46" a="1"/>
  <c r="P652" i="46" s="1"/>
  <c r="P653" i="46" a="1"/>
  <c r="P653" i="46" s="1"/>
  <c r="P654" i="46" a="1"/>
  <c r="P654" i="46" s="1"/>
  <c r="P655" i="46" a="1"/>
  <c r="P655" i="46"/>
  <c r="P656" i="46" a="1"/>
  <c r="P656" i="46" s="1"/>
  <c r="P657" i="46" a="1"/>
  <c r="P657" i="46" s="1"/>
  <c r="P658" i="46" a="1"/>
  <c r="P658" i="46" s="1"/>
  <c r="P659" i="46" a="1"/>
  <c r="P659" i="46" s="1"/>
  <c r="P660" i="46" a="1"/>
  <c r="P660" i="46" s="1"/>
  <c r="P661" i="46" a="1"/>
  <c r="P661" i="46" s="1"/>
  <c r="P662" i="46" a="1"/>
  <c r="P662" i="46" s="1"/>
  <c r="P663" i="46" a="1"/>
  <c r="P663" i="46" s="1"/>
  <c r="P664" i="46" a="1"/>
  <c r="P664" i="46" s="1"/>
  <c r="P665" i="46" a="1"/>
  <c r="P665" i="46" s="1"/>
  <c r="P666" i="46" a="1"/>
  <c r="P666" i="46"/>
  <c r="P667" i="46" a="1"/>
  <c r="P667" i="46" s="1"/>
  <c r="P668" i="46" a="1"/>
  <c r="P668" i="46" s="1"/>
  <c r="P669" i="46" a="1"/>
  <c r="P669" i="46" s="1"/>
  <c r="P670" i="46" a="1"/>
  <c r="P670" i="46" s="1"/>
  <c r="P671" i="46" a="1"/>
  <c r="P671" i="46"/>
  <c r="P672" i="46" a="1"/>
  <c r="P672" i="46" s="1"/>
  <c r="P673" i="46" a="1"/>
  <c r="P673" i="46" s="1"/>
  <c r="P674" i="46" a="1"/>
  <c r="P674" i="46" s="1"/>
  <c r="P675" i="46" a="1"/>
  <c r="P675" i="46" s="1"/>
  <c r="P676" i="46" a="1"/>
  <c r="P676" i="46" s="1"/>
  <c r="P677" i="46" a="1"/>
  <c r="P677" i="46" s="1"/>
  <c r="P678" i="46" a="1"/>
  <c r="P678" i="46" s="1"/>
  <c r="P679" i="46" a="1"/>
  <c r="P679" i="46" s="1"/>
  <c r="P680" i="46" a="1"/>
  <c r="P680" i="46" s="1"/>
  <c r="P681" i="46" a="1"/>
  <c r="P681" i="46" s="1"/>
  <c r="P682" i="46" a="1"/>
  <c r="P682" i="46"/>
  <c r="P683" i="46" a="1"/>
  <c r="P683" i="46"/>
  <c r="P684" i="46" a="1"/>
  <c r="P684" i="46" s="1"/>
  <c r="P685" i="46" a="1"/>
  <c r="P685" i="46" s="1"/>
  <c r="P686" i="46" a="1"/>
  <c r="P686" i="46" s="1"/>
  <c r="P687" i="46" a="1"/>
  <c r="P687" i="46"/>
  <c r="P688" i="46" a="1"/>
  <c r="P688" i="46" s="1"/>
  <c r="P689" i="46" a="1"/>
  <c r="P689" i="46" s="1"/>
  <c r="P690" i="46" a="1"/>
  <c r="P690" i="46" s="1"/>
  <c r="P691" i="46" a="1"/>
  <c r="P691" i="46" s="1"/>
  <c r="P692" i="46" a="1"/>
  <c r="P692" i="46" s="1"/>
  <c r="P693" i="46" a="1"/>
  <c r="P693" i="46" s="1"/>
  <c r="P694" i="46" a="1"/>
  <c r="P694" i="46" s="1"/>
  <c r="P695" i="46" a="1"/>
  <c r="P695" i="46" s="1"/>
  <c r="P696" i="46" a="1"/>
  <c r="P696" i="46" s="1"/>
  <c r="P697" i="46" a="1"/>
  <c r="P697" i="46" s="1"/>
  <c r="P698" i="46" a="1"/>
  <c r="P698" i="46"/>
  <c r="P699" i="46" a="1"/>
  <c r="P699" i="46" s="1"/>
  <c r="P700" i="46" a="1"/>
  <c r="P700" i="46" s="1"/>
  <c r="P701" i="46" a="1"/>
  <c r="P701" i="46" s="1"/>
  <c r="P702" i="46" a="1"/>
  <c r="P702" i="46" s="1"/>
  <c r="P703" i="46" a="1"/>
  <c r="P703" i="46"/>
  <c r="P704" i="46" a="1"/>
  <c r="P704" i="46" s="1"/>
  <c r="P705" i="46" a="1"/>
  <c r="P705" i="46" s="1"/>
  <c r="P706" i="46" a="1"/>
  <c r="P706" i="46" s="1"/>
  <c r="P707" i="46" a="1"/>
  <c r="P707" i="46" s="1"/>
  <c r="P708" i="46" a="1"/>
  <c r="P708" i="46" s="1"/>
  <c r="P709" i="46" a="1"/>
  <c r="P709" i="46" s="1"/>
  <c r="P710" i="46" a="1"/>
  <c r="P710" i="46" s="1"/>
  <c r="P711" i="46" a="1"/>
  <c r="P711" i="46" s="1"/>
  <c r="P712" i="46" a="1"/>
  <c r="P712" i="46" s="1"/>
  <c r="P713" i="46" a="1"/>
  <c r="P713" i="46" s="1"/>
  <c r="P714" i="46" a="1"/>
  <c r="P714" i="46"/>
  <c r="P715" i="46" a="1"/>
  <c r="P715" i="46"/>
  <c r="P716" i="46" a="1"/>
  <c r="P716" i="46" s="1"/>
  <c r="P717" i="46" a="1"/>
  <c r="P717" i="46" s="1"/>
  <c r="P718" i="46" a="1"/>
  <c r="P718" i="46" s="1"/>
  <c r="P719" i="46" a="1"/>
  <c r="P719" i="46"/>
  <c r="P720" i="46" a="1"/>
  <c r="P720" i="46" s="1"/>
  <c r="P721" i="46" a="1"/>
  <c r="P721" i="46" s="1"/>
  <c r="P722" i="46" a="1"/>
  <c r="P722" i="46" s="1"/>
  <c r="P723" i="46" a="1"/>
  <c r="P723" i="46" s="1"/>
  <c r="P724" i="46" a="1"/>
  <c r="P724" i="46" s="1"/>
  <c r="P725" i="46" a="1"/>
  <c r="P725" i="46" s="1"/>
  <c r="P726" i="46" a="1"/>
  <c r="P726" i="46" s="1"/>
  <c r="P727" i="46" a="1"/>
  <c r="P727" i="46" s="1"/>
  <c r="P728" i="46" a="1"/>
  <c r="P728" i="46" s="1"/>
  <c r="P729" i="46" a="1"/>
  <c r="P729" i="46" s="1"/>
  <c r="P730" i="46" a="1"/>
  <c r="P730" i="46"/>
  <c r="P731" i="46" a="1"/>
  <c r="P731" i="46" s="1"/>
  <c r="P732" i="46" a="1"/>
  <c r="P732" i="46" s="1"/>
  <c r="P733" i="46" a="1"/>
  <c r="P733" i="46" s="1"/>
  <c r="P734" i="46" a="1"/>
  <c r="P734" i="46" s="1"/>
  <c r="P735" i="46" a="1"/>
  <c r="P735" i="46"/>
  <c r="P736" i="46" a="1"/>
  <c r="P736" i="46" s="1"/>
  <c r="P737" i="46" a="1"/>
  <c r="P737" i="46" s="1"/>
  <c r="P738" i="46" a="1"/>
  <c r="P738" i="46" s="1"/>
  <c r="P739" i="46" a="1"/>
  <c r="P739" i="46" s="1"/>
  <c r="P740" i="46" a="1"/>
  <c r="P740" i="46" s="1"/>
  <c r="P741" i="46" a="1"/>
  <c r="P741" i="46" s="1"/>
  <c r="P742" i="46" a="1"/>
  <c r="P742" i="46" s="1"/>
  <c r="P743" i="46" a="1"/>
  <c r="P743" i="46" s="1"/>
  <c r="P744" i="46" a="1"/>
  <c r="P744" i="46" s="1"/>
  <c r="P745" i="46" a="1"/>
  <c r="P745" i="46" s="1"/>
  <c r="P746" i="46" a="1"/>
  <c r="P746" i="46"/>
  <c r="P747" i="46" a="1"/>
  <c r="P747" i="46"/>
  <c r="P748" i="46" a="1"/>
  <c r="P748" i="46" s="1"/>
  <c r="P749" i="46" a="1"/>
  <c r="P749" i="46" s="1"/>
  <c r="P750" i="46" a="1"/>
  <c r="P750" i="46" s="1"/>
  <c r="P751" i="46" a="1"/>
  <c r="P751" i="46"/>
  <c r="P752" i="46" a="1"/>
  <c r="P752" i="46" s="1"/>
  <c r="P753" i="46" a="1"/>
  <c r="P753" i="46" s="1"/>
  <c r="P754" i="46" a="1"/>
  <c r="P754" i="46" s="1"/>
  <c r="P755" i="46" a="1"/>
  <c r="P755" i="46" s="1"/>
  <c r="P756" i="46" a="1"/>
  <c r="P756" i="46" s="1"/>
  <c r="P757" i="46" a="1"/>
  <c r="P757" i="46" s="1"/>
  <c r="P758" i="46" a="1"/>
  <c r="P758" i="46" s="1"/>
  <c r="P759" i="46" a="1"/>
  <c r="P759" i="46" s="1"/>
  <c r="P760" i="46" a="1"/>
  <c r="P760" i="46" s="1"/>
  <c r="P761" i="46" a="1"/>
  <c r="P761" i="46" s="1"/>
  <c r="P762" i="46" a="1"/>
  <c r="P762" i="46"/>
  <c r="P763" i="46" a="1"/>
  <c r="P763" i="46" s="1"/>
  <c r="P764" i="46" a="1"/>
  <c r="P764" i="46" s="1"/>
  <c r="P765" i="46" a="1"/>
  <c r="P765" i="46" s="1"/>
  <c r="P766" i="46" a="1"/>
  <c r="P766" i="46" s="1"/>
  <c r="P767" i="46" a="1"/>
  <c r="P767" i="46"/>
  <c r="P768" i="46" a="1"/>
  <c r="P768" i="46" s="1"/>
  <c r="P769" i="46" a="1"/>
  <c r="P769" i="46" s="1"/>
  <c r="P770" i="46" a="1"/>
  <c r="P770" i="46" s="1"/>
  <c r="P771" i="46" a="1"/>
  <c r="P771" i="46" s="1"/>
  <c r="P772" i="46" a="1"/>
  <c r="P772" i="46" s="1"/>
  <c r="P773" i="46" a="1"/>
  <c r="P773" i="46" s="1"/>
  <c r="P774" i="46" a="1"/>
  <c r="P774" i="46" s="1"/>
  <c r="P775" i="46" a="1"/>
  <c r="P775" i="46" s="1"/>
  <c r="P776" i="46" a="1"/>
  <c r="P776" i="46" s="1"/>
  <c r="P777" i="46" a="1"/>
  <c r="P777" i="46" s="1"/>
  <c r="P778" i="46" a="1"/>
  <c r="P778" i="46"/>
  <c r="P779" i="46" a="1"/>
  <c r="P779" i="46"/>
  <c r="P780" i="46" a="1"/>
  <c r="P780" i="46" s="1"/>
  <c r="P781" i="46" a="1"/>
  <c r="P781" i="46" s="1"/>
  <c r="P782" i="46" a="1"/>
  <c r="P782" i="46" s="1"/>
  <c r="P783" i="46" a="1"/>
  <c r="P783" i="46"/>
  <c r="P784" i="46" a="1"/>
  <c r="P784" i="46" s="1"/>
  <c r="P785" i="46" a="1"/>
  <c r="P785" i="46" s="1"/>
  <c r="P786" i="46" a="1"/>
  <c r="P786" i="46" s="1"/>
  <c r="P787" i="46" a="1"/>
  <c r="P787" i="46" s="1"/>
  <c r="P788" i="46" a="1"/>
  <c r="P788" i="46" s="1"/>
  <c r="P789" i="46" a="1"/>
  <c r="P789" i="46" s="1"/>
  <c r="P790" i="46" a="1"/>
  <c r="P790" i="46" s="1"/>
  <c r="P791" i="46" a="1"/>
  <c r="P791" i="46" s="1"/>
  <c r="P792" i="46" a="1"/>
  <c r="P792" i="46" s="1"/>
  <c r="P793" i="46" a="1"/>
  <c r="P793" i="46" s="1"/>
  <c r="P794" i="46" a="1"/>
  <c r="P794" i="46"/>
  <c r="P795" i="46" a="1"/>
  <c r="P795" i="46" s="1"/>
  <c r="P796" i="46" a="1"/>
  <c r="P796" i="46" s="1"/>
  <c r="P797" i="46" a="1"/>
  <c r="P797" i="46" s="1"/>
  <c r="P798" i="46" a="1"/>
  <c r="P798" i="46" s="1"/>
  <c r="P799" i="46" a="1"/>
  <c r="P799" i="46"/>
  <c r="P800" i="46" a="1"/>
  <c r="P800" i="46" s="1"/>
  <c r="P801" i="46" a="1"/>
  <c r="P801" i="46" s="1"/>
  <c r="P802" i="46" a="1"/>
  <c r="P802" i="46" s="1"/>
  <c r="P803" i="46" a="1"/>
  <c r="P803" i="46" s="1"/>
  <c r="P804" i="46" a="1"/>
  <c r="P804" i="46" s="1"/>
  <c r="P805" i="46" a="1"/>
  <c r="P805" i="46" s="1"/>
  <c r="P806" i="46" a="1"/>
  <c r="P806" i="46" s="1"/>
  <c r="P807" i="46" a="1"/>
  <c r="P807" i="46" s="1"/>
  <c r="P808" i="46" a="1"/>
  <c r="P808" i="46" s="1"/>
  <c r="P809" i="46" a="1"/>
  <c r="P809" i="46" s="1"/>
  <c r="P810" i="46" a="1"/>
  <c r="P810" i="46"/>
  <c r="P811" i="46" a="1"/>
  <c r="P811" i="46"/>
  <c r="P812" i="46" a="1"/>
  <c r="P812" i="46" s="1"/>
  <c r="P813" i="46" a="1"/>
  <c r="P813" i="46" s="1"/>
  <c r="P814" i="46" a="1"/>
  <c r="P814" i="46" s="1"/>
  <c r="P815" i="46" a="1"/>
  <c r="P815" i="46"/>
  <c r="P816" i="46" a="1"/>
  <c r="P816" i="46" s="1"/>
  <c r="P817" i="46" a="1"/>
  <c r="P817" i="46" s="1"/>
  <c r="P818" i="46" a="1"/>
  <c r="P818" i="46" s="1"/>
  <c r="P819" i="46" a="1"/>
  <c r="P819" i="46" s="1"/>
  <c r="P820" i="46" a="1"/>
  <c r="P820" i="46" s="1"/>
  <c r="P821" i="46" a="1"/>
  <c r="P821" i="46" s="1"/>
  <c r="P822" i="46" a="1"/>
  <c r="P822" i="46" s="1"/>
  <c r="P823" i="46" a="1"/>
  <c r="P823" i="46" s="1"/>
  <c r="P824" i="46" a="1"/>
  <c r="P824" i="46" s="1"/>
  <c r="P825" i="46" a="1"/>
  <c r="P825" i="46" s="1"/>
  <c r="P826" i="46" a="1"/>
  <c r="P826" i="46"/>
  <c r="P827" i="46" a="1"/>
  <c r="P827" i="46" s="1"/>
  <c r="P828" i="46" a="1"/>
  <c r="P828" i="46" s="1"/>
  <c r="P829" i="46" a="1"/>
  <c r="P829" i="46" s="1"/>
  <c r="P830" i="46" a="1"/>
  <c r="P830" i="46" s="1"/>
  <c r="P831" i="46" a="1"/>
  <c r="P831" i="46"/>
  <c r="P832" i="46" a="1"/>
  <c r="P832" i="46" s="1"/>
  <c r="P833" i="46" a="1"/>
  <c r="P833" i="46" s="1"/>
  <c r="P834" i="46" a="1"/>
  <c r="P834" i="46" s="1"/>
  <c r="P835" i="46" a="1"/>
  <c r="P835" i="46" s="1"/>
  <c r="P836" i="46" a="1"/>
  <c r="P836" i="46" s="1"/>
  <c r="P837" i="46" a="1"/>
  <c r="P837" i="46" s="1"/>
  <c r="P838" i="46" a="1"/>
  <c r="P838" i="46" s="1"/>
  <c r="P839" i="46" a="1"/>
  <c r="P839" i="46" s="1"/>
  <c r="P840" i="46" a="1"/>
  <c r="P840" i="46" s="1"/>
  <c r="P841" i="46" a="1"/>
  <c r="P841" i="46" s="1"/>
  <c r="P842" i="46" a="1"/>
  <c r="P842" i="46"/>
  <c r="P843" i="46" a="1"/>
  <c r="P843" i="46"/>
  <c r="P844" i="46" a="1"/>
  <c r="P844" i="46" s="1"/>
  <c r="P845" i="46" a="1"/>
  <c r="P845" i="46" s="1"/>
  <c r="P846" i="46" a="1"/>
  <c r="P846" i="46" s="1"/>
  <c r="P847" i="46" a="1"/>
  <c r="P847" i="46"/>
  <c r="P848" i="46" a="1"/>
  <c r="P848" i="46" s="1"/>
  <c r="P849" i="46" a="1"/>
  <c r="P849" i="46" s="1"/>
  <c r="P850" i="46" a="1"/>
  <c r="P850" i="46" s="1"/>
  <c r="P851" i="46" a="1"/>
  <c r="P851" i="46" s="1"/>
  <c r="P852" i="46" a="1"/>
  <c r="P852" i="46"/>
  <c r="P853" i="46" a="1"/>
  <c r="P853" i="46" s="1"/>
  <c r="P854" i="46" a="1"/>
  <c r="P854" i="46" s="1"/>
  <c r="P855" i="46" a="1"/>
  <c r="P855" i="46" s="1"/>
  <c r="P856" i="46" a="1"/>
  <c r="P856" i="46"/>
  <c r="P857" i="46" a="1"/>
  <c r="P857" i="46"/>
  <c r="P858" i="46" a="1"/>
  <c r="P858" i="46" s="1"/>
  <c r="P859" i="46" a="1"/>
  <c r="P859" i="46" s="1"/>
  <c r="P860" i="46" a="1"/>
  <c r="P860" i="46"/>
  <c r="P861" i="46" a="1"/>
  <c r="P861" i="46" s="1"/>
  <c r="P862" i="46" a="1"/>
  <c r="P862" i="46" s="1"/>
  <c r="P863" i="46" a="1"/>
  <c r="P863" i="46" s="1"/>
  <c r="P864" i="46" a="1"/>
  <c r="P864" i="46"/>
  <c r="P865" i="46" a="1"/>
  <c r="P865" i="46"/>
  <c r="P866" i="46" a="1"/>
  <c r="P866" i="46" s="1"/>
  <c r="P867" i="46" a="1"/>
  <c r="P867" i="46" s="1"/>
  <c r="P868" i="46" a="1"/>
  <c r="P868" i="46"/>
  <c r="P869" i="46" a="1"/>
  <c r="P869" i="46" s="1"/>
  <c r="P870" i="46" a="1"/>
  <c r="P870" i="46" s="1"/>
  <c r="P871" i="46" a="1"/>
  <c r="P871" i="46" s="1"/>
  <c r="P872" i="46" a="1"/>
  <c r="P872" i="46"/>
  <c r="P873" i="46" a="1"/>
  <c r="P873" i="46"/>
  <c r="P874" i="46" a="1"/>
  <c r="P874" i="46" s="1"/>
  <c r="P875" i="46" a="1"/>
  <c r="P875" i="46" s="1"/>
  <c r="P876" i="46" a="1"/>
  <c r="P876" i="46"/>
  <c r="P877" i="46" a="1"/>
  <c r="P877" i="46" s="1"/>
  <c r="P878" i="46" a="1"/>
  <c r="P878" i="46" s="1"/>
  <c r="P879" i="46" a="1"/>
  <c r="P879" i="46" s="1"/>
  <c r="P880" i="46" a="1"/>
  <c r="P880" i="46"/>
  <c r="P881" i="46" a="1"/>
  <c r="P881" i="46"/>
  <c r="P882" i="46" a="1"/>
  <c r="P882" i="46" s="1"/>
  <c r="P883" i="46" a="1"/>
  <c r="P883" i="46" s="1"/>
  <c r="P884" i="46" a="1"/>
  <c r="P884" i="46"/>
  <c r="P885" i="46" a="1"/>
  <c r="P885" i="46" s="1"/>
  <c r="P886" i="46" a="1"/>
  <c r="P886" i="46" s="1"/>
  <c r="P887" i="46" a="1"/>
  <c r="P887" i="46" s="1"/>
  <c r="P888" i="46" a="1"/>
  <c r="P888" i="46" s="1"/>
  <c r="P889" i="46" a="1"/>
  <c r="P889" i="46"/>
  <c r="P890" i="46" a="1"/>
  <c r="P890" i="46" s="1"/>
  <c r="P891" i="46" a="1"/>
  <c r="P891" i="46" s="1"/>
  <c r="P892" i="46" a="1"/>
  <c r="P892" i="46"/>
  <c r="P893" i="46" a="1"/>
  <c r="P893" i="46" s="1"/>
  <c r="P894" i="46" a="1"/>
  <c r="P894" i="46" s="1"/>
  <c r="P895" i="46" a="1"/>
  <c r="P895" i="46" s="1"/>
  <c r="P896" i="46" a="1"/>
  <c r="P896" i="46" s="1"/>
  <c r="P897" i="46" a="1"/>
  <c r="P897" i="46"/>
  <c r="P898" i="46" a="1"/>
  <c r="P898" i="46" s="1"/>
  <c r="P899" i="46" a="1"/>
  <c r="P899" i="46" s="1"/>
  <c r="P900" i="46" a="1"/>
  <c r="P900" i="46"/>
  <c r="P901" i="46" a="1"/>
  <c r="P901" i="46" s="1"/>
  <c r="P902" i="46" a="1"/>
  <c r="P902" i="46" s="1"/>
  <c r="P903" i="46" a="1"/>
  <c r="P903" i="46" s="1"/>
  <c r="P904" i="46" a="1"/>
  <c r="P904" i="46" s="1"/>
  <c r="P905" i="46" a="1"/>
  <c r="P905" i="46"/>
  <c r="P906" i="46" a="1"/>
  <c r="P906" i="46" s="1"/>
  <c r="P907" i="46" a="1"/>
  <c r="P907" i="46" s="1"/>
  <c r="P908" i="46" a="1"/>
  <c r="P908" i="46"/>
  <c r="P909" i="46" a="1"/>
  <c r="P909" i="46" s="1"/>
  <c r="P910" i="46" a="1"/>
  <c r="P910" i="46" s="1"/>
  <c r="P911" i="46" a="1"/>
  <c r="P911" i="46" s="1"/>
  <c r="P912" i="46" a="1"/>
  <c r="P912" i="46" s="1"/>
  <c r="P913" i="46" a="1"/>
  <c r="P913" i="46"/>
  <c r="P914" i="46" a="1"/>
  <c r="P914" i="46" s="1"/>
  <c r="P915" i="46" a="1"/>
  <c r="P915" i="46" s="1"/>
  <c r="P916" i="46" a="1"/>
  <c r="P916" i="46"/>
  <c r="P917" i="46" a="1"/>
  <c r="P917" i="46" s="1"/>
  <c r="P918" i="46" a="1"/>
  <c r="P918" i="46" s="1"/>
  <c r="P919" i="46" a="1"/>
  <c r="P919" i="46" s="1"/>
  <c r="P920" i="46" a="1"/>
  <c r="P920" i="46" s="1"/>
  <c r="P921" i="46" a="1"/>
  <c r="P921" i="46"/>
  <c r="P922" i="46" a="1"/>
  <c r="P922" i="46" s="1"/>
  <c r="P923" i="46" a="1"/>
  <c r="P923" i="46" s="1"/>
  <c r="P924" i="46" a="1"/>
  <c r="P924" i="46"/>
  <c r="P925" i="46" a="1"/>
  <c r="P925" i="46" s="1"/>
  <c r="P926" i="46" a="1"/>
  <c r="P926" i="46" s="1"/>
  <c r="P927" i="46" a="1"/>
  <c r="P927" i="46" s="1"/>
  <c r="P928" i="46" a="1"/>
  <c r="P928" i="46" s="1"/>
  <c r="P929" i="46" a="1"/>
  <c r="P929" i="46"/>
  <c r="P930" i="46" a="1"/>
  <c r="P930" i="46" s="1"/>
  <c r="P931" i="46" a="1"/>
  <c r="P931" i="46" s="1"/>
  <c r="P932" i="46" a="1"/>
  <c r="P932" i="46"/>
  <c r="P933" i="46" a="1"/>
  <c r="P933" i="46" s="1"/>
  <c r="P934" i="46" a="1"/>
  <c r="P934" i="46" s="1"/>
  <c r="P935" i="46" a="1"/>
  <c r="P935" i="46" s="1"/>
  <c r="P936" i="46" a="1"/>
  <c r="P936" i="46" s="1"/>
  <c r="P937" i="46" a="1"/>
  <c r="P937" i="46"/>
  <c r="P938" i="46" a="1"/>
  <c r="P938" i="46" s="1"/>
  <c r="P939" i="46" a="1"/>
  <c r="P939" i="46" s="1"/>
  <c r="P940" i="46" a="1"/>
  <c r="P940" i="46"/>
  <c r="P941" i="46" a="1"/>
  <c r="P941" i="46" s="1"/>
  <c r="P942" i="46" a="1"/>
  <c r="P942" i="46" s="1"/>
  <c r="P943" i="46" a="1"/>
  <c r="P943" i="46" s="1"/>
  <c r="P944" i="46" a="1"/>
  <c r="P944" i="46" s="1"/>
  <c r="P945" i="46" a="1"/>
  <c r="P945" i="46"/>
  <c r="P946" i="46" a="1"/>
  <c r="P946" i="46" s="1"/>
  <c r="P947" i="46" a="1"/>
  <c r="P947" i="46" s="1"/>
  <c r="P948" i="46" a="1"/>
  <c r="P948" i="46"/>
  <c r="P949" i="46" a="1"/>
  <c r="P949" i="46" s="1"/>
  <c r="P950" i="46" a="1"/>
  <c r="P950" i="46" s="1"/>
  <c r="P951" i="46" a="1"/>
  <c r="P951" i="46" s="1"/>
  <c r="P952" i="46" a="1"/>
  <c r="P952" i="46" s="1"/>
  <c r="P953" i="46" a="1"/>
  <c r="P953" i="46"/>
  <c r="P954" i="46" a="1"/>
  <c r="P954" i="46" s="1"/>
  <c r="P955" i="46" a="1"/>
  <c r="P955" i="46" s="1"/>
  <c r="P956" i="46" a="1"/>
  <c r="P956" i="46"/>
  <c r="P957" i="46" a="1"/>
  <c r="P957" i="46" s="1"/>
  <c r="P958" i="46" a="1"/>
  <c r="P958" i="46" s="1"/>
  <c r="P959" i="46" a="1"/>
  <c r="P959" i="46" s="1"/>
  <c r="P960" i="46" a="1"/>
  <c r="P960" i="46" s="1"/>
  <c r="P961" i="46" a="1"/>
  <c r="P961" i="46"/>
  <c r="P962" i="46" a="1"/>
  <c r="P962" i="46" s="1"/>
  <c r="P963" i="46" a="1"/>
  <c r="P963" i="46" s="1"/>
  <c r="P964" i="46" a="1"/>
  <c r="P964" i="46"/>
  <c r="P965" i="46" a="1"/>
  <c r="P965" i="46" s="1"/>
  <c r="P966" i="46" a="1"/>
  <c r="P966" i="46" s="1"/>
  <c r="P967" i="46" a="1"/>
  <c r="P967" i="46" s="1"/>
  <c r="P968" i="46" a="1"/>
  <c r="P968" i="46" s="1"/>
  <c r="P969" i="46" a="1"/>
  <c r="P969" i="46"/>
  <c r="P970" i="46" a="1"/>
  <c r="P970" i="46" s="1"/>
  <c r="P971" i="46" a="1"/>
  <c r="P971" i="46" s="1"/>
  <c r="P972" i="46" a="1"/>
  <c r="P972" i="46"/>
  <c r="P973" i="46" a="1"/>
  <c r="P973" i="46" s="1"/>
  <c r="P974" i="46" a="1"/>
  <c r="P974" i="46" s="1"/>
  <c r="P975" i="46" a="1"/>
  <c r="P975" i="46" s="1"/>
  <c r="P976" i="46" a="1"/>
  <c r="P976" i="46" s="1"/>
  <c r="P977" i="46" a="1"/>
  <c r="P977" i="46"/>
  <c r="P978" i="46" a="1"/>
  <c r="P978" i="46" s="1"/>
  <c r="P979" i="46" a="1"/>
  <c r="P979" i="46" s="1"/>
  <c r="P980" i="46" a="1"/>
  <c r="P980" i="46"/>
  <c r="P981" i="46" a="1"/>
  <c r="P981" i="46" s="1"/>
  <c r="P982" i="46" a="1"/>
  <c r="P982" i="46" s="1"/>
  <c r="P983" i="46" a="1"/>
  <c r="P983" i="46" s="1"/>
  <c r="P984" i="46" a="1"/>
  <c r="P984" i="46" s="1"/>
  <c r="P985" i="46" a="1"/>
  <c r="P985" i="46"/>
  <c r="P986" i="46" a="1"/>
  <c r="P986" i="46" s="1"/>
  <c r="P987" i="46" a="1"/>
  <c r="P987" i="46" s="1"/>
  <c r="P988" i="46" a="1"/>
  <c r="P988" i="46" s="1"/>
  <c r="P989" i="46" a="1"/>
  <c r="P989" i="46" s="1"/>
  <c r="P990" i="46" a="1"/>
  <c r="P990" i="46" s="1"/>
  <c r="P991" i="46" a="1"/>
  <c r="P991" i="46" s="1"/>
  <c r="P992" i="46" a="1"/>
  <c r="P992" i="46" s="1"/>
  <c r="P993" i="46" a="1"/>
  <c r="P993" i="46" s="1"/>
  <c r="P994" i="46" a="1"/>
  <c r="P994" i="46" s="1"/>
  <c r="P995" i="46" a="1"/>
  <c r="P995" i="46" s="1"/>
  <c r="P996" i="46" a="1"/>
  <c r="P996" i="46"/>
  <c r="P997" i="46" a="1"/>
  <c r="P997" i="46" s="1"/>
  <c r="P998" i="46" a="1"/>
  <c r="P998" i="46" s="1"/>
  <c r="P999" i="46" a="1"/>
  <c r="P999" i="46" s="1"/>
  <c r="P1000" i="46" a="1"/>
  <c r="P1000" i="46" s="1"/>
  <c r="P1001" i="46" a="1"/>
  <c r="P1001" i="46"/>
  <c r="P1002" i="46" a="1"/>
  <c r="P1002" i="46" s="1"/>
  <c r="P1003" i="46" a="1"/>
  <c r="P1003" i="46" s="1"/>
  <c r="P1004" i="46" a="1"/>
  <c r="P1004" i="46" s="1"/>
  <c r="P1005" i="46" a="1"/>
  <c r="P1005" i="46" s="1"/>
  <c r="P1006" i="46" a="1"/>
  <c r="P1006" i="46" s="1"/>
  <c r="P1007" i="46" a="1"/>
  <c r="P1007" i="46" s="1"/>
  <c r="P1008" i="46" a="1"/>
  <c r="P1008" i="46" s="1"/>
  <c r="P1009" i="46" a="1"/>
  <c r="P1009" i="46" s="1"/>
  <c r="P1010" i="46" a="1"/>
  <c r="P1010" i="46" s="1"/>
  <c r="P1011" i="46" a="1"/>
  <c r="P1011" i="46" s="1"/>
  <c r="P1012" i="46" a="1"/>
  <c r="P1012" i="46"/>
  <c r="P1013" i="46" a="1"/>
  <c r="P1013" i="46" s="1"/>
  <c r="P1014" i="46" a="1"/>
  <c r="P1014" i="46" s="1"/>
  <c r="P1015" i="46" a="1"/>
  <c r="P1015" i="46" s="1"/>
  <c r="P1016" i="46" a="1"/>
  <c r="P1016" i="46" s="1"/>
  <c r="P1017" i="46" a="1"/>
  <c r="P1017" i="46"/>
  <c r="P1018" i="46" a="1"/>
  <c r="P1018" i="46" s="1"/>
  <c r="P1019" i="46" a="1"/>
  <c r="P1019" i="46" s="1"/>
  <c r="P1020" i="46" a="1"/>
  <c r="P1020" i="46" s="1"/>
  <c r="P1021" i="46" a="1"/>
  <c r="P1021" i="46" s="1"/>
  <c r="P1022" i="46" a="1"/>
  <c r="P1022" i="46" s="1"/>
  <c r="P1023" i="46" a="1"/>
  <c r="P1023" i="46" s="1"/>
  <c r="P1024" i="46" a="1"/>
  <c r="P1024" i="46" s="1"/>
  <c r="P1025" i="46" a="1"/>
  <c r="P1025" i="46" s="1"/>
  <c r="P1026" i="46" a="1"/>
  <c r="P1026" i="46" s="1"/>
  <c r="P1027" i="46" a="1"/>
  <c r="P1027" i="46" s="1"/>
  <c r="P1028" i="46" a="1"/>
  <c r="P1028" i="46"/>
  <c r="P1029" i="46" a="1"/>
  <c r="P1029" i="46" s="1"/>
  <c r="P1030" i="46" a="1"/>
  <c r="P1030" i="46" s="1"/>
  <c r="P1031" i="46" a="1"/>
  <c r="P1031" i="46" s="1"/>
  <c r="P1032" i="46" a="1"/>
  <c r="P1032" i="46" s="1"/>
  <c r="P1033" i="46" a="1"/>
  <c r="P1033" i="46"/>
  <c r="P1034" i="46" a="1"/>
  <c r="P1034" i="46" s="1"/>
  <c r="P1035" i="46" a="1"/>
  <c r="P1035" i="46" s="1"/>
  <c r="P1036" i="46" a="1"/>
  <c r="P1036" i="46" s="1"/>
  <c r="P1037" i="46" a="1"/>
  <c r="P1037" i="46" s="1"/>
  <c r="P1038" i="46" a="1"/>
  <c r="P1038" i="46" s="1"/>
  <c r="P1039" i="46" a="1"/>
  <c r="P1039" i="46" s="1"/>
  <c r="P1040" i="46" a="1"/>
  <c r="P1040" i="46" s="1"/>
  <c r="P1041" i="46" a="1"/>
  <c r="P1041" i="46" s="1"/>
  <c r="P1042" i="46" a="1"/>
  <c r="P1042" i="46" s="1"/>
  <c r="P1043" i="46" a="1"/>
  <c r="P1043" i="46" s="1"/>
  <c r="P1044" i="46" a="1"/>
  <c r="P1044" i="46"/>
  <c r="P1045" i="46" a="1"/>
  <c r="P1045" i="46" s="1"/>
  <c r="P1046" i="46" a="1"/>
  <c r="P1046" i="46" s="1"/>
  <c r="P1047" i="46" a="1"/>
  <c r="P1047" i="46" s="1"/>
  <c r="P1048" i="46" a="1"/>
  <c r="P1048" i="46" s="1"/>
  <c r="P1049" i="46" a="1"/>
  <c r="P1049" i="46"/>
  <c r="P1050" i="46" a="1"/>
  <c r="P1050" i="46" s="1"/>
  <c r="P1051" i="46" a="1"/>
  <c r="P1051" i="46" s="1"/>
  <c r="P1052" i="46" a="1"/>
  <c r="P1052" i="46" s="1"/>
  <c r="P1053" i="46" a="1"/>
  <c r="P1053" i="46" s="1"/>
  <c r="P1054" i="46" a="1"/>
  <c r="P1054" i="46" s="1"/>
  <c r="P1055" i="46" a="1"/>
  <c r="P1055" i="46" s="1"/>
  <c r="P1056" i="46" a="1"/>
  <c r="P1056" i="46" s="1"/>
  <c r="P1057" i="46" a="1"/>
  <c r="P1057" i="46" s="1"/>
  <c r="P1058" i="46" a="1"/>
  <c r="P1058" i="46" s="1"/>
  <c r="P1059" i="46" a="1"/>
  <c r="P1059" i="46" s="1"/>
  <c r="P1060" i="46" a="1"/>
  <c r="P1060" i="46"/>
  <c r="P1061" i="46" a="1"/>
  <c r="P1061" i="46" s="1"/>
  <c r="P1062" i="46" a="1"/>
  <c r="P1062" i="46" s="1"/>
  <c r="P1063" i="46" a="1"/>
  <c r="P1063" i="46" s="1"/>
  <c r="P1064" i="46" a="1"/>
  <c r="P1064" i="46" s="1"/>
  <c r="P1065" i="46" a="1"/>
  <c r="P1065" i="46"/>
  <c r="P1066" i="46" a="1"/>
  <c r="P1066" i="46" s="1"/>
  <c r="P1067" i="46" a="1"/>
  <c r="P1067" i="46" s="1"/>
  <c r="P1068" i="46" a="1"/>
  <c r="P1068" i="46" s="1"/>
  <c r="P1069" i="46" a="1"/>
  <c r="P1069" i="46" s="1"/>
  <c r="P1070" i="46" a="1"/>
  <c r="P1070" i="46" s="1"/>
  <c r="P1071" i="46" a="1"/>
  <c r="P1071" i="46" s="1"/>
  <c r="P1072" i="46" a="1"/>
  <c r="P1072" i="46" s="1"/>
  <c r="P1073" i="46" a="1"/>
  <c r="P1073" i="46" s="1"/>
  <c r="P1074" i="46" a="1"/>
  <c r="P1074" i="46" s="1"/>
  <c r="P1075" i="46" a="1"/>
  <c r="P1075" i="46" s="1"/>
  <c r="P1076" i="46" a="1"/>
  <c r="P1076" i="46"/>
  <c r="P1077" i="46" a="1"/>
  <c r="P1077" i="46" s="1"/>
  <c r="P1078" i="46" a="1"/>
  <c r="P1078" i="46" s="1"/>
  <c r="P1079" i="46" a="1"/>
  <c r="P1079" i="46" s="1"/>
  <c r="P1080" i="46" a="1"/>
  <c r="P1080" i="46" s="1"/>
  <c r="P1081" i="46" a="1"/>
  <c r="P1081" i="46"/>
  <c r="P1082" i="46" a="1"/>
  <c r="P1082" i="46" s="1"/>
  <c r="P1083" i="46" a="1"/>
  <c r="P1083" i="46" s="1"/>
  <c r="P1084" i="46" a="1"/>
  <c r="P1084" i="46" s="1"/>
  <c r="P1085" i="46" a="1"/>
  <c r="P1085" i="46" s="1"/>
  <c r="P1086" i="46" a="1"/>
  <c r="P1086" i="46" s="1"/>
  <c r="P1087" i="46" a="1"/>
  <c r="P1087" i="46" s="1"/>
  <c r="P1088" i="46" a="1"/>
  <c r="P1088" i="46" s="1"/>
  <c r="P1089" i="46" a="1"/>
  <c r="P1089" i="46" s="1"/>
  <c r="P1090" i="46" a="1"/>
  <c r="P1090" i="46" s="1"/>
  <c r="P1091" i="46" a="1"/>
  <c r="P1091" i="46" s="1"/>
  <c r="P1092" i="46" a="1"/>
  <c r="P1092" i="46"/>
  <c r="P1093" i="46" a="1"/>
  <c r="P1093" i="46" s="1"/>
  <c r="P1094" i="46" a="1"/>
  <c r="P1094" i="46" s="1"/>
  <c r="P1095" i="46" a="1"/>
  <c r="P1095" i="46" s="1"/>
  <c r="P1096" i="46" a="1"/>
  <c r="P1096" i="46" s="1"/>
  <c r="P1097" i="46" a="1"/>
  <c r="P1097" i="46"/>
  <c r="P1098" i="46" a="1"/>
  <c r="P1098" i="46" s="1"/>
  <c r="P1099" i="46" a="1"/>
  <c r="P1099" i="46" s="1"/>
  <c r="P1100" i="46" a="1"/>
  <c r="P1100" i="46" s="1"/>
  <c r="P1101" i="46" a="1"/>
  <c r="P1101" i="46" s="1"/>
  <c r="P1102" i="46" a="1"/>
  <c r="P1102" i="46" s="1"/>
  <c r="P1103" i="46" a="1"/>
  <c r="P1103" i="46" s="1"/>
  <c r="P1104" i="46" a="1"/>
  <c r="P1104" i="46" s="1"/>
  <c r="P1105" i="46" a="1"/>
  <c r="P1105" i="46" s="1"/>
  <c r="P1106" i="46" a="1"/>
  <c r="P1106" i="46" s="1"/>
  <c r="P1107" i="46" a="1"/>
  <c r="P1107" i="46" s="1"/>
  <c r="P1108" i="46" a="1"/>
  <c r="P1108" i="46"/>
  <c r="P1109" i="46" a="1"/>
  <c r="P1109" i="46" s="1"/>
  <c r="P1110" i="46" a="1"/>
  <c r="P1110" i="46" s="1"/>
  <c r="P1111" i="46" a="1"/>
  <c r="P1111" i="46" s="1"/>
  <c r="P1112" i="46" a="1"/>
  <c r="P1112" i="46" s="1"/>
  <c r="P1113" i="46" a="1"/>
  <c r="P1113" i="46"/>
  <c r="P1114" i="46" a="1"/>
  <c r="P1114" i="46" s="1"/>
  <c r="P1115" i="46" a="1"/>
  <c r="P1115" i="46" s="1"/>
  <c r="P1116" i="46" a="1"/>
  <c r="P1116" i="46" s="1"/>
  <c r="P1117" i="46" a="1"/>
  <c r="P1117" i="46" s="1"/>
  <c r="P1118" i="46" a="1"/>
  <c r="P1118" i="46" s="1"/>
  <c r="P1119" i="46" a="1"/>
  <c r="P1119" i="46" s="1"/>
  <c r="P1120" i="46" a="1"/>
  <c r="P1120" i="46" s="1"/>
  <c r="P1121" i="46" a="1"/>
  <c r="P1121" i="46" s="1"/>
  <c r="P1122" i="46" a="1"/>
  <c r="P1122" i="46" s="1"/>
  <c r="P1123" i="46" a="1"/>
  <c r="P1123" i="46" s="1"/>
  <c r="P1124" i="46" a="1"/>
  <c r="P1124" i="46"/>
  <c r="P1125" i="46" a="1"/>
  <c r="P1125" i="46" s="1"/>
  <c r="P1126" i="46" a="1"/>
  <c r="P1126" i="46" s="1"/>
  <c r="P1127" i="46" a="1"/>
  <c r="P1127" i="46" s="1"/>
  <c r="P1128" i="46" a="1"/>
  <c r="P1128" i="46" s="1"/>
  <c r="P1129" i="46" a="1"/>
  <c r="P1129" i="46" s="1"/>
  <c r="P1130" i="46" a="1"/>
  <c r="P1130" i="46" s="1"/>
  <c r="P1131" i="46" a="1"/>
  <c r="P1131" i="46" s="1"/>
  <c r="P1132" i="46" a="1"/>
  <c r="P1132" i="46" s="1"/>
  <c r="P1133" i="46" a="1"/>
  <c r="P1133" i="46" s="1"/>
  <c r="P1134" i="46" a="1"/>
  <c r="P1134" i="46" s="1"/>
  <c r="P1135" i="46" a="1"/>
  <c r="P1135" i="46" s="1"/>
  <c r="P1136" i="46" a="1"/>
  <c r="P1136" i="46" s="1"/>
  <c r="P1137" i="46" a="1"/>
  <c r="P1137" i="46" s="1"/>
  <c r="P1138" i="46" a="1"/>
  <c r="P1138" i="46" s="1"/>
  <c r="P1139" i="46" a="1"/>
  <c r="P1139" i="46" s="1"/>
  <c r="P1140" i="46" a="1"/>
  <c r="P1140" i="46" s="1"/>
  <c r="P1141" i="46" a="1"/>
  <c r="P1141" i="46" s="1"/>
  <c r="P1142" i="46" a="1"/>
  <c r="P1142" i="46" s="1"/>
  <c r="P1143" i="46" a="1"/>
  <c r="P1143" i="46" s="1"/>
  <c r="P1144" i="46" a="1"/>
  <c r="P1144" i="46" s="1"/>
  <c r="P1145" i="46" a="1"/>
  <c r="P1145" i="46"/>
  <c r="P1146" i="46" a="1"/>
  <c r="P1146" i="46" s="1"/>
  <c r="P1147" i="46" a="1"/>
  <c r="P1147" i="46" s="1"/>
  <c r="P1148" i="46" a="1"/>
  <c r="P1148" i="46" s="1"/>
  <c r="P1149" i="46" a="1"/>
  <c r="P1149" i="46" s="1"/>
  <c r="P1150" i="46" a="1"/>
  <c r="P1150" i="46" s="1"/>
  <c r="P1151" i="46" a="1"/>
  <c r="P1151" i="46" s="1"/>
  <c r="P1152" i="46" a="1"/>
  <c r="P1152" i="46" s="1"/>
  <c r="P1153" i="46" a="1"/>
  <c r="P1153" i="46" s="1"/>
  <c r="P1154" i="46" a="1"/>
  <c r="P1154" i="46" s="1"/>
  <c r="P1155" i="46" a="1"/>
  <c r="P1155" i="46" s="1"/>
  <c r="P1156" i="46" a="1"/>
  <c r="P1156" i="46"/>
  <c r="P1157" i="46" a="1"/>
  <c r="P1157" i="46" s="1"/>
  <c r="P1158" i="46" a="1"/>
  <c r="P1158" i="46" s="1"/>
  <c r="P1159" i="46" a="1"/>
  <c r="P1159" i="46" s="1"/>
  <c r="P1160" i="46" a="1"/>
  <c r="P1160" i="46" s="1"/>
  <c r="P1161" i="46" a="1"/>
  <c r="P1161" i="46" s="1"/>
  <c r="P1162" i="46" a="1"/>
  <c r="P1162" i="46" s="1"/>
  <c r="P1163" i="46" a="1"/>
  <c r="P1163" i="46" s="1"/>
  <c r="P1164" i="46" a="1"/>
  <c r="P1164" i="46" s="1"/>
  <c r="P1165" i="46" a="1"/>
  <c r="P1165" i="46" s="1"/>
  <c r="P1166" i="46" a="1"/>
  <c r="P1166" i="46" s="1"/>
  <c r="P1167" i="46" a="1"/>
  <c r="P1167" i="46" s="1"/>
  <c r="P1168" i="46" a="1"/>
  <c r="P1168" i="46" s="1"/>
  <c r="P1169" i="46" a="1"/>
  <c r="P1169" i="46" s="1"/>
  <c r="P1170" i="46" a="1"/>
  <c r="P1170" i="46" s="1"/>
  <c r="P1171" i="46" a="1"/>
  <c r="P1171" i="46" s="1"/>
  <c r="P1172" i="46" a="1"/>
  <c r="P1172" i="46" s="1"/>
  <c r="P1173" i="46" a="1"/>
  <c r="P1173" i="46" s="1"/>
  <c r="P1174" i="46" a="1"/>
  <c r="P1174" i="46" s="1"/>
  <c r="P1175" i="46" a="1"/>
  <c r="P1175" i="46" s="1"/>
  <c r="P1176" i="46" a="1"/>
  <c r="P1176" i="46" s="1"/>
  <c r="P1177" i="46" a="1"/>
  <c r="P1177" i="46"/>
  <c r="P1178" i="46" a="1"/>
  <c r="P1178" i="46" s="1"/>
  <c r="P1179" i="46" a="1"/>
  <c r="P1179" i="46" s="1"/>
  <c r="P1180" i="46" a="1"/>
  <c r="P1180" i="46" s="1"/>
  <c r="P1181" i="46" a="1"/>
  <c r="P1181" i="46" s="1"/>
  <c r="P1182" i="46" a="1"/>
  <c r="P1182" i="46" s="1"/>
  <c r="P1183" i="46" a="1"/>
  <c r="P1183" i="46" s="1"/>
  <c r="P1184" i="46" a="1"/>
  <c r="P1184" i="46" s="1"/>
  <c r="P1185" i="46" a="1"/>
  <c r="P1185" i="46" s="1"/>
  <c r="P1186" i="46" a="1"/>
  <c r="P1186" i="46" s="1"/>
  <c r="P1187" i="46" a="1"/>
  <c r="P1187" i="46" s="1"/>
  <c r="P1188" i="46" a="1"/>
  <c r="P1188" i="46"/>
  <c r="P1189" i="46" a="1"/>
  <c r="P1189" i="46" s="1"/>
  <c r="P1190" i="46" a="1"/>
  <c r="P1190" i="46" s="1"/>
  <c r="P1191" i="46" a="1"/>
  <c r="P1191" i="46" s="1"/>
  <c r="P1192" i="46" a="1"/>
  <c r="P1192" i="46" s="1"/>
  <c r="P1193" i="46" a="1"/>
  <c r="P1193" i="46" s="1"/>
  <c r="P1194" i="46" a="1"/>
  <c r="P1194" i="46" s="1"/>
  <c r="P1195" i="46" a="1"/>
  <c r="P1195" i="46" s="1"/>
  <c r="P1196" i="46" a="1"/>
  <c r="P1196" i="46" s="1"/>
  <c r="P1197" i="46" a="1"/>
  <c r="P1197" i="46" s="1"/>
  <c r="P1198" i="46" a="1"/>
  <c r="P1198" i="46" s="1"/>
  <c r="P1199" i="46" a="1"/>
  <c r="P1199" i="46" s="1"/>
  <c r="P1200" i="46" a="1"/>
  <c r="P1200" i="46" s="1"/>
  <c r="P1201" i="46" a="1"/>
  <c r="P1201" i="46" s="1"/>
  <c r="P1202" i="46" a="1"/>
  <c r="P1202" i="46" s="1"/>
  <c r="P1203" i="46" a="1"/>
  <c r="P1203" i="46" s="1"/>
  <c r="P1204" i="46" a="1"/>
  <c r="P1204" i="46" s="1"/>
  <c r="P1205" i="46" a="1"/>
  <c r="P1205" i="46" s="1"/>
  <c r="P1206" i="46" a="1"/>
  <c r="P1206" i="46" s="1"/>
  <c r="P1207" i="46" a="1"/>
  <c r="P1207" i="46" s="1"/>
  <c r="P1208" i="46" a="1"/>
  <c r="P1208" i="46" s="1"/>
  <c r="P1209" i="46" a="1"/>
  <c r="P1209" i="46"/>
  <c r="P1210" i="46" a="1"/>
  <c r="P1210" i="46" s="1"/>
  <c r="P1211" i="46" a="1"/>
  <c r="P1211" i="46" s="1"/>
  <c r="P1212" i="46" a="1"/>
  <c r="P1212" i="46" s="1"/>
  <c r="P1213" i="46" a="1"/>
  <c r="P1213" i="46" s="1"/>
  <c r="P1214" i="46" a="1"/>
  <c r="P1214" i="46" s="1"/>
  <c r="P1215" i="46" a="1"/>
  <c r="P1215" i="46" s="1"/>
  <c r="P1216" i="46" a="1"/>
  <c r="P1216" i="46" s="1"/>
  <c r="P1217" i="46" a="1"/>
  <c r="P1217" i="46" s="1"/>
  <c r="P1218" i="46" a="1"/>
  <c r="P1218" i="46" s="1"/>
  <c r="P1219" i="46" a="1"/>
  <c r="P1219" i="46" s="1"/>
  <c r="P1220" i="46" a="1"/>
  <c r="P1220" i="46"/>
  <c r="P1221" i="46" a="1"/>
  <c r="P1221" i="46" s="1"/>
  <c r="P1222" i="46" a="1"/>
  <c r="P1222" i="46" s="1"/>
  <c r="P1223" i="46" a="1"/>
  <c r="P1223" i="46" s="1"/>
  <c r="P1224" i="46" a="1"/>
  <c r="P1224" i="46" s="1"/>
  <c r="P1225" i="46" a="1"/>
  <c r="P1225" i="46" s="1"/>
  <c r="P1226" i="46" a="1"/>
  <c r="P1226" i="46" s="1"/>
  <c r="P1227" i="46" a="1"/>
  <c r="P1227" i="46" s="1"/>
  <c r="P1228" i="46" a="1"/>
  <c r="P1228" i="46" s="1"/>
  <c r="P1229" i="46" a="1"/>
  <c r="P1229" i="46" s="1"/>
  <c r="P1230" i="46" a="1"/>
  <c r="P1230" i="46" s="1"/>
  <c r="P1231" i="46" a="1"/>
  <c r="P1231" i="46" s="1"/>
  <c r="P1232" i="46" a="1"/>
  <c r="P1232" i="46" s="1"/>
  <c r="P1233" i="46" a="1"/>
  <c r="P1233" i="46" s="1"/>
  <c r="P1234" i="46" a="1"/>
  <c r="P1234" i="46" s="1"/>
  <c r="P1235" i="46" a="1"/>
  <c r="P1235" i="46" s="1"/>
  <c r="P1236" i="46" a="1"/>
  <c r="P1236" i="46" s="1"/>
  <c r="P1237" i="46" a="1"/>
  <c r="P1237" i="46" s="1"/>
  <c r="P1238" i="46" a="1"/>
  <c r="P1238" i="46" s="1"/>
  <c r="P1239" i="46" a="1"/>
  <c r="P1239" i="46" s="1"/>
  <c r="P1240" i="46" a="1"/>
  <c r="P1240" i="46" s="1"/>
  <c r="P1241" i="46" a="1"/>
  <c r="P1241" i="46"/>
  <c r="P1242" i="46" a="1"/>
  <c r="P1242" i="46" s="1"/>
  <c r="P1243" i="46" a="1"/>
  <c r="P1243" i="46" s="1"/>
  <c r="P1244" i="46" a="1"/>
  <c r="P1244" i="46" s="1"/>
  <c r="P1245" i="46" a="1"/>
  <c r="P1245" i="46" s="1"/>
  <c r="P1246" i="46" a="1"/>
  <c r="P1246" i="46" s="1"/>
  <c r="P1247" i="46" a="1"/>
  <c r="P1247" i="46" s="1"/>
  <c r="P1248" i="46" a="1"/>
  <c r="P1248" i="46" s="1"/>
  <c r="P1249" i="46" a="1"/>
  <c r="P1249" i="46" s="1"/>
  <c r="P1250" i="46" a="1"/>
  <c r="P1250" i="46" s="1"/>
  <c r="P1251" i="46" a="1"/>
  <c r="P1251" i="46" s="1"/>
  <c r="P1252" i="46" a="1"/>
  <c r="P1252" i="46"/>
  <c r="P1253" i="46" a="1"/>
  <c r="P1253" i="46" s="1"/>
  <c r="P1254" i="46" a="1"/>
  <c r="P1254" i="46" s="1"/>
  <c r="P1255" i="46" a="1"/>
  <c r="P1255" i="46" s="1"/>
  <c r="P1256" i="46" a="1"/>
  <c r="P1256" i="46" s="1"/>
  <c r="P1257" i="46" a="1"/>
  <c r="P1257" i="46" s="1"/>
  <c r="P1258" i="46" a="1"/>
  <c r="P1258" i="46" s="1"/>
  <c r="P1259" i="46" a="1"/>
  <c r="P1259" i="46" s="1"/>
  <c r="P1260" i="46" a="1"/>
  <c r="P1260" i="46" s="1"/>
  <c r="P1261" i="46" a="1"/>
  <c r="P1261" i="46" s="1"/>
  <c r="P1262" i="46" a="1"/>
  <c r="P1262" i="46" s="1"/>
  <c r="P1263" i="46" a="1"/>
  <c r="P1263" i="46" s="1"/>
  <c r="P1264" i="46" a="1"/>
  <c r="P1264" i="46" s="1"/>
  <c r="P1265" i="46" a="1"/>
  <c r="P1265" i="46" s="1"/>
  <c r="P1266" i="46" a="1"/>
  <c r="P1266" i="46" s="1"/>
  <c r="P1267" i="46" a="1"/>
  <c r="P1267" i="46" s="1"/>
  <c r="P1268" i="46" a="1"/>
  <c r="P1268" i="46" s="1"/>
  <c r="P1269" i="46" a="1"/>
  <c r="P1269" i="46" s="1"/>
  <c r="P1270" i="46" a="1"/>
  <c r="P1270" i="46" s="1"/>
  <c r="P1271" i="46" a="1"/>
  <c r="P1271" i="46" s="1"/>
  <c r="P1272" i="46" a="1"/>
  <c r="P1272" i="46" s="1"/>
  <c r="P1273" i="46" a="1"/>
  <c r="P1273" i="46"/>
  <c r="P1274" i="46" a="1"/>
  <c r="P1274" i="46" s="1"/>
  <c r="P1275" i="46" a="1"/>
  <c r="P1275" i="46" s="1"/>
  <c r="P1276" i="46" a="1"/>
  <c r="P1276" i="46" s="1"/>
  <c r="P1277" i="46" a="1"/>
  <c r="P1277" i="46" s="1"/>
  <c r="P1278" i="46" a="1"/>
  <c r="P1278" i="46" s="1"/>
  <c r="P1279" i="46" a="1"/>
  <c r="P1279" i="46" s="1"/>
  <c r="P1280" i="46" a="1"/>
  <c r="P1280" i="46" s="1"/>
  <c r="P1281" i="46" a="1"/>
  <c r="P1281" i="46" s="1"/>
  <c r="P1282" i="46" a="1"/>
  <c r="P1282" i="46" s="1"/>
  <c r="P1283" i="46" a="1"/>
  <c r="P1283" i="46" s="1"/>
  <c r="P1284" i="46" a="1"/>
  <c r="P1284" i="46"/>
  <c r="P1285" i="46" a="1"/>
  <c r="P1285" i="46" s="1"/>
  <c r="P1286" i="46" a="1"/>
  <c r="P1286" i="46" s="1"/>
  <c r="P1287" i="46" a="1"/>
  <c r="P1287" i="46" s="1"/>
  <c r="P1288" i="46" a="1"/>
  <c r="P1288" i="46" s="1"/>
  <c r="P1289" i="46" a="1"/>
  <c r="P1289" i="46" s="1"/>
  <c r="P1290" i="46" a="1"/>
  <c r="P1290" i="46" s="1"/>
  <c r="P1291" i="46" a="1"/>
  <c r="P1291" i="46" s="1"/>
  <c r="P1292" i="46" a="1"/>
  <c r="P1292" i="46" s="1"/>
  <c r="P1293" i="46" a="1"/>
  <c r="P1293" i="46" s="1"/>
  <c r="P1294" i="46" a="1"/>
  <c r="P1294" i="46" s="1"/>
  <c r="P1295" i="46" a="1"/>
  <c r="P1295" i="46" s="1"/>
  <c r="P1296" i="46" a="1"/>
  <c r="P1296" i="46" s="1"/>
  <c r="P1297" i="46" a="1"/>
  <c r="P1297" i="46" s="1"/>
  <c r="P1298" i="46" a="1"/>
  <c r="P1298" i="46" s="1"/>
  <c r="P1299" i="46" a="1"/>
  <c r="P1299" i="46" s="1"/>
  <c r="P1300" i="46" a="1"/>
  <c r="P1300" i="46" s="1"/>
  <c r="P1301" i="46" a="1"/>
  <c r="P1301" i="46" s="1"/>
  <c r="P1302" i="46" a="1"/>
  <c r="P1302" i="46" s="1"/>
  <c r="P1303" i="46" a="1"/>
  <c r="P1303" i="46" s="1"/>
  <c r="P1304" i="46" a="1"/>
  <c r="P1304" i="46" s="1"/>
  <c r="P1305" i="46" a="1"/>
  <c r="P1305" i="46"/>
  <c r="P1306" i="46" a="1"/>
  <c r="P1306" i="46" s="1"/>
  <c r="P1307" i="46" a="1"/>
  <c r="P1307" i="46" s="1"/>
  <c r="P1308" i="46" a="1"/>
  <c r="P1308" i="46" s="1"/>
  <c r="P1309" i="46" a="1"/>
  <c r="P1309" i="46" s="1"/>
  <c r="P1310" i="46" a="1"/>
  <c r="P1310" i="46" s="1"/>
  <c r="P1311" i="46" a="1"/>
  <c r="P1311" i="46" s="1"/>
  <c r="P1312" i="46" a="1"/>
  <c r="P1312" i="46" s="1"/>
  <c r="P1313" i="46" a="1"/>
  <c r="P1313" i="46" s="1"/>
  <c r="P1314" i="46" a="1"/>
  <c r="P1314" i="46" s="1"/>
  <c r="P1315" i="46" a="1"/>
  <c r="P1315" i="46" s="1"/>
  <c r="P1316" i="46" a="1"/>
  <c r="P1316" i="46"/>
  <c r="P1317" i="46" a="1"/>
  <c r="P1317" i="46" s="1"/>
  <c r="P1318" i="46" a="1"/>
  <c r="P1318" i="46" s="1"/>
  <c r="P1319" i="46" a="1"/>
  <c r="P1319" i="46" s="1"/>
  <c r="P1320" i="46" a="1"/>
  <c r="P1320" i="46" s="1"/>
  <c r="P1321" i="46" a="1"/>
  <c r="P1321" i="46" s="1"/>
  <c r="P1322" i="46" a="1"/>
  <c r="P1322" i="46" s="1"/>
  <c r="P1323" i="46" a="1"/>
  <c r="P1323" i="46" s="1"/>
  <c r="P1324" i="46" a="1"/>
  <c r="P1324" i="46" s="1"/>
  <c r="P1325" i="46" a="1"/>
  <c r="P1325" i="46" s="1"/>
  <c r="P1326" i="46" a="1"/>
  <c r="P1326" i="46" s="1"/>
  <c r="P1327" i="46" a="1"/>
  <c r="P1327" i="46" s="1"/>
  <c r="P1328" i="46" a="1"/>
  <c r="P1328" i="46" s="1"/>
  <c r="P1329" i="46" a="1"/>
  <c r="P1329" i="46" s="1"/>
  <c r="P1330" i="46" a="1"/>
  <c r="P1330" i="46" s="1"/>
  <c r="P1331" i="46" a="1"/>
  <c r="P1331" i="46" s="1"/>
  <c r="P1332" i="46" a="1"/>
  <c r="P1332" i="46" s="1"/>
  <c r="P1333" i="46" a="1"/>
  <c r="P1333" i="46" s="1"/>
  <c r="P1334" i="46" a="1"/>
  <c r="P1334" i="46" s="1"/>
  <c r="P1335" i="46" a="1"/>
  <c r="P1335" i="46" s="1"/>
  <c r="P1336" i="46" a="1"/>
  <c r="P1336" i="46" s="1"/>
  <c r="P1337" i="46" a="1"/>
  <c r="P1337" i="46"/>
  <c r="P1338" i="46" a="1"/>
  <c r="P1338" i="46" s="1"/>
  <c r="P1339" i="46" a="1"/>
  <c r="P1339" i="46" s="1"/>
  <c r="P1340" i="46" a="1"/>
  <c r="P1340" i="46" s="1"/>
  <c r="P1341" i="46" a="1"/>
  <c r="P1341" i="46" s="1"/>
  <c r="P1342" i="46" a="1"/>
  <c r="P1342" i="46" s="1"/>
  <c r="P1343" i="46" a="1"/>
  <c r="P1343" i="46" s="1"/>
  <c r="P1344" i="46" a="1"/>
  <c r="P1344" i="46" s="1"/>
  <c r="P1345" i="46" a="1"/>
  <c r="P1345" i="46" s="1"/>
  <c r="P1346" i="46" a="1"/>
  <c r="P1346" i="46" s="1"/>
  <c r="P1347" i="46" a="1"/>
  <c r="P1347" i="46" s="1"/>
  <c r="P1348" i="46" a="1"/>
  <c r="P1348" i="46"/>
  <c r="P1349" i="46" a="1"/>
  <c r="P1349" i="46" s="1"/>
  <c r="P1350" i="46" a="1"/>
  <c r="P1350" i="46" s="1"/>
  <c r="P1351" i="46" a="1"/>
  <c r="P1351" i="46" s="1"/>
  <c r="P1352" i="46" a="1"/>
  <c r="P1352" i="46" s="1"/>
  <c r="P1353" i="46" a="1"/>
  <c r="P1353" i="46" s="1"/>
  <c r="P1354" i="46" a="1"/>
  <c r="P1354" i="46" s="1"/>
  <c r="P1355" i="46" a="1"/>
  <c r="P1355" i="46" s="1"/>
  <c r="P1356" i="46" a="1"/>
  <c r="P1356" i="46" s="1"/>
  <c r="P1357" i="46" a="1"/>
  <c r="P1357" i="46" s="1"/>
  <c r="P1358" i="46" a="1"/>
  <c r="P1358" i="46" s="1"/>
  <c r="P1359" i="46" a="1"/>
  <c r="P1359" i="46" s="1"/>
  <c r="P1360" i="46" a="1"/>
  <c r="P1360" i="46" s="1"/>
  <c r="P1361" i="46" a="1"/>
  <c r="P1361" i="46" s="1"/>
  <c r="P1362" i="46" a="1"/>
  <c r="P1362" i="46" s="1"/>
  <c r="P1363" i="46" a="1"/>
  <c r="P1363" i="46" s="1"/>
  <c r="P1364" i="46" a="1"/>
  <c r="P1364" i="46" s="1"/>
  <c r="P1365" i="46" a="1"/>
  <c r="P1365" i="46" s="1"/>
  <c r="P1366" i="46" a="1"/>
  <c r="P1366" i="46" s="1"/>
  <c r="P1367" i="46" a="1"/>
  <c r="P1367" i="46" s="1"/>
  <c r="P1368" i="46" a="1"/>
  <c r="P1368" i="46" s="1"/>
  <c r="P1369" i="46" a="1"/>
  <c r="P1369" i="46"/>
  <c r="P1370" i="46" a="1"/>
  <c r="P1370" i="46" s="1"/>
  <c r="P1371" i="46" a="1"/>
  <c r="P1371" i="46" s="1"/>
  <c r="P1372" i="46" a="1"/>
  <c r="P1372" i="46"/>
  <c r="P1373" i="46" a="1"/>
  <c r="P1373" i="46" s="1"/>
  <c r="P1374" i="46" a="1"/>
  <c r="P1374" i="46" s="1"/>
  <c r="P1375" i="46" a="1"/>
  <c r="P1375" i="46" s="1"/>
  <c r="P1376" i="46" a="1"/>
  <c r="P1376" i="46"/>
  <c r="P1377" i="46" a="1"/>
  <c r="P1377" i="46"/>
  <c r="P1378" i="46" a="1"/>
  <c r="P1378" i="46" s="1"/>
  <c r="P1379" i="46" a="1"/>
  <c r="P1379" i="46" s="1"/>
  <c r="P1380" i="46" a="1"/>
  <c r="P1380" i="46"/>
  <c r="P1381" i="46" a="1"/>
  <c r="P1381" i="46"/>
  <c r="P1382" i="46" a="1"/>
  <c r="P1382" i="46" s="1"/>
  <c r="P1383" i="46" a="1"/>
  <c r="P1383" i="46" s="1"/>
  <c r="P1384" i="46" a="1"/>
  <c r="P1384" i="46" s="1"/>
  <c r="P1385" i="46" a="1"/>
  <c r="P1385" i="46" s="1"/>
  <c r="P1386" i="46" a="1"/>
  <c r="P1386" i="46" s="1"/>
  <c r="P1387" i="46" a="1"/>
  <c r="P1387" i="46" s="1"/>
  <c r="P1388" i="46" a="1"/>
  <c r="P1388" i="46" s="1"/>
  <c r="P1389" i="46" a="1"/>
  <c r="P1389" i="46" s="1"/>
  <c r="P1390" i="46" a="1"/>
  <c r="P1390" i="46" s="1"/>
  <c r="P1391" i="46" a="1"/>
  <c r="P1391" i="46" s="1"/>
  <c r="P1392" i="46" a="1"/>
  <c r="P1392" i="46"/>
  <c r="P1393" i="46" a="1"/>
  <c r="P1393" i="46"/>
  <c r="P1394" i="46" a="1"/>
  <c r="P1394" i="46" s="1"/>
  <c r="P1395" i="46" a="1"/>
  <c r="P1395" i="46"/>
  <c r="P1396" i="46" a="1"/>
  <c r="P1396" i="46" s="1"/>
  <c r="P1397" i="46" a="1"/>
  <c r="P1397" i="46"/>
  <c r="P1398" i="46" a="1"/>
  <c r="P1398" i="46" s="1"/>
  <c r="P1399" i="46" a="1"/>
  <c r="P1399" i="46"/>
  <c r="P1400" i="46" a="1"/>
  <c r="P1400" i="46"/>
  <c r="P1401" i="46" a="1"/>
  <c r="P1401" i="46"/>
  <c r="P1402" i="46" a="1"/>
  <c r="P1402" i="46" s="1"/>
  <c r="P1403" i="46" a="1"/>
  <c r="P1403" i="46" s="1"/>
  <c r="P1404" i="46" a="1"/>
  <c r="P1404" i="46"/>
  <c r="P1405" i="46" a="1"/>
  <c r="P1405" i="46" s="1"/>
  <c r="P1406" i="46" a="1"/>
  <c r="P1406" i="46" s="1"/>
  <c r="P1407" i="46" a="1"/>
  <c r="P1407" i="46"/>
  <c r="P1408" i="46" a="1"/>
  <c r="P1408" i="46"/>
  <c r="P1409" i="46" a="1"/>
  <c r="P1409" i="46"/>
  <c r="P1410" i="46" a="1"/>
  <c r="P1410" i="46" s="1"/>
  <c r="P1411" i="46" a="1"/>
  <c r="P1411" i="46"/>
  <c r="P1412" i="46" a="1"/>
  <c r="P1412" i="46" s="1"/>
  <c r="P1413" i="46" a="1"/>
  <c r="P1413" i="46"/>
  <c r="P1414" i="46" a="1"/>
  <c r="P1414" i="46" s="1"/>
  <c r="P1415" i="46" a="1"/>
  <c r="P1415" i="46"/>
  <c r="P1416" i="46" a="1"/>
  <c r="P1416" i="46"/>
  <c r="P1417" i="46" a="1"/>
  <c r="P1417" i="46"/>
  <c r="P1418" i="46" a="1"/>
  <c r="P1418" i="46" s="1"/>
  <c r="P1419" i="46" a="1"/>
  <c r="P1419" i="46" s="1"/>
  <c r="P1420" i="46" a="1"/>
  <c r="P1420" i="46"/>
  <c r="P1421" i="46" a="1"/>
  <c r="P1421" i="46" s="1"/>
  <c r="P1422" i="46" a="1"/>
  <c r="P1422" i="46" s="1"/>
  <c r="P1423" i="46" a="1"/>
  <c r="P1423" i="46"/>
  <c r="P1424" i="46" a="1"/>
  <c r="P1424" i="46"/>
  <c r="P1425" i="46" a="1"/>
  <c r="P1425" i="46"/>
  <c r="P1426" i="46" a="1"/>
  <c r="P1426" i="46" s="1"/>
  <c r="P1427" i="46" a="1"/>
  <c r="P1427" i="46"/>
  <c r="P1428" i="46" a="1"/>
  <c r="P1428" i="46" s="1"/>
  <c r="P1429" i="46" a="1"/>
  <c r="P1429" i="46"/>
  <c r="P1430" i="46" a="1"/>
  <c r="P1430" i="46" s="1"/>
  <c r="P1431" i="46" a="1"/>
  <c r="P1431" i="46"/>
  <c r="P1432" i="46" a="1"/>
  <c r="P1432" i="46"/>
  <c r="P1433" i="46" a="1"/>
  <c r="P1433" i="46"/>
  <c r="P1434" i="46" a="1"/>
  <c r="P1434" i="46" s="1"/>
  <c r="P1435" i="46" a="1"/>
  <c r="P1435" i="46" s="1"/>
  <c r="P1436" i="46" a="1"/>
  <c r="P1436" i="46"/>
  <c r="P1437" i="46" a="1"/>
  <c r="P1437" i="46" s="1"/>
  <c r="P1438" i="46" a="1"/>
  <c r="P1438" i="46" s="1"/>
  <c r="P1439" i="46" a="1"/>
  <c r="P1439" i="46"/>
  <c r="P1440" i="46" a="1"/>
  <c r="P1440" i="46"/>
  <c r="P1441" i="46" a="1"/>
  <c r="P1441" i="46"/>
  <c r="P1442" i="46" a="1"/>
  <c r="P1442" i="46"/>
  <c r="P1443" i="46" a="1"/>
  <c r="P1443" i="46" s="1"/>
  <c r="P1444" i="46" a="1"/>
  <c r="P1444" i="46"/>
  <c r="P1445" i="46" a="1"/>
  <c r="P1445" i="46" s="1"/>
  <c r="P1446" i="46" a="1"/>
  <c r="P1446" i="46"/>
  <c r="P1447" i="46" a="1"/>
  <c r="P1447" i="46" s="1"/>
  <c r="P1448" i="46" a="1"/>
  <c r="P1448" i="46"/>
  <c r="P1449" i="46" a="1"/>
  <c r="P1449" i="46" s="1"/>
  <c r="P1450" i="46" a="1"/>
  <c r="P1450" i="46"/>
  <c r="P1451" i="46" a="1"/>
  <c r="P1451" i="46" s="1"/>
  <c r="P1452" i="46" a="1"/>
  <c r="P1452" i="46"/>
  <c r="P1453" i="46" a="1"/>
  <c r="P1453" i="46" s="1"/>
  <c r="P1454" i="46" a="1"/>
  <c r="P1454" i="46"/>
  <c r="P1455" i="46" a="1"/>
  <c r="P1455" i="46" s="1"/>
  <c r="P1456" i="46" a="1"/>
  <c r="P1456" i="46"/>
  <c r="P1457" i="46" a="1"/>
  <c r="P1457" i="46" s="1"/>
  <c r="P1458" i="46" a="1"/>
  <c r="P1458" i="46"/>
  <c r="P1459" i="46" a="1"/>
  <c r="P1459" i="46" s="1"/>
  <c r="P1460" i="46" a="1"/>
  <c r="P1460" i="46"/>
  <c r="P1461" i="46" a="1"/>
  <c r="P1461" i="46" s="1"/>
  <c r="P1462" i="46" a="1"/>
  <c r="P1462" i="46"/>
  <c r="P1463" i="46" a="1"/>
  <c r="P1463" i="46" s="1"/>
  <c r="P1464" i="46" a="1"/>
  <c r="P1464" i="46"/>
  <c r="P1465" i="46" a="1"/>
  <c r="P1465" i="46" s="1"/>
  <c r="P1466" i="46" a="1"/>
  <c r="P1466" i="46"/>
  <c r="P1467" i="46" a="1"/>
  <c r="P1467" i="46" s="1"/>
  <c r="P1468" i="46" a="1"/>
  <c r="P1468" i="46"/>
  <c r="P1469" i="46" a="1"/>
  <c r="P1469" i="46" s="1"/>
  <c r="P1470" i="46" a="1"/>
  <c r="P1470" i="46"/>
  <c r="P1471" i="46" a="1"/>
  <c r="P1471" i="46" s="1"/>
  <c r="P1472" i="46" a="1"/>
  <c r="P1472" i="46"/>
  <c r="P1473" i="46" a="1"/>
  <c r="P1473" i="46" s="1"/>
  <c r="P1474" i="46" a="1"/>
  <c r="P1474" i="46"/>
  <c r="P1475" i="46" a="1"/>
  <c r="P1475" i="46" s="1"/>
  <c r="P1476" i="46" a="1"/>
  <c r="P1476" i="46"/>
  <c r="P1477" i="46" a="1"/>
  <c r="P1477" i="46" s="1"/>
  <c r="P1478" i="46" a="1"/>
  <c r="P1478" i="46"/>
  <c r="P1479" i="46" a="1"/>
  <c r="P1479" i="46" s="1"/>
  <c r="P1480" i="46" a="1"/>
  <c r="P1480" i="46" s="1"/>
  <c r="P1481" i="46" a="1"/>
  <c r="P1481" i="46" s="1"/>
  <c r="P1482" i="46" a="1"/>
  <c r="P1482" i="46" s="1"/>
  <c r="P1483" i="46" a="1"/>
  <c r="P1483" i="46"/>
  <c r="P1484" i="46" a="1"/>
  <c r="P1484" i="46" s="1"/>
  <c r="P1485" i="46" a="1"/>
  <c r="P1485" i="46" s="1"/>
  <c r="P1486" i="46" a="1"/>
  <c r="P1486" i="46" s="1"/>
  <c r="P1487" i="46" a="1"/>
  <c r="P1487" i="46" s="1"/>
  <c r="P1488" i="46" a="1"/>
  <c r="P1488" i="46" s="1"/>
  <c r="P1489" i="46" a="1"/>
  <c r="P1489" i="46"/>
  <c r="P1490" i="46" a="1"/>
  <c r="P1490" i="46" s="1"/>
  <c r="P1491" i="46" a="1"/>
  <c r="P1491" i="46"/>
  <c r="P1492" i="46" a="1"/>
  <c r="P1492" i="46" s="1"/>
  <c r="P1493" i="46" a="1"/>
  <c r="P1493" i="46"/>
  <c r="P1494" i="46" a="1"/>
  <c r="P1494" i="46" s="1"/>
  <c r="P1495" i="46" a="1"/>
  <c r="P1495" i="46" s="1"/>
  <c r="P1496" i="46" a="1"/>
  <c r="P1496" i="46" s="1"/>
  <c r="P1497" i="46" a="1"/>
  <c r="P1497" i="46" s="1"/>
  <c r="P1498" i="46" a="1"/>
  <c r="P1498" i="46" s="1"/>
  <c r="P1499" i="46" a="1"/>
  <c r="P1499" i="46"/>
  <c r="P1500" i="46" a="1"/>
  <c r="P1500" i="46" s="1"/>
  <c r="P1501" i="46" a="1"/>
  <c r="P1501" i="46" s="1"/>
  <c r="P1502" i="46" a="1"/>
  <c r="P1502" i="46" s="1"/>
  <c r="P1503" i="46" a="1"/>
  <c r="P1503" i="46" s="1"/>
  <c r="P1504" i="46" a="1"/>
  <c r="P1504" i="46" s="1"/>
  <c r="P1505" i="46" a="1"/>
  <c r="P1505" i="46"/>
  <c r="P1506" i="46" a="1"/>
  <c r="P1506" i="46" s="1"/>
  <c r="P1507" i="46" a="1"/>
  <c r="P1507" i="46"/>
  <c r="P1508" i="46" a="1"/>
  <c r="P1508" i="46" s="1"/>
  <c r="P1509" i="46" a="1"/>
  <c r="P1509" i="46"/>
  <c r="P1510" i="46" a="1"/>
  <c r="P1510" i="46" s="1"/>
  <c r="P1511" i="46" a="1"/>
  <c r="P1511" i="46" s="1"/>
  <c r="P1512" i="46" a="1"/>
  <c r="P1512" i="46" s="1"/>
  <c r="P1513" i="46" a="1"/>
  <c r="P1513" i="46" s="1"/>
  <c r="P1514" i="46" a="1"/>
  <c r="P1514" i="46" s="1"/>
  <c r="P1515" i="46" a="1"/>
  <c r="P1515" i="46"/>
  <c r="P1516" i="46" a="1"/>
  <c r="P1516" i="46" s="1"/>
  <c r="P1517" i="46" a="1"/>
  <c r="P1517" i="46" s="1"/>
  <c r="P1518" i="46" a="1"/>
  <c r="P1518" i="46" s="1"/>
  <c r="P1519" i="46" a="1"/>
  <c r="P1519" i="46" s="1"/>
  <c r="P1520" i="46" a="1"/>
  <c r="P1520" i="46" s="1"/>
  <c r="P1521" i="46" a="1"/>
  <c r="P1521" i="46"/>
  <c r="P1522" i="46" a="1"/>
  <c r="P1522" i="46" s="1"/>
  <c r="P1523" i="46" a="1"/>
  <c r="P1523" i="46"/>
  <c r="P1524" i="46" a="1"/>
  <c r="P1524" i="46" s="1"/>
  <c r="P1525" i="46" a="1"/>
  <c r="P1525" i="46"/>
  <c r="P1526" i="46" a="1"/>
  <c r="P1526" i="46" s="1"/>
  <c r="P1527" i="46" a="1"/>
  <c r="P1527" i="46" s="1"/>
  <c r="P1528" i="46" a="1"/>
  <c r="P1528" i="46" s="1"/>
  <c r="P1529" i="46" a="1"/>
  <c r="P1529" i="46" s="1"/>
  <c r="P1530" i="46" a="1"/>
  <c r="P1530" i="46" s="1"/>
  <c r="P1531" i="46" a="1"/>
  <c r="P1531" i="46"/>
  <c r="P1532" i="46" a="1"/>
  <c r="P1532" i="46" s="1"/>
  <c r="P1533" i="46" a="1"/>
  <c r="P1533" i="46" s="1"/>
  <c r="P1534" i="46" a="1"/>
  <c r="P1534" i="46" s="1"/>
  <c r="P1535" i="46" a="1"/>
  <c r="P1535" i="46" s="1"/>
  <c r="P1536" i="46" a="1"/>
  <c r="P1536" i="46" s="1"/>
  <c r="P1537" i="46" a="1"/>
  <c r="P1537" i="46"/>
  <c r="P1538" i="46" a="1"/>
  <c r="P1538" i="46" s="1"/>
  <c r="P1539" i="46" a="1"/>
  <c r="P1539" i="46"/>
  <c r="P1540" i="46" a="1"/>
  <c r="P1540" i="46" s="1"/>
  <c r="P1541" i="46" a="1"/>
  <c r="P1541" i="46"/>
  <c r="P1542" i="46" a="1"/>
  <c r="P1542" i="46" s="1"/>
  <c r="P1543" i="46" a="1"/>
  <c r="P1543" i="46" s="1"/>
  <c r="P1544" i="46" a="1"/>
  <c r="P1544" i="46" s="1"/>
  <c r="P1545" i="46" a="1"/>
  <c r="P1545" i="46" s="1"/>
  <c r="P1546" i="46" a="1"/>
  <c r="P1546" i="46" s="1"/>
  <c r="P1547" i="46" a="1"/>
  <c r="P1547" i="46"/>
  <c r="P1548" i="46" a="1"/>
  <c r="P1548" i="46" s="1"/>
  <c r="P1549" i="46" a="1"/>
  <c r="P1549" i="46" s="1"/>
  <c r="P1550" i="46" a="1"/>
  <c r="P1550" i="46" s="1"/>
  <c r="P1551" i="46" a="1"/>
  <c r="P1551" i="46" s="1"/>
  <c r="P1552" i="46" a="1"/>
  <c r="P1552" i="46" s="1"/>
  <c r="P1553" i="46" a="1"/>
  <c r="P1553" i="46"/>
  <c r="P1554" i="46" a="1"/>
  <c r="P1554" i="46" s="1"/>
  <c r="P1555" i="46" a="1"/>
  <c r="P1555" i="46"/>
  <c r="P1556" i="46" a="1"/>
  <c r="P1556" i="46" s="1"/>
  <c r="P1557" i="46" a="1"/>
  <c r="P1557" i="46"/>
  <c r="P1558" i="46" a="1"/>
  <c r="P1558" i="46" s="1"/>
  <c r="P1559" i="46" a="1"/>
  <c r="P1559" i="46" s="1"/>
  <c r="P1560" i="46" a="1"/>
  <c r="P1560" i="46" s="1"/>
  <c r="P1561" i="46" a="1"/>
  <c r="P1561" i="46" s="1"/>
  <c r="P1562" i="46" a="1"/>
  <c r="P1562" i="46" s="1"/>
  <c r="P1563" i="46" a="1"/>
  <c r="P1563" i="46"/>
  <c r="P1564" i="46" a="1"/>
  <c r="P1564" i="46" s="1"/>
  <c r="P1565" i="46" a="1"/>
  <c r="P1565" i="46" s="1"/>
  <c r="P1566" i="46" a="1"/>
  <c r="P1566" i="46" s="1"/>
  <c r="P1567" i="46" a="1"/>
  <c r="P1567" i="46" s="1"/>
  <c r="P1568" i="46" a="1"/>
  <c r="P1568" i="46" s="1"/>
  <c r="P1569" i="46" a="1"/>
  <c r="P1569" i="46"/>
  <c r="P1570" i="46" a="1"/>
  <c r="P1570" i="46" s="1"/>
  <c r="P1571" i="46" a="1"/>
  <c r="P1571" i="46"/>
  <c r="P1572" i="46" a="1"/>
  <c r="P1572" i="46" s="1"/>
  <c r="P1573" i="46" a="1"/>
  <c r="P1573" i="46"/>
  <c r="P1574" i="46" a="1"/>
  <c r="P1574" i="46" s="1"/>
  <c r="P1575" i="46" a="1"/>
  <c r="P1575" i="46" s="1"/>
  <c r="P1576" i="46" a="1"/>
  <c r="P1576" i="46" s="1"/>
  <c r="P1577" i="46" a="1"/>
  <c r="P1577" i="46" s="1"/>
  <c r="P1578" i="46" a="1"/>
  <c r="P1578" i="46" s="1"/>
  <c r="P1579" i="46" a="1"/>
  <c r="P1579" i="46"/>
  <c r="P1580" i="46" a="1"/>
  <c r="P1580" i="46" s="1"/>
  <c r="P1581" i="46" a="1"/>
  <c r="P1581" i="46" s="1"/>
  <c r="P1582" i="46" a="1"/>
  <c r="P1582" i="46" s="1"/>
  <c r="P1583" i="46" a="1"/>
  <c r="P1583" i="46" s="1"/>
  <c r="P1584" i="46" a="1"/>
  <c r="P1584" i="46" s="1"/>
  <c r="P1585" i="46" a="1"/>
  <c r="P1585" i="46"/>
  <c r="P1586" i="46" a="1"/>
  <c r="P1586" i="46" s="1"/>
  <c r="P1587" i="46" a="1"/>
  <c r="P1587" i="46"/>
  <c r="P1588" i="46" a="1"/>
  <c r="P1588" i="46" s="1"/>
  <c r="P1589" i="46" a="1"/>
  <c r="P1589" i="46"/>
  <c r="P1590" i="46" a="1"/>
  <c r="P1590" i="46" s="1"/>
  <c r="P1591" i="46" a="1"/>
  <c r="P1591" i="46" s="1"/>
  <c r="P1592" i="46" a="1"/>
  <c r="P1592" i="46" s="1"/>
  <c r="P1593" i="46" a="1"/>
  <c r="P1593" i="46" s="1"/>
  <c r="P1594" i="46" a="1"/>
  <c r="P1594" i="46" s="1"/>
  <c r="P1595" i="46" a="1"/>
  <c r="P1595" i="46"/>
  <c r="P1596" i="46" a="1"/>
  <c r="P1596" i="46" s="1"/>
  <c r="P1597" i="46" a="1"/>
  <c r="P1597" i="46" s="1"/>
  <c r="P1598" i="46" a="1"/>
  <c r="P1598" i="46" s="1"/>
  <c r="P1599" i="46" a="1"/>
  <c r="P1599" i="46" s="1"/>
  <c r="P1600" i="46" a="1"/>
  <c r="P1600" i="46" s="1"/>
  <c r="P1601" i="46" a="1"/>
  <c r="P1601" i="46"/>
  <c r="P1602" i="46" a="1"/>
  <c r="P1602" i="46" s="1"/>
  <c r="P1603" i="46" a="1"/>
  <c r="P1603" i="46"/>
  <c r="P1604" i="46" a="1"/>
  <c r="P1604" i="46" s="1"/>
  <c r="P1605" i="46" a="1"/>
  <c r="P1605" i="46"/>
  <c r="P1606" i="46" a="1"/>
  <c r="P1606" i="46" s="1"/>
  <c r="P1607" i="46" a="1"/>
  <c r="P1607" i="46" s="1"/>
  <c r="P1608" i="46" a="1"/>
  <c r="P1608" i="46" s="1"/>
  <c r="P1609" i="46" a="1"/>
  <c r="P1609" i="46" s="1"/>
  <c r="P1610" i="46" a="1"/>
  <c r="P1610" i="46" s="1"/>
  <c r="P1611" i="46" a="1"/>
  <c r="P1611" i="46"/>
  <c r="P1612" i="46" a="1"/>
  <c r="P1612" i="46" s="1"/>
  <c r="P1613" i="46" a="1"/>
  <c r="P1613" i="46" s="1"/>
  <c r="P1614" i="46" a="1"/>
  <c r="P1614" i="46" s="1"/>
  <c r="P1615" i="46" a="1"/>
  <c r="P1615" i="46" s="1"/>
  <c r="P1616" i="46" a="1"/>
  <c r="P1616" i="46" s="1"/>
  <c r="P1617" i="46" a="1"/>
  <c r="P1617" i="46"/>
  <c r="P1618" i="46" a="1"/>
  <c r="P1618" i="46" s="1"/>
  <c r="P1619" i="46" a="1"/>
  <c r="P1619" i="46"/>
  <c r="P1620" i="46" a="1"/>
  <c r="P1620" i="46" s="1"/>
  <c r="P1621" i="46" a="1"/>
  <c r="P1621" i="46"/>
  <c r="P1622" i="46" a="1"/>
  <c r="P1622" i="46" s="1"/>
  <c r="P1623" i="46" a="1"/>
  <c r="P1623" i="46" s="1"/>
  <c r="P1624" i="46" a="1"/>
  <c r="P1624" i="46" s="1"/>
  <c r="P1625" i="46" a="1"/>
  <c r="P1625" i="46" s="1"/>
  <c r="P1626" i="46" a="1"/>
  <c r="P1626" i="46" s="1"/>
  <c r="P1627" i="46" a="1"/>
  <c r="P1627" i="46"/>
  <c r="P1628" i="46" a="1"/>
  <c r="P1628" i="46" s="1"/>
  <c r="P1629" i="46" a="1"/>
  <c r="P1629" i="46" s="1"/>
  <c r="P1630" i="46" a="1"/>
  <c r="P1630" i="46" s="1"/>
  <c r="P1631" i="46" a="1"/>
  <c r="P1631" i="46" s="1"/>
  <c r="P1632" i="46" a="1"/>
  <c r="P1632" i="46" s="1"/>
  <c r="P1633" i="46" a="1"/>
  <c r="P1633" i="46"/>
  <c r="P1634" i="46" a="1"/>
  <c r="P1634" i="46" s="1"/>
  <c r="P1635" i="46" a="1"/>
  <c r="P1635" i="46"/>
  <c r="P1636" i="46" a="1"/>
  <c r="P1636" i="46" s="1"/>
  <c r="P1637" i="46" a="1"/>
  <c r="P1637" i="46"/>
  <c r="P1638" i="46" a="1"/>
  <c r="P1638" i="46" s="1"/>
  <c r="P1639" i="46" a="1"/>
  <c r="P1639" i="46" s="1"/>
  <c r="P1640" i="46" a="1"/>
  <c r="P1640" i="46" s="1"/>
  <c r="P1641" i="46" a="1"/>
  <c r="P1641" i="46" s="1"/>
  <c r="P1642" i="46" a="1"/>
  <c r="P1642" i="46" s="1"/>
  <c r="P1643" i="46" a="1"/>
  <c r="P1643" i="46"/>
  <c r="P1644" i="46" a="1"/>
  <c r="P1644" i="46" s="1"/>
  <c r="P1645" i="46" a="1"/>
  <c r="P1645" i="46" s="1"/>
  <c r="P1646" i="46" a="1"/>
  <c r="P1646" i="46" s="1"/>
  <c r="P1647" i="46" a="1"/>
  <c r="P1647" i="46" s="1"/>
  <c r="P1648" i="46" a="1"/>
  <c r="P1648" i="46" s="1"/>
  <c r="P1649" i="46" a="1"/>
  <c r="P1649" i="46"/>
  <c r="P1650" i="46" a="1"/>
  <c r="P1650" i="46" s="1"/>
  <c r="P1651" i="46" a="1"/>
  <c r="P1651" i="46"/>
  <c r="P1652" i="46" a="1"/>
  <c r="P1652" i="46" s="1"/>
  <c r="P1653" i="46" a="1"/>
  <c r="P1653" i="46"/>
  <c r="P1654" i="46" a="1"/>
  <c r="P1654" i="46" s="1"/>
  <c r="P1655" i="46" a="1"/>
  <c r="P1655" i="46" s="1"/>
  <c r="P1656" i="46" a="1"/>
  <c r="P1656" i="46" s="1"/>
  <c r="P1657" i="46" a="1"/>
  <c r="P1657" i="46" s="1"/>
  <c r="P1658" i="46" a="1"/>
  <c r="P1658" i="46" s="1"/>
  <c r="P1659" i="46" a="1"/>
  <c r="P1659" i="46"/>
  <c r="P1660" i="46" a="1"/>
  <c r="P1660" i="46" s="1"/>
  <c r="P1661" i="46" a="1"/>
  <c r="P1661" i="46" s="1"/>
  <c r="P1662" i="46" a="1"/>
  <c r="P1662" i="46" s="1"/>
  <c r="P1663" i="46" a="1"/>
  <c r="P1663" i="46" s="1"/>
  <c r="P1664" i="46" a="1"/>
  <c r="P1664" i="46" s="1"/>
  <c r="P1665" i="46" a="1"/>
  <c r="P1665" i="46"/>
  <c r="P1666" i="46" a="1"/>
  <c r="P1666" i="46" s="1"/>
  <c r="P1667" i="46" a="1"/>
  <c r="P1667" i="46"/>
  <c r="P1668" i="46" a="1"/>
  <c r="P1668" i="46" s="1"/>
  <c r="P1669" i="46" a="1"/>
  <c r="P1669" i="46"/>
  <c r="P1670" i="46" a="1"/>
  <c r="P1670" i="46" s="1"/>
  <c r="P1671" i="46" a="1"/>
  <c r="P1671" i="46" s="1"/>
  <c r="P1672" i="46" a="1"/>
  <c r="P1672" i="46" s="1"/>
  <c r="P1673" i="46" a="1"/>
  <c r="P1673" i="46" s="1"/>
  <c r="P1674" i="46" a="1"/>
  <c r="P1674" i="46" s="1"/>
  <c r="P1675" i="46" a="1"/>
  <c r="P1675" i="46"/>
  <c r="P1676" i="46" a="1"/>
  <c r="P1676" i="46" s="1"/>
  <c r="P1677" i="46" a="1"/>
  <c r="P1677" i="46" s="1"/>
  <c r="P1678" i="46" a="1"/>
  <c r="P1678" i="46" s="1"/>
  <c r="P1679" i="46" a="1"/>
  <c r="P1679" i="46" s="1"/>
  <c r="P1680" i="46" a="1"/>
  <c r="P1680" i="46" s="1"/>
  <c r="P1681" i="46" a="1"/>
  <c r="P1681" i="46"/>
  <c r="P1682" i="46" a="1"/>
  <c r="P1682" i="46" s="1"/>
  <c r="P1683" i="46" a="1"/>
  <c r="P1683" i="46"/>
  <c r="P1684" i="46" a="1"/>
  <c r="P1684" i="46" s="1"/>
  <c r="P1685" i="46" a="1"/>
  <c r="P1685" i="46"/>
  <c r="P1686" i="46" a="1"/>
  <c r="P1686" i="46" s="1"/>
  <c r="P1687" i="46" a="1"/>
  <c r="P1687" i="46" s="1"/>
  <c r="P1688" i="46" a="1"/>
  <c r="P1688" i="46" s="1"/>
  <c r="P1689" i="46" a="1"/>
  <c r="P1689" i="46" s="1"/>
  <c r="P1690" i="46" a="1"/>
  <c r="P1690" i="46" s="1"/>
  <c r="P1691" i="46" a="1"/>
  <c r="P1691" i="46"/>
  <c r="P1692" i="46" a="1"/>
  <c r="P1692" i="46" s="1"/>
  <c r="P1693" i="46" a="1"/>
  <c r="P1693" i="46" s="1"/>
  <c r="P1694" i="46" a="1"/>
  <c r="P1694" i="46" s="1"/>
  <c r="P1695" i="46" a="1"/>
  <c r="P1695" i="46" s="1"/>
  <c r="P1696" i="46" a="1"/>
  <c r="P1696" i="46" s="1"/>
  <c r="P1697" i="46" a="1"/>
  <c r="P1697" i="46"/>
  <c r="P1698" i="46" a="1"/>
  <c r="P1698" i="46" s="1"/>
  <c r="P1699" i="46" a="1"/>
  <c r="P1699" i="46"/>
  <c r="P1700" i="46" a="1"/>
  <c r="P1700" i="46" s="1"/>
  <c r="P1701" i="46" a="1"/>
  <c r="P1701" i="46"/>
  <c r="P1702" i="46" a="1"/>
  <c r="P1702" i="46" s="1"/>
  <c r="P1703" i="46" a="1"/>
  <c r="P1703" i="46" s="1"/>
  <c r="P1704" i="46" a="1"/>
  <c r="P1704" i="46" s="1"/>
  <c r="P1705" i="46" a="1"/>
  <c r="P1705" i="46" s="1"/>
  <c r="P1706" i="46" a="1"/>
  <c r="P1706" i="46" s="1"/>
  <c r="P1707" i="46" a="1"/>
  <c r="P1707" i="46"/>
  <c r="P1708" i="46" a="1"/>
  <c r="P1708" i="46" s="1"/>
  <c r="P1709" i="46" a="1"/>
  <c r="P1709" i="46" s="1"/>
  <c r="P1710" i="46" a="1"/>
  <c r="P1710" i="46" s="1"/>
  <c r="P1711" i="46" a="1"/>
  <c r="P1711" i="46" s="1"/>
  <c r="P1712" i="46" a="1"/>
  <c r="P1712" i="46" s="1"/>
  <c r="P1713" i="46" a="1"/>
  <c r="P1713" i="46"/>
  <c r="P1714" i="46" a="1"/>
  <c r="P1714" i="46" s="1"/>
  <c r="P1715" i="46" a="1"/>
  <c r="P1715" i="46"/>
  <c r="P1716" i="46" a="1"/>
  <c r="P1716" i="46" s="1"/>
  <c r="P1717" i="46" a="1"/>
  <c r="P1717" i="46"/>
  <c r="P1718" i="46" a="1"/>
  <c r="P1718" i="46" s="1"/>
  <c r="P1719" i="46" a="1"/>
  <c r="P1719" i="46" s="1"/>
  <c r="P1720" i="46" a="1"/>
  <c r="P1720" i="46" s="1"/>
  <c r="P1721" i="46" a="1"/>
  <c r="P1721" i="46" s="1"/>
  <c r="P1722" i="46" a="1"/>
  <c r="P1722" i="46" s="1"/>
  <c r="P1723" i="46" a="1"/>
  <c r="P1723" i="46"/>
  <c r="P1724" i="46" a="1"/>
  <c r="P1724" i="46" s="1"/>
  <c r="P1725" i="46" a="1"/>
  <c r="P1725" i="46" s="1"/>
  <c r="P1726" i="46" a="1"/>
  <c r="P1726" i="46" s="1"/>
  <c r="P1727" i="46" a="1"/>
  <c r="P1727" i="46" s="1"/>
  <c r="P1728" i="46" a="1"/>
  <c r="P1728" i="46" s="1"/>
  <c r="P1729" i="46" a="1"/>
  <c r="P1729" i="46"/>
  <c r="P1730" i="46" a="1"/>
  <c r="P1730" i="46" s="1"/>
  <c r="P1731" i="46" a="1"/>
  <c r="P1731" i="46"/>
  <c r="P1732" i="46" a="1"/>
  <c r="P1732" i="46" s="1"/>
  <c r="P1733" i="46" a="1"/>
  <c r="P1733" i="46"/>
  <c r="P1734" i="46" a="1"/>
  <c r="P1734" i="46" s="1"/>
  <c r="P1735" i="46" a="1"/>
  <c r="P1735" i="46" s="1"/>
  <c r="P1736" i="46" a="1"/>
  <c r="P1736" i="46" s="1"/>
  <c r="P1737" i="46" a="1"/>
  <c r="P1737" i="46"/>
  <c r="P1738" i="46" a="1"/>
  <c r="P1738" i="46" s="1"/>
  <c r="P1739" i="46" a="1"/>
  <c r="P1739" i="46"/>
  <c r="P1740" i="46" a="1"/>
  <c r="P1740" i="46" s="1"/>
  <c r="P1741" i="46" a="1"/>
  <c r="P1741" i="46" s="1"/>
  <c r="P1742" i="46" a="1"/>
  <c r="P1742" i="46" s="1"/>
  <c r="P1743" i="46" a="1"/>
  <c r="P1743" i="46" s="1"/>
  <c r="P1744" i="46" a="1"/>
  <c r="P1744" i="46" s="1"/>
  <c r="P1745" i="46" a="1"/>
  <c r="P1745" i="46"/>
  <c r="P1746" i="46" a="1"/>
  <c r="P1746" i="46" s="1"/>
  <c r="P1747" i="46" a="1"/>
  <c r="P1747" i="46"/>
  <c r="P1748" i="46" a="1"/>
  <c r="P1748" i="46" s="1"/>
  <c r="P1749" i="46" a="1"/>
  <c r="P1749" i="46"/>
  <c r="P1750" i="46" a="1"/>
  <c r="P1750" i="46" s="1"/>
  <c r="P1751" i="46" a="1"/>
  <c r="P1751" i="46" s="1"/>
  <c r="P1752" i="46" a="1"/>
  <c r="P1752" i="46" s="1"/>
  <c r="P1753" i="46" a="1"/>
  <c r="P1753" i="46"/>
  <c r="P1754" i="46" a="1"/>
  <c r="P1754" i="46" s="1"/>
  <c r="P1755" i="46" a="1"/>
  <c r="P1755" i="46"/>
  <c r="P1756" i="46" a="1"/>
  <c r="P1756" i="46" s="1"/>
  <c r="P1757" i="46" a="1"/>
  <c r="P1757" i="46" s="1"/>
  <c r="P1758" i="46" a="1"/>
  <c r="P1758" i="46" s="1"/>
  <c r="P1759" i="46" a="1"/>
  <c r="P1759" i="46" s="1"/>
  <c r="P1760" i="46" a="1"/>
  <c r="P1760" i="46" s="1"/>
  <c r="P1761" i="46" a="1"/>
  <c r="P1761" i="46"/>
  <c r="P1762" i="46" a="1"/>
  <c r="P1762" i="46" s="1"/>
  <c r="P1763" i="46" a="1"/>
  <c r="P1763" i="46"/>
  <c r="P1764" i="46" a="1"/>
  <c r="P1764" i="46" s="1"/>
  <c r="P1765" i="46" a="1"/>
  <c r="P1765" i="46"/>
  <c r="P1766" i="46" a="1"/>
  <c r="P1766" i="46" s="1"/>
  <c r="P1767" i="46" a="1"/>
  <c r="P1767" i="46" s="1"/>
  <c r="P1768" i="46" a="1"/>
  <c r="P1768" i="46" s="1"/>
  <c r="P1769" i="46" a="1"/>
  <c r="P1769" i="46"/>
  <c r="P1770" i="46" a="1"/>
  <c r="P1770" i="46" s="1"/>
  <c r="P1771" i="46" a="1"/>
  <c r="P1771" i="46"/>
  <c r="P1772" i="46" a="1"/>
  <c r="P1772" i="46" s="1"/>
  <c r="P1773" i="46" a="1"/>
  <c r="P1773" i="46" s="1"/>
  <c r="P1774" i="46" a="1"/>
  <c r="P1774" i="46" s="1"/>
  <c r="P1775" i="46" a="1"/>
  <c r="P1775" i="46" s="1"/>
  <c r="P1776" i="46" a="1"/>
  <c r="P1776" i="46" s="1"/>
  <c r="P1777" i="46" a="1"/>
  <c r="P1777" i="46"/>
  <c r="P1778" i="46" a="1"/>
  <c r="P1778" i="46" s="1"/>
  <c r="P1779" i="46" a="1"/>
  <c r="P1779" i="46"/>
  <c r="P1780" i="46" a="1"/>
  <c r="P1780" i="46" s="1"/>
  <c r="P1781" i="46" a="1"/>
  <c r="P1781" i="46"/>
  <c r="P1782" i="46" a="1"/>
  <c r="P1782" i="46" s="1"/>
  <c r="P1783" i="46" a="1"/>
  <c r="P1783" i="46" s="1"/>
  <c r="P1784" i="46" a="1"/>
  <c r="P1784" i="46" s="1"/>
  <c r="P1785" i="46" a="1"/>
  <c r="P1785" i="46"/>
  <c r="P1786" i="46" a="1"/>
  <c r="P1786" i="46" s="1"/>
  <c r="P1787" i="46" a="1"/>
  <c r="P1787" i="46"/>
  <c r="P1788" i="46" a="1"/>
  <c r="P1788" i="46" s="1"/>
  <c r="P1789" i="46" a="1"/>
  <c r="P1789" i="46" s="1"/>
  <c r="P1790" i="46" a="1"/>
  <c r="P1790" i="46" s="1"/>
  <c r="P1791" i="46" a="1"/>
  <c r="P1791" i="46" s="1"/>
  <c r="P1792" i="46" a="1"/>
  <c r="P1792" i="46" s="1"/>
  <c r="P1793" i="46" a="1"/>
  <c r="P1793" i="46"/>
  <c r="P1794" i="46" a="1"/>
  <c r="P1794" i="46" s="1"/>
  <c r="P1795" i="46" a="1"/>
  <c r="P1795" i="46"/>
  <c r="P1796" i="46" a="1"/>
  <c r="P1796" i="46" s="1"/>
  <c r="P1797" i="46" a="1"/>
  <c r="P1797" i="46"/>
  <c r="P1798" i="46" a="1"/>
  <c r="P1798" i="46" s="1"/>
  <c r="P1799" i="46" a="1"/>
  <c r="P1799" i="46" s="1"/>
  <c r="P1800" i="46" a="1"/>
  <c r="P1800" i="46" s="1"/>
  <c r="P1801" i="46" a="1"/>
  <c r="P1801" i="46"/>
  <c r="P1802" i="46" a="1"/>
  <c r="P1802" i="46" s="1"/>
  <c r="P1803" i="46" a="1"/>
  <c r="P1803" i="46"/>
  <c r="P1804" i="46" a="1"/>
  <c r="P1804" i="46" s="1"/>
  <c r="P1805" i="46" a="1"/>
  <c r="P1805" i="46" s="1"/>
  <c r="P1806" i="46" a="1"/>
  <c r="P1806" i="46" s="1"/>
  <c r="P1807" i="46" a="1"/>
  <c r="P1807" i="46" s="1"/>
  <c r="P1808" i="46" a="1"/>
  <c r="P1808" i="46" s="1"/>
  <c r="P1809" i="46" a="1"/>
  <c r="P1809" i="46"/>
  <c r="P1810" i="46" a="1"/>
  <c r="P1810" i="46" s="1"/>
  <c r="P1811" i="46" a="1"/>
  <c r="P1811" i="46"/>
  <c r="P1812" i="46" a="1"/>
  <c r="P1812" i="46" s="1"/>
  <c r="P1813" i="46" a="1"/>
  <c r="P1813" i="46"/>
  <c r="P1814" i="46" a="1"/>
  <c r="P1814" i="46" s="1"/>
  <c r="P1815" i="46" a="1"/>
  <c r="P1815" i="46" s="1"/>
  <c r="P1816" i="46" a="1"/>
  <c r="P1816" i="46" s="1"/>
  <c r="P1817" i="46" a="1"/>
  <c r="P1817" i="46"/>
  <c r="P1818" i="46" a="1"/>
  <c r="P1818" i="46" s="1"/>
  <c r="P1819" i="46" a="1"/>
  <c r="P1819" i="46"/>
  <c r="P1820" i="46" a="1"/>
  <c r="P1820" i="46" s="1"/>
  <c r="P1821" i="46" a="1"/>
  <c r="P1821" i="46"/>
  <c r="P1822" i="46" a="1"/>
  <c r="P1822" i="46" s="1"/>
  <c r="P1823" i="46" a="1"/>
  <c r="P1823" i="46" s="1"/>
  <c r="P1824" i="46" a="1"/>
  <c r="P1824" i="46" s="1"/>
  <c r="P1825" i="46" a="1"/>
  <c r="P1825" i="46"/>
  <c r="P1826" i="46" a="1"/>
  <c r="P1826" i="46" s="1"/>
  <c r="P1827" i="46" a="1"/>
  <c r="P1827" i="46" s="1"/>
  <c r="P1828" i="46" a="1"/>
  <c r="P1828" i="46" s="1"/>
  <c r="P1829" i="46" a="1"/>
  <c r="P1829" i="46"/>
  <c r="P1830" i="46" a="1"/>
  <c r="P1830" i="46" s="1"/>
  <c r="P1831" i="46" a="1"/>
  <c r="P1831" i="46" s="1"/>
  <c r="P1832" i="46" a="1"/>
  <c r="P1832" i="46" s="1"/>
  <c r="P1833" i="46" a="1"/>
  <c r="P1833" i="46"/>
  <c r="P1834" i="46" a="1"/>
  <c r="P1834" i="46" s="1"/>
  <c r="P1835" i="46" a="1"/>
  <c r="P1835" i="46" s="1"/>
  <c r="P1836" i="46" a="1"/>
  <c r="P1836" i="46" s="1"/>
  <c r="P1837" i="46" a="1"/>
  <c r="P1837" i="46"/>
  <c r="P1838" i="46" a="1"/>
  <c r="P1838" i="46" s="1"/>
  <c r="P1839" i="46" a="1"/>
  <c r="P1839" i="46" s="1"/>
  <c r="P1840" i="46" a="1"/>
  <c r="P1840" i="46" s="1"/>
  <c r="P1841" i="46" a="1"/>
  <c r="P1841" i="46"/>
  <c r="P1842" i="46" a="1"/>
  <c r="P1842" i="46" s="1"/>
  <c r="P1843" i="46" a="1"/>
  <c r="P1843" i="46" s="1"/>
  <c r="P1844" i="46" a="1"/>
  <c r="P1844" i="46" s="1"/>
  <c r="P1845" i="46" a="1"/>
  <c r="P1845" i="46"/>
  <c r="P1846" i="46" a="1"/>
  <c r="P1846" i="46" s="1"/>
  <c r="P1847" i="46" a="1"/>
  <c r="P1847" i="46" s="1"/>
  <c r="P1848" i="46" a="1"/>
  <c r="P1848" i="46" s="1"/>
  <c r="P1849" i="46" a="1"/>
  <c r="P1849" i="46"/>
  <c r="P1850" i="46" a="1"/>
  <c r="P1850" i="46" s="1"/>
  <c r="P1851" i="46" a="1"/>
  <c r="P1851" i="46" s="1"/>
  <c r="P1852" i="46" a="1"/>
  <c r="P1852" i="46" s="1"/>
  <c r="P1853" i="46" a="1"/>
  <c r="P1853" i="46"/>
  <c r="P1854" i="46" a="1"/>
  <c r="P1854" i="46" s="1"/>
  <c r="P1855" i="46" a="1"/>
  <c r="P1855" i="46" s="1"/>
  <c r="P1856" i="46" a="1"/>
  <c r="P1856" i="46" s="1"/>
  <c r="P1857" i="46" a="1"/>
  <c r="P1857" i="46"/>
  <c r="P1858" i="46" a="1"/>
  <c r="P1858" i="46" s="1"/>
  <c r="P1859" i="46" a="1"/>
  <c r="P1859" i="46" s="1"/>
  <c r="P1860" i="46" a="1"/>
  <c r="P1860" i="46" s="1"/>
  <c r="P1861" i="46" a="1"/>
  <c r="P1861" i="46"/>
  <c r="P1862" i="46" a="1"/>
  <c r="P1862" i="46" s="1"/>
  <c r="P1863" i="46" a="1"/>
  <c r="P1863" i="46" s="1"/>
  <c r="P1864" i="46" a="1"/>
  <c r="P1864" i="46" s="1"/>
  <c r="P1865" i="46" a="1"/>
  <c r="P1865" i="46"/>
  <c r="P1866" i="46" a="1"/>
  <c r="P1866" i="46" s="1"/>
  <c r="P1867" i="46" a="1"/>
  <c r="P1867" i="46" s="1"/>
  <c r="P1868" i="46" a="1"/>
  <c r="P1868" i="46" s="1"/>
  <c r="P1869" i="46" a="1"/>
  <c r="P1869" i="46"/>
  <c r="P1870" i="46" a="1"/>
  <c r="P1870" i="46" s="1"/>
  <c r="P1871" i="46" a="1"/>
  <c r="P1871" i="46" s="1"/>
  <c r="P1872" i="46" a="1"/>
  <c r="P1872" i="46"/>
  <c r="P1873" i="46" a="1"/>
  <c r="P1873" i="46"/>
  <c r="P1874" i="46" a="1"/>
  <c r="P1874" i="46" s="1"/>
  <c r="P1875" i="46" a="1"/>
  <c r="P1875" i="46" s="1"/>
  <c r="P1876" i="46" a="1"/>
  <c r="P1876" i="46" s="1"/>
  <c r="P1877" i="46" a="1"/>
  <c r="P1877" i="46"/>
  <c r="P1878" i="46" a="1"/>
  <c r="P1878" i="46" s="1"/>
  <c r="P1879" i="46" a="1"/>
  <c r="P1879" i="46" s="1"/>
  <c r="P1880" i="46" a="1"/>
  <c r="P1880" i="46" s="1"/>
  <c r="P1881" i="46" a="1"/>
  <c r="P1881" i="46"/>
  <c r="P1882" i="46" a="1"/>
  <c r="P1882" i="46" s="1"/>
  <c r="P1883" i="46" a="1"/>
  <c r="P1883" i="46" s="1"/>
  <c r="P1884" i="46" a="1"/>
  <c r="P1884" i="46" s="1"/>
  <c r="P1885" i="46" a="1"/>
  <c r="P1885" i="46"/>
  <c r="P1886" i="46" a="1"/>
  <c r="P1886" i="46" s="1"/>
  <c r="P1887" i="46" a="1"/>
  <c r="P1887" i="46" s="1"/>
  <c r="P1888" i="46" a="1"/>
  <c r="P1888" i="46"/>
  <c r="P1889" i="46" a="1"/>
  <c r="P1889" i="46"/>
  <c r="P1890" i="46" a="1"/>
  <c r="P1890" i="46" s="1"/>
  <c r="P1891" i="46" a="1"/>
  <c r="P1891" i="46" s="1"/>
  <c r="P1892" i="46" a="1"/>
  <c r="P1892" i="46" s="1"/>
  <c r="P1893" i="46" a="1"/>
  <c r="P1893" i="46"/>
  <c r="P1894" i="46" a="1"/>
  <c r="P1894" i="46" s="1"/>
  <c r="P1895" i="46" a="1"/>
  <c r="P1895" i="46" s="1"/>
  <c r="P1896" i="46" a="1"/>
  <c r="P1896" i="46" s="1"/>
  <c r="P1897" i="46" a="1"/>
  <c r="P1897" i="46"/>
  <c r="P1898" i="46" a="1"/>
  <c r="P1898" i="46" s="1"/>
  <c r="P1899" i="46" a="1"/>
  <c r="P1899" i="46" s="1"/>
  <c r="P1900" i="46" a="1"/>
  <c r="P1900" i="46" s="1"/>
  <c r="P1901" i="46" a="1"/>
  <c r="P1901" i="46"/>
  <c r="P1902" i="46" a="1"/>
  <c r="P1902" i="46" s="1"/>
  <c r="P1903" i="46" a="1"/>
  <c r="P1903" i="46" s="1"/>
  <c r="P1904" i="46" a="1"/>
  <c r="P1904" i="46"/>
  <c r="P1905" i="46" a="1"/>
  <c r="P1905" i="46"/>
  <c r="P1906" i="46" a="1"/>
  <c r="P1906" i="46" s="1"/>
  <c r="P1907" i="46" a="1"/>
  <c r="P1907" i="46" s="1"/>
  <c r="P1908" i="46" a="1"/>
  <c r="P1908" i="46" s="1"/>
  <c r="P1909" i="46" a="1"/>
  <c r="P1909" i="46"/>
  <c r="P1910" i="46" a="1"/>
  <c r="P1910" i="46" s="1"/>
  <c r="P1911" i="46" a="1"/>
  <c r="P1911" i="46" s="1"/>
  <c r="P1912" i="46" a="1"/>
  <c r="P1912" i="46" s="1"/>
  <c r="P1913" i="46" a="1"/>
  <c r="P1913" i="46"/>
  <c r="P1914" i="46" a="1"/>
  <c r="P1914" i="46" s="1"/>
  <c r="P1915" i="46" a="1"/>
  <c r="P1915" i="46" s="1"/>
  <c r="P1916" i="46" a="1"/>
  <c r="P1916" i="46" s="1"/>
  <c r="P1917" i="46" a="1"/>
  <c r="P1917" i="46"/>
  <c r="P1918" i="46" a="1"/>
  <c r="P1918" i="46" s="1"/>
  <c r="P1919" i="46" a="1"/>
  <c r="P1919" i="46" s="1"/>
  <c r="P1920" i="46" a="1"/>
  <c r="P1920" i="46"/>
  <c r="P1921" i="46" a="1"/>
  <c r="P1921" i="46"/>
  <c r="P1922" i="46" a="1"/>
  <c r="P1922" i="46" s="1"/>
  <c r="P1923" i="46" a="1"/>
  <c r="P1923" i="46" s="1"/>
  <c r="P1924" i="46" a="1"/>
  <c r="P1924" i="46" s="1"/>
  <c r="P1925" i="46" a="1"/>
  <c r="P1925" i="46"/>
  <c r="P1926" i="46" a="1"/>
  <c r="P1926" i="46" s="1"/>
  <c r="P1927" i="46" a="1"/>
  <c r="P1927" i="46" s="1"/>
  <c r="P1928" i="46" a="1"/>
  <c r="P1928" i="46" s="1"/>
  <c r="P1929" i="46" a="1"/>
  <c r="P1929" i="46"/>
  <c r="P1930" i="46" a="1"/>
  <c r="P1930" i="46" s="1"/>
  <c r="P1931" i="46" a="1"/>
  <c r="P1931" i="46" s="1"/>
  <c r="P1932" i="46" a="1"/>
  <c r="P1932" i="46" s="1"/>
  <c r="P1933" i="46" a="1"/>
  <c r="P1933" i="46" s="1"/>
  <c r="P1934" i="46" a="1"/>
  <c r="P1934" i="46" s="1"/>
  <c r="P1935" i="46" a="1"/>
  <c r="P1935" i="46" s="1"/>
  <c r="P1936" i="46" a="1"/>
  <c r="P1936" i="46"/>
  <c r="P1937" i="46" a="1"/>
  <c r="P1937" i="46" s="1"/>
  <c r="P1938" i="46" a="1"/>
  <c r="P1938" i="46" s="1"/>
  <c r="P1939" i="46" a="1"/>
  <c r="P1939" i="46" s="1"/>
  <c r="P1940" i="46" a="1"/>
  <c r="P1940" i="46" s="1"/>
  <c r="P1941" i="46" a="1"/>
  <c r="P1941" i="46" s="1"/>
  <c r="P1942" i="46" a="1"/>
  <c r="P1942" i="46" s="1"/>
  <c r="P1943" i="46" a="1"/>
  <c r="P1943" i="46" s="1"/>
  <c r="P1944" i="46" a="1"/>
  <c r="P1944" i="46" s="1"/>
  <c r="P1945" i="46" a="1"/>
  <c r="P1945" i="46" s="1"/>
  <c r="P1946" i="46" a="1"/>
  <c r="P1946" i="46" s="1"/>
  <c r="P1947" i="46" a="1"/>
  <c r="P1947" i="46" s="1"/>
  <c r="P1948" i="46" a="1"/>
  <c r="P1948" i="46" s="1"/>
  <c r="P1949" i="46" a="1"/>
  <c r="P1949" i="46" s="1"/>
  <c r="P1950" i="46" a="1"/>
  <c r="P1950" i="46" s="1"/>
  <c r="P1951" i="46" a="1"/>
  <c r="P1951" i="46" s="1"/>
  <c r="P1952" i="46" a="1"/>
  <c r="P1952" i="46"/>
  <c r="P1953" i="46" a="1"/>
  <c r="P1953" i="46" s="1"/>
  <c r="P1954" i="46" a="1"/>
  <c r="P1954" i="46" s="1"/>
  <c r="P1955" i="46" a="1"/>
  <c r="P1955" i="46" s="1"/>
  <c r="P1956" i="46" a="1"/>
  <c r="P1956" i="46"/>
  <c r="P1957" i="46" a="1"/>
  <c r="P1957" i="46" s="1"/>
  <c r="P1958" i="46" a="1"/>
  <c r="P1958" i="46" s="1"/>
  <c r="P1959" i="46" a="1"/>
  <c r="P1959" i="46" s="1"/>
  <c r="P1960" i="46" a="1"/>
  <c r="P1960" i="46" s="1"/>
  <c r="P1961" i="46" a="1"/>
  <c r="P1961" i="46" s="1"/>
  <c r="P1962" i="46" a="1"/>
  <c r="P1962" i="46" s="1"/>
  <c r="P1963" i="46" a="1"/>
  <c r="P1963" i="46" s="1"/>
  <c r="P1964" i="46" a="1"/>
  <c r="P1964" i="46" s="1"/>
  <c r="P1965" i="46" a="1"/>
  <c r="P1965" i="46" s="1"/>
  <c r="P1966" i="46" a="1"/>
  <c r="P1966" i="46" s="1"/>
  <c r="P1967" i="46" a="1"/>
  <c r="P1967" i="46" s="1"/>
  <c r="P1968" i="46" a="1"/>
  <c r="P1968" i="46"/>
  <c r="P1969" i="46" a="1"/>
  <c r="P1969" i="46" s="1"/>
  <c r="P1970" i="46" a="1"/>
  <c r="P1970" i="46" s="1"/>
  <c r="P1971" i="46" a="1"/>
  <c r="P1971" i="46" s="1"/>
  <c r="P1972" i="46" a="1"/>
  <c r="P1972" i="46" s="1"/>
  <c r="P1973" i="46" a="1"/>
  <c r="P1973" i="46" s="1"/>
  <c r="P1974" i="46" a="1"/>
  <c r="P1974" i="46" s="1"/>
  <c r="P1975" i="46" a="1"/>
  <c r="P1975" i="46" s="1"/>
  <c r="P1976" i="46" a="1"/>
  <c r="P1976" i="46" s="1"/>
  <c r="P1977" i="46" a="1"/>
  <c r="P1977" i="46" s="1"/>
  <c r="P1978" i="46" a="1"/>
  <c r="P1978" i="46" s="1"/>
  <c r="P1979" i="46" a="1"/>
  <c r="P1979" i="46" s="1"/>
  <c r="P1980" i="46" a="1"/>
  <c r="P1980" i="46" s="1"/>
  <c r="P1981" i="46" a="1"/>
  <c r="P1981" i="46" s="1"/>
  <c r="P1982" i="46" a="1"/>
  <c r="P1982" i="46" s="1"/>
  <c r="P1983" i="46" a="1"/>
  <c r="P1983" i="46" s="1"/>
  <c r="P1984" i="46" a="1"/>
  <c r="P1984" i="46"/>
  <c r="P1985" i="46" a="1"/>
  <c r="P1985" i="46" s="1"/>
  <c r="P1986" i="46" a="1"/>
  <c r="P1986" i="46" s="1"/>
  <c r="P1987" i="46" a="1"/>
  <c r="P1987" i="46" s="1"/>
  <c r="P1988" i="46" a="1"/>
  <c r="P1988" i="46"/>
  <c r="P1989" i="46" a="1"/>
  <c r="P1989" i="46" s="1"/>
  <c r="P1990" i="46" a="1"/>
  <c r="P1990" i="46" s="1"/>
  <c r="P1991" i="46" a="1"/>
  <c r="P1991" i="46" s="1"/>
  <c r="P1992" i="46" a="1"/>
  <c r="P1992" i="46" s="1"/>
  <c r="P1993" i="46" a="1"/>
  <c r="P1993" i="46" s="1"/>
  <c r="P1994" i="46" a="1"/>
  <c r="P1994" i="46" s="1"/>
  <c r="P1995" i="46" a="1"/>
  <c r="P1995" i="46" s="1"/>
  <c r="P1996" i="46" a="1"/>
  <c r="P1996" i="46" s="1"/>
  <c r="P1997" i="46" a="1"/>
  <c r="P1997" i="46" s="1"/>
  <c r="P1998" i="46" a="1"/>
  <c r="P1998" i="46" s="1"/>
  <c r="P1999" i="46" a="1"/>
  <c r="P1999" i="46" s="1"/>
  <c r="P2000" i="46" a="1"/>
  <c r="P2000" i="46" s="1"/>
  <c r="P2001" i="46" a="1"/>
  <c r="P2001" i="46" s="1"/>
  <c r="P2002" i="46" a="1"/>
  <c r="P2002" i="46" s="1"/>
  <c r="P2003" i="46" a="1"/>
  <c r="P2003" i="46" s="1"/>
  <c r="P2004" i="46" a="1"/>
  <c r="P2004" i="46" s="1"/>
  <c r="P2005" i="46" a="1"/>
  <c r="P2005" i="46" s="1"/>
  <c r="P2006" i="46" a="1"/>
  <c r="P2006" i="46" s="1"/>
  <c r="P2007" i="46" a="1"/>
  <c r="P2007" i="46" s="1"/>
  <c r="P2008" i="46" a="1"/>
  <c r="P2008" i="46" s="1"/>
  <c r="P2009" i="46" a="1"/>
  <c r="P2009" i="46" s="1"/>
  <c r="P2010" i="46" a="1"/>
  <c r="P2010" i="46" s="1"/>
  <c r="P2011" i="46" a="1"/>
  <c r="P2011" i="46" s="1"/>
  <c r="P2012" i="46" a="1"/>
  <c r="P2012" i="46" s="1"/>
  <c r="P2013" i="46" a="1"/>
  <c r="P2013" i="46" s="1"/>
  <c r="P2014" i="46" a="1"/>
  <c r="P2014" i="46" s="1"/>
  <c r="P2015" i="46" a="1"/>
  <c r="P2015" i="46" s="1"/>
  <c r="P2016" i="46" a="1"/>
  <c r="P2016" i="46"/>
  <c r="P2017" i="46" a="1"/>
  <c r="P2017" i="46" s="1"/>
  <c r="P2018" i="46" a="1"/>
  <c r="P2018" i="46" s="1"/>
  <c r="P2019" i="46" a="1"/>
  <c r="P2019" i="46" s="1"/>
  <c r="P2020" i="46" a="1"/>
  <c r="P2020" i="46"/>
  <c r="P2021" i="46" a="1"/>
  <c r="P2021" i="46" s="1"/>
  <c r="P2022" i="46" a="1"/>
  <c r="P2022" i="46" s="1"/>
  <c r="P2023" i="46" a="1"/>
  <c r="P2023" i="46" s="1"/>
  <c r="P2024" i="46" a="1"/>
  <c r="P2024" i="46" s="1"/>
  <c r="P2025" i="46" a="1"/>
  <c r="P2025" i="46" s="1"/>
  <c r="P2026" i="46" a="1"/>
  <c r="P2026" i="46" s="1"/>
  <c r="P2027" i="46" a="1"/>
  <c r="P2027" i="46" s="1"/>
  <c r="P2028" i="46" a="1"/>
  <c r="P2028" i="46" s="1"/>
  <c r="P2029" i="46" a="1"/>
  <c r="P2029" i="46" s="1"/>
  <c r="P2030" i="46" a="1"/>
  <c r="P2030" i="46" s="1"/>
  <c r="P2031" i="46" a="1"/>
  <c r="P2031" i="46" s="1"/>
  <c r="P2032" i="46" a="1"/>
  <c r="P2032" i="46" s="1"/>
  <c r="P2033" i="46" a="1"/>
  <c r="P2033" i="46" s="1"/>
  <c r="P2034" i="46" a="1"/>
  <c r="P2034" i="46" s="1"/>
  <c r="P2035" i="46" a="1"/>
  <c r="P2035" i="46" s="1"/>
  <c r="P2036" i="46" a="1"/>
  <c r="P2036" i="46" s="1"/>
  <c r="P2037" i="46" a="1"/>
  <c r="P2037" i="46" s="1"/>
  <c r="P2038" i="46" a="1"/>
  <c r="P2038" i="46" s="1"/>
  <c r="P2039" i="46" a="1"/>
  <c r="P2039" i="46" s="1"/>
  <c r="P2040" i="46" a="1"/>
  <c r="P2040" i="46" s="1"/>
  <c r="P2041" i="46" a="1"/>
  <c r="P2041" i="46" s="1"/>
  <c r="P2042" i="46" a="1"/>
  <c r="P2042" i="46" s="1"/>
  <c r="P2043" i="46" a="1"/>
  <c r="P2043" i="46" s="1"/>
  <c r="P2044" i="46" a="1"/>
  <c r="P2044" i="46" s="1"/>
  <c r="P2045" i="46" a="1"/>
  <c r="P2045" i="46" s="1"/>
  <c r="P2046" i="46" a="1"/>
  <c r="P2046" i="46" s="1"/>
  <c r="P2047" i="46" a="1"/>
  <c r="P2047" i="46" s="1"/>
  <c r="P2048" i="46" a="1"/>
  <c r="P2048" i="46"/>
  <c r="P2049" i="46" a="1"/>
  <c r="P2049" i="46" s="1"/>
  <c r="P2050" i="46" a="1"/>
  <c r="P2050" i="46" s="1"/>
  <c r="P2051" i="46" a="1"/>
  <c r="P2051" i="46" s="1"/>
  <c r="P2052" i="46" a="1"/>
  <c r="P2052" i="46"/>
  <c r="P2053" i="46" a="1"/>
  <c r="P2053" i="46" s="1"/>
  <c r="P2054" i="46" a="1"/>
  <c r="P2054" i="46" s="1"/>
  <c r="P2055" i="46" a="1"/>
  <c r="P2055" i="46" s="1"/>
  <c r="P2056" i="46" a="1"/>
  <c r="P2056" i="46" s="1"/>
  <c r="P2057" i="46" a="1"/>
  <c r="P2057" i="46" s="1"/>
  <c r="P2058" i="46" a="1"/>
  <c r="P2058" i="46" s="1"/>
  <c r="P2059" i="46" a="1"/>
  <c r="P2059" i="46" s="1"/>
  <c r="P2060" i="46" a="1"/>
  <c r="P2060" i="46" s="1"/>
  <c r="P2061" i="46" a="1"/>
  <c r="P2061" i="46" s="1"/>
  <c r="P2062" i="46" a="1"/>
  <c r="P2062" i="46" s="1"/>
  <c r="P2063" i="46" a="1"/>
  <c r="P2063" i="46" s="1"/>
  <c r="P2064" i="46" a="1"/>
  <c r="P2064" i="46" s="1"/>
  <c r="P2065" i="46" a="1"/>
  <c r="P2065" i="46"/>
  <c r="P2066" i="46" a="1"/>
  <c r="P2066" i="46" s="1"/>
  <c r="P2067" i="46" a="1"/>
  <c r="P2067" i="46" s="1"/>
  <c r="P2068" i="46" a="1"/>
  <c r="P2068" i="46"/>
  <c r="P2069" i="46" a="1"/>
  <c r="P2069" i="46" s="1"/>
  <c r="P2070" i="46" a="1"/>
  <c r="P2070" i="46" s="1"/>
  <c r="P2071" i="46" a="1"/>
  <c r="P2071" i="46" s="1"/>
  <c r="P2072" i="46" a="1"/>
  <c r="P2072" i="46" s="1"/>
  <c r="P2073" i="46" a="1"/>
  <c r="P2073" i="46" s="1"/>
  <c r="P2074" i="46" a="1"/>
  <c r="P2074" i="46" s="1"/>
  <c r="P2075" i="46" a="1"/>
  <c r="P2075" i="46" s="1"/>
  <c r="P2076" i="46" a="1"/>
  <c r="P2076" i="46" s="1"/>
  <c r="P2077" i="46" a="1"/>
  <c r="P2077" i="46"/>
  <c r="P2078" i="46" a="1"/>
  <c r="P2078" i="46" s="1"/>
  <c r="P2079" i="46" a="1"/>
  <c r="P2079" i="46"/>
  <c r="P2080" i="46" a="1"/>
  <c r="P2080" i="46" s="1"/>
  <c r="P2081" i="46" a="1"/>
  <c r="P2081" i="46" s="1"/>
  <c r="P2082" i="46" a="1"/>
  <c r="P2082" i="46" s="1"/>
  <c r="P2083" i="46" a="1"/>
  <c r="P2083" i="46" s="1"/>
  <c r="P2084" i="46" a="1"/>
  <c r="P2084" i="46" s="1"/>
  <c r="P2085" i="46" a="1"/>
  <c r="P2085" i="46" s="1"/>
  <c r="P2086" i="46" a="1"/>
  <c r="P2086" i="46" s="1"/>
  <c r="P2087" i="46" a="1"/>
  <c r="P2087" i="46" s="1"/>
  <c r="P2088" i="46" a="1"/>
  <c r="P2088" i="46"/>
  <c r="P2089" i="46" a="1"/>
  <c r="P2089" i="46" s="1"/>
  <c r="P2090" i="46" a="1"/>
  <c r="P2090" i="46" s="1"/>
  <c r="P2091" i="46" a="1"/>
  <c r="P2091" i="46"/>
  <c r="P2092" i="46" a="1"/>
  <c r="P2092" i="46" s="1"/>
  <c r="P2093" i="46" a="1"/>
  <c r="P2093" i="46" s="1"/>
  <c r="P2094" i="46" a="1"/>
  <c r="P2094" i="46" s="1"/>
  <c r="P2095" i="46" a="1"/>
  <c r="P2095" i="46" s="1"/>
  <c r="P2096" i="46" a="1"/>
  <c r="P2096" i="46" s="1"/>
  <c r="P2097" i="46" a="1"/>
  <c r="P2097" i="46"/>
  <c r="P2098" i="46" a="1"/>
  <c r="P2098" i="46" s="1"/>
  <c r="P2099" i="46" a="1"/>
  <c r="P2099" i="46" s="1"/>
  <c r="P2100" i="46" a="1"/>
  <c r="P2100" i="46"/>
  <c r="P2101" i="46" a="1"/>
  <c r="P2101" i="46" s="1"/>
  <c r="P2102" i="46" a="1"/>
  <c r="P2102" i="46" s="1"/>
  <c r="P2103" i="46" a="1"/>
  <c r="P2103" i="46" s="1"/>
  <c r="P2104" i="46" a="1"/>
  <c r="P2104" i="46" s="1"/>
  <c r="P2105" i="46" a="1"/>
  <c r="P2105" i="46" s="1"/>
  <c r="P2106" i="46" a="1"/>
  <c r="P2106" i="46" s="1"/>
  <c r="P2107" i="46" a="1"/>
  <c r="P2107" i="46" s="1"/>
  <c r="P2108" i="46" a="1"/>
  <c r="P2108" i="46" s="1"/>
  <c r="P2109" i="46" a="1"/>
  <c r="P2109" i="46"/>
  <c r="P2110" i="46" a="1"/>
  <c r="P2110" i="46" s="1"/>
  <c r="P2111" i="46" a="1"/>
  <c r="P2111" i="46"/>
  <c r="P2112" i="46" a="1"/>
  <c r="P2112" i="46" s="1"/>
  <c r="P2113" i="46" a="1"/>
  <c r="P2113" i="46" s="1"/>
  <c r="P2114" i="46" a="1"/>
  <c r="P2114" i="46" s="1"/>
  <c r="P2115" i="46" a="1"/>
  <c r="P2115" i="46" s="1"/>
  <c r="P2116" i="46" a="1"/>
  <c r="P2116" i="46" s="1"/>
  <c r="P2117" i="46" a="1"/>
  <c r="P2117" i="46" s="1"/>
  <c r="P2118" i="46" a="1"/>
  <c r="P2118" i="46" s="1"/>
  <c r="P2119" i="46" a="1"/>
  <c r="P2119" i="46" s="1"/>
  <c r="P2120" i="46" a="1"/>
  <c r="P2120" i="46"/>
  <c r="P2121" i="46" a="1"/>
  <c r="P2121" i="46" s="1"/>
  <c r="P2122" i="46" a="1"/>
  <c r="P2122" i="46" s="1"/>
  <c r="P2123" i="46" a="1"/>
  <c r="P2123" i="46"/>
  <c r="P2124" i="46" a="1"/>
  <c r="P2124" i="46" s="1"/>
  <c r="P2125" i="46" a="1"/>
  <c r="P2125" i="46" s="1"/>
  <c r="P2126" i="46" a="1"/>
  <c r="P2126" i="46" s="1"/>
  <c r="P2127" i="46" a="1"/>
  <c r="P2127" i="46" s="1"/>
  <c r="P2128" i="46" a="1"/>
  <c r="P2128" i="46" s="1"/>
  <c r="P2129" i="46" a="1"/>
  <c r="P2129" i="46"/>
  <c r="P2130" i="46" a="1"/>
  <c r="P2130" i="46" s="1"/>
  <c r="P2131" i="46" a="1"/>
  <c r="P2131" i="46" s="1"/>
  <c r="P2132" i="46" a="1"/>
  <c r="P2132" i="46"/>
  <c r="P2133" i="46" a="1"/>
  <c r="P2133" i="46" s="1"/>
  <c r="P2134" i="46" a="1"/>
  <c r="P2134" i="46" s="1"/>
  <c r="P2135" i="46" a="1"/>
  <c r="P2135" i="46" s="1"/>
  <c r="P2136" i="46" a="1"/>
  <c r="P2136" i="46" s="1"/>
  <c r="P2137" i="46" a="1"/>
  <c r="P2137" i="46" s="1"/>
  <c r="P2138" i="46" a="1"/>
  <c r="P2138" i="46" s="1"/>
  <c r="P2139" i="46" a="1"/>
  <c r="P2139" i="46" s="1"/>
  <c r="P2140" i="46" a="1"/>
  <c r="P2140" i="46" s="1"/>
  <c r="P2141" i="46" a="1"/>
  <c r="P2141" i="46"/>
  <c r="P2142" i="46" a="1"/>
  <c r="P2142" i="46" s="1"/>
  <c r="P2143" i="46" a="1"/>
  <c r="P2143" i="46"/>
  <c r="P2144" i="46" a="1"/>
  <c r="P2144" i="46" s="1"/>
  <c r="P2145" i="46" a="1"/>
  <c r="P2145" i="46" s="1"/>
  <c r="P2146" i="46" a="1"/>
  <c r="P2146" i="46" s="1"/>
  <c r="P2147" i="46" a="1"/>
  <c r="P2147" i="46" s="1"/>
  <c r="P2148" i="46" a="1"/>
  <c r="P2148" i="46" s="1"/>
  <c r="P2149" i="46" a="1"/>
  <c r="P2149" i="46" s="1"/>
  <c r="P2150" i="46" a="1"/>
  <c r="P2150" i="46" s="1"/>
  <c r="P2151" i="46" a="1"/>
  <c r="P2151" i="46" s="1"/>
  <c r="P2152" i="46" a="1"/>
  <c r="P2152" i="46"/>
  <c r="P2153" i="46" a="1"/>
  <c r="P2153" i="46" s="1"/>
  <c r="P2154" i="46" a="1"/>
  <c r="P2154" i="46" s="1"/>
  <c r="P2155" i="46" a="1"/>
  <c r="P2155" i="46"/>
  <c r="P2156" i="46" a="1"/>
  <c r="P2156" i="46" s="1"/>
  <c r="P2157" i="46" a="1"/>
  <c r="P2157" i="46" s="1"/>
  <c r="P2158" i="46" a="1"/>
  <c r="P2158" i="46" s="1"/>
  <c r="P2159" i="46" a="1"/>
  <c r="P2159" i="46" s="1"/>
  <c r="P2160" i="46" a="1"/>
  <c r="P2160" i="46" s="1"/>
  <c r="P2161" i="46" a="1"/>
  <c r="P2161" i="46"/>
  <c r="P2162" i="46" a="1"/>
  <c r="P2162" i="46" s="1"/>
  <c r="P2163" i="46" a="1"/>
  <c r="P2163" i="46" s="1"/>
  <c r="P2164" i="46" a="1"/>
  <c r="P2164" i="46"/>
  <c r="P2165" i="46" a="1"/>
  <c r="P2165" i="46" s="1"/>
  <c r="P2166" i="46" a="1"/>
  <c r="P2166" i="46" s="1"/>
  <c r="P2167" i="46" a="1"/>
  <c r="P2167" i="46" s="1"/>
  <c r="P2168" i="46" a="1"/>
  <c r="P2168" i="46" s="1"/>
  <c r="P2169" i="46" a="1"/>
  <c r="P2169" i="46" s="1"/>
  <c r="P2170" i="46" a="1"/>
  <c r="P2170" i="46" s="1"/>
  <c r="P2171" i="46" a="1"/>
  <c r="P2171" i="46" s="1"/>
  <c r="P2172" i="46" a="1"/>
  <c r="P2172" i="46" s="1"/>
  <c r="P2173" i="46" a="1"/>
  <c r="P2173" i="46"/>
  <c r="P2174" i="46" a="1"/>
  <c r="P2174" i="46" s="1"/>
  <c r="P2175" i="46" a="1"/>
  <c r="P2175" i="46"/>
  <c r="P2176" i="46" a="1"/>
  <c r="P2176" i="46" s="1"/>
  <c r="P2177" i="46" a="1"/>
  <c r="P2177" i="46" s="1"/>
  <c r="P2178" i="46" a="1"/>
  <c r="P2178" i="46" s="1"/>
  <c r="P2179" i="46" a="1"/>
  <c r="P2179" i="46" s="1"/>
  <c r="P2180" i="46" a="1"/>
  <c r="P2180" i="46" s="1"/>
  <c r="P2181" i="46" a="1"/>
  <c r="P2181" i="46" s="1"/>
  <c r="P2182" i="46" a="1"/>
  <c r="P2182" i="46" s="1"/>
  <c r="P2183" i="46" a="1"/>
  <c r="P2183" i="46" s="1"/>
  <c r="P2184" i="46" a="1"/>
  <c r="P2184" i="46"/>
  <c r="P2185" i="46" a="1"/>
  <c r="P2185" i="46" s="1"/>
  <c r="P2186" i="46" a="1"/>
  <c r="P2186" i="46" s="1"/>
  <c r="P2187" i="46" a="1"/>
  <c r="P2187" i="46"/>
  <c r="P2188" i="46" a="1"/>
  <c r="P2188" i="46" s="1"/>
  <c r="P2189" i="46" a="1"/>
  <c r="P2189" i="46" s="1"/>
  <c r="P2190" i="46" a="1"/>
  <c r="P2190" i="46" s="1"/>
  <c r="P2191" i="46" a="1"/>
  <c r="P2191" i="46" s="1"/>
  <c r="P2192" i="46" a="1"/>
  <c r="P2192" i="46" s="1"/>
  <c r="P2193" i="46" a="1"/>
  <c r="P2193" i="46"/>
  <c r="P2194" i="46" a="1"/>
  <c r="P2194" i="46" s="1"/>
  <c r="P2195" i="46" a="1"/>
  <c r="P2195" i="46" s="1"/>
  <c r="P2196" i="46" a="1"/>
  <c r="P2196" i="46"/>
  <c r="P2197" i="46" a="1"/>
  <c r="P2197" i="46" s="1"/>
  <c r="P2198" i="46" a="1"/>
  <c r="P2198" i="46" s="1"/>
  <c r="P2199" i="46" a="1"/>
  <c r="P2199" i="46" s="1"/>
  <c r="P2200" i="46" a="1"/>
  <c r="P2200" i="46" s="1"/>
  <c r="P2201" i="46" a="1"/>
  <c r="P2201" i="46" s="1"/>
  <c r="P2202" i="46" a="1"/>
  <c r="P2202" i="46" s="1"/>
  <c r="P2203" i="46" a="1"/>
  <c r="P2203" i="46" s="1"/>
  <c r="P2204" i="46" a="1"/>
  <c r="P2204" i="46" s="1"/>
  <c r="P2205" i="46" a="1"/>
  <c r="P2205" i="46"/>
  <c r="P2206" i="46" a="1"/>
  <c r="P2206" i="46" s="1"/>
  <c r="P2207" i="46" a="1"/>
  <c r="P2207" i="46"/>
  <c r="P2208" i="46" a="1"/>
  <c r="P2208" i="46" s="1"/>
  <c r="P2209" i="46" a="1"/>
  <c r="P2209" i="46" s="1"/>
  <c r="P2210" i="46" a="1"/>
  <c r="P2210" i="46" s="1"/>
  <c r="P2211" i="46" a="1"/>
  <c r="P2211" i="46" s="1"/>
  <c r="P2212" i="46" a="1"/>
  <c r="P2212" i="46" s="1"/>
  <c r="P2213" i="46" a="1"/>
  <c r="P2213" i="46" s="1"/>
  <c r="P2214" i="46" a="1"/>
  <c r="P2214" i="46" s="1"/>
  <c r="P2215" i="46" a="1"/>
  <c r="P2215" i="46" s="1"/>
  <c r="P2216" i="46" a="1"/>
  <c r="P2216" i="46"/>
  <c r="P2217" i="46" a="1"/>
  <c r="P2217" i="46" s="1"/>
  <c r="P2218" i="46" a="1"/>
  <c r="P2218" i="46" s="1"/>
  <c r="P2219" i="46" a="1"/>
  <c r="P2219" i="46"/>
  <c r="P2220" i="46" a="1"/>
  <c r="P2220" i="46" s="1"/>
  <c r="P2221" i="46" a="1"/>
  <c r="P2221" i="46" s="1"/>
  <c r="P2222" i="46" a="1"/>
  <c r="P2222" i="46" s="1"/>
  <c r="P2223" i="46" a="1"/>
  <c r="P2223" i="46" s="1"/>
  <c r="P2224" i="46" a="1"/>
  <c r="P2224" i="46" s="1"/>
  <c r="P2225" i="46" a="1"/>
  <c r="P2225" i="46"/>
  <c r="P2226" i="46" a="1"/>
  <c r="P2226" i="46" s="1"/>
  <c r="P2227" i="46" a="1"/>
  <c r="P2227" i="46" s="1"/>
  <c r="P2228" i="46" a="1"/>
  <c r="P2228" i="46"/>
  <c r="P2229" i="46" a="1"/>
  <c r="P2229" i="46" s="1"/>
  <c r="P2230" i="46" a="1"/>
  <c r="P2230" i="46" s="1"/>
  <c r="P2231" i="46" a="1"/>
  <c r="P2231" i="46" s="1"/>
  <c r="P2232" i="46" a="1"/>
  <c r="P2232" i="46" s="1"/>
  <c r="P2233" i="46" a="1"/>
  <c r="P2233" i="46" s="1"/>
  <c r="P2234" i="46" a="1"/>
  <c r="P2234" i="46" s="1"/>
  <c r="P2235" i="46" a="1"/>
  <c r="P2235" i="46" s="1"/>
  <c r="P2236" i="46" a="1"/>
  <c r="P2236" i="46" s="1"/>
  <c r="P2237" i="46" a="1"/>
  <c r="P2237" i="46"/>
  <c r="P2238" i="46" a="1"/>
  <c r="P2238" i="46" s="1"/>
  <c r="P2239" i="46" a="1"/>
  <c r="P2239" i="46"/>
  <c r="P2240" i="46" a="1"/>
  <c r="P2240" i="46" s="1"/>
  <c r="P2241" i="46" a="1"/>
  <c r="P2241" i="46" s="1"/>
  <c r="P2242" i="46" a="1"/>
  <c r="P2242" i="46" s="1"/>
  <c r="P2243" i="46" a="1"/>
  <c r="P2243" i="46" s="1"/>
  <c r="P2244" i="46" a="1"/>
  <c r="P2244" i="46" s="1"/>
  <c r="P2245" i="46" a="1"/>
  <c r="P2245" i="46" s="1"/>
  <c r="P2246" i="46" a="1"/>
  <c r="P2246" i="46" s="1"/>
  <c r="P2247" i="46" a="1"/>
  <c r="P2247" i="46" s="1"/>
  <c r="P2248" i="46" a="1"/>
  <c r="P2248" i="46"/>
  <c r="P2249" i="46" a="1"/>
  <c r="P2249" i="46" s="1"/>
  <c r="P2250" i="46" a="1"/>
  <c r="P2250" i="46" s="1"/>
  <c r="P2251" i="46" a="1"/>
  <c r="P2251" i="46"/>
  <c r="P2252" i="46" a="1"/>
  <c r="P2252" i="46" s="1"/>
  <c r="P2253" i="46" a="1"/>
  <c r="P2253" i="46" s="1"/>
  <c r="P2254" i="46" a="1"/>
  <c r="P2254" i="46" s="1"/>
  <c r="P2255" i="46" a="1"/>
  <c r="P2255" i="46" s="1"/>
  <c r="P2256" i="46" a="1"/>
  <c r="P2256" i="46" s="1"/>
  <c r="P2257" i="46" a="1"/>
  <c r="P2257" i="46"/>
  <c r="P2258" i="46" a="1"/>
  <c r="P2258" i="46" s="1"/>
  <c r="P2259" i="46" a="1"/>
  <c r="P2259" i="46" s="1"/>
  <c r="P2260" i="46" a="1"/>
  <c r="P2260" i="46"/>
  <c r="P2261" i="46" a="1"/>
  <c r="P2261" i="46" s="1"/>
  <c r="P2262" i="46" a="1"/>
  <c r="P2262" i="46" s="1"/>
  <c r="P2263" i="46" a="1"/>
  <c r="P2263" i="46" s="1"/>
  <c r="P2264" i="46" a="1"/>
  <c r="P2264" i="46" s="1"/>
  <c r="P2265" i="46" a="1"/>
  <c r="P2265" i="46" s="1"/>
  <c r="P2266" i="46" a="1"/>
  <c r="P2266" i="46" s="1"/>
  <c r="P2267" i="46" a="1"/>
  <c r="P2267" i="46" s="1"/>
  <c r="P2268" i="46" a="1"/>
  <c r="P2268" i="46" s="1"/>
  <c r="P2269" i="46" a="1"/>
  <c r="P2269" i="46"/>
  <c r="P2270" i="46" a="1"/>
  <c r="P2270" i="46" s="1"/>
  <c r="P2271" i="46" a="1"/>
  <c r="P2271" i="46"/>
  <c r="P2272" i="46" a="1"/>
  <c r="P2272" i="46" s="1"/>
  <c r="P2273" i="46" a="1"/>
  <c r="P2273" i="46" s="1"/>
  <c r="P2274" i="46" a="1"/>
  <c r="P2274" i="46" s="1"/>
  <c r="P2275" i="46" a="1"/>
  <c r="P2275" i="46" s="1"/>
  <c r="P2276" i="46" a="1"/>
  <c r="P2276" i="46" s="1"/>
  <c r="P2277" i="46" a="1"/>
  <c r="P2277" i="46" s="1"/>
  <c r="P2278" i="46" a="1"/>
  <c r="P2278" i="46" s="1"/>
  <c r="P2279" i="46" a="1"/>
  <c r="P2279" i="46" s="1"/>
  <c r="P2280" i="46" a="1"/>
  <c r="P2280" i="46"/>
  <c r="P2281" i="46" a="1"/>
  <c r="P2281" i="46" s="1"/>
  <c r="P2282" i="46" a="1"/>
  <c r="P2282" i="46" s="1"/>
  <c r="P2283" i="46" a="1"/>
  <c r="P2283" i="46"/>
  <c r="P2284" i="46" a="1"/>
  <c r="P2284" i="46" s="1"/>
  <c r="P2285" i="46" a="1"/>
  <c r="P2285" i="46" s="1"/>
  <c r="P2286" i="46" a="1"/>
  <c r="P2286" i="46" s="1"/>
  <c r="P2287" i="46" a="1"/>
  <c r="P2287" i="46" s="1"/>
  <c r="P2288" i="46" a="1"/>
  <c r="P2288" i="46" s="1"/>
  <c r="P2289" i="46" a="1"/>
  <c r="P2289" i="46"/>
  <c r="P2290" i="46" a="1"/>
  <c r="P2290" i="46" s="1"/>
  <c r="P2291" i="46" a="1"/>
  <c r="P2291" i="46" s="1"/>
  <c r="P2292" i="46" a="1"/>
  <c r="P2292" i="46"/>
  <c r="P2293" i="46" a="1"/>
  <c r="P2293" i="46" s="1"/>
  <c r="P2294" i="46" a="1"/>
  <c r="P2294" i="46" s="1"/>
  <c r="P2295" i="46" a="1"/>
  <c r="P2295" i="46" s="1"/>
  <c r="P2296" i="46" a="1"/>
  <c r="P2296" i="46" s="1"/>
  <c r="P2297" i="46" a="1"/>
  <c r="P2297" i="46" s="1"/>
  <c r="P2298" i="46" a="1"/>
  <c r="P2298" i="46" s="1"/>
  <c r="P2299" i="46" a="1"/>
  <c r="P2299" i="46"/>
  <c r="P2300" i="46" a="1"/>
  <c r="P2300" i="46" s="1"/>
  <c r="P2301" i="46" a="1"/>
  <c r="P2301" i="46"/>
  <c r="P2302" i="46" a="1"/>
  <c r="P2302" i="46" s="1"/>
  <c r="P2303" i="46" a="1"/>
  <c r="P2303" i="46"/>
  <c r="P2304" i="46" a="1"/>
  <c r="P2304" i="46" s="1"/>
  <c r="P2305" i="46" a="1"/>
  <c r="P2305" i="46" s="1"/>
  <c r="P2306" i="46" a="1"/>
  <c r="P2306" i="46" s="1"/>
  <c r="P2307" i="46" a="1"/>
  <c r="P2307" i="46" s="1"/>
  <c r="P2308" i="46" a="1"/>
  <c r="P2308" i="46"/>
  <c r="P2309" i="46" a="1"/>
  <c r="P2309" i="46" s="1"/>
  <c r="P2310" i="46" a="1"/>
  <c r="P2310" i="46" s="1"/>
  <c r="P2311" i="46" a="1"/>
  <c r="P2311" i="46" s="1"/>
  <c r="P2312" i="46" a="1"/>
  <c r="P2312" i="46"/>
  <c r="P2313" i="46" a="1"/>
  <c r="P2313" i="46" s="1"/>
  <c r="P2314" i="46" a="1"/>
  <c r="P2314" i="46" s="1"/>
  <c r="P2315" i="46" a="1"/>
  <c r="P2315" i="46"/>
  <c r="P2316" i="46" a="1"/>
  <c r="P2316" i="46" s="1"/>
  <c r="P2317" i="46" a="1"/>
  <c r="P2317" i="46"/>
  <c r="P2318" i="46" a="1"/>
  <c r="P2318" i="46" s="1"/>
  <c r="P2319" i="46" a="1"/>
  <c r="P2319" i="46" s="1"/>
  <c r="P2320" i="46" a="1"/>
  <c r="P2320" i="46"/>
  <c r="P2321" i="46" a="1"/>
  <c r="P2321" i="46"/>
  <c r="P2322" i="46" a="1"/>
  <c r="P2322" i="46" s="1"/>
  <c r="P2323" i="46" a="1"/>
  <c r="P2323" i="46" s="1"/>
  <c r="P2324" i="46" a="1"/>
  <c r="P2324" i="46"/>
  <c r="P2325" i="46" a="1"/>
  <c r="P2325" i="46" s="1"/>
  <c r="P2326" i="46" a="1"/>
  <c r="P2326" i="46" s="1"/>
  <c r="P2327" i="46" a="1"/>
  <c r="P2327" i="46"/>
  <c r="P2328" i="46" a="1"/>
  <c r="P2328" i="46" s="1"/>
  <c r="P2329" i="46" a="1"/>
  <c r="P2329" i="46" s="1"/>
  <c r="P2330" i="46" a="1"/>
  <c r="P2330" i="46" s="1"/>
  <c r="P2331" i="46" a="1"/>
  <c r="P2331" i="46"/>
  <c r="P2332" i="46" a="1"/>
  <c r="P2332" i="46" s="1"/>
  <c r="P2333" i="46" a="1"/>
  <c r="P2333" i="46"/>
  <c r="P2334" i="46" a="1"/>
  <c r="P2334" i="46" s="1"/>
  <c r="P2335" i="46" a="1"/>
  <c r="P2335" i="46"/>
  <c r="P2336" i="46" a="1"/>
  <c r="P2336" i="46"/>
  <c r="P2337" i="46" a="1"/>
  <c r="P2337" i="46" s="1"/>
  <c r="P2338" i="46" a="1"/>
  <c r="P2338" i="46" s="1"/>
  <c r="P2339" i="46" a="1"/>
  <c r="P2339" i="46" s="1"/>
  <c r="P2340" i="46" a="1"/>
  <c r="P2340" i="46" s="1"/>
  <c r="P2341" i="46" a="1"/>
  <c r="P2341" i="46" s="1"/>
  <c r="P2342" i="46" a="1"/>
  <c r="P2342" i="46" s="1"/>
  <c r="P2343" i="46" a="1"/>
  <c r="P2343" i="46" s="1"/>
  <c r="P2344" i="46" a="1"/>
  <c r="P2344" i="46"/>
  <c r="P2345" i="46" a="1"/>
  <c r="P2345" i="46" s="1"/>
  <c r="P2346" i="46" a="1"/>
  <c r="P2346" i="46" s="1"/>
  <c r="P2347" i="46" a="1"/>
  <c r="P2347" i="46"/>
  <c r="P2348" i="46" a="1"/>
  <c r="P2348" i="46" s="1"/>
  <c r="P2349" i="46" a="1"/>
  <c r="P2349" i="46"/>
  <c r="P2350" i="46" a="1"/>
  <c r="P2350" i="46" s="1"/>
  <c r="P2351" i="46" a="1"/>
  <c r="P2351" i="46" s="1"/>
  <c r="P2352" i="46" a="1"/>
  <c r="P2352" i="46"/>
  <c r="P2353" i="46" a="1"/>
  <c r="P2353" i="46"/>
  <c r="P2354" i="46" a="1"/>
  <c r="P2354" i="46" s="1"/>
  <c r="P2355" i="46" a="1"/>
  <c r="P2355" i="46" s="1"/>
  <c r="P2356" i="46" a="1"/>
  <c r="P2356" i="46"/>
  <c r="P2357" i="46" a="1"/>
  <c r="P2357" i="46" s="1"/>
  <c r="P2358" i="46" a="1"/>
  <c r="P2358" i="46" s="1"/>
  <c r="P2359" i="46" a="1"/>
  <c r="P2359" i="46" s="1"/>
  <c r="P2360" i="46" a="1"/>
  <c r="P2360" i="46" s="1"/>
  <c r="P2361" i="46" a="1"/>
  <c r="P2361" i="46"/>
  <c r="P2362" i="46" a="1"/>
  <c r="P2362" i="46" s="1"/>
  <c r="P2363" i="46" a="1"/>
  <c r="P2363" i="46"/>
  <c r="P2364" i="46" a="1"/>
  <c r="P2364" i="46" s="1"/>
  <c r="P2365" i="46" a="1"/>
  <c r="P2365" i="46"/>
  <c r="P2366" i="46" a="1"/>
  <c r="P2366" i="46" s="1"/>
  <c r="P2367" i="46" a="1"/>
  <c r="P2367" i="46"/>
  <c r="P2368" i="46" a="1"/>
  <c r="P2368" i="46"/>
  <c r="P2369" i="46" a="1"/>
  <c r="P2369" i="46" s="1"/>
  <c r="P2370" i="46" a="1"/>
  <c r="P2370" i="46" s="1"/>
  <c r="P2371" i="46" a="1"/>
  <c r="P2371" i="46" s="1"/>
  <c r="P2372" i="46" a="1"/>
  <c r="P2372" i="46"/>
  <c r="P2373" i="46" a="1"/>
  <c r="P2373" i="46" s="1"/>
  <c r="P2374" i="46" a="1"/>
  <c r="P2374" i="46" s="1"/>
  <c r="P2375" i="46" a="1"/>
  <c r="P2375" i="46"/>
  <c r="P2376" i="46" a="1"/>
  <c r="P2376" i="46"/>
  <c r="P2377" i="46" a="1"/>
  <c r="P2377" i="46"/>
  <c r="P2378" i="46" a="1"/>
  <c r="P2378" i="46" s="1"/>
  <c r="P2379" i="46" a="1"/>
  <c r="P2379" i="46"/>
  <c r="P2380" i="46" a="1"/>
  <c r="P2380" i="46" s="1"/>
  <c r="P2381" i="46" a="1"/>
  <c r="P2381" i="46"/>
  <c r="P2382" i="46" a="1"/>
  <c r="P2382" i="46" s="1"/>
  <c r="P2383" i="46" a="1"/>
  <c r="P2383" i="46"/>
  <c r="P2384" i="46" a="1"/>
  <c r="P2384" i="46" s="1"/>
  <c r="P2385" i="46" a="1"/>
  <c r="P2385" i="46"/>
  <c r="P2386" i="46" a="1"/>
  <c r="P2386" i="46" s="1"/>
  <c r="P2387" i="46" a="1"/>
  <c r="P2387" i="46"/>
  <c r="P2388" i="46" a="1"/>
  <c r="P2388" i="46" s="1"/>
  <c r="P2389" i="46" a="1"/>
  <c r="P2389" i="46" s="1"/>
  <c r="P2390" i="46" a="1"/>
  <c r="P2390" i="46" s="1"/>
  <c r="P2391" i="46" a="1"/>
  <c r="P2391" i="46"/>
  <c r="P2392" i="46" a="1"/>
  <c r="P2392" i="46" s="1"/>
  <c r="P2393" i="46" a="1"/>
  <c r="P2393" i="46"/>
  <c r="P2394" i="46" a="1"/>
  <c r="P2394" i="46" s="1"/>
  <c r="P2395" i="46" a="1"/>
  <c r="P2395" i="46"/>
  <c r="P2396" i="46" a="1"/>
  <c r="P2396" i="46" s="1"/>
  <c r="P2397" i="46" a="1"/>
  <c r="P2397" i="46"/>
  <c r="P2398" i="46" a="1"/>
  <c r="P2398" i="46" s="1"/>
  <c r="P2399" i="46" a="1"/>
  <c r="P2399" i="46"/>
  <c r="P2400" i="46" a="1"/>
  <c r="P2400" i="46" s="1"/>
  <c r="P2401" i="46" a="1"/>
  <c r="P2401" i="46"/>
  <c r="P2402" i="46" a="1"/>
  <c r="P2402" i="46" s="1"/>
  <c r="P2403" i="46" a="1"/>
  <c r="P2403" i="46"/>
  <c r="P2404" i="46" a="1"/>
  <c r="P2404" i="46" s="1"/>
  <c r="P2405" i="46" a="1"/>
  <c r="P2405" i="46" s="1"/>
  <c r="P2406" i="46" a="1"/>
  <c r="P2406" i="46" s="1"/>
  <c r="P2407" i="46" a="1"/>
  <c r="P2407" i="46"/>
  <c r="P2408" i="46" a="1"/>
  <c r="P2408" i="46" s="1"/>
  <c r="P2409" i="46" a="1"/>
  <c r="P2409" i="46"/>
  <c r="P2410" i="46" a="1"/>
  <c r="P2410" i="46" s="1"/>
  <c r="P2411" i="46" a="1"/>
  <c r="P2411" i="46"/>
  <c r="P2412" i="46" a="1"/>
  <c r="P2412" i="46" s="1"/>
  <c r="P2413" i="46" a="1"/>
  <c r="P2413" i="46"/>
  <c r="P2414" i="46" a="1"/>
  <c r="P2414" i="46" s="1"/>
  <c r="P2415" i="46" a="1"/>
  <c r="P2415" i="46"/>
  <c r="P2416" i="46" a="1"/>
  <c r="P2416" i="46" s="1"/>
  <c r="P2417" i="46" a="1"/>
  <c r="P2417" i="46"/>
  <c r="P2418" i="46" a="1"/>
  <c r="P2418" i="46" s="1"/>
  <c r="P2419" i="46" a="1"/>
  <c r="P2419" i="46"/>
  <c r="P2420" i="46" a="1"/>
  <c r="P2420" i="46" s="1"/>
  <c r="P2421" i="46" a="1"/>
  <c r="P2421" i="46" s="1"/>
  <c r="P2422" i="46" a="1"/>
  <c r="P2422" i="46" s="1"/>
  <c r="P2423" i="46" a="1"/>
  <c r="P2423" i="46" s="1"/>
  <c r="P2424" i="46" a="1"/>
  <c r="P2424" i="46" s="1"/>
  <c r="P2425" i="46" a="1"/>
  <c r="P2425" i="46"/>
  <c r="P2426" i="46" a="1"/>
  <c r="P2426" i="46" s="1"/>
  <c r="P2427" i="46" a="1"/>
  <c r="P2427" i="46"/>
  <c r="P2428" i="46" a="1"/>
  <c r="P2428" i="46" s="1"/>
  <c r="P2429" i="46" a="1"/>
  <c r="P2429" i="46"/>
  <c r="P2430" i="46" a="1"/>
  <c r="P2430" i="46" s="1"/>
  <c r="P2431" i="46" a="1"/>
  <c r="P2431" i="46" s="1"/>
  <c r="P2432" i="46" a="1"/>
  <c r="P2432" i="46" s="1"/>
  <c r="P2433" i="46" a="1"/>
  <c r="P2433" i="46"/>
  <c r="P2434" i="46" a="1"/>
  <c r="P2434" i="46" s="1"/>
  <c r="P2435" i="46" a="1"/>
  <c r="P2435" i="46"/>
  <c r="P2436" i="46" a="1"/>
  <c r="P2436" i="46" s="1"/>
  <c r="P2437" i="46" a="1"/>
  <c r="P2437" i="46" s="1"/>
  <c r="P2438" i="46" a="1"/>
  <c r="P2438" i="46" s="1"/>
  <c r="P2439" i="46" a="1"/>
  <c r="P2439" i="46" s="1"/>
  <c r="P2440" i="46" a="1"/>
  <c r="P2440" i="46" s="1"/>
  <c r="P2441" i="46" a="1"/>
  <c r="P2441" i="46"/>
  <c r="P2442" i="46" a="1"/>
  <c r="P2442" i="46" s="1"/>
  <c r="P2443" i="46" a="1"/>
  <c r="P2443" i="46"/>
  <c r="P2444" i="46" a="1"/>
  <c r="P2444" i="46" s="1"/>
  <c r="P2445" i="46" a="1"/>
  <c r="P2445" i="46"/>
  <c r="P2446" i="46" a="1"/>
  <c r="P2446" i="46" s="1"/>
  <c r="P2447" i="46" a="1"/>
  <c r="P2447" i="46" s="1"/>
  <c r="P2448" i="46" a="1"/>
  <c r="P2448" i="46" s="1"/>
  <c r="P2449" i="46" a="1"/>
  <c r="P2449" i="46"/>
  <c r="P2450" i="46" a="1"/>
  <c r="P2450" i="46" s="1"/>
  <c r="P2451" i="46" a="1"/>
  <c r="P2451" i="46"/>
  <c r="P2452" i="46" a="1"/>
  <c r="P2452" i="46" s="1"/>
  <c r="P2453" i="46" a="1"/>
  <c r="P2453" i="46" s="1"/>
  <c r="P2454" i="46" a="1"/>
  <c r="P2454" i="46" s="1"/>
  <c r="P2455" i="46" a="1"/>
  <c r="P2455" i="46" s="1"/>
  <c r="P2456" i="46" a="1"/>
  <c r="P2456" i="46" s="1"/>
  <c r="P2457" i="46" a="1"/>
  <c r="P2457" i="46"/>
  <c r="P2458" i="46" a="1"/>
  <c r="P2458" i="46" s="1"/>
  <c r="P2459" i="46" a="1"/>
  <c r="P2459" i="46"/>
  <c r="P2460" i="46" a="1"/>
  <c r="P2460" i="46" s="1"/>
  <c r="P2461" i="46" a="1"/>
  <c r="P2461" i="46"/>
  <c r="P2462" i="46" a="1"/>
  <c r="P2462" i="46" s="1"/>
  <c r="P2463" i="46" a="1"/>
  <c r="P2463" i="46" s="1"/>
  <c r="P2464" i="46" a="1"/>
  <c r="P2464" i="46" s="1"/>
  <c r="P2465" i="46" a="1"/>
  <c r="P2465" i="46"/>
  <c r="P2466" i="46" a="1"/>
  <c r="P2466" i="46" s="1"/>
  <c r="P2467" i="46" a="1"/>
  <c r="P2467" i="46"/>
  <c r="P2468" i="46" a="1"/>
  <c r="P2468" i="46" s="1"/>
  <c r="P2469" i="46" a="1"/>
  <c r="P2469" i="46" s="1"/>
  <c r="P2470" i="46" a="1"/>
  <c r="P2470" i="46" s="1"/>
  <c r="P2471" i="46" a="1"/>
  <c r="P2471" i="46" s="1"/>
  <c r="P2472" i="46" a="1"/>
  <c r="P2472" i="46" s="1"/>
  <c r="P2473" i="46" a="1"/>
  <c r="P2473" i="46"/>
  <c r="P2474" i="46" a="1"/>
  <c r="P2474" i="46" s="1"/>
  <c r="P2475" i="46" a="1"/>
  <c r="P2475" i="46"/>
  <c r="P2476" i="46" a="1"/>
  <c r="P2476" i="46" s="1"/>
  <c r="P2477" i="46" a="1"/>
  <c r="P2477" i="46"/>
  <c r="P2478" i="46" a="1"/>
  <c r="P2478" i="46" s="1"/>
  <c r="P2479" i="46" a="1"/>
  <c r="P2479" i="46" s="1"/>
  <c r="P2480" i="46" a="1"/>
  <c r="P2480" i="46" s="1"/>
  <c r="P2481" i="46" a="1"/>
  <c r="P2481" i="46"/>
  <c r="P2482" i="46" a="1"/>
  <c r="P2482" i="46" s="1"/>
  <c r="P2483" i="46" a="1"/>
  <c r="P2483" i="46"/>
  <c r="P2484" i="46" a="1"/>
  <c r="P2484" i="46" s="1"/>
  <c r="P2485" i="46" a="1"/>
  <c r="P2485" i="46" s="1"/>
  <c r="P2486" i="46" a="1"/>
  <c r="P2486" i="46" s="1"/>
  <c r="P2487" i="46" a="1"/>
  <c r="P2487" i="46" s="1"/>
  <c r="P2488" i="46" a="1"/>
  <c r="P2488" i="46" s="1"/>
  <c r="P2489" i="46" a="1"/>
  <c r="P2489" i="46"/>
  <c r="P2490" i="46" a="1"/>
  <c r="P2490" i="46" s="1"/>
  <c r="P2491" i="46" a="1"/>
  <c r="P2491" i="46"/>
  <c r="P2492" i="46" a="1"/>
  <c r="P2492" i="46" s="1"/>
  <c r="P2493" i="46" a="1"/>
  <c r="P2493" i="46"/>
  <c r="P2494" i="46" a="1"/>
  <c r="P2494" i="46" s="1"/>
  <c r="P2495" i="46" a="1"/>
  <c r="P2495" i="46" s="1"/>
  <c r="P2496" i="46" a="1"/>
  <c r="P2496" i="46" s="1"/>
  <c r="P2497" i="46" a="1"/>
  <c r="P2497" i="46"/>
  <c r="P2498" i="46" a="1"/>
  <c r="P2498" i="46" s="1"/>
  <c r="P2499" i="46" a="1"/>
  <c r="P2499" i="46"/>
  <c r="P2500" i="46" a="1"/>
  <c r="P2500" i="46" s="1"/>
  <c r="P2501" i="46" a="1"/>
  <c r="P2501" i="46" s="1"/>
  <c r="P2502" i="46" a="1"/>
  <c r="P2502" i="46" s="1"/>
  <c r="P2503" i="46" a="1"/>
  <c r="P2503" i="46" s="1"/>
  <c r="P2504" i="46" a="1"/>
  <c r="P2504" i="46" s="1"/>
  <c r="P2505" i="46" a="1"/>
  <c r="P2505" i="46"/>
  <c r="P2506" i="46" a="1"/>
  <c r="P2506" i="46" s="1"/>
  <c r="P2507" i="46" a="1"/>
  <c r="P2507" i="46"/>
  <c r="P2508" i="46" a="1"/>
  <c r="P2508" i="46" s="1"/>
  <c r="P2509" i="46" a="1"/>
  <c r="P2509" i="46"/>
  <c r="P2510" i="46" a="1"/>
  <c r="P2510" i="46" s="1"/>
  <c r="P2511" i="46" a="1"/>
  <c r="P2511" i="46" s="1"/>
  <c r="P2512" i="46" a="1"/>
  <c r="P2512" i="46" s="1"/>
  <c r="P2513" i="46" a="1"/>
  <c r="P2513" i="46"/>
  <c r="P2514" i="46" a="1"/>
  <c r="P2514" i="46" s="1"/>
  <c r="P2515" i="46" a="1"/>
  <c r="P2515" i="46"/>
  <c r="P2516" i="46" a="1"/>
  <c r="P2516" i="46" s="1"/>
  <c r="P2517" i="46" a="1"/>
  <c r="P2517" i="46" s="1"/>
  <c r="P2518" i="46" a="1"/>
  <c r="P2518" i="46" s="1"/>
  <c r="P2519" i="46" a="1"/>
  <c r="P2519" i="46" s="1"/>
  <c r="P2520" i="46" a="1"/>
  <c r="P2520" i="46" s="1"/>
  <c r="P2521" i="46" a="1"/>
  <c r="P2521" i="46"/>
  <c r="P2522" i="46" a="1"/>
  <c r="P2522" i="46" s="1"/>
  <c r="P2523" i="46" a="1"/>
  <c r="P2523" i="46"/>
  <c r="P2524" i="46" a="1"/>
  <c r="P2524" i="46" s="1"/>
  <c r="P2525" i="46" a="1"/>
  <c r="P2525" i="46"/>
  <c r="P2526" i="46" a="1"/>
  <c r="P2526" i="46" s="1"/>
  <c r="P2527" i="46" a="1"/>
  <c r="P2527" i="46" s="1"/>
  <c r="P2528" i="46" a="1"/>
  <c r="P2528" i="46" s="1"/>
  <c r="P2529" i="46" a="1"/>
  <c r="P2529" i="46"/>
  <c r="P2530" i="46" a="1"/>
  <c r="P2530" i="46" s="1"/>
  <c r="P2531" i="46" a="1"/>
  <c r="P2531" i="46"/>
  <c r="P2532" i="46" a="1"/>
  <c r="P2532" i="46" s="1"/>
  <c r="P2533" i="46" a="1"/>
  <c r="P2533" i="46" s="1"/>
  <c r="P2534" i="46" a="1"/>
  <c r="P2534" i="46" s="1"/>
  <c r="P2535" i="46" a="1"/>
  <c r="P2535" i="46" s="1"/>
  <c r="P2536" i="46" a="1"/>
  <c r="P2536" i="46" s="1"/>
  <c r="P2537" i="46" a="1"/>
  <c r="P2537" i="46"/>
  <c r="P2538" i="46" a="1"/>
  <c r="P2538" i="46" s="1"/>
  <c r="P2539" i="46" a="1"/>
  <c r="P2539" i="46"/>
  <c r="P2540" i="46" a="1"/>
  <c r="P2540" i="46" s="1"/>
  <c r="P2541" i="46" a="1"/>
  <c r="P2541" i="46"/>
  <c r="P2542" i="46" a="1"/>
  <c r="P2542" i="46" s="1"/>
  <c r="P2543" i="46" a="1"/>
  <c r="P2543" i="46" s="1"/>
  <c r="P2544" i="46" a="1"/>
  <c r="P2544" i="46" s="1"/>
  <c r="P2545" i="46" a="1"/>
  <c r="P2545" i="46"/>
  <c r="P2546" i="46" a="1"/>
  <c r="P2546" i="46" s="1"/>
  <c r="P2547" i="46" a="1"/>
  <c r="P2547" i="46"/>
  <c r="P2548" i="46" a="1"/>
  <c r="P2548" i="46" s="1"/>
  <c r="P2549" i="46" a="1"/>
  <c r="P2549" i="46" s="1"/>
  <c r="P2550" i="46" a="1"/>
  <c r="P2550" i="46" s="1"/>
  <c r="P2551" i="46" a="1"/>
  <c r="P2551" i="46" s="1"/>
  <c r="P2552" i="46" a="1"/>
  <c r="P2552" i="46" s="1"/>
  <c r="P2553" i="46" a="1"/>
  <c r="P2553" i="46"/>
  <c r="P2554" i="46" a="1"/>
  <c r="P2554" i="46" s="1"/>
  <c r="P2555" i="46" a="1"/>
  <c r="P2555" i="46"/>
  <c r="P2556" i="46" a="1"/>
  <c r="P2556" i="46" s="1"/>
  <c r="P2557" i="46" a="1"/>
  <c r="P2557" i="46"/>
  <c r="P2558" i="46" a="1"/>
  <c r="P2558" i="46" s="1"/>
  <c r="P2559" i="46" a="1"/>
  <c r="P2559" i="46" s="1"/>
  <c r="P2560" i="46" a="1"/>
  <c r="P2560" i="46" s="1"/>
  <c r="P2561" i="46" a="1"/>
  <c r="P2561" i="46"/>
  <c r="P2562" i="46" a="1"/>
  <c r="P2562" i="46" s="1"/>
  <c r="P2563" i="46" a="1"/>
  <c r="P2563" i="46"/>
  <c r="P2564" i="46" a="1"/>
  <c r="P2564" i="46" s="1"/>
  <c r="P2565" i="46" a="1"/>
  <c r="P2565" i="46" s="1"/>
  <c r="P2566" i="46" a="1"/>
  <c r="P2566" i="46"/>
  <c r="P2567" i="46" a="1"/>
  <c r="P2567" i="46"/>
  <c r="P2568" i="46" a="1"/>
  <c r="P2568" i="46"/>
  <c r="P2569" i="46" a="1"/>
  <c r="P2569" i="46" s="1"/>
  <c r="P2570" i="46" a="1"/>
  <c r="P2570" i="46"/>
  <c r="P2571" i="46" a="1"/>
  <c r="P2571" i="46"/>
  <c r="P2572" i="46" a="1"/>
  <c r="P2572" i="46"/>
  <c r="P2573" i="46" a="1"/>
  <c r="P2573" i="46" s="1"/>
  <c r="P2574" i="46" a="1"/>
  <c r="P2574" i="46"/>
  <c r="P2575" i="46" a="1"/>
  <c r="P2575" i="46" s="1"/>
  <c r="P2576" i="46" a="1"/>
  <c r="P2576" i="46"/>
  <c r="P2577" i="46" a="1"/>
  <c r="P2577" i="46" s="1"/>
  <c r="P2578" i="46" a="1"/>
  <c r="P2578" i="46"/>
  <c r="P2579" i="46" a="1"/>
  <c r="P2579" i="46" s="1"/>
  <c r="P2580" i="46" a="1"/>
  <c r="P2580" i="46"/>
  <c r="P2581" i="46" a="1"/>
  <c r="P2581" i="46" s="1"/>
  <c r="P2582" i="46" a="1"/>
  <c r="P2582" i="46"/>
  <c r="P2583" i="46" a="1"/>
  <c r="P2583" i="46" s="1"/>
  <c r="P2584" i="46" a="1"/>
  <c r="P2584" i="46"/>
  <c r="P2585" i="46" a="1"/>
  <c r="P2585" i="46" s="1"/>
  <c r="P2586" i="46" a="1"/>
  <c r="P2586" i="46"/>
  <c r="P2587" i="46" a="1"/>
  <c r="P2587" i="46" s="1"/>
  <c r="P2588" i="46" a="1"/>
  <c r="P2588" i="46"/>
  <c r="P2589" i="46" a="1"/>
  <c r="P2589" i="46" s="1"/>
  <c r="P2590" i="46" a="1"/>
  <c r="P2590" i="46"/>
  <c r="P2591" i="46" a="1"/>
  <c r="P2591" i="46" s="1"/>
  <c r="P2592" i="46" a="1"/>
  <c r="P2592" i="46"/>
  <c r="P2593" i="46" a="1"/>
  <c r="P2593" i="46" s="1"/>
  <c r="P2594" i="46" a="1"/>
  <c r="P2594" i="46"/>
  <c r="P2595" i="46" a="1"/>
  <c r="P2595" i="46" s="1"/>
  <c r="P2596" i="46" a="1"/>
  <c r="P2596" i="46"/>
  <c r="P2597" i="46" a="1"/>
  <c r="P2597" i="46" s="1"/>
  <c r="P2598" i="46" a="1"/>
  <c r="P2598" i="46"/>
  <c r="P2599" i="46" a="1"/>
  <c r="P2599" i="46" s="1"/>
  <c r="P2600" i="46" a="1"/>
  <c r="P2600" i="46"/>
  <c r="P2601" i="46" a="1"/>
  <c r="P2601" i="46" s="1"/>
  <c r="P2602" i="46" a="1"/>
  <c r="P2602" i="46"/>
  <c r="P2603" i="46" a="1"/>
  <c r="P2603" i="46" s="1"/>
  <c r="P2604" i="46" a="1"/>
  <c r="P2604" i="46"/>
  <c r="P2605" i="46" a="1"/>
  <c r="P2605" i="46" s="1"/>
  <c r="P2606" i="46" a="1"/>
  <c r="P2606" i="46"/>
  <c r="P2607" i="46" a="1"/>
  <c r="P2607" i="46" s="1"/>
  <c r="P2608" i="46" a="1"/>
  <c r="P2608" i="46"/>
  <c r="P2609" i="46" a="1"/>
  <c r="P2609" i="46" s="1"/>
  <c r="P2610" i="46" a="1"/>
  <c r="P2610" i="46"/>
  <c r="P2611" i="46" a="1"/>
  <c r="P2611" i="46" s="1"/>
  <c r="P2612" i="46" a="1"/>
  <c r="P2612" i="46"/>
  <c r="P2613" i="46" a="1"/>
  <c r="P2613" i="46" s="1"/>
  <c r="P2614" i="46" a="1"/>
  <c r="P2614" i="46"/>
  <c r="P2615" i="46" a="1"/>
  <c r="P2615" i="46" s="1"/>
  <c r="P2616" i="46" a="1"/>
  <c r="P2616" i="46"/>
  <c r="P2617" i="46" a="1"/>
  <c r="P2617" i="46" s="1"/>
  <c r="P2618" i="46" a="1"/>
  <c r="P2618" i="46"/>
  <c r="P2619" i="46" a="1"/>
  <c r="P2619" i="46" s="1"/>
  <c r="P2620" i="46" a="1"/>
  <c r="P2620" i="46"/>
  <c r="P2621" i="46" a="1"/>
  <c r="P2621" i="46" s="1"/>
  <c r="P2622" i="46" a="1"/>
  <c r="P2622" i="46"/>
  <c r="P2623" i="46" a="1"/>
  <c r="P2623" i="46" s="1"/>
  <c r="P2624" i="46" a="1"/>
  <c r="P2624" i="46"/>
  <c r="P2625" i="46" a="1"/>
  <c r="P2625" i="46" s="1"/>
  <c r="P2626" i="46" a="1"/>
  <c r="P2626" i="46"/>
  <c r="P2627" i="46" a="1"/>
  <c r="P2627" i="46" s="1"/>
  <c r="P2628" i="46" a="1"/>
  <c r="P2628" i="46"/>
  <c r="P2629" i="46" a="1"/>
  <c r="P2629" i="46" s="1"/>
  <c r="P2630" i="46" a="1"/>
  <c r="P2630" i="46"/>
  <c r="P2631" i="46" a="1"/>
  <c r="P2631" i="46" s="1"/>
  <c r="P2632" i="46" a="1"/>
  <c r="P2632" i="46"/>
  <c r="P2633" i="46" a="1"/>
  <c r="P2633" i="46" s="1"/>
  <c r="P2634" i="46" a="1"/>
  <c r="P2634" i="46"/>
  <c r="P2635" i="46" a="1"/>
  <c r="P2635" i="46" s="1"/>
  <c r="P2636" i="46" a="1"/>
  <c r="P2636" i="46"/>
  <c r="P2637" i="46" a="1"/>
  <c r="P2637" i="46" s="1"/>
  <c r="P2638" i="46" a="1"/>
  <c r="P2638" i="46"/>
  <c r="P2639" i="46" a="1"/>
  <c r="P2639" i="46" s="1"/>
  <c r="P2640" i="46" a="1"/>
  <c r="P2640" i="46"/>
  <c r="P2641" i="46" a="1"/>
  <c r="P2641" i="46" s="1"/>
  <c r="P2642" i="46" a="1"/>
  <c r="P2642" i="46"/>
  <c r="P2643" i="46" a="1"/>
  <c r="P2643" i="46" s="1"/>
  <c r="P2644" i="46" a="1"/>
  <c r="P2644" i="46"/>
  <c r="P2645" i="46" a="1"/>
  <c r="P2645" i="46" s="1"/>
  <c r="P2646" i="46" a="1"/>
  <c r="P2646" i="46"/>
  <c r="P2647" i="46" a="1"/>
  <c r="P2647" i="46" s="1"/>
  <c r="P2648" i="46" a="1"/>
  <c r="P2648" i="46"/>
  <c r="P2649" i="46" a="1"/>
  <c r="P2649" i="46" s="1"/>
  <c r="P2650" i="46" a="1"/>
  <c r="P2650" i="46"/>
  <c r="P2651" i="46" a="1"/>
  <c r="P2651" i="46" s="1"/>
  <c r="P2652" i="46" a="1"/>
  <c r="P2652" i="46"/>
  <c r="P2653" i="46" a="1"/>
  <c r="P2653" i="46" s="1"/>
  <c r="P2654" i="46" a="1"/>
  <c r="P2654" i="46"/>
  <c r="P2655" i="46" a="1"/>
  <c r="P2655" i="46" s="1"/>
  <c r="P2656" i="46" a="1"/>
  <c r="P2656" i="46"/>
  <c r="P2657" i="46" a="1"/>
  <c r="P2657" i="46" s="1"/>
  <c r="P2658" i="46" a="1"/>
  <c r="P2658" i="46"/>
  <c r="P2659" i="46" a="1"/>
  <c r="P2659" i="46" s="1"/>
  <c r="P2660" i="46" a="1"/>
  <c r="P2660" i="46"/>
  <c r="P2661" i="46" a="1"/>
  <c r="P2661" i="46" s="1"/>
  <c r="P2662" i="46" a="1"/>
  <c r="P2662" i="46"/>
  <c r="P2663" i="46" a="1"/>
  <c r="P2663" i="46" s="1"/>
  <c r="P2664" i="46" a="1"/>
  <c r="P2664" i="46"/>
  <c r="P2665" i="46" a="1"/>
  <c r="P2665" i="46" s="1"/>
  <c r="P2666" i="46" a="1"/>
  <c r="P2666" i="46"/>
  <c r="P2667" i="46" a="1"/>
  <c r="P2667" i="46" s="1"/>
  <c r="P2668" i="46" a="1"/>
  <c r="P2668" i="46"/>
  <c r="P2669" i="46" a="1"/>
  <c r="P2669" i="46" s="1"/>
  <c r="P2670" i="46" a="1"/>
  <c r="P2670" i="46"/>
  <c r="P2671" i="46" a="1"/>
  <c r="P2671" i="46" s="1"/>
  <c r="P2672" i="46" a="1"/>
  <c r="P2672" i="46"/>
  <c r="P2673" i="46" a="1"/>
  <c r="P2673" i="46" s="1"/>
  <c r="P2674" i="46" a="1"/>
  <c r="P2674" i="46"/>
  <c r="P2675" i="46" a="1"/>
  <c r="P2675" i="46" s="1"/>
  <c r="P2676" i="46" a="1"/>
  <c r="P2676" i="46"/>
  <c r="P2677" i="46" a="1"/>
  <c r="P2677" i="46" s="1"/>
  <c r="P2678" i="46" a="1"/>
  <c r="P2678" i="46"/>
  <c r="P2679" i="46" a="1"/>
  <c r="P2679" i="46" s="1"/>
  <c r="P2680" i="46" a="1"/>
  <c r="P2680" i="46"/>
  <c r="S15" i="46" a="1"/>
  <c r="S15" i="46" s="1"/>
  <c r="R15" i="46" a="1"/>
  <c r="R15" i="46" s="1"/>
  <c r="Q15" i="46" a="1"/>
  <c r="Q15" i="46" s="1"/>
  <c r="P15" i="46" a="1"/>
  <c r="P15" i="46" s="1"/>
  <c r="AS21" i="50"/>
  <c r="AS22" i="50"/>
  <c r="AS23" i="50"/>
  <c r="AS27" i="50"/>
  <c r="AS28" i="50"/>
  <c r="AS30" i="50"/>
  <c r="AS31" i="50"/>
  <c r="AS32" i="50"/>
  <c r="AS33" i="50"/>
  <c r="AS37" i="50"/>
  <c r="AS43" i="50"/>
  <c r="AS45" i="50"/>
  <c r="AS46" i="50"/>
  <c r="AS47" i="50"/>
  <c r="AS48" i="50"/>
  <c r="AS49" i="50"/>
  <c r="AS50" i="50"/>
  <c r="AS51" i="50"/>
  <c r="AS53" i="50"/>
  <c r="AS61" i="50"/>
  <c r="AS62" i="50"/>
  <c r="AS64" i="50"/>
  <c r="AS69" i="50"/>
  <c r="AS71" i="50"/>
  <c r="AS73" i="50"/>
  <c r="AS74" i="50"/>
  <c r="AS76" i="50"/>
  <c r="AS79" i="50"/>
  <c r="AS82" i="50"/>
  <c r="AS83" i="50"/>
  <c r="AS84" i="50"/>
  <c r="AS88" i="50"/>
  <c r="AS89" i="50"/>
  <c r="AS93" i="50"/>
  <c r="AS96" i="50"/>
  <c r="AS97" i="50"/>
  <c r="AS98" i="50"/>
  <c r="AS100" i="50"/>
  <c r="AS102" i="50"/>
  <c r="AS103" i="50"/>
  <c r="AS106" i="50"/>
  <c r="AS108" i="50"/>
  <c r="AS113" i="50"/>
  <c r="AS115" i="50"/>
  <c r="AS120" i="50"/>
  <c r="AS121" i="50"/>
  <c r="AS122" i="50"/>
  <c r="AS123" i="50"/>
  <c r="AS124" i="50"/>
  <c r="AS126" i="50"/>
  <c r="AS129" i="50"/>
  <c r="AS130" i="50"/>
  <c r="AS131" i="50"/>
  <c r="AS133" i="50"/>
  <c r="AS134" i="50"/>
  <c r="AS136" i="50"/>
  <c r="AS137" i="50"/>
  <c r="AS138" i="50"/>
  <c r="AS139" i="50"/>
  <c r="AS143" i="50"/>
  <c r="AS144" i="50"/>
  <c r="AS145" i="50"/>
  <c r="AS146" i="50"/>
  <c r="AS150" i="50"/>
  <c r="AS151" i="50"/>
  <c r="AS152" i="50"/>
  <c r="AS154" i="50"/>
  <c r="AS160" i="50"/>
  <c r="AS162" i="50"/>
  <c r="AS163" i="50"/>
  <c r="AS164" i="50"/>
  <c r="AS165" i="50"/>
  <c r="AS166" i="50"/>
  <c r="AS167" i="50"/>
  <c r="AS168" i="50"/>
  <c r="AS169" i="50"/>
  <c r="AS170" i="50"/>
  <c r="AS171" i="50"/>
  <c r="AS172" i="50"/>
  <c r="AS175" i="50"/>
  <c r="AS176" i="50"/>
  <c r="AS179" i="50"/>
  <c r="AS182" i="50"/>
  <c r="AS200" i="50"/>
  <c r="AS201" i="50"/>
  <c r="AS202" i="50"/>
  <c r="AS204" i="50"/>
  <c r="AS205" i="50"/>
  <c r="AS208" i="50"/>
  <c r="AS209" i="50"/>
  <c r="AS210" i="50"/>
  <c r="AS214" i="50"/>
  <c r="AS215" i="50"/>
  <c r="AS216" i="50"/>
  <c r="AS217" i="50"/>
  <c r="AS218" i="50"/>
  <c r="AS219" i="50"/>
  <c r="AS220" i="50"/>
  <c r="AS221" i="50"/>
  <c r="AS223" i="50"/>
  <c r="AS225" i="50"/>
  <c r="AS226" i="50"/>
  <c r="AS227" i="50"/>
  <c r="AS229" i="50"/>
  <c r="AS230" i="50"/>
  <c r="AS234" i="50"/>
  <c r="AS236" i="50"/>
  <c r="AS238" i="50"/>
  <c r="AS240" i="50"/>
  <c r="AS241" i="50"/>
  <c r="AS242" i="50"/>
  <c r="AS244" i="50"/>
  <c r="AS247" i="50"/>
  <c r="AS248" i="50"/>
  <c r="AS250" i="50"/>
  <c r="AS251" i="50"/>
  <c r="AS253" i="50"/>
  <c r="AS254" i="50"/>
  <c r="AS256" i="50"/>
  <c r="AS258" i="50"/>
  <c r="AS261" i="50"/>
  <c r="AU21" i="50"/>
  <c r="AU22" i="50"/>
  <c r="AU23" i="50"/>
  <c r="AU27" i="50"/>
  <c r="AU28" i="50"/>
  <c r="AU30" i="50"/>
  <c r="AU31" i="50"/>
  <c r="AU32" i="50"/>
  <c r="AU33" i="50"/>
  <c r="AU37" i="50"/>
  <c r="AU43" i="50"/>
  <c r="AU45" i="50"/>
  <c r="AU46" i="50"/>
  <c r="AU47" i="50"/>
  <c r="AU48" i="50"/>
  <c r="AU49" i="50"/>
  <c r="AU50" i="50"/>
  <c r="AU51" i="50"/>
  <c r="AU53" i="50"/>
  <c r="AU61" i="50"/>
  <c r="AU62" i="50"/>
  <c r="AU64" i="50"/>
  <c r="AU69" i="50"/>
  <c r="AU71" i="50"/>
  <c r="AU73" i="50"/>
  <c r="AU74" i="50"/>
  <c r="AU76" i="50"/>
  <c r="AU79" i="50"/>
  <c r="AU82" i="50"/>
  <c r="AU83" i="50"/>
  <c r="AU84" i="50"/>
  <c r="AU88" i="50"/>
  <c r="AU89" i="50"/>
  <c r="AU93" i="50"/>
  <c r="AU96" i="50"/>
  <c r="AU97" i="50"/>
  <c r="AU98" i="50"/>
  <c r="AU100" i="50"/>
  <c r="AU102" i="50"/>
  <c r="AU103" i="50"/>
  <c r="AU106" i="50"/>
  <c r="AU108" i="50"/>
  <c r="AU113" i="50"/>
  <c r="AU115" i="50"/>
  <c r="AU120" i="50"/>
  <c r="AU121" i="50"/>
  <c r="AU122" i="50"/>
  <c r="AU123" i="50"/>
  <c r="AU124" i="50"/>
  <c r="AU126" i="50"/>
  <c r="AU129" i="50"/>
  <c r="AU130" i="50"/>
  <c r="AU131" i="50"/>
  <c r="AU133" i="50"/>
  <c r="AU134" i="50"/>
  <c r="AU136" i="50"/>
  <c r="AU137" i="50"/>
  <c r="AU138" i="50"/>
  <c r="AU139" i="50"/>
  <c r="AU143" i="50"/>
  <c r="AU144" i="50"/>
  <c r="AU145" i="50"/>
  <c r="AU146" i="50"/>
  <c r="AU150" i="50"/>
  <c r="AU151" i="50"/>
  <c r="AU152" i="50"/>
  <c r="AU154" i="50"/>
  <c r="AU160" i="50"/>
  <c r="AU162" i="50"/>
  <c r="AU163" i="50"/>
  <c r="AU164" i="50"/>
  <c r="AU165" i="50"/>
  <c r="AU166" i="50"/>
  <c r="AU167" i="50"/>
  <c r="AU168" i="50"/>
  <c r="AU169" i="50"/>
  <c r="AU170" i="50"/>
  <c r="AU171" i="50"/>
  <c r="AU172" i="50"/>
  <c r="AU175" i="50"/>
  <c r="AU176" i="50"/>
  <c r="AU179" i="50"/>
  <c r="AU182" i="50"/>
  <c r="AU200" i="50"/>
  <c r="AU201" i="50"/>
  <c r="AU202" i="50"/>
  <c r="AU204" i="50"/>
  <c r="AU205" i="50"/>
  <c r="AU208" i="50"/>
  <c r="AU209" i="50"/>
  <c r="AU210" i="50"/>
  <c r="AU214" i="50"/>
  <c r="AU215" i="50"/>
  <c r="AU216" i="50"/>
  <c r="AU217" i="50"/>
  <c r="AU218" i="50"/>
  <c r="AU219" i="50"/>
  <c r="AU220" i="50"/>
  <c r="AU221" i="50"/>
  <c r="AU223" i="50"/>
  <c r="AU225" i="50"/>
  <c r="AU226" i="50"/>
  <c r="AU227" i="50"/>
  <c r="AU229" i="50"/>
  <c r="AU230" i="50"/>
  <c r="AU234" i="50"/>
  <c r="AU236" i="50"/>
  <c r="AU238" i="50"/>
  <c r="AU240" i="50"/>
  <c r="AU241" i="50"/>
  <c r="AU242" i="50"/>
  <c r="AU244" i="50"/>
  <c r="AU247" i="50"/>
  <c r="AU248" i="50"/>
  <c r="AU250" i="50"/>
  <c r="AU251" i="50"/>
  <c r="AU253" i="50"/>
  <c r="AU254" i="50"/>
  <c r="AU256" i="50"/>
  <c r="AU258" i="50"/>
  <c r="AU261" i="50"/>
  <c r="AT21" i="50"/>
  <c r="AT22" i="50"/>
  <c r="AT23" i="50"/>
  <c r="AT27" i="50"/>
  <c r="AT28" i="50"/>
  <c r="AT30" i="50"/>
  <c r="AT31" i="50"/>
  <c r="AT32" i="50"/>
  <c r="AT33" i="50"/>
  <c r="AT37" i="50"/>
  <c r="AT43" i="50"/>
  <c r="AT45" i="50"/>
  <c r="AT46" i="50"/>
  <c r="AT47" i="50"/>
  <c r="AT48" i="50"/>
  <c r="AT49" i="50"/>
  <c r="AT50" i="50"/>
  <c r="AT51" i="50"/>
  <c r="AT53" i="50"/>
  <c r="AT61" i="50"/>
  <c r="AT62" i="50"/>
  <c r="AT64" i="50"/>
  <c r="AT69" i="50"/>
  <c r="AT71" i="50"/>
  <c r="AT73" i="50"/>
  <c r="AT74" i="50"/>
  <c r="AT76" i="50"/>
  <c r="AT79" i="50"/>
  <c r="AT82" i="50"/>
  <c r="AT83" i="50"/>
  <c r="AT84" i="50"/>
  <c r="AT88" i="50"/>
  <c r="AT89" i="50"/>
  <c r="AT93" i="50"/>
  <c r="AT96" i="50"/>
  <c r="AT97" i="50"/>
  <c r="AT98" i="50"/>
  <c r="AT100" i="50"/>
  <c r="AT102" i="50"/>
  <c r="AT103" i="50"/>
  <c r="AT106" i="50"/>
  <c r="AT108" i="50"/>
  <c r="AT113" i="50"/>
  <c r="AT115" i="50"/>
  <c r="AT120" i="50"/>
  <c r="AT121" i="50"/>
  <c r="AT122" i="50"/>
  <c r="AT123" i="50"/>
  <c r="AT124" i="50"/>
  <c r="AT126" i="50"/>
  <c r="AT129" i="50"/>
  <c r="AT130" i="50"/>
  <c r="AT131" i="50"/>
  <c r="AT133" i="50"/>
  <c r="AT134" i="50"/>
  <c r="AT136" i="50"/>
  <c r="AT137" i="50"/>
  <c r="AT138" i="50"/>
  <c r="AT139" i="50"/>
  <c r="AT143" i="50"/>
  <c r="AT144" i="50"/>
  <c r="AT145" i="50"/>
  <c r="AT146" i="50"/>
  <c r="AT150" i="50"/>
  <c r="AT151" i="50"/>
  <c r="AT152" i="50"/>
  <c r="AT154" i="50"/>
  <c r="AT160" i="50"/>
  <c r="AT162" i="50"/>
  <c r="AT163" i="50"/>
  <c r="AT164" i="50"/>
  <c r="AT165" i="50"/>
  <c r="AT166" i="50"/>
  <c r="AT167" i="50"/>
  <c r="AT168" i="50"/>
  <c r="AT169" i="50"/>
  <c r="AT170" i="50"/>
  <c r="AT171" i="50"/>
  <c r="AT172" i="50"/>
  <c r="AT175" i="50"/>
  <c r="AT176" i="50"/>
  <c r="AT179" i="50"/>
  <c r="AT182" i="50"/>
  <c r="AT200" i="50"/>
  <c r="AT201" i="50"/>
  <c r="AT202" i="50"/>
  <c r="AT204" i="50"/>
  <c r="AT205" i="50"/>
  <c r="AT208" i="50"/>
  <c r="AT209" i="50"/>
  <c r="AT210" i="50"/>
  <c r="AT214" i="50"/>
  <c r="AT215" i="50"/>
  <c r="AT216" i="50"/>
  <c r="AT217" i="50"/>
  <c r="AT218" i="50"/>
  <c r="AT219" i="50"/>
  <c r="AT220" i="50"/>
  <c r="AT221" i="50"/>
  <c r="AT223" i="50"/>
  <c r="AT225" i="50"/>
  <c r="AT226" i="50"/>
  <c r="AT227" i="50"/>
  <c r="AT229" i="50"/>
  <c r="AT230" i="50"/>
  <c r="AT234" i="50"/>
  <c r="AT236" i="50"/>
  <c r="AT238" i="50"/>
  <c r="AT240" i="50"/>
  <c r="AT241" i="50"/>
  <c r="AT242" i="50"/>
  <c r="AT244" i="50"/>
  <c r="AT247" i="50"/>
  <c r="AT248" i="50"/>
  <c r="AT250" i="50"/>
  <c r="AT251" i="50"/>
  <c r="AT253" i="50"/>
  <c r="AT254" i="50"/>
  <c r="AT256" i="50"/>
  <c r="AT258" i="50"/>
  <c r="AT261" i="50"/>
  <c r="AR21" i="50"/>
  <c r="AR22" i="50"/>
  <c r="AR23" i="50"/>
  <c r="AR27" i="50"/>
  <c r="AR28" i="50"/>
  <c r="AR30" i="50"/>
  <c r="AR31" i="50"/>
  <c r="AR32" i="50"/>
  <c r="AR33" i="50"/>
  <c r="AR37" i="50"/>
  <c r="AR43" i="50"/>
  <c r="AR45" i="50"/>
  <c r="AR46" i="50"/>
  <c r="AR47" i="50"/>
  <c r="AR48" i="50"/>
  <c r="AR49" i="50"/>
  <c r="AR50" i="50"/>
  <c r="AR51" i="50"/>
  <c r="AR53" i="50"/>
  <c r="AR61" i="50"/>
  <c r="AR62" i="50"/>
  <c r="AR64" i="50"/>
  <c r="AR69" i="50"/>
  <c r="AR71" i="50"/>
  <c r="AR73" i="50"/>
  <c r="AR74" i="50"/>
  <c r="AR76" i="50"/>
  <c r="AR79" i="50"/>
  <c r="AR82" i="50"/>
  <c r="AR83" i="50"/>
  <c r="AR84" i="50"/>
  <c r="AR88" i="50"/>
  <c r="AR89" i="50"/>
  <c r="AR93" i="50"/>
  <c r="AR96" i="50"/>
  <c r="AR97" i="50"/>
  <c r="AR98" i="50"/>
  <c r="AR100" i="50"/>
  <c r="AR102" i="50"/>
  <c r="AR103" i="50"/>
  <c r="AR106" i="50"/>
  <c r="AR108" i="50"/>
  <c r="AR113" i="50"/>
  <c r="AR115" i="50"/>
  <c r="AR120" i="50"/>
  <c r="AR121" i="50"/>
  <c r="AR122" i="50"/>
  <c r="AR123" i="50"/>
  <c r="AR124" i="50"/>
  <c r="AR126" i="50"/>
  <c r="AR129" i="50"/>
  <c r="AR130" i="50"/>
  <c r="AR131" i="50"/>
  <c r="AR133" i="50"/>
  <c r="AR134" i="50"/>
  <c r="AR136" i="50"/>
  <c r="AR137" i="50"/>
  <c r="AR138" i="50"/>
  <c r="AR139" i="50"/>
  <c r="AR143" i="50"/>
  <c r="AR144" i="50"/>
  <c r="AR145" i="50"/>
  <c r="AR146" i="50"/>
  <c r="AR150" i="50"/>
  <c r="AR151" i="50"/>
  <c r="AR152" i="50"/>
  <c r="AR154" i="50"/>
  <c r="AR160" i="50"/>
  <c r="AR162" i="50"/>
  <c r="AR163" i="50"/>
  <c r="AR164" i="50"/>
  <c r="AR165" i="50"/>
  <c r="AR166" i="50"/>
  <c r="AR167" i="50"/>
  <c r="AR168" i="50"/>
  <c r="AR169" i="50"/>
  <c r="AR170" i="50"/>
  <c r="AR171" i="50"/>
  <c r="AR172" i="50"/>
  <c r="AR175" i="50"/>
  <c r="AR176" i="50"/>
  <c r="AR179" i="50"/>
  <c r="AR182" i="50"/>
  <c r="AR200" i="50"/>
  <c r="AR201" i="50"/>
  <c r="AR202" i="50"/>
  <c r="AR204" i="50"/>
  <c r="AR205" i="50"/>
  <c r="AR208" i="50"/>
  <c r="AR209" i="50"/>
  <c r="AR210" i="50"/>
  <c r="AR214" i="50"/>
  <c r="AR215" i="50"/>
  <c r="AR216" i="50"/>
  <c r="AR217" i="50"/>
  <c r="AR218" i="50"/>
  <c r="AR219" i="50"/>
  <c r="AR220" i="50"/>
  <c r="AR221" i="50"/>
  <c r="AR223" i="50"/>
  <c r="AR225" i="50"/>
  <c r="AR226" i="50"/>
  <c r="AR227" i="50"/>
  <c r="AR229" i="50"/>
  <c r="AR230" i="50"/>
  <c r="AR234" i="50"/>
  <c r="AR236" i="50"/>
  <c r="AR238" i="50"/>
  <c r="AR240" i="50"/>
  <c r="AR241" i="50"/>
  <c r="AR242" i="50"/>
  <c r="AR244" i="50"/>
  <c r="AR247" i="50"/>
  <c r="AR248" i="50"/>
  <c r="AR250" i="50"/>
  <c r="AR251" i="50"/>
  <c r="AR253" i="50"/>
  <c r="AR254" i="50"/>
  <c r="AR256" i="50"/>
  <c r="AR258" i="50"/>
  <c r="AR261" i="50"/>
  <c r="AU16" i="50"/>
  <c r="AT16" i="50"/>
  <c r="AS16" i="50"/>
  <c r="AR16" i="50"/>
  <c r="J15" i="46" l="1"/>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J86" i="46"/>
  <c r="J87" i="46"/>
  <c r="J88" i="46"/>
  <c r="J89" i="46"/>
  <c r="J90" i="46"/>
  <c r="J91" i="46"/>
  <c r="J92" i="46"/>
  <c r="J93" i="46"/>
  <c r="J94" i="46"/>
  <c r="J95" i="46"/>
  <c r="J96" i="46"/>
  <c r="J97" i="46"/>
  <c r="J98" i="46"/>
  <c r="J99" i="46"/>
  <c r="J100" i="46"/>
  <c r="J101" i="46"/>
  <c r="J102" i="46"/>
  <c r="J103" i="46"/>
  <c r="J104" i="46"/>
  <c r="J105" i="46"/>
  <c r="J106" i="46"/>
  <c r="J107" i="46"/>
  <c r="J108" i="46"/>
  <c r="J109" i="46"/>
  <c r="J110" i="46"/>
  <c r="J111" i="46"/>
  <c r="J112" i="46"/>
  <c r="J113" i="46"/>
  <c r="J114" i="46"/>
  <c r="J115" i="46"/>
  <c r="J116" i="46"/>
  <c r="J117" i="46"/>
  <c r="J118" i="46"/>
  <c r="J119" i="46"/>
  <c r="J120" i="46"/>
  <c r="J121" i="46"/>
  <c r="J122" i="46"/>
  <c r="J123" i="46"/>
  <c r="J124" i="46"/>
  <c r="J125" i="46"/>
  <c r="J126" i="46"/>
  <c r="J127" i="46"/>
  <c r="J128" i="46"/>
  <c r="J129" i="46"/>
  <c r="J130" i="46"/>
  <c r="J131" i="46"/>
  <c r="J132" i="46"/>
  <c r="J133" i="46"/>
  <c r="J134" i="46"/>
  <c r="J135" i="46"/>
  <c r="J136" i="46"/>
  <c r="J137" i="46"/>
  <c r="J138" i="46"/>
  <c r="J139" i="46"/>
  <c r="J140" i="46"/>
  <c r="J141" i="46"/>
  <c r="J142" i="46"/>
  <c r="J143" i="46"/>
  <c r="J144" i="46"/>
  <c r="J145" i="46"/>
  <c r="J146" i="46"/>
  <c r="J147" i="46"/>
  <c r="J148" i="46"/>
  <c r="J149" i="46"/>
  <c r="J150" i="46"/>
  <c r="J151" i="46"/>
  <c r="J152" i="46"/>
  <c r="J153" i="46"/>
  <c r="J154" i="46"/>
  <c r="J155" i="46"/>
  <c r="J156" i="46"/>
  <c r="J157" i="46"/>
  <c r="J158" i="46"/>
  <c r="J159" i="46"/>
  <c r="J160" i="46"/>
  <c r="J161" i="46"/>
  <c r="J162" i="46"/>
  <c r="J163" i="46"/>
  <c r="J164" i="46"/>
  <c r="J165" i="46"/>
  <c r="J166" i="46"/>
  <c r="J167" i="46"/>
  <c r="J168" i="46"/>
  <c r="J169" i="46"/>
  <c r="J170" i="46"/>
  <c r="J171" i="46"/>
  <c r="J172" i="46"/>
  <c r="J173" i="46"/>
  <c r="J174" i="46"/>
  <c r="J175" i="46"/>
  <c r="J176" i="46"/>
  <c r="J177" i="46"/>
  <c r="J178" i="46"/>
  <c r="J179" i="46"/>
  <c r="J180" i="46"/>
  <c r="J181" i="46"/>
  <c r="J182" i="46"/>
  <c r="J183" i="46"/>
  <c r="J184" i="46"/>
  <c r="J185" i="46"/>
  <c r="J186" i="46"/>
  <c r="J187" i="46"/>
  <c r="J188" i="46"/>
  <c r="J189" i="46"/>
  <c r="J190" i="46"/>
  <c r="J191" i="46"/>
  <c r="J192" i="46"/>
  <c r="J193" i="46"/>
  <c r="J194" i="46"/>
  <c r="J195" i="46"/>
  <c r="J196" i="46"/>
  <c r="J197" i="46"/>
  <c r="J198" i="46"/>
  <c r="J199" i="46"/>
  <c r="J200" i="46"/>
  <c r="J201" i="46"/>
  <c r="J202" i="46"/>
  <c r="J203" i="46"/>
  <c r="J204" i="46"/>
  <c r="J205" i="46"/>
  <c r="J206" i="46"/>
  <c r="J207" i="46"/>
  <c r="J208" i="46"/>
  <c r="J209" i="46"/>
  <c r="J210" i="46"/>
  <c r="J211" i="46"/>
  <c r="J212" i="46"/>
  <c r="J213" i="46"/>
  <c r="J214" i="46"/>
  <c r="J215" i="46"/>
  <c r="J216" i="46"/>
  <c r="J217" i="46"/>
  <c r="J218" i="46"/>
  <c r="J219" i="46"/>
  <c r="J220" i="46"/>
  <c r="J221" i="46"/>
  <c r="J222" i="46"/>
  <c r="J223" i="46"/>
  <c r="J224" i="46"/>
  <c r="J225" i="46"/>
  <c r="J226" i="46"/>
  <c r="J227" i="46"/>
  <c r="J228" i="46"/>
  <c r="J229" i="46"/>
  <c r="J230" i="46"/>
  <c r="J231" i="46"/>
  <c r="J232" i="46"/>
  <c r="J233" i="46"/>
  <c r="J234" i="46"/>
  <c r="J235" i="46"/>
  <c r="J236" i="46"/>
  <c r="J237" i="46"/>
  <c r="J238" i="46"/>
  <c r="J239" i="46"/>
  <c r="J240" i="46"/>
  <c r="J241" i="46"/>
  <c r="J242" i="46"/>
  <c r="J243" i="46"/>
  <c r="J244" i="46"/>
  <c r="J245" i="46"/>
  <c r="J246" i="46"/>
  <c r="J247" i="46"/>
  <c r="J248" i="46"/>
  <c r="J249" i="46"/>
  <c r="J250" i="46"/>
  <c r="J251" i="46"/>
  <c r="J252" i="46"/>
  <c r="J253" i="46"/>
  <c r="J254" i="46"/>
  <c r="J255" i="46"/>
  <c r="J256" i="46"/>
  <c r="J257" i="46"/>
  <c r="J258" i="46"/>
  <c r="J259" i="46"/>
  <c r="J260" i="46"/>
  <c r="J261" i="46"/>
  <c r="J262" i="46"/>
  <c r="J263" i="46"/>
  <c r="J264" i="46"/>
  <c r="J265" i="46"/>
  <c r="J266" i="46"/>
  <c r="J267" i="46"/>
  <c r="J268" i="46"/>
  <c r="J269" i="46"/>
  <c r="J270" i="46"/>
  <c r="J271" i="46"/>
  <c r="J272" i="46"/>
  <c r="J273" i="46"/>
  <c r="J274" i="46"/>
  <c r="J275" i="46"/>
  <c r="J276" i="46"/>
  <c r="J277" i="46"/>
  <c r="J278" i="46"/>
  <c r="J279" i="46"/>
  <c r="J280" i="46"/>
  <c r="J281" i="46"/>
  <c r="J282" i="46"/>
  <c r="J283" i="46"/>
  <c r="J284" i="46"/>
  <c r="J285" i="46"/>
  <c r="J286" i="46"/>
  <c r="J287" i="46"/>
  <c r="J288" i="46"/>
  <c r="J289" i="46"/>
  <c r="J290" i="46"/>
  <c r="J291" i="46"/>
  <c r="J292" i="46"/>
  <c r="J293" i="46"/>
  <c r="J294" i="46"/>
  <c r="J295" i="46"/>
  <c r="J296" i="46"/>
  <c r="J297" i="46"/>
  <c r="J298" i="46"/>
  <c r="J299" i="46"/>
  <c r="J300" i="46"/>
  <c r="J301" i="46"/>
  <c r="J302" i="46"/>
  <c r="J303" i="46"/>
  <c r="J304" i="46"/>
  <c r="J305" i="46"/>
  <c r="J306" i="46"/>
  <c r="J307" i="46"/>
  <c r="J308" i="46"/>
  <c r="J309" i="46"/>
  <c r="J310" i="46"/>
  <c r="J311" i="46"/>
  <c r="J312" i="46"/>
  <c r="J313" i="46"/>
  <c r="J314" i="46"/>
  <c r="J315" i="46"/>
  <c r="J316" i="46"/>
  <c r="J317" i="46"/>
  <c r="J318" i="46"/>
  <c r="J319" i="46"/>
  <c r="J320" i="46"/>
  <c r="J321" i="46"/>
  <c r="J322" i="46"/>
  <c r="J323" i="46"/>
  <c r="J324" i="46"/>
  <c r="J325" i="46"/>
  <c r="J326" i="46"/>
  <c r="J327" i="46"/>
  <c r="J328" i="46"/>
  <c r="J329" i="46"/>
  <c r="J330" i="46"/>
  <c r="J331" i="46"/>
  <c r="J332" i="46"/>
  <c r="J333" i="46"/>
  <c r="J334" i="46"/>
  <c r="J335" i="46"/>
  <c r="J336" i="46"/>
  <c r="J337" i="46"/>
  <c r="J338" i="46"/>
  <c r="J339" i="46"/>
  <c r="J340" i="46"/>
  <c r="J341" i="46"/>
  <c r="J342" i="46"/>
  <c r="J343" i="46"/>
  <c r="J344" i="46"/>
  <c r="J345" i="46"/>
  <c r="J346" i="46"/>
  <c r="J347" i="46"/>
  <c r="J348" i="46"/>
  <c r="J349" i="46"/>
  <c r="J350" i="46"/>
  <c r="J351" i="46"/>
  <c r="J352" i="46"/>
  <c r="J353" i="46"/>
  <c r="J354" i="46"/>
  <c r="J355" i="46"/>
  <c r="J356" i="46"/>
  <c r="J357" i="46"/>
  <c r="J358" i="46"/>
  <c r="J359" i="46"/>
  <c r="J360" i="46"/>
  <c r="J361" i="46"/>
  <c r="J362" i="46"/>
  <c r="J363" i="46"/>
  <c r="J364" i="46"/>
  <c r="J365" i="46"/>
  <c r="J366" i="46"/>
  <c r="J367" i="46"/>
  <c r="J368" i="46"/>
  <c r="J369" i="46"/>
  <c r="J370" i="46"/>
  <c r="J371" i="46"/>
  <c r="J372" i="46"/>
  <c r="J373" i="46"/>
  <c r="J374" i="46"/>
  <c r="J375" i="46"/>
  <c r="J376" i="46"/>
  <c r="J377" i="46"/>
  <c r="J378" i="46"/>
  <c r="J379" i="46"/>
  <c r="J380" i="46"/>
  <c r="J381" i="46"/>
  <c r="J382" i="46"/>
  <c r="J383" i="46"/>
  <c r="J384" i="46"/>
  <c r="J385" i="46"/>
  <c r="J386" i="46"/>
  <c r="J387" i="46"/>
  <c r="J388" i="46"/>
  <c r="J389" i="46"/>
  <c r="J390" i="46"/>
  <c r="J391" i="46"/>
  <c r="J392" i="46"/>
  <c r="J393" i="46"/>
  <c r="J394" i="46"/>
  <c r="J395" i="46"/>
  <c r="J396" i="46"/>
  <c r="J397" i="46"/>
  <c r="J398" i="46"/>
  <c r="J399" i="46"/>
  <c r="J400" i="46"/>
  <c r="J401" i="46"/>
  <c r="J402" i="46"/>
  <c r="J403" i="46"/>
  <c r="J404" i="46"/>
  <c r="J405" i="46"/>
  <c r="J406" i="46"/>
  <c r="J407" i="46"/>
  <c r="J408" i="46"/>
  <c r="J409" i="46"/>
  <c r="J410" i="46"/>
  <c r="J411" i="46"/>
  <c r="J412" i="46"/>
  <c r="J413" i="46"/>
  <c r="J414" i="46"/>
  <c r="J415" i="46"/>
  <c r="J416" i="46"/>
  <c r="J417" i="46"/>
  <c r="J418" i="46"/>
  <c r="J419" i="46"/>
  <c r="J420" i="46"/>
  <c r="J421" i="46"/>
  <c r="J422" i="46"/>
  <c r="J423" i="46"/>
  <c r="J424" i="46"/>
  <c r="J425" i="46"/>
  <c r="J426" i="46"/>
  <c r="J427" i="46"/>
  <c r="J428" i="46"/>
  <c r="J429" i="46"/>
  <c r="J430" i="46"/>
  <c r="J431" i="46"/>
  <c r="J432" i="46"/>
  <c r="J433" i="46"/>
  <c r="J434" i="46"/>
  <c r="J435" i="46"/>
  <c r="J436" i="46"/>
  <c r="J437" i="46"/>
  <c r="J438" i="46"/>
  <c r="J439" i="46"/>
  <c r="J440" i="46"/>
  <c r="J441" i="46"/>
  <c r="J442" i="46"/>
  <c r="J443" i="46"/>
  <c r="J444" i="46"/>
  <c r="J445" i="46"/>
  <c r="J446" i="46"/>
  <c r="J447" i="46"/>
  <c r="J448" i="46"/>
  <c r="J449" i="46"/>
  <c r="J450" i="46"/>
  <c r="J451" i="46"/>
  <c r="J452" i="46"/>
  <c r="J453" i="46"/>
  <c r="J454" i="46"/>
  <c r="J455" i="46"/>
  <c r="J456" i="46"/>
  <c r="J457" i="46"/>
  <c r="J458" i="46"/>
  <c r="J459" i="46"/>
  <c r="J460" i="46"/>
  <c r="J461" i="46"/>
  <c r="J462" i="46"/>
  <c r="J463" i="46"/>
  <c r="J464" i="46"/>
  <c r="J465" i="46"/>
  <c r="J466" i="46"/>
  <c r="J467" i="46"/>
  <c r="J468" i="46"/>
  <c r="J469" i="46"/>
  <c r="J470" i="46"/>
  <c r="J471" i="46"/>
  <c r="J472" i="46"/>
  <c r="J473" i="46"/>
  <c r="J474" i="46"/>
  <c r="J475" i="46"/>
  <c r="J476" i="46"/>
  <c r="J477" i="46"/>
  <c r="J478" i="46"/>
  <c r="J479" i="46"/>
  <c r="J480" i="46"/>
  <c r="J481" i="46"/>
  <c r="J482" i="46"/>
  <c r="J483" i="46"/>
  <c r="J484" i="46"/>
  <c r="J485" i="46"/>
  <c r="J486" i="46"/>
  <c r="J487" i="46"/>
  <c r="J488" i="46"/>
  <c r="J489" i="46"/>
  <c r="J490" i="46"/>
  <c r="J491" i="46"/>
  <c r="J492" i="46"/>
  <c r="J493" i="46"/>
  <c r="J494" i="46"/>
  <c r="J495" i="46"/>
  <c r="J496" i="46"/>
  <c r="J497" i="46"/>
  <c r="J498" i="46"/>
  <c r="J499" i="46"/>
  <c r="J500" i="46"/>
  <c r="J501" i="46"/>
  <c r="J502" i="46"/>
  <c r="J503" i="46"/>
  <c r="J504" i="46"/>
  <c r="J505" i="46"/>
  <c r="J506" i="46"/>
  <c r="J507" i="46"/>
  <c r="J508" i="46"/>
  <c r="J509" i="46"/>
  <c r="J510" i="46"/>
  <c r="J511" i="46"/>
  <c r="J512" i="46"/>
  <c r="J513" i="46"/>
  <c r="J514" i="46"/>
  <c r="J515" i="46"/>
  <c r="J516" i="46"/>
  <c r="J517" i="46"/>
  <c r="J518" i="46"/>
  <c r="J519" i="46"/>
  <c r="J520" i="46"/>
  <c r="J521" i="46"/>
  <c r="J522" i="46"/>
  <c r="J523" i="46"/>
  <c r="J524" i="46"/>
  <c r="J525" i="46"/>
  <c r="J526" i="46"/>
  <c r="J527" i="46"/>
  <c r="J528" i="46"/>
  <c r="J529" i="46"/>
  <c r="J530" i="46"/>
  <c r="J531" i="46"/>
  <c r="J532" i="46"/>
  <c r="J533" i="46"/>
  <c r="J534" i="46"/>
  <c r="J535" i="46"/>
  <c r="J536" i="46"/>
  <c r="J537" i="46"/>
  <c r="J538" i="46"/>
  <c r="J539" i="46"/>
  <c r="J540" i="46"/>
  <c r="J541" i="46"/>
  <c r="J542" i="46"/>
  <c r="J543" i="46"/>
  <c r="J544" i="46"/>
  <c r="J545" i="46"/>
  <c r="J546" i="46"/>
  <c r="J547" i="46"/>
  <c r="J548" i="46"/>
  <c r="J549" i="46"/>
  <c r="J550" i="46"/>
  <c r="J551" i="46"/>
  <c r="J552" i="46"/>
  <c r="J553" i="46"/>
  <c r="J554" i="46"/>
  <c r="J555" i="46"/>
  <c r="J556" i="46"/>
  <c r="J557" i="46"/>
  <c r="J558" i="46"/>
  <c r="J559" i="46"/>
  <c r="J560" i="46"/>
  <c r="J561" i="46"/>
  <c r="J562" i="46"/>
  <c r="J563" i="46"/>
  <c r="J564" i="46"/>
  <c r="J565" i="46"/>
  <c r="J566" i="46"/>
  <c r="J567" i="46"/>
  <c r="J568" i="46"/>
  <c r="J569" i="46"/>
  <c r="J570" i="46"/>
  <c r="J571" i="46"/>
  <c r="J572" i="46"/>
  <c r="J573" i="46"/>
  <c r="J574" i="46"/>
  <c r="J575" i="46"/>
  <c r="J576" i="46"/>
  <c r="J577" i="46"/>
  <c r="J578" i="46"/>
  <c r="J579" i="46"/>
  <c r="J580" i="46"/>
  <c r="J581" i="46"/>
  <c r="J582" i="46"/>
  <c r="J583" i="46"/>
  <c r="J584" i="46"/>
  <c r="J585" i="46"/>
  <c r="J586" i="46"/>
  <c r="J587" i="46"/>
  <c r="J588" i="46"/>
  <c r="J589" i="46"/>
  <c r="J590" i="46"/>
  <c r="J591" i="46"/>
  <c r="J592" i="46"/>
  <c r="J593" i="46"/>
  <c r="J594" i="46"/>
  <c r="J595" i="46"/>
  <c r="J596" i="46"/>
  <c r="J597" i="46"/>
  <c r="J598" i="46"/>
  <c r="J599" i="46"/>
  <c r="J600" i="46"/>
  <c r="J601" i="46"/>
  <c r="J602" i="46"/>
  <c r="J603" i="46"/>
  <c r="J604" i="46"/>
  <c r="J605" i="46"/>
  <c r="J606" i="46"/>
  <c r="J607" i="46"/>
  <c r="J608" i="46"/>
  <c r="J609" i="46"/>
  <c r="J610" i="46"/>
  <c r="J611" i="46"/>
  <c r="J612" i="46"/>
  <c r="J613" i="46"/>
  <c r="J614" i="46"/>
  <c r="J615" i="46"/>
  <c r="J616" i="46"/>
  <c r="J617" i="46"/>
  <c r="J618" i="46"/>
  <c r="J619" i="46"/>
  <c r="J620" i="46"/>
  <c r="J621" i="46"/>
  <c r="J622" i="46"/>
  <c r="J623" i="46"/>
  <c r="J624" i="46"/>
  <c r="J625" i="46"/>
  <c r="J626" i="46"/>
  <c r="J627" i="46"/>
  <c r="J628" i="46"/>
  <c r="J629" i="46"/>
  <c r="J630" i="46"/>
  <c r="J631" i="46"/>
  <c r="J632" i="46"/>
  <c r="J633" i="46"/>
  <c r="J634" i="46"/>
  <c r="J635" i="46"/>
  <c r="J636" i="46"/>
  <c r="J637" i="46"/>
  <c r="J638" i="46"/>
  <c r="J639" i="46"/>
  <c r="J640" i="46"/>
  <c r="J641" i="46"/>
  <c r="J642" i="46"/>
  <c r="J643" i="46"/>
  <c r="J644" i="46"/>
  <c r="J645" i="46"/>
  <c r="J646" i="46"/>
  <c r="J647" i="46"/>
  <c r="J648" i="46"/>
  <c r="J649" i="46"/>
  <c r="J650" i="46"/>
  <c r="J651" i="46"/>
  <c r="J652" i="46"/>
  <c r="J653" i="46"/>
  <c r="J654" i="46"/>
  <c r="J655" i="46"/>
  <c r="J656" i="46"/>
  <c r="J657" i="46"/>
  <c r="J658" i="46"/>
  <c r="J659" i="46"/>
  <c r="J660" i="46"/>
  <c r="J661" i="46"/>
  <c r="J662" i="46"/>
  <c r="J663" i="46"/>
  <c r="J664" i="46"/>
  <c r="J665" i="46"/>
  <c r="J666" i="46"/>
  <c r="J667" i="46"/>
  <c r="J668" i="46"/>
  <c r="J669" i="46"/>
  <c r="J670" i="46"/>
  <c r="J671" i="46"/>
  <c r="J672" i="46"/>
  <c r="J673" i="46"/>
  <c r="J674" i="46"/>
  <c r="J675" i="46"/>
  <c r="J676" i="46"/>
  <c r="J677" i="46"/>
  <c r="J678" i="46"/>
  <c r="J679" i="46"/>
  <c r="J680" i="46"/>
  <c r="J681" i="46"/>
  <c r="J682" i="46"/>
  <c r="J683" i="46"/>
  <c r="J684" i="46"/>
  <c r="J685" i="46"/>
  <c r="J686" i="46"/>
  <c r="J687" i="46"/>
  <c r="J688" i="46"/>
  <c r="J689" i="46"/>
  <c r="J690" i="46"/>
  <c r="J691" i="46"/>
  <c r="J692" i="46"/>
  <c r="J693" i="46"/>
  <c r="J694" i="46"/>
  <c r="J695" i="46"/>
  <c r="J696" i="46"/>
  <c r="J697" i="46"/>
  <c r="J698" i="46"/>
  <c r="J699" i="46"/>
  <c r="J700" i="46"/>
  <c r="J701" i="46"/>
  <c r="J702" i="46"/>
  <c r="J703" i="46"/>
  <c r="J704" i="46"/>
  <c r="J705" i="46"/>
  <c r="J706" i="46"/>
  <c r="J707" i="46"/>
  <c r="J708" i="46"/>
  <c r="J709" i="46"/>
  <c r="J710" i="46"/>
  <c r="J711" i="46"/>
  <c r="J712" i="46"/>
  <c r="J713" i="46"/>
  <c r="J714" i="46"/>
  <c r="J715" i="46"/>
  <c r="J716" i="46"/>
  <c r="J717" i="46"/>
  <c r="J718" i="46"/>
  <c r="J719" i="46"/>
  <c r="J720" i="46"/>
  <c r="J721" i="46"/>
  <c r="J722" i="46"/>
  <c r="J723" i="46"/>
  <c r="J724" i="46"/>
  <c r="J725" i="46"/>
  <c r="J726" i="46"/>
  <c r="J727" i="46"/>
  <c r="J728" i="46"/>
  <c r="J729" i="46"/>
  <c r="J730" i="46"/>
  <c r="J731" i="46"/>
  <c r="J732" i="46"/>
  <c r="J733" i="46"/>
  <c r="J734" i="46"/>
  <c r="J735" i="46"/>
  <c r="J736" i="46"/>
  <c r="J737" i="46"/>
  <c r="J738" i="46"/>
  <c r="J739" i="46"/>
  <c r="J740" i="46"/>
  <c r="J741" i="46"/>
  <c r="J742" i="46"/>
  <c r="J743" i="46"/>
  <c r="J744" i="46"/>
  <c r="J745" i="46"/>
  <c r="J746" i="46"/>
  <c r="J747" i="46"/>
  <c r="J748" i="46"/>
  <c r="J749" i="46"/>
  <c r="J750" i="46"/>
  <c r="J751" i="46"/>
  <c r="J752" i="46"/>
  <c r="J753" i="46"/>
  <c r="J754" i="46"/>
  <c r="J755" i="46"/>
  <c r="J756" i="46"/>
  <c r="J757" i="46"/>
  <c r="J758" i="46"/>
  <c r="J759" i="46"/>
  <c r="J760" i="46"/>
  <c r="J761" i="46"/>
  <c r="J762" i="46"/>
  <c r="J763" i="46"/>
  <c r="J764" i="46"/>
  <c r="J765" i="46"/>
  <c r="J766" i="46"/>
  <c r="J767" i="46"/>
  <c r="J768" i="46"/>
  <c r="J769" i="46"/>
  <c r="J770" i="46"/>
  <c r="J771" i="46"/>
  <c r="J772" i="46"/>
  <c r="J773" i="46"/>
  <c r="J774" i="46"/>
  <c r="J775" i="46"/>
  <c r="J776" i="46"/>
  <c r="J777" i="46"/>
  <c r="J778" i="46"/>
  <c r="J779" i="46"/>
  <c r="J780" i="46"/>
  <c r="J781" i="46"/>
  <c r="J782" i="46"/>
  <c r="J783" i="46"/>
  <c r="J784" i="46"/>
  <c r="J785" i="46"/>
  <c r="J786" i="46"/>
  <c r="J787" i="46"/>
  <c r="J788" i="46"/>
  <c r="J789" i="46"/>
  <c r="J790" i="46"/>
  <c r="J791" i="46"/>
  <c r="J792" i="46"/>
  <c r="J793" i="46"/>
  <c r="J794" i="46"/>
  <c r="J795" i="46"/>
  <c r="J796" i="46"/>
  <c r="J797" i="46"/>
  <c r="J798" i="46"/>
  <c r="J799" i="46"/>
  <c r="J800" i="46"/>
  <c r="J801" i="46"/>
  <c r="J802" i="46"/>
  <c r="J803" i="46"/>
  <c r="J804" i="46"/>
  <c r="J805" i="46"/>
  <c r="J806" i="46"/>
  <c r="J807" i="46"/>
  <c r="J808" i="46"/>
  <c r="J809" i="46"/>
  <c r="J810" i="46"/>
  <c r="J811" i="46"/>
  <c r="J812" i="46"/>
  <c r="J813" i="46"/>
  <c r="J814" i="46"/>
  <c r="J815" i="46"/>
  <c r="J816" i="46"/>
  <c r="J817" i="46"/>
  <c r="J818" i="46"/>
  <c r="J819" i="46"/>
  <c r="J820" i="46"/>
  <c r="J821" i="46"/>
  <c r="J822" i="46"/>
  <c r="J823" i="46"/>
  <c r="J824" i="46"/>
  <c r="J825" i="46"/>
  <c r="J826" i="46"/>
  <c r="J827" i="46"/>
  <c r="J828" i="46"/>
  <c r="J829" i="46"/>
  <c r="J830" i="46"/>
  <c r="J831" i="46"/>
  <c r="J832" i="46"/>
  <c r="J833" i="46"/>
  <c r="J834" i="46"/>
  <c r="J835" i="46"/>
  <c r="J836" i="46"/>
  <c r="J837" i="46"/>
  <c r="J838" i="46"/>
  <c r="J839" i="46"/>
  <c r="J840" i="46"/>
  <c r="J841" i="46"/>
  <c r="J842" i="46"/>
  <c r="J843" i="46"/>
  <c r="J844" i="46"/>
  <c r="J845" i="46"/>
  <c r="J846" i="46"/>
  <c r="J847" i="46"/>
  <c r="J848" i="46"/>
  <c r="J849" i="46"/>
  <c r="J850" i="46"/>
  <c r="J851" i="46"/>
  <c r="J852" i="46"/>
  <c r="J853" i="46"/>
  <c r="J854" i="46"/>
  <c r="J855" i="46"/>
  <c r="J856" i="46"/>
  <c r="J857" i="46"/>
  <c r="J858" i="46"/>
  <c r="J859" i="46"/>
  <c r="J860" i="46"/>
  <c r="J861" i="46"/>
  <c r="J862" i="46"/>
  <c r="J863" i="46"/>
  <c r="J864" i="46"/>
  <c r="J865" i="46"/>
  <c r="J866" i="46"/>
  <c r="J867" i="46"/>
  <c r="J868" i="46"/>
  <c r="J869" i="46"/>
  <c r="J870" i="46"/>
  <c r="J871" i="46"/>
  <c r="J872" i="46"/>
  <c r="J873" i="46"/>
  <c r="J874" i="46"/>
  <c r="J875" i="46"/>
  <c r="J876" i="46"/>
  <c r="J877" i="46"/>
  <c r="J878" i="46"/>
  <c r="J879" i="46"/>
  <c r="J880" i="46"/>
  <c r="J881" i="46"/>
  <c r="J882" i="46"/>
  <c r="J883" i="46"/>
  <c r="J884" i="46"/>
  <c r="J885" i="46"/>
  <c r="J886" i="46"/>
  <c r="J887" i="46"/>
  <c r="J888" i="46"/>
  <c r="J889" i="46"/>
  <c r="J890" i="46"/>
  <c r="J891" i="46"/>
  <c r="J892" i="46"/>
  <c r="J893" i="46"/>
  <c r="J894" i="46"/>
  <c r="J895" i="46"/>
  <c r="J896" i="46"/>
  <c r="J897" i="46"/>
  <c r="J898" i="46"/>
  <c r="J899" i="46"/>
  <c r="J900" i="46"/>
  <c r="J901" i="46"/>
  <c r="J902" i="46"/>
  <c r="J903" i="46"/>
  <c r="J904" i="46"/>
  <c r="J905" i="46"/>
  <c r="J906" i="46"/>
  <c r="J907" i="46"/>
  <c r="J908" i="46"/>
  <c r="J909" i="46"/>
  <c r="J910" i="46"/>
  <c r="J911" i="46"/>
  <c r="J912" i="46"/>
  <c r="J913" i="46"/>
  <c r="J914" i="46"/>
  <c r="J915" i="46"/>
  <c r="J916" i="46"/>
  <c r="J917" i="46"/>
  <c r="J918" i="46"/>
  <c r="J919" i="46"/>
  <c r="J920" i="46"/>
  <c r="J921" i="46"/>
  <c r="J922" i="46"/>
  <c r="J923" i="46"/>
  <c r="J924" i="46"/>
  <c r="J925" i="46"/>
  <c r="J926" i="46"/>
  <c r="J927" i="46"/>
  <c r="J928" i="46"/>
  <c r="J929" i="46"/>
  <c r="J930" i="46"/>
  <c r="J931" i="46"/>
  <c r="J932" i="46"/>
  <c r="J933" i="46"/>
  <c r="J934" i="46"/>
  <c r="J935" i="46"/>
  <c r="J936" i="46"/>
  <c r="J937" i="46"/>
  <c r="J938" i="46"/>
  <c r="J939" i="46"/>
  <c r="J940" i="46"/>
  <c r="J941" i="46"/>
  <c r="J942" i="46"/>
  <c r="J943" i="46"/>
  <c r="J944" i="46"/>
  <c r="J945" i="46"/>
  <c r="J946" i="46"/>
  <c r="J947" i="46"/>
  <c r="J948" i="46"/>
  <c r="J949" i="46"/>
  <c r="J950" i="46"/>
  <c r="J951" i="46"/>
  <c r="J952" i="46"/>
  <c r="J953" i="46"/>
  <c r="J954" i="46"/>
  <c r="J955" i="46"/>
  <c r="J956" i="46"/>
  <c r="J957" i="46"/>
  <c r="J958" i="46"/>
  <c r="J959" i="46"/>
  <c r="J960" i="46"/>
  <c r="J961" i="46"/>
  <c r="J962" i="46"/>
  <c r="J963" i="46"/>
  <c r="J964" i="46"/>
  <c r="J965" i="46"/>
  <c r="J966" i="46"/>
  <c r="J967" i="46"/>
  <c r="J968" i="46"/>
  <c r="J969" i="46"/>
  <c r="J970" i="46"/>
  <c r="J971" i="46"/>
  <c r="J972" i="46"/>
  <c r="J973" i="46"/>
  <c r="J974" i="46"/>
  <c r="J975" i="46"/>
  <c r="J976" i="46"/>
  <c r="J977" i="46"/>
  <c r="J978" i="46"/>
  <c r="J979" i="46"/>
  <c r="J980" i="46"/>
  <c r="J981" i="46"/>
  <c r="J982" i="46"/>
  <c r="J983" i="46"/>
  <c r="J984" i="46"/>
  <c r="J985" i="46"/>
  <c r="J986" i="46"/>
  <c r="J987" i="46"/>
  <c r="J988" i="46"/>
  <c r="J989" i="46"/>
  <c r="J990" i="46"/>
  <c r="J991" i="46"/>
  <c r="J992" i="46"/>
  <c r="J993" i="46"/>
  <c r="J994" i="46"/>
  <c r="J995" i="46"/>
  <c r="J996" i="46"/>
  <c r="J997" i="46"/>
  <c r="J998" i="46"/>
  <c r="J999" i="46"/>
  <c r="J1000" i="46"/>
  <c r="J1001" i="46"/>
  <c r="J1002" i="46"/>
  <c r="J1003" i="46"/>
  <c r="J1004" i="46"/>
  <c r="J1005" i="46"/>
  <c r="J1006" i="46"/>
  <c r="J1007" i="46"/>
  <c r="J1008" i="46"/>
  <c r="J1009" i="46"/>
  <c r="J1010" i="46"/>
  <c r="J1011" i="46"/>
  <c r="J1012" i="46"/>
  <c r="J1013" i="46"/>
  <c r="J1014" i="46"/>
  <c r="J1015" i="46"/>
  <c r="J1016" i="46"/>
  <c r="J1017" i="46"/>
  <c r="J1018" i="46"/>
  <c r="J1019" i="46"/>
  <c r="J1020" i="46"/>
  <c r="J1021" i="46"/>
  <c r="J1022" i="46"/>
  <c r="J1023" i="46"/>
  <c r="J1024" i="46"/>
  <c r="J1025" i="46"/>
  <c r="J1026" i="46"/>
  <c r="J1027" i="46"/>
  <c r="J1028" i="46"/>
  <c r="J1029" i="46"/>
  <c r="J1030" i="46"/>
  <c r="J1031" i="46"/>
  <c r="J1032" i="46"/>
  <c r="J1033" i="46"/>
  <c r="J1034" i="46"/>
  <c r="J1035" i="46"/>
  <c r="J1036" i="46"/>
  <c r="J1037" i="46"/>
  <c r="J1038" i="46"/>
  <c r="J1039" i="46"/>
  <c r="J1040" i="46"/>
  <c r="J1041" i="46"/>
  <c r="J1042" i="46"/>
  <c r="J1043" i="46"/>
  <c r="J1044" i="46"/>
  <c r="J1045" i="46"/>
  <c r="J1046" i="46"/>
  <c r="J1047" i="46"/>
  <c r="J1048" i="46"/>
  <c r="J1049" i="46"/>
  <c r="J1050" i="46"/>
  <c r="J1051" i="46"/>
  <c r="J1052" i="46"/>
  <c r="J1053" i="46"/>
  <c r="J1054" i="46"/>
  <c r="J1055" i="46"/>
  <c r="J1056" i="46"/>
  <c r="J1057" i="46"/>
  <c r="J1058" i="46"/>
  <c r="J1059" i="46"/>
  <c r="J1060" i="46"/>
  <c r="J1061" i="46"/>
  <c r="J1062" i="46"/>
  <c r="J1063" i="46"/>
  <c r="J1064" i="46"/>
  <c r="J1065" i="46"/>
  <c r="J1066" i="46"/>
  <c r="J1067" i="46"/>
  <c r="J1068" i="46"/>
  <c r="J1069" i="46"/>
  <c r="J1070" i="46"/>
  <c r="J1071" i="46"/>
  <c r="J1072" i="46"/>
  <c r="J1073" i="46"/>
  <c r="J1074" i="46"/>
  <c r="J1075" i="46"/>
  <c r="J1076" i="46"/>
  <c r="J1077" i="46"/>
  <c r="J1078" i="46"/>
  <c r="J1079" i="46"/>
  <c r="J1080" i="46"/>
  <c r="J1081" i="46"/>
  <c r="J1082" i="46"/>
  <c r="J1083" i="46"/>
  <c r="J1084" i="46"/>
  <c r="J1085" i="46"/>
  <c r="J1086" i="46"/>
  <c r="J1087" i="46"/>
  <c r="J1088" i="46"/>
  <c r="J1089" i="46"/>
  <c r="J1090" i="46"/>
  <c r="J1091" i="46"/>
  <c r="J1092" i="46"/>
  <c r="J1093" i="46"/>
  <c r="J1094" i="46"/>
  <c r="J1095" i="46"/>
  <c r="J1096" i="46"/>
  <c r="J1097" i="46"/>
  <c r="J1098" i="46"/>
  <c r="J1099" i="46"/>
  <c r="J1100" i="46"/>
  <c r="J1101" i="46"/>
  <c r="J1102" i="46"/>
  <c r="J1103" i="46"/>
  <c r="J1104" i="46"/>
  <c r="J1105" i="46"/>
  <c r="J1106" i="46"/>
  <c r="J1107" i="46"/>
  <c r="J1108" i="46"/>
  <c r="J1109" i="46"/>
  <c r="J1110" i="46"/>
  <c r="J1111" i="46"/>
  <c r="J1112" i="46"/>
  <c r="J1113" i="46"/>
  <c r="J1114" i="46"/>
  <c r="J1115" i="46"/>
  <c r="J1116" i="46"/>
  <c r="J1117" i="46"/>
  <c r="J1118" i="46"/>
  <c r="J1119" i="46"/>
  <c r="J1120" i="46"/>
  <c r="J1121" i="46"/>
  <c r="J1122" i="46"/>
  <c r="J1123" i="46"/>
  <c r="J1124" i="46"/>
  <c r="J1125" i="46"/>
  <c r="J1126" i="46"/>
  <c r="J1127" i="46"/>
  <c r="J1128" i="46"/>
  <c r="J1129" i="46"/>
  <c r="J1130" i="46"/>
  <c r="J1131" i="46"/>
  <c r="J1132" i="46"/>
  <c r="J1133" i="46"/>
  <c r="J1134" i="46"/>
  <c r="J1135" i="46"/>
  <c r="J1136" i="46"/>
  <c r="J1137" i="46"/>
  <c r="J1138" i="46"/>
  <c r="J1139" i="46"/>
  <c r="J1140" i="46"/>
  <c r="J1141" i="46"/>
  <c r="J1142" i="46"/>
  <c r="J1143" i="46"/>
  <c r="J1144" i="46"/>
  <c r="J1145" i="46"/>
  <c r="J1146" i="46"/>
  <c r="J1147" i="46"/>
  <c r="J1148" i="46"/>
  <c r="J1149" i="46"/>
  <c r="J1150" i="46"/>
  <c r="J1151" i="46"/>
  <c r="J1152" i="46"/>
  <c r="J1153" i="46"/>
  <c r="J1154" i="46"/>
  <c r="J1155" i="46"/>
  <c r="J1156" i="46"/>
  <c r="J1157" i="46"/>
  <c r="J1158" i="46"/>
  <c r="J1159" i="46"/>
  <c r="J1160" i="46"/>
  <c r="J1161" i="46"/>
  <c r="J1162" i="46"/>
  <c r="J1163" i="46"/>
  <c r="J1164" i="46"/>
  <c r="J1165" i="46"/>
  <c r="J1166" i="46"/>
  <c r="J1167" i="46"/>
  <c r="J1168" i="46"/>
  <c r="J1169" i="46"/>
  <c r="J1170" i="46"/>
  <c r="J1171" i="46"/>
  <c r="J1172" i="46"/>
  <c r="J1173" i="46"/>
  <c r="J1174" i="46"/>
  <c r="J1175" i="46"/>
  <c r="J1176" i="46"/>
  <c r="J1177" i="46"/>
  <c r="J1178" i="46"/>
  <c r="J1179" i="46"/>
  <c r="J1180" i="46"/>
  <c r="J1181" i="46"/>
  <c r="J1182" i="46"/>
  <c r="J1183" i="46"/>
  <c r="J1184" i="46"/>
  <c r="J1185" i="46"/>
  <c r="J1186" i="46"/>
  <c r="J1187" i="46"/>
  <c r="J1188" i="46"/>
  <c r="J1189" i="46"/>
  <c r="J1190" i="46"/>
  <c r="J1191" i="46"/>
  <c r="J1192" i="46"/>
  <c r="J1193" i="46"/>
  <c r="J1194" i="46"/>
  <c r="J1195" i="46"/>
  <c r="J1196" i="46"/>
  <c r="J1197" i="46"/>
  <c r="J1198" i="46"/>
  <c r="J1199" i="46"/>
  <c r="J1200" i="46"/>
  <c r="J1201" i="46"/>
  <c r="J1202" i="46"/>
  <c r="J1203" i="46"/>
  <c r="J1204" i="46"/>
  <c r="J1205" i="46"/>
  <c r="J1206" i="46"/>
  <c r="J1207" i="46"/>
  <c r="J1208" i="46"/>
  <c r="J1209" i="46"/>
  <c r="J1210" i="46"/>
  <c r="J1211" i="46"/>
  <c r="J1212" i="46"/>
  <c r="J1213" i="46"/>
  <c r="J1214" i="46"/>
  <c r="J1215" i="46"/>
  <c r="J1216" i="46"/>
  <c r="J1217" i="46"/>
  <c r="J1218" i="46"/>
  <c r="J1219" i="46"/>
  <c r="J1220" i="46"/>
  <c r="J1221" i="46"/>
  <c r="J1222" i="46"/>
  <c r="J1223" i="46"/>
  <c r="J1224" i="46"/>
  <c r="J1225" i="46"/>
  <c r="J1226" i="46"/>
  <c r="J1227" i="46"/>
  <c r="J1228" i="46"/>
  <c r="J1229" i="46"/>
  <c r="J1230" i="46"/>
  <c r="J1231" i="46"/>
  <c r="J1232" i="46"/>
  <c r="J1233" i="46"/>
  <c r="J1234" i="46"/>
  <c r="J1235" i="46"/>
  <c r="J1236" i="46"/>
  <c r="J1237" i="46"/>
  <c r="J1238" i="46"/>
  <c r="J1239" i="46"/>
  <c r="J1240" i="46"/>
  <c r="J1241" i="46"/>
  <c r="J1242" i="46"/>
  <c r="J1243" i="46"/>
  <c r="J1244" i="46"/>
  <c r="J1245" i="46"/>
  <c r="J1246" i="46"/>
  <c r="J1247" i="46"/>
  <c r="J1248" i="46"/>
  <c r="J1249" i="46"/>
  <c r="J1250" i="46"/>
  <c r="J1251" i="46"/>
  <c r="J1252" i="46"/>
  <c r="J1253" i="46"/>
  <c r="J1254" i="46"/>
  <c r="J1255" i="46"/>
  <c r="J1256" i="46"/>
  <c r="J1257" i="46"/>
  <c r="J1258" i="46"/>
  <c r="J1259" i="46"/>
  <c r="J1260" i="46"/>
  <c r="J1261" i="46"/>
  <c r="J1262" i="46"/>
  <c r="J1263" i="46"/>
  <c r="J1264" i="46"/>
  <c r="J1265" i="46"/>
  <c r="J1266" i="46"/>
  <c r="J1267" i="46"/>
  <c r="J1268" i="46"/>
  <c r="J1269" i="46"/>
  <c r="J1270" i="46"/>
  <c r="J1271" i="46"/>
  <c r="J1272" i="46"/>
  <c r="J1273" i="46"/>
  <c r="J1274" i="46"/>
  <c r="J1275" i="46"/>
  <c r="J1276" i="46"/>
  <c r="J1277" i="46"/>
  <c r="J1278" i="46"/>
  <c r="J1279" i="46"/>
  <c r="J1280" i="46"/>
  <c r="J1281" i="46"/>
  <c r="J1282" i="46"/>
  <c r="J1283" i="46"/>
  <c r="J1284" i="46"/>
  <c r="J1285" i="46"/>
  <c r="J1286" i="46"/>
  <c r="J1287" i="46"/>
  <c r="J1288" i="46"/>
  <c r="J1289" i="46"/>
  <c r="J1290" i="46"/>
  <c r="J1291" i="46"/>
  <c r="J1292" i="46"/>
  <c r="J1293" i="46"/>
  <c r="J1294" i="46"/>
  <c r="J1295" i="46"/>
  <c r="J1296" i="46"/>
  <c r="J1297" i="46"/>
  <c r="J1298" i="46"/>
  <c r="J1299" i="46"/>
  <c r="J1300" i="46"/>
  <c r="J1301" i="46"/>
  <c r="J1302" i="46"/>
  <c r="J1303" i="46"/>
  <c r="J1304" i="46"/>
  <c r="J1305" i="46"/>
  <c r="J1306" i="46"/>
  <c r="J1307" i="46"/>
  <c r="J1308" i="46"/>
  <c r="J1309" i="46"/>
  <c r="J1310" i="46"/>
  <c r="J1311" i="46"/>
  <c r="J1312" i="46"/>
  <c r="J1313" i="46"/>
  <c r="J1314" i="46"/>
  <c r="J1315" i="46"/>
  <c r="J1316" i="46"/>
  <c r="J1317" i="46"/>
  <c r="J1318" i="46"/>
  <c r="J1319" i="46"/>
  <c r="J1320" i="46"/>
  <c r="J1321" i="46"/>
  <c r="J1322" i="46"/>
  <c r="J1323" i="46"/>
  <c r="J1324" i="46"/>
  <c r="J1325" i="46"/>
  <c r="J1326" i="46"/>
  <c r="J1327" i="46"/>
  <c r="J1328" i="46"/>
  <c r="J1329" i="46"/>
  <c r="J1330" i="46"/>
  <c r="J1331" i="46"/>
  <c r="J1332" i="46"/>
  <c r="J1333" i="46"/>
  <c r="J1334" i="46"/>
  <c r="J1335" i="46"/>
  <c r="J1336" i="46"/>
  <c r="J1337" i="46"/>
  <c r="J1338" i="46"/>
  <c r="J1339" i="46"/>
  <c r="J1340" i="46"/>
  <c r="J1341" i="46"/>
  <c r="J1342" i="46"/>
  <c r="J1343" i="46"/>
  <c r="J1344" i="46"/>
  <c r="J1345" i="46"/>
  <c r="J1346" i="46"/>
  <c r="J1347" i="46"/>
  <c r="J1348" i="46"/>
  <c r="J1349" i="46"/>
  <c r="J1350" i="46"/>
  <c r="J1351" i="46"/>
  <c r="J1352" i="46"/>
  <c r="J1353" i="46"/>
  <c r="J1354" i="46"/>
  <c r="J1355" i="46"/>
  <c r="J1356" i="46"/>
  <c r="J1357" i="46"/>
  <c r="J1358" i="46"/>
  <c r="J1359" i="46"/>
  <c r="J1360" i="46"/>
  <c r="J1361" i="46"/>
  <c r="J1362" i="46"/>
  <c r="J1363" i="46"/>
  <c r="J1364" i="46"/>
  <c r="J1365" i="46"/>
  <c r="J1366" i="46"/>
  <c r="J1367" i="46"/>
  <c r="J1368" i="46"/>
  <c r="J1369" i="46"/>
  <c r="J1370" i="46"/>
  <c r="J1371" i="46"/>
  <c r="J1372" i="46"/>
  <c r="J1373" i="46"/>
  <c r="J1374" i="46"/>
  <c r="J1375" i="46"/>
  <c r="J1376" i="46"/>
  <c r="J1377" i="46"/>
  <c r="J1378" i="46"/>
  <c r="J1379" i="46"/>
  <c r="J1380" i="46"/>
  <c r="J1381" i="46"/>
  <c r="J1382" i="46"/>
  <c r="J1383" i="46"/>
  <c r="J1384" i="46"/>
  <c r="J1385" i="46"/>
  <c r="J1386" i="46"/>
  <c r="J1387" i="46"/>
  <c r="J1388" i="46"/>
  <c r="J1389" i="46"/>
  <c r="J1390" i="46"/>
  <c r="J1391" i="46"/>
  <c r="J1392" i="46"/>
  <c r="J1393" i="46"/>
  <c r="J1394" i="46"/>
  <c r="J1395" i="46"/>
  <c r="J1396" i="46"/>
  <c r="J1397" i="46"/>
  <c r="J1398" i="46"/>
  <c r="J1399" i="46"/>
  <c r="J1400" i="46"/>
  <c r="J1401" i="46"/>
  <c r="J1402" i="46"/>
  <c r="J1403" i="46"/>
  <c r="J1404" i="46"/>
  <c r="J1405" i="46"/>
  <c r="J1406" i="46"/>
  <c r="J1407" i="46"/>
  <c r="J1408" i="46"/>
  <c r="J1409" i="46"/>
  <c r="J1410" i="46"/>
  <c r="J1411" i="46"/>
  <c r="J1412" i="46"/>
  <c r="J1413" i="46"/>
  <c r="J1414" i="46"/>
  <c r="J1415" i="46"/>
  <c r="J1416" i="46"/>
  <c r="J1417" i="46"/>
  <c r="J1418" i="46"/>
  <c r="J1419" i="46"/>
  <c r="J1420" i="46"/>
  <c r="J1421" i="46"/>
  <c r="J1422" i="46"/>
  <c r="J1423" i="46"/>
  <c r="J1424" i="46"/>
  <c r="J1425" i="46"/>
  <c r="J1426" i="46"/>
  <c r="J1427" i="46"/>
  <c r="J1428" i="46"/>
  <c r="J1429" i="46"/>
  <c r="J1430" i="46"/>
  <c r="J1431" i="46"/>
  <c r="J1432" i="46"/>
  <c r="J1433" i="46"/>
  <c r="J1434" i="46"/>
  <c r="J1435" i="46"/>
  <c r="J1436" i="46"/>
  <c r="J1437" i="46"/>
  <c r="J1438" i="46"/>
  <c r="J1439" i="46"/>
  <c r="J1440" i="46"/>
  <c r="J1441" i="46"/>
  <c r="J1442" i="46"/>
  <c r="J1443" i="46"/>
  <c r="J1444" i="46"/>
  <c r="J1445" i="46"/>
  <c r="J1446" i="46"/>
  <c r="J1447" i="46"/>
  <c r="J1448" i="46"/>
  <c r="J1449" i="46"/>
  <c r="J1450" i="46"/>
  <c r="J1451" i="46"/>
  <c r="J1452" i="46"/>
  <c r="J1453" i="46"/>
  <c r="J1454" i="46"/>
  <c r="J1455" i="46"/>
  <c r="J1456" i="46"/>
  <c r="J1457" i="46"/>
  <c r="J1458" i="46"/>
  <c r="J1459" i="46"/>
  <c r="J1460" i="46"/>
  <c r="J1461" i="46"/>
  <c r="J1462" i="46"/>
  <c r="J1463" i="46"/>
  <c r="J1464" i="46"/>
  <c r="J1465" i="46"/>
  <c r="J1466" i="46"/>
  <c r="J1467" i="46"/>
  <c r="J1468" i="46"/>
  <c r="J1469" i="46"/>
  <c r="J1470" i="46"/>
  <c r="J1471" i="46"/>
  <c r="J1472" i="46"/>
  <c r="J1473" i="46"/>
  <c r="J1474" i="46"/>
  <c r="J1475" i="46"/>
  <c r="J1476" i="46"/>
  <c r="J1477" i="46"/>
  <c r="J1478" i="46"/>
  <c r="J1479" i="46"/>
  <c r="J1480" i="46"/>
  <c r="J1481" i="46"/>
  <c r="J1482" i="46"/>
  <c r="J1483" i="46"/>
  <c r="J1484" i="46"/>
  <c r="J1485" i="46"/>
  <c r="J1486" i="46"/>
  <c r="J1487" i="46"/>
  <c r="J1488" i="46"/>
  <c r="J1489" i="46"/>
  <c r="J1490" i="46"/>
  <c r="J1491" i="46"/>
  <c r="J1492" i="46"/>
  <c r="J1493" i="46"/>
  <c r="J1494" i="46"/>
  <c r="J1495" i="46"/>
  <c r="J1496" i="46"/>
  <c r="J1497" i="46"/>
  <c r="J1498" i="46"/>
  <c r="J1499" i="46"/>
  <c r="J1500" i="46"/>
  <c r="J1501" i="46"/>
  <c r="J1502" i="46"/>
  <c r="J1503" i="46"/>
  <c r="J1504" i="46"/>
  <c r="J1505" i="46"/>
  <c r="J1506" i="46"/>
  <c r="J1507" i="46"/>
  <c r="J1508" i="46"/>
  <c r="J1509" i="46"/>
  <c r="J1510" i="46"/>
  <c r="J1511" i="46"/>
  <c r="J1512" i="46"/>
  <c r="J1513" i="46"/>
  <c r="J1514" i="46"/>
  <c r="J1515" i="46"/>
  <c r="J1516" i="46"/>
  <c r="J1517" i="46"/>
  <c r="J1518" i="46"/>
  <c r="J1519" i="46"/>
  <c r="J1520" i="46"/>
  <c r="J1521" i="46"/>
  <c r="J1522" i="46"/>
  <c r="J1523" i="46"/>
  <c r="J1524" i="46"/>
  <c r="J1525" i="46"/>
  <c r="J1526" i="46"/>
  <c r="J1527" i="46"/>
  <c r="J1528" i="46"/>
  <c r="J1529" i="46"/>
  <c r="J1530" i="46"/>
  <c r="J1531" i="46"/>
  <c r="J1532" i="46"/>
  <c r="J1533" i="46"/>
  <c r="J1534" i="46"/>
  <c r="J1535" i="46"/>
  <c r="J1536" i="46"/>
  <c r="J1537" i="46"/>
  <c r="J1538" i="46"/>
  <c r="J1539" i="46"/>
  <c r="J1540" i="46"/>
  <c r="J1541" i="46"/>
  <c r="J1542" i="46"/>
  <c r="J1543" i="46"/>
  <c r="J1544" i="46"/>
  <c r="J1545" i="46"/>
  <c r="J1546" i="46"/>
  <c r="J1547" i="46"/>
  <c r="J1548" i="46"/>
  <c r="J1549" i="46"/>
  <c r="J1550" i="46"/>
  <c r="J1551" i="46"/>
  <c r="J1552" i="46"/>
  <c r="J1553" i="46"/>
  <c r="J1554" i="46"/>
  <c r="J1555" i="46"/>
  <c r="J1556" i="46"/>
  <c r="J1557" i="46"/>
  <c r="J1558" i="46"/>
  <c r="J1559" i="46"/>
  <c r="J1560" i="46"/>
  <c r="J1561" i="46"/>
  <c r="J1562" i="46"/>
  <c r="J1563" i="46"/>
  <c r="J1564" i="46"/>
  <c r="J1565" i="46"/>
  <c r="J1566" i="46"/>
  <c r="J1567" i="46"/>
  <c r="J1568" i="46"/>
  <c r="J1569" i="46"/>
  <c r="J1570" i="46"/>
  <c r="J1571" i="46"/>
  <c r="J1572" i="46"/>
  <c r="J1573" i="46"/>
  <c r="J1574" i="46"/>
  <c r="J1575" i="46"/>
  <c r="J1576" i="46"/>
  <c r="J1577" i="46"/>
  <c r="J1578" i="46"/>
  <c r="J1579" i="46"/>
  <c r="J1580" i="46"/>
  <c r="J1581" i="46"/>
  <c r="J1582" i="46"/>
  <c r="J1583" i="46"/>
  <c r="J1584" i="46"/>
  <c r="J1585" i="46"/>
  <c r="J1586" i="46"/>
  <c r="J1587" i="46"/>
  <c r="J1588" i="46"/>
  <c r="J1589" i="46"/>
  <c r="J1590" i="46"/>
  <c r="J1591" i="46"/>
  <c r="J1592" i="46"/>
  <c r="J1593" i="46"/>
  <c r="J1594" i="46"/>
  <c r="J1595" i="46"/>
  <c r="J1596" i="46"/>
  <c r="J1597" i="46"/>
  <c r="J1598" i="46"/>
  <c r="J1599" i="46"/>
  <c r="J1600" i="46"/>
  <c r="J1601" i="46"/>
  <c r="J1602" i="46"/>
  <c r="J1603" i="46"/>
  <c r="J1604" i="46"/>
  <c r="J1605" i="46"/>
  <c r="J1606" i="46"/>
  <c r="J1607" i="46"/>
  <c r="J1608" i="46"/>
  <c r="J1609" i="46"/>
  <c r="J1610" i="46"/>
  <c r="J1611" i="46"/>
  <c r="J1612" i="46"/>
  <c r="J1613" i="46"/>
  <c r="J1614" i="46"/>
  <c r="J1615" i="46"/>
  <c r="J1616" i="46"/>
  <c r="J1617" i="46"/>
  <c r="J1618" i="46"/>
  <c r="J1619" i="46"/>
  <c r="J1620" i="46"/>
  <c r="J1621" i="46"/>
  <c r="J1622" i="46"/>
  <c r="J1623" i="46"/>
  <c r="J1624" i="46"/>
  <c r="J1625" i="46"/>
  <c r="J1626" i="46"/>
  <c r="J1627" i="46"/>
  <c r="J1628" i="46"/>
  <c r="J1629" i="46"/>
  <c r="J1630" i="46"/>
  <c r="J1631" i="46"/>
  <c r="J1632" i="46"/>
  <c r="J1633" i="46"/>
  <c r="J1634" i="46"/>
  <c r="J1635" i="46"/>
  <c r="J1636" i="46"/>
  <c r="J1637" i="46"/>
  <c r="J1638" i="46"/>
  <c r="J1639" i="46"/>
  <c r="J1640" i="46"/>
  <c r="J1641" i="46"/>
  <c r="J1642" i="46"/>
  <c r="J1643" i="46"/>
  <c r="J1644" i="46"/>
  <c r="J1645" i="46"/>
  <c r="J1646" i="46"/>
  <c r="J1647" i="46"/>
  <c r="J1648" i="46"/>
  <c r="J1649" i="46"/>
  <c r="J1650" i="46"/>
  <c r="J1651" i="46"/>
  <c r="J1652" i="46"/>
  <c r="J1653" i="46"/>
  <c r="J1654" i="46"/>
  <c r="J1655" i="46"/>
  <c r="J1656" i="46"/>
  <c r="J1657" i="46"/>
  <c r="J1658" i="46"/>
  <c r="J1659" i="46"/>
  <c r="J1660" i="46"/>
  <c r="J1661" i="46"/>
  <c r="J1662" i="46"/>
  <c r="J1663" i="46"/>
  <c r="J1664" i="46"/>
  <c r="J1665" i="46"/>
  <c r="J1666" i="46"/>
  <c r="J1667" i="46"/>
  <c r="J1668" i="46"/>
  <c r="J1669" i="46"/>
  <c r="J1670" i="46"/>
  <c r="J1671" i="46"/>
  <c r="J1672" i="46"/>
  <c r="J1673" i="46"/>
  <c r="J1674" i="46"/>
  <c r="J1675" i="46"/>
  <c r="J1676" i="46"/>
  <c r="J1677" i="46"/>
  <c r="J1678" i="46"/>
  <c r="J1679" i="46"/>
  <c r="J1680" i="46"/>
  <c r="J1681" i="46"/>
  <c r="J1682" i="46"/>
  <c r="J1683" i="46"/>
  <c r="J1684" i="46"/>
  <c r="J1685" i="46"/>
  <c r="J1686" i="46"/>
  <c r="J1687" i="46"/>
  <c r="J1688" i="46"/>
  <c r="J1689" i="46"/>
  <c r="J1690" i="46"/>
  <c r="J1691" i="46"/>
  <c r="J1692" i="46"/>
  <c r="J1693" i="46"/>
  <c r="J1694" i="46"/>
  <c r="J1695" i="46"/>
  <c r="J1696" i="46"/>
  <c r="J1697" i="46"/>
  <c r="J1698" i="46"/>
  <c r="J1699" i="46"/>
  <c r="J1700" i="46"/>
  <c r="J1701" i="46"/>
  <c r="J1702" i="46"/>
  <c r="J1703" i="46"/>
  <c r="J1704" i="46"/>
  <c r="J1705" i="46"/>
  <c r="J1706" i="46"/>
  <c r="J1707" i="46"/>
  <c r="J1708" i="46"/>
  <c r="J1709" i="46"/>
  <c r="J1710" i="46"/>
  <c r="J1711" i="46"/>
  <c r="J1712" i="46"/>
  <c r="J1713" i="46"/>
  <c r="J1714" i="46"/>
  <c r="J1715" i="46"/>
  <c r="J1716" i="46"/>
  <c r="J1717" i="46"/>
  <c r="J1718" i="46"/>
  <c r="J1719" i="46"/>
  <c r="J1720" i="46"/>
  <c r="J1721" i="46"/>
  <c r="J1722" i="46"/>
  <c r="J1723" i="46"/>
  <c r="J1724" i="46"/>
  <c r="J1725" i="46"/>
  <c r="J1726" i="46"/>
  <c r="J1727" i="46"/>
  <c r="J1728" i="46"/>
  <c r="J1729" i="46"/>
  <c r="J1730" i="46"/>
  <c r="J1731" i="46"/>
  <c r="J1732" i="46"/>
  <c r="J1733" i="46"/>
  <c r="J1734" i="46"/>
  <c r="J1735" i="46"/>
  <c r="J1736" i="46"/>
  <c r="J1737" i="46"/>
  <c r="J1738" i="46"/>
  <c r="J1739" i="46"/>
  <c r="J1740" i="46"/>
  <c r="J1741" i="46"/>
  <c r="J1742" i="46"/>
  <c r="J1743" i="46"/>
  <c r="J1744" i="46"/>
  <c r="J1745" i="46"/>
  <c r="J1746" i="46"/>
  <c r="J1747" i="46"/>
  <c r="J1748" i="46"/>
  <c r="J1749" i="46"/>
  <c r="J1750" i="46"/>
  <c r="J1751" i="46"/>
  <c r="J1752" i="46"/>
  <c r="J1753" i="46"/>
  <c r="J1754" i="46"/>
  <c r="J1755" i="46"/>
  <c r="J1756" i="46"/>
  <c r="J1757" i="46"/>
  <c r="J1758" i="46"/>
  <c r="J1759" i="46"/>
  <c r="J1760" i="46"/>
  <c r="J1761" i="46"/>
  <c r="J1762" i="46"/>
  <c r="J1763" i="46"/>
  <c r="J1764" i="46"/>
  <c r="J1765" i="46"/>
  <c r="J1766" i="46"/>
  <c r="J1767" i="46"/>
  <c r="J1768" i="46"/>
  <c r="J1769" i="46"/>
  <c r="J1770" i="46"/>
  <c r="J1771" i="46"/>
  <c r="J1772" i="46"/>
  <c r="J1773" i="46"/>
  <c r="J1774" i="46"/>
  <c r="J1775" i="46"/>
  <c r="J1776" i="46"/>
  <c r="J1777" i="46"/>
  <c r="J1778" i="46"/>
  <c r="J1779" i="46"/>
  <c r="J1780" i="46"/>
  <c r="J1781" i="46"/>
  <c r="J1782" i="46"/>
  <c r="J1783" i="46"/>
  <c r="J1784" i="46"/>
  <c r="J1785" i="46"/>
  <c r="J1786" i="46"/>
  <c r="J1787" i="46"/>
  <c r="J1788" i="46"/>
  <c r="J1789" i="46"/>
  <c r="J1790" i="46"/>
  <c r="J1791" i="46"/>
  <c r="J1792" i="46"/>
  <c r="J1793" i="46"/>
  <c r="J1794" i="46"/>
  <c r="J1795" i="46"/>
  <c r="J1796" i="46"/>
  <c r="J1797" i="46"/>
  <c r="J1798" i="46"/>
  <c r="J1799" i="46"/>
  <c r="J1800" i="46"/>
  <c r="J1801" i="46"/>
  <c r="J1802" i="46"/>
  <c r="J1803" i="46"/>
  <c r="J1804" i="46"/>
  <c r="J1805" i="46"/>
  <c r="J1806" i="46"/>
  <c r="J1807" i="46"/>
  <c r="J1808" i="46"/>
  <c r="J1809" i="46"/>
  <c r="J1810" i="46"/>
  <c r="J1811" i="46"/>
  <c r="J1812" i="46"/>
  <c r="J1813" i="46"/>
  <c r="J1814" i="46"/>
  <c r="J1815" i="46"/>
  <c r="J1816" i="46"/>
  <c r="J1817" i="46"/>
  <c r="J1818" i="46"/>
  <c r="J1819" i="46"/>
  <c r="J1820" i="46"/>
  <c r="J1821" i="46"/>
  <c r="J1822" i="46"/>
  <c r="J1823" i="46"/>
  <c r="J1824" i="46"/>
  <c r="J1825" i="46"/>
  <c r="J1826" i="46"/>
  <c r="J1827" i="46"/>
  <c r="J1828" i="46"/>
  <c r="J1829" i="46"/>
  <c r="J1830" i="46"/>
  <c r="J1831" i="46"/>
  <c r="J1832" i="46"/>
  <c r="J1833" i="46"/>
  <c r="J1834" i="46"/>
  <c r="J1835" i="46"/>
  <c r="J1836" i="46"/>
  <c r="J1837" i="46"/>
  <c r="J1838" i="46"/>
  <c r="J1839" i="46"/>
  <c r="J1840" i="46"/>
  <c r="J1841" i="46"/>
  <c r="J1842" i="46"/>
  <c r="J1843" i="46"/>
  <c r="J1844" i="46"/>
  <c r="J1845" i="46"/>
  <c r="J1846" i="46"/>
  <c r="J1847" i="46"/>
  <c r="J1848" i="46"/>
  <c r="J1849" i="46"/>
  <c r="J1850" i="46"/>
  <c r="J1851" i="46"/>
  <c r="J1852" i="46"/>
  <c r="J1853" i="46"/>
  <c r="J1854" i="46"/>
  <c r="J1855" i="46"/>
  <c r="J1856" i="46"/>
  <c r="J1857" i="46"/>
  <c r="J1858" i="46"/>
  <c r="J1859" i="46"/>
  <c r="J1860" i="46"/>
  <c r="J1861" i="46"/>
  <c r="J1862" i="46"/>
  <c r="J1863" i="46"/>
  <c r="J1864" i="46"/>
  <c r="J1865" i="46"/>
  <c r="J1866" i="46"/>
  <c r="J1867" i="46"/>
  <c r="J1868" i="46"/>
  <c r="J1869" i="46"/>
  <c r="J1870" i="46"/>
  <c r="J1871" i="46"/>
  <c r="J1872" i="46"/>
  <c r="J1873" i="46"/>
  <c r="J1874" i="46"/>
  <c r="J1875" i="46"/>
  <c r="J1876" i="46"/>
  <c r="J1877" i="46"/>
  <c r="J1878" i="46"/>
  <c r="J1879" i="46"/>
  <c r="J1880" i="46"/>
  <c r="J1881" i="46"/>
  <c r="J1882" i="46"/>
  <c r="J1883" i="46"/>
  <c r="J1884" i="46"/>
  <c r="J1885" i="46"/>
  <c r="J1886" i="46"/>
  <c r="J1887" i="46"/>
  <c r="J1888" i="46"/>
  <c r="J1889" i="46"/>
  <c r="J1890" i="46"/>
  <c r="J1891" i="46"/>
  <c r="J1892" i="46"/>
  <c r="J1893" i="46"/>
  <c r="J1894" i="46"/>
  <c r="J1895" i="46"/>
  <c r="J1896" i="46"/>
  <c r="J1897" i="46"/>
  <c r="J1898" i="46"/>
  <c r="J1899" i="46"/>
  <c r="J1900" i="46"/>
  <c r="J1901" i="46"/>
  <c r="J1902" i="46"/>
  <c r="J1903" i="46"/>
  <c r="J1904" i="46"/>
  <c r="J1905" i="46"/>
  <c r="J1906" i="46"/>
  <c r="J1907" i="46"/>
  <c r="J1908" i="46"/>
  <c r="J1909" i="46"/>
  <c r="J1910" i="46"/>
  <c r="J1911" i="46"/>
  <c r="J1912" i="46"/>
  <c r="J1913" i="46"/>
  <c r="J1914" i="46"/>
  <c r="J1915" i="46"/>
  <c r="J1916" i="46"/>
  <c r="J1917" i="46"/>
  <c r="J1918" i="46"/>
  <c r="J1919" i="46"/>
  <c r="J1920" i="46"/>
  <c r="J1921" i="46"/>
  <c r="J1922" i="46"/>
  <c r="J1923" i="46"/>
  <c r="J1924" i="46"/>
  <c r="J1925" i="46"/>
  <c r="J1926" i="46"/>
  <c r="J1927" i="46"/>
  <c r="J1928" i="46"/>
  <c r="J1929" i="46"/>
  <c r="J1930" i="46"/>
  <c r="J1931" i="46"/>
  <c r="J1932" i="46"/>
  <c r="J1933" i="46"/>
  <c r="J1934" i="46"/>
  <c r="J1935" i="46"/>
  <c r="J1936" i="46"/>
  <c r="J1937" i="46"/>
  <c r="J1938" i="46"/>
  <c r="J1939" i="46"/>
  <c r="J1940" i="46"/>
  <c r="J1941" i="46"/>
  <c r="J1942" i="46"/>
  <c r="J1943" i="46"/>
  <c r="J1944" i="46"/>
  <c r="J1945" i="46"/>
  <c r="J1946" i="46"/>
  <c r="J1947" i="46"/>
  <c r="J1948" i="46"/>
  <c r="J1949" i="46"/>
  <c r="J1950" i="46"/>
  <c r="J1951" i="46"/>
  <c r="J1952" i="46"/>
  <c r="J1953" i="46"/>
  <c r="J1954" i="46"/>
  <c r="J1955" i="46"/>
  <c r="J1956" i="46"/>
  <c r="J1957" i="46"/>
  <c r="J1958" i="46"/>
  <c r="J1959" i="46"/>
  <c r="J1960" i="46"/>
  <c r="J1961" i="46"/>
  <c r="J1962" i="46"/>
  <c r="J1963" i="46"/>
  <c r="J1964" i="46"/>
  <c r="J1965" i="46"/>
  <c r="J1966" i="46"/>
  <c r="J1967" i="46"/>
  <c r="J1968" i="46"/>
  <c r="J1969" i="46"/>
  <c r="J1970" i="46"/>
  <c r="J1971" i="46"/>
  <c r="J1972" i="46"/>
  <c r="J1973" i="46"/>
  <c r="J1974" i="46"/>
  <c r="J1975" i="46"/>
  <c r="J1976" i="46"/>
  <c r="J1977" i="46"/>
  <c r="J1978" i="46"/>
  <c r="J1979" i="46"/>
  <c r="J1980" i="46"/>
  <c r="J1981" i="46"/>
  <c r="J1982" i="46"/>
  <c r="J1983" i="46"/>
  <c r="J1984" i="46"/>
  <c r="J1985" i="46"/>
  <c r="J1986" i="46"/>
  <c r="J1987" i="46"/>
  <c r="J1988" i="46"/>
  <c r="J1989" i="46"/>
  <c r="J1990" i="46"/>
  <c r="J1991" i="46"/>
  <c r="J1992" i="46"/>
  <c r="J1993" i="46"/>
  <c r="J1994" i="46"/>
  <c r="J1995" i="46"/>
  <c r="J1996" i="46"/>
  <c r="J1997" i="46"/>
  <c r="J1998" i="46"/>
  <c r="J1999" i="46"/>
  <c r="J2000" i="46"/>
  <c r="J2001" i="46"/>
  <c r="J2002" i="46"/>
  <c r="J2003" i="46"/>
  <c r="J2004" i="46"/>
  <c r="J2005" i="46"/>
  <c r="J2006" i="46"/>
  <c r="J2007" i="46"/>
  <c r="J2008" i="46"/>
  <c r="J2009" i="46"/>
  <c r="J2010" i="46"/>
  <c r="J2011" i="46"/>
  <c r="J2012" i="46"/>
  <c r="J2013" i="46"/>
  <c r="J2014" i="46"/>
  <c r="J2015" i="46"/>
  <c r="J2016" i="46"/>
  <c r="J2017" i="46"/>
  <c r="J2018" i="46"/>
  <c r="J2019" i="46"/>
  <c r="J2020" i="46"/>
  <c r="J2021" i="46"/>
  <c r="J2022" i="46"/>
  <c r="J2023" i="46"/>
  <c r="J2024" i="46"/>
  <c r="J2025" i="46"/>
  <c r="J2026" i="46"/>
  <c r="J2027" i="46"/>
  <c r="J2028" i="46"/>
  <c r="J2029" i="46"/>
  <c r="J2030" i="46"/>
  <c r="J2031" i="46"/>
  <c r="J2032" i="46"/>
  <c r="J2033" i="46"/>
  <c r="J2034" i="46"/>
  <c r="J2035" i="46"/>
  <c r="J2036" i="46"/>
  <c r="J2037" i="46"/>
  <c r="J2038" i="46"/>
  <c r="J2039" i="46"/>
  <c r="J2040" i="46"/>
  <c r="J2041" i="46"/>
  <c r="J2042" i="46"/>
  <c r="J2043" i="46"/>
  <c r="J2044" i="46"/>
  <c r="J2045" i="46"/>
  <c r="J2046" i="46"/>
  <c r="J2047" i="46"/>
  <c r="J2048" i="46"/>
  <c r="J2049" i="46"/>
  <c r="J2050" i="46"/>
  <c r="J2051" i="46"/>
  <c r="J2052" i="46"/>
  <c r="J2053" i="46"/>
  <c r="J2054" i="46"/>
  <c r="J2055" i="46"/>
  <c r="J2056" i="46"/>
  <c r="J2057" i="46"/>
  <c r="J2058" i="46"/>
  <c r="J2059" i="46"/>
  <c r="J2060" i="46"/>
  <c r="J2061" i="46"/>
  <c r="J2062" i="46"/>
  <c r="J2063" i="46"/>
  <c r="J2064" i="46"/>
  <c r="J2065" i="46"/>
  <c r="J2066" i="46"/>
  <c r="J2067" i="46"/>
  <c r="J2068" i="46"/>
  <c r="J2069" i="46"/>
  <c r="J2070" i="46"/>
  <c r="J2071" i="46"/>
  <c r="J2072" i="46"/>
  <c r="J2073" i="46"/>
  <c r="J2074" i="46"/>
  <c r="J2075" i="46"/>
  <c r="J2076" i="46"/>
  <c r="J2077" i="46"/>
  <c r="J2078" i="46"/>
  <c r="J2079" i="46"/>
  <c r="J2080" i="46"/>
  <c r="J2081" i="46"/>
  <c r="J2082" i="46"/>
  <c r="J2083" i="46"/>
  <c r="J2084" i="46"/>
  <c r="J2085" i="46"/>
  <c r="J2086" i="46"/>
  <c r="J2087" i="46"/>
  <c r="J2088" i="46"/>
  <c r="J2089" i="46"/>
  <c r="J2090" i="46"/>
  <c r="J2091" i="46"/>
  <c r="J2092" i="46"/>
  <c r="J2093" i="46"/>
  <c r="J2094" i="46"/>
  <c r="J2095" i="46"/>
  <c r="J2096" i="46"/>
  <c r="J2097" i="46"/>
  <c r="J2098" i="46"/>
  <c r="J2099" i="46"/>
  <c r="J2100" i="46"/>
  <c r="J2101" i="46"/>
  <c r="J2102" i="46"/>
  <c r="J2103" i="46"/>
  <c r="J2104" i="46"/>
  <c r="J2105" i="46"/>
  <c r="J2106" i="46"/>
  <c r="J2107" i="46"/>
  <c r="J2108" i="46"/>
  <c r="J2109" i="46"/>
  <c r="J2110" i="46"/>
  <c r="J2111" i="46"/>
  <c r="J2112" i="46"/>
  <c r="J2113" i="46"/>
  <c r="J2114" i="46"/>
  <c r="J2115" i="46"/>
  <c r="J2116" i="46"/>
  <c r="J2117" i="46"/>
  <c r="J2118" i="46"/>
  <c r="J2119" i="46"/>
  <c r="J2120" i="46"/>
  <c r="J2121" i="46"/>
  <c r="J2122" i="46"/>
  <c r="J2123" i="46"/>
  <c r="J2124" i="46"/>
  <c r="J2125" i="46"/>
  <c r="J2126" i="46"/>
  <c r="J2127" i="46"/>
  <c r="J2128" i="46"/>
  <c r="J2129" i="46"/>
  <c r="J2130" i="46"/>
  <c r="J2131" i="46"/>
  <c r="J2132" i="46"/>
  <c r="J2133" i="46"/>
  <c r="J2134" i="46"/>
  <c r="J2135" i="46"/>
  <c r="J2136" i="46"/>
  <c r="J2137" i="46"/>
  <c r="J2138" i="46"/>
  <c r="J2139" i="46"/>
  <c r="J2140" i="46"/>
  <c r="J2141" i="46"/>
  <c r="J2142" i="46"/>
  <c r="J2143" i="46"/>
  <c r="J2144" i="46"/>
  <c r="J2145" i="46"/>
  <c r="J2146" i="46"/>
  <c r="J2147" i="46"/>
  <c r="J2148" i="46"/>
  <c r="J2149" i="46"/>
  <c r="J2150" i="46"/>
  <c r="J2151" i="46"/>
  <c r="J2152" i="46"/>
  <c r="J2153" i="46"/>
  <c r="J2154" i="46"/>
  <c r="J2155" i="46"/>
  <c r="J2156" i="46"/>
  <c r="J2157" i="46"/>
  <c r="J2158" i="46"/>
  <c r="J2159" i="46"/>
  <c r="J2160" i="46"/>
  <c r="J2161" i="46"/>
  <c r="J2162" i="46"/>
  <c r="J2163" i="46"/>
  <c r="J2164" i="46"/>
  <c r="J2165" i="46"/>
  <c r="J2166" i="46"/>
  <c r="J2167" i="46"/>
  <c r="J2168" i="46"/>
  <c r="J2169" i="46"/>
  <c r="J2170" i="46"/>
  <c r="J2171" i="46"/>
  <c r="J2172" i="46"/>
  <c r="J2173" i="46"/>
  <c r="J2174" i="46"/>
  <c r="J2175" i="46"/>
  <c r="J2176" i="46"/>
  <c r="J2177" i="46"/>
  <c r="J2178" i="46"/>
  <c r="J2179" i="46"/>
  <c r="J2180" i="46"/>
  <c r="J2181" i="46"/>
  <c r="J2182" i="46"/>
  <c r="J2183" i="46"/>
  <c r="J2184" i="46"/>
  <c r="J2185" i="46"/>
  <c r="J2186" i="46"/>
  <c r="J2187" i="46"/>
  <c r="J2188" i="46"/>
  <c r="J2189" i="46"/>
  <c r="J2190" i="46"/>
  <c r="J2191" i="46"/>
  <c r="J2192" i="46"/>
  <c r="J2193" i="46"/>
  <c r="J2194" i="46"/>
  <c r="J2195" i="46"/>
  <c r="J2196" i="46"/>
  <c r="J2197" i="46"/>
  <c r="J2198" i="46"/>
  <c r="J2199" i="46"/>
  <c r="J2200" i="46"/>
  <c r="J2201" i="46"/>
  <c r="J2202" i="46"/>
  <c r="J2203" i="46"/>
  <c r="J2204" i="46"/>
  <c r="J2205" i="46"/>
  <c r="J2206" i="46"/>
  <c r="J2207" i="46"/>
  <c r="J2208" i="46"/>
  <c r="J2209" i="46"/>
  <c r="J2210" i="46"/>
  <c r="J2211" i="46"/>
  <c r="J2212" i="46"/>
  <c r="J2213" i="46"/>
  <c r="J2214" i="46"/>
  <c r="J2215" i="46"/>
  <c r="J2216" i="46"/>
  <c r="J2217" i="46"/>
  <c r="J2218" i="46"/>
  <c r="J2219" i="46"/>
  <c r="J2220" i="46"/>
  <c r="J2221" i="46"/>
  <c r="J2222" i="46"/>
  <c r="J2223" i="46"/>
  <c r="J2224" i="46"/>
  <c r="J2225" i="46"/>
  <c r="J2226" i="46"/>
  <c r="J2227" i="46"/>
  <c r="J2228" i="46"/>
  <c r="J2229" i="46"/>
  <c r="J2230" i="46"/>
  <c r="J2231" i="46"/>
  <c r="J2232" i="46"/>
  <c r="J2233" i="46"/>
  <c r="J2234" i="46"/>
  <c r="J2235" i="46"/>
  <c r="J2236" i="46"/>
  <c r="J2237" i="46"/>
  <c r="J2238" i="46"/>
  <c r="J2239" i="46"/>
  <c r="J2240" i="46"/>
  <c r="J2241" i="46"/>
  <c r="J2242" i="46"/>
  <c r="J2243" i="46"/>
  <c r="J2244" i="46"/>
  <c r="J2245" i="46"/>
  <c r="J2246" i="46"/>
  <c r="J2247" i="46"/>
  <c r="J2248" i="46"/>
  <c r="J2249" i="46"/>
  <c r="J2250" i="46"/>
  <c r="J2251" i="46"/>
  <c r="J2252" i="46"/>
  <c r="J2253" i="46"/>
  <c r="J2254" i="46"/>
  <c r="J2255" i="46"/>
  <c r="J2256" i="46"/>
  <c r="J2257" i="46"/>
  <c r="J2258" i="46"/>
  <c r="J2259" i="46"/>
  <c r="J2260" i="46"/>
  <c r="J2261" i="46"/>
  <c r="J2262" i="46"/>
  <c r="J2263" i="46"/>
  <c r="J2264" i="46"/>
  <c r="J2265" i="46"/>
  <c r="J2266" i="46"/>
  <c r="J2267" i="46"/>
  <c r="J2268" i="46"/>
  <c r="J2269" i="46"/>
  <c r="J2270" i="46"/>
  <c r="J2271" i="46"/>
  <c r="J2272" i="46"/>
  <c r="J2273" i="46"/>
  <c r="J2274" i="46"/>
  <c r="J2275" i="46"/>
  <c r="J2276" i="46"/>
  <c r="J2277" i="46"/>
  <c r="J2278" i="46"/>
  <c r="J2279" i="46"/>
  <c r="J2280" i="46"/>
  <c r="J2281" i="46"/>
  <c r="J2282" i="46"/>
  <c r="J2283" i="46"/>
  <c r="J2284" i="46"/>
  <c r="J2285" i="46"/>
  <c r="J2286" i="46"/>
  <c r="J2287" i="46"/>
  <c r="J2288" i="46"/>
  <c r="J2289" i="46"/>
  <c r="J2290" i="46"/>
  <c r="J2291" i="46"/>
  <c r="J2292" i="46"/>
  <c r="J2293" i="46"/>
  <c r="J2294" i="46"/>
  <c r="J2295" i="46"/>
  <c r="J2296" i="46"/>
  <c r="J2297" i="46"/>
  <c r="J2298" i="46"/>
  <c r="J2299" i="46"/>
  <c r="J2300" i="46"/>
  <c r="J2301" i="46"/>
  <c r="J2302" i="46"/>
  <c r="J2303" i="46"/>
  <c r="J2304" i="46"/>
  <c r="J2305" i="46"/>
  <c r="J2306" i="46"/>
  <c r="J2307" i="46"/>
  <c r="J2308" i="46"/>
  <c r="J2309" i="46"/>
  <c r="J2310" i="46"/>
  <c r="J2311" i="46"/>
  <c r="J2312" i="46"/>
  <c r="J2313" i="46"/>
  <c r="J2314" i="46"/>
  <c r="J2315" i="46"/>
  <c r="J2316" i="46"/>
  <c r="J2317" i="46"/>
  <c r="J2318" i="46"/>
  <c r="J2319" i="46"/>
  <c r="J2320" i="46"/>
  <c r="J2321" i="46"/>
  <c r="J2322" i="46"/>
  <c r="J2323" i="46"/>
  <c r="J2324" i="46"/>
  <c r="J2325" i="46"/>
  <c r="J2326" i="46"/>
  <c r="J2327" i="46"/>
  <c r="J2328" i="46"/>
  <c r="J2329" i="46"/>
  <c r="J2330" i="46"/>
  <c r="J2331" i="46"/>
  <c r="J2332" i="46"/>
  <c r="J2333" i="46"/>
  <c r="J2334" i="46"/>
  <c r="J2335" i="46"/>
  <c r="J2336" i="46"/>
  <c r="J2337" i="46"/>
  <c r="J2338" i="46"/>
  <c r="J2339" i="46"/>
  <c r="J2340" i="46"/>
  <c r="J2341" i="46"/>
  <c r="J2342" i="46"/>
  <c r="J2343" i="46"/>
  <c r="J2344" i="46"/>
  <c r="J2345" i="46"/>
  <c r="J2346" i="46"/>
  <c r="J2347" i="46"/>
  <c r="J2348" i="46"/>
  <c r="J2349" i="46"/>
  <c r="J2350" i="46"/>
  <c r="J2351" i="46"/>
  <c r="J2352" i="46"/>
  <c r="J2353" i="46"/>
  <c r="J2354" i="46"/>
  <c r="J2355" i="46"/>
  <c r="J2356" i="46"/>
  <c r="J2357" i="46"/>
  <c r="J2358" i="46"/>
  <c r="J2359" i="46"/>
  <c r="J2360" i="46"/>
  <c r="J2361" i="46"/>
  <c r="J2362" i="46"/>
  <c r="J2363" i="46"/>
  <c r="J2364" i="46"/>
  <c r="J2365" i="46"/>
  <c r="J2366" i="46"/>
  <c r="J2367" i="46"/>
  <c r="J2368" i="46"/>
  <c r="J2369" i="46"/>
  <c r="J2370" i="46"/>
  <c r="J2371" i="46"/>
  <c r="J2372" i="46"/>
  <c r="J2373" i="46"/>
  <c r="J2374" i="46"/>
  <c r="J2375" i="46"/>
  <c r="J2376" i="46"/>
  <c r="J2377" i="46"/>
  <c r="J2378" i="46"/>
  <c r="J2379" i="46"/>
  <c r="J2380" i="46"/>
  <c r="J2381" i="46"/>
  <c r="J2382" i="46"/>
  <c r="J2383" i="46"/>
  <c r="J2384" i="46"/>
  <c r="J2385" i="46"/>
  <c r="J2386" i="46"/>
  <c r="J2387" i="46"/>
  <c r="J2388" i="46"/>
  <c r="J2389" i="46"/>
  <c r="J2390" i="46"/>
  <c r="J2391" i="46"/>
  <c r="J2392" i="46"/>
  <c r="J2393" i="46"/>
  <c r="J2394" i="46"/>
  <c r="J2395" i="46"/>
  <c r="J2396" i="46"/>
  <c r="J2397" i="46"/>
  <c r="J2398" i="46"/>
  <c r="J2399" i="46"/>
  <c r="J2400" i="46"/>
  <c r="J2401" i="46"/>
  <c r="J2402" i="46"/>
  <c r="J2403" i="46"/>
  <c r="J2404" i="46"/>
  <c r="J2405" i="46"/>
  <c r="J2406" i="46"/>
  <c r="J2407" i="46"/>
  <c r="J2408" i="46"/>
  <c r="J2409" i="46"/>
  <c r="J2410" i="46"/>
  <c r="J2411" i="46"/>
  <c r="J2412" i="46"/>
  <c r="J2413" i="46"/>
  <c r="J2414" i="46"/>
  <c r="J2415" i="46"/>
  <c r="J2416" i="46"/>
  <c r="J2417" i="46"/>
  <c r="J2418" i="46"/>
  <c r="J2419" i="46"/>
  <c r="J2420" i="46"/>
  <c r="J2421" i="46"/>
  <c r="J2422" i="46"/>
  <c r="J2423" i="46"/>
  <c r="J2424" i="46"/>
  <c r="J2425" i="46"/>
  <c r="J2426" i="46"/>
  <c r="J2427" i="46"/>
  <c r="J2428" i="46"/>
  <c r="J2429" i="46"/>
  <c r="J2430" i="46"/>
  <c r="J2431" i="46"/>
  <c r="J2432" i="46"/>
  <c r="J2433" i="46"/>
  <c r="J2434" i="46"/>
  <c r="J2435" i="46"/>
  <c r="J2436" i="46"/>
  <c r="J2437" i="46"/>
  <c r="J2438" i="46"/>
  <c r="J2439" i="46"/>
  <c r="J2440" i="46"/>
  <c r="J2441" i="46"/>
  <c r="J2442" i="46"/>
  <c r="J2443" i="46"/>
  <c r="J2444" i="46"/>
  <c r="J2445" i="46"/>
  <c r="J2446" i="46"/>
  <c r="J2447" i="46"/>
  <c r="J2448" i="46"/>
  <c r="J2449" i="46"/>
  <c r="J2450" i="46"/>
  <c r="J2451" i="46"/>
  <c r="J2452" i="46"/>
  <c r="J2453" i="46"/>
  <c r="J2454" i="46"/>
  <c r="J2455" i="46"/>
  <c r="J2456" i="46"/>
  <c r="J2457" i="46"/>
  <c r="J2458" i="46"/>
  <c r="J2459" i="46"/>
  <c r="J2460" i="46"/>
  <c r="J2461" i="46"/>
  <c r="J2462" i="46"/>
  <c r="J2463" i="46"/>
  <c r="J2464" i="46"/>
  <c r="J2465" i="46"/>
  <c r="J2466" i="46"/>
  <c r="J2467" i="46"/>
  <c r="J2468" i="46"/>
  <c r="J2469" i="46"/>
  <c r="J2470" i="46"/>
  <c r="J2471" i="46"/>
  <c r="J2472" i="46"/>
  <c r="J2473" i="46"/>
  <c r="J2474" i="46"/>
  <c r="J2475" i="46"/>
  <c r="J2476" i="46"/>
  <c r="J2477" i="46"/>
  <c r="J2478" i="46"/>
  <c r="J2479" i="46"/>
  <c r="J2480" i="46"/>
  <c r="J2481" i="46"/>
  <c r="J2482" i="46"/>
  <c r="J2483" i="46"/>
  <c r="J2484" i="46"/>
  <c r="J2485" i="46"/>
  <c r="J2486" i="46"/>
  <c r="J2487" i="46"/>
  <c r="J2488" i="46"/>
  <c r="J2489" i="46"/>
  <c r="J2490" i="46"/>
  <c r="J2491" i="46"/>
  <c r="J2492" i="46"/>
  <c r="J2493" i="46"/>
  <c r="J2494" i="46"/>
  <c r="J2495" i="46"/>
  <c r="J2496" i="46"/>
  <c r="J2497" i="46"/>
  <c r="J2498" i="46"/>
  <c r="J2499" i="46"/>
  <c r="J2500" i="46"/>
  <c r="J2501" i="46"/>
  <c r="J2502" i="46"/>
  <c r="J2503" i="46"/>
  <c r="J2504" i="46"/>
  <c r="J2505" i="46"/>
  <c r="J2506" i="46"/>
  <c r="J2507" i="46"/>
  <c r="J2508" i="46"/>
  <c r="J2509" i="46"/>
  <c r="J2510" i="46"/>
  <c r="J2511" i="46"/>
  <c r="J2512" i="46"/>
  <c r="J2513" i="46"/>
  <c r="J2514" i="46"/>
  <c r="J2515" i="46"/>
  <c r="J2516" i="46"/>
  <c r="J2517" i="46"/>
  <c r="J2518" i="46"/>
  <c r="J2519" i="46"/>
  <c r="J2520" i="46"/>
  <c r="J2521" i="46"/>
  <c r="J2522" i="46"/>
  <c r="J2523" i="46"/>
  <c r="J2524" i="46"/>
  <c r="J2525" i="46"/>
  <c r="J2526" i="46"/>
  <c r="J2527" i="46"/>
  <c r="J2528" i="46"/>
  <c r="J2529" i="46"/>
  <c r="J2530" i="46"/>
  <c r="J2531" i="46"/>
  <c r="J2532" i="46"/>
  <c r="J2533" i="46"/>
  <c r="J2534" i="46"/>
  <c r="J2535" i="46"/>
  <c r="J2536" i="46"/>
  <c r="J2537" i="46"/>
  <c r="J2538" i="46"/>
  <c r="J2539" i="46"/>
  <c r="J2540" i="46"/>
  <c r="J2541" i="46"/>
  <c r="J2542" i="46"/>
  <c r="J2543" i="46"/>
  <c r="J2544" i="46"/>
  <c r="J2545" i="46"/>
  <c r="J2546" i="46"/>
  <c r="J2547" i="46"/>
  <c r="J2548" i="46"/>
  <c r="J2549" i="46"/>
  <c r="J2550" i="46"/>
  <c r="J2551" i="46"/>
  <c r="J2552" i="46"/>
  <c r="J2553" i="46"/>
  <c r="J2554" i="46"/>
  <c r="J2555" i="46"/>
  <c r="J2556" i="46"/>
  <c r="J2557" i="46"/>
  <c r="J2558" i="46"/>
  <c r="J2559" i="46"/>
  <c r="J2560" i="46"/>
  <c r="J2561" i="46"/>
  <c r="J2562" i="46"/>
  <c r="J2563" i="46"/>
  <c r="J2564" i="46"/>
  <c r="J2565" i="46"/>
  <c r="J2566" i="46"/>
  <c r="J2567" i="46"/>
  <c r="J2568" i="46"/>
  <c r="J2569" i="46"/>
  <c r="J2570" i="46"/>
  <c r="J2571" i="46"/>
  <c r="J2572" i="46"/>
  <c r="J2573" i="46"/>
  <c r="J2574" i="46"/>
  <c r="J2575" i="46"/>
  <c r="J2576" i="46"/>
  <c r="J2577" i="46"/>
  <c r="J2578" i="46"/>
  <c r="J2579" i="46"/>
  <c r="J2580" i="46"/>
  <c r="J2581" i="46"/>
  <c r="J2582" i="46"/>
  <c r="J2583" i="46"/>
  <c r="J2584" i="46"/>
  <c r="J2585" i="46"/>
  <c r="J2586" i="46"/>
  <c r="J2587" i="46"/>
  <c r="J2588" i="46"/>
  <c r="J2589" i="46"/>
  <c r="J2590" i="46"/>
  <c r="J2591" i="46"/>
  <c r="J2592" i="46"/>
  <c r="J2593" i="46"/>
  <c r="J2594" i="46"/>
  <c r="J2595" i="46"/>
  <c r="J2596" i="46"/>
  <c r="J2597" i="46"/>
  <c r="J2598" i="46"/>
  <c r="J2599" i="46"/>
  <c r="J2600" i="46"/>
  <c r="J2601" i="46"/>
  <c r="J2602" i="46"/>
  <c r="J2603" i="46"/>
  <c r="J2604" i="46"/>
  <c r="J2605" i="46"/>
  <c r="J2606" i="46"/>
  <c r="J2607" i="46"/>
  <c r="J2608" i="46"/>
  <c r="J2609" i="46"/>
  <c r="J2610" i="46"/>
  <c r="J2611" i="46"/>
  <c r="J2612" i="46"/>
  <c r="J2613" i="46"/>
  <c r="J2614" i="46"/>
  <c r="J2615" i="46"/>
  <c r="J2616" i="46"/>
  <c r="J2617" i="46"/>
  <c r="J2618" i="46"/>
  <c r="J2619" i="46"/>
  <c r="J2620" i="46"/>
  <c r="J2621" i="46"/>
  <c r="J2622" i="46"/>
  <c r="J2623" i="46"/>
  <c r="J2624" i="46"/>
  <c r="J2625" i="46"/>
  <c r="J2626" i="46"/>
  <c r="J2627" i="46"/>
  <c r="J2628" i="46"/>
  <c r="J2629" i="46"/>
  <c r="J2630" i="46"/>
  <c r="J2631" i="46"/>
  <c r="J2632" i="46"/>
  <c r="J2633" i="46"/>
  <c r="J2634" i="46"/>
  <c r="J2635" i="46"/>
  <c r="J2636" i="46"/>
  <c r="J2637" i="46"/>
  <c r="J2638" i="46"/>
  <c r="J2639" i="46"/>
  <c r="J2640" i="46"/>
  <c r="J2641" i="46"/>
  <c r="J2642" i="46"/>
  <c r="J2643" i="46"/>
  <c r="J2644" i="46"/>
  <c r="J2645" i="46"/>
  <c r="J2646" i="46"/>
  <c r="J2647" i="46"/>
  <c r="J2648" i="46"/>
  <c r="J2649" i="46"/>
  <c r="J2650" i="46"/>
  <c r="J2651" i="46"/>
  <c r="J2652" i="46"/>
  <c r="J2653" i="46"/>
  <c r="J2654" i="46"/>
  <c r="J2655" i="46"/>
  <c r="J2656" i="46"/>
  <c r="J2657" i="46"/>
  <c r="J2658" i="46"/>
  <c r="J2659" i="46"/>
  <c r="J2660" i="46"/>
  <c r="J2661" i="46"/>
  <c r="J2662" i="46"/>
  <c r="J2663" i="46"/>
  <c r="J2664" i="46"/>
  <c r="J2665" i="46"/>
  <c r="J2666" i="46"/>
  <c r="J2667" i="46"/>
  <c r="J2668" i="46"/>
  <c r="J2669" i="46"/>
  <c r="J2670" i="46"/>
  <c r="J2671" i="46"/>
  <c r="J2672" i="46"/>
  <c r="J2673" i="46"/>
  <c r="J2674" i="46"/>
  <c r="J2675" i="46"/>
  <c r="J2676" i="46"/>
  <c r="J2677" i="46"/>
  <c r="J2678" i="46"/>
  <c r="J2679" i="46"/>
  <c r="J2680" i="46"/>
  <c r="D16" i="23"/>
  <c r="D7" i="23"/>
  <c r="I20" i="23" l="1"/>
  <c r="F20" i="23" s="1"/>
  <c r="I19" i="23"/>
  <c r="H19" i="23" s="1"/>
  <c r="I18" i="23"/>
  <c r="E18" i="23" s="1"/>
  <c r="H17" i="23"/>
  <c r="G17" i="23"/>
  <c r="F17" i="23"/>
  <c r="E17" i="23"/>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123" i="46"/>
  <c r="M124" i="46"/>
  <c r="M125" i="46"/>
  <c r="M126" i="46"/>
  <c r="M127" i="46"/>
  <c r="M128" i="46"/>
  <c r="M129" i="46"/>
  <c r="M130" i="46"/>
  <c r="M131" i="46"/>
  <c r="M132" i="46"/>
  <c r="M133" i="46"/>
  <c r="M134" i="46"/>
  <c r="M135" i="46"/>
  <c r="M136" i="46"/>
  <c r="M137"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87" i="46"/>
  <c r="M188" i="46"/>
  <c r="M189" i="46"/>
  <c r="M190" i="46"/>
  <c r="M191" i="46"/>
  <c r="M192" i="46"/>
  <c r="M193" i="46"/>
  <c r="M194" i="46"/>
  <c r="M195" i="46"/>
  <c r="M196" i="46"/>
  <c r="M197" i="46"/>
  <c r="M198" i="46"/>
  <c r="M199" i="46"/>
  <c r="M200" i="46"/>
  <c r="M201" i="46"/>
  <c r="M202" i="46"/>
  <c r="M203" i="46"/>
  <c r="M204" i="46"/>
  <c r="M205" i="46"/>
  <c r="M206" i="46"/>
  <c r="M207" i="46"/>
  <c r="M208" i="46"/>
  <c r="M209" i="46"/>
  <c r="M210" i="46"/>
  <c r="M211" i="46"/>
  <c r="M212" i="46"/>
  <c r="M213" i="46"/>
  <c r="M214" i="46"/>
  <c r="M215" i="46"/>
  <c r="M216" i="46"/>
  <c r="M217" i="46"/>
  <c r="M218" i="46"/>
  <c r="M219" i="46"/>
  <c r="M220" i="46"/>
  <c r="M221" i="46"/>
  <c r="M222" i="46"/>
  <c r="M223" i="46"/>
  <c r="M224" i="46"/>
  <c r="M225" i="46"/>
  <c r="M226" i="46"/>
  <c r="M227" i="46"/>
  <c r="M228" i="46"/>
  <c r="M229" i="46"/>
  <c r="M230" i="46"/>
  <c r="M231" i="46"/>
  <c r="M232" i="46"/>
  <c r="M233" i="46"/>
  <c r="M234" i="46"/>
  <c r="M235" i="46"/>
  <c r="M236" i="46"/>
  <c r="M237" i="46"/>
  <c r="M238" i="46"/>
  <c r="M239" i="46"/>
  <c r="M240" i="46"/>
  <c r="M241" i="46"/>
  <c r="M242" i="46"/>
  <c r="M243" i="46"/>
  <c r="M244" i="46"/>
  <c r="M245" i="46"/>
  <c r="M246" i="46"/>
  <c r="M247" i="46"/>
  <c r="M248" i="46"/>
  <c r="M249" i="46"/>
  <c r="M250" i="46"/>
  <c r="M251" i="46"/>
  <c r="M252" i="46"/>
  <c r="M253" i="46"/>
  <c r="M254" i="46"/>
  <c r="M255" i="46"/>
  <c r="M256" i="46"/>
  <c r="M257" i="46"/>
  <c r="M258" i="46"/>
  <c r="M259" i="46"/>
  <c r="M260" i="46"/>
  <c r="M261" i="46"/>
  <c r="M262" i="46"/>
  <c r="M263" i="46"/>
  <c r="M264" i="46"/>
  <c r="M265" i="46"/>
  <c r="M266" i="46"/>
  <c r="M267" i="46"/>
  <c r="M268" i="46"/>
  <c r="M269" i="46"/>
  <c r="M270" i="46"/>
  <c r="M271" i="46"/>
  <c r="M272" i="46"/>
  <c r="M273" i="46"/>
  <c r="M274" i="46"/>
  <c r="M275" i="46"/>
  <c r="M276" i="46"/>
  <c r="M277" i="46"/>
  <c r="M278" i="46"/>
  <c r="M279" i="46"/>
  <c r="M280" i="46"/>
  <c r="M281" i="46"/>
  <c r="M282" i="46"/>
  <c r="M283" i="46"/>
  <c r="M284" i="46"/>
  <c r="M285" i="46"/>
  <c r="M286" i="46"/>
  <c r="M287" i="46"/>
  <c r="M288" i="46"/>
  <c r="M289" i="46"/>
  <c r="M290" i="46"/>
  <c r="M291" i="46"/>
  <c r="M292" i="46"/>
  <c r="M293" i="46"/>
  <c r="M294" i="46"/>
  <c r="M295" i="46"/>
  <c r="M296" i="46"/>
  <c r="M297" i="46"/>
  <c r="M298" i="46"/>
  <c r="M299" i="46"/>
  <c r="M300" i="46"/>
  <c r="M301" i="46"/>
  <c r="M302" i="46"/>
  <c r="M303" i="46"/>
  <c r="M304" i="46"/>
  <c r="M305" i="46"/>
  <c r="M306" i="46"/>
  <c r="M307" i="46"/>
  <c r="M308" i="46"/>
  <c r="M309" i="46"/>
  <c r="M310" i="46"/>
  <c r="M311" i="46"/>
  <c r="M312" i="46"/>
  <c r="M313" i="46"/>
  <c r="M314" i="46"/>
  <c r="M315" i="46"/>
  <c r="M316" i="46"/>
  <c r="M317" i="46"/>
  <c r="M318" i="46"/>
  <c r="M319" i="46"/>
  <c r="M320" i="46"/>
  <c r="M321" i="46"/>
  <c r="M322" i="46"/>
  <c r="M323" i="46"/>
  <c r="M324" i="46"/>
  <c r="M325" i="46"/>
  <c r="M326" i="46"/>
  <c r="M327" i="46"/>
  <c r="M328" i="46"/>
  <c r="M329" i="46"/>
  <c r="M330" i="46"/>
  <c r="M331" i="46"/>
  <c r="M332" i="46"/>
  <c r="M333" i="46"/>
  <c r="M334" i="46"/>
  <c r="M335" i="46"/>
  <c r="M336" i="46"/>
  <c r="M337" i="46"/>
  <c r="M338" i="46"/>
  <c r="M339" i="46"/>
  <c r="M340" i="46"/>
  <c r="M341" i="46"/>
  <c r="M342" i="46"/>
  <c r="M343" i="46"/>
  <c r="M344" i="46"/>
  <c r="M345" i="46"/>
  <c r="M346" i="46"/>
  <c r="M347" i="46"/>
  <c r="M348" i="46"/>
  <c r="M349" i="46"/>
  <c r="M350" i="46"/>
  <c r="M351" i="46"/>
  <c r="M352" i="46"/>
  <c r="M353" i="46"/>
  <c r="M354" i="46"/>
  <c r="M355" i="46"/>
  <c r="M356" i="46"/>
  <c r="M357" i="46"/>
  <c r="M358" i="46"/>
  <c r="M359" i="46"/>
  <c r="M360" i="46"/>
  <c r="M361" i="46"/>
  <c r="M362" i="46"/>
  <c r="M363" i="46"/>
  <c r="M364" i="46"/>
  <c r="M365" i="46"/>
  <c r="M366" i="46"/>
  <c r="M367" i="46"/>
  <c r="M368" i="46"/>
  <c r="M369" i="46"/>
  <c r="M370" i="46"/>
  <c r="M371" i="46"/>
  <c r="M372" i="46"/>
  <c r="M373" i="46"/>
  <c r="M374" i="46"/>
  <c r="M375" i="46"/>
  <c r="M376" i="46"/>
  <c r="M377" i="46"/>
  <c r="M378" i="46"/>
  <c r="M379" i="46"/>
  <c r="M380" i="46"/>
  <c r="M381" i="46"/>
  <c r="M382" i="46"/>
  <c r="M383" i="46"/>
  <c r="M384" i="46"/>
  <c r="M385" i="46"/>
  <c r="M386" i="46"/>
  <c r="M387" i="46"/>
  <c r="M388" i="46"/>
  <c r="M389" i="46"/>
  <c r="M390" i="46"/>
  <c r="M391" i="46"/>
  <c r="M392" i="46"/>
  <c r="M393" i="46"/>
  <c r="M394" i="46"/>
  <c r="M395" i="46"/>
  <c r="M396" i="46"/>
  <c r="M397" i="46"/>
  <c r="M398" i="46"/>
  <c r="M399" i="46"/>
  <c r="M400" i="46"/>
  <c r="M401" i="46"/>
  <c r="M402" i="46"/>
  <c r="M403" i="46"/>
  <c r="M404" i="46"/>
  <c r="M405" i="46"/>
  <c r="M406" i="46"/>
  <c r="M407" i="46"/>
  <c r="M408" i="46"/>
  <c r="M409" i="46"/>
  <c r="M410" i="46"/>
  <c r="M411" i="46"/>
  <c r="M412" i="46"/>
  <c r="M413" i="46"/>
  <c r="M414" i="46"/>
  <c r="M415" i="46"/>
  <c r="M416" i="46"/>
  <c r="M417" i="46"/>
  <c r="M418" i="46"/>
  <c r="M419" i="46"/>
  <c r="M420" i="46"/>
  <c r="M421" i="46"/>
  <c r="M422" i="46"/>
  <c r="M423" i="46"/>
  <c r="M424" i="46"/>
  <c r="M425" i="46"/>
  <c r="M426" i="46"/>
  <c r="M427" i="46"/>
  <c r="M428" i="46"/>
  <c r="M429" i="46"/>
  <c r="M430" i="46"/>
  <c r="M431" i="46"/>
  <c r="M432" i="46"/>
  <c r="M433" i="46"/>
  <c r="M434" i="46"/>
  <c r="M435" i="46"/>
  <c r="M436" i="46"/>
  <c r="M437" i="46"/>
  <c r="M438" i="46"/>
  <c r="M439" i="46"/>
  <c r="M440" i="46"/>
  <c r="M441" i="46"/>
  <c r="M442" i="46"/>
  <c r="M443" i="46"/>
  <c r="M444" i="46"/>
  <c r="M445" i="46"/>
  <c r="M446" i="46"/>
  <c r="M447" i="46"/>
  <c r="M448" i="46"/>
  <c r="M449" i="46"/>
  <c r="M450" i="46"/>
  <c r="M451" i="46"/>
  <c r="M452" i="46"/>
  <c r="M453" i="46"/>
  <c r="M454" i="46"/>
  <c r="M455" i="46"/>
  <c r="M456" i="46"/>
  <c r="M457" i="46"/>
  <c r="M458" i="46"/>
  <c r="M459" i="46"/>
  <c r="M460" i="46"/>
  <c r="M461" i="46"/>
  <c r="M462" i="46"/>
  <c r="M463" i="46"/>
  <c r="M464" i="46"/>
  <c r="M465" i="46"/>
  <c r="M466" i="46"/>
  <c r="M467" i="46"/>
  <c r="M468" i="46"/>
  <c r="M469" i="46"/>
  <c r="M470" i="46"/>
  <c r="M471" i="46"/>
  <c r="M472" i="46"/>
  <c r="M473" i="46"/>
  <c r="M474" i="46"/>
  <c r="M475" i="46"/>
  <c r="M476" i="46"/>
  <c r="M477" i="46"/>
  <c r="M478" i="46"/>
  <c r="M479" i="46"/>
  <c r="M480" i="46"/>
  <c r="M481" i="46"/>
  <c r="M482" i="46"/>
  <c r="M483" i="46"/>
  <c r="M484" i="46"/>
  <c r="M485" i="46"/>
  <c r="M486" i="46"/>
  <c r="M487" i="46"/>
  <c r="M488" i="46"/>
  <c r="M489" i="46"/>
  <c r="M490" i="46"/>
  <c r="M491" i="46"/>
  <c r="M492" i="46"/>
  <c r="M493" i="46"/>
  <c r="M494" i="46"/>
  <c r="M495" i="46"/>
  <c r="M496" i="46"/>
  <c r="M497" i="46"/>
  <c r="M498" i="46"/>
  <c r="M499" i="46"/>
  <c r="M500" i="46"/>
  <c r="M501" i="46"/>
  <c r="M502" i="46"/>
  <c r="M503" i="46"/>
  <c r="M504" i="46"/>
  <c r="M505" i="46"/>
  <c r="M506" i="46"/>
  <c r="M507" i="46"/>
  <c r="M508" i="46"/>
  <c r="M509" i="46"/>
  <c r="M510" i="46"/>
  <c r="M511" i="46"/>
  <c r="M512" i="46"/>
  <c r="M513" i="46"/>
  <c r="M514" i="46"/>
  <c r="M515" i="46"/>
  <c r="M516" i="46"/>
  <c r="M517" i="46"/>
  <c r="M518" i="46"/>
  <c r="M519" i="46"/>
  <c r="M520" i="46"/>
  <c r="M521" i="46"/>
  <c r="M522" i="46"/>
  <c r="M523" i="46"/>
  <c r="M524" i="46"/>
  <c r="M525" i="46"/>
  <c r="M526" i="46"/>
  <c r="M527" i="46"/>
  <c r="M528" i="46"/>
  <c r="M529" i="46"/>
  <c r="M530" i="46"/>
  <c r="M531" i="46"/>
  <c r="M532" i="46"/>
  <c r="M533" i="46"/>
  <c r="M534" i="46"/>
  <c r="M535" i="46"/>
  <c r="M536" i="46"/>
  <c r="M537" i="46"/>
  <c r="M538" i="46"/>
  <c r="M539" i="46"/>
  <c r="M540" i="46"/>
  <c r="M541" i="46"/>
  <c r="M542" i="46"/>
  <c r="M543" i="46"/>
  <c r="M544" i="46"/>
  <c r="M545" i="46"/>
  <c r="M546" i="46"/>
  <c r="M547" i="46"/>
  <c r="M548" i="46"/>
  <c r="M549" i="46"/>
  <c r="M550" i="46"/>
  <c r="M551" i="46"/>
  <c r="M552" i="46"/>
  <c r="M553" i="46"/>
  <c r="M554" i="46"/>
  <c r="M555" i="46"/>
  <c r="M556" i="46"/>
  <c r="M557" i="46"/>
  <c r="M558" i="46"/>
  <c r="M559" i="46"/>
  <c r="M560" i="46"/>
  <c r="M561" i="46"/>
  <c r="M562" i="46"/>
  <c r="M563" i="46"/>
  <c r="M564" i="46"/>
  <c r="M565" i="46"/>
  <c r="M566" i="46"/>
  <c r="M567" i="46"/>
  <c r="M568" i="46"/>
  <c r="M569" i="46"/>
  <c r="M570" i="46"/>
  <c r="M571" i="46"/>
  <c r="M572" i="46"/>
  <c r="M573" i="46"/>
  <c r="M574" i="46"/>
  <c r="M575" i="46"/>
  <c r="M576" i="46"/>
  <c r="M577" i="46"/>
  <c r="M578" i="46"/>
  <c r="M579" i="46"/>
  <c r="M580" i="46"/>
  <c r="M581" i="46"/>
  <c r="M582" i="46"/>
  <c r="M583" i="46"/>
  <c r="M584" i="46"/>
  <c r="M585" i="46"/>
  <c r="M586" i="46"/>
  <c r="M587" i="46"/>
  <c r="M588" i="46"/>
  <c r="M589" i="46"/>
  <c r="M590" i="46"/>
  <c r="M591" i="46"/>
  <c r="M592" i="46"/>
  <c r="M593" i="46"/>
  <c r="M594" i="46"/>
  <c r="M595" i="46"/>
  <c r="M596" i="46"/>
  <c r="M597" i="46"/>
  <c r="M598" i="46"/>
  <c r="M599" i="46"/>
  <c r="M600" i="46"/>
  <c r="M601" i="46"/>
  <c r="M602" i="46"/>
  <c r="M603" i="46"/>
  <c r="M604" i="46"/>
  <c r="M605" i="46"/>
  <c r="M606" i="46"/>
  <c r="M607" i="46"/>
  <c r="M608" i="46"/>
  <c r="M609" i="46"/>
  <c r="M610" i="46"/>
  <c r="M611" i="46"/>
  <c r="M612" i="46"/>
  <c r="M613" i="46"/>
  <c r="M614" i="46"/>
  <c r="M615" i="46"/>
  <c r="M616" i="46"/>
  <c r="M617" i="46"/>
  <c r="M618" i="46"/>
  <c r="M619" i="46"/>
  <c r="M620" i="46"/>
  <c r="M621" i="46"/>
  <c r="M622" i="46"/>
  <c r="M623" i="46"/>
  <c r="M624" i="46"/>
  <c r="M625" i="46"/>
  <c r="M626" i="46"/>
  <c r="M627" i="46"/>
  <c r="M628" i="46"/>
  <c r="M629" i="46"/>
  <c r="M630" i="46"/>
  <c r="M631" i="46"/>
  <c r="M632" i="46"/>
  <c r="M633" i="46"/>
  <c r="M634" i="46"/>
  <c r="M635" i="46"/>
  <c r="M636" i="46"/>
  <c r="M637" i="46"/>
  <c r="M638" i="46"/>
  <c r="M639" i="46"/>
  <c r="M640" i="46"/>
  <c r="M641" i="46"/>
  <c r="M642" i="46"/>
  <c r="M643" i="46"/>
  <c r="M644" i="46"/>
  <c r="M645" i="46"/>
  <c r="M646" i="46"/>
  <c r="M647" i="46"/>
  <c r="M648" i="46"/>
  <c r="M649" i="46"/>
  <c r="M650" i="46"/>
  <c r="M651" i="46"/>
  <c r="M652" i="46"/>
  <c r="M653" i="46"/>
  <c r="M654" i="46"/>
  <c r="M655" i="46"/>
  <c r="M656" i="46"/>
  <c r="M657" i="46"/>
  <c r="M658" i="46"/>
  <c r="M659" i="46"/>
  <c r="M660" i="46"/>
  <c r="M661" i="46"/>
  <c r="M662" i="46"/>
  <c r="M663" i="46"/>
  <c r="M664" i="46"/>
  <c r="M665" i="46"/>
  <c r="M666" i="46"/>
  <c r="M667" i="46"/>
  <c r="M668" i="46"/>
  <c r="M669" i="46"/>
  <c r="M670" i="46"/>
  <c r="M671" i="46"/>
  <c r="M672" i="46"/>
  <c r="M673" i="46"/>
  <c r="M674" i="46"/>
  <c r="M675" i="46"/>
  <c r="M676" i="46"/>
  <c r="M677" i="46"/>
  <c r="M678" i="46"/>
  <c r="M679" i="46"/>
  <c r="M680" i="46"/>
  <c r="M681" i="46"/>
  <c r="M682" i="46"/>
  <c r="M683" i="46"/>
  <c r="M684" i="46"/>
  <c r="M685" i="46"/>
  <c r="M686" i="46"/>
  <c r="M687" i="46"/>
  <c r="M688" i="46"/>
  <c r="M689" i="46"/>
  <c r="M690" i="46"/>
  <c r="M691" i="46"/>
  <c r="M692" i="46"/>
  <c r="M693" i="46"/>
  <c r="M694" i="46"/>
  <c r="M695" i="46"/>
  <c r="M696" i="46"/>
  <c r="M697" i="46"/>
  <c r="M698" i="46"/>
  <c r="M699" i="46"/>
  <c r="M700" i="46"/>
  <c r="M701" i="46"/>
  <c r="M702" i="46"/>
  <c r="M703" i="46"/>
  <c r="M704" i="46"/>
  <c r="M705" i="46"/>
  <c r="M706" i="46"/>
  <c r="M707" i="46"/>
  <c r="M708" i="46"/>
  <c r="M709" i="46"/>
  <c r="M710" i="46"/>
  <c r="M711" i="46"/>
  <c r="M712" i="46"/>
  <c r="M713" i="46"/>
  <c r="M714" i="46"/>
  <c r="M715" i="46"/>
  <c r="M716" i="46"/>
  <c r="M717" i="46"/>
  <c r="M718" i="46"/>
  <c r="M719" i="46"/>
  <c r="M720" i="46"/>
  <c r="M721" i="46"/>
  <c r="M722" i="46"/>
  <c r="M723" i="46"/>
  <c r="M724" i="46"/>
  <c r="M725" i="46"/>
  <c r="M726" i="46"/>
  <c r="M727" i="46"/>
  <c r="M728" i="46"/>
  <c r="M729" i="46"/>
  <c r="M730" i="46"/>
  <c r="M731" i="46"/>
  <c r="M732" i="46"/>
  <c r="M733" i="46"/>
  <c r="M734" i="46"/>
  <c r="M735" i="46"/>
  <c r="M736" i="46"/>
  <c r="M737" i="46"/>
  <c r="M738" i="46"/>
  <c r="M739" i="46"/>
  <c r="M740" i="46"/>
  <c r="M741" i="46"/>
  <c r="M742" i="46"/>
  <c r="M743" i="46"/>
  <c r="M744" i="46"/>
  <c r="M745" i="46"/>
  <c r="M746" i="46"/>
  <c r="M747" i="46"/>
  <c r="M748" i="46"/>
  <c r="M749" i="46"/>
  <c r="M750" i="46"/>
  <c r="M751" i="46"/>
  <c r="M752" i="46"/>
  <c r="M753" i="46"/>
  <c r="M754" i="46"/>
  <c r="M755" i="46"/>
  <c r="M756" i="46"/>
  <c r="M757" i="46"/>
  <c r="M758" i="46"/>
  <c r="M759" i="46"/>
  <c r="M760" i="46"/>
  <c r="M761" i="46"/>
  <c r="M762" i="46"/>
  <c r="M763" i="46"/>
  <c r="M764" i="46"/>
  <c r="M765" i="46"/>
  <c r="M766" i="46"/>
  <c r="M767" i="46"/>
  <c r="M768" i="46"/>
  <c r="M769" i="46"/>
  <c r="M770" i="46"/>
  <c r="M771" i="46"/>
  <c r="M772" i="46"/>
  <c r="M773" i="46"/>
  <c r="M774" i="46"/>
  <c r="M775" i="46"/>
  <c r="M776" i="46"/>
  <c r="M777" i="46"/>
  <c r="M778" i="46"/>
  <c r="M779" i="46"/>
  <c r="M780" i="46"/>
  <c r="M781" i="46"/>
  <c r="M782" i="46"/>
  <c r="M783" i="46"/>
  <c r="M784" i="46"/>
  <c r="M785" i="46"/>
  <c r="M786" i="46"/>
  <c r="M787" i="46"/>
  <c r="M788" i="46"/>
  <c r="M789" i="46"/>
  <c r="M790" i="46"/>
  <c r="M791" i="46"/>
  <c r="M792" i="46"/>
  <c r="M793" i="46"/>
  <c r="M794" i="46"/>
  <c r="M795" i="46"/>
  <c r="M796" i="46"/>
  <c r="M797" i="46"/>
  <c r="M798" i="46"/>
  <c r="M799" i="46"/>
  <c r="M800" i="46"/>
  <c r="M801" i="46"/>
  <c r="M802" i="46"/>
  <c r="M803" i="46"/>
  <c r="M804" i="46"/>
  <c r="M805" i="46"/>
  <c r="M806" i="46"/>
  <c r="M807" i="46"/>
  <c r="M808" i="46"/>
  <c r="M809" i="46"/>
  <c r="M810" i="46"/>
  <c r="M811" i="46"/>
  <c r="M812" i="46"/>
  <c r="M813" i="46"/>
  <c r="M814" i="46"/>
  <c r="M815" i="46"/>
  <c r="M816" i="46"/>
  <c r="M817" i="46"/>
  <c r="M818" i="46"/>
  <c r="M819" i="46"/>
  <c r="M820" i="46"/>
  <c r="M821" i="46"/>
  <c r="M822" i="46"/>
  <c r="M823" i="46"/>
  <c r="M824" i="46"/>
  <c r="M825" i="46"/>
  <c r="M826" i="46"/>
  <c r="M827" i="46"/>
  <c r="M828" i="46"/>
  <c r="M829" i="46"/>
  <c r="M830" i="46"/>
  <c r="M831" i="46"/>
  <c r="M832" i="46"/>
  <c r="M833" i="46"/>
  <c r="M834" i="46"/>
  <c r="M835" i="46"/>
  <c r="M836" i="46"/>
  <c r="M837" i="46"/>
  <c r="M838" i="46"/>
  <c r="M839" i="46"/>
  <c r="M840" i="46"/>
  <c r="M841" i="46"/>
  <c r="M842" i="46"/>
  <c r="M843" i="46"/>
  <c r="M844" i="46"/>
  <c r="M845" i="46"/>
  <c r="M846" i="46"/>
  <c r="M847" i="46"/>
  <c r="M848" i="46"/>
  <c r="M849" i="46"/>
  <c r="M850" i="46"/>
  <c r="M851" i="46"/>
  <c r="M852" i="46"/>
  <c r="M853" i="46"/>
  <c r="M854" i="46"/>
  <c r="M855" i="46"/>
  <c r="M856" i="46"/>
  <c r="M857" i="46"/>
  <c r="M858" i="46"/>
  <c r="M859" i="46"/>
  <c r="M860" i="46"/>
  <c r="M861" i="46"/>
  <c r="M862" i="46"/>
  <c r="M863" i="46"/>
  <c r="M864" i="46"/>
  <c r="M865" i="46"/>
  <c r="M866" i="46"/>
  <c r="M867" i="46"/>
  <c r="M868" i="46"/>
  <c r="M869" i="46"/>
  <c r="M870" i="46"/>
  <c r="M871" i="46"/>
  <c r="M872" i="46"/>
  <c r="M873" i="46"/>
  <c r="M874" i="46"/>
  <c r="M875" i="46"/>
  <c r="M876" i="46"/>
  <c r="M877" i="46"/>
  <c r="M878" i="46"/>
  <c r="M879" i="46"/>
  <c r="M880" i="46"/>
  <c r="M881" i="46"/>
  <c r="M882" i="46"/>
  <c r="M883" i="46"/>
  <c r="M884" i="46"/>
  <c r="M885" i="46"/>
  <c r="M886" i="46"/>
  <c r="M887" i="46"/>
  <c r="M888" i="46"/>
  <c r="M889" i="46"/>
  <c r="M890" i="46"/>
  <c r="M891" i="46"/>
  <c r="M892" i="46"/>
  <c r="M893" i="46"/>
  <c r="M894" i="46"/>
  <c r="M895" i="46"/>
  <c r="M896" i="46"/>
  <c r="M897" i="46"/>
  <c r="M898" i="46"/>
  <c r="M899" i="46"/>
  <c r="M900" i="46"/>
  <c r="M901" i="46"/>
  <c r="M902" i="46"/>
  <c r="M903" i="46"/>
  <c r="M904" i="46"/>
  <c r="M905" i="46"/>
  <c r="M906" i="46"/>
  <c r="M907" i="46"/>
  <c r="M908" i="46"/>
  <c r="M909" i="46"/>
  <c r="M910" i="46"/>
  <c r="M911" i="46"/>
  <c r="M912" i="46"/>
  <c r="M913" i="46"/>
  <c r="M914" i="46"/>
  <c r="M915" i="46"/>
  <c r="M916" i="46"/>
  <c r="M917" i="46"/>
  <c r="M918" i="46"/>
  <c r="M919" i="46"/>
  <c r="M920" i="46"/>
  <c r="M921" i="46"/>
  <c r="M922" i="46"/>
  <c r="M923" i="46"/>
  <c r="M924" i="46"/>
  <c r="M925" i="46"/>
  <c r="M926" i="46"/>
  <c r="M927" i="46"/>
  <c r="M928" i="46"/>
  <c r="M929" i="46"/>
  <c r="M930" i="46"/>
  <c r="M931" i="46"/>
  <c r="M932" i="46"/>
  <c r="M933" i="46"/>
  <c r="M934" i="46"/>
  <c r="M935" i="46"/>
  <c r="M936" i="46"/>
  <c r="M937" i="46"/>
  <c r="M938" i="46"/>
  <c r="M939" i="46"/>
  <c r="M940" i="46"/>
  <c r="M941" i="46"/>
  <c r="M942" i="46"/>
  <c r="M943" i="46"/>
  <c r="M944" i="46"/>
  <c r="M945" i="46"/>
  <c r="M946" i="46"/>
  <c r="M947" i="46"/>
  <c r="M948" i="46"/>
  <c r="M949" i="46"/>
  <c r="M950" i="46"/>
  <c r="M951" i="46"/>
  <c r="M952" i="46"/>
  <c r="M953" i="46"/>
  <c r="M954" i="46"/>
  <c r="M955" i="46"/>
  <c r="M956" i="46"/>
  <c r="M957" i="46"/>
  <c r="M958" i="46"/>
  <c r="M959" i="46"/>
  <c r="M960" i="46"/>
  <c r="M961" i="46"/>
  <c r="M962" i="46"/>
  <c r="M963" i="46"/>
  <c r="M964" i="46"/>
  <c r="M965" i="46"/>
  <c r="M966" i="46"/>
  <c r="M967" i="46"/>
  <c r="M968" i="46"/>
  <c r="M969" i="46"/>
  <c r="M970" i="46"/>
  <c r="M971" i="46"/>
  <c r="M972" i="46"/>
  <c r="M973" i="46"/>
  <c r="M974" i="46"/>
  <c r="M975" i="46"/>
  <c r="M976" i="46"/>
  <c r="M977" i="46"/>
  <c r="M978" i="46"/>
  <c r="M979" i="46"/>
  <c r="M980" i="46"/>
  <c r="M981" i="46"/>
  <c r="M982" i="46"/>
  <c r="M983" i="46"/>
  <c r="M984" i="46"/>
  <c r="M985" i="46"/>
  <c r="M986" i="46"/>
  <c r="M987" i="46"/>
  <c r="M988" i="46"/>
  <c r="M989" i="46"/>
  <c r="M990" i="46"/>
  <c r="M991" i="46"/>
  <c r="M992" i="46"/>
  <c r="M993" i="46"/>
  <c r="M994" i="46"/>
  <c r="M995" i="46"/>
  <c r="M996" i="46"/>
  <c r="M997" i="46"/>
  <c r="M998" i="46"/>
  <c r="M999" i="46"/>
  <c r="M1000" i="46"/>
  <c r="M1001" i="46"/>
  <c r="M1002" i="46"/>
  <c r="M1003" i="46"/>
  <c r="M1004" i="46"/>
  <c r="M1005" i="46"/>
  <c r="M1006" i="46"/>
  <c r="M1007" i="46"/>
  <c r="M1008" i="46"/>
  <c r="M1009" i="46"/>
  <c r="M1010" i="46"/>
  <c r="M1011" i="46"/>
  <c r="M1012" i="46"/>
  <c r="M1013" i="46"/>
  <c r="M1014" i="46"/>
  <c r="M1015" i="46"/>
  <c r="M1016" i="46"/>
  <c r="M1017" i="46"/>
  <c r="M1018" i="46"/>
  <c r="M1019" i="46"/>
  <c r="M1020" i="46"/>
  <c r="M1021" i="46"/>
  <c r="M1022" i="46"/>
  <c r="M1023" i="46"/>
  <c r="M1024" i="46"/>
  <c r="M1025" i="46"/>
  <c r="M1026" i="46"/>
  <c r="M1027" i="46"/>
  <c r="M1028" i="46"/>
  <c r="M1029" i="46"/>
  <c r="M1030" i="46"/>
  <c r="M1031" i="46"/>
  <c r="M1032" i="46"/>
  <c r="M1033" i="46"/>
  <c r="M1034" i="46"/>
  <c r="M1035" i="46"/>
  <c r="M1036" i="46"/>
  <c r="M1037" i="46"/>
  <c r="M1038" i="46"/>
  <c r="M1039" i="46"/>
  <c r="M1040" i="46"/>
  <c r="M1041" i="46"/>
  <c r="M1042" i="46"/>
  <c r="M1043" i="46"/>
  <c r="M1044" i="46"/>
  <c r="M1045" i="46"/>
  <c r="M1046" i="46"/>
  <c r="M1047" i="46"/>
  <c r="M1048" i="46"/>
  <c r="M1049" i="46"/>
  <c r="M1050" i="46"/>
  <c r="M1051" i="46"/>
  <c r="M1052" i="46"/>
  <c r="M1053" i="46"/>
  <c r="M1054" i="46"/>
  <c r="M1055" i="46"/>
  <c r="M1056" i="46"/>
  <c r="M1057" i="46"/>
  <c r="M1058" i="46"/>
  <c r="M1059" i="46"/>
  <c r="M1060" i="46"/>
  <c r="M1061" i="46"/>
  <c r="M1062" i="46"/>
  <c r="M1063" i="46"/>
  <c r="M1064" i="46"/>
  <c r="M1065" i="46"/>
  <c r="M1066" i="46"/>
  <c r="M1067" i="46"/>
  <c r="M1068" i="46"/>
  <c r="M1069" i="46"/>
  <c r="M1070" i="46"/>
  <c r="M1071" i="46"/>
  <c r="M1072" i="46"/>
  <c r="M1073" i="46"/>
  <c r="M1074" i="46"/>
  <c r="M1075" i="46"/>
  <c r="M1076" i="46"/>
  <c r="M1077" i="46"/>
  <c r="M1078" i="46"/>
  <c r="M1079" i="46"/>
  <c r="M1080" i="46"/>
  <c r="M1081" i="46"/>
  <c r="M1082" i="46"/>
  <c r="M1083" i="46"/>
  <c r="M1084" i="46"/>
  <c r="M1085" i="46"/>
  <c r="M1086" i="46"/>
  <c r="M1087" i="46"/>
  <c r="M1088" i="46"/>
  <c r="M1089" i="46"/>
  <c r="M1090" i="46"/>
  <c r="M1091" i="46"/>
  <c r="M1092" i="46"/>
  <c r="M1093" i="46"/>
  <c r="M1094" i="46"/>
  <c r="M1095" i="46"/>
  <c r="M1096" i="46"/>
  <c r="M1097" i="46"/>
  <c r="M1098" i="46"/>
  <c r="M1099" i="46"/>
  <c r="M1100" i="46"/>
  <c r="M1101" i="46"/>
  <c r="M1102" i="46"/>
  <c r="M1103" i="46"/>
  <c r="M1104" i="46"/>
  <c r="M1105" i="46"/>
  <c r="M1106" i="46"/>
  <c r="M1107" i="46"/>
  <c r="M1108" i="46"/>
  <c r="M1109" i="46"/>
  <c r="M1110" i="46"/>
  <c r="M1111" i="46"/>
  <c r="M1112" i="46"/>
  <c r="M1113" i="46"/>
  <c r="M1114" i="46"/>
  <c r="M1115" i="46"/>
  <c r="M1116" i="46"/>
  <c r="M1117" i="46"/>
  <c r="M1118" i="46"/>
  <c r="M1119" i="46"/>
  <c r="M1120" i="46"/>
  <c r="M1121" i="46"/>
  <c r="M1122" i="46"/>
  <c r="M1123" i="46"/>
  <c r="M1124" i="46"/>
  <c r="M1125" i="46"/>
  <c r="M1126" i="46"/>
  <c r="M1127" i="46"/>
  <c r="M1128" i="46"/>
  <c r="M1129" i="46"/>
  <c r="M1130" i="46"/>
  <c r="M1131" i="46"/>
  <c r="M1132" i="46"/>
  <c r="M1133" i="46"/>
  <c r="M1134" i="46"/>
  <c r="M1135" i="46"/>
  <c r="M1136" i="46"/>
  <c r="M1137" i="46"/>
  <c r="M1138" i="46"/>
  <c r="M1139" i="46"/>
  <c r="M1140" i="46"/>
  <c r="M1141" i="46"/>
  <c r="M1142" i="46"/>
  <c r="M1143" i="46"/>
  <c r="M1144" i="46"/>
  <c r="M1145" i="46"/>
  <c r="M1146" i="46"/>
  <c r="M1147" i="46"/>
  <c r="M1148" i="46"/>
  <c r="M1149" i="46"/>
  <c r="M1150" i="46"/>
  <c r="M1151" i="46"/>
  <c r="M1152" i="46"/>
  <c r="M1153" i="46"/>
  <c r="M1154" i="46"/>
  <c r="M1155" i="46"/>
  <c r="M1156" i="46"/>
  <c r="M1157" i="46"/>
  <c r="M1158" i="46"/>
  <c r="M1159" i="46"/>
  <c r="M1160" i="46"/>
  <c r="M1161" i="46"/>
  <c r="M1162" i="46"/>
  <c r="M1163" i="46"/>
  <c r="M1164" i="46"/>
  <c r="M1165" i="46"/>
  <c r="M1166" i="46"/>
  <c r="M1167" i="46"/>
  <c r="M1168" i="46"/>
  <c r="M1169" i="46"/>
  <c r="M1170" i="46"/>
  <c r="M1171" i="46"/>
  <c r="M1172" i="46"/>
  <c r="M1173" i="46"/>
  <c r="M1174" i="46"/>
  <c r="M1175" i="46"/>
  <c r="M1176" i="46"/>
  <c r="M1177" i="46"/>
  <c r="M1178" i="46"/>
  <c r="M1179" i="46"/>
  <c r="M1180" i="46"/>
  <c r="M1181" i="46"/>
  <c r="M1182" i="46"/>
  <c r="M1183" i="46"/>
  <c r="M1184" i="46"/>
  <c r="M1185" i="46"/>
  <c r="M1186" i="46"/>
  <c r="M1187" i="46"/>
  <c r="M1188" i="46"/>
  <c r="M1189" i="46"/>
  <c r="M1190" i="46"/>
  <c r="M1191" i="46"/>
  <c r="M1192" i="46"/>
  <c r="M1193" i="46"/>
  <c r="M1194" i="46"/>
  <c r="M1195" i="46"/>
  <c r="M1196" i="46"/>
  <c r="M1197" i="46"/>
  <c r="M1198" i="46"/>
  <c r="M1199" i="46"/>
  <c r="M1200" i="46"/>
  <c r="M1201" i="46"/>
  <c r="M1202" i="46"/>
  <c r="M1203" i="46"/>
  <c r="M1204" i="46"/>
  <c r="M1205" i="46"/>
  <c r="M1206" i="46"/>
  <c r="M1207" i="46"/>
  <c r="M1208" i="46"/>
  <c r="M1209" i="46"/>
  <c r="M1210" i="46"/>
  <c r="M1211" i="46"/>
  <c r="M1212" i="46"/>
  <c r="M1213" i="46"/>
  <c r="M1214" i="46"/>
  <c r="M1215" i="46"/>
  <c r="M1216" i="46"/>
  <c r="M1217" i="46"/>
  <c r="M1218" i="46"/>
  <c r="M1219" i="46"/>
  <c r="M1220" i="46"/>
  <c r="M1221" i="46"/>
  <c r="M1222" i="46"/>
  <c r="M1223" i="46"/>
  <c r="M1224" i="46"/>
  <c r="M1225" i="46"/>
  <c r="M1226" i="46"/>
  <c r="M1227" i="46"/>
  <c r="M1228" i="46"/>
  <c r="M1229" i="46"/>
  <c r="M1230" i="46"/>
  <c r="M1231" i="46"/>
  <c r="M1232" i="46"/>
  <c r="M1233" i="46"/>
  <c r="M1234" i="46"/>
  <c r="M1235" i="46"/>
  <c r="M1236" i="46"/>
  <c r="M1237" i="46"/>
  <c r="M1238" i="46"/>
  <c r="M1239" i="46"/>
  <c r="M1240" i="46"/>
  <c r="M1241" i="46"/>
  <c r="M1242" i="46"/>
  <c r="M1243" i="46"/>
  <c r="M1244" i="46"/>
  <c r="M1245" i="46"/>
  <c r="M1246" i="46"/>
  <c r="M1247" i="46"/>
  <c r="M1248" i="46"/>
  <c r="M1249" i="46"/>
  <c r="M1250" i="46"/>
  <c r="M1251" i="46"/>
  <c r="M1252" i="46"/>
  <c r="M1253" i="46"/>
  <c r="M1254" i="46"/>
  <c r="M1255" i="46"/>
  <c r="M1256" i="46"/>
  <c r="M1257" i="46"/>
  <c r="M1258" i="46"/>
  <c r="M1259" i="46"/>
  <c r="M1260" i="46"/>
  <c r="M1261" i="46"/>
  <c r="M1262" i="46"/>
  <c r="M1263" i="46"/>
  <c r="M1264" i="46"/>
  <c r="M1265" i="46"/>
  <c r="M1266" i="46"/>
  <c r="M1267" i="46"/>
  <c r="M1268" i="46"/>
  <c r="M1269" i="46"/>
  <c r="M1270" i="46"/>
  <c r="M1271" i="46"/>
  <c r="M1272" i="46"/>
  <c r="M1273" i="46"/>
  <c r="M1274" i="46"/>
  <c r="M1275" i="46"/>
  <c r="M1276" i="46"/>
  <c r="M1277" i="46"/>
  <c r="M1278" i="46"/>
  <c r="M1279" i="46"/>
  <c r="M1280" i="46"/>
  <c r="M1281" i="46"/>
  <c r="M1282" i="46"/>
  <c r="M1283" i="46"/>
  <c r="M1284" i="46"/>
  <c r="M1285" i="46"/>
  <c r="M1286" i="46"/>
  <c r="M1287" i="46"/>
  <c r="M1288" i="46"/>
  <c r="M1289" i="46"/>
  <c r="M1290" i="46"/>
  <c r="M1291" i="46"/>
  <c r="M1292" i="46"/>
  <c r="M1293" i="46"/>
  <c r="M1294" i="46"/>
  <c r="M1295" i="46"/>
  <c r="M1296" i="46"/>
  <c r="M1297" i="46"/>
  <c r="M1298" i="46"/>
  <c r="M1299" i="46"/>
  <c r="M1300" i="46"/>
  <c r="M1301" i="46"/>
  <c r="M1302" i="46"/>
  <c r="M1303" i="46"/>
  <c r="M1304" i="46"/>
  <c r="M1305" i="46"/>
  <c r="M1306" i="46"/>
  <c r="M1307" i="46"/>
  <c r="M1308" i="46"/>
  <c r="M1309" i="46"/>
  <c r="M1310" i="46"/>
  <c r="M1311" i="46"/>
  <c r="M1312" i="46"/>
  <c r="M1313" i="46"/>
  <c r="M1314" i="46"/>
  <c r="M1315" i="46"/>
  <c r="M1316" i="46"/>
  <c r="M1317" i="46"/>
  <c r="M1318" i="46"/>
  <c r="M1319" i="46"/>
  <c r="M1320" i="46"/>
  <c r="M1321" i="46"/>
  <c r="M1322" i="46"/>
  <c r="M1323" i="46"/>
  <c r="M1324" i="46"/>
  <c r="M1325" i="46"/>
  <c r="M1326" i="46"/>
  <c r="M1327" i="46"/>
  <c r="M1328" i="46"/>
  <c r="M1329" i="46"/>
  <c r="M1330" i="46"/>
  <c r="M1331" i="46"/>
  <c r="M1332" i="46"/>
  <c r="M1333" i="46"/>
  <c r="M1334" i="46"/>
  <c r="M1335" i="46"/>
  <c r="M1336" i="46"/>
  <c r="M1337" i="46"/>
  <c r="M1338" i="46"/>
  <c r="M1339" i="46"/>
  <c r="M1340" i="46"/>
  <c r="M1341" i="46"/>
  <c r="M1342" i="46"/>
  <c r="M1343" i="46"/>
  <c r="M1344" i="46"/>
  <c r="M1345" i="46"/>
  <c r="M1346" i="46"/>
  <c r="M1347" i="46"/>
  <c r="M1348" i="46"/>
  <c r="M1349" i="46"/>
  <c r="M1350" i="46"/>
  <c r="M1351" i="46"/>
  <c r="M1352" i="46"/>
  <c r="M1353" i="46"/>
  <c r="M1354" i="46"/>
  <c r="M1355" i="46"/>
  <c r="M1356" i="46"/>
  <c r="M1357" i="46"/>
  <c r="M1358" i="46"/>
  <c r="M1359" i="46"/>
  <c r="M1360" i="46"/>
  <c r="M1361" i="46"/>
  <c r="M1362" i="46"/>
  <c r="M1363" i="46"/>
  <c r="M1364" i="46"/>
  <c r="M1365" i="46"/>
  <c r="M1366" i="46"/>
  <c r="M1367" i="46"/>
  <c r="M1368" i="46"/>
  <c r="M1369" i="46"/>
  <c r="M1370" i="46"/>
  <c r="M1371" i="46"/>
  <c r="M1372" i="46"/>
  <c r="M1373" i="46"/>
  <c r="M1374" i="46"/>
  <c r="M1375" i="46"/>
  <c r="M1376" i="46"/>
  <c r="M1377" i="46"/>
  <c r="M1378" i="46"/>
  <c r="M1379" i="46"/>
  <c r="M1380" i="46"/>
  <c r="M1381" i="46"/>
  <c r="M1382" i="46"/>
  <c r="M1383" i="46"/>
  <c r="M1384" i="46"/>
  <c r="M1385" i="46"/>
  <c r="M1386" i="46"/>
  <c r="M1387" i="46"/>
  <c r="M1388" i="46"/>
  <c r="M1389" i="46"/>
  <c r="M1390" i="46"/>
  <c r="M1391" i="46"/>
  <c r="M1392" i="46"/>
  <c r="M1393" i="46"/>
  <c r="M1394" i="46"/>
  <c r="M1395" i="46"/>
  <c r="M1396" i="46"/>
  <c r="M1397" i="46"/>
  <c r="M1398" i="46"/>
  <c r="M1399" i="46"/>
  <c r="M1400" i="46"/>
  <c r="M1401" i="46"/>
  <c r="M1402" i="46"/>
  <c r="M1403" i="46"/>
  <c r="M1404" i="46"/>
  <c r="M1405" i="46"/>
  <c r="M1406" i="46"/>
  <c r="M1407" i="46"/>
  <c r="M1408" i="46"/>
  <c r="M1409" i="46"/>
  <c r="M1410" i="46"/>
  <c r="M1411" i="46"/>
  <c r="M1412" i="46"/>
  <c r="M1413" i="46"/>
  <c r="M1414" i="46"/>
  <c r="M1415" i="46"/>
  <c r="M1416" i="46"/>
  <c r="M1417" i="46"/>
  <c r="M1418" i="46"/>
  <c r="M1419" i="46"/>
  <c r="M1420" i="46"/>
  <c r="M1421" i="46"/>
  <c r="M1422" i="46"/>
  <c r="M1423" i="46"/>
  <c r="M1424" i="46"/>
  <c r="M1425" i="46"/>
  <c r="M1426" i="46"/>
  <c r="M1427" i="46"/>
  <c r="M1428" i="46"/>
  <c r="M1429" i="46"/>
  <c r="M1430" i="46"/>
  <c r="M1431" i="46"/>
  <c r="M1432" i="46"/>
  <c r="M1433" i="46"/>
  <c r="M1434" i="46"/>
  <c r="M1435" i="46"/>
  <c r="M1436" i="46"/>
  <c r="M1437" i="46"/>
  <c r="M1438" i="46"/>
  <c r="M1439" i="46"/>
  <c r="M1440" i="46"/>
  <c r="M1441" i="46"/>
  <c r="M1442" i="46"/>
  <c r="M1443" i="46"/>
  <c r="M1444" i="46"/>
  <c r="M1445" i="46"/>
  <c r="M1446" i="46"/>
  <c r="M1447" i="46"/>
  <c r="M1448" i="46"/>
  <c r="M1449" i="46"/>
  <c r="M1450" i="46"/>
  <c r="M1451" i="46"/>
  <c r="M1452" i="46"/>
  <c r="M1453" i="46"/>
  <c r="M1454" i="46"/>
  <c r="M1455" i="46"/>
  <c r="M1456" i="46"/>
  <c r="M1457" i="46"/>
  <c r="M1458" i="46"/>
  <c r="M1459" i="46"/>
  <c r="M1460" i="46"/>
  <c r="M1461" i="46"/>
  <c r="M1462" i="46"/>
  <c r="M1463" i="46"/>
  <c r="M1464" i="46"/>
  <c r="M1465" i="46"/>
  <c r="M1466" i="46"/>
  <c r="M1467" i="46"/>
  <c r="M1468" i="46"/>
  <c r="M1469" i="46"/>
  <c r="M1470" i="46"/>
  <c r="M1471" i="46"/>
  <c r="M1472" i="46"/>
  <c r="M1473" i="46"/>
  <c r="M1474" i="46"/>
  <c r="M1475" i="46"/>
  <c r="M1476" i="46"/>
  <c r="M1477" i="46"/>
  <c r="M1478" i="46"/>
  <c r="M1479" i="46"/>
  <c r="M1480" i="46"/>
  <c r="M1481" i="46"/>
  <c r="M1482" i="46"/>
  <c r="M1483" i="46"/>
  <c r="M1484" i="46"/>
  <c r="M1485" i="46"/>
  <c r="M1486" i="46"/>
  <c r="M1487" i="46"/>
  <c r="M1488" i="46"/>
  <c r="M1489" i="46"/>
  <c r="M1490" i="46"/>
  <c r="M1491" i="46"/>
  <c r="M1492" i="46"/>
  <c r="M1493" i="46"/>
  <c r="M1494" i="46"/>
  <c r="M1495" i="46"/>
  <c r="M1496" i="46"/>
  <c r="M1497" i="46"/>
  <c r="M1498" i="46"/>
  <c r="M1499" i="46"/>
  <c r="M1500" i="46"/>
  <c r="M1501" i="46"/>
  <c r="M1502" i="46"/>
  <c r="M1503" i="46"/>
  <c r="M1504" i="46"/>
  <c r="M1505" i="46"/>
  <c r="M1506" i="46"/>
  <c r="M1507" i="46"/>
  <c r="M1508" i="46"/>
  <c r="M1509" i="46"/>
  <c r="M1510" i="46"/>
  <c r="M1511" i="46"/>
  <c r="M1512" i="46"/>
  <c r="M1513" i="46"/>
  <c r="M1514" i="46"/>
  <c r="M1515" i="46"/>
  <c r="M1516" i="46"/>
  <c r="M1517" i="46"/>
  <c r="M1518" i="46"/>
  <c r="M1519" i="46"/>
  <c r="M1520" i="46"/>
  <c r="M1521" i="46"/>
  <c r="M1522" i="46"/>
  <c r="M1523" i="46"/>
  <c r="M1524" i="46"/>
  <c r="M1525" i="46"/>
  <c r="M1526" i="46"/>
  <c r="M1527" i="46"/>
  <c r="M1528" i="46"/>
  <c r="M1529" i="46"/>
  <c r="M1530" i="46"/>
  <c r="M1531" i="46"/>
  <c r="M1532" i="46"/>
  <c r="M1533" i="46"/>
  <c r="M1534" i="46"/>
  <c r="M1535" i="46"/>
  <c r="M1536" i="46"/>
  <c r="M1537" i="46"/>
  <c r="M1538" i="46"/>
  <c r="M1539" i="46"/>
  <c r="M1540" i="46"/>
  <c r="M1541" i="46"/>
  <c r="M1542" i="46"/>
  <c r="M1543" i="46"/>
  <c r="M1544" i="46"/>
  <c r="M1545" i="46"/>
  <c r="M1546" i="46"/>
  <c r="M1547" i="46"/>
  <c r="M1548" i="46"/>
  <c r="M1549" i="46"/>
  <c r="M1550" i="46"/>
  <c r="M1551" i="46"/>
  <c r="M1552" i="46"/>
  <c r="M1553" i="46"/>
  <c r="M1554" i="46"/>
  <c r="M1555" i="46"/>
  <c r="M1556" i="46"/>
  <c r="M1557" i="46"/>
  <c r="M1558" i="46"/>
  <c r="M1559" i="46"/>
  <c r="M1560" i="46"/>
  <c r="M1561" i="46"/>
  <c r="M1562" i="46"/>
  <c r="M1563" i="46"/>
  <c r="M1564" i="46"/>
  <c r="M1565" i="46"/>
  <c r="M1566" i="46"/>
  <c r="M1567" i="46"/>
  <c r="M1568" i="46"/>
  <c r="M1569" i="46"/>
  <c r="M1570" i="46"/>
  <c r="M1571" i="46"/>
  <c r="M1572" i="46"/>
  <c r="M1573" i="46"/>
  <c r="M1574" i="46"/>
  <c r="M1575" i="46"/>
  <c r="M1576" i="46"/>
  <c r="M1577" i="46"/>
  <c r="M1578" i="46"/>
  <c r="M1579" i="46"/>
  <c r="M1580" i="46"/>
  <c r="M1581" i="46"/>
  <c r="M1582" i="46"/>
  <c r="M1583" i="46"/>
  <c r="M1584" i="46"/>
  <c r="M1585" i="46"/>
  <c r="M1586" i="46"/>
  <c r="M1587" i="46"/>
  <c r="M1588" i="46"/>
  <c r="M1589" i="46"/>
  <c r="M1590" i="46"/>
  <c r="M1591" i="46"/>
  <c r="M1592" i="46"/>
  <c r="M1593" i="46"/>
  <c r="M1594" i="46"/>
  <c r="M1595" i="46"/>
  <c r="M1596" i="46"/>
  <c r="M1597" i="46"/>
  <c r="M1598" i="46"/>
  <c r="M1599" i="46"/>
  <c r="M1600" i="46"/>
  <c r="M1601" i="46"/>
  <c r="M1602" i="46"/>
  <c r="M1603" i="46"/>
  <c r="M1604" i="46"/>
  <c r="M1605" i="46"/>
  <c r="M1606" i="46"/>
  <c r="M1607" i="46"/>
  <c r="M1608" i="46"/>
  <c r="M1609" i="46"/>
  <c r="M1610" i="46"/>
  <c r="M1611" i="46"/>
  <c r="M1612" i="46"/>
  <c r="M1613" i="46"/>
  <c r="M1614" i="46"/>
  <c r="M1615" i="46"/>
  <c r="M1616" i="46"/>
  <c r="M1617" i="46"/>
  <c r="M1618" i="46"/>
  <c r="M1619" i="46"/>
  <c r="M1620" i="46"/>
  <c r="M1621" i="46"/>
  <c r="M1622" i="46"/>
  <c r="M1623" i="46"/>
  <c r="M1624" i="46"/>
  <c r="M1625" i="46"/>
  <c r="M1626" i="46"/>
  <c r="M1627" i="46"/>
  <c r="M1628" i="46"/>
  <c r="M1629" i="46"/>
  <c r="M1630" i="46"/>
  <c r="M1631" i="46"/>
  <c r="M1632" i="46"/>
  <c r="M1633" i="46"/>
  <c r="M1634" i="46"/>
  <c r="M1635" i="46"/>
  <c r="M1636" i="46"/>
  <c r="M1637" i="46"/>
  <c r="M1638" i="46"/>
  <c r="M1639" i="46"/>
  <c r="M1640" i="46"/>
  <c r="M1641" i="46"/>
  <c r="M1642" i="46"/>
  <c r="M1643" i="46"/>
  <c r="M1644" i="46"/>
  <c r="M1645" i="46"/>
  <c r="M1646" i="46"/>
  <c r="M1647" i="46"/>
  <c r="M1648" i="46"/>
  <c r="M1649" i="46"/>
  <c r="M1650" i="46"/>
  <c r="M1651" i="46"/>
  <c r="M1652" i="46"/>
  <c r="M1653" i="46"/>
  <c r="M1654" i="46"/>
  <c r="M1655" i="46"/>
  <c r="M1656" i="46"/>
  <c r="M1657" i="46"/>
  <c r="M1658" i="46"/>
  <c r="M1659" i="46"/>
  <c r="M1660" i="46"/>
  <c r="M1661" i="46"/>
  <c r="M1662" i="46"/>
  <c r="M1663" i="46"/>
  <c r="M1664" i="46"/>
  <c r="M1665" i="46"/>
  <c r="M1666" i="46"/>
  <c r="M1667" i="46"/>
  <c r="M1668" i="46"/>
  <c r="M1669" i="46"/>
  <c r="M1670" i="46"/>
  <c r="M1671" i="46"/>
  <c r="M1672" i="46"/>
  <c r="M1673" i="46"/>
  <c r="M1674" i="46"/>
  <c r="M1675" i="46"/>
  <c r="M1676" i="46"/>
  <c r="M1677" i="46"/>
  <c r="M1678" i="46"/>
  <c r="M1679" i="46"/>
  <c r="M1680" i="46"/>
  <c r="M1681" i="46"/>
  <c r="M1682" i="46"/>
  <c r="M1683" i="46"/>
  <c r="M1684" i="46"/>
  <c r="M1685" i="46"/>
  <c r="M1686" i="46"/>
  <c r="M1687" i="46"/>
  <c r="M1688" i="46"/>
  <c r="M1689" i="46"/>
  <c r="M1690" i="46"/>
  <c r="M1691" i="46"/>
  <c r="M1692" i="46"/>
  <c r="M1693" i="46"/>
  <c r="M1694" i="46"/>
  <c r="M1695" i="46"/>
  <c r="M1696" i="46"/>
  <c r="M1697" i="46"/>
  <c r="M1698" i="46"/>
  <c r="M1699" i="46"/>
  <c r="M1700" i="46"/>
  <c r="M1701" i="46"/>
  <c r="M1702" i="46"/>
  <c r="M1703" i="46"/>
  <c r="M1704" i="46"/>
  <c r="M1705" i="46"/>
  <c r="M1706" i="46"/>
  <c r="M1707" i="46"/>
  <c r="M1708" i="46"/>
  <c r="M1709" i="46"/>
  <c r="M1710" i="46"/>
  <c r="M1711" i="46"/>
  <c r="M1712" i="46"/>
  <c r="M1713" i="46"/>
  <c r="M1714" i="46"/>
  <c r="M1715" i="46"/>
  <c r="M1716" i="46"/>
  <c r="M1717" i="46"/>
  <c r="M1718" i="46"/>
  <c r="M1719" i="46"/>
  <c r="M1720" i="46"/>
  <c r="M1721" i="46"/>
  <c r="M1722" i="46"/>
  <c r="M1723" i="46"/>
  <c r="M1724" i="46"/>
  <c r="M1725" i="46"/>
  <c r="M1726" i="46"/>
  <c r="M1727" i="46"/>
  <c r="M1728" i="46"/>
  <c r="M1729" i="46"/>
  <c r="M1730" i="46"/>
  <c r="M1731" i="46"/>
  <c r="M1732" i="46"/>
  <c r="M1733" i="46"/>
  <c r="M1734" i="46"/>
  <c r="M1735" i="46"/>
  <c r="M1736" i="46"/>
  <c r="M1737" i="46"/>
  <c r="M1738" i="46"/>
  <c r="M1739" i="46"/>
  <c r="M1740" i="46"/>
  <c r="M1741" i="46"/>
  <c r="M1742" i="46"/>
  <c r="M1743" i="46"/>
  <c r="M1744" i="46"/>
  <c r="M1745" i="46"/>
  <c r="M1746" i="46"/>
  <c r="M1747" i="46"/>
  <c r="M1748" i="46"/>
  <c r="M1749" i="46"/>
  <c r="M1750" i="46"/>
  <c r="M1751" i="46"/>
  <c r="M1752" i="46"/>
  <c r="M1753" i="46"/>
  <c r="M1754" i="46"/>
  <c r="M1755" i="46"/>
  <c r="M1756" i="46"/>
  <c r="M1757" i="46"/>
  <c r="M1758" i="46"/>
  <c r="M1759" i="46"/>
  <c r="M1760" i="46"/>
  <c r="M1761" i="46"/>
  <c r="M1762" i="46"/>
  <c r="M1763" i="46"/>
  <c r="M1764" i="46"/>
  <c r="M1765" i="46"/>
  <c r="M1766" i="46"/>
  <c r="M1767" i="46"/>
  <c r="M1768" i="46"/>
  <c r="M1769" i="46"/>
  <c r="M1770" i="46"/>
  <c r="M1771" i="46"/>
  <c r="M1772" i="46"/>
  <c r="M1773" i="46"/>
  <c r="M1774" i="46"/>
  <c r="M1775" i="46"/>
  <c r="M1776" i="46"/>
  <c r="M1777" i="46"/>
  <c r="M1778" i="46"/>
  <c r="M1779" i="46"/>
  <c r="M1780" i="46"/>
  <c r="M1781" i="46"/>
  <c r="M1782" i="46"/>
  <c r="M1783" i="46"/>
  <c r="M1784" i="46"/>
  <c r="M1785" i="46"/>
  <c r="M1786" i="46"/>
  <c r="M1787" i="46"/>
  <c r="M1788" i="46"/>
  <c r="M1789" i="46"/>
  <c r="M1790" i="46"/>
  <c r="M1791" i="46"/>
  <c r="M1792" i="46"/>
  <c r="M1793" i="46"/>
  <c r="M1794" i="46"/>
  <c r="M1795" i="46"/>
  <c r="M1796" i="46"/>
  <c r="M1797" i="46"/>
  <c r="M1798" i="46"/>
  <c r="M1799" i="46"/>
  <c r="M1800" i="46"/>
  <c r="M1801" i="46"/>
  <c r="M1802" i="46"/>
  <c r="M1803" i="46"/>
  <c r="M1804" i="46"/>
  <c r="M1805" i="46"/>
  <c r="M1806" i="46"/>
  <c r="M1807" i="46"/>
  <c r="M1808" i="46"/>
  <c r="M1809" i="46"/>
  <c r="M1810" i="46"/>
  <c r="M1811" i="46"/>
  <c r="M1812" i="46"/>
  <c r="M1813" i="46"/>
  <c r="M1814" i="46"/>
  <c r="M1815" i="46"/>
  <c r="M1816" i="46"/>
  <c r="M1817" i="46"/>
  <c r="M1818" i="46"/>
  <c r="M1819" i="46"/>
  <c r="M1820" i="46"/>
  <c r="M1821" i="46"/>
  <c r="M1822" i="46"/>
  <c r="M1823" i="46"/>
  <c r="M1824" i="46"/>
  <c r="M1825" i="46"/>
  <c r="M1826" i="46"/>
  <c r="M1827" i="46"/>
  <c r="M1828" i="46"/>
  <c r="M1829" i="46"/>
  <c r="M1830" i="46"/>
  <c r="M1831" i="46"/>
  <c r="M1832" i="46"/>
  <c r="M1833" i="46"/>
  <c r="M1834" i="46"/>
  <c r="M1835" i="46"/>
  <c r="M1836" i="46"/>
  <c r="M1837" i="46"/>
  <c r="M1838" i="46"/>
  <c r="M1839" i="46"/>
  <c r="M1840" i="46"/>
  <c r="M1841" i="46"/>
  <c r="M1842" i="46"/>
  <c r="M1843" i="46"/>
  <c r="M1844" i="46"/>
  <c r="M1845" i="46"/>
  <c r="M1846" i="46"/>
  <c r="M1847" i="46"/>
  <c r="M1848" i="46"/>
  <c r="M1849" i="46"/>
  <c r="M1850" i="46"/>
  <c r="M1851" i="46"/>
  <c r="M1852" i="46"/>
  <c r="M1853" i="46"/>
  <c r="M1854" i="46"/>
  <c r="M1855" i="46"/>
  <c r="M1856" i="46"/>
  <c r="M1857" i="46"/>
  <c r="M1858" i="46"/>
  <c r="M1859" i="46"/>
  <c r="M1860" i="46"/>
  <c r="M1861" i="46"/>
  <c r="M1862" i="46"/>
  <c r="M1863" i="46"/>
  <c r="M1864" i="46"/>
  <c r="M1865" i="46"/>
  <c r="M1866" i="46"/>
  <c r="M1867" i="46"/>
  <c r="M1868" i="46"/>
  <c r="M1869" i="46"/>
  <c r="M1870" i="46"/>
  <c r="M1871" i="46"/>
  <c r="M1872" i="46"/>
  <c r="M1873" i="46"/>
  <c r="M1874" i="46"/>
  <c r="M1875" i="46"/>
  <c r="M1876" i="46"/>
  <c r="M1877" i="46"/>
  <c r="M1878" i="46"/>
  <c r="M1879" i="46"/>
  <c r="M1880" i="46"/>
  <c r="M1881" i="46"/>
  <c r="M1882" i="46"/>
  <c r="M1883" i="46"/>
  <c r="M1884" i="46"/>
  <c r="M1885" i="46"/>
  <c r="M1886" i="46"/>
  <c r="M1887" i="46"/>
  <c r="M1888" i="46"/>
  <c r="M1889" i="46"/>
  <c r="M1890" i="46"/>
  <c r="M1891" i="46"/>
  <c r="M1892" i="46"/>
  <c r="M1893" i="46"/>
  <c r="M1894" i="46"/>
  <c r="M1895" i="46"/>
  <c r="M1896" i="46"/>
  <c r="M1897" i="46"/>
  <c r="M1898" i="46"/>
  <c r="M1899" i="46"/>
  <c r="M1900" i="46"/>
  <c r="M1901" i="46"/>
  <c r="M1902" i="46"/>
  <c r="M1903" i="46"/>
  <c r="M1904" i="46"/>
  <c r="M1905" i="46"/>
  <c r="M1906" i="46"/>
  <c r="M1907" i="46"/>
  <c r="M1908" i="46"/>
  <c r="M1909" i="46"/>
  <c r="M1910" i="46"/>
  <c r="M1911" i="46"/>
  <c r="M1912" i="46"/>
  <c r="M1913" i="46"/>
  <c r="M1914" i="46"/>
  <c r="M1915" i="46"/>
  <c r="M1916" i="46"/>
  <c r="M1917" i="46"/>
  <c r="M1918" i="46"/>
  <c r="M1919" i="46"/>
  <c r="M1920" i="46"/>
  <c r="M1921" i="46"/>
  <c r="M1922" i="46"/>
  <c r="M1923" i="46"/>
  <c r="M1924" i="46"/>
  <c r="M1925" i="46"/>
  <c r="M1926" i="46"/>
  <c r="M1927" i="46"/>
  <c r="M1928" i="46"/>
  <c r="M1929" i="46"/>
  <c r="M1930" i="46"/>
  <c r="M1931" i="46"/>
  <c r="M1932" i="46"/>
  <c r="M1933" i="46"/>
  <c r="M1934" i="46"/>
  <c r="M1935" i="46"/>
  <c r="M1936" i="46"/>
  <c r="M1937" i="46"/>
  <c r="M1938" i="46"/>
  <c r="M1939" i="46"/>
  <c r="M1940" i="46"/>
  <c r="M1941" i="46"/>
  <c r="M1942" i="46"/>
  <c r="M1943" i="46"/>
  <c r="M1944" i="46"/>
  <c r="M1945" i="46"/>
  <c r="M1946" i="46"/>
  <c r="M1947" i="46"/>
  <c r="M1948" i="46"/>
  <c r="M1949" i="46"/>
  <c r="M1950" i="46"/>
  <c r="M1951" i="46"/>
  <c r="M1952" i="46"/>
  <c r="M1953" i="46"/>
  <c r="M1954" i="46"/>
  <c r="M1955" i="46"/>
  <c r="M1956" i="46"/>
  <c r="M1957" i="46"/>
  <c r="M1958" i="46"/>
  <c r="M1959" i="46"/>
  <c r="M1960" i="46"/>
  <c r="M1961" i="46"/>
  <c r="M1962" i="46"/>
  <c r="M1963" i="46"/>
  <c r="M1964" i="46"/>
  <c r="M1965" i="46"/>
  <c r="M1966" i="46"/>
  <c r="M1967" i="46"/>
  <c r="M1968" i="46"/>
  <c r="M1969" i="46"/>
  <c r="M1970" i="46"/>
  <c r="M1971" i="46"/>
  <c r="M1972" i="46"/>
  <c r="M1973" i="46"/>
  <c r="M1974" i="46"/>
  <c r="M1975" i="46"/>
  <c r="M1976" i="46"/>
  <c r="M1977" i="46"/>
  <c r="M1978" i="46"/>
  <c r="M1979" i="46"/>
  <c r="M1980" i="46"/>
  <c r="M1981" i="46"/>
  <c r="M1982" i="46"/>
  <c r="M1983" i="46"/>
  <c r="M1984" i="46"/>
  <c r="M1985" i="46"/>
  <c r="M1986" i="46"/>
  <c r="M1987" i="46"/>
  <c r="M1988" i="46"/>
  <c r="M1989" i="46"/>
  <c r="M1990" i="46"/>
  <c r="M1991" i="46"/>
  <c r="M1992" i="46"/>
  <c r="M1993" i="46"/>
  <c r="M1994" i="46"/>
  <c r="M1995" i="46"/>
  <c r="M1996" i="46"/>
  <c r="M1997" i="46"/>
  <c r="M1998" i="46"/>
  <c r="M1999" i="46"/>
  <c r="M2000" i="46"/>
  <c r="M2001" i="46"/>
  <c r="M2002" i="46"/>
  <c r="M2003" i="46"/>
  <c r="M2004" i="46"/>
  <c r="M2005" i="46"/>
  <c r="M2006" i="46"/>
  <c r="M2007" i="46"/>
  <c r="M2008" i="46"/>
  <c r="M2009" i="46"/>
  <c r="M2010" i="46"/>
  <c r="M2011" i="46"/>
  <c r="M2012" i="46"/>
  <c r="M2013" i="46"/>
  <c r="M2014" i="46"/>
  <c r="M2015" i="46"/>
  <c r="M2016" i="46"/>
  <c r="M2017" i="46"/>
  <c r="M2018" i="46"/>
  <c r="M2019" i="46"/>
  <c r="M2020" i="46"/>
  <c r="M2021" i="46"/>
  <c r="M2022" i="46"/>
  <c r="M2023" i="46"/>
  <c r="M2024" i="46"/>
  <c r="M2025" i="46"/>
  <c r="M2026" i="46"/>
  <c r="M2027" i="46"/>
  <c r="M2028" i="46"/>
  <c r="M2029" i="46"/>
  <c r="M2030" i="46"/>
  <c r="M2031" i="46"/>
  <c r="M2032" i="46"/>
  <c r="M2033" i="46"/>
  <c r="M2034" i="46"/>
  <c r="M2035" i="46"/>
  <c r="M2036" i="46"/>
  <c r="M2037" i="46"/>
  <c r="M2038" i="46"/>
  <c r="M2039" i="46"/>
  <c r="M2040" i="46"/>
  <c r="M2041" i="46"/>
  <c r="M2042" i="46"/>
  <c r="M2043" i="46"/>
  <c r="M2044" i="46"/>
  <c r="M2045" i="46"/>
  <c r="M2046" i="46"/>
  <c r="M2047" i="46"/>
  <c r="M2048" i="46"/>
  <c r="M2049" i="46"/>
  <c r="M2050" i="46"/>
  <c r="M2051" i="46"/>
  <c r="M2052" i="46"/>
  <c r="M2053" i="46"/>
  <c r="M2054" i="46"/>
  <c r="M2055" i="46"/>
  <c r="M2056" i="46"/>
  <c r="M2057" i="46"/>
  <c r="M2058" i="46"/>
  <c r="M2059" i="46"/>
  <c r="M2060" i="46"/>
  <c r="M2061" i="46"/>
  <c r="M2062" i="46"/>
  <c r="M2063" i="46"/>
  <c r="M2064" i="46"/>
  <c r="M2065" i="46"/>
  <c r="M2066" i="46"/>
  <c r="M2067" i="46"/>
  <c r="M2068" i="46"/>
  <c r="M2069" i="46"/>
  <c r="M2070" i="46"/>
  <c r="M2071" i="46"/>
  <c r="M2072" i="46"/>
  <c r="M2073" i="46"/>
  <c r="M2074" i="46"/>
  <c r="M2075" i="46"/>
  <c r="M2076" i="46"/>
  <c r="M2077" i="46"/>
  <c r="M2078" i="46"/>
  <c r="M2079" i="46"/>
  <c r="M2080" i="46"/>
  <c r="M2081" i="46"/>
  <c r="M2082" i="46"/>
  <c r="M2083" i="46"/>
  <c r="M2084" i="46"/>
  <c r="M2085" i="46"/>
  <c r="M2086" i="46"/>
  <c r="M2087" i="46"/>
  <c r="M2088" i="46"/>
  <c r="M2089" i="46"/>
  <c r="M2090" i="46"/>
  <c r="M2091" i="46"/>
  <c r="M2092" i="46"/>
  <c r="M2093" i="46"/>
  <c r="M2094" i="46"/>
  <c r="M2095" i="46"/>
  <c r="M2096" i="46"/>
  <c r="M2097" i="46"/>
  <c r="M2098" i="46"/>
  <c r="M2099" i="46"/>
  <c r="M2100" i="46"/>
  <c r="M2101" i="46"/>
  <c r="M2102" i="46"/>
  <c r="M2103" i="46"/>
  <c r="M2104" i="46"/>
  <c r="M2105" i="46"/>
  <c r="M2106" i="46"/>
  <c r="M2107" i="46"/>
  <c r="M2108" i="46"/>
  <c r="M2109" i="46"/>
  <c r="M2110" i="46"/>
  <c r="M2111" i="46"/>
  <c r="M2112" i="46"/>
  <c r="M2113" i="46"/>
  <c r="M2114" i="46"/>
  <c r="M2115" i="46"/>
  <c r="M2116" i="46"/>
  <c r="M2117" i="46"/>
  <c r="M2118" i="46"/>
  <c r="M2119" i="46"/>
  <c r="M2120" i="46"/>
  <c r="M2121" i="46"/>
  <c r="M2122" i="46"/>
  <c r="M2123" i="46"/>
  <c r="M2124" i="46"/>
  <c r="M2125" i="46"/>
  <c r="M2126" i="46"/>
  <c r="M2127" i="46"/>
  <c r="M2128" i="46"/>
  <c r="M2129" i="46"/>
  <c r="M2130" i="46"/>
  <c r="M2131" i="46"/>
  <c r="M2132" i="46"/>
  <c r="M2133" i="46"/>
  <c r="M2134" i="46"/>
  <c r="M2135" i="46"/>
  <c r="M2136" i="46"/>
  <c r="M2137" i="46"/>
  <c r="M2138" i="46"/>
  <c r="M2139" i="46"/>
  <c r="M2140" i="46"/>
  <c r="M2141" i="46"/>
  <c r="M2142" i="46"/>
  <c r="M2143" i="46"/>
  <c r="M2144" i="46"/>
  <c r="M2145" i="46"/>
  <c r="M2146" i="46"/>
  <c r="M2147" i="46"/>
  <c r="M2148" i="46"/>
  <c r="M2149" i="46"/>
  <c r="M2150" i="46"/>
  <c r="M2151" i="46"/>
  <c r="M2152" i="46"/>
  <c r="M2153" i="46"/>
  <c r="M2154" i="46"/>
  <c r="M2155" i="46"/>
  <c r="M2156" i="46"/>
  <c r="M2157" i="46"/>
  <c r="M2158" i="46"/>
  <c r="M2159" i="46"/>
  <c r="M2160" i="46"/>
  <c r="M2161" i="46"/>
  <c r="M2162" i="46"/>
  <c r="M2163" i="46"/>
  <c r="M2164" i="46"/>
  <c r="M2165" i="46"/>
  <c r="M2166" i="46"/>
  <c r="M2167" i="46"/>
  <c r="M2168" i="46"/>
  <c r="M2169" i="46"/>
  <c r="M2170" i="46"/>
  <c r="M2171" i="46"/>
  <c r="M2172" i="46"/>
  <c r="M2173" i="46"/>
  <c r="M2174" i="46"/>
  <c r="M2175" i="46"/>
  <c r="M2176" i="46"/>
  <c r="M2177" i="46"/>
  <c r="M2178" i="46"/>
  <c r="M2179" i="46"/>
  <c r="M2180" i="46"/>
  <c r="M2181" i="46"/>
  <c r="M2182" i="46"/>
  <c r="M2183" i="46"/>
  <c r="M2184" i="46"/>
  <c r="M2185" i="46"/>
  <c r="M2186" i="46"/>
  <c r="M2187" i="46"/>
  <c r="M2188" i="46"/>
  <c r="M2189" i="46"/>
  <c r="M2190" i="46"/>
  <c r="M2191" i="46"/>
  <c r="M2192" i="46"/>
  <c r="M2193" i="46"/>
  <c r="M2194" i="46"/>
  <c r="M2195" i="46"/>
  <c r="M2196" i="46"/>
  <c r="M2197" i="46"/>
  <c r="M2198" i="46"/>
  <c r="M2199" i="46"/>
  <c r="M2200" i="46"/>
  <c r="M2201" i="46"/>
  <c r="M2202" i="46"/>
  <c r="M2203" i="46"/>
  <c r="M2204" i="46"/>
  <c r="M2205" i="46"/>
  <c r="M2206" i="46"/>
  <c r="M2207" i="46"/>
  <c r="M2208" i="46"/>
  <c r="M2209" i="46"/>
  <c r="M2210" i="46"/>
  <c r="M2211" i="46"/>
  <c r="M2212" i="46"/>
  <c r="M2213" i="46"/>
  <c r="M2214" i="46"/>
  <c r="M2215" i="46"/>
  <c r="M2216" i="46"/>
  <c r="M2217" i="46"/>
  <c r="M2218" i="46"/>
  <c r="M2219" i="46"/>
  <c r="M2220" i="46"/>
  <c r="M2221" i="46"/>
  <c r="M2222" i="46"/>
  <c r="M2223" i="46"/>
  <c r="M2224" i="46"/>
  <c r="M2225" i="46"/>
  <c r="M2226" i="46"/>
  <c r="M2227" i="46"/>
  <c r="M2228" i="46"/>
  <c r="M2229" i="46"/>
  <c r="M2230" i="46"/>
  <c r="M2231" i="46"/>
  <c r="M2232" i="46"/>
  <c r="M2233" i="46"/>
  <c r="M2234" i="46"/>
  <c r="M2235" i="46"/>
  <c r="M2236" i="46"/>
  <c r="M2237" i="46"/>
  <c r="M2238" i="46"/>
  <c r="M2239" i="46"/>
  <c r="M2240" i="46"/>
  <c r="M2241" i="46"/>
  <c r="M2242" i="46"/>
  <c r="M2243" i="46"/>
  <c r="M2244" i="46"/>
  <c r="M2245" i="46"/>
  <c r="M2246" i="46"/>
  <c r="M2247" i="46"/>
  <c r="M2248" i="46"/>
  <c r="M2249" i="46"/>
  <c r="M2250" i="46"/>
  <c r="M2251" i="46"/>
  <c r="M2252" i="46"/>
  <c r="M2253" i="46"/>
  <c r="M2254" i="46"/>
  <c r="M2255" i="46"/>
  <c r="M2256" i="46"/>
  <c r="M2257" i="46"/>
  <c r="M2258" i="46"/>
  <c r="M2259" i="46"/>
  <c r="M2260" i="46"/>
  <c r="M2261" i="46"/>
  <c r="M2262" i="46"/>
  <c r="M2263" i="46"/>
  <c r="M2264" i="46"/>
  <c r="M2265" i="46"/>
  <c r="M2266" i="46"/>
  <c r="M2267" i="46"/>
  <c r="M2268" i="46"/>
  <c r="M2269" i="46"/>
  <c r="M2270" i="46"/>
  <c r="M2271" i="46"/>
  <c r="M2272" i="46"/>
  <c r="M2273" i="46"/>
  <c r="M2274" i="46"/>
  <c r="M2275" i="46"/>
  <c r="M2276" i="46"/>
  <c r="M2277" i="46"/>
  <c r="M2278" i="46"/>
  <c r="M2279" i="46"/>
  <c r="M2280" i="46"/>
  <c r="M2281" i="46"/>
  <c r="M2282" i="46"/>
  <c r="M2283" i="46"/>
  <c r="M2284" i="46"/>
  <c r="M2285" i="46"/>
  <c r="M2286" i="46"/>
  <c r="M2287" i="46"/>
  <c r="M2288" i="46"/>
  <c r="M2289" i="46"/>
  <c r="M2290" i="46"/>
  <c r="M2291" i="46"/>
  <c r="M2292" i="46"/>
  <c r="M2293" i="46"/>
  <c r="M2294" i="46"/>
  <c r="M2295" i="46"/>
  <c r="M2296" i="46"/>
  <c r="M2297" i="46"/>
  <c r="M2298" i="46"/>
  <c r="M2299" i="46"/>
  <c r="M2300" i="46"/>
  <c r="M2301" i="46"/>
  <c r="M2302" i="46"/>
  <c r="M2303" i="46"/>
  <c r="M2304" i="46"/>
  <c r="M2305" i="46"/>
  <c r="M2306" i="46"/>
  <c r="M2307" i="46"/>
  <c r="M2308" i="46"/>
  <c r="M2309" i="46"/>
  <c r="M2310" i="46"/>
  <c r="M2311" i="46"/>
  <c r="M2312" i="46"/>
  <c r="M2313" i="46"/>
  <c r="M2314" i="46"/>
  <c r="M2315" i="46"/>
  <c r="M2316" i="46"/>
  <c r="M2317" i="46"/>
  <c r="M2318" i="46"/>
  <c r="M2319" i="46"/>
  <c r="M2320" i="46"/>
  <c r="M2321" i="46"/>
  <c r="M2322" i="46"/>
  <c r="M2323" i="46"/>
  <c r="M2324" i="46"/>
  <c r="M2325" i="46"/>
  <c r="M2326" i="46"/>
  <c r="M2327" i="46"/>
  <c r="M2328" i="46"/>
  <c r="M2329" i="46"/>
  <c r="M2330" i="46"/>
  <c r="M2331" i="46"/>
  <c r="M2332" i="46"/>
  <c r="M2333" i="46"/>
  <c r="M2334" i="46"/>
  <c r="M2335" i="46"/>
  <c r="M2336" i="46"/>
  <c r="M2337" i="46"/>
  <c r="M2338" i="46"/>
  <c r="M2339" i="46"/>
  <c r="M2340" i="46"/>
  <c r="M2341" i="46"/>
  <c r="M2342" i="46"/>
  <c r="M2343" i="46"/>
  <c r="M2344" i="46"/>
  <c r="M2345" i="46"/>
  <c r="M2346" i="46"/>
  <c r="M2347" i="46"/>
  <c r="M2348" i="46"/>
  <c r="M2349" i="46"/>
  <c r="M2350" i="46"/>
  <c r="M2351" i="46"/>
  <c r="M2352" i="46"/>
  <c r="M2353" i="46"/>
  <c r="M2354" i="46"/>
  <c r="M2355" i="46"/>
  <c r="M2356" i="46"/>
  <c r="M2357" i="46"/>
  <c r="M2358" i="46"/>
  <c r="M2359" i="46"/>
  <c r="M2360" i="46"/>
  <c r="M2361" i="46"/>
  <c r="M2362" i="46"/>
  <c r="M2363" i="46"/>
  <c r="M2364" i="46"/>
  <c r="M2365" i="46"/>
  <c r="M2366" i="46"/>
  <c r="M2367" i="46"/>
  <c r="M2368" i="46"/>
  <c r="M2369" i="46"/>
  <c r="M2370" i="46"/>
  <c r="M2371" i="46"/>
  <c r="M2372" i="46"/>
  <c r="M2373" i="46"/>
  <c r="M2374" i="46"/>
  <c r="M2375" i="46"/>
  <c r="M2376" i="46"/>
  <c r="M2377" i="46"/>
  <c r="M2378" i="46"/>
  <c r="M2379" i="46"/>
  <c r="M2380" i="46"/>
  <c r="M2381" i="46"/>
  <c r="M2382" i="46"/>
  <c r="M2383" i="46"/>
  <c r="M2384" i="46"/>
  <c r="M2385" i="46"/>
  <c r="M2386" i="46"/>
  <c r="M2387" i="46"/>
  <c r="M2388" i="46"/>
  <c r="M2389" i="46"/>
  <c r="M2390" i="46"/>
  <c r="M2391" i="46"/>
  <c r="M2392" i="46"/>
  <c r="M2393" i="46"/>
  <c r="M2394" i="46"/>
  <c r="M2395" i="46"/>
  <c r="M2396" i="46"/>
  <c r="M2397" i="46"/>
  <c r="M2398" i="46"/>
  <c r="M2399" i="46"/>
  <c r="M2400" i="46"/>
  <c r="M2401" i="46"/>
  <c r="M2402" i="46"/>
  <c r="M2403" i="46"/>
  <c r="M2404" i="46"/>
  <c r="M2405" i="46"/>
  <c r="M2406" i="46"/>
  <c r="M2407" i="46"/>
  <c r="M2408" i="46"/>
  <c r="M2409" i="46"/>
  <c r="M2410" i="46"/>
  <c r="M2411" i="46"/>
  <c r="M2412" i="46"/>
  <c r="M2413" i="46"/>
  <c r="M2414" i="46"/>
  <c r="M2415" i="46"/>
  <c r="M2416" i="46"/>
  <c r="M2417" i="46"/>
  <c r="M2418" i="46"/>
  <c r="M2419" i="46"/>
  <c r="M2420" i="46"/>
  <c r="M2421" i="46"/>
  <c r="M2422" i="46"/>
  <c r="M2423" i="46"/>
  <c r="M2424" i="46"/>
  <c r="M2425" i="46"/>
  <c r="M2426" i="46"/>
  <c r="M2427" i="46"/>
  <c r="M2428" i="46"/>
  <c r="M2429" i="46"/>
  <c r="M2430" i="46"/>
  <c r="M2431" i="46"/>
  <c r="M2432" i="46"/>
  <c r="M2433" i="46"/>
  <c r="M2434" i="46"/>
  <c r="M2435" i="46"/>
  <c r="M2436" i="46"/>
  <c r="M2437" i="46"/>
  <c r="M2438" i="46"/>
  <c r="M2439" i="46"/>
  <c r="M2440" i="46"/>
  <c r="M2441" i="46"/>
  <c r="M2442" i="46"/>
  <c r="M2443" i="46"/>
  <c r="M2444" i="46"/>
  <c r="M2445" i="46"/>
  <c r="M2446" i="46"/>
  <c r="M2447" i="46"/>
  <c r="M2448" i="46"/>
  <c r="M2449" i="46"/>
  <c r="M2450" i="46"/>
  <c r="M2451" i="46"/>
  <c r="M2452" i="46"/>
  <c r="M2453" i="46"/>
  <c r="M2454" i="46"/>
  <c r="M2455" i="46"/>
  <c r="M2456" i="46"/>
  <c r="M2457" i="46"/>
  <c r="M2458" i="46"/>
  <c r="M2459" i="46"/>
  <c r="M2460" i="46"/>
  <c r="M2461" i="46"/>
  <c r="M2462" i="46"/>
  <c r="M2463" i="46"/>
  <c r="M2464" i="46"/>
  <c r="M2465" i="46"/>
  <c r="M2466" i="46"/>
  <c r="M2467" i="46"/>
  <c r="M2468" i="46"/>
  <c r="M2469" i="46"/>
  <c r="M2470" i="46"/>
  <c r="M2471" i="46"/>
  <c r="M2472" i="46"/>
  <c r="M2473" i="46"/>
  <c r="M2474" i="46"/>
  <c r="M2475" i="46"/>
  <c r="M2476" i="46"/>
  <c r="M2477" i="46"/>
  <c r="M2478" i="46"/>
  <c r="M2479" i="46"/>
  <c r="M2480" i="46"/>
  <c r="M2481" i="46"/>
  <c r="M2482" i="46"/>
  <c r="M2483" i="46"/>
  <c r="M2484" i="46"/>
  <c r="M2485" i="46"/>
  <c r="M2486" i="46"/>
  <c r="M2487" i="46"/>
  <c r="M2488" i="46"/>
  <c r="M2489" i="46"/>
  <c r="M2490" i="46"/>
  <c r="M2491" i="46"/>
  <c r="M2492" i="46"/>
  <c r="O2492" i="46" s="1"/>
  <c r="M2493" i="46"/>
  <c r="M2494" i="46"/>
  <c r="M2495" i="46"/>
  <c r="M2496" i="46"/>
  <c r="M2497" i="46"/>
  <c r="M2498" i="46"/>
  <c r="M2499" i="46"/>
  <c r="M2500" i="46"/>
  <c r="M2501" i="46"/>
  <c r="M2502" i="46"/>
  <c r="M2503" i="46"/>
  <c r="M2504" i="46"/>
  <c r="M2505" i="46"/>
  <c r="M2506" i="46"/>
  <c r="M2507" i="46"/>
  <c r="M2508" i="46"/>
  <c r="M2509" i="46"/>
  <c r="M2510" i="46"/>
  <c r="M2511" i="46"/>
  <c r="M2512" i="46"/>
  <c r="M2513" i="46"/>
  <c r="M2514" i="46"/>
  <c r="M2515" i="46"/>
  <c r="M2516" i="46"/>
  <c r="O2516" i="46" s="1"/>
  <c r="M2517" i="46"/>
  <c r="M2518" i="46"/>
  <c r="M2519" i="46"/>
  <c r="M2520" i="46"/>
  <c r="M2521" i="46"/>
  <c r="M2522" i="46"/>
  <c r="M2523" i="46"/>
  <c r="M2524" i="46"/>
  <c r="M2525" i="46"/>
  <c r="M2526" i="46"/>
  <c r="M2527" i="46"/>
  <c r="M2528" i="46"/>
  <c r="O2528" i="46" s="1"/>
  <c r="M2529" i="46"/>
  <c r="M2530" i="46"/>
  <c r="M2531" i="46"/>
  <c r="M2532" i="46"/>
  <c r="M2533" i="46"/>
  <c r="M2534" i="46"/>
  <c r="M2535" i="46"/>
  <c r="M2536" i="46"/>
  <c r="M2537" i="46"/>
  <c r="M2538" i="46"/>
  <c r="M2539" i="46"/>
  <c r="M2540" i="46"/>
  <c r="O2540" i="46" s="1"/>
  <c r="M2541" i="46"/>
  <c r="M2542" i="46"/>
  <c r="M2543" i="46"/>
  <c r="M2544" i="46"/>
  <c r="M2545" i="46"/>
  <c r="M2546" i="46"/>
  <c r="M2547" i="46"/>
  <c r="M2548" i="46"/>
  <c r="O2548" i="46" s="1"/>
  <c r="M2549" i="46"/>
  <c r="M2550" i="46"/>
  <c r="M2551" i="46"/>
  <c r="M2552" i="46"/>
  <c r="O2552" i="46" s="1"/>
  <c r="M2553" i="46"/>
  <c r="M2554" i="46"/>
  <c r="M2555" i="46"/>
  <c r="M2556" i="46"/>
  <c r="M2557" i="46"/>
  <c r="O2557" i="46" s="1"/>
  <c r="M2558" i="46"/>
  <c r="M2559" i="46"/>
  <c r="M2560" i="46"/>
  <c r="M2561" i="46"/>
  <c r="M2562" i="46"/>
  <c r="M2563" i="46"/>
  <c r="M2564" i="46"/>
  <c r="O2564" i="46" s="1"/>
  <c r="M2565" i="46"/>
  <c r="M2566" i="46"/>
  <c r="M2567" i="46"/>
  <c r="M2568" i="46"/>
  <c r="M2569" i="46"/>
  <c r="M2570" i="46"/>
  <c r="M2571" i="46"/>
  <c r="M2572" i="46"/>
  <c r="M2573" i="46"/>
  <c r="M2574" i="46"/>
  <c r="M2575" i="46"/>
  <c r="M2576" i="46"/>
  <c r="O2576" i="46" s="1"/>
  <c r="M2577" i="46"/>
  <c r="M2578" i="46"/>
  <c r="M2579" i="46"/>
  <c r="M2580" i="46"/>
  <c r="M2581" i="46"/>
  <c r="O2581" i="46" s="1"/>
  <c r="M2582" i="46"/>
  <c r="M2583" i="46"/>
  <c r="M2584" i="46"/>
  <c r="M2585" i="46"/>
  <c r="M2586" i="46"/>
  <c r="O2586" i="46" s="1"/>
  <c r="M2587" i="46"/>
  <c r="M2588" i="46"/>
  <c r="M2589" i="46"/>
  <c r="M2590" i="46"/>
  <c r="M2591" i="46"/>
  <c r="M2592" i="46"/>
  <c r="M2593" i="46"/>
  <c r="M2594" i="46"/>
  <c r="M2595" i="46"/>
  <c r="M2596" i="46"/>
  <c r="O2596" i="46" s="1"/>
  <c r="M2597" i="46"/>
  <c r="M2598" i="46"/>
  <c r="M2599" i="46"/>
  <c r="M2600" i="46"/>
  <c r="O2600" i="46" s="1"/>
  <c r="M2601" i="46"/>
  <c r="M2602" i="46"/>
  <c r="M2603" i="46"/>
  <c r="M2604" i="46"/>
  <c r="M2605" i="46"/>
  <c r="O2605" i="46" s="1"/>
  <c r="M2606" i="46"/>
  <c r="M2607" i="46"/>
  <c r="M2608" i="46"/>
  <c r="O2608" i="46" s="1"/>
  <c r="M2609" i="46"/>
  <c r="M2610" i="46"/>
  <c r="M2611" i="46"/>
  <c r="M2612" i="46"/>
  <c r="O2612" i="46" s="1"/>
  <c r="M2613" i="46"/>
  <c r="M2614" i="46"/>
  <c r="M2615" i="46"/>
  <c r="M2616" i="46"/>
  <c r="M2617" i="46"/>
  <c r="M2618" i="46"/>
  <c r="M2619" i="46"/>
  <c r="M2620" i="46"/>
  <c r="M2621" i="46"/>
  <c r="M2622" i="46"/>
  <c r="M2623" i="46"/>
  <c r="M2624" i="46"/>
  <c r="O2624" i="46" s="1"/>
  <c r="M2625" i="46"/>
  <c r="M2626" i="46"/>
  <c r="M2627" i="46"/>
  <c r="M2628" i="46"/>
  <c r="M2629" i="46"/>
  <c r="M2630" i="46"/>
  <c r="M2631" i="46"/>
  <c r="M2632" i="46"/>
  <c r="M2633" i="46"/>
  <c r="M2634" i="46"/>
  <c r="M2635" i="46"/>
  <c r="M2636" i="46"/>
  <c r="O2636" i="46" s="1"/>
  <c r="M2637" i="46"/>
  <c r="M2638" i="46"/>
  <c r="M2639" i="46"/>
  <c r="M2640" i="46"/>
  <c r="M2641" i="46"/>
  <c r="M2642" i="46"/>
  <c r="M2643" i="46"/>
  <c r="M2644" i="46"/>
  <c r="O2644" i="46" s="1"/>
  <c r="M2645" i="46"/>
  <c r="M2646" i="46"/>
  <c r="M2647" i="46"/>
  <c r="M2648" i="46"/>
  <c r="O2648" i="46" s="1"/>
  <c r="M2649" i="46"/>
  <c r="M2650" i="46"/>
  <c r="M2651" i="46"/>
  <c r="M2652" i="46"/>
  <c r="M2653" i="46"/>
  <c r="M2654" i="46"/>
  <c r="M2655" i="46"/>
  <c r="M2656" i="46"/>
  <c r="O2656" i="46" s="1"/>
  <c r="M2657" i="46"/>
  <c r="M2658" i="46"/>
  <c r="M2659" i="46"/>
  <c r="M2660" i="46"/>
  <c r="O2660" i="46" s="1"/>
  <c r="M2661" i="46"/>
  <c r="M2662" i="46"/>
  <c r="M2663" i="46"/>
  <c r="M2664" i="46"/>
  <c r="M2665" i="46"/>
  <c r="M2666" i="46"/>
  <c r="M2667" i="46"/>
  <c r="M2668" i="46"/>
  <c r="O2668" i="46" s="1"/>
  <c r="M2669" i="46"/>
  <c r="M2670" i="46"/>
  <c r="M2671" i="46"/>
  <c r="M2672" i="46"/>
  <c r="O2672" i="46" s="1"/>
  <c r="M2673" i="46"/>
  <c r="M2674" i="46"/>
  <c r="M2675" i="46"/>
  <c r="M2676" i="46"/>
  <c r="M2677" i="46"/>
  <c r="M2678" i="46"/>
  <c r="M2679" i="46"/>
  <c r="M2680" i="46"/>
  <c r="O2680" i="46" s="1"/>
  <c r="O2588" i="46"/>
  <c r="O2504" i="46"/>
  <c r="G18" i="23" l="1"/>
  <c r="E20" i="23"/>
  <c r="E19" i="23"/>
  <c r="H18" i="23"/>
  <c r="F18" i="23"/>
  <c r="G19" i="23"/>
  <c r="O2519" i="46"/>
  <c r="O2591" i="46"/>
  <c r="O2627" i="46"/>
  <c r="O2531" i="46"/>
  <c r="O2603" i="46"/>
  <c r="O2651" i="46"/>
  <c r="O2495" i="46"/>
  <c r="O2567" i="46"/>
  <c r="O2639" i="46"/>
  <c r="O2555" i="46"/>
  <c r="O2663" i="46"/>
  <c r="O2507" i="46"/>
  <c r="O2543" i="46"/>
  <c r="O2615" i="46"/>
  <c r="O2579" i="46"/>
  <c r="O2675" i="46"/>
  <c r="O2547" i="46"/>
  <c r="O2677" i="46"/>
  <c r="O2655" i="46"/>
  <c r="O2667" i="46"/>
  <c r="O2632" i="46"/>
  <c r="O2673" i="46"/>
  <c r="O2637" i="46"/>
  <c r="O2577" i="46"/>
  <c r="O2553" i="46"/>
  <c r="O2529" i="46"/>
  <c r="O2658" i="46"/>
  <c r="O2646" i="46"/>
  <c r="O2574" i="46"/>
  <c r="O2502" i="46"/>
  <c r="O2620" i="46"/>
  <c r="O2584" i="46"/>
  <c r="O2572" i="46"/>
  <c r="O2560" i="46"/>
  <c r="O2536" i="46"/>
  <c r="O2524" i="46"/>
  <c r="O2512" i="46"/>
  <c r="O2500" i="46"/>
  <c r="O2665" i="46"/>
  <c r="O2653" i="46"/>
  <c r="O2641" i="46"/>
  <c r="O2629" i="46"/>
  <c r="O2617" i="46"/>
  <c r="J2681" i="46"/>
  <c r="M2681" i="46"/>
  <c r="O2593" i="46"/>
  <c r="O2569" i="46"/>
  <c r="O2545" i="46"/>
  <c r="O2533" i="46"/>
  <c r="O2521" i="46"/>
  <c r="O2509" i="46"/>
  <c r="O2497" i="46"/>
  <c r="O2491" i="46"/>
  <c r="O2503" i="46"/>
  <c r="O2515" i="46"/>
  <c r="O2527" i="46"/>
  <c r="O2539" i="46"/>
  <c r="O2551" i="46"/>
  <c r="O2563" i="46"/>
  <c r="O2575" i="46"/>
  <c r="O2587" i="46"/>
  <c r="O2599" i="46"/>
  <c r="O2611" i="46"/>
  <c r="O2623" i="46"/>
  <c r="O2635" i="46"/>
  <c r="O2647" i="46"/>
  <c r="O2659" i="46"/>
  <c r="O2671" i="46"/>
  <c r="O2678" i="46"/>
  <c r="O2666" i="46"/>
  <c r="O2654" i="46"/>
  <c r="O2642" i="46"/>
  <c r="O2630" i="46"/>
  <c r="O2618" i="46"/>
  <c r="O2606" i="46"/>
  <c r="O2594" i="46"/>
  <c r="O2582" i="46"/>
  <c r="O2570" i="46"/>
  <c r="O2558" i="46"/>
  <c r="O2546" i="46"/>
  <c r="O2534" i="46"/>
  <c r="O2522" i="46"/>
  <c r="O2510" i="46"/>
  <c r="O2498" i="46"/>
  <c r="O2493" i="46"/>
  <c r="O2505" i="46"/>
  <c r="O2517" i="46"/>
  <c r="O2541" i="46"/>
  <c r="O2565" i="46"/>
  <c r="O2589" i="46"/>
  <c r="O2601" i="46"/>
  <c r="O2613" i="46"/>
  <c r="O2625" i="46"/>
  <c r="O2649" i="46"/>
  <c r="O2661" i="46"/>
  <c r="O2532" i="46"/>
  <c r="H20" i="23"/>
  <c r="G20" i="23"/>
  <c r="F19" i="23"/>
  <c r="O2550" i="46"/>
  <c r="O2562" i="46"/>
  <c r="O2598" i="46"/>
  <c r="O2610" i="46"/>
  <c r="O2679" i="46"/>
  <c r="O2643" i="46"/>
  <c r="O2631" i="46"/>
  <c r="O2619" i="46"/>
  <c r="O2607" i="46"/>
  <c r="O2595" i="46"/>
  <c r="O2583" i="46"/>
  <c r="O2571" i="46"/>
  <c r="O2559" i="46"/>
  <c r="O2535" i="46"/>
  <c r="O2523" i="46"/>
  <c r="O2511" i="46"/>
  <c r="O2499" i="46"/>
  <c r="O2520" i="46"/>
  <c r="O2556" i="46"/>
  <c r="O2568" i="46"/>
  <c r="O2580" i="46"/>
  <c r="O2616" i="46"/>
  <c r="O2628" i="46"/>
  <c r="O2640" i="46"/>
  <c r="O2676" i="46"/>
  <c r="O2501" i="46"/>
  <c r="O2513" i="46"/>
  <c r="O2525" i="46"/>
  <c r="O2537" i="46"/>
  <c r="O2573" i="46"/>
  <c r="O2585" i="46"/>
  <c r="O2645" i="46"/>
  <c r="O2657" i="46"/>
  <c r="O2669" i="46"/>
  <c r="O2592" i="46"/>
  <c r="O2652" i="46"/>
  <c r="O2544" i="46"/>
  <c r="O2604" i="46"/>
  <c r="O2664" i="46"/>
  <c r="O2508" i="46"/>
  <c r="O2514" i="46"/>
  <c r="O2670" i="46"/>
  <c r="O2526" i="46"/>
  <c r="O2538" i="46"/>
  <c r="O2622" i="46"/>
  <c r="O2549" i="46"/>
  <c r="O2634" i="46"/>
  <c r="O2490" i="46"/>
  <c r="O2561" i="46"/>
  <c r="O2597" i="46"/>
  <c r="O2609" i="46"/>
  <c r="O2621" i="46"/>
  <c r="O2489" i="46"/>
  <c r="O2633" i="46"/>
  <c r="O2674" i="46"/>
  <c r="O2662" i="46"/>
  <c r="O2650" i="46"/>
  <c r="O2638" i="46"/>
  <c r="O2626" i="46"/>
  <c r="O2614" i="46"/>
  <c r="O2602" i="46"/>
  <c r="O2590" i="46"/>
  <c r="O2578" i="46"/>
  <c r="O2566" i="46"/>
  <c r="O2554" i="46"/>
  <c r="O2542" i="46"/>
  <c r="O2530" i="46"/>
  <c r="O2518" i="46"/>
  <c r="O2506" i="46"/>
  <c r="O2494" i="46"/>
  <c r="O2496" i="46"/>
  <c r="K17" i="50" l="1"/>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16" i="50"/>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201" i="46"/>
  <c r="O202" i="46"/>
  <c r="O203" i="46"/>
  <c r="O204" i="46"/>
  <c r="O205" i="46"/>
  <c r="O206" i="46"/>
  <c r="O207" i="46"/>
  <c r="O208" i="46"/>
  <c r="O209" i="46"/>
  <c r="O210" i="46"/>
  <c r="O211" i="46"/>
  <c r="O212" i="46"/>
  <c r="O213" i="46"/>
  <c r="O214" i="46"/>
  <c r="O215" i="46"/>
  <c r="O216" i="46"/>
  <c r="O217" i="46"/>
  <c r="O218" i="46"/>
  <c r="O219" i="46"/>
  <c r="O220" i="46"/>
  <c r="O221" i="46"/>
  <c r="O222" i="46"/>
  <c r="O223" i="46"/>
  <c r="O224" i="46"/>
  <c r="O225" i="46"/>
  <c r="O226" i="46"/>
  <c r="O227" i="46"/>
  <c r="O228" i="46"/>
  <c r="O229" i="46"/>
  <c r="O230" i="46"/>
  <c r="O231" i="46"/>
  <c r="O232" i="46"/>
  <c r="O233" i="46"/>
  <c r="O234" i="46"/>
  <c r="O235" i="46"/>
  <c r="O236" i="46"/>
  <c r="O237" i="46"/>
  <c r="O238" i="46"/>
  <c r="O239" i="46"/>
  <c r="O240" i="46"/>
  <c r="O241" i="46"/>
  <c r="O242" i="46"/>
  <c r="O243" i="46"/>
  <c r="O244" i="46"/>
  <c r="O245" i="46"/>
  <c r="O246" i="46"/>
  <c r="O247" i="46"/>
  <c r="O248" i="46"/>
  <c r="O249" i="46"/>
  <c r="O250" i="46"/>
  <c r="O251" i="46"/>
  <c r="O252" i="46"/>
  <c r="O253" i="46"/>
  <c r="O254" i="46"/>
  <c r="O255" i="46"/>
  <c r="O256" i="46"/>
  <c r="O257" i="46"/>
  <c r="O258" i="46"/>
  <c r="O259" i="46"/>
  <c r="O260" i="46"/>
  <c r="O261" i="46"/>
  <c r="O262" i="46"/>
  <c r="O263" i="46"/>
  <c r="O264" i="46"/>
  <c r="O265" i="46"/>
  <c r="O266" i="46"/>
  <c r="O267" i="46"/>
  <c r="O268" i="46"/>
  <c r="O269" i="46"/>
  <c r="O270" i="46"/>
  <c r="O271" i="46"/>
  <c r="O272" i="46"/>
  <c r="O273" i="46"/>
  <c r="O274" i="46"/>
  <c r="O275" i="46"/>
  <c r="O276" i="46"/>
  <c r="O277" i="46"/>
  <c r="O278" i="46"/>
  <c r="O279" i="46"/>
  <c r="O280" i="46"/>
  <c r="O281" i="46"/>
  <c r="O282" i="46"/>
  <c r="O283" i="46"/>
  <c r="O284" i="46"/>
  <c r="O285" i="46"/>
  <c r="O286" i="46"/>
  <c r="O287" i="46"/>
  <c r="O288" i="46"/>
  <c r="O289" i="46"/>
  <c r="O290" i="46"/>
  <c r="O291" i="46"/>
  <c r="O292" i="46"/>
  <c r="O293" i="46"/>
  <c r="O294" i="46"/>
  <c r="O295" i="46"/>
  <c r="O296" i="46"/>
  <c r="O297" i="46"/>
  <c r="O298" i="46"/>
  <c r="O299" i="46"/>
  <c r="O300" i="46"/>
  <c r="O301" i="46"/>
  <c r="O302" i="46"/>
  <c r="O303" i="46"/>
  <c r="O304" i="46"/>
  <c r="O305" i="46"/>
  <c r="O306" i="46"/>
  <c r="O307" i="46"/>
  <c r="O308" i="46"/>
  <c r="O309" i="46"/>
  <c r="O310" i="46"/>
  <c r="O311" i="46"/>
  <c r="O312" i="46"/>
  <c r="O313" i="46"/>
  <c r="O314" i="46"/>
  <c r="O315" i="46"/>
  <c r="O316" i="46"/>
  <c r="O317" i="46"/>
  <c r="O318" i="46"/>
  <c r="O319" i="46"/>
  <c r="O320" i="46"/>
  <c r="O321" i="46"/>
  <c r="O322" i="46"/>
  <c r="O323" i="46"/>
  <c r="O324" i="46"/>
  <c r="O325" i="46"/>
  <c r="O326" i="46"/>
  <c r="O327" i="46"/>
  <c r="O328" i="46"/>
  <c r="O329" i="46"/>
  <c r="O330" i="46"/>
  <c r="O331" i="46"/>
  <c r="O332" i="46"/>
  <c r="O333" i="46"/>
  <c r="O334" i="46"/>
  <c r="O335" i="46"/>
  <c r="O336" i="46"/>
  <c r="O337" i="46"/>
  <c r="O338" i="46"/>
  <c r="O339" i="46"/>
  <c r="O340" i="46"/>
  <c r="O341" i="46"/>
  <c r="O342" i="46"/>
  <c r="O343" i="46"/>
  <c r="O344" i="46"/>
  <c r="O345" i="46"/>
  <c r="O346" i="46"/>
  <c r="O347" i="46"/>
  <c r="O348" i="46"/>
  <c r="O349" i="46"/>
  <c r="O350" i="46"/>
  <c r="O351" i="46"/>
  <c r="O352" i="46"/>
  <c r="O353" i="46"/>
  <c r="O354" i="46"/>
  <c r="O355" i="46"/>
  <c r="O356" i="46"/>
  <c r="O357" i="46"/>
  <c r="O358" i="46"/>
  <c r="O359" i="46"/>
  <c r="O360" i="46"/>
  <c r="O361" i="46"/>
  <c r="O362" i="46"/>
  <c r="O363" i="46"/>
  <c r="O364" i="46"/>
  <c r="O365" i="46"/>
  <c r="O366" i="46"/>
  <c r="O367" i="46"/>
  <c r="O368" i="46"/>
  <c r="O369" i="46"/>
  <c r="O370" i="46"/>
  <c r="O371" i="46"/>
  <c r="O372" i="46"/>
  <c r="O373" i="46"/>
  <c r="O374" i="46"/>
  <c r="O375" i="46"/>
  <c r="O376" i="46"/>
  <c r="O377" i="46"/>
  <c r="O378" i="46"/>
  <c r="O379" i="46"/>
  <c r="O380" i="46"/>
  <c r="O381" i="46"/>
  <c r="O382" i="46"/>
  <c r="O383" i="46"/>
  <c r="O384" i="46"/>
  <c r="O385" i="46"/>
  <c r="O386" i="46"/>
  <c r="O387" i="46"/>
  <c r="O388" i="46"/>
  <c r="O389" i="46"/>
  <c r="O390" i="46"/>
  <c r="O391" i="46"/>
  <c r="O392" i="46"/>
  <c r="O393" i="46"/>
  <c r="O394" i="46"/>
  <c r="O395" i="46"/>
  <c r="O396" i="46"/>
  <c r="O397" i="46"/>
  <c r="O398" i="46"/>
  <c r="O399" i="46"/>
  <c r="O400" i="46"/>
  <c r="O401" i="46"/>
  <c r="O402" i="46"/>
  <c r="O403" i="46"/>
  <c r="O404" i="46"/>
  <c r="O405" i="46"/>
  <c r="O406" i="46"/>
  <c r="O407" i="46"/>
  <c r="O408" i="46"/>
  <c r="O409" i="46"/>
  <c r="O410" i="46"/>
  <c r="O411" i="46"/>
  <c r="O412" i="46"/>
  <c r="O413" i="46"/>
  <c r="O414" i="46"/>
  <c r="O415" i="46"/>
  <c r="O416" i="46"/>
  <c r="O417" i="46"/>
  <c r="O418" i="46"/>
  <c r="O419" i="46"/>
  <c r="O420" i="46"/>
  <c r="O421" i="46"/>
  <c r="O422" i="46"/>
  <c r="O423" i="46"/>
  <c r="O424" i="46"/>
  <c r="O425" i="46"/>
  <c r="O426" i="46"/>
  <c r="O427" i="46"/>
  <c r="O428" i="46"/>
  <c r="O429" i="46"/>
  <c r="O430" i="46"/>
  <c r="O431" i="46"/>
  <c r="O432" i="46"/>
  <c r="O433" i="46"/>
  <c r="O434" i="46"/>
  <c r="O435" i="46"/>
  <c r="O436" i="46"/>
  <c r="O437" i="46"/>
  <c r="O438" i="46"/>
  <c r="O439" i="46"/>
  <c r="O440" i="46"/>
  <c r="O441" i="46"/>
  <c r="O442" i="46"/>
  <c r="O443" i="46"/>
  <c r="O444" i="46"/>
  <c r="O445" i="46"/>
  <c r="O446" i="46"/>
  <c r="O447" i="46"/>
  <c r="O448" i="46"/>
  <c r="O449" i="46"/>
  <c r="O450" i="46"/>
  <c r="O451" i="46"/>
  <c r="O452" i="46"/>
  <c r="O453" i="46"/>
  <c r="O454" i="46"/>
  <c r="O455" i="46"/>
  <c r="O456" i="46"/>
  <c r="O457" i="46"/>
  <c r="O458" i="46"/>
  <c r="O459" i="46"/>
  <c r="O460" i="46"/>
  <c r="O461" i="46"/>
  <c r="O462" i="46"/>
  <c r="O463" i="46"/>
  <c r="O464" i="46"/>
  <c r="O465" i="46"/>
  <c r="O466" i="46"/>
  <c r="O467" i="46"/>
  <c r="O468" i="46"/>
  <c r="O469" i="46"/>
  <c r="O470" i="46"/>
  <c r="O471" i="46"/>
  <c r="O472" i="46"/>
  <c r="O473" i="46"/>
  <c r="O474" i="46"/>
  <c r="O475" i="46"/>
  <c r="O476" i="46"/>
  <c r="O477" i="46"/>
  <c r="O478" i="46"/>
  <c r="O479" i="46"/>
  <c r="O480" i="46"/>
  <c r="O481" i="46"/>
  <c r="O482" i="46"/>
  <c r="O483" i="46"/>
  <c r="O484" i="46"/>
  <c r="O485" i="46"/>
  <c r="O486" i="46"/>
  <c r="O487" i="46"/>
  <c r="O488" i="46"/>
  <c r="O489" i="46"/>
  <c r="O490" i="46"/>
  <c r="O491" i="46"/>
  <c r="O492" i="46"/>
  <c r="O493" i="46"/>
  <c r="O494" i="46"/>
  <c r="O495" i="46"/>
  <c r="O496" i="46"/>
  <c r="O497" i="46"/>
  <c r="O498" i="46"/>
  <c r="O499" i="46"/>
  <c r="O500" i="46"/>
  <c r="O501" i="46"/>
  <c r="O502" i="46"/>
  <c r="O503" i="46"/>
  <c r="O504" i="46"/>
  <c r="O505" i="46"/>
  <c r="O506" i="46"/>
  <c r="O507" i="46"/>
  <c r="O508" i="46"/>
  <c r="O509" i="46"/>
  <c r="O510" i="46"/>
  <c r="O511" i="46"/>
  <c r="O512" i="46"/>
  <c r="O513" i="46"/>
  <c r="O514" i="46"/>
  <c r="O515" i="46"/>
  <c r="O516" i="46"/>
  <c r="O517" i="46"/>
  <c r="O518" i="46"/>
  <c r="O519" i="46"/>
  <c r="O520" i="46"/>
  <c r="O521" i="46"/>
  <c r="O522" i="46"/>
  <c r="O523" i="46"/>
  <c r="O524" i="46"/>
  <c r="O525" i="46"/>
  <c r="O526" i="46"/>
  <c r="O527" i="46"/>
  <c r="O528" i="46"/>
  <c r="O529" i="46"/>
  <c r="O530" i="46"/>
  <c r="O531" i="46"/>
  <c r="O532" i="46"/>
  <c r="O533" i="46"/>
  <c r="O534" i="46"/>
  <c r="O535" i="46"/>
  <c r="O536" i="46"/>
  <c r="O537" i="46"/>
  <c r="O538" i="46"/>
  <c r="O539" i="46"/>
  <c r="O540" i="46"/>
  <c r="O541" i="46"/>
  <c r="O542" i="46"/>
  <c r="O543" i="46"/>
  <c r="O544" i="46"/>
  <c r="O545" i="46"/>
  <c r="O546" i="46"/>
  <c r="O547" i="46"/>
  <c r="O548" i="46"/>
  <c r="O549" i="46"/>
  <c r="O550" i="46"/>
  <c r="O551" i="46"/>
  <c r="O552" i="46"/>
  <c r="O553" i="46"/>
  <c r="O554" i="46"/>
  <c r="O555" i="46"/>
  <c r="O556" i="46"/>
  <c r="O557" i="46"/>
  <c r="O558" i="46"/>
  <c r="O559" i="46"/>
  <c r="O560" i="46"/>
  <c r="O561" i="46"/>
  <c r="O562" i="46"/>
  <c r="O563" i="46"/>
  <c r="O564" i="46"/>
  <c r="O565" i="46"/>
  <c r="O566" i="46"/>
  <c r="O567" i="46"/>
  <c r="O568" i="46"/>
  <c r="O569" i="46"/>
  <c r="O570" i="46"/>
  <c r="O571" i="46"/>
  <c r="O572" i="46"/>
  <c r="O573" i="46"/>
  <c r="O574" i="46"/>
  <c r="O575" i="46"/>
  <c r="O576" i="46"/>
  <c r="O577" i="46"/>
  <c r="O578" i="46"/>
  <c r="O579" i="46"/>
  <c r="O580" i="46"/>
  <c r="O581" i="46"/>
  <c r="O582" i="46"/>
  <c r="O583" i="46"/>
  <c r="O584" i="46"/>
  <c r="O585" i="46"/>
  <c r="O586" i="46"/>
  <c r="O587" i="46"/>
  <c r="O588" i="46"/>
  <c r="O589" i="46"/>
  <c r="O590" i="46"/>
  <c r="O591" i="46"/>
  <c r="O592" i="46"/>
  <c r="O593" i="46"/>
  <c r="O594" i="46"/>
  <c r="O595" i="46"/>
  <c r="O596" i="46"/>
  <c r="O597" i="46"/>
  <c r="O598" i="46"/>
  <c r="O599" i="46"/>
  <c r="O600" i="46"/>
  <c r="O601" i="46"/>
  <c r="O602" i="46"/>
  <c r="O603" i="46"/>
  <c r="O604" i="46"/>
  <c r="O605" i="46"/>
  <c r="O606" i="46"/>
  <c r="O607" i="46"/>
  <c r="O608" i="46"/>
  <c r="O609" i="46"/>
  <c r="O610" i="46"/>
  <c r="O611" i="46"/>
  <c r="O612" i="46"/>
  <c r="O613" i="46"/>
  <c r="O614" i="46"/>
  <c r="O615" i="46"/>
  <c r="O616" i="46"/>
  <c r="O617" i="46"/>
  <c r="O618" i="46"/>
  <c r="O619" i="46"/>
  <c r="O620" i="46"/>
  <c r="O621" i="46"/>
  <c r="O622" i="46"/>
  <c r="O623" i="46"/>
  <c r="O624" i="46"/>
  <c r="O625" i="46"/>
  <c r="O626" i="46"/>
  <c r="O627" i="46"/>
  <c r="O628" i="46"/>
  <c r="O629" i="46"/>
  <c r="O630" i="46"/>
  <c r="O631" i="46"/>
  <c r="O632" i="46"/>
  <c r="O633" i="46"/>
  <c r="O634" i="46"/>
  <c r="O635" i="46"/>
  <c r="O636" i="46"/>
  <c r="O637" i="46"/>
  <c r="O638" i="46"/>
  <c r="O639" i="46"/>
  <c r="O640" i="46"/>
  <c r="O641" i="46"/>
  <c r="O642" i="46"/>
  <c r="O643" i="46"/>
  <c r="O644" i="46"/>
  <c r="O645" i="46"/>
  <c r="O646" i="46"/>
  <c r="O647" i="46"/>
  <c r="O648" i="46"/>
  <c r="O649" i="46"/>
  <c r="O650" i="46"/>
  <c r="O651" i="46"/>
  <c r="O652" i="46"/>
  <c r="O653" i="46"/>
  <c r="O654" i="46"/>
  <c r="O655" i="46"/>
  <c r="O656" i="46"/>
  <c r="O657" i="46"/>
  <c r="O658" i="46"/>
  <c r="O659" i="46"/>
  <c r="O660" i="46"/>
  <c r="O661" i="46"/>
  <c r="O662" i="46"/>
  <c r="O663" i="46"/>
  <c r="O664" i="46"/>
  <c r="O665" i="46"/>
  <c r="O666" i="46"/>
  <c r="O667" i="46"/>
  <c r="O668" i="46"/>
  <c r="O669" i="46"/>
  <c r="O670" i="46"/>
  <c r="O671" i="46"/>
  <c r="O672" i="46"/>
  <c r="O673" i="46"/>
  <c r="O674" i="46"/>
  <c r="O675" i="46"/>
  <c r="O676" i="46"/>
  <c r="O677" i="46"/>
  <c r="O678" i="46"/>
  <c r="O679" i="46"/>
  <c r="O680" i="46"/>
  <c r="O681" i="46"/>
  <c r="O682" i="46"/>
  <c r="O683" i="46"/>
  <c r="O684" i="46"/>
  <c r="O685" i="46"/>
  <c r="O686" i="46"/>
  <c r="O687" i="46"/>
  <c r="O688" i="46"/>
  <c r="O689" i="46"/>
  <c r="O690" i="46"/>
  <c r="O691" i="46"/>
  <c r="O692" i="46"/>
  <c r="O693" i="46"/>
  <c r="O694" i="46"/>
  <c r="O695" i="46"/>
  <c r="O696" i="46"/>
  <c r="O697" i="46"/>
  <c r="O698" i="46"/>
  <c r="O699" i="46"/>
  <c r="O700" i="46"/>
  <c r="O701" i="46"/>
  <c r="O702" i="46"/>
  <c r="O703" i="46"/>
  <c r="O704" i="46"/>
  <c r="O705" i="46"/>
  <c r="O706" i="46"/>
  <c r="O707" i="46"/>
  <c r="O708" i="46"/>
  <c r="O709" i="46"/>
  <c r="O710" i="46"/>
  <c r="O711" i="46"/>
  <c r="O712" i="46"/>
  <c r="O713" i="46"/>
  <c r="O714" i="46"/>
  <c r="O715" i="46"/>
  <c r="O716" i="46"/>
  <c r="O717" i="46"/>
  <c r="O718" i="46"/>
  <c r="O719" i="46"/>
  <c r="O720" i="46"/>
  <c r="O721" i="46"/>
  <c r="O722" i="46"/>
  <c r="O723" i="46"/>
  <c r="O724" i="46"/>
  <c r="O725" i="46"/>
  <c r="O726" i="46"/>
  <c r="O727" i="46"/>
  <c r="O728" i="46"/>
  <c r="O729" i="46"/>
  <c r="O730" i="46"/>
  <c r="O731" i="46"/>
  <c r="O732" i="46"/>
  <c r="O733" i="46"/>
  <c r="O734" i="46"/>
  <c r="O735" i="46"/>
  <c r="O736" i="46"/>
  <c r="O737" i="46"/>
  <c r="O738" i="46"/>
  <c r="O739" i="46"/>
  <c r="O740" i="46"/>
  <c r="O741" i="46"/>
  <c r="O742" i="46"/>
  <c r="O743" i="46"/>
  <c r="O744" i="46"/>
  <c r="O745" i="46"/>
  <c r="O746" i="46"/>
  <c r="O747" i="46"/>
  <c r="O748" i="46"/>
  <c r="O749" i="46"/>
  <c r="O750" i="46"/>
  <c r="O751" i="46"/>
  <c r="O752" i="46"/>
  <c r="O753" i="46"/>
  <c r="O754" i="46"/>
  <c r="O755" i="46"/>
  <c r="O756" i="46"/>
  <c r="O757" i="46"/>
  <c r="O758" i="46"/>
  <c r="O759" i="46"/>
  <c r="O760" i="46"/>
  <c r="O761" i="46"/>
  <c r="O762" i="46"/>
  <c r="O763" i="46"/>
  <c r="O764" i="46"/>
  <c r="O765" i="46"/>
  <c r="O766" i="46"/>
  <c r="O767" i="46"/>
  <c r="O768" i="46"/>
  <c r="O769" i="46"/>
  <c r="O770" i="46"/>
  <c r="O771" i="46"/>
  <c r="O772" i="46"/>
  <c r="O773" i="46"/>
  <c r="O774" i="46"/>
  <c r="O775" i="46"/>
  <c r="O776" i="46"/>
  <c r="O777" i="46"/>
  <c r="O778" i="46"/>
  <c r="O779" i="46"/>
  <c r="O780" i="46"/>
  <c r="O781" i="46"/>
  <c r="O782" i="46"/>
  <c r="O783" i="46"/>
  <c r="O784" i="46"/>
  <c r="O785" i="46"/>
  <c r="O786" i="46"/>
  <c r="O787" i="46"/>
  <c r="O788" i="46"/>
  <c r="O789" i="46"/>
  <c r="O790" i="46"/>
  <c r="O791" i="46"/>
  <c r="O792" i="46"/>
  <c r="O793" i="46"/>
  <c r="O794" i="46"/>
  <c r="O795" i="46"/>
  <c r="O796" i="46"/>
  <c r="O797" i="46"/>
  <c r="O798" i="46"/>
  <c r="O799" i="46"/>
  <c r="O800" i="46"/>
  <c r="O801" i="46"/>
  <c r="O802" i="46"/>
  <c r="O803" i="46"/>
  <c r="O804" i="46"/>
  <c r="O805" i="46"/>
  <c r="O806" i="46"/>
  <c r="O807" i="46"/>
  <c r="O808" i="46"/>
  <c r="O809" i="46"/>
  <c r="O810" i="46"/>
  <c r="O811" i="46"/>
  <c r="O812" i="46"/>
  <c r="O813" i="46"/>
  <c r="O814" i="46"/>
  <c r="O815" i="46"/>
  <c r="O816" i="46"/>
  <c r="O817" i="46"/>
  <c r="O818" i="46"/>
  <c r="O819" i="46"/>
  <c r="O820" i="46"/>
  <c r="O821" i="46"/>
  <c r="O822" i="46"/>
  <c r="O823" i="46"/>
  <c r="O824" i="46"/>
  <c r="O825" i="46"/>
  <c r="O826" i="46"/>
  <c r="O827" i="46"/>
  <c r="O828" i="46"/>
  <c r="O829" i="46"/>
  <c r="O830" i="46"/>
  <c r="O831" i="46"/>
  <c r="O832" i="46"/>
  <c r="O833" i="46"/>
  <c r="O834" i="46"/>
  <c r="O835" i="46"/>
  <c r="O836" i="46"/>
  <c r="O837" i="46"/>
  <c r="O838" i="46"/>
  <c r="O839" i="46"/>
  <c r="O840" i="46"/>
  <c r="O841" i="46"/>
  <c r="O842" i="46"/>
  <c r="O843" i="46"/>
  <c r="O844" i="46"/>
  <c r="O845" i="46"/>
  <c r="O846" i="46"/>
  <c r="O847" i="46"/>
  <c r="O848" i="46"/>
  <c r="O849" i="46"/>
  <c r="O850" i="46"/>
  <c r="O851" i="46"/>
  <c r="O852" i="46"/>
  <c r="O853" i="46"/>
  <c r="O854" i="46"/>
  <c r="O855" i="46"/>
  <c r="O856" i="46"/>
  <c r="O857" i="46"/>
  <c r="O858" i="46"/>
  <c r="O859" i="46"/>
  <c r="O860" i="46"/>
  <c r="O861" i="46"/>
  <c r="O862" i="46"/>
  <c r="O863" i="46"/>
  <c r="O864" i="46"/>
  <c r="O865" i="46"/>
  <c r="O866" i="46"/>
  <c r="O867" i="46"/>
  <c r="O868" i="46"/>
  <c r="O869" i="46"/>
  <c r="O870" i="46"/>
  <c r="O871" i="46"/>
  <c r="O872" i="46"/>
  <c r="O873" i="46"/>
  <c r="O874" i="46"/>
  <c r="O875" i="46"/>
  <c r="O876" i="46"/>
  <c r="O877" i="46"/>
  <c r="O878" i="46"/>
  <c r="O879" i="46"/>
  <c r="O880" i="46"/>
  <c r="O881" i="46"/>
  <c r="O882" i="46"/>
  <c r="O883" i="46"/>
  <c r="O884" i="46"/>
  <c r="O885" i="46"/>
  <c r="O886" i="46"/>
  <c r="O887" i="46"/>
  <c r="O888" i="46"/>
  <c r="O889" i="46"/>
  <c r="O890" i="46"/>
  <c r="O891" i="46"/>
  <c r="O892" i="46"/>
  <c r="O893" i="46"/>
  <c r="O894" i="46"/>
  <c r="O895" i="46"/>
  <c r="O896" i="46"/>
  <c r="O897" i="46"/>
  <c r="O898" i="46"/>
  <c r="O899" i="46"/>
  <c r="O900" i="46"/>
  <c r="O901" i="46"/>
  <c r="O902" i="46"/>
  <c r="O903" i="46"/>
  <c r="O904" i="46"/>
  <c r="O905" i="46"/>
  <c r="O906" i="46"/>
  <c r="O907" i="46"/>
  <c r="O908" i="46"/>
  <c r="O909" i="46"/>
  <c r="O910" i="46"/>
  <c r="O911" i="46"/>
  <c r="O912" i="46"/>
  <c r="O913" i="46"/>
  <c r="O914" i="46"/>
  <c r="O915" i="46"/>
  <c r="O916" i="46"/>
  <c r="O917" i="46"/>
  <c r="O918" i="46"/>
  <c r="O919" i="46"/>
  <c r="O920" i="46"/>
  <c r="O921" i="46"/>
  <c r="O922" i="46"/>
  <c r="O923" i="46"/>
  <c r="O924" i="46"/>
  <c r="O925" i="46"/>
  <c r="O926" i="46"/>
  <c r="O927" i="46"/>
  <c r="O928" i="46"/>
  <c r="O929" i="46"/>
  <c r="O930" i="46"/>
  <c r="O931" i="46"/>
  <c r="O932" i="46"/>
  <c r="O933" i="46"/>
  <c r="O934" i="46"/>
  <c r="O935" i="46"/>
  <c r="O936" i="46"/>
  <c r="O937" i="46"/>
  <c r="O938" i="46"/>
  <c r="O939" i="46"/>
  <c r="O940" i="46"/>
  <c r="O941" i="46"/>
  <c r="O942" i="46"/>
  <c r="O943" i="46"/>
  <c r="O944" i="46"/>
  <c r="O945" i="46"/>
  <c r="O946" i="46"/>
  <c r="O947" i="46"/>
  <c r="O948" i="46"/>
  <c r="O949" i="46"/>
  <c r="O950" i="46"/>
  <c r="O951" i="46"/>
  <c r="O952" i="46"/>
  <c r="O953" i="46"/>
  <c r="O954" i="46"/>
  <c r="O955" i="46"/>
  <c r="O956" i="46"/>
  <c r="O957" i="46"/>
  <c r="O958" i="46"/>
  <c r="O959" i="46"/>
  <c r="O960" i="46"/>
  <c r="O961" i="46"/>
  <c r="O962" i="46"/>
  <c r="O963" i="46"/>
  <c r="O964" i="46"/>
  <c r="O965" i="46"/>
  <c r="O966" i="46"/>
  <c r="O967" i="46"/>
  <c r="O968" i="46"/>
  <c r="O969" i="46"/>
  <c r="O970" i="46"/>
  <c r="O971" i="46"/>
  <c r="O972" i="46"/>
  <c r="O973" i="46"/>
  <c r="O974" i="46"/>
  <c r="O975" i="46"/>
  <c r="O976" i="46"/>
  <c r="O977" i="46"/>
  <c r="O978" i="46"/>
  <c r="O979" i="46"/>
  <c r="O980" i="46"/>
  <c r="O981" i="46"/>
  <c r="O982" i="46"/>
  <c r="O983" i="46"/>
  <c r="O984" i="46"/>
  <c r="O985" i="46"/>
  <c r="O986" i="46"/>
  <c r="O987" i="46"/>
  <c r="O988" i="46"/>
  <c r="O989" i="46"/>
  <c r="O990" i="46"/>
  <c r="O991" i="46"/>
  <c r="O992" i="46"/>
  <c r="O993" i="46"/>
  <c r="O994" i="46"/>
  <c r="O995" i="46"/>
  <c r="O996" i="46"/>
  <c r="O997" i="46"/>
  <c r="O998" i="46"/>
  <c r="O999" i="46"/>
  <c r="O1000" i="46"/>
  <c r="O1001" i="46"/>
  <c r="O1002" i="46"/>
  <c r="O1003" i="46"/>
  <c r="O1004" i="46"/>
  <c r="O1005" i="46"/>
  <c r="O1006" i="46"/>
  <c r="O1007" i="46"/>
  <c r="O1008" i="46"/>
  <c r="O1009" i="46"/>
  <c r="O1010" i="46"/>
  <c r="O1011" i="46"/>
  <c r="O1012" i="46"/>
  <c r="O1013" i="46"/>
  <c r="O1014" i="46"/>
  <c r="O1015" i="46"/>
  <c r="O1016" i="46"/>
  <c r="O1017" i="46"/>
  <c r="O1018" i="46"/>
  <c r="O1019" i="46"/>
  <c r="O1020" i="46"/>
  <c r="O1021" i="46"/>
  <c r="O1022" i="46"/>
  <c r="O1023" i="46"/>
  <c r="O1024" i="46"/>
  <c r="O1025" i="46"/>
  <c r="O1026" i="46"/>
  <c r="O1027" i="46"/>
  <c r="O1028" i="46"/>
  <c r="O1029" i="46"/>
  <c r="O1030" i="46"/>
  <c r="O1031" i="46"/>
  <c r="O1032" i="46"/>
  <c r="O1033" i="46"/>
  <c r="O1034" i="46"/>
  <c r="O1035" i="46"/>
  <c r="O1036" i="46"/>
  <c r="O1037" i="46"/>
  <c r="O1038" i="46"/>
  <c r="O1039" i="46"/>
  <c r="O1040" i="46"/>
  <c r="O1041" i="46"/>
  <c r="O1042" i="46"/>
  <c r="O1043" i="46"/>
  <c r="O1044" i="46"/>
  <c r="O1045" i="46"/>
  <c r="O1046" i="46"/>
  <c r="O1047" i="46"/>
  <c r="O1048" i="46"/>
  <c r="O1049" i="46"/>
  <c r="O1050" i="46"/>
  <c r="O1051" i="46"/>
  <c r="O1052" i="46"/>
  <c r="O1053" i="46"/>
  <c r="O1054" i="46"/>
  <c r="O1055" i="46"/>
  <c r="O1056" i="46"/>
  <c r="O1057" i="46"/>
  <c r="O1058" i="46"/>
  <c r="O1059" i="46"/>
  <c r="O1060" i="46"/>
  <c r="O1061" i="46"/>
  <c r="O1062" i="46"/>
  <c r="O1063" i="46"/>
  <c r="O1064" i="46"/>
  <c r="O1065" i="46"/>
  <c r="O1066" i="46"/>
  <c r="O1067" i="46"/>
  <c r="O1068" i="46"/>
  <c r="O1069" i="46"/>
  <c r="O1070" i="46"/>
  <c r="O1071" i="46"/>
  <c r="O1072" i="46"/>
  <c r="O1073" i="46"/>
  <c r="O1074" i="46"/>
  <c r="O1075" i="46"/>
  <c r="O1076" i="46"/>
  <c r="O1077" i="46"/>
  <c r="O1078" i="46"/>
  <c r="O1079" i="46"/>
  <c r="O1080" i="46"/>
  <c r="O1081" i="46"/>
  <c r="O1082" i="46"/>
  <c r="O1083" i="46"/>
  <c r="O1084" i="46"/>
  <c r="O1085" i="46"/>
  <c r="O1086" i="46"/>
  <c r="O1087" i="46"/>
  <c r="O1088" i="46"/>
  <c r="O1089" i="46"/>
  <c r="O1090" i="46"/>
  <c r="O1091" i="46"/>
  <c r="O1092" i="46"/>
  <c r="O1093" i="46"/>
  <c r="O1094" i="46"/>
  <c r="O1095" i="46"/>
  <c r="O1096" i="46"/>
  <c r="O1097" i="46"/>
  <c r="O1098" i="46"/>
  <c r="O1099" i="46"/>
  <c r="O1100" i="46"/>
  <c r="O1101" i="46"/>
  <c r="O1102" i="46"/>
  <c r="O1103" i="46"/>
  <c r="O1104" i="46"/>
  <c r="O1105" i="46"/>
  <c r="O1106" i="46"/>
  <c r="O1107" i="46"/>
  <c r="O1108" i="46"/>
  <c r="O1109" i="46"/>
  <c r="O1110" i="46"/>
  <c r="O1111" i="46"/>
  <c r="O1112" i="46"/>
  <c r="O1113" i="46"/>
  <c r="O1114" i="46"/>
  <c r="O1115" i="46"/>
  <c r="O1116" i="46"/>
  <c r="O1117" i="46"/>
  <c r="O1118" i="46"/>
  <c r="O1119" i="46"/>
  <c r="O1120" i="46"/>
  <c r="O1121" i="46"/>
  <c r="O1122" i="46"/>
  <c r="O1123" i="46"/>
  <c r="O1124" i="46"/>
  <c r="O1125" i="46"/>
  <c r="O1126" i="46"/>
  <c r="O1127" i="46"/>
  <c r="O1128" i="46"/>
  <c r="O1129" i="46"/>
  <c r="O1130" i="46"/>
  <c r="O1131" i="46"/>
  <c r="O1132" i="46"/>
  <c r="O1133" i="46"/>
  <c r="O1134" i="46"/>
  <c r="O1135" i="46"/>
  <c r="O1136" i="46"/>
  <c r="O1137" i="46"/>
  <c r="O1138" i="46"/>
  <c r="O1139" i="46"/>
  <c r="O1140" i="46"/>
  <c r="O1141" i="46"/>
  <c r="O1142" i="46"/>
  <c r="O1143" i="46"/>
  <c r="O1144" i="46"/>
  <c r="O1145" i="46"/>
  <c r="O1146" i="46"/>
  <c r="O1147" i="46"/>
  <c r="O1148" i="46"/>
  <c r="O1149" i="46"/>
  <c r="O1150" i="46"/>
  <c r="O1151" i="46"/>
  <c r="O1152" i="46"/>
  <c r="O1153" i="46"/>
  <c r="O1154" i="46"/>
  <c r="O1155" i="46"/>
  <c r="O1156" i="46"/>
  <c r="O1157" i="46"/>
  <c r="O1158" i="46"/>
  <c r="O1159" i="46"/>
  <c r="O1160" i="46"/>
  <c r="O1161" i="46"/>
  <c r="O1162" i="46"/>
  <c r="O1163" i="46"/>
  <c r="O1164" i="46"/>
  <c r="O1165" i="46"/>
  <c r="O1166" i="46"/>
  <c r="O1167" i="46"/>
  <c r="O1168" i="46"/>
  <c r="O1169" i="46"/>
  <c r="O1170" i="46"/>
  <c r="O1171" i="46"/>
  <c r="O1172" i="46"/>
  <c r="O1173" i="46"/>
  <c r="O1174" i="46"/>
  <c r="O1175" i="46"/>
  <c r="O1176" i="46"/>
  <c r="O1177" i="46"/>
  <c r="O1178" i="46"/>
  <c r="O1179" i="46"/>
  <c r="O1180" i="46"/>
  <c r="O1181" i="46"/>
  <c r="O1182" i="46"/>
  <c r="O1183" i="46"/>
  <c r="O1184" i="46"/>
  <c r="O1185" i="46"/>
  <c r="O1186" i="46"/>
  <c r="O1187" i="46"/>
  <c r="O1188" i="46"/>
  <c r="O1189" i="46"/>
  <c r="O1190" i="46"/>
  <c r="O1191" i="46"/>
  <c r="O1192" i="46"/>
  <c r="O1193" i="46"/>
  <c r="O1194" i="46"/>
  <c r="O1195" i="46"/>
  <c r="O1196" i="46"/>
  <c r="O1197" i="46"/>
  <c r="O1198" i="46"/>
  <c r="O1199" i="46"/>
  <c r="O1200" i="46"/>
  <c r="O1201" i="46"/>
  <c r="O1202" i="46"/>
  <c r="O1203" i="46"/>
  <c r="O1204" i="46"/>
  <c r="O1205" i="46"/>
  <c r="O1206" i="46"/>
  <c r="O1207" i="46"/>
  <c r="O1208" i="46"/>
  <c r="O1209" i="46"/>
  <c r="O1210" i="46"/>
  <c r="O1211" i="46"/>
  <c r="O1212" i="46"/>
  <c r="O1213" i="46"/>
  <c r="O1214" i="46"/>
  <c r="O1215" i="46"/>
  <c r="O1216" i="46"/>
  <c r="O1217" i="46"/>
  <c r="O1218" i="46"/>
  <c r="O1219" i="46"/>
  <c r="O1220" i="46"/>
  <c r="O1221" i="46"/>
  <c r="O1222" i="46"/>
  <c r="O1223" i="46"/>
  <c r="O1224" i="46"/>
  <c r="O1225" i="46"/>
  <c r="O1226" i="46"/>
  <c r="O1227" i="46"/>
  <c r="O1228" i="46"/>
  <c r="O1229" i="46"/>
  <c r="O1230" i="46"/>
  <c r="O1231" i="46"/>
  <c r="O1232" i="46"/>
  <c r="O1233" i="46"/>
  <c r="O1234" i="46"/>
  <c r="O1235" i="46"/>
  <c r="O1236" i="46"/>
  <c r="O1237" i="46"/>
  <c r="O1238" i="46"/>
  <c r="O1239" i="46"/>
  <c r="O1240" i="46"/>
  <c r="O1241" i="46"/>
  <c r="O1242" i="46"/>
  <c r="O1243" i="46"/>
  <c r="O1244" i="46"/>
  <c r="O1245" i="46"/>
  <c r="O1246" i="46"/>
  <c r="O1247" i="46"/>
  <c r="O1248" i="46"/>
  <c r="O1249" i="46"/>
  <c r="O1250" i="46"/>
  <c r="O1251" i="46"/>
  <c r="O1252" i="46"/>
  <c r="O1253" i="46"/>
  <c r="O1254" i="46"/>
  <c r="O1255" i="46"/>
  <c r="O1256" i="46"/>
  <c r="O1257" i="46"/>
  <c r="O1258" i="46"/>
  <c r="O1259" i="46"/>
  <c r="O1260" i="46"/>
  <c r="O1261" i="46"/>
  <c r="O1262" i="46"/>
  <c r="O1263" i="46"/>
  <c r="O1264" i="46"/>
  <c r="O1265" i="46"/>
  <c r="O1266" i="46"/>
  <c r="O1267" i="46"/>
  <c r="O1268" i="46"/>
  <c r="O1269" i="46"/>
  <c r="O1270" i="46"/>
  <c r="O1271" i="46"/>
  <c r="O1272" i="46"/>
  <c r="O1273" i="46"/>
  <c r="O1274" i="46"/>
  <c r="O1275" i="46"/>
  <c r="O1276" i="46"/>
  <c r="O1277" i="46"/>
  <c r="O1278" i="46"/>
  <c r="O1279" i="46"/>
  <c r="O1280" i="46"/>
  <c r="O1281" i="46"/>
  <c r="O1282" i="46"/>
  <c r="O1283" i="46"/>
  <c r="O1284" i="46"/>
  <c r="O1285" i="46"/>
  <c r="O1286" i="46"/>
  <c r="O1287" i="46"/>
  <c r="O1288" i="46"/>
  <c r="O1289" i="46"/>
  <c r="O1290" i="46"/>
  <c r="O1291" i="46"/>
  <c r="O1292" i="46"/>
  <c r="O1293" i="46"/>
  <c r="O1294" i="46"/>
  <c r="O1295" i="46"/>
  <c r="O1296" i="46"/>
  <c r="O1297" i="46"/>
  <c r="O1298" i="46"/>
  <c r="O1299" i="46"/>
  <c r="O1300" i="46"/>
  <c r="O1301" i="46"/>
  <c r="O1302" i="46"/>
  <c r="O1303" i="46"/>
  <c r="O1304" i="46"/>
  <c r="O1305" i="46"/>
  <c r="O1306" i="46"/>
  <c r="O1307" i="46"/>
  <c r="O1308" i="46"/>
  <c r="O1309" i="46"/>
  <c r="O1310" i="46"/>
  <c r="O1311" i="46"/>
  <c r="O1312" i="46"/>
  <c r="O1313" i="46"/>
  <c r="O1314" i="46"/>
  <c r="O1315" i="46"/>
  <c r="O1316" i="46"/>
  <c r="O1317" i="46"/>
  <c r="O1318" i="46"/>
  <c r="O1319" i="46"/>
  <c r="O1320" i="46"/>
  <c r="O1321" i="46"/>
  <c r="O1322" i="46"/>
  <c r="O1323" i="46"/>
  <c r="O1324" i="46"/>
  <c r="O1325" i="46"/>
  <c r="O1326" i="46"/>
  <c r="O1327" i="46"/>
  <c r="O1328" i="46"/>
  <c r="O1329" i="46"/>
  <c r="O1330" i="46"/>
  <c r="O1331" i="46"/>
  <c r="O1332" i="46"/>
  <c r="O1333" i="46"/>
  <c r="O1334" i="46"/>
  <c r="O1335" i="46"/>
  <c r="O1336" i="46"/>
  <c r="O1337" i="46"/>
  <c r="O1338" i="46"/>
  <c r="O1339" i="46"/>
  <c r="O1340" i="46"/>
  <c r="O1341" i="46"/>
  <c r="O1342" i="46"/>
  <c r="O1343" i="46"/>
  <c r="O1344" i="46"/>
  <c r="O1345" i="46"/>
  <c r="O1346" i="46"/>
  <c r="O1347" i="46"/>
  <c r="O1348" i="46"/>
  <c r="O1349" i="46"/>
  <c r="O1350" i="46"/>
  <c r="O1351" i="46"/>
  <c r="O1352" i="46"/>
  <c r="O1353" i="46"/>
  <c r="O1354" i="46"/>
  <c r="O1355" i="46"/>
  <c r="O1356" i="46"/>
  <c r="O1357" i="46"/>
  <c r="O1358" i="46"/>
  <c r="O1359" i="46"/>
  <c r="O1360" i="46"/>
  <c r="O1361" i="46"/>
  <c r="O1362" i="46"/>
  <c r="O1363" i="46"/>
  <c r="O1364" i="46"/>
  <c r="O1365" i="46"/>
  <c r="O1366" i="46"/>
  <c r="O1367" i="46"/>
  <c r="O1368" i="46"/>
  <c r="O1369" i="46"/>
  <c r="O1370" i="46"/>
  <c r="O1371" i="46"/>
  <c r="O1372" i="46"/>
  <c r="O1373" i="46"/>
  <c r="O1374" i="46"/>
  <c r="O1375" i="46"/>
  <c r="O1376" i="46"/>
  <c r="O1377" i="46"/>
  <c r="O1378" i="46"/>
  <c r="O1379" i="46"/>
  <c r="O1380" i="46"/>
  <c r="O1381" i="46"/>
  <c r="O1382" i="46"/>
  <c r="O1383" i="46"/>
  <c r="O1384" i="46"/>
  <c r="O1385" i="46"/>
  <c r="O1386" i="46"/>
  <c r="O1387" i="46"/>
  <c r="O1388" i="46"/>
  <c r="O1389" i="46"/>
  <c r="O1390" i="46"/>
  <c r="O1391" i="46"/>
  <c r="O1392" i="46"/>
  <c r="O1393" i="46"/>
  <c r="O1394" i="46"/>
  <c r="O1395" i="46"/>
  <c r="O1396" i="46"/>
  <c r="O1397" i="46"/>
  <c r="O1398" i="46"/>
  <c r="O1399" i="46"/>
  <c r="O1400" i="46"/>
  <c r="O1401" i="46"/>
  <c r="O1402" i="46"/>
  <c r="O1403" i="46"/>
  <c r="O1404" i="46"/>
  <c r="O1405" i="46"/>
  <c r="O1406" i="46"/>
  <c r="O1407" i="46"/>
  <c r="O1408" i="46"/>
  <c r="O1409" i="46"/>
  <c r="O1410" i="46"/>
  <c r="O1411" i="46"/>
  <c r="O1412" i="46"/>
  <c r="O1413" i="46"/>
  <c r="O1414" i="46"/>
  <c r="O1415" i="46"/>
  <c r="O1416" i="46"/>
  <c r="O1417" i="46"/>
  <c r="O1418" i="46"/>
  <c r="O1419" i="46"/>
  <c r="O1420" i="46"/>
  <c r="O1421" i="46"/>
  <c r="O1422" i="46"/>
  <c r="O1423" i="46"/>
  <c r="O1424" i="46"/>
  <c r="O1425" i="46"/>
  <c r="O1426" i="46"/>
  <c r="O1427" i="46"/>
  <c r="O1428" i="46"/>
  <c r="O1429" i="46"/>
  <c r="O1430" i="46"/>
  <c r="O1431" i="46"/>
  <c r="O1432" i="46"/>
  <c r="O1433" i="46"/>
  <c r="O1434" i="46"/>
  <c r="O1435" i="46"/>
  <c r="O1436" i="46"/>
  <c r="O1437" i="46"/>
  <c r="O1438" i="46"/>
  <c r="O1439" i="46"/>
  <c r="O1440" i="46"/>
  <c r="O1441" i="46"/>
  <c r="O1442" i="46"/>
  <c r="O1443" i="46"/>
  <c r="O1444" i="46"/>
  <c r="O1445" i="46"/>
  <c r="O1446" i="46"/>
  <c r="O1447" i="46"/>
  <c r="O1448" i="46"/>
  <c r="O1449" i="46"/>
  <c r="O1450" i="46"/>
  <c r="O1451" i="46"/>
  <c r="O1452" i="46"/>
  <c r="O1453" i="46"/>
  <c r="O1454" i="46"/>
  <c r="O1455" i="46"/>
  <c r="O1456" i="46"/>
  <c r="O1457" i="46"/>
  <c r="O1458" i="46"/>
  <c r="O1459" i="46"/>
  <c r="O1460" i="46"/>
  <c r="O1461" i="46"/>
  <c r="O1462" i="46"/>
  <c r="O1463" i="46"/>
  <c r="O1464" i="46"/>
  <c r="O1465" i="46"/>
  <c r="O1466" i="46"/>
  <c r="O1467" i="46"/>
  <c r="O1468" i="46"/>
  <c r="O1469" i="46"/>
  <c r="O1470" i="46"/>
  <c r="O1471" i="46"/>
  <c r="O1472" i="46"/>
  <c r="O1473" i="46"/>
  <c r="O1474" i="46"/>
  <c r="O1475" i="46"/>
  <c r="O1476" i="46"/>
  <c r="O1477" i="46"/>
  <c r="O1478" i="46"/>
  <c r="O1479" i="46"/>
  <c r="O1480" i="46"/>
  <c r="O1481" i="46"/>
  <c r="O1482" i="46"/>
  <c r="O1483" i="46"/>
  <c r="O1484" i="46"/>
  <c r="O1485" i="46"/>
  <c r="O1486" i="46"/>
  <c r="O1487" i="46"/>
  <c r="O1488" i="46"/>
  <c r="O1489" i="46"/>
  <c r="O1490" i="46"/>
  <c r="O1491" i="46"/>
  <c r="O1492" i="46"/>
  <c r="O1493" i="46"/>
  <c r="O1494" i="46"/>
  <c r="O1495" i="46"/>
  <c r="O1496" i="46"/>
  <c r="O1497" i="46"/>
  <c r="O1498" i="46"/>
  <c r="O1499" i="46"/>
  <c r="O1500" i="46"/>
  <c r="O1501" i="46"/>
  <c r="O1502" i="46"/>
  <c r="O1503" i="46"/>
  <c r="O1504" i="46"/>
  <c r="O1505" i="46"/>
  <c r="O1506" i="46"/>
  <c r="O1507" i="46"/>
  <c r="O1508" i="46"/>
  <c r="O1509" i="46"/>
  <c r="O1510" i="46"/>
  <c r="O1511" i="46"/>
  <c r="O1512" i="46"/>
  <c r="O1513" i="46"/>
  <c r="O1514" i="46"/>
  <c r="O1515" i="46"/>
  <c r="O1516" i="46"/>
  <c r="O1517" i="46"/>
  <c r="O1518" i="46"/>
  <c r="O1519" i="46"/>
  <c r="O1520" i="46"/>
  <c r="O1521" i="46"/>
  <c r="O1522" i="46"/>
  <c r="O1523" i="46"/>
  <c r="O1524" i="46"/>
  <c r="O1525" i="46"/>
  <c r="O1526" i="46"/>
  <c r="O1527" i="46"/>
  <c r="O1528" i="46"/>
  <c r="O1529" i="46"/>
  <c r="O1530" i="46"/>
  <c r="O1531" i="46"/>
  <c r="O1532" i="46"/>
  <c r="O1533" i="46"/>
  <c r="O1534" i="46"/>
  <c r="O1535" i="46"/>
  <c r="O1536" i="46"/>
  <c r="O1537" i="46"/>
  <c r="O1538" i="46"/>
  <c r="O1539" i="46"/>
  <c r="O1540" i="46"/>
  <c r="O1541" i="46"/>
  <c r="O1542" i="46"/>
  <c r="O1543" i="46"/>
  <c r="O1544" i="46"/>
  <c r="O1545" i="46"/>
  <c r="O1546" i="46"/>
  <c r="O1547" i="46"/>
  <c r="O1548" i="46"/>
  <c r="O1549" i="46"/>
  <c r="O1550" i="46"/>
  <c r="O1551" i="46"/>
  <c r="O1552" i="46"/>
  <c r="O1553" i="46"/>
  <c r="O1554" i="46"/>
  <c r="O1555" i="46"/>
  <c r="O1556" i="46"/>
  <c r="O1557" i="46"/>
  <c r="O1558" i="46"/>
  <c r="O1559" i="46"/>
  <c r="O1560" i="46"/>
  <c r="O1561" i="46"/>
  <c r="O1562" i="46"/>
  <c r="O1563" i="46"/>
  <c r="O1564" i="46"/>
  <c r="O1565" i="46"/>
  <c r="O1566" i="46"/>
  <c r="O1567" i="46"/>
  <c r="O1568" i="46"/>
  <c r="O1569" i="46"/>
  <c r="O1570" i="46"/>
  <c r="O1571" i="46"/>
  <c r="O1572" i="46"/>
  <c r="O1573" i="46"/>
  <c r="O1574" i="46"/>
  <c r="O1575" i="46"/>
  <c r="O1576" i="46"/>
  <c r="O1577" i="46"/>
  <c r="O1578" i="46"/>
  <c r="O1579" i="46"/>
  <c r="O1580" i="46"/>
  <c r="O1581" i="46"/>
  <c r="O1582" i="46"/>
  <c r="O1583" i="46"/>
  <c r="O1584" i="46"/>
  <c r="O1585" i="46"/>
  <c r="O1586" i="46"/>
  <c r="O1587" i="46"/>
  <c r="O1588" i="46"/>
  <c r="O1589" i="46"/>
  <c r="O1590" i="46"/>
  <c r="O1591" i="46"/>
  <c r="O1592" i="46"/>
  <c r="O1593" i="46"/>
  <c r="O1594" i="46"/>
  <c r="O1595" i="46"/>
  <c r="O1596" i="46"/>
  <c r="O1597" i="46"/>
  <c r="O1598" i="46"/>
  <c r="O1599" i="46"/>
  <c r="O1600" i="46"/>
  <c r="O1601" i="46"/>
  <c r="O1602" i="46"/>
  <c r="O1603" i="46"/>
  <c r="O1604" i="46"/>
  <c r="O1605" i="46"/>
  <c r="O1606" i="46"/>
  <c r="O1607" i="46"/>
  <c r="O1608" i="46"/>
  <c r="O1609" i="46"/>
  <c r="O1610" i="46"/>
  <c r="O1611" i="46"/>
  <c r="O1612" i="46"/>
  <c r="O1613" i="46"/>
  <c r="O1614" i="46"/>
  <c r="O1615" i="46"/>
  <c r="O1616" i="46"/>
  <c r="O1617" i="46"/>
  <c r="O1618" i="46"/>
  <c r="O1619" i="46"/>
  <c r="O1620" i="46"/>
  <c r="O1621" i="46"/>
  <c r="O1622" i="46"/>
  <c r="O1623" i="46"/>
  <c r="O1624" i="46"/>
  <c r="O1625" i="46"/>
  <c r="O1626" i="46"/>
  <c r="O1627" i="46"/>
  <c r="O1628" i="46"/>
  <c r="O1629" i="46"/>
  <c r="O1630" i="46"/>
  <c r="O1631" i="46"/>
  <c r="O1632" i="46"/>
  <c r="O1633" i="46"/>
  <c r="O1634" i="46"/>
  <c r="O1635" i="46"/>
  <c r="O1636" i="46"/>
  <c r="O1637" i="46"/>
  <c r="O1638" i="46"/>
  <c r="O1639" i="46"/>
  <c r="O1640" i="46"/>
  <c r="O1641" i="46"/>
  <c r="O1642" i="46"/>
  <c r="O1643" i="46"/>
  <c r="O1644" i="46"/>
  <c r="O1645" i="46"/>
  <c r="O1646" i="46"/>
  <c r="O1647" i="46"/>
  <c r="O1648" i="46"/>
  <c r="O1649" i="46"/>
  <c r="O1650" i="46"/>
  <c r="O1651" i="46"/>
  <c r="O1652" i="46"/>
  <c r="O1653" i="46"/>
  <c r="O1654" i="46"/>
  <c r="O1655" i="46"/>
  <c r="O1656" i="46"/>
  <c r="O1657" i="46"/>
  <c r="O1658" i="46"/>
  <c r="O1659" i="46"/>
  <c r="O1660" i="46"/>
  <c r="O1661" i="46"/>
  <c r="O1662" i="46"/>
  <c r="O1663" i="46"/>
  <c r="O1664" i="46"/>
  <c r="O1665" i="46"/>
  <c r="O1666" i="46"/>
  <c r="O1667" i="46"/>
  <c r="O1668" i="46"/>
  <c r="O1669" i="46"/>
  <c r="O1670" i="46"/>
  <c r="O1671" i="46"/>
  <c r="O1672" i="46"/>
  <c r="O1673" i="46"/>
  <c r="O1674" i="46"/>
  <c r="O1675" i="46"/>
  <c r="O1676" i="46"/>
  <c r="O1677" i="46"/>
  <c r="O1678" i="46"/>
  <c r="O1679" i="46"/>
  <c r="O1680" i="46"/>
  <c r="O1681" i="46"/>
  <c r="O1682" i="46"/>
  <c r="O1683" i="46"/>
  <c r="O1684" i="46"/>
  <c r="O1685" i="46"/>
  <c r="O1686" i="46"/>
  <c r="O1687" i="46"/>
  <c r="O1688" i="46"/>
  <c r="O1689" i="46"/>
  <c r="O1690" i="46"/>
  <c r="O1691" i="46"/>
  <c r="O1692" i="46"/>
  <c r="O1693" i="46"/>
  <c r="O1694" i="46"/>
  <c r="O1695" i="46"/>
  <c r="O1696" i="46"/>
  <c r="O1697" i="46"/>
  <c r="O1698" i="46"/>
  <c r="O1699" i="46"/>
  <c r="O1700" i="46"/>
  <c r="O1701" i="46"/>
  <c r="O1702" i="46"/>
  <c r="O1703" i="46"/>
  <c r="O1704" i="46"/>
  <c r="O1705" i="46"/>
  <c r="O1706" i="46"/>
  <c r="O1707" i="46"/>
  <c r="O1708" i="46"/>
  <c r="O1709" i="46"/>
  <c r="O1710" i="46"/>
  <c r="O1711" i="46"/>
  <c r="O1712" i="46"/>
  <c r="O1713" i="46"/>
  <c r="O1714" i="46"/>
  <c r="O1715" i="46"/>
  <c r="O1716" i="46"/>
  <c r="O1717" i="46"/>
  <c r="O1718" i="46"/>
  <c r="O1719" i="46"/>
  <c r="O1720" i="46"/>
  <c r="O1721" i="46"/>
  <c r="O1722" i="46"/>
  <c r="O1723" i="46"/>
  <c r="O1724" i="46"/>
  <c r="O1725" i="46"/>
  <c r="O1726" i="46"/>
  <c r="O1727" i="46"/>
  <c r="O1728" i="46"/>
  <c r="O1729" i="46"/>
  <c r="O1730" i="46"/>
  <c r="O1731" i="46"/>
  <c r="O1732" i="46"/>
  <c r="O1733" i="46"/>
  <c r="O1734" i="46"/>
  <c r="O1735" i="46"/>
  <c r="O1736" i="46"/>
  <c r="O1737" i="46"/>
  <c r="O1738" i="46"/>
  <c r="O1739" i="46"/>
  <c r="O1740" i="46"/>
  <c r="O1741" i="46"/>
  <c r="O1742" i="46"/>
  <c r="O1743" i="46"/>
  <c r="O1744" i="46"/>
  <c r="O1745" i="46"/>
  <c r="O1746" i="46"/>
  <c r="O1747" i="46"/>
  <c r="O1748" i="46"/>
  <c r="O1749" i="46"/>
  <c r="O1750" i="46"/>
  <c r="O1751" i="46"/>
  <c r="O1752" i="46"/>
  <c r="O1753" i="46"/>
  <c r="O1754" i="46"/>
  <c r="O1755" i="46"/>
  <c r="O1756" i="46"/>
  <c r="O1757" i="46"/>
  <c r="O1758" i="46"/>
  <c r="O1759" i="46"/>
  <c r="O1760" i="46"/>
  <c r="O1761" i="46"/>
  <c r="O1762" i="46"/>
  <c r="O1763" i="46"/>
  <c r="O1764" i="46"/>
  <c r="O1765" i="46"/>
  <c r="O1766" i="46"/>
  <c r="O1767" i="46"/>
  <c r="O1768" i="46"/>
  <c r="O1769" i="46"/>
  <c r="O1770" i="46"/>
  <c r="O1771" i="46"/>
  <c r="O1772" i="46"/>
  <c r="O1773" i="46"/>
  <c r="O1774" i="46"/>
  <c r="O1775" i="46"/>
  <c r="O1776" i="46"/>
  <c r="O1777" i="46"/>
  <c r="O1778" i="46"/>
  <c r="O1779" i="46"/>
  <c r="O1780" i="46"/>
  <c r="O1781" i="46"/>
  <c r="O1782" i="46"/>
  <c r="O1783" i="46"/>
  <c r="O1784" i="46"/>
  <c r="O1785" i="46"/>
  <c r="O1786" i="46"/>
  <c r="O1787" i="46"/>
  <c r="O1788" i="46"/>
  <c r="O1789" i="46"/>
  <c r="O1790" i="46"/>
  <c r="O1791" i="46"/>
  <c r="O1792" i="46"/>
  <c r="O1793" i="46"/>
  <c r="O1794" i="46"/>
  <c r="O1795" i="46"/>
  <c r="O1796" i="46"/>
  <c r="O1797" i="46"/>
  <c r="O1798" i="46"/>
  <c r="O1799" i="46"/>
  <c r="O1800" i="46"/>
  <c r="O1801" i="46"/>
  <c r="O1802" i="46"/>
  <c r="O1803" i="46"/>
  <c r="O1804" i="46"/>
  <c r="O1805" i="46"/>
  <c r="O1806" i="46"/>
  <c r="O1807" i="46"/>
  <c r="O1808" i="46"/>
  <c r="O1809" i="46"/>
  <c r="O1810" i="46"/>
  <c r="O1811" i="46"/>
  <c r="O1812" i="46"/>
  <c r="O1813" i="46"/>
  <c r="O1814" i="46"/>
  <c r="O1815" i="46"/>
  <c r="O1816" i="46"/>
  <c r="O1817" i="46"/>
  <c r="O1818" i="46"/>
  <c r="O1819" i="46"/>
  <c r="O1820" i="46"/>
  <c r="O1821" i="46"/>
  <c r="O1822" i="46"/>
  <c r="O1823" i="46"/>
  <c r="O1824" i="46"/>
  <c r="O1825" i="46"/>
  <c r="O1826" i="46"/>
  <c r="O1827" i="46"/>
  <c r="O1828" i="46"/>
  <c r="O1829" i="46"/>
  <c r="O1830" i="46"/>
  <c r="O1831" i="46"/>
  <c r="O1832" i="46"/>
  <c r="O1833" i="46"/>
  <c r="O1834" i="46"/>
  <c r="O1835" i="46"/>
  <c r="O1836" i="46"/>
  <c r="O1837" i="46"/>
  <c r="O1838" i="46"/>
  <c r="O1839" i="46"/>
  <c r="O1840" i="46"/>
  <c r="O1841" i="46"/>
  <c r="O1842" i="46"/>
  <c r="O1843" i="46"/>
  <c r="O1844" i="46"/>
  <c r="O1845" i="46"/>
  <c r="O1846" i="46"/>
  <c r="O1847" i="46"/>
  <c r="O1848" i="46"/>
  <c r="O1849" i="46"/>
  <c r="O1850" i="46"/>
  <c r="O1851" i="46"/>
  <c r="O1852" i="46"/>
  <c r="O1853" i="46"/>
  <c r="O1854" i="46"/>
  <c r="O1855" i="46"/>
  <c r="O1856" i="46"/>
  <c r="O1857" i="46"/>
  <c r="O1858" i="46"/>
  <c r="O1859" i="46"/>
  <c r="O1860" i="46"/>
  <c r="O1861" i="46"/>
  <c r="O1862" i="46"/>
  <c r="O1863" i="46"/>
  <c r="O1864" i="46"/>
  <c r="O1865" i="46"/>
  <c r="O1866" i="46"/>
  <c r="O1867" i="46"/>
  <c r="O1868" i="46"/>
  <c r="O1869" i="46"/>
  <c r="O1870" i="46"/>
  <c r="O1871" i="46"/>
  <c r="O1872" i="46"/>
  <c r="O1873" i="46"/>
  <c r="O1874" i="46"/>
  <c r="O1875" i="46"/>
  <c r="O1876" i="46"/>
  <c r="O1877" i="46"/>
  <c r="O1878" i="46"/>
  <c r="O1879" i="46"/>
  <c r="O1880" i="46"/>
  <c r="O1881" i="46"/>
  <c r="O1882" i="46"/>
  <c r="O1883" i="46"/>
  <c r="O1884" i="46"/>
  <c r="O1885" i="46"/>
  <c r="O1886" i="46"/>
  <c r="O1887" i="46"/>
  <c r="O1888" i="46"/>
  <c r="O1889" i="46"/>
  <c r="O1890" i="46"/>
  <c r="O1891" i="46"/>
  <c r="O1892" i="46"/>
  <c r="O1893" i="46"/>
  <c r="O1894" i="46"/>
  <c r="O1895" i="46"/>
  <c r="O1896" i="46"/>
  <c r="O1897" i="46"/>
  <c r="O1898" i="46"/>
  <c r="O1899" i="46"/>
  <c r="O1900" i="46"/>
  <c r="O1901" i="46"/>
  <c r="O1902" i="46"/>
  <c r="O1903" i="46"/>
  <c r="O1904" i="46"/>
  <c r="O1905" i="46"/>
  <c r="O1906" i="46"/>
  <c r="O1907" i="46"/>
  <c r="O1908" i="46"/>
  <c r="O1909" i="46"/>
  <c r="O1910" i="46"/>
  <c r="O1911" i="46"/>
  <c r="O1912" i="46"/>
  <c r="O1913" i="46"/>
  <c r="O1914" i="46"/>
  <c r="O1915" i="46"/>
  <c r="O1916" i="46"/>
  <c r="O1917" i="46"/>
  <c r="O1918" i="46"/>
  <c r="O1919" i="46"/>
  <c r="O1920" i="46"/>
  <c r="O1921" i="46"/>
  <c r="O1922" i="46"/>
  <c r="O1923" i="46"/>
  <c r="O1924" i="46"/>
  <c r="O1925" i="46"/>
  <c r="O1926" i="46"/>
  <c r="O1927" i="46"/>
  <c r="O1928" i="46"/>
  <c r="O1929" i="46"/>
  <c r="O1930" i="46"/>
  <c r="O1931" i="46"/>
  <c r="O1932" i="46"/>
  <c r="O1933" i="46"/>
  <c r="O1934" i="46"/>
  <c r="O1935" i="46"/>
  <c r="O1936" i="46"/>
  <c r="O1937" i="46"/>
  <c r="O1938" i="46"/>
  <c r="O1939" i="46"/>
  <c r="O1940" i="46"/>
  <c r="O1941" i="46"/>
  <c r="O1942" i="46"/>
  <c r="O1943" i="46"/>
  <c r="O1944" i="46"/>
  <c r="O1945" i="46"/>
  <c r="O1946" i="46"/>
  <c r="O1947" i="46"/>
  <c r="O1948" i="46"/>
  <c r="O1949" i="46"/>
  <c r="O1950" i="46"/>
  <c r="O1951" i="46"/>
  <c r="O1952" i="46"/>
  <c r="O1953" i="46"/>
  <c r="O1954" i="46"/>
  <c r="O1955" i="46"/>
  <c r="O1956" i="46"/>
  <c r="O1957" i="46"/>
  <c r="O1958" i="46"/>
  <c r="O1959" i="46"/>
  <c r="O1960" i="46"/>
  <c r="O1961" i="46"/>
  <c r="O1962" i="46"/>
  <c r="O1963" i="46"/>
  <c r="O1964" i="46"/>
  <c r="O1965" i="46"/>
  <c r="O1966" i="46"/>
  <c r="O1967" i="46"/>
  <c r="O1968" i="46"/>
  <c r="O1969" i="46"/>
  <c r="O1970" i="46"/>
  <c r="O1971" i="46"/>
  <c r="O1972" i="46"/>
  <c r="O1973" i="46"/>
  <c r="O1974" i="46"/>
  <c r="O1975" i="46"/>
  <c r="O1976" i="46"/>
  <c r="O1977" i="46"/>
  <c r="O1978" i="46"/>
  <c r="O1979" i="46"/>
  <c r="O1980" i="46"/>
  <c r="O1981" i="46"/>
  <c r="O1982" i="46"/>
  <c r="O1983" i="46"/>
  <c r="O1984" i="46"/>
  <c r="O1985" i="46"/>
  <c r="O1986" i="46"/>
  <c r="O1987" i="46"/>
  <c r="O1988" i="46"/>
  <c r="O1989" i="46"/>
  <c r="O1990" i="46"/>
  <c r="O1991" i="46"/>
  <c r="O1992" i="46"/>
  <c r="O1993" i="46"/>
  <c r="O1994" i="46"/>
  <c r="O1995" i="46"/>
  <c r="O1996" i="46"/>
  <c r="O1997" i="46"/>
  <c r="O1998" i="46"/>
  <c r="O1999" i="46"/>
  <c r="O2000" i="46"/>
  <c r="O2001" i="46"/>
  <c r="O2002" i="46"/>
  <c r="O2003" i="46"/>
  <c r="O2004" i="46"/>
  <c r="O2005" i="46"/>
  <c r="O2006" i="46"/>
  <c r="O2007" i="46"/>
  <c r="O2008" i="46"/>
  <c r="O2009" i="46"/>
  <c r="O2010" i="46"/>
  <c r="O2011" i="46"/>
  <c r="O2012" i="46"/>
  <c r="O2013" i="46"/>
  <c r="O2014" i="46"/>
  <c r="O2015" i="46"/>
  <c r="O2016" i="46"/>
  <c r="O2017" i="46"/>
  <c r="O2018" i="46"/>
  <c r="O2019" i="46"/>
  <c r="O2020" i="46"/>
  <c r="O2021" i="46"/>
  <c r="O2022" i="46"/>
  <c r="O2023" i="46"/>
  <c r="O2024" i="46"/>
  <c r="O2025" i="46"/>
  <c r="O2026" i="46"/>
  <c r="O2027" i="46"/>
  <c r="O2028" i="46"/>
  <c r="O2029" i="46"/>
  <c r="O2030" i="46"/>
  <c r="O2031" i="46"/>
  <c r="O2032" i="46"/>
  <c r="O2033" i="46"/>
  <c r="O2034" i="46"/>
  <c r="O2035" i="46"/>
  <c r="O2036" i="46"/>
  <c r="O2037" i="46"/>
  <c r="O2038" i="46"/>
  <c r="O2039" i="46"/>
  <c r="O2040" i="46"/>
  <c r="O2041" i="46"/>
  <c r="O2042" i="46"/>
  <c r="O2043" i="46"/>
  <c r="O2044" i="46"/>
  <c r="O2045" i="46"/>
  <c r="O2046" i="46"/>
  <c r="O2047" i="46"/>
  <c r="O2048" i="46"/>
  <c r="O2049" i="46"/>
  <c r="O2050" i="46"/>
  <c r="O2051" i="46"/>
  <c r="O2052" i="46"/>
  <c r="O2053" i="46"/>
  <c r="O2054" i="46"/>
  <c r="O2055" i="46"/>
  <c r="O2056" i="46"/>
  <c r="O2057" i="46"/>
  <c r="O2058" i="46"/>
  <c r="O2059" i="46"/>
  <c r="O2060" i="46"/>
  <c r="O2061" i="46"/>
  <c r="O2062" i="46"/>
  <c r="O2063" i="46"/>
  <c r="O2064" i="46"/>
  <c r="O2065" i="46"/>
  <c r="O2066" i="46"/>
  <c r="O2067" i="46"/>
  <c r="O2068" i="46"/>
  <c r="O2069" i="46"/>
  <c r="O2070" i="46"/>
  <c r="O2071" i="46"/>
  <c r="O2072" i="46"/>
  <c r="O2073" i="46"/>
  <c r="O2074" i="46"/>
  <c r="O2075" i="46"/>
  <c r="O2076" i="46"/>
  <c r="O2077" i="46"/>
  <c r="O2078" i="46"/>
  <c r="O2079" i="46"/>
  <c r="O2080" i="46"/>
  <c r="O2081" i="46"/>
  <c r="O2082" i="46"/>
  <c r="O2083" i="46"/>
  <c r="O2084" i="46"/>
  <c r="O2085" i="46"/>
  <c r="O2086" i="46"/>
  <c r="O2087" i="46"/>
  <c r="O2088" i="46"/>
  <c r="O2089" i="46"/>
  <c r="O2090" i="46"/>
  <c r="O2091" i="46"/>
  <c r="O2092" i="46"/>
  <c r="O2093" i="46"/>
  <c r="O2094" i="46"/>
  <c r="O2095" i="46"/>
  <c r="O2096" i="46"/>
  <c r="O2097" i="46"/>
  <c r="O2098" i="46"/>
  <c r="O2099" i="46"/>
  <c r="O2100" i="46"/>
  <c r="O2101" i="46"/>
  <c r="O2102" i="46"/>
  <c r="O2103" i="46"/>
  <c r="O2104" i="46"/>
  <c r="O2105" i="46"/>
  <c r="O2106" i="46"/>
  <c r="O2107" i="46"/>
  <c r="O2108" i="46"/>
  <c r="O2109" i="46"/>
  <c r="O2110" i="46"/>
  <c r="O2111" i="46"/>
  <c r="O2112" i="46"/>
  <c r="O2113" i="46"/>
  <c r="O2114" i="46"/>
  <c r="O2115" i="46"/>
  <c r="O2116" i="46"/>
  <c r="O2117" i="46"/>
  <c r="O2118" i="46"/>
  <c r="O2119" i="46"/>
  <c r="O2120" i="46"/>
  <c r="O2121" i="46"/>
  <c r="O2122" i="46"/>
  <c r="O2123" i="46"/>
  <c r="O2124" i="46"/>
  <c r="O2125" i="46"/>
  <c r="O2126" i="46"/>
  <c r="O2127" i="46"/>
  <c r="O2128" i="46"/>
  <c r="O2129" i="46"/>
  <c r="O2130" i="46"/>
  <c r="O2131" i="46"/>
  <c r="O2132" i="46"/>
  <c r="O2133" i="46"/>
  <c r="O2134" i="46"/>
  <c r="O2135" i="46"/>
  <c r="O2136" i="46"/>
  <c r="O2137" i="46"/>
  <c r="O2138" i="46"/>
  <c r="O2139" i="46"/>
  <c r="O2140" i="46"/>
  <c r="O2141" i="46"/>
  <c r="O2142" i="46"/>
  <c r="O2143" i="46"/>
  <c r="O2144" i="46"/>
  <c r="O2145" i="46"/>
  <c r="O2146" i="46"/>
  <c r="O2147" i="46"/>
  <c r="O2148" i="46"/>
  <c r="O2149" i="46"/>
  <c r="O2150" i="46"/>
  <c r="O2151" i="46"/>
  <c r="O2152" i="46"/>
  <c r="O2153" i="46"/>
  <c r="O2154" i="46"/>
  <c r="O2155" i="46"/>
  <c r="O2156" i="46"/>
  <c r="O2157" i="46"/>
  <c r="O2158" i="46"/>
  <c r="O2159" i="46"/>
  <c r="O2160" i="46"/>
  <c r="O2161" i="46"/>
  <c r="O2162" i="46"/>
  <c r="O2163" i="46"/>
  <c r="O2164" i="46"/>
  <c r="O2165" i="46"/>
  <c r="O2166" i="46"/>
  <c r="O2167" i="46"/>
  <c r="O2168" i="46"/>
  <c r="O2169" i="46"/>
  <c r="O2170" i="46"/>
  <c r="O2171" i="46"/>
  <c r="O2172" i="46"/>
  <c r="O2173" i="46"/>
  <c r="O2174" i="46"/>
  <c r="O2175" i="46"/>
  <c r="O2176" i="46"/>
  <c r="O2177" i="46"/>
  <c r="O2178" i="46"/>
  <c r="O2179" i="46"/>
  <c r="O2180" i="46"/>
  <c r="O2181" i="46"/>
  <c r="O2182" i="46"/>
  <c r="O2183" i="46"/>
  <c r="O2184" i="46"/>
  <c r="O2185" i="46"/>
  <c r="O2186" i="46"/>
  <c r="O2187" i="46"/>
  <c r="O2188" i="46"/>
  <c r="O2189" i="46"/>
  <c r="O2190" i="46"/>
  <c r="O2191" i="46"/>
  <c r="O2192" i="46"/>
  <c r="O2193" i="46"/>
  <c r="O2194" i="46"/>
  <c r="O2195" i="46"/>
  <c r="O2196" i="46"/>
  <c r="O2197" i="46"/>
  <c r="O2198" i="46"/>
  <c r="O2199" i="46"/>
  <c r="O2200" i="46"/>
  <c r="O2201" i="46"/>
  <c r="O2202" i="46"/>
  <c r="O2203" i="46"/>
  <c r="O2204" i="46"/>
  <c r="O2205" i="46"/>
  <c r="O2206" i="46"/>
  <c r="O2207" i="46"/>
  <c r="O2208" i="46"/>
  <c r="O2209" i="46"/>
  <c r="O2210" i="46"/>
  <c r="O2211" i="46"/>
  <c r="O2212" i="46"/>
  <c r="O2213" i="46"/>
  <c r="O2214" i="46"/>
  <c r="O2215" i="46"/>
  <c r="O2216" i="46"/>
  <c r="O2217" i="46"/>
  <c r="O2218" i="46"/>
  <c r="O2219" i="46"/>
  <c r="O2220" i="46"/>
  <c r="O2221" i="46"/>
  <c r="O2222" i="46"/>
  <c r="O2223" i="46"/>
  <c r="O2224" i="46"/>
  <c r="O2225" i="46"/>
  <c r="O2226" i="46"/>
  <c r="O2227" i="46"/>
  <c r="O2228" i="46"/>
  <c r="O2229" i="46"/>
  <c r="O2230" i="46"/>
  <c r="O2231" i="46"/>
  <c r="O2232" i="46"/>
  <c r="O2233" i="46"/>
  <c r="O2234" i="46"/>
  <c r="O2235" i="46"/>
  <c r="O2236" i="46"/>
  <c r="O2237" i="46"/>
  <c r="O2238" i="46"/>
  <c r="O2239" i="46"/>
  <c r="O2240" i="46"/>
  <c r="O2241" i="46"/>
  <c r="O2242" i="46"/>
  <c r="O2243" i="46"/>
  <c r="O2244" i="46"/>
  <c r="O2245" i="46"/>
  <c r="O2246" i="46"/>
  <c r="O2247" i="46"/>
  <c r="O2248" i="46"/>
  <c r="O2249" i="46"/>
  <c r="O2250" i="46"/>
  <c r="O2251" i="46"/>
  <c r="O2252" i="46"/>
  <c r="O2253" i="46"/>
  <c r="O2254" i="46"/>
  <c r="O2255" i="46"/>
  <c r="O2256" i="46"/>
  <c r="O2257" i="46"/>
  <c r="O2258" i="46"/>
  <c r="O2259" i="46"/>
  <c r="O2260" i="46"/>
  <c r="O2261" i="46"/>
  <c r="O2262" i="46"/>
  <c r="O2263" i="46"/>
  <c r="O2264" i="46"/>
  <c r="O2265" i="46"/>
  <c r="O2266" i="46"/>
  <c r="O2267" i="46"/>
  <c r="O2268" i="46"/>
  <c r="O2269" i="46"/>
  <c r="O2270" i="46"/>
  <c r="O2271" i="46"/>
  <c r="O2272" i="46"/>
  <c r="O2273" i="46"/>
  <c r="O2274" i="46"/>
  <c r="O2275" i="46"/>
  <c r="O2276" i="46"/>
  <c r="O2277" i="46"/>
  <c r="O2278" i="46"/>
  <c r="O2279" i="46"/>
  <c r="O2280" i="46"/>
  <c r="O2281" i="46"/>
  <c r="O2282" i="46"/>
  <c r="O2283" i="46"/>
  <c r="O2284" i="46"/>
  <c r="O2285" i="46"/>
  <c r="O2286" i="46"/>
  <c r="O2287" i="46"/>
  <c r="O2288" i="46"/>
  <c r="O2289" i="46"/>
  <c r="O2290" i="46"/>
  <c r="O2291" i="46"/>
  <c r="O2292" i="46"/>
  <c r="O2293" i="46"/>
  <c r="O2294" i="46"/>
  <c r="O2295" i="46"/>
  <c r="O2296" i="46"/>
  <c r="O2297" i="46"/>
  <c r="O2298" i="46"/>
  <c r="O2299" i="46"/>
  <c r="O2300" i="46"/>
  <c r="O2301" i="46"/>
  <c r="O2302" i="46"/>
  <c r="O2303" i="46"/>
  <c r="O2304" i="46"/>
  <c r="O2305" i="46"/>
  <c r="O2306" i="46"/>
  <c r="O2307" i="46"/>
  <c r="O2308" i="46"/>
  <c r="O2309" i="46"/>
  <c r="O2310" i="46"/>
  <c r="O2311" i="46"/>
  <c r="O2312" i="46"/>
  <c r="O2313" i="46"/>
  <c r="O2314" i="46"/>
  <c r="O2315" i="46"/>
  <c r="O2316" i="46"/>
  <c r="O2317" i="46"/>
  <c r="O2318" i="46"/>
  <c r="O2319" i="46"/>
  <c r="O2320" i="46"/>
  <c r="O2321" i="46"/>
  <c r="O2322" i="46"/>
  <c r="O2323" i="46"/>
  <c r="O2324" i="46"/>
  <c r="O2325" i="46"/>
  <c r="O2326" i="46"/>
  <c r="O2327" i="46"/>
  <c r="O2328" i="46"/>
  <c r="O2329" i="46"/>
  <c r="O2330" i="46"/>
  <c r="O2331" i="46"/>
  <c r="O2332" i="46"/>
  <c r="O2333" i="46"/>
  <c r="O2334" i="46"/>
  <c r="O2335" i="46"/>
  <c r="O2336" i="46"/>
  <c r="O2337" i="46"/>
  <c r="O2338" i="46"/>
  <c r="O2339" i="46"/>
  <c r="O2340" i="46"/>
  <c r="O2341" i="46"/>
  <c r="O2342" i="46"/>
  <c r="O2343" i="46"/>
  <c r="O2344" i="46"/>
  <c r="O2345" i="46"/>
  <c r="O2346" i="46"/>
  <c r="O2347" i="46"/>
  <c r="O2348" i="46"/>
  <c r="O2349" i="46"/>
  <c r="O2350" i="46"/>
  <c r="O2351" i="46"/>
  <c r="O2352" i="46"/>
  <c r="O2353" i="46"/>
  <c r="O2354" i="46"/>
  <c r="O2355" i="46"/>
  <c r="O2356" i="46"/>
  <c r="O2357" i="46"/>
  <c r="O2358" i="46"/>
  <c r="O2359" i="46"/>
  <c r="O2360" i="46"/>
  <c r="O2361" i="46"/>
  <c r="O2362" i="46"/>
  <c r="O2363" i="46"/>
  <c r="O2364" i="46"/>
  <c r="O2365" i="46"/>
  <c r="O2366" i="46"/>
  <c r="O2367" i="46"/>
  <c r="O2368" i="46"/>
  <c r="O2369" i="46"/>
  <c r="O2370" i="46"/>
  <c r="O2371" i="46"/>
  <c r="O2372" i="46"/>
  <c r="O2373" i="46"/>
  <c r="O2374" i="46"/>
  <c r="O2375" i="46"/>
  <c r="O2376" i="46"/>
  <c r="O2377" i="46"/>
  <c r="O2378" i="46"/>
  <c r="O2379" i="46"/>
  <c r="O2380" i="46"/>
  <c r="O2381" i="46"/>
  <c r="O2382" i="46"/>
  <c r="O2383" i="46"/>
  <c r="O2384" i="46"/>
  <c r="O2385" i="46"/>
  <c r="O2386" i="46"/>
  <c r="O2387" i="46"/>
  <c r="O2388" i="46"/>
  <c r="O2389" i="46"/>
  <c r="O2390" i="46"/>
  <c r="O2391" i="46"/>
  <c r="O2392" i="46"/>
  <c r="O2393" i="46"/>
  <c r="O2394" i="46"/>
  <c r="O2395" i="46"/>
  <c r="O2396" i="46"/>
  <c r="O2397" i="46"/>
  <c r="O2398" i="46"/>
  <c r="O2399" i="46"/>
  <c r="O2400" i="46"/>
  <c r="O2401" i="46"/>
  <c r="O2402" i="46"/>
  <c r="O2403" i="46"/>
  <c r="O2404" i="46"/>
  <c r="O2405" i="46"/>
  <c r="O2406" i="46"/>
  <c r="O2407" i="46"/>
  <c r="O2408" i="46"/>
  <c r="O2409" i="46"/>
  <c r="O2410" i="46"/>
  <c r="O2411" i="46"/>
  <c r="O2412" i="46"/>
  <c r="O2413" i="46"/>
  <c r="O2414" i="46"/>
  <c r="O2415" i="46"/>
  <c r="O2416" i="46"/>
  <c r="O2417" i="46"/>
  <c r="O2418" i="46"/>
  <c r="O2419" i="46"/>
  <c r="O2420" i="46"/>
  <c r="O2421" i="46"/>
  <c r="O2422" i="46"/>
  <c r="O2423" i="46"/>
  <c r="O2424" i="46"/>
  <c r="O2425" i="46"/>
  <c r="O2426" i="46"/>
  <c r="O2427" i="46"/>
  <c r="O2428" i="46"/>
  <c r="O2429" i="46"/>
  <c r="O2430" i="46"/>
  <c r="O2431" i="46"/>
  <c r="O2432" i="46"/>
  <c r="O2433" i="46"/>
  <c r="O2434" i="46"/>
  <c r="O2435" i="46"/>
  <c r="O2436" i="46"/>
  <c r="O2437" i="46"/>
  <c r="O2438" i="46"/>
  <c r="O2439" i="46"/>
  <c r="O2440" i="46"/>
  <c r="O2441" i="46"/>
  <c r="O2442" i="46"/>
  <c r="O2443" i="46"/>
  <c r="O2444" i="46"/>
  <c r="O2445" i="46"/>
  <c r="O2446" i="46"/>
  <c r="O2447" i="46"/>
  <c r="O2448" i="46"/>
  <c r="O2449" i="46"/>
  <c r="O2450" i="46"/>
  <c r="O2451" i="46"/>
  <c r="O2452" i="46"/>
  <c r="O2453" i="46"/>
  <c r="O2454" i="46"/>
  <c r="O2455" i="46"/>
  <c r="O2456" i="46"/>
  <c r="O2457" i="46"/>
  <c r="O2458" i="46"/>
  <c r="O2459" i="46"/>
  <c r="O2460" i="46"/>
  <c r="O2461" i="46"/>
  <c r="O2462" i="46"/>
  <c r="O2463" i="46"/>
  <c r="O2464" i="46"/>
  <c r="O2465" i="46"/>
  <c r="O2466" i="46"/>
  <c r="O2467" i="46"/>
  <c r="O2468" i="46"/>
  <c r="O2469" i="46"/>
  <c r="O2470" i="46"/>
  <c r="O2471" i="46"/>
  <c r="O2472" i="46"/>
  <c r="O2473" i="46"/>
  <c r="O2474" i="46"/>
  <c r="O2475" i="46"/>
  <c r="O2476" i="46"/>
  <c r="O2477" i="46"/>
  <c r="O2478" i="46"/>
  <c r="O2479" i="46"/>
  <c r="O2480" i="46"/>
  <c r="O2481" i="46"/>
  <c r="O2482" i="46"/>
  <c r="O2483" i="46"/>
  <c r="O2484" i="46"/>
  <c r="O2485" i="46"/>
  <c r="O2486" i="46"/>
  <c r="O2487" i="46"/>
  <c r="O2488" i="46"/>
  <c r="O2681" i="46" l="1"/>
  <c r="M8" i="23" l="1"/>
  <c r="AE84" i="50" s="1"/>
  <c r="M9" i="23"/>
  <c r="AE25" i="50" s="1"/>
  <c r="M10" i="23"/>
  <c r="AE74" i="50" s="1"/>
  <c r="M11" i="23"/>
  <c r="AE31" i="50" s="1"/>
  <c r="AE199" i="50"/>
  <c r="AE237" i="50"/>
  <c r="AE197" i="50" l="1"/>
  <c r="AE189" i="50"/>
  <c r="AE158" i="50"/>
  <c r="AE150" i="50"/>
  <c r="AE198" i="50"/>
  <c r="AE256" i="50"/>
  <c r="AE71" i="50"/>
  <c r="AE255" i="50"/>
  <c r="AE68" i="50"/>
  <c r="AE162" i="50"/>
  <c r="AE254" i="50"/>
  <c r="AE97" i="50"/>
  <c r="AE244" i="50"/>
  <c r="AE195" i="50"/>
  <c r="AE148" i="50"/>
  <c r="AE61" i="50"/>
  <c r="AE243" i="50"/>
  <c r="AE193" i="50"/>
  <c r="AE123" i="50"/>
  <c r="AE54" i="50"/>
  <c r="AE241" i="50"/>
  <c r="AE192" i="50"/>
  <c r="AE120" i="50"/>
  <c r="AE53" i="50"/>
  <c r="AE191" i="50"/>
  <c r="AE111" i="50"/>
  <c r="AE48" i="50"/>
  <c r="AE232" i="50"/>
  <c r="AE110" i="50"/>
  <c r="AE47" i="50"/>
  <c r="AE223" i="50"/>
  <c r="AE188" i="50"/>
  <c r="AE106" i="50"/>
  <c r="AE46" i="50"/>
  <c r="AE261" i="50"/>
  <c r="AE204" i="50"/>
  <c r="AE186" i="50"/>
  <c r="AE104" i="50"/>
  <c r="AE45" i="50"/>
  <c r="AE260" i="50"/>
  <c r="AE203" i="50"/>
  <c r="AE185" i="50"/>
  <c r="AE99" i="50"/>
  <c r="AE55" i="50"/>
  <c r="AE259" i="50"/>
  <c r="AE200" i="50"/>
  <c r="AE164" i="50"/>
  <c r="AE98" i="50"/>
  <c r="AE62" i="50"/>
  <c r="AE233" i="50"/>
  <c r="AE231" i="50"/>
  <c r="AE258" i="50"/>
  <c r="AE229" i="50"/>
  <c r="AE194" i="50"/>
  <c r="AE156" i="50"/>
  <c r="AE102" i="50"/>
  <c r="AE50" i="50"/>
  <c r="AE219" i="50"/>
  <c r="AE218" i="50"/>
  <c r="AE144" i="50"/>
  <c r="AE138" i="50"/>
  <c r="AE70" i="50"/>
  <c r="AE42" i="50"/>
  <c r="AE242" i="50"/>
  <c r="AE201" i="50"/>
  <c r="AE187" i="50"/>
  <c r="AE122" i="50"/>
  <c r="AE69" i="50"/>
  <c r="AE41" i="50"/>
  <c r="AE252" i="50"/>
  <c r="AE130" i="50"/>
  <c r="AE247" i="50"/>
  <c r="AE128" i="50"/>
  <c r="AE65" i="50"/>
  <c r="AE246" i="50"/>
  <c r="AE225" i="50"/>
  <c r="AE196" i="50"/>
  <c r="AE167" i="50"/>
  <c r="AE124" i="50"/>
  <c r="AE100" i="50"/>
  <c r="AE63" i="50"/>
  <c r="AE44" i="50"/>
  <c r="AE56" i="50"/>
  <c r="AE39" i="50"/>
  <c r="AE117" i="50"/>
  <c r="AE93" i="50"/>
  <c r="AE35" i="50"/>
  <c r="AE239" i="50"/>
  <c r="AE115" i="50"/>
  <c r="AE92" i="50"/>
  <c r="AE24" i="50"/>
  <c r="AE257" i="50"/>
  <c r="AE238" i="50"/>
  <c r="AE202" i="50"/>
  <c r="AE190" i="50"/>
  <c r="AE149" i="50"/>
  <c r="AE112" i="50"/>
  <c r="AE52" i="50"/>
  <c r="AE23" i="50"/>
  <c r="AE227" i="50"/>
  <c r="AE212" i="50"/>
  <c r="AE172" i="50"/>
  <c r="AE152" i="50"/>
  <c r="AE132" i="50"/>
  <c r="AE119" i="50"/>
  <c r="AE59" i="50"/>
  <c r="AE30" i="50"/>
  <c r="AE240" i="50"/>
  <c r="AE226" i="50"/>
  <c r="AE211" i="50"/>
  <c r="AE170" i="50"/>
  <c r="AE151" i="50"/>
  <c r="AE131" i="50"/>
  <c r="AE118" i="50"/>
  <c r="AE75" i="50"/>
  <c r="AE58" i="50"/>
  <c r="AE28" i="50"/>
  <c r="AE27" i="50"/>
  <c r="AE253" i="50"/>
  <c r="AE224" i="50"/>
  <c r="AE129" i="50"/>
  <c r="AE116" i="50"/>
  <c r="AE40" i="50"/>
  <c r="AE236" i="50"/>
  <c r="AE161" i="50"/>
  <c r="AE147" i="50"/>
  <c r="AE127" i="50"/>
  <c r="AE114" i="50"/>
  <c r="AE38" i="50"/>
  <c r="AE22" i="50"/>
  <c r="AE251" i="50"/>
  <c r="AE222" i="50"/>
  <c r="AE248" i="50"/>
  <c r="AE235" i="50"/>
  <c r="AE221" i="50"/>
  <c r="AE160" i="50"/>
  <c r="AE146" i="50"/>
  <c r="AE126" i="50"/>
  <c r="AE113" i="50"/>
  <c r="AE96" i="50"/>
  <c r="AE51" i="50"/>
  <c r="AE37" i="50"/>
  <c r="AE21" i="50"/>
  <c r="AE234" i="50"/>
  <c r="AE220" i="50"/>
  <c r="AE159" i="50"/>
  <c r="AE145" i="50"/>
  <c r="AE125" i="50"/>
  <c r="AE95" i="50"/>
  <c r="AE64" i="50"/>
  <c r="AE36" i="50"/>
  <c r="AE34" i="50"/>
  <c r="AE217" i="50"/>
  <c r="AE179" i="50"/>
  <c r="AE154" i="50"/>
  <c r="AE134" i="50"/>
  <c r="AE108" i="50"/>
  <c r="AE91" i="50"/>
  <c r="AE33" i="50"/>
  <c r="AE215" i="50"/>
  <c r="AE176" i="50"/>
  <c r="AE153" i="50"/>
  <c r="AE133" i="50"/>
  <c r="AE87" i="50"/>
  <c r="AE60" i="50"/>
  <c r="AE210" i="50"/>
  <c r="AE85" i="50"/>
  <c r="AE245" i="50"/>
  <c r="AE209" i="50"/>
  <c r="AE173" i="50"/>
  <c r="AE135" i="50"/>
  <c r="AE72" i="50"/>
  <c r="AE73" i="50"/>
  <c r="AE208" i="50"/>
  <c r="AE184" i="50"/>
  <c r="AE83" i="50"/>
  <c r="AE32" i="50"/>
  <c r="AE20" i="50"/>
  <c r="AE136" i="50"/>
  <c r="AE207" i="50"/>
  <c r="AE183" i="50"/>
  <c r="AE171" i="50"/>
  <c r="AE107" i="50"/>
  <c r="AE94" i="50"/>
  <c r="AE82" i="50"/>
  <c r="AE57" i="50"/>
  <c r="AE43" i="50"/>
  <c r="AE19" i="50"/>
  <c r="AE230" i="50"/>
  <c r="AE18" i="50"/>
  <c r="AE182" i="50"/>
  <c r="AE205" i="50"/>
  <c r="AE181" i="50"/>
  <c r="AE169" i="50"/>
  <c r="AE155" i="50"/>
  <c r="AE143" i="50"/>
  <c r="AE105" i="50"/>
  <c r="AE80" i="50"/>
  <c r="AE29" i="50"/>
  <c r="AE17" i="50"/>
  <c r="AE174" i="50"/>
  <c r="AE206" i="50"/>
  <c r="AE81" i="50"/>
  <c r="AE228" i="50"/>
  <c r="AE216" i="50"/>
  <c r="AE180" i="50"/>
  <c r="AE168" i="50"/>
  <c r="AE142" i="50"/>
  <c r="AE79" i="50"/>
  <c r="AE66" i="50"/>
  <c r="AE141" i="50"/>
  <c r="AE90" i="50"/>
  <c r="AE16" i="50"/>
  <c r="AE250" i="50"/>
  <c r="AE214" i="50"/>
  <c r="AE178" i="50"/>
  <c r="AE166" i="50"/>
  <c r="AE140" i="50"/>
  <c r="AE101" i="50"/>
  <c r="AE89" i="50"/>
  <c r="AE77" i="50"/>
  <c r="AE26" i="50"/>
  <c r="AE78" i="50"/>
  <c r="AE249" i="50"/>
  <c r="AE213" i="50"/>
  <c r="AE177" i="50"/>
  <c r="AE165" i="50"/>
  <c r="AE139" i="50"/>
  <c r="AE88" i="50"/>
  <c r="AE76" i="50"/>
  <c r="AE175" i="50"/>
  <c r="AE137" i="50"/>
  <c r="AE86" i="50"/>
  <c r="AE157" i="50"/>
  <c r="AE121" i="50"/>
  <c r="AE109" i="50"/>
  <c r="AE49" i="50"/>
  <c r="AE163" i="50"/>
  <c r="AE103" i="50"/>
  <c r="AE67" i="50"/>
  <c r="H12" i="23" l="1"/>
  <c r="L12" i="23"/>
  <c r="I17" i="23"/>
  <c r="S20" i="23" l="1"/>
  <c r="P20" i="23" s="1"/>
  <c r="S18" i="23"/>
  <c r="O18" i="23" s="1"/>
  <c r="S19" i="23"/>
  <c r="O19" i="23" s="1"/>
  <c r="S17" i="23"/>
  <c r="P17" i="23" s="1"/>
  <c r="N18" i="23"/>
  <c r="N19" i="23"/>
  <c r="N20" i="23"/>
  <c r="N17" i="23"/>
  <c r="L17" i="23" s="1"/>
  <c r="K17" i="23" l="1"/>
  <c r="M19" i="23"/>
  <c r="J19" i="23"/>
  <c r="K19" i="23"/>
  <c r="L19" i="23"/>
  <c r="J18" i="23"/>
  <c r="K18" i="23"/>
  <c r="L18" i="23"/>
  <c r="M18" i="23"/>
  <c r="L20" i="23"/>
  <c r="M20" i="23"/>
  <c r="J20" i="23"/>
  <c r="K20" i="23"/>
  <c r="O20" i="23"/>
  <c r="J17" i="23"/>
  <c r="M17" i="23"/>
  <c r="O17" i="23"/>
  <c r="R17" i="23"/>
  <c r="Q17" i="23"/>
  <c r="R20" i="23"/>
  <c r="Q20" i="23"/>
  <c r="R19" i="23"/>
  <c r="Q19" i="23"/>
  <c r="P19" i="23"/>
  <c r="R18" i="23"/>
  <c r="Q18" i="23"/>
  <c r="P18" i="23"/>
  <c r="Y109" i="50"/>
  <c r="Y105" i="50"/>
  <c r="Y199" i="50"/>
  <c r="Y187" i="50"/>
  <c r="Y188" i="50"/>
  <c r="Y189" i="50"/>
  <c r="Y190" i="50"/>
  <c r="Y191" i="50"/>
  <c r="Y192" i="50"/>
  <c r="Y193" i="50"/>
  <c r="Y180" i="50"/>
  <c r="Y97" i="50"/>
  <c r="Y194" i="50"/>
  <c r="Y195" i="50"/>
  <c r="Y42" i="50"/>
  <c r="Y185" i="50"/>
  <c r="Y186" i="50"/>
  <c r="Y182" i="50"/>
  <c r="Y257" i="50"/>
  <c r="Y184" i="50"/>
  <c r="Y72" i="50"/>
  <c r="Y17" i="50"/>
  <c r="Y18" i="50"/>
  <c r="Y20" i="50"/>
  <c r="Y147" i="50"/>
  <c r="Y206" i="50"/>
  <c r="Y207" i="50"/>
  <c r="Y91" i="50"/>
  <c r="Y77" i="50"/>
  <c r="Y85" i="50"/>
  <c r="Y24" i="50"/>
  <c r="Y214" i="50"/>
  <c r="Y212" i="50"/>
  <c r="Y231" i="50"/>
  <c r="Y232" i="50"/>
  <c r="Y159" i="50"/>
  <c r="Y141" i="50"/>
  <c r="Y176" i="50"/>
  <c r="Y175" i="50"/>
  <c r="Y174" i="50"/>
  <c r="Y173" i="50"/>
  <c r="Y260" i="50"/>
  <c r="Y196" i="50"/>
  <c r="Y202" i="50"/>
  <c r="Y67" i="50"/>
  <c r="Y150" i="50"/>
  <c r="Y74" i="50"/>
  <c r="Y235" i="50"/>
  <c r="Y255" i="50"/>
  <c r="Y259" i="50"/>
  <c r="Y200" i="50"/>
  <c r="Y197" i="50"/>
  <c r="Y250" i="50"/>
  <c r="Y83" i="50"/>
  <c r="Y223" i="50"/>
  <c r="Y98" i="50"/>
  <c r="Y251" i="50"/>
  <c r="Y154" i="50"/>
  <c r="Y65" i="50"/>
  <c r="Y44" i="50"/>
  <c r="Y57" i="50"/>
  <c r="Y103" i="50"/>
  <c r="Y258" i="50"/>
  <c r="Y247" i="50"/>
  <c r="Y168" i="50"/>
  <c r="Y256" i="50"/>
  <c r="Y261" i="50"/>
  <c r="Y208" i="50"/>
  <c r="Y89" i="50"/>
  <c r="Y240" i="50"/>
  <c r="Y68" i="50"/>
  <c r="Y126" i="50"/>
  <c r="Y181" i="50"/>
  <c r="Y215" i="50"/>
  <c r="Y233" i="50"/>
  <c r="Y73" i="50"/>
  <c r="Y198" i="50"/>
  <c r="Y153" i="50"/>
  <c r="Y248" i="50"/>
  <c r="Y76" i="50"/>
  <c r="Y205" i="50"/>
  <c r="Y54" i="50"/>
  <c r="Y201" i="50"/>
  <c r="Y239" i="50"/>
  <c r="Y204" i="50"/>
  <c r="Y52" i="50"/>
  <c r="Y169" i="50"/>
  <c r="Y226" i="50"/>
  <c r="Y21" i="50"/>
  <c r="Y252" i="50"/>
  <c r="Y108" i="50"/>
  <c r="Y218" i="50"/>
  <c r="Y33" i="50"/>
  <c r="Y162" i="50"/>
  <c r="Y164" i="50"/>
  <c r="Y163" i="50"/>
  <c r="Y69" i="50"/>
  <c r="Y225" i="50"/>
  <c r="Y102" i="50"/>
  <c r="Y145" i="50"/>
  <c r="Y230" i="50"/>
  <c r="Y224" i="50"/>
  <c r="Y113" i="50"/>
  <c r="Y16" i="50"/>
  <c r="Y25" i="50"/>
  <c r="Y90" i="50"/>
  <c r="Y92" i="50"/>
  <c r="Y93" i="50"/>
  <c r="Y94" i="50"/>
  <c r="Y95" i="50"/>
  <c r="Y96" i="50"/>
  <c r="Y99" i="50"/>
  <c r="Y100" i="50"/>
  <c r="Y101" i="50"/>
  <c r="Y106" i="50"/>
  <c r="Y110" i="50"/>
  <c r="Y114" i="50"/>
  <c r="Y115" i="50"/>
  <c r="Y116" i="50"/>
  <c r="Y117" i="50"/>
  <c r="Y118" i="50"/>
  <c r="Y119" i="50"/>
  <c r="Y123" i="50"/>
  <c r="Y124" i="50"/>
  <c r="Y125" i="50"/>
  <c r="Y127" i="50"/>
  <c r="Y128" i="50"/>
  <c r="Y129" i="50"/>
  <c r="Y130" i="50"/>
  <c r="Y131" i="50"/>
  <c r="Y132" i="50"/>
  <c r="Y133" i="50"/>
  <c r="Y134" i="50"/>
  <c r="Y135" i="50"/>
  <c r="Y136" i="50"/>
  <c r="Y137" i="50"/>
  <c r="Y138" i="50"/>
  <c r="Y139" i="50"/>
  <c r="Y140" i="50"/>
  <c r="Y142" i="50"/>
  <c r="Y143" i="50"/>
  <c r="Y144" i="50"/>
  <c r="Y146" i="50"/>
  <c r="Y148" i="50"/>
  <c r="Y149" i="50"/>
  <c r="Y151" i="50"/>
  <c r="Y152" i="50"/>
  <c r="Y155" i="50"/>
  <c r="Y160" i="50"/>
  <c r="Y161" i="50"/>
  <c r="Y165" i="50"/>
  <c r="Y166" i="50"/>
  <c r="Y167" i="50"/>
  <c r="Y170" i="50"/>
  <c r="Y171" i="50"/>
  <c r="Y172" i="50"/>
  <c r="Y178" i="50"/>
  <c r="Y179" i="50"/>
  <c r="Y183" i="50"/>
  <c r="Y203" i="50"/>
  <c r="Y209" i="50"/>
  <c r="Y210" i="50"/>
  <c r="Y211" i="50"/>
  <c r="Y213" i="50"/>
  <c r="Y216" i="50"/>
  <c r="Y217" i="50"/>
  <c r="Y219" i="50"/>
  <c r="Y220" i="50"/>
  <c r="Y221" i="50"/>
  <c r="Y222" i="50"/>
  <c r="Y227" i="50"/>
  <c r="Y228" i="50"/>
  <c r="Y229" i="50"/>
  <c r="Y234" i="50"/>
  <c r="Y236" i="50"/>
  <c r="Y241" i="50"/>
  <c r="Y242" i="50"/>
  <c r="Y244" i="50"/>
  <c r="Y245" i="50"/>
  <c r="Y249" i="50"/>
  <c r="Y253" i="50"/>
  <c r="Y254" i="50"/>
  <c r="Y19" i="50"/>
  <c r="Y22" i="50"/>
  <c r="Y23" i="50"/>
  <c r="Y26" i="50"/>
  <c r="Y28" i="50"/>
  <c r="Y29" i="50"/>
  <c r="Y30" i="50"/>
  <c r="Y31" i="50"/>
  <c r="Y32" i="50"/>
  <c r="Y34" i="50"/>
  <c r="Y35" i="50"/>
  <c r="Y36" i="50"/>
  <c r="Y37" i="50"/>
  <c r="Y38" i="50"/>
  <c r="Y39" i="50"/>
  <c r="Y40" i="50"/>
  <c r="Y41" i="50"/>
  <c r="Y43" i="50"/>
  <c r="Y47" i="50"/>
  <c r="Y48" i="50"/>
  <c r="Y49" i="50"/>
  <c r="Y50" i="50"/>
  <c r="Y51" i="50"/>
  <c r="Y53" i="50"/>
  <c r="Y55" i="50"/>
  <c r="Y56" i="50"/>
  <c r="Y58" i="50"/>
  <c r="Y59" i="50"/>
  <c r="Y60" i="50"/>
  <c r="Y61" i="50"/>
  <c r="Y62" i="50"/>
  <c r="Y158" i="50"/>
  <c r="Y63" i="50"/>
  <c r="Y64" i="50"/>
  <c r="Y66" i="50"/>
  <c r="Y70" i="50"/>
  <c r="Y71" i="50"/>
  <c r="Y75" i="50"/>
  <c r="Y78" i="50"/>
  <c r="Y79" i="50"/>
  <c r="Y80" i="50"/>
  <c r="Y81" i="50"/>
  <c r="Y84" i="50"/>
  <c r="Y86" i="50"/>
  <c r="Y82" i="50"/>
  <c r="Y87" i="50"/>
  <c r="Y88" i="50"/>
  <c r="Y237" i="50"/>
  <c r="Y121" i="50"/>
  <c r="Y122" i="50"/>
  <c r="Y157" i="50"/>
  <c r="Y246" i="50"/>
  <c r="Y104" i="50"/>
  <c r="Y111" i="50"/>
  <c r="Y112" i="50"/>
  <c r="Y156" i="50"/>
  <c r="Y120" i="50"/>
  <c r="Y243" i="50"/>
  <c r="Y27" i="50"/>
  <c r="Y46" i="50"/>
  <c r="Y238" i="50"/>
  <c r="Y45" i="50"/>
  <c r="Y177" i="50"/>
  <c r="X37" i="49"/>
  <c r="X38" i="49"/>
  <c r="X39" i="49"/>
  <c r="T10" i="49"/>
  <c r="T11" i="49"/>
  <c r="T12" i="49"/>
  <c r="T13" i="49"/>
  <c r="T14" i="49"/>
  <c r="T15" i="49"/>
  <c r="T16" i="49"/>
  <c r="T17" i="49"/>
  <c r="T18" i="49"/>
  <c r="T19" i="49"/>
  <c r="T20" i="49"/>
  <c r="T21" i="49"/>
  <c r="T22" i="49"/>
  <c r="T23" i="49"/>
  <c r="T24" i="49"/>
  <c r="T25" i="49"/>
  <c r="T26" i="49"/>
  <c r="T27" i="49"/>
  <c r="T28" i="49"/>
  <c r="T29" i="49"/>
  <c r="T30" i="49"/>
  <c r="T31" i="49"/>
  <c r="T32" i="49"/>
  <c r="T33" i="49"/>
  <c r="T34" i="49"/>
  <c r="T35" i="49"/>
  <c r="T36" i="49"/>
  <c r="T9" i="49"/>
  <c r="U9" i="49"/>
  <c r="U10" i="49"/>
  <c r="U11" i="49"/>
  <c r="U12" i="49"/>
  <c r="U13" i="49"/>
  <c r="U14" i="49"/>
  <c r="U15" i="49"/>
  <c r="U16" i="49"/>
  <c r="U17" i="49"/>
  <c r="U18" i="49"/>
  <c r="U19" i="49"/>
  <c r="U20" i="49"/>
  <c r="U21" i="49"/>
  <c r="U22" i="49"/>
  <c r="U23" i="49"/>
  <c r="U24" i="49"/>
  <c r="U25" i="49"/>
  <c r="U26" i="49"/>
  <c r="U27" i="49"/>
  <c r="U28" i="49"/>
  <c r="U29" i="49"/>
  <c r="U30" i="49"/>
  <c r="U31" i="49"/>
  <c r="U32" i="49"/>
  <c r="U33" i="49"/>
  <c r="U34" i="49"/>
  <c r="U35" i="49"/>
  <c r="U36" i="49"/>
  <c r="U37" i="49"/>
  <c r="U38" i="49"/>
  <c r="U39" i="49"/>
  <c r="W10" i="49"/>
  <c r="W11" i="49"/>
  <c r="W12" i="49"/>
  <c r="W13" i="49"/>
  <c r="W14" i="49"/>
  <c r="W15" i="49"/>
  <c r="W16" i="49"/>
  <c r="W17" i="49"/>
  <c r="W18" i="49"/>
  <c r="W19" i="49"/>
  <c r="W20" i="49"/>
  <c r="W21" i="49"/>
  <c r="W22" i="49"/>
  <c r="W23" i="49"/>
  <c r="W24" i="49"/>
  <c r="W25" i="49"/>
  <c r="W26" i="49"/>
  <c r="W27" i="49"/>
  <c r="W28" i="49"/>
  <c r="W29" i="49"/>
  <c r="W30" i="49"/>
  <c r="W31" i="49"/>
  <c r="W32" i="49"/>
  <c r="W33" i="49"/>
  <c r="W34" i="49"/>
  <c r="W35" i="49"/>
  <c r="W36" i="49"/>
  <c r="W37" i="49"/>
  <c r="W38" i="49"/>
  <c r="W39" i="49"/>
  <c r="W9" i="49"/>
  <c r="V10" i="49"/>
  <c r="V11" i="49"/>
  <c r="V12" i="49"/>
  <c r="V13" i="49"/>
  <c r="V14" i="49"/>
  <c r="V15" i="49"/>
  <c r="V16" i="49"/>
  <c r="V17" i="49"/>
  <c r="V18" i="49"/>
  <c r="V19" i="49"/>
  <c r="V20" i="49"/>
  <c r="V21" i="49"/>
  <c r="V22" i="49"/>
  <c r="V23" i="49"/>
  <c r="V24" i="49"/>
  <c r="V25" i="49"/>
  <c r="V26" i="49"/>
  <c r="V27" i="49"/>
  <c r="V28" i="49"/>
  <c r="V29" i="49"/>
  <c r="V30" i="49"/>
  <c r="V31" i="49"/>
  <c r="V32" i="49"/>
  <c r="V33" i="49"/>
  <c r="V34" i="49"/>
  <c r="V35" i="49"/>
  <c r="V36" i="49"/>
  <c r="V9" i="49"/>
  <c r="J11" i="23" l="1"/>
  <c r="J9" i="23"/>
  <c r="J8" i="23"/>
  <c r="J10" i="23"/>
  <c r="Q32" i="49"/>
  <c r="S32" i="49" s="1"/>
  <c r="Q33" i="49"/>
  <c r="S33" i="49" s="1"/>
  <c r="Q34" i="49"/>
  <c r="S34" i="49" s="1"/>
  <c r="Q35" i="49"/>
  <c r="S35" i="49" s="1"/>
  <c r="Q36" i="49"/>
  <c r="S36" i="49" s="1"/>
  <c r="Q37" i="49"/>
  <c r="S37" i="49" s="1"/>
  <c r="Q38" i="49"/>
  <c r="S38" i="49" s="1"/>
  <c r="Q39" i="49"/>
  <c r="S39" i="49" s="1"/>
  <c r="Q18" i="49"/>
  <c r="S18" i="49" s="1"/>
  <c r="Q19" i="49"/>
  <c r="S19" i="49" s="1"/>
  <c r="Q20" i="49"/>
  <c r="S20" i="49" s="1"/>
  <c r="Q21" i="49"/>
  <c r="S21" i="49" s="1"/>
  <c r="Q22" i="49"/>
  <c r="S22" i="49" s="1"/>
  <c r="Q23" i="49"/>
  <c r="S23" i="49" s="1"/>
  <c r="Q24" i="49"/>
  <c r="S24" i="49" s="1"/>
  <c r="Q25" i="49"/>
  <c r="S25" i="49" s="1"/>
  <c r="Q26" i="49"/>
  <c r="S26" i="49" s="1"/>
  <c r="Q27" i="49"/>
  <c r="S27" i="49" s="1"/>
  <c r="Q28" i="49"/>
  <c r="S28" i="49" s="1"/>
  <c r="Q29" i="49"/>
  <c r="S29" i="49" s="1"/>
  <c r="Q30" i="49"/>
  <c r="S30" i="49" s="1"/>
  <c r="Q31" i="49"/>
  <c r="S31" i="49" s="1"/>
  <c r="G97" i="50" l="1" a="1"/>
  <c r="G97" i="50" s="1"/>
  <c r="G109" i="50" a="1"/>
  <c r="G109" i="50" s="1"/>
  <c r="G105" i="50" a="1"/>
  <c r="G105" i="50" s="1"/>
  <c r="G199" i="50" a="1"/>
  <c r="G199" i="50" s="1"/>
  <c r="G187" i="50" a="1"/>
  <c r="G187" i="50" s="1"/>
  <c r="G188" i="50" a="1"/>
  <c r="G188" i="50" s="1"/>
  <c r="G189" i="50" a="1"/>
  <c r="G189" i="50" s="1"/>
  <c r="G190" i="50" a="1"/>
  <c r="G190" i="50" s="1"/>
  <c r="G191" i="50" a="1"/>
  <c r="G191" i="50" s="1"/>
  <c r="G192" i="50" a="1"/>
  <c r="G192" i="50" s="1"/>
  <c r="G193" i="50" a="1"/>
  <c r="G193" i="50" s="1"/>
  <c r="G180" i="50" a="1"/>
  <c r="G180" i="50" s="1"/>
  <c r="G194" i="50" a="1"/>
  <c r="G194" i="50" s="1"/>
  <c r="G195" i="50" a="1"/>
  <c r="G195" i="50" s="1"/>
  <c r="G42" i="50" a="1"/>
  <c r="G42" i="50" s="1"/>
  <c r="G185" i="50" a="1"/>
  <c r="G185" i="50" s="1"/>
  <c r="G186" i="50" a="1"/>
  <c r="G186" i="50" s="1"/>
  <c r="G182" i="50" a="1"/>
  <c r="G182" i="50" s="1"/>
  <c r="G257" i="50" a="1"/>
  <c r="G257" i="50" s="1"/>
  <c r="G184" i="50" a="1"/>
  <c r="G184" i="50" s="1"/>
  <c r="G72" i="50" a="1"/>
  <c r="G72" i="50" s="1"/>
  <c r="G17" i="50" a="1"/>
  <c r="G17" i="50" s="1"/>
  <c r="G18" i="50" a="1"/>
  <c r="G18" i="50" s="1"/>
  <c r="G20" i="50" a="1"/>
  <c r="G20" i="50" s="1"/>
  <c r="G147" i="50" a="1"/>
  <c r="G147" i="50" s="1"/>
  <c r="G206" i="50" a="1"/>
  <c r="G206" i="50" s="1"/>
  <c r="G207" i="50" a="1"/>
  <c r="G207" i="50" s="1"/>
  <c r="G91" i="50" a="1"/>
  <c r="G91" i="50" s="1"/>
  <c r="G77" i="50" a="1"/>
  <c r="G77" i="50" s="1"/>
  <c r="G85" i="50" a="1"/>
  <c r="G85" i="50" s="1"/>
  <c r="G24" i="50" a="1"/>
  <c r="G24" i="50" s="1"/>
  <c r="G214" i="50" a="1"/>
  <c r="G214" i="50" s="1"/>
  <c r="G212" i="50" a="1"/>
  <c r="G212" i="50" s="1"/>
  <c r="G231" i="50" a="1"/>
  <c r="G231" i="50" s="1"/>
  <c r="G232" i="50" a="1"/>
  <c r="G232" i="50" s="1"/>
  <c r="G159" i="50" a="1"/>
  <c r="G159" i="50" s="1"/>
  <c r="G141" i="50" a="1"/>
  <c r="G141" i="50" s="1"/>
  <c r="G176" i="50" a="1"/>
  <c r="G176" i="50" s="1"/>
  <c r="G175" i="50" a="1"/>
  <c r="G175" i="50" s="1"/>
  <c r="G174" i="50" a="1"/>
  <c r="G174" i="50" s="1"/>
  <c r="G173" i="50" a="1"/>
  <c r="G173" i="50" s="1"/>
  <c r="G260" i="50" a="1"/>
  <c r="G260" i="50" s="1"/>
  <c r="G196" i="50" a="1"/>
  <c r="G196" i="50" s="1"/>
  <c r="G202" i="50" a="1"/>
  <c r="G202" i="50" s="1"/>
  <c r="G67" i="50" a="1"/>
  <c r="G67" i="50" s="1"/>
  <c r="G150" i="50" a="1"/>
  <c r="G150" i="50" s="1"/>
  <c r="G74" i="50" a="1"/>
  <c r="G74" i="50" s="1"/>
  <c r="G235" i="50" a="1"/>
  <c r="G235" i="50" s="1"/>
  <c r="G255" i="50" a="1"/>
  <c r="G255" i="50" s="1"/>
  <c r="G259" i="50" a="1"/>
  <c r="G259" i="50" s="1"/>
  <c r="G200" i="50" a="1"/>
  <c r="G200" i="50" s="1"/>
  <c r="G197" i="50" a="1"/>
  <c r="G197" i="50" s="1"/>
  <c r="G250" i="50" a="1"/>
  <c r="G250" i="50" s="1"/>
  <c r="G83" i="50" a="1"/>
  <c r="G83" i="50" s="1"/>
  <c r="G223" i="50" a="1"/>
  <c r="G223" i="50" s="1"/>
  <c r="G98" i="50" a="1"/>
  <c r="G98" i="50" s="1"/>
  <c r="G251" i="50" a="1"/>
  <c r="G251" i="50" s="1"/>
  <c r="G154" i="50" a="1"/>
  <c r="G154" i="50" s="1"/>
  <c r="G65" i="50" a="1"/>
  <c r="G65" i="50" s="1"/>
  <c r="G44" i="50" a="1"/>
  <c r="G44" i="50" s="1"/>
  <c r="G57" i="50" a="1"/>
  <c r="G57" i="50" s="1"/>
  <c r="G103" i="50" a="1"/>
  <c r="G103" i="50" s="1"/>
  <c r="G258" i="50" a="1"/>
  <c r="G258" i="50" s="1"/>
  <c r="G247" i="50" a="1"/>
  <c r="G247" i="50" s="1"/>
  <c r="G168" i="50" a="1"/>
  <c r="G168" i="50" s="1"/>
  <c r="G256" i="50" a="1"/>
  <c r="G256" i="50" s="1"/>
  <c r="G261" i="50" a="1"/>
  <c r="G261" i="50" s="1"/>
  <c r="G208" i="50" a="1"/>
  <c r="G208" i="50" s="1"/>
  <c r="G89" i="50" a="1"/>
  <c r="G89" i="50" s="1"/>
  <c r="G240" i="50" a="1"/>
  <c r="G240" i="50" s="1"/>
  <c r="G68" i="50" a="1"/>
  <c r="G68" i="50" s="1"/>
  <c r="G126" i="50" a="1"/>
  <c r="G126" i="50" s="1"/>
  <c r="G181" i="50" a="1"/>
  <c r="G181" i="50" s="1"/>
  <c r="G215" i="50" a="1"/>
  <c r="G215" i="50" s="1"/>
  <c r="G233" i="50" a="1"/>
  <c r="G233" i="50" s="1"/>
  <c r="G73" i="50" a="1"/>
  <c r="G73" i="50" s="1"/>
  <c r="G198" i="50" a="1"/>
  <c r="G198" i="50" s="1"/>
  <c r="G153" i="50" a="1"/>
  <c r="G153" i="50" s="1"/>
  <c r="G248" i="50" a="1"/>
  <c r="G248" i="50" s="1"/>
  <c r="G76" i="50" a="1"/>
  <c r="G76" i="50" s="1"/>
  <c r="G205" i="50" a="1"/>
  <c r="G205" i="50" s="1"/>
  <c r="G54" i="50" a="1"/>
  <c r="G54" i="50" s="1"/>
  <c r="G201" i="50" a="1"/>
  <c r="G201" i="50" s="1"/>
  <c r="G239" i="50" a="1"/>
  <c r="G239" i="50" s="1"/>
  <c r="G204" i="50" a="1"/>
  <c r="G204" i="50" s="1"/>
  <c r="G52" i="50" a="1"/>
  <c r="G52" i="50" s="1"/>
  <c r="G169" i="50" a="1"/>
  <c r="G169" i="50" s="1"/>
  <c r="G226" i="50" a="1"/>
  <c r="G226" i="50" s="1"/>
  <c r="G21" i="50" a="1"/>
  <c r="G21" i="50" s="1"/>
  <c r="G252" i="50" a="1"/>
  <c r="G252" i="50" s="1"/>
  <c r="G108" i="50" a="1"/>
  <c r="G108" i="50" s="1"/>
  <c r="G218" i="50" a="1"/>
  <c r="G218" i="50" s="1"/>
  <c r="G33" i="50" a="1"/>
  <c r="G33" i="50" s="1"/>
  <c r="G162" i="50" a="1"/>
  <c r="G162" i="50" s="1"/>
  <c r="G164" i="50" a="1"/>
  <c r="G164" i="50" s="1"/>
  <c r="G163" i="50" a="1"/>
  <c r="G163" i="50" s="1"/>
  <c r="G69" i="50" a="1"/>
  <c r="G69" i="50" s="1"/>
  <c r="G225" i="50" a="1"/>
  <c r="G225" i="50" s="1"/>
  <c r="G102" i="50" a="1"/>
  <c r="G102" i="50" s="1"/>
  <c r="G145" i="50" a="1"/>
  <c r="G145" i="50" s="1"/>
  <c r="G230" i="50" a="1"/>
  <c r="G230" i="50" s="1"/>
  <c r="G224" i="50" a="1"/>
  <c r="G224" i="50" s="1"/>
  <c r="G113" i="50" a="1"/>
  <c r="G113" i="50" s="1"/>
  <c r="G16" i="50" a="1"/>
  <c r="G16" i="50" s="1"/>
  <c r="G25" i="50" a="1"/>
  <c r="G25" i="50" s="1"/>
  <c r="G90" i="50" a="1"/>
  <c r="G90" i="50" s="1"/>
  <c r="G92" i="50" a="1"/>
  <c r="G92" i="50" s="1"/>
  <c r="G93" i="50" a="1"/>
  <c r="G93" i="50" s="1"/>
  <c r="G94" i="50" a="1"/>
  <c r="G94" i="50" s="1"/>
  <c r="G95" i="50" a="1"/>
  <c r="G95" i="50" s="1"/>
  <c r="G96" i="50" a="1"/>
  <c r="G96" i="50" s="1"/>
  <c r="G99" i="50" a="1"/>
  <c r="G99" i="50" s="1"/>
  <c r="G100" i="50" a="1"/>
  <c r="G100" i="50" s="1"/>
  <c r="G101" i="50" a="1"/>
  <c r="G101" i="50" s="1"/>
  <c r="G106" i="50" a="1"/>
  <c r="G106" i="50" s="1"/>
  <c r="G110" i="50" a="1"/>
  <c r="G110" i="50" s="1"/>
  <c r="G114" i="50" a="1"/>
  <c r="G114" i="50" s="1"/>
  <c r="G115" i="50" a="1"/>
  <c r="G115" i="50" s="1"/>
  <c r="G116" i="50" a="1"/>
  <c r="G116" i="50" s="1"/>
  <c r="G117" i="50" a="1"/>
  <c r="G117" i="50" s="1"/>
  <c r="G118" i="50" a="1"/>
  <c r="G118" i="50" s="1"/>
  <c r="G119" i="50" a="1"/>
  <c r="G119" i="50" s="1"/>
  <c r="G123" i="50" a="1"/>
  <c r="G123" i="50" s="1"/>
  <c r="G124" i="50" a="1"/>
  <c r="G124" i="50" s="1"/>
  <c r="G125" i="50" a="1"/>
  <c r="G125" i="50" s="1"/>
  <c r="G127" i="50" a="1"/>
  <c r="G127" i="50" s="1"/>
  <c r="G128" i="50" a="1"/>
  <c r="G128" i="50" s="1"/>
  <c r="G129" i="50" a="1"/>
  <c r="G129" i="50" s="1"/>
  <c r="G130" i="50" a="1"/>
  <c r="G130" i="50" s="1"/>
  <c r="G131" i="50" a="1"/>
  <c r="G131" i="50" s="1"/>
  <c r="G132" i="50" a="1"/>
  <c r="G132" i="50" s="1"/>
  <c r="G133" i="50" a="1"/>
  <c r="G133" i="50" s="1"/>
  <c r="G134" i="50" a="1"/>
  <c r="G134" i="50" s="1"/>
  <c r="G135" i="50" a="1"/>
  <c r="G135" i="50" s="1"/>
  <c r="G136" i="50" a="1"/>
  <c r="G136" i="50" s="1"/>
  <c r="G137" i="50" a="1"/>
  <c r="G137" i="50" s="1"/>
  <c r="G138" i="50" a="1"/>
  <c r="G138" i="50" s="1"/>
  <c r="G139" i="50" a="1"/>
  <c r="G139" i="50" s="1"/>
  <c r="G140" i="50" a="1"/>
  <c r="G140" i="50" s="1"/>
  <c r="G142" i="50" a="1"/>
  <c r="G142" i="50" s="1"/>
  <c r="G143" i="50" a="1"/>
  <c r="G143" i="50" s="1"/>
  <c r="G144" i="50" a="1"/>
  <c r="G144" i="50" s="1"/>
  <c r="G146" i="50" a="1"/>
  <c r="G146" i="50" s="1"/>
  <c r="G148" i="50" a="1"/>
  <c r="G148" i="50" s="1"/>
  <c r="G149" i="50" a="1"/>
  <c r="G149" i="50" s="1"/>
  <c r="G151" i="50" a="1"/>
  <c r="G151" i="50" s="1"/>
  <c r="G152" i="50" a="1"/>
  <c r="G152" i="50" s="1"/>
  <c r="G155" i="50" a="1"/>
  <c r="G155" i="50" s="1"/>
  <c r="G160" i="50" a="1"/>
  <c r="G160" i="50" s="1"/>
  <c r="G161" i="50" a="1"/>
  <c r="G161" i="50" s="1"/>
  <c r="G165" i="50" a="1"/>
  <c r="G165" i="50" s="1"/>
  <c r="G166" i="50" a="1"/>
  <c r="G166" i="50" s="1"/>
  <c r="G167" i="50" a="1"/>
  <c r="G167" i="50" s="1"/>
  <c r="G170" i="50" a="1"/>
  <c r="G170" i="50" s="1"/>
  <c r="G171" i="50" a="1"/>
  <c r="G171" i="50" s="1"/>
  <c r="G172" i="50" a="1"/>
  <c r="G172" i="50" s="1"/>
  <c r="G178" i="50" a="1"/>
  <c r="G178" i="50" s="1"/>
  <c r="G179" i="50" a="1"/>
  <c r="G179" i="50" s="1"/>
  <c r="G183" i="50" a="1"/>
  <c r="G183" i="50" s="1"/>
  <c r="G203" i="50" a="1"/>
  <c r="G203" i="50" s="1"/>
  <c r="G209" i="50" a="1"/>
  <c r="G209" i="50" s="1"/>
  <c r="G210" i="50" a="1"/>
  <c r="G210" i="50" s="1"/>
  <c r="G211" i="50" a="1"/>
  <c r="G211" i="50" s="1"/>
  <c r="G213" i="50" a="1"/>
  <c r="G213" i="50" s="1"/>
  <c r="G216" i="50" a="1"/>
  <c r="G216" i="50" s="1"/>
  <c r="G217" i="50" a="1"/>
  <c r="G217" i="50" s="1"/>
  <c r="G219" i="50" a="1"/>
  <c r="G219" i="50" s="1"/>
  <c r="G220" i="50" a="1"/>
  <c r="G220" i="50" s="1"/>
  <c r="G221" i="50" a="1"/>
  <c r="G221" i="50" s="1"/>
  <c r="G222" i="50" a="1"/>
  <c r="G222" i="50" s="1"/>
  <c r="G227" i="50" a="1"/>
  <c r="G227" i="50" s="1"/>
  <c r="G228" i="50" a="1"/>
  <c r="G228" i="50" s="1"/>
  <c r="G229" i="50" a="1"/>
  <c r="G229" i="50" s="1"/>
  <c r="G234" i="50" a="1"/>
  <c r="G234" i="50" s="1"/>
  <c r="G236" i="50" a="1"/>
  <c r="G236" i="50" s="1"/>
  <c r="G241" i="50" a="1"/>
  <c r="G241" i="50" s="1"/>
  <c r="G242" i="50" a="1"/>
  <c r="G242" i="50" s="1"/>
  <c r="G244" i="50" a="1"/>
  <c r="G244" i="50" s="1"/>
  <c r="G245" i="50" a="1"/>
  <c r="G245" i="50" s="1"/>
  <c r="G249" i="50" a="1"/>
  <c r="G249" i="50" s="1"/>
  <c r="G253" i="50" a="1"/>
  <c r="G253" i="50" s="1"/>
  <c r="G254" i="50" a="1"/>
  <c r="G254" i="50" s="1"/>
  <c r="G19" i="50" a="1"/>
  <c r="G19" i="50" s="1"/>
  <c r="G22" i="50" a="1"/>
  <c r="G22" i="50" s="1"/>
  <c r="G23" i="50" a="1"/>
  <c r="G23" i="50" s="1"/>
  <c r="G26" i="50" a="1"/>
  <c r="G26" i="50" s="1"/>
  <c r="G28" i="50" a="1"/>
  <c r="G28" i="50" s="1"/>
  <c r="G29" i="50" a="1"/>
  <c r="G29" i="50" s="1"/>
  <c r="G30" i="50" a="1"/>
  <c r="G30" i="50" s="1"/>
  <c r="G31" i="50" a="1"/>
  <c r="G31" i="50" s="1"/>
  <c r="G32" i="50" a="1"/>
  <c r="G32" i="50" s="1"/>
  <c r="G34" i="50" a="1"/>
  <c r="G34" i="50" s="1"/>
  <c r="G35" i="50" a="1"/>
  <c r="G35" i="50" s="1"/>
  <c r="G36" i="50" a="1"/>
  <c r="G36" i="50" s="1"/>
  <c r="G37" i="50" a="1"/>
  <c r="G37" i="50" s="1"/>
  <c r="G38" i="50" a="1"/>
  <c r="G38" i="50" s="1"/>
  <c r="G39" i="50" a="1"/>
  <c r="G39" i="50" s="1"/>
  <c r="G40" i="50" a="1"/>
  <c r="G40" i="50" s="1"/>
  <c r="G41" i="50" a="1"/>
  <c r="G41" i="50" s="1"/>
  <c r="G43" i="50" a="1"/>
  <c r="G43" i="50" s="1"/>
  <c r="G47" i="50" a="1"/>
  <c r="G47" i="50" s="1"/>
  <c r="G48" i="50" a="1"/>
  <c r="G48" i="50" s="1"/>
  <c r="G49" i="50" a="1"/>
  <c r="G49" i="50" s="1"/>
  <c r="G50" i="50" a="1"/>
  <c r="G50" i="50" s="1"/>
  <c r="G51" i="50" a="1"/>
  <c r="G51" i="50" s="1"/>
  <c r="G53" i="50" a="1"/>
  <c r="G53" i="50" s="1"/>
  <c r="G55" i="50" a="1"/>
  <c r="G55" i="50" s="1"/>
  <c r="G56" i="50" a="1"/>
  <c r="G56" i="50" s="1"/>
  <c r="G58" i="50" a="1"/>
  <c r="G58" i="50" s="1"/>
  <c r="G59" i="50" a="1"/>
  <c r="G59" i="50" s="1"/>
  <c r="G60" i="50" a="1"/>
  <c r="G60" i="50" s="1"/>
  <c r="G61" i="50" a="1"/>
  <c r="G61" i="50" s="1"/>
  <c r="G62" i="50" a="1"/>
  <c r="G62" i="50" s="1"/>
  <c r="G158" i="50" a="1"/>
  <c r="G158" i="50" s="1"/>
  <c r="G63" i="50" a="1"/>
  <c r="G63" i="50" s="1"/>
  <c r="G64" i="50" a="1"/>
  <c r="G64" i="50" s="1"/>
  <c r="G66" i="50" a="1"/>
  <c r="G66" i="50" s="1"/>
  <c r="G70" i="50" a="1"/>
  <c r="G70" i="50" s="1"/>
  <c r="G71" i="50" a="1"/>
  <c r="G71" i="50" s="1"/>
  <c r="G75" i="50" a="1"/>
  <c r="G75" i="50" s="1"/>
  <c r="G78" i="50" a="1"/>
  <c r="G78" i="50" s="1"/>
  <c r="G79" i="50" a="1"/>
  <c r="G79" i="50" s="1"/>
  <c r="G80" i="50" a="1"/>
  <c r="G80" i="50" s="1"/>
  <c r="G81" i="50" a="1"/>
  <c r="G81" i="50" s="1"/>
  <c r="G84" i="50" a="1"/>
  <c r="G84" i="50" s="1"/>
  <c r="G86" i="50" a="1"/>
  <c r="G86" i="50" s="1"/>
  <c r="G82" i="50" a="1"/>
  <c r="G82" i="50" s="1"/>
  <c r="G87" i="50" a="1"/>
  <c r="G87" i="50" s="1"/>
  <c r="G88" i="50" a="1"/>
  <c r="G88" i="50" s="1"/>
  <c r="G237" i="50" a="1"/>
  <c r="G237" i="50" s="1"/>
  <c r="G121" i="50" a="1"/>
  <c r="G121" i="50" s="1"/>
  <c r="G122" i="50" a="1"/>
  <c r="G122" i="50" s="1"/>
  <c r="G157" i="50" a="1"/>
  <c r="G157" i="50" s="1"/>
  <c r="G246" i="50" a="1"/>
  <c r="G246" i="50" s="1"/>
  <c r="G104" i="50" a="1"/>
  <c r="G104" i="50" s="1"/>
  <c r="G111" i="50" a="1"/>
  <c r="G111" i="50" s="1"/>
  <c r="G112" i="50" a="1"/>
  <c r="G112" i="50" s="1"/>
  <c r="G156" i="50" a="1"/>
  <c r="G156" i="50" s="1"/>
  <c r="G120" i="50" a="1"/>
  <c r="G120" i="50" s="1"/>
  <c r="G243" i="50" a="1"/>
  <c r="G243" i="50" s="1"/>
  <c r="G27" i="50" a="1"/>
  <c r="G27" i="50" s="1"/>
  <c r="G46" i="50" a="1"/>
  <c r="G46" i="50" s="1"/>
  <c r="G238" i="50" a="1"/>
  <c r="G238" i="50" s="1"/>
  <c r="G45" i="50" a="1"/>
  <c r="G45" i="50" s="1"/>
  <c r="G177" i="50" a="1"/>
  <c r="G177" i="50" s="1"/>
  <c r="G107" i="50" a="1"/>
  <c r="G107" i="50" s="1"/>
  <c r="B297" i="50" l="1"/>
  <c r="B296" i="50"/>
  <c r="B295" i="50"/>
  <c r="B294" i="50"/>
  <c r="B293" i="50"/>
  <c r="B292" i="50"/>
  <c r="B291" i="50"/>
  <c r="B290" i="50"/>
  <c r="B289" i="50"/>
  <c r="B288" i="50"/>
  <c r="B287" i="50"/>
  <c r="B286" i="50"/>
  <c r="B285" i="50"/>
  <c r="B284" i="50"/>
  <c r="B283" i="50"/>
  <c r="B282" i="50"/>
  <c r="B281" i="50"/>
  <c r="B280" i="50"/>
  <c r="B279" i="50"/>
  <c r="B278" i="50"/>
  <c r="B277" i="50"/>
  <c r="B276" i="50"/>
  <c r="B275" i="50"/>
  <c r="B274" i="50"/>
  <c r="B273" i="50"/>
  <c r="B272" i="50"/>
  <c r="Y107" i="50"/>
  <c r="AP13" i="50"/>
  <c r="AO13" i="50"/>
  <c r="AN13" i="50"/>
  <c r="AM13" i="50"/>
  <c r="B2" i="50"/>
  <c r="AM20" i="50" l="1" a="1"/>
  <c r="AM20" i="50" s="1"/>
  <c r="AR20" i="50" s="1"/>
  <c r="AM29" i="50" a="1"/>
  <c r="AM29" i="50" s="1"/>
  <c r="AR29" i="50" s="1"/>
  <c r="AM34" i="50" a="1"/>
  <c r="AM34" i="50" s="1"/>
  <c r="AR34" i="50" s="1"/>
  <c r="AM43" i="50" a="1"/>
  <c r="AM43" i="50" s="1"/>
  <c r="AM52" i="50" a="1"/>
  <c r="AM52" i="50" s="1"/>
  <c r="AM61" i="50" a="1"/>
  <c r="AM61" i="50" s="1"/>
  <c r="AM66" i="50" a="1"/>
  <c r="AM66" i="50" s="1"/>
  <c r="AR66" i="50" s="1"/>
  <c r="AM25" i="50" a="1"/>
  <c r="AM25" i="50" s="1"/>
  <c r="AR25" i="50" s="1"/>
  <c r="AM30" i="50" a="1"/>
  <c r="AM30" i="50" s="1"/>
  <c r="AM39" i="50" a="1"/>
  <c r="AM39" i="50" s="1"/>
  <c r="AR39" i="50" s="1"/>
  <c r="AM48" i="50" a="1"/>
  <c r="AM48" i="50" s="1"/>
  <c r="AM57" i="50" a="1"/>
  <c r="AM57" i="50" s="1"/>
  <c r="AR57" i="50" s="1"/>
  <c r="AX57" i="50" s="1"/>
  <c r="AM62" i="50" a="1"/>
  <c r="AM62" i="50" s="1"/>
  <c r="AM21" i="50" a="1"/>
  <c r="AM21" i="50" s="1"/>
  <c r="AM26" i="50" a="1"/>
  <c r="AM26" i="50" s="1"/>
  <c r="AR26" i="50" s="1"/>
  <c r="AM35" i="50" a="1"/>
  <c r="AM35" i="50" s="1"/>
  <c r="AR35" i="50" s="1"/>
  <c r="AM44" i="50" a="1"/>
  <c r="AM44" i="50" s="1"/>
  <c r="AR44" i="50" s="1"/>
  <c r="AM53" i="50" a="1"/>
  <c r="AM53" i="50" s="1"/>
  <c r="AM58" i="50" a="1"/>
  <c r="AM58" i="50" s="1"/>
  <c r="AR58" i="50" s="1"/>
  <c r="AM67" i="50" a="1"/>
  <c r="AM67" i="50" s="1"/>
  <c r="AR67" i="50" s="1"/>
  <c r="AM19" i="50" a="1"/>
  <c r="AM19" i="50" s="1"/>
  <c r="AM27" i="50" a="1"/>
  <c r="AM27" i="50" s="1"/>
  <c r="AM33" i="50" a="1"/>
  <c r="AM33" i="50" s="1"/>
  <c r="AM41" i="50" a="1"/>
  <c r="AM41" i="50" s="1"/>
  <c r="AR41" i="50" s="1"/>
  <c r="AX41" i="50" s="1"/>
  <c r="AM49" i="50" a="1"/>
  <c r="AM49" i="50" s="1"/>
  <c r="AM70" i="50" a="1"/>
  <c r="AM70" i="50" s="1"/>
  <c r="AR70" i="50" s="1"/>
  <c r="AM79" i="50" a="1"/>
  <c r="AM79" i="50" s="1"/>
  <c r="AM88" i="50" a="1"/>
  <c r="AM88" i="50" s="1"/>
  <c r="AM97" i="50" a="1"/>
  <c r="AM97" i="50" s="1"/>
  <c r="AM102" i="50" a="1"/>
  <c r="AM102" i="50" s="1"/>
  <c r="AM111" i="50" a="1"/>
  <c r="AM111" i="50" s="1"/>
  <c r="AR111" i="50" s="1"/>
  <c r="AM120" i="50" a="1"/>
  <c r="AM120" i="50" s="1"/>
  <c r="AM129" i="50" a="1"/>
  <c r="AM129" i="50" s="1"/>
  <c r="AM134" i="50" a="1"/>
  <c r="AM134" i="50" s="1"/>
  <c r="AM143" i="50" a="1"/>
  <c r="AM143" i="50" s="1"/>
  <c r="AM152" i="50" a="1"/>
  <c r="AM152" i="50" s="1"/>
  <c r="AM161" i="50" a="1"/>
  <c r="AM161" i="50" s="1"/>
  <c r="AM166" i="50" a="1"/>
  <c r="AM166" i="50" s="1"/>
  <c r="AM175" i="50" a="1"/>
  <c r="AM175" i="50" s="1"/>
  <c r="AM184" i="50" a="1"/>
  <c r="AM184" i="50" s="1"/>
  <c r="AR184" i="50" s="1"/>
  <c r="AM193" i="50" a="1"/>
  <c r="AM193" i="50" s="1"/>
  <c r="AR193" i="50" s="1"/>
  <c r="AM198" i="50" a="1"/>
  <c r="AM198" i="50" s="1"/>
  <c r="AR198" i="50" s="1"/>
  <c r="AM207" i="50" a="1"/>
  <c r="AM207" i="50" s="1"/>
  <c r="AR207" i="50" s="1"/>
  <c r="AM216" i="50" a="1"/>
  <c r="AM216" i="50" s="1"/>
  <c r="AM225" i="50" a="1"/>
  <c r="AM225" i="50" s="1"/>
  <c r="AM230" i="50" a="1"/>
  <c r="AM230" i="50" s="1"/>
  <c r="AM239" i="50" a="1"/>
  <c r="AM239" i="50" s="1"/>
  <c r="AR239" i="50" s="1"/>
  <c r="AM248" i="50" a="1"/>
  <c r="AM248" i="50" s="1"/>
  <c r="AM257" i="50" a="1"/>
  <c r="AM257" i="50" s="1"/>
  <c r="AR257" i="50" s="1"/>
  <c r="AM16" i="50" a="1"/>
  <c r="AM16" i="50" s="1"/>
  <c r="AM42" i="50" a="1"/>
  <c r="AM42" i="50" s="1"/>
  <c r="AR42" i="50" s="1"/>
  <c r="AM50" i="50" a="1"/>
  <c r="AM50" i="50" s="1"/>
  <c r="AM56" i="50" a="1"/>
  <c r="AM56" i="50" s="1"/>
  <c r="AR56" i="50" s="1"/>
  <c r="AM64" i="50" a="1"/>
  <c r="AM64" i="50" s="1"/>
  <c r="AM75" i="50" a="1"/>
  <c r="AM75" i="50" s="1"/>
  <c r="AR75" i="50" s="1"/>
  <c r="AM84" i="50" a="1"/>
  <c r="AM84" i="50" s="1"/>
  <c r="AM93" i="50" a="1"/>
  <c r="AM93" i="50" s="1"/>
  <c r="AM98" i="50" a="1"/>
  <c r="AM98" i="50" s="1"/>
  <c r="AM107" i="50" a="1"/>
  <c r="AM107" i="50" s="1"/>
  <c r="AR107" i="50" s="1"/>
  <c r="AM116" i="50" a="1"/>
  <c r="AM116" i="50" s="1"/>
  <c r="AR116" i="50" s="1"/>
  <c r="AM125" i="50" a="1"/>
  <c r="AM125" i="50" s="1"/>
  <c r="AR125" i="50" s="1"/>
  <c r="AM130" i="50" a="1"/>
  <c r="AM130" i="50" s="1"/>
  <c r="AM139" i="50" a="1"/>
  <c r="AM139" i="50" s="1"/>
  <c r="AM148" i="50" a="1"/>
  <c r="AM148" i="50" s="1"/>
  <c r="AR148" i="50" s="1"/>
  <c r="AM157" i="50" a="1"/>
  <c r="AM157" i="50" s="1"/>
  <c r="AR157" i="50" s="1"/>
  <c r="AM162" i="50" a="1"/>
  <c r="AM162" i="50" s="1"/>
  <c r="AM171" i="50" a="1"/>
  <c r="AM171" i="50" s="1"/>
  <c r="AM180" i="50" a="1"/>
  <c r="AM180" i="50" s="1"/>
  <c r="AR180" i="50" s="1"/>
  <c r="AM189" i="50" a="1"/>
  <c r="AM189" i="50" s="1"/>
  <c r="AR189" i="50" s="1"/>
  <c r="AM194" i="50" a="1"/>
  <c r="AM194" i="50" s="1"/>
  <c r="AR194" i="50" s="1"/>
  <c r="AM203" i="50" a="1"/>
  <c r="AM203" i="50" s="1"/>
  <c r="AR203" i="50" s="1"/>
  <c r="AM212" i="50" a="1"/>
  <c r="AM212" i="50" s="1"/>
  <c r="AR212" i="50" s="1"/>
  <c r="AX212" i="50" s="1"/>
  <c r="AM221" i="50" a="1"/>
  <c r="AM221" i="50" s="1"/>
  <c r="AM226" i="50" a="1"/>
  <c r="AM226" i="50" s="1"/>
  <c r="AM235" i="50" a="1"/>
  <c r="AM235" i="50" s="1"/>
  <c r="AR235" i="50" s="1"/>
  <c r="AM244" i="50" a="1"/>
  <c r="AM244" i="50" s="1"/>
  <c r="AM253" i="50" a="1"/>
  <c r="AM253" i="50" s="1"/>
  <c r="AM258" i="50" a="1"/>
  <c r="AM258" i="50" s="1"/>
  <c r="AM22" i="50" a="1"/>
  <c r="AM22" i="50" s="1"/>
  <c r="AM28" i="50" a="1"/>
  <c r="AM28" i="50" s="1"/>
  <c r="AM36" i="50" a="1"/>
  <c r="AM36" i="50" s="1"/>
  <c r="AR36" i="50" s="1"/>
  <c r="AM71" i="50" a="1"/>
  <c r="AM71" i="50" s="1"/>
  <c r="AM80" i="50" a="1"/>
  <c r="AM80" i="50" s="1"/>
  <c r="AR80" i="50" s="1"/>
  <c r="AM89" i="50" a="1"/>
  <c r="AM89" i="50" s="1"/>
  <c r="AM94" i="50" a="1"/>
  <c r="AM94" i="50" s="1"/>
  <c r="AM103" i="50" a="1"/>
  <c r="AM103" i="50" s="1"/>
  <c r="AM112" i="50" a="1"/>
  <c r="AM112" i="50" s="1"/>
  <c r="AR112" i="50" s="1"/>
  <c r="AM121" i="50" a="1"/>
  <c r="AM121" i="50" s="1"/>
  <c r="AM126" i="50" a="1"/>
  <c r="AM126" i="50" s="1"/>
  <c r="AM135" i="50" a="1"/>
  <c r="AM135" i="50" s="1"/>
  <c r="AR135" i="50" s="1"/>
  <c r="AM144" i="50" a="1"/>
  <c r="AM144" i="50" s="1"/>
  <c r="AM153" i="50" a="1"/>
  <c r="AM153" i="50" s="1"/>
  <c r="AR153" i="50" s="1"/>
  <c r="AM158" i="50" a="1"/>
  <c r="AM158" i="50" s="1"/>
  <c r="AR158" i="50" s="1"/>
  <c r="AM167" i="50" a="1"/>
  <c r="AM167" i="50" s="1"/>
  <c r="AM176" i="50" a="1"/>
  <c r="AM176" i="50" s="1"/>
  <c r="AM185" i="50" a="1"/>
  <c r="AM185" i="50" s="1"/>
  <c r="AR185" i="50" s="1"/>
  <c r="AM190" i="50" a="1"/>
  <c r="AM190" i="50" s="1"/>
  <c r="AR190" i="50" s="1"/>
  <c r="AM199" i="50" a="1"/>
  <c r="AM199" i="50" s="1"/>
  <c r="AR199" i="50" s="1"/>
  <c r="AM208" i="50" a="1"/>
  <c r="AM208" i="50" s="1"/>
  <c r="AM217" i="50" a="1"/>
  <c r="AM217" i="50" s="1"/>
  <c r="AM222" i="50" a="1"/>
  <c r="AM222" i="50" s="1"/>
  <c r="AR222" i="50" s="1"/>
  <c r="AM231" i="50" a="1"/>
  <c r="AM231" i="50" s="1"/>
  <c r="AM240" i="50" a="1"/>
  <c r="AM240" i="50" s="1"/>
  <c r="AM249" i="50" a="1"/>
  <c r="AM249" i="50" s="1"/>
  <c r="AR249" i="50" s="1"/>
  <c r="AM254" i="50" a="1"/>
  <c r="AM254" i="50" s="1"/>
  <c r="AM51" i="50" a="1"/>
  <c r="AM51" i="50" s="1"/>
  <c r="AM59" i="50" a="1"/>
  <c r="AM59" i="50" s="1"/>
  <c r="AR59" i="50" s="1"/>
  <c r="AM65" i="50" a="1"/>
  <c r="AM65" i="50" s="1"/>
  <c r="AR65" i="50" s="1"/>
  <c r="AX65" i="50" s="1"/>
  <c r="AM76" i="50" a="1"/>
  <c r="AM76" i="50" s="1"/>
  <c r="AM85" i="50" a="1"/>
  <c r="AM85" i="50" s="1"/>
  <c r="AM90" i="50" a="1"/>
  <c r="AM90" i="50" s="1"/>
  <c r="AR90" i="50" s="1"/>
  <c r="AM99" i="50" a="1"/>
  <c r="AM99" i="50" s="1"/>
  <c r="AR99" i="50" s="1"/>
  <c r="AM108" i="50" a="1"/>
  <c r="AM108" i="50" s="1"/>
  <c r="AM117" i="50" a="1"/>
  <c r="AM117" i="50" s="1"/>
  <c r="AR117" i="50" s="1"/>
  <c r="AM122" i="50" a="1"/>
  <c r="AM122" i="50" s="1"/>
  <c r="AM131" i="50" a="1"/>
  <c r="AM131" i="50" s="1"/>
  <c r="AM140" i="50" a="1"/>
  <c r="AM140" i="50" s="1"/>
  <c r="AM149" i="50" a="1"/>
  <c r="AM149" i="50" s="1"/>
  <c r="AR149" i="50" s="1"/>
  <c r="AM154" i="50" a="1"/>
  <c r="AM154" i="50" s="1"/>
  <c r="AM163" i="50" a="1"/>
  <c r="AM163" i="50" s="1"/>
  <c r="AM172" i="50" a="1"/>
  <c r="AM172" i="50" s="1"/>
  <c r="AM181" i="50" a="1"/>
  <c r="AM181" i="50" s="1"/>
  <c r="AR181" i="50" s="1"/>
  <c r="AM186" i="50" a="1"/>
  <c r="AM186" i="50" s="1"/>
  <c r="AR186" i="50" s="1"/>
  <c r="AM195" i="50" a="1"/>
  <c r="AM195" i="50" s="1"/>
  <c r="AR195" i="50" s="1"/>
  <c r="AM204" i="50" a="1"/>
  <c r="AM204" i="50" s="1"/>
  <c r="AM213" i="50" a="1"/>
  <c r="AM213" i="50" s="1"/>
  <c r="AR213" i="50" s="1"/>
  <c r="AM218" i="50" a="1"/>
  <c r="AM218" i="50" s="1"/>
  <c r="AM227" i="50" a="1"/>
  <c r="AM227" i="50" s="1"/>
  <c r="AM236" i="50" a="1"/>
  <c r="AM236" i="50" s="1"/>
  <c r="AM245" i="50" a="1"/>
  <c r="AM245" i="50" s="1"/>
  <c r="AR245" i="50" s="1"/>
  <c r="AM250" i="50" a="1"/>
  <c r="AM250" i="50" s="1"/>
  <c r="AM259" i="50" a="1"/>
  <c r="AM259" i="50" s="1"/>
  <c r="AR259" i="50" s="1"/>
  <c r="AM23" i="50" a="1"/>
  <c r="AM23" i="50" s="1"/>
  <c r="AM31" i="50" a="1"/>
  <c r="AM31" i="50" s="1"/>
  <c r="AM37" i="50" a="1"/>
  <c r="AM37" i="50" s="1"/>
  <c r="AM45" i="50" a="1"/>
  <c r="AM45" i="50" s="1"/>
  <c r="AM72" i="50" a="1"/>
  <c r="AM72" i="50" s="1"/>
  <c r="AR72" i="50" s="1"/>
  <c r="AM81" i="50" a="1"/>
  <c r="AM81" i="50" s="1"/>
  <c r="AR81" i="50" s="1"/>
  <c r="AM86" i="50" a="1"/>
  <c r="AM86" i="50" s="1"/>
  <c r="AR86" i="50" s="1"/>
  <c r="AM95" i="50" a="1"/>
  <c r="AM95" i="50" s="1"/>
  <c r="AR95" i="50" s="1"/>
  <c r="AM104" i="50" a="1"/>
  <c r="AM104" i="50" s="1"/>
  <c r="AR104" i="50" s="1"/>
  <c r="AM113" i="50" a="1"/>
  <c r="AM113" i="50" s="1"/>
  <c r="AM118" i="50" a="1"/>
  <c r="AM118" i="50" s="1"/>
  <c r="AR118" i="50" s="1"/>
  <c r="AM127" i="50" a="1"/>
  <c r="AM127" i="50" s="1"/>
  <c r="AR127" i="50" s="1"/>
  <c r="AX127" i="50" s="1"/>
  <c r="AM136" i="50" a="1"/>
  <c r="AM136" i="50" s="1"/>
  <c r="AM145" i="50" a="1"/>
  <c r="AM145" i="50" s="1"/>
  <c r="AM150" i="50" a="1"/>
  <c r="AM150" i="50" s="1"/>
  <c r="AM159" i="50" a="1"/>
  <c r="AM159" i="50" s="1"/>
  <c r="AR159" i="50" s="1"/>
  <c r="AM168" i="50" a="1"/>
  <c r="AM168" i="50" s="1"/>
  <c r="AM177" i="50" a="1"/>
  <c r="AM177" i="50" s="1"/>
  <c r="AM182" i="50" a="1"/>
  <c r="AM182" i="50" s="1"/>
  <c r="AM191" i="50" a="1"/>
  <c r="AM191" i="50" s="1"/>
  <c r="AR191" i="50" s="1"/>
  <c r="AM200" i="50" a="1"/>
  <c r="AM200" i="50" s="1"/>
  <c r="AM209" i="50" a="1"/>
  <c r="AM209" i="50" s="1"/>
  <c r="AM214" i="50" a="1"/>
  <c r="AM214" i="50" s="1"/>
  <c r="AM223" i="50" a="1"/>
  <c r="AM223" i="50" s="1"/>
  <c r="AM232" i="50" a="1"/>
  <c r="AM232" i="50" s="1"/>
  <c r="AR232" i="50" s="1"/>
  <c r="AM241" i="50" a="1"/>
  <c r="AM241" i="50" s="1"/>
  <c r="AM246" i="50" a="1"/>
  <c r="AM246" i="50" s="1"/>
  <c r="AR246" i="50" s="1"/>
  <c r="AM255" i="50" a="1"/>
  <c r="AM255" i="50" s="1"/>
  <c r="AR255" i="50" s="1"/>
  <c r="AM17" i="50" a="1"/>
  <c r="AM17" i="50" s="1"/>
  <c r="AR17" i="50" s="1"/>
  <c r="AM38" i="50" a="1"/>
  <c r="AM38" i="50" s="1"/>
  <c r="AR38" i="50" s="1"/>
  <c r="AM46" i="50" a="1"/>
  <c r="AM46" i="50" s="1"/>
  <c r="AM54" i="50" a="1"/>
  <c r="AM54" i="50" s="1"/>
  <c r="AR54" i="50" s="1"/>
  <c r="AM60" i="50" a="1"/>
  <c r="AM60" i="50" s="1"/>
  <c r="AM68" i="50" a="1"/>
  <c r="AM68" i="50" s="1"/>
  <c r="AR68" i="50" s="1"/>
  <c r="AM77" i="50" a="1"/>
  <c r="AM77" i="50" s="1"/>
  <c r="AR77" i="50" s="1"/>
  <c r="AM82" i="50" a="1"/>
  <c r="AM82" i="50" s="1"/>
  <c r="AM91" i="50" a="1"/>
  <c r="AM91" i="50" s="1"/>
  <c r="AR91" i="50" s="1"/>
  <c r="AM100" i="50" a="1"/>
  <c r="AM100" i="50" s="1"/>
  <c r="AM109" i="50" a="1"/>
  <c r="AM109" i="50" s="1"/>
  <c r="AR109" i="50" s="1"/>
  <c r="AM114" i="50" a="1"/>
  <c r="AM114" i="50" s="1"/>
  <c r="AR114" i="50" s="1"/>
  <c r="AM123" i="50" a="1"/>
  <c r="AM123" i="50" s="1"/>
  <c r="AM132" i="50" a="1"/>
  <c r="AM132" i="50" s="1"/>
  <c r="AR132" i="50" s="1"/>
  <c r="AM141" i="50" a="1"/>
  <c r="AM141" i="50" s="1"/>
  <c r="AR141" i="50" s="1"/>
  <c r="AM146" i="50" a="1"/>
  <c r="AM146" i="50" s="1"/>
  <c r="AM155" i="50" a="1"/>
  <c r="AM155" i="50" s="1"/>
  <c r="AR155" i="50" s="1"/>
  <c r="AM164" i="50" a="1"/>
  <c r="AM164" i="50" s="1"/>
  <c r="AM173" i="50" a="1"/>
  <c r="AM173" i="50" s="1"/>
  <c r="AR173" i="50" s="1"/>
  <c r="AM178" i="50" a="1"/>
  <c r="AM178" i="50" s="1"/>
  <c r="AR178" i="50" s="1"/>
  <c r="AX178" i="50" s="1"/>
  <c r="AM187" i="50" a="1"/>
  <c r="AM187" i="50" s="1"/>
  <c r="AR187" i="50" s="1"/>
  <c r="AM196" i="50" a="1"/>
  <c r="AM196" i="50" s="1"/>
  <c r="AR196" i="50" s="1"/>
  <c r="AM205" i="50" a="1"/>
  <c r="AM205" i="50" s="1"/>
  <c r="AM210" i="50" a="1"/>
  <c r="AM210" i="50" s="1"/>
  <c r="AM219" i="50" a="1"/>
  <c r="AM219" i="50" s="1"/>
  <c r="AM228" i="50" a="1"/>
  <c r="AM228" i="50" s="1"/>
  <c r="AR228" i="50" s="1"/>
  <c r="AM237" i="50" a="1"/>
  <c r="AM237" i="50" s="1"/>
  <c r="AR237" i="50" s="1"/>
  <c r="AM242" i="50" a="1"/>
  <c r="AM242" i="50" s="1"/>
  <c r="AM251" i="50" a="1"/>
  <c r="AM251" i="50" s="1"/>
  <c r="AM260" i="50" a="1"/>
  <c r="AM260" i="50" s="1"/>
  <c r="AR260" i="50" s="1"/>
  <c r="AM18" i="50" a="1"/>
  <c r="AM18" i="50" s="1"/>
  <c r="AR18" i="50" s="1"/>
  <c r="AM24" i="50" a="1"/>
  <c r="AM24" i="50" s="1"/>
  <c r="AR24" i="50" s="1"/>
  <c r="AX24" i="50" s="1"/>
  <c r="AM32" i="50" a="1"/>
  <c r="AM32" i="50" s="1"/>
  <c r="AM40" i="50" a="1"/>
  <c r="AM40" i="50" s="1"/>
  <c r="AR40" i="50" s="1"/>
  <c r="AM73" i="50" a="1"/>
  <c r="AM73" i="50" s="1"/>
  <c r="AM78" i="50" a="1"/>
  <c r="AM78" i="50" s="1"/>
  <c r="AR78" i="50" s="1"/>
  <c r="AM87" i="50" a="1"/>
  <c r="AM87" i="50" s="1"/>
  <c r="AM96" i="50" a="1"/>
  <c r="AM96" i="50" s="1"/>
  <c r="AM105" i="50" a="1"/>
  <c r="AM105" i="50" s="1"/>
  <c r="AR105" i="50" s="1"/>
  <c r="AM110" i="50" a="1"/>
  <c r="AM110" i="50" s="1"/>
  <c r="AR110" i="50" s="1"/>
  <c r="AM119" i="50" a="1"/>
  <c r="AM119" i="50" s="1"/>
  <c r="AR119" i="50" s="1"/>
  <c r="AM128" i="50" a="1"/>
  <c r="AM128" i="50" s="1"/>
  <c r="AR128" i="50" s="1"/>
  <c r="AM137" i="50" a="1"/>
  <c r="AM137" i="50" s="1"/>
  <c r="AM142" i="50" a="1"/>
  <c r="AM142" i="50" s="1"/>
  <c r="AR142" i="50" s="1"/>
  <c r="AX142" i="50" s="1"/>
  <c r="AM151" i="50" a="1"/>
  <c r="AM151" i="50" s="1"/>
  <c r="AM160" i="50" a="1"/>
  <c r="AM160" i="50" s="1"/>
  <c r="AM169" i="50" a="1"/>
  <c r="AM169" i="50" s="1"/>
  <c r="AM174" i="50" a="1"/>
  <c r="AM174" i="50" s="1"/>
  <c r="AR174" i="50" s="1"/>
  <c r="AM183" i="50" a="1"/>
  <c r="AM183" i="50" s="1"/>
  <c r="AR183" i="50" s="1"/>
  <c r="AM192" i="50" a="1"/>
  <c r="AM192" i="50" s="1"/>
  <c r="AR192" i="50" s="1"/>
  <c r="AM201" i="50" a="1"/>
  <c r="AM201" i="50" s="1"/>
  <c r="AM206" i="50" a="1"/>
  <c r="AM206" i="50" s="1"/>
  <c r="AR206" i="50" s="1"/>
  <c r="AM215" i="50" a="1"/>
  <c r="AM215" i="50" s="1"/>
  <c r="AM224" i="50" a="1"/>
  <c r="AM224" i="50" s="1"/>
  <c r="AM233" i="50" a="1"/>
  <c r="AM233" i="50" s="1"/>
  <c r="AR233" i="50" s="1"/>
  <c r="AM238" i="50" a="1"/>
  <c r="AM238" i="50" s="1"/>
  <c r="AM247" i="50" a="1"/>
  <c r="AM247" i="50" s="1"/>
  <c r="AM256" i="50" a="1"/>
  <c r="AM256" i="50" s="1"/>
  <c r="AM47" i="50" a="1"/>
  <c r="AM47" i="50" s="1"/>
  <c r="AM55" i="50" a="1"/>
  <c r="AM55" i="50" s="1"/>
  <c r="AR55" i="50" s="1"/>
  <c r="AM63" i="50" a="1"/>
  <c r="AM63" i="50" s="1"/>
  <c r="AM69" i="50" a="1"/>
  <c r="AM69" i="50" s="1"/>
  <c r="AM74" i="50" a="1"/>
  <c r="AM74" i="50" s="1"/>
  <c r="AM83" i="50" a="1"/>
  <c r="AM83" i="50" s="1"/>
  <c r="AM92" i="50" a="1"/>
  <c r="AM92" i="50" s="1"/>
  <c r="AR92" i="50" s="1"/>
  <c r="AM101" i="50" a="1"/>
  <c r="AM101" i="50" s="1"/>
  <c r="AR101" i="50" s="1"/>
  <c r="AM106" i="50" a="1"/>
  <c r="AM106" i="50" s="1"/>
  <c r="AM115" i="50" a="1"/>
  <c r="AM115" i="50" s="1"/>
  <c r="AM124" i="50" a="1"/>
  <c r="AM124" i="50" s="1"/>
  <c r="AM133" i="50" a="1"/>
  <c r="AM133" i="50" s="1"/>
  <c r="AM138" i="50" a="1"/>
  <c r="AM138" i="50" s="1"/>
  <c r="AM147" i="50" a="1"/>
  <c r="AM147" i="50" s="1"/>
  <c r="AR147" i="50" s="1"/>
  <c r="AM156" i="50" a="1"/>
  <c r="AM156" i="50" s="1"/>
  <c r="AR156" i="50" s="1"/>
  <c r="AM165" i="50" a="1"/>
  <c r="AM165" i="50" s="1"/>
  <c r="AM170" i="50" a="1"/>
  <c r="AM170" i="50" s="1"/>
  <c r="AM179" i="50" a="1"/>
  <c r="AM179" i="50" s="1"/>
  <c r="AM188" i="50" a="1"/>
  <c r="AM188" i="50" s="1"/>
  <c r="AR188" i="50" s="1"/>
  <c r="AM197" i="50" a="1"/>
  <c r="AM197" i="50" s="1"/>
  <c r="AR197" i="50" s="1"/>
  <c r="AM202" i="50" a="1"/>
  <c r="AM202" i="50" s="1"/>
  <c r="AM211" i="50" a="1"/>
  <c r="AM211" i="50" s="1"/>
  <c r="AR211" i="50" s="1"/>
  <c r="AX211" i="50" s="1"/>
  <c r="AM220" i="50" a="1"/>
  <c r="AM220" i="50" s="1"/>
  <c r="AM229" i="50" a="1"/>
  <c r="AM229" i="50" s="1"/>
  <c r="AM234" i="50" a="1"/>
  <c r="AM234" i="50" s="1"/>
  <c r="AM243" i="50" a="1"/>
  <c r="AM243" i="50" s="1"/>
  <c r="AR243" i="50" s="1"/>
  <c r="AM252" i="50" a="1"/>
  <c r="AM252" i="50" s="1"/>
  <c r="AM261" i="50" a="1"/>
  <c r="AM261" i="50" s="1"/>
  <c r="AO24" i="50" a="1"/>
  <c r="AO24" i="50" s="1"/>
  <c r="AT24" i="50" s="1"/>
  <c r="AO33" i="50" a="1"/>
  <c r="AO33" i="50" s="1"/>
  <c r="AO38" i="50" a="1"/>
  <c r="AO38" i="50" s="1"/>
  <c r="AT38" i="50" s="1"/>
  <c r="AO47" i="50" a="1"/>
  <c r="AO47" i="50" s="1"/>
  <c r="AO56" i="50" a="1"/>
  <c r="AO56" i="50" s="1"/>
  <c r="AT56" i="50" s="1"/>
  <c r="AO61" i="50" a="1"/>
  <c r="AO61" i="50" s="1"/>
  <c r="AO67" i="50" a="1"/>
  <c r="AO67" i="50" s="1"/>
  <c r="AO72" i="50" a="1"/>
  <c r="AO72" i="50" s="1"/>
  <c r="AT72" i="50" s="1"/>
  <c r="AO77" i="50" a="1"/>
  <c r="AO77" i="50" s="1"/>
  <c r="AT77" i="50" s="1"/>
  <c r="AO83" i="50" a="1"/>
  <c r="AO83" i="50" s="1"/>
  <c r="AO88" i="50" a="1"/>
  <c r="AO88" i="50" s="1"/>
  <c r="AO93" i="50" a="1"/>
  <c r="AO93" i="50" s="1"/>
  <c r="AO99" i="50" a="1"/>
  <c r="AO99" i="50" s="1"/>
  <c r="AT99" i="50" s="1"/>
  <c r="AO104" i="50" a="1"/>
  <c r="AO104" i="50" s="1"/>
  <c r="AT104" i="50" s="1"/>
  <c r="AO109" i="50" a="1"/>
  <c r="AO109" i="50" s="1"/>
  <c r="AT109" i="50" s="1"/>
  <c r="AO115" i="50" a="1"/>
  <c r="AO115" i="50" s="1"/>
  <c r="AO120" i="50" a="1"/>
  <c r="AO120" i="50" s="1"/>
  <c r="AO125" i="50" a="1"/>
  <c r="AO125" i="50" s="1"/>
  <c r="AT125" i="50" s="1"/>
  <c r="AZ125" i="50" s="1"/>
  <c r="AO131" i="50" a="1"/>
  <c r="AO131" i="50" s="1"/>
  <c r="AO136" i="50" a="1"/>
  <c r="AO136" i="50" s="1"/>
  <c r="AO141" i="50" a="1"/>
  <c r="AO141" i="50" s="1"/>
  <c r="AT141" i="50" s="1"/>
  <c r="AO147" i="50" a="1"/>
  <c r="AO147" i="50" s="1"/>
  <c r="AT147" i="50" s="1"/>
  <c r="AO152" i="50" a="1"/>
  <c r="AO152" i="50" s="1"/>
  <c r="AO20" i="50" a="1"/>
  <c r="AO20" i="50" s="1"/>
  <c r="AO29" i="50" a="1"/>
  <c r="AO29" i="50" s="1"/>
  <c r="AT29" i="50" s="1"/>
  <c r="AO34" i="50" a="1"/>
  <c r="AO34" i="50" s="1"/>
  <c r="AT34" i="50" s="1"/>
  <c r="AO43" i="50" a="1"/>
  <c r="AO43" i="50" s="1"/>
  <c r="AO52" i="50" a="1"/>
  <c r="AO52" i="50" s="1"/>
  <c r="AT52" i="50" s="1"/>
  <c r="AO62" i="50" a="1"/>
  <c r="AO62" i="50" s="1"/>
  <c r="AO78" i="50" a="1"/>
  <c r="AO78" i="50" s="1"/>
  <c r="AT78" i="50" s="1"/>
  <c r="AO94" i="50" a="1"/>
  <c r="AO94" i="50" s="1"/>
  <c r="AT94" i="50" s="1"/>
  <c r="AO110" i="50" a="1"/>
  <c r="AO110" i="50" s="1"/>
  <c r="AO126" i="50" a="1"/>
  <c r="AO126" i="50" s="1"/>
  <c r="AO142" i="50" a="1"/>
  <c r="AO142" i="50" s="1"/>
  <c r="AT142" i="50" s="1"/>
  <c r="AO158" i="50" a="1"/>
  <c r="AO158" i="50" s="1"/>
  <c r="AT158" i="50" s="1"/>
  <c r="AO174" i="50" a="1"/>
  <c r="AO174" i="50" s="1"/>
  <c r="AT174" i="50" s="1"/>
  <c r="AO25" i="50" a="1"/>
  <c r="AO25" i="50" s="1"/>
  <c r="AT25" i="50" s="1"/>
  <c r="AO30" i="50" a="1"/>
  <c r="AO30" i="50" s="1"/>
  <c r="AO39" i="50" a="1"/>
  <c r="AO39" i="50" s="1"/>
  <c r="AT39" i="50" s="1"/>
  <c r="AO48" i="50" a="1"/>
  <c r="AO48" i="50" s="1"/>
  <c r="AO57" i="50" a="1"/>
  <c r="AO57" i="50" s="1"/>
  <c r="AT57" i="50" s="1"/>
  <c r="AO63" i="50" a="1"/>
  <c r="AO63" i="50" s="1"/>
  <c r="AT63" i="50" s="1"/>
  <c r="AZ63" i="50" s="1"/>
  <c r="AO68" i="50" a="1"/>
  <c r="AO68" i="50" s="1"/>
  <c r="AT68" i="50" s="1"/>
  <c r="AO73" i="50" a="1"/>
  <c r="AO73" i="50" s="1"/>
  <c r="AO79" i="50" a="1"/>
  <c r="AO79" i="50" s="1"/>
  <c r="AO84" i="50" a="1"/>
  <c r="AO84" i="50" s="1"/>
  <c r="AO89" i="50" a="1"/>
  <c r="AO89" i="50" s="1"/>
  <c r="AO95" i="50" a="1"/>
  <c r="AO95" i="50" s="1"/>
  <c r="AO100" i="50" a="1"/>
  <c r="AO100" i="50" s="1"/>
  <c r="AO105" i="50" a="1"/>
  <c r="AO105" i="50" s="1"/>
  <c r="AT105" i="50" s="1"/>
  <c r="AO111" i="50" a="1"/>
  <c r="AO111" i="50" s="1"/>
  <c r="AT111" i="50" s="1"/>
  <c r="AO116" i="50" a="1"/>
  <c r="AO116" i="50" s="1"/>
  <c r="AT116" i="50" s="1"/>
  <c r="AO121" i="50" a="1"/>
  <c r="AO121" i="50" s="1"/>
  <c r="AO127" i="50" a="1"/>
  <c r="AO127" i="50" s="1"/>
  <c r="AT127" i="50" s="1"/>
  <c r="AZ127" i="50" s="1"/>
  <c r="AO132" i="50" a="1"/>
  <c r="AO132" i="50" s="1"/>
  <c r="AO137" i="50" a="1"/>
  <c r="AO137" i="50" s="1"/>
  <c r="AO143" i="50" a="1"/>
  <c r="AO143" i="50" s="1"/>
  <c r="AO148" i="50" a="1"/>
  <c r="AO148" i="50" s="1"/>
  <c r="AT148" i="50" s="1"/>
  <c r="AO153" i="50" a="1"/>
  <c r="AO153" i="50" s="1"/>
  <c r="AT153" i="50" s="1"/>
  <c r="AO159" i="50" a="1"/>
  <c r="AO159" i="50" s="1"/>
  <c r="AT159" i="50" s="1"/>
  <c r="AO164" i="50" a="1"/>
  <c r="AO164" i="50" s="1"/>
  <c r="AO169" i="50" a="1"/>
  <c r="AO169" i="50" s="1"/>
  <c r="AO175" i="50" a="1"/>
  <c r="AO175" i="50" s="1"/>
  <c r="AO21" i="50" a="1"/>
  <c r="AO21" i="50" s="1"/>
  <c r="AO26" i="50" a="1"/>
  <c r="AO26" i="50" s="1"/>
  <c r="AT26" i="50" s="1"/>
  <c r="AO35" i="50" a="1"/>
  <c r="AO35" i="50" s="1"/>
  <c r="AT35" i="50" s="1"/>
  <c r="AZ35" i="50" s="1"/>
  <c r="AO44" i="50" a="1"/>
  <c r="AO44" i="50" s="1"/>
  <c r="AT44" i="50" s="1"/>
  <c r="AO53" i="50" a="1"/>
  <c r="AO53" i="50" s="1"/>
  <c r="AO58" i="50" a="1"/>
  <c r="AO58" i="50" s="1"/>
  <c r="AT58" i="50" s="1"/>
  <c r="AO74" i="50" a="1"/>
  <c r="AO74" i="50" s="1"/>
  <c r="AO90" i="50" a="1"/>
  <c r="AO90" i="50" s="1"/>
  <c r="AT90" i="50" s="1"/>
  <c r="AO106" i="50" a="1"/>
  <c r="AO106" i="50" s="1"/>
  <c r="AO122" i="50" a="1"/>
  <c r="AO122" i="50" s="1"/>
  <c r="AO138" i="50" a="1"/>
  <c r="AO138" i="50" s="1"/>
  <c r="AO154" i="50" a="1"/>
  <c r="AO154" i="50" s="1"/>
  <c r="AO170" i="50" a="1"/>
  <c r="AO170" i="50" s="1"/>
  <c r="AO17" i="50" a="1"/>
  <c r="AO17" i="50" s="1"/>
  <c r="AT17" i="50" s="1"/>
  <c r="AO22" i="50" a="1"/>
  <c r="AO22" i="50" s="1"/>
  <c r="AO31" i="50" a="1"/>
  <c r="AO31" i="50" s="1"/>
  <c r="AO40" i="50" a="1"/>
  <c r="AO40" i="50" s="1"/>
  <c r="AO49" i="50" a="1"/>
  <c r="AO49" i="50" s="1"/>
  <c r="AO54" i="50" a="1"/>
  <c r="AO54" i="50" s="1"/>
  <c r="AT54" i="50" s="1"/>
  <c r="AO59" i="50" a="1"/>
  <c r="AO59" i="50" s="1"/>
  <c r="AT59" i="50" s="1"/>
  <c r="AO64" i="50" a="1"/>
  <c r="AO64" i="50" s="1"/>
  <c r="AO69" i="50" a="1"/>
  <c r="AO69" i="50" s="1"/>
  <c r="AO75" i="50" a="1"/>
  <c r="AO75" i="50" s="1"/>
  <c r="AT75" i="50" s="1"/>
  <c r="AO80" i="50" a="1"/>
  <c r="AO80" i="50" s="1"/>
  <c r="AT80" i="50" s="1"/>
  <c r="AO85" i="50" a="1"/>
  <c r="AO85" i="50" s="1"/>
  <c r="AT85" i="50" s="1"/>
  <c r="AO91" i="50" a="1"/>
  <c r="AO91" i="50" s="1"/>
  <c r="AT91" i="50" s="1"/>
  <c r="AO96" i="50" a="1"/>
  <c r="AO96" i="50" s="1"/>
  <c r="AO101" i="50" a="1"/>
  <c r="AO101" i="50" s="1"/>
  <c r="AT101" i="50" s="1"/>
  <c r="AO107" i="50" a="1"/>
  <c r="AO107" i="50" s="1"/>
  <c r="AT107" i="50" s="1"/>
  <c r="AO112" i="50" a="1"/>
  <c r="AO112" i="50" s="1"/>
  <c r="AT112" i="50" s="1"/>
  <c r="AO117" i="50" a="1"/>
  <c r="AO117" i="50" s="1"/>
  <c r="AT117" i="50" s="1"/>
  <c r="AO123" i="50" a="1"/>
  <c r="AO123" i="50" s="1"/>
  <c r="AO128" i="50" a="1"/>
  <c r="AO128" i="50" s="1"/>
  <c r="AO133" i="50" a="1"/>
  <c r="AO133" i="50" s="1"/>
  <c r="AO139" i="50" a="1"/>
  <c r="AO139" i="50" s="1"/>
  <c r="AO144" i="50" a="1"/>
  <c r="AO144" i="50" s="1"/>
  <c r="AO149" i="50" a="1"/>
  <c r="AO149" i="50" s="1"/>
  <c r="AT149" i="50" s="1"/>
  <c r="AO18" i="50" a="1"/>
  <c r="AO18" i="50" s="1"/>
  <c r="AT18" i="50" s="1"/>
  <c r="AO27" i="50" a="1"/>
  <c r="AO27" i="50" s="1"/>
  <c r="AO36" i="50" a="1"/>
  <c r="AO36" i="50" s="1"/>
  <c r="AT36" i="50" s="1"/>
  <c r="AO45" i="50" a="1"/>
  <c r="AO45" i="50" s="1"/>
  <c r="AO50" i="50" a="1"/>
  <c r="AO50" i="50" s="1"/>
  <c r="AO70" i="50" a="1"/>
  <c r="AO70" i="50" s="1"/>
  <c r="AT70" i="50" s="1"/>
  <c r="AO86" i="50" a="1"/>
  <c r="AO86" i="50" s="1"/>
  <c r="AT86" i="50" s="1"/>
  <c r="AO102" i="50" a="1"/>
  <c r="AO102" i="50" s="1"/>
  <c r="AO118" i="50" a="1"/>
  <c r="AO118" i="50" s="1"/>
  <c r="AT118" i="50" s="1"/>
  <c r="AO134" i="50" a="1"/>
  <c r="AO134" i="50" s="1"/>
  <c r="AO150" i="50" a="1"/>
  <c r="AO150" i="50" s="1"/>
  <c r="AO166" i="50" a="1"/>
  <c r="AO166" i="50" s="1"/>
  <c r="AO23" i="50" a="1"/>
  <c r="AO23" i="50" s="1"/>
  <c r="AO32" i="50" a="1"/>
  <c r="AO32" i="50" s="1"/>
  <c r="AO41" i="50" a="1"/>
  <c r="AO41" i="50" s="1"/>
  <c r="AT41" i="50" s="1"/>
  <c r="AO46" i="50" a="1"/>
  <c r="AO46" i="50" s="1"/>
  <c r="AO55" i="50" a="1"/>
  <c r="AO55" i="50" s="1"/>
  <c r="AT55" i="50" s="1"/>
  <c r="AO60" i="50" a="1"/>
  <c r="AO60" i="50" s="1"/>
  <c r="AT60" i="50" s="1"/>
  <c r="AO65" i="50" a="1"/>
  <c r="AO65" i="50" s="1"/>
  <c r="AO71" i="50" a="1"/>
  <c r="AO71" i="50" s="1"/>
  <c r="AO76" i="50" a="1"/>
  <c r="AO76" i="50" s="1"/>
  <c r="AO81" i="50" a="1"/>
  <c r="AO81" i="50" s="1"/>
  <c r="AT81" i="50" s="1"/>
  <c r="AO87" i="50" a="1"/>
  <c r="AO87" i="50" s="1"/>
  <c r="AT87" i="50" s="1"/>
  <c r="AO92" i="50" a="1"/>
  <c r="AO92" i="50" s="1"/>
  <c r="AT92" i="50" s="1"/>
  <c r="AO97" i="50" a="1"/>
  <c r="AO97" i="50" s="1"/>
  <c r="AO103" i="50" a="1"/>
  <c r="AO103" i="50" s="1"/>
  <c r="AO108" i="50" a="1"/>
  <c r="AO108" i="50" s="1"/>
  <c r="AO113" i="50" a="1"/>
  <c r="AO113" i="50" s="1"/>
  <c r="AO119" i="50" a="1"/>
  <c r="AO119" i="50" s="1"/>
  <c r="AT119" i="50" s="1"/>
  <c r="AO124" i="50" a="1"/>
  <c r="AO124" i="50" s="1"/>
  <c r="AO129" i="50" a="1"/>
  <c r="AO129" i="50" s="1"/>
  <c r="AO135" i="50" a="1"/>
  <c r="AO135" i="50" s="1"/>
  <c r="AT135" i="50" s="1"/>
  <c r="AO140" i="50" a="1"/>
  <c r="AO140" i="50" s="1"/>
  <c r="AT140" i="50" s="1"/>
  <c r="AO145" i="50" a="1"/>
  <c r="AO145" i="50" s="1"/>
  <c r="AO151" i="50" a="1"/>
  <c r="AO151" i="50" s="1"/>
  <c r="AO156" i="50" a="1"/>
  <c r="AO156" i="50" s="1"/>
  <c r="AO161" i="50" a="1"/>
  <c r="AO161" i="50" s="1"/>
  <c r="AT161" i="50" s="1"/>
  <c r="AO167" i="50" a="1"/>
  <c r="AO167" i="50" s="1"/>
  <c r="AO172" i="50" a="1"/>
  <c r="AO172" i="50" s="1"/>
  <c r="AO177" i="50" a="1"/>
  <c r="AO177" i="50" s="1"/>
  <c r="AT177" i="50" s="1"/>
  <c r="AO114" i="50" a="1"/>
  <c r="AO114" i="50" s="1"/>
  <c r="AT114" i="50" s="1"/>
  <c r="AO155" i="50" a="1"/>
  <c r="AO155" i="50" s="1"/>
  <c r="AT155" i="50" s="1"/>
  <c r="AO168" i="50" a="1"/>
  <c r="AO168" i="50" s="1"/>
  <c r="AO180" i="50" a="1"/>
  <c r="AO180" i="50" s="1"/>
  <c r="AT180" i="50" s="1"/>
  <c r="AO185" i="50" a="1"/>
  <c r="AO185" i="50" s="1"/>
  <c r="AT185" i="50" s="1"/>
  <c r="AO191" i="50" a="1"/>
  <c r="AO191" i="50" s="1"/>
  <c r="AT191" i="50" s="1"/>
  <c r="AO196" i="50" a="1"/>
  <c r="AO196" i="50" s="1"/>
  <c r="AT196" i="50" s="1"/>
  <c r="AO201" i="50" a="1"/>
  <c r="AO201" i="50" s="1"/>
  <c r="AO207" i="50" a="1"/>
  <c r="AO207" i="50" s="1"/>
  <c r="AT207" i="50" s="1"/>
  <c r="AO212" i="50" a="1"/>
  <c r="AO212" i="50" s="1"/>
  <c r="AT212" i="50" s="1"/>
  <c r="AO217" i="50" a="1"/>
  <c r="AO217" i="50" s="1"/>
  <c r="AO223" i="50" a="1"/>
  <c r="AO223" i="50" s="1"/>
  <c r="AO228" i="50" a="1"/>
  <c r="AO228" i="50" s="1"/>
  <c r="AT228" i="50" s="1"/>
  <c r="AO233" i="50" a="1"/>
  <c r="AO233" i="50" s="1"/>
  <c r="AT233" i="50" s="1"/>
  <c r="AO239" i="50" a="1"/>
  <c r="AO239" i="50" s="1"/>
  <c r="AT239" i="50" s="1"/>
  <c r="AO244" i="50" a="1"/>
  <c r="AO244" i="50" s="1"/>
  <c r="AO249" i="50" a="1"/>
  <c r="AO249" i="50" s="1"/>
  <c r="AT249" i="50" s="1"/>
  <c r="AO255" i="50" a="1"/>
  <c r="AO255" i="50" s="1"/>
  <c r="AT255" i="50" s="1"/>
  <c r="AO260" i="50" a="1"/>
  <c r="AO260" i="50" s="1"/>
  <c r="AO37" i="50" a="1"/>
  <c r="AO37" i="50" s="1"/>
  <c r="AO171" i="50" a="1"/>
  <c r="AO171" i="50" s="1"/>
  <c r="AO186" i="50" a="1"/>
  <c r="AO186" i="50" s="1"/>
  <c r="AT186" i="50" s="1"/>
  <c r="AZ186" i="50" s="1"/>
  <c r="AO202" i="50" a="1"/>
  <c r="AO202" i="50" s="1"/>
  <c r="AO218" i="50" a="1"/>
  <c r="AO218" i="50" s="1"/>
  <c r="AO234" i="50" a="1"/>
  <c r="AO234" i="50" s="1"/>
  <c r="AO250" i="50" a="1"/>
  <c r="AO250" i="50" s="1"/>
  <c r="AO42" i="50" a="1"/>
  <c r="AO42" i="50" s="1"/>
  <c r="AO82" i="50" a="1"/>
  <c r="AO82" i="50" s="1"/>
  <c r="AO157" i="50" a="1"/>
  <c r="AO157" i="50" s="1"/>
  <c r="AT157" i="50" s="1"/>
  <c r="AO181" i="50" a="1"/>
  <c r="AO181" i="50" s="1"/>
  <c r="AT181" i="50" s="1"/>
  <c r="AO187" i="50" a="1"/>
  <c r="AO187" i="50" s="1"/>
  <c r="AT187" i="50" s="1"/>
  <c r="AO192" i="50" a="1"/>
  <c r="AO192" i="50" s="1"/>
  <c r="AT192" i="50" s="1"/>
  <c r="AO197" i="50" a="1"/>
  <c r="AO197" i="50" s="1"/>
  <c r="AT197" i="50" s="1"/>
  <c r="AO203" i="50" a="1"/>
  <c r="AO203" i="50" s="1"/>
  <c r="AT203" i="50" s="1"/>
  <c r="AO208" i="50" a="1"/>
  <c r="AO208" i="50" s="1"/>
  <c r="AO213" i="50" a="1"/>
  <c r="AO213" i="50" s="1"/>
  <c r="AT213" i="50" s="1"/>
  <c r="AO219" i="50" a="1"/>
  <c r="AO219" i="50" s="1"/>
  <c r="AO224" i="50" a="1"/>
  <c r="AO224" i="50" s="1"/>
  <c r="AT224" i="50" s="1"/>
  <c r="AO229" i="50" a="1"/>
  <c r="AO229" i="50" s="1"/>
  <c r="AO235" i="50" a="1"/>
  <c r="AO235" i="50" s="1"/>
  <c r="AT235" i="50" s="1"/>
  <c r="AO240" i="50" a="1"/>
  <c r="AO240" i="50" s="1"/>
  <c r="AO245" i="50" a="1"/>
  <c r="AO245" i="50" s="1"/>
  <c r="AT245" i="50" s="1"/>
  <c r="AO251" i="50" a="1"/>
  <c r="AO251" i="50" s="1"/>
  <c r="AO256" i="50" a="1"/>
  <c r="AO256" i="50" s="1"/>
  <c r="AO16" i="50" a="1"/>
  <c r="AO16" i="50" s="1"/>
  <c r="AO130" i="50" a="1"/>
  <c r="AO130" i="50" s="1"/>
  <c r="AO160" i="50" a="1"/>
  <c r="AO160" i="50" s="1"/>
  <c r="AO173" i="50" a="1"/>
  <c r="AO173" i="50" s="1"/>
  <c r="AT173" i="50" s="1"/>
  <c r="AO182" i="50" a="1"/>
  <c r="AO182" i="50" s="1"/>
  <c r="AO198" i="50" a="1"/>
  <c r="AO198" i="50" s="1"/>
  <c r="AT198" i="50" s="1"/>
  <c r="AO214" i="50" a="1"/>
  <c r="AO214" i="50" s="1"/>
  <c r="AO230" i="50" a="1"/>
  <c r="AO230" i="50" s="1"/>
  <c r="AO246" i="50" a="1"/>
  <c r="AO246" i="50" s="1"/>
  <c r="AT246" i="50" s="1"/>
  <c r="AO51" i="50" a="1"/>
  <c r="AO51" i="50" s="1"/>
  <c r="AO162" i="50" a="1"/>
  <c r="AO162" i="50" s="1"/>
  <c r="AO176" i="50" a="1"/>
  <c r="AO176" i="50" s="1"/>
  <c r="AO183" i="50" a="1"/>
  <c r="AO183" i="50" s="1"/>
  <c r="AT183" i="50" s="1"/>
  <c r="AO188" i="50" a="1"/>
  <c r="AO188" i="50" s="1"/>
  <c r="AT188" i="50" s="1"/>
  <c r="AZ188" i="50" s="1"/>
  <c r="AO193" i="50" a="1"/>
  <c r="AO193" i="50" s="1"/>
  <c r="AO199" i="50" a="1"/>
  <c r="AO199" i="50" s="1"/>
  <c r="AO204" i="50" a="1"/>
  <c r="AO204" i="50" s="1"/>
  <c r="AO209" i="50" a="1"/>
  <c r="AO209" i="50" s="1"/>
  <c r="AO215" i="50" a="1"/>
  <c r="AO215" i="50" s="1"/>
  <c r="AO220" i="50" a="1"/>
  <c r="AO220" i="50" s="1"/>
  <c r="AO225" i="50" a="1"/>
  <c r="AO225" i="50" s="1"/>
  <c r="AO231" i="50" a="1"/>
  <c r="AO231" i="50" s="1"/>
  <c r="AT231" i="50" s="1"/>
  <c r="AO236" i="50" a="1"/>
  <c r="AO236" i="50" s="1"/>
  <c r="AO241" i="50" a="1"/>
  <c r="AO241" i="50" s="1"/>
  <c r="AO247" i="50" a="1"/>
  <c r="AO247" i="50" s="1"/>
  <c r="AO252" i="50" a="1"/>
  <c r="AO252" i="50" s="1"/>
  <c r="AT252" i="50" s="1"/>
  <c r="AZ252" i="50" s="1"/>
  <c r="AO257" i="50" a="1"/>
  <c r="AO257" i="50" s="1"/>
  <c r="AT257" i="50" s="1"/>
  <c r="AO19" i="50" a="1"/>
  <c r="AO19" i="50" s="1"/>
  <c r="AT19" i="50" s="1"/>
  <c r="AO98" i="50" a="1"/>
  <c r="AO98" i="50" s="1"/>
  <c r="AO163" i="50" a="1"/>
  <c r="AO163" i="50" s="1"/>
  <c r="AO178" i="50" a="1"/>
  <c r="AO178" i="50" s="1"/>
  <c r="AT178" i="50" s="1"/>
  <c r="AO194" i="50" a="1"/>
  <c r="AO194" i="50" s="1"/>
  <c r="AT194" i="50" s="1"/>
  <c r="AO210" i="50" a="1"/>
  <c r="AO210" i="50" s="1"/>
  <c r="AO226" i="50" a="1"/>
  <c r="AO226" i="50" s="1"/>
  <c r="AO242" i="50" a="1"/>
  <c r="AO242" i="50" s="1"/>
  <c r="AO258" i="50" a="1"/>
  <c r="AO258" i="50" s="1"/>
  <c r="AO146" i="50" a="1"/>
  <c r="AO146" i="50" s="1"/>
  <c r="AO165" i="50" a="1"/>
  <c r="AO165" i="50" s="1"/>
  <c r="AO179" i="50" a="1"/>
  <c r="AO179" i="50" s="1"/>
  <c r="AO184" i="50" a="1"/>
  <c r="AO184" i="50" s="1"/>
  <c r="AT184" i="50" s="1"/>
  <c r="AO189" i="50" a="1"/>
  <c r="AO189" i="50" s="1"/>
  <c r="AT189" i="50" s="1"/>
  <c r="AO195" i="50" a="1"/>
  <c r="AO195" i="50" s="1"/>
  <c r="AT195" i="50" s="1"/>
  <c r="AO200" i="50" a="1"/>
  <c r="AO200" i="50" s="1"/>
  <c r="AO205" i="50" a="1"/>
  <c r="AO205" i="50" s="1"/>
  <c r="AO211" i="50" a="1"/>
  <c r="AO211" i="50" s="1"/>
  <c r="AT211" i="50" s="1"/>
  <c r="AO216" i="50" a="1"/>
  <c r="AO216" i="50" s="1"/>
  <c r="AO221" i="50" a="1"/>
  <c r="AO221" i="50" s="1"/>
  <c r="AO227" i="50" a="1"/>
  <c r="AO227" i="50" s="1"/>
  <c r="AO232" i="50" a="1"/>
  <c r="AO232" i="50" s="1"/>
  <c r="AT232" i="50" s="1"/>
  <c r="AO237" i="50" a="1"/>
  <c r="AO237" i="50" s="1"/>
  <c r="AT237" i="50" s="1"/>
  <c r="AO243" i="50" a="1"/>
  <c r="AO243" i="50" s="1"/>
  <c r="AT243" i="50" s="1"/>
  <c r="AO248" i="50" a="1"/>
  <c r="AO248" i="50" s="1"/>
  <c r="AO253" i="50" a="1"/>
  <c r="AO253" i="50" s="1"/>
  <c r="AO259" i="50" a="1"/>
  <c r="AO259" i="50" s="1"/>
  <c r="AT259" i="50" s="1"/>
  <c r="AO206" i="50" a="1"/>
  <c r="AO206" i="50" s="1"/>
  <c r="AT206" i="50" s="1"/>
  <c r="AO254" i="50" a="1"/>
  <c r="AO254" i="50" s="1"/>
  <c r="AO222" i="50" a="1"/>
  <c r="AO222" i="50" s="1"/>
  <c r="AT222" i="50" s="1"/>
  <c r="AO190" i="50" a="1"/>
  <c r="AO190" i="50" s="1"/>
  <c r="AT190" i="50" s="1"/>
  <c r="AO28" i="50" a="1"/>
  <c r="AO28" i="50" s="1"/>
  <c r="AO238" i="50" a="1"/>
  <c r="AO238" i="50" s="1"/>
  <c r="AO66" i="50" a="1"/>
  <c r="AO66" i="50" s="1"/>
  <c r="AT66" i="50" s="1"/>
  <c r="AP17" i="50" a="1"/>
  <c r="AP17" i="50" s="1"/>
  <c r="AU17" i="50" s="1"/>
  <c r="BA17" i="50" s="1"/>
  <c r="AP22" i="50" a="1"/>
  <c r="AP22" i="50" s="1"/>
  <c r="AP31" i="50" a="1"/>
  <c r="AP31" i="50" s="1"/>
  <c r="AP40" i="50" a="1"/>
  <c r="AP40" i="50" s="1"/>
  <c r="AU40" i="50" s="1"/>
  <c r="AP49" i="50" a="1"/>
  <c r="AP49" i="50" s="1"/>
  <c r="AP54" i="50" a="1"/>
  <c r="AP54" i="50" s="1"/>
  <c r="AU54" i="50" s="1"/>
  <c r="AP63" i="50" a="1"/>
  <c r="AP63" i="50" s="1"/>
  <c r="AU63" i="50" s="1"/>
  <c r="AP72" i="50" a="1"/>
  <c r="AP72" i="50" s="1"/>
  <c r="AU72" i="50" s="1"/>
  <c r="AP81" i="50" a="1"/>
  <c r="AP81" i="50" s="1"/>
  <c r="AU81" i="50" s="1"/>
  <c r="AP86" i="50" a="1"/>
  <c r="AP86" i="50" s="1"/>
  <c r="AP95" i="50" a="1"/>
  <c r="AP95" i="50" s="1"/>
  <c r="AU95" i="50" s="1"/>
  <c r="AP104" i="50" a="1"/>
  <c r="AP104" i="50" s="1"/>
  <c r="AU104" i="50" s="1"/>
  <c r="AP113" i="50" a="1"/>
  <c r="AP113" i="50" s="1"/>
  <c r="AP118" i="50" a="1"/>
  <c r="AP118" i="50" s="1"/>
  <c r="AU118" i="50" s="1"/>
  <c r="AP127" i="50" a="1"/>
  <c r="AP127" i="50" s="1"/>
  <c r="AU127" i="50" s="1"/>
  <c r="AP136" i="50" a="1"/>
  <c r="AP136" i="50" s="1"/>
  <c r="AP145" i="50" a="1"/>
  <c r="AP145" i="50" s="1"/>
  <c r="AP150" i="50" a="1"/>
  <c r="AP150" i="50" s="1"/>
  <c r="AP159" i="50" a="1"/>
  <c r="AP159" i="50" s="1"/>
  <c r="AU159" i="50" s="1"/>
  <c r="AP168" i="50" a="1"/>
  <c r="AP168" i="50" s="1"/>
  <c r="AP177" i="50" a="1"/>
  <c r="AP177" i="50" s="1"/>
  <c r="AU177" i="50" s="1"/>
  <c r="AP182" i="50" a="1"/>
  <c r="AP182" i="50" s="1"/>
  <c r="AP191" i="50" a="1"/>
  <c r="AP191" i="50" s="1"/>
  <c r="AU191" i="50" s="1"/>
  <c r="AP200" i="50" a="1"/>
  <c r="AP200" i="50" s="1"/>
  <c r="AP209" i="50" a="1"/>
  <c r="AP209" i="50" s="1"/>
  <c r="AP214" i="50" a="1"/>
  <c r="AP214" i="50" s="1"/>
  <c r="AP223" i="50" a="1"/>
  <c r="AP223" i="50" s="1"/>
  <c r="AP232" i="50" a="1"/>
  <c r="AP232" i="50" s="1"/>
  <c r="AU232" i="50" s="1"/>
  <c r="AP241" i="50" a="1"/>
  <c r="AP241" i="50" s="1"/>
  <c r="AP246" i="50" a="1"/>
  <c r="AP246" i="50" s="1"/>
  <c r="AU246" i="50" s="1"/>
  <c r="AP255" i="50" a="1"/>
  <c r="AP255" i="50" s="1"/>
  <c r="AU255" i="50" s="1"/>
  <c r="AP18" i="50" a="1"/>
  <c r="AP18" i="50" s="1"/>
  <c r="AU18" i="50" s="1"/>
  <c r="AP27" i="50" a="1"/>
  <c r="AP27" i="50" s="1"/>
  <c r="AP36" i="50" a="1"/>
  <c r="AP36" i="50" s="1"/>
  <c r="AU36" i="50" s="1"/>
  <c r="AP45" i="50" a="1"/>
  <c r="AP45" i="50" s="1"/>
  <c r="AP50" i="50" a="1"/>
  <c r="AP50" i="50" s="1"/>
  <c r="AP59" i="50" a="1"/>
  <c r="AP59" i="50" s="1"/>
  <c r="AU59" i="50" s="1"/>
  <c r="AP68" i="50" a="1"/>
  <c r="AP68" i="50" s="1"/>
  <c r="AU68" i="50" s="1"/>
  <c r="AP77" i="50" a="1"/>
  <c r="AP77" i="50" s="1"/>
  <c r="AU77" i="50" s="1"/>
  <c r="AP82" i="50" a="1"/>
  <c r="AP82" i="50" s="1"/>
  <c r="AP91" i="50" a="1"/>
  <c r="AP91" i="50" s="1"/>
  <c r="AU91" i="50" s="1"/>
  <c r="AP100" i="50" a="1"/>
  <c r="AP100" i="50" s="1"/>
  <c r="AP109" i="50" a="1"/>
  <c r="AP109" i="50" s="1"/>
  <c r="AU109" i="50" s="1"/>
  <c r="AP114" i="50" a="1"/>
  <c r="AP114" i="50" s="1"/>
  <c r="AU114" i="50" s="1"/>
  <c r="AP123" i="50" a="1"/>
  <c r="AP123" i="50" s="1"/>
  <c r="AP132" i="50" a="1"/>
  <c r="AP132" i="50" s="1"/>
  <c r="AU132" i="50" s="1"/>
  <c r="AP141" i="50" a="1"/>
  <c r="AP141" i="50" s="1"/>
  <c r="AU141" i="50" s="1"/>
  <c r="AP146" i="50" a="1"/>
  <c r="AP146" i="50" s="1"/>
  <c r="AP155" i="50" a="1"/>
  <c r="AP155" i="50" s="1"/>
  <c r="AU155" i="50" s="1"/>
  <c r="BA155" i="50" s="1"/>
  <c r="AP164" i="50" a="1"/>
  <c r="AP164" i="50" s="1"/>
  <c r="AP173" i="50" a="1"/>
  <c r="AP173" i="50" s="1"/>
  <c r="AP178" i="50" a="1"/>
  <c r="AP178" i="50" s="1"/>
  <c r="AU178" i="50" s="1"/>
  <c r="AP187" i="50" a="1"/>
  <c r="AP187" i="50" s="1"/>
  <c r="AU187" i="50" s="1"/>
  <c r="AP196" i="50" a="1"/>
  <c r="AP196" i="50" s="1"/>
  <c r="AU196" i="50" s="1"/>
  <c r="AP205" i="50" a="1"/>
  <c r="AP205" i="50" s="1"/>
  <c r="AP210" i="50" a="1"/>
  <c r="AP210" i="50" s="1"/>
  <c r="AP219" i="50" a="1"/>
  <c r="AP219" i="50" s="1"/>
  <c r="AP228" i="50" a="1"/>
  <c r="AP228" i="50" s="1"/>
  <c r="AP237" i="50" a="1"/>
  <c r="AP237" i="50" s="1"/>
  <c r="AU237" i="50" s="1"/>
  <c r="AP242" i="50" a="1"/>
  <c r="AP242" i="50" s="1"/>
  <c r="AP251" i="50" a="1"/>
  <c r="AP251" i="50" s="1"/>
  <c r="AP260" i="50" a="1"/>
  <c r="AP260" i="50" s="1"/>
  <c r="AU260" i="50" s="1"/>
  <c r="AP23" i="50" a="1"/>
  <c r="AP23" i="50" s="1"/>
  <c r="AP32" i="50" a="1"/>
  <c r="AP32" i="50" s="1"/>
  <c r="AP41" i="50" a="1"/>
  <c r="AP41" i="50" s="1"/>
  <c r="AU41" i="50" s="1"/>
  <c r="AP46" i="50" a="1"/>
  <c r="AP46" i="50" s="1"/>
  <c r="AP55" i="50" a="1"/>
  <c r="AP55" i="50" s="1"/>
  <c r="AP64" i="50" a="1"/>
  <c r="AP64" i="50" s="1"/>
  <c r="AP73" i="50" a="1"/>
  <c r="AP73" i="50" s="1"/>
  <c r="AP78" i="50" a="1"/>
  <c r="AP78" i="50" s="1"/>
  <c r="AU78" i="50" s="1"/>
  <c r="AP87" i="50" a="1"/>
  <c r="AP87" i="50" s="1"/>
  <c r="AU87" i="50" s="1"/>
  <c r="AP96" i="50" a="1"/>
  <c r="AP96" i="50" s="1"/>
  <c r="AP105" i="50" a="1"/>
  <c r="AP105" i="50" s="1"/>
  <c r="AU105" i="50" s="1"/>
  <c r="BA105" i="50" s="1"/>
  <c r="AP110" i="50" a="1"/>
  <c r="AP110" i="50" s="1"/>
  <c r="AP119" i="50" a="1"/>
  <c r="AP119" i="50" s="1"/>
  <c r="AU119" i="50" s="1"/>
  <c r="AP128" i="50" a="1"/>
  <c r="AP128" i="50" s="1"/>
  <c r="AU128" i="50" s="1"/>
  <c r="AP137" i="50" a="1"/>
  <c r="AP137" i="50" s="1"/>
  <c r="AP142" i="50" a="1"/>
  <c r="AP142" i="50" s="1"/>
  <c r="AU142" i="50" s="1"/>
  <c r="AP151" i="50" a="1"/>
  <c r="AP151" i="50" s="1"/>
  <c r="AP160" i="50" a="1"/>
  <c r="AP160" i="50" s="1"/>
  <c r="AP169" i="50" a="1"/>
  <c r="AP169" i="50" s="1"/>
  <c r="AP174" i="50" a="1"/>
  <c r="AP174" i="50" s="1"/>
  <c r="AU174" i="50" s="1"/>
  <c r="AP183" i="50" a="1"/>
  <c r="AP183" i="50" s="1"/>
  <c r="AP192" i="50" a="1"/>
  <c r="AP192" i="50" s="1"/>
  <c r="AU192" i="50" s="1"/>
  <c r="AP201" i="50" a="1"/>
  <c r="AP201" i="50" s="1"/>
  <c r="AP206" i="50" a="1"/>
  <c r="AP206" i="50" s="1"/>
  <c r="AU206" i="50" s="1"/>
  <c r="AP215" i="50" a="1"/>
  <c r="AP215" i="50" s="1"/>
  <c r="AP224" i="50" a="1"/>
  <c r="AP224" i="50" s="1"/>
  <c r="AU224" i="50" s="1"/>
  <c r="AP233" i="50" a="1"/>
  <c r="AP233" i="50" s="1"/>
  <c r="AU233" i="50" s="1"/>
  <c r="AP238" i="50" a="1"/>
  <c r="AP238" i="50" s="1"/>
  <c r="AP247" i="50" a="1"/>
  <c r="AP247" i="50" s="1"/>
  <c r="AP256" i="50" a="1"/>
  <c r="AP256" i="50" s="1"/>
  <c r="AP19" i="50" a="1"/>
  <c r="AP19" i="50" s="1"/>
  <c r="AU19" i="50" s="1"/>
  <c r="AP28" i="50" a="1"/>
  <c r="AP28" i="50" s="1"/>
  <c r="AP37" i="50" a="1"/>
  <c r="AP37" i="50" s="1"/>
  <c r="AP42" i="50" a="1"/>
  <c r="AP42" i="50" s="1"/>
  <c r="AU42" i="50" s="1"/>
  <c r="AP51" i="50" a="1"/>
  <c r="AP51" i="50" s="1"/>
  <c r="AP60" i="50" a="1"/>
  <c r="AP60" i="50" s="1"/>
  <c r="AU60" i="50" s="1"/>
  <c r="AP69" i="50" a="1"/>
  <c r="AP69" i="50" s="1"/>
  <c r="AP74" i="50" a="1"/>
  <c r="AP74" i="50" s="1"/>
  <c r="AP83" i="50" a="1"/>
  <c r="AP83" i="50" s="1"/>
  <c r="AP92" i="50" a="1"/>
  <c r="AP92" i="50" s="1"/>
  <c r="AU92" i="50" s="1"/>
  <c r="AP101" i="50" a="1"/>
  <c r="AP101" i="50" s="1"/>
  <c r="AU101" i="50" s="1"/>
  <c r="AP106" i="50" a="1"/>
  <c r="AP106" i="50" s="1"/>
  <c r="AP115" i="50" a="1"/>
  <c r="AP115" i="50" s="1"/>
  <c r="AP124" i="50" a="1"/>
  <c r="AP124" i="50" s="1"/>
  <c r="AP133" i="50" a="1"/>
  <c r="AP133" i="50" s="1"/>
  <c r="AP138" i="50" a="1"/>
  <c r="AP138" i="50" s="1"/>
  <c r="AP147" i="50" a="1"/>
  <c r="AP147" i="50" s="1"/>
  <c r="AU147" i="50" s="1"/>
  <c r="AP156" i="50" a="1"/>
  <c r="AP156" i="50" s="1"/>
  <c r="AU156" i="50" s="1"/>
  <c r="AP165" i="50" a="1"/>
  <c r="AP165" i="50" s="1"/>
  <c r="AP170" i="50" a="1"/>
  <c r="AP170" i="50" s="1"/>
  <c r="AP179" i="50" a="1"/>
  <c r="AP179" i="50" s="1"/>
  <c r="AP188" i="50" a="1"/>
  <c r="AP188" i="50" s="1"/>
  <c r="AU188" i="50" s="1"/>
  <c r="AP197" i="50" a="1"/>
  <c r="AP197" i="50" s="1"/>
  <c r="AP202" i="50" a="1"/>
  <c r="AP202" i="50" s="1"/>
  <c r="AP211" i="50" a="1"/>
  <c r="AP211" i="50" s="1"/>
  <c r="AU211" i="50" s="1"/>
  <c r="AP220" i="50" a="1"/>
  <c r="AP220" i="50" s="1"/>
  <c r="AP229" i="50" a="1"/>
  <c r="AP229" i="50" s="1"/>
  <c r="AP234" i="50" a="1"/>
  <c r="AP234" i="50" s="1"/>
  <c r="AP243" i="50" a="1"/>
  <c r="AP243" i="50" s="1"/>
  <c r="AU243" i="50" s="1"/>
  <c r="BA243" i="50" s="1"/>
  <c r="AP252" i="50" a="1"/>
  <c r="AP252" i="50" s="1"/>
  <c r="AU252" i="50" s="1"/>
  <c r="AP261" i="50" a="1"/>
  <c r="AP261" i="50" s="1"/>
  <c r="AP24" i="50" a="1"/>
  <c r="AP24" i="50" s="1"/>
  <c r="AU24" i="50" s="1"/>
  <c r="AP33" i="50" a="1"/>
  <c r="AP33" i="50" s="1"/>
  <c r="AP38" i="50" a="1"/>
  <c r="AP38" i="50" s="1"/>
  <c r="AU38" i="50" s="1"/>
  <c r="AP47" i="50" a="1"/>
  <c r="AP47" i="50" s="1"/>
  <c r="AP56" i="50" a="1"/>
  <c r="AP56" i="50" s="1"/>
  <c r="AU56" i="50" s="1"/>
  <c r="AP65" i="50" a="1"/>
  <c r="AP65" i="50" s="1"/>
  <c r="AU65" i="50" s="1"/>
  <c r="AP70" i="50" a="1"/>
  <c r="AP70" i="50" s="1"/>
  <c r="AP79" i="50" a="1"/>
  <c r="AP79" i="50" s="1"/>
  <c r="AP88" i="50" a="1"/>
  <c r="AP88" i="50" s="1"/>
  <c r="AP97" i="50" a="1"/>
  <c r="AP97" i="50" s="1"/>
  <c r="AP102" i="50" a="1"/>
  <c r="AP102" i="50" s="1"/>
  <c r="AP111" i="50" a="1"/>
  <c r="AP111" i="50" s="1"/>
  <c r="AU111" i="50" s="1"/>
  <c r="AP120" i="50" a="1"/>
  <c r="AP120" i="50" s="1"/>
  <c r="AP129" i="50" a="1"/>
  <c r="AP129" i="50" s="1"/>
  <c r="AP134" i="50" a="1"/>
  <c r="AP134" i="50" s="1"/>
  <c r="AP143" i="50" a="1"/>
  <c r="AP143" i="50" s="1"/>
  <c r="AP152" i="50" a="1"/>
  <c r="AP152" i="50" s="1"/>
  <c r="AP161" i="50" a="1"/>
  <c r="AP161" i="50" s="1"/>
  <c r="AU161" i="50" s="1"/>
  <c r="AP166" i="50" a="1"/>
  <c r="AP166" i="50" s="1"/>
  <c r="AP175" i="50" a="1"/>
  <c r="AP175" i="50" s="1"/>
  <c r="AP184" i="50" a="1"/>
  <c r="AP184" i="50" s="1"/>
  <c r="AU184" i="50" s="1"/>
  <c r="AP193" i="50" a="1"/>
  <c r="AP193" i="50" s="1"/>
  <c r="AU193" i="50" s="1"/>
  <c r="AP198" i="50" a="1"/>
  <c r="AP198" i="50" s="1"/>
  <c r="AP207" i="50" a="1"/>
  <c r="AP207" i="50" s="1"/>
  <c r="AP216" i="50" a="1"/>
  <c r="AP216" i="50" s="1"/>
  <c r="AP225" i="50" a="1"/>
  <c r="AP225" i="50" s="1"/>
  <c r="AP230" i="50" a="1"/>
  <c r="AP230" i="50" s="1"/>
  <c r="AP239" i="50" a="1"/>
  <c r="AP239" i="50" s="1"/>
  <c r="AU239" i="50" s="1"/>
  <c r="AP248" i="50" a="1"/>
  <c r="AP248" i="50" s="1"/>
  <c r="AP257" i="50" a="1"/>
  <c r="AP257" i="50" s="1"/>
  <c r="AU257" i="50" s="1"/>
  <c r="AP20" i="50" a="1"/>
  <c r="AP20" i="50" s="1"/>
  <c r="AP29" i="50" a="1"/>
  <c r="AP29" i="50" s="1"/>
  <c r="AP34" i="50" a="1"/>
  <c r="AP34" i="50" s="1"/>
  <c r="AU34" i="50" s="1"/>
  <c r="AP43" i="50" a="1"/>
  <c r="AP43" i="50" s="1"/>
  <c r="AP52" i="50" a="1"/>
  <c r="AP52" i="50" s="1"/>
  <c r="AU52" i="50" s="1"/>
  <c r="AP61" i="50" a="1"/>
  <c r="AP61" i="50" s="1"/>
  <c r="AP66" i="50" a="1"/>
  <c r="AP66" i="50" s="1"/>
  <c r="AU66" i="50" s="1"/>
  <c r="AP75" i="50" a="1"/>
  <c r="AP75" i="50" s="1"/>
  <c r="AU75" i="50" s="1"/>
  <c r="AP84" i="50" a="1"/>
  <c r="AP84" i="50" s="1"/>
  <c r="AP93" i="50" a="1"/>
  <c r="AP93" i="50" s="1"/>
  <c r="AP98" i="50" a="1"/>
  <c r="AP98" i="50" s="1"/>
  <c r="AP107" i="50" a="1"/>
  <c r="AP107" i="50" s="1"/>
  <c r="AU107" i="50" s="1"/>
  <c r="AP116" i="50" a="1"/>
  <c r="AP116" i="50" s="1"/>
  <c r="AU116" i="50" s="1"/>
  <c r="AP125" i="50" a="1"/>
  <c r="AP125" i="50" s="1"/>
  <c r="AU125" i="50" s="1"/>
  <c r="AP130" i="50" a="1"/>
  <c r="AP130" i="50" s="1"/>
  <c r="AP139" i="50" a="1"/>
  <c r="AP139" i="50" s="1"/>
  <c r="AP148" i="50" a="1"/>
  <c r="AP148" i="50" s="1"/>
  <c r="AP157" i="50" a="1"/>
  <c r="AP157" i="50" s="1"/>
  <c r="AP162" i="50" a="1"/>
  <c r="AP162" i="50" s="1"/>
  <c r="AP171" i="50" a="1"/>
  <c r="AP171" i="50" s="1"/>
  <c r="AP180" i="50" a="1"/>
  <c r="AP180" i="50" s="1"/>
  <c r="AU180" i="50" s="1"/>
  <c r="AP189" i="50" a="1"/>
  <c r="AP189" i="50" s="1"/>
  <c r="AU189" i="50" s="1"/>
  <c r="AP194" i="50" a="1"/>
  <c r="AP194" i="50" s="1"/>
  <c r="AU194" i="50" s="1"/>
  <c r="AP203" i="50" a="1"/>
  <c r="AP203" i="50" s="1"/>
  <c r="AU203" i="50" s="1"/>
  <c r="AP212" i="50" a="1"/>
  <c r="AP212" i="50" s="1"/>
  <c r="AP221" i="50" a="1"/>
  <c r="AP221" i="50" s="1"/>
  <c r="AP226" i="50" a="1"/>
  <c r="AP226" i="50" s="1"/>
  <c r="AP235" i="50" a="1"/>
  <c r="AP235" i="50" s="1"/>
  <c r="AU235" i="50" s="1"/>
  <c r="AP244" i="50" a="1"/>
  <c r="AP244" i="50" s="1"/>
  <c r="AP253" i="50" a="1"/>
  <c r="AP253" i="50" s="1"/>
  <c r="AP258" i="50" a="1"/>
  <c r="AP258" i="50" s="1"/>
  <c r="AP25" i="50" a="1"/>
  <c r="AP25" i="50" s="1"/>
  <c r="AU25" i="50" s="1"/>
  <c r="AP30" i="50" a="1"/>
  <c r="AP30" i="50" s="1"/>
  <c r="AP39" i="50" a="1"/>
  <c r="AP39" i="50" s="1"/>
  <c r="AU39" i="50" s="1"/>
  <c r="AP48" i="50" a="1"/>
  <c r="AP48" i="50" s="1"/>
  <c r="AP57" i="50" a="1"/>
  <c r="AP57" i="50" s="1"/>
  <c r="AU57" i="50" s="1"/>
  <c r="AP62" i="50" a="1"/>
  <c r="AP62" i="50" s="1"/>
  <c r="AP71" i="50" a="1"/>
  <c r="AP71" i="50" s="1"/>
  <c r="AP80" i="50" a="1"/>
  <c r="AP80" i="50" s="1"/>
  <c r="AU80" i="50" s="1"/>
  <c r="AP89" i="50" a="1"/>
  <c r="AP89" i="50" s="1"/>
  <c r="AP94" i="50" a="1"/>
  <c r="AP94" i="50" s="1"/>
  <c r="AU94" i="50" s="1"/>
  <c r="AP103" i="50" a="1"/>
  <c r="AP103" i="50" s="1"/>
  <c r="AP112" i="50" a="1"/>
  <c r="AP112" i="50" s="1"/>
  <c r="AU112" i="50" s="1"/>
  <c r="AP121" i="50" a="1"/>
  <c r="AP121" i="50" s="1"/>
  <c r="AP126" i="50" a="1"/>
  <c r="AP126" i="50" s="1"/>
  <c r="AP135" i="50" a="1"/>
  <c r="AP135" i="50" s="1"/>
  <c r="AU135" i="50" s="1"/>
  <c r="AP144" i="50" a="1"/>
  <c r="AP144" i="50" s="1"/>
  <c r="AP153" i="50" a="1"/>
  <c r="AP153" i="50" s="1"/>
  <c r="AU153" i="50" s="1"/>
  <c r="AP158" i="50" a="1"/>
  <c r="AP158" i="50" s="1"/>
  <c r="AU158" i="50" s="1"/>
  <c r="AP167" i="50" a="1"/>
  <c r="AP167" i="50" s="1"/>
  <c r="AP176" i="50" a="1"/>
  <c r="AP176" i="50" s="1"/>
  <c r="AP185" i="50" a="1"/>
  <c r="AP185" i="50" s="1"/>
  <c r="AU185" i="50" s="1"/>
  <c r="AP190" i="50" a="1"/>
  <c r="AP190" i="50" s="1"/>
  <c r="AU190" i="50" s="1"/>
  <c r="AP199" i="50" a="1"/>
  <c r="AP199" i="50" s="1"/>
  <c r="AU199" i="50" s="1"/>
  <c r="AP208" i="50" a="1"/>
  <c r="AP208" i="50" s="1"/>
  <c r="AP217" i="50" a="1"/>
  <c r="AP217" i="50" s="1"/>
  <c r="AP222" i="50" a="1"/>
  <c r="AP222" i="50" s="1"/>
  <c r="AU222" i="50" s="1"/>
  <c r="AP231" i="50" a="1"/>
  <c r="AP231" i="50" s="1"/>
  <c r="AU231" i="50" s="1"/>
  <c r="AP240" i="50" a="1"/>
  <c r="AP240" i="50" s="1"/>
  <c r="AP249" i="50" a="1"/>
  <c r="AP249" i="50" s="1"/>
  <c r="AU249" i="50" s="1"/>
  <c r="AP254" i="50" a="1"/>
  <c r="AP254" i="50" s="1"/>
  <c r="AP21" i="50" a="1"/>
  <c r="AP21" i="50" s="1"/>
  <c r="AP58" i="50" a="1"/>
  <c r="AP58" i="50" s="1"/>
  <c r="AU58" i="50" s="1"/>
  <c r="AP131" i="50" a="1"/>
  <c r="AP131" i="50" s="1"/>
  <c r="AP204" i="50" a="1"/>
  <c r="AP204" i="50" s="1"/>
  <c r="AP26" i="50" a="1"/>
  <c r="AP26" i="50" s="1"/>
  <c r="AP99" i="50" a="1"/>
  <c r="AP99" i="50" s="1"/>
  <c r="AU99" i="50" s="1"/>
  <c r="AP172" i="50" a="1"/>
  <c r="AP172" i="50" s="1"/>
  <c r="AP245" i="50" a="1"/>
  <c r="AP245" i="50" s="1"/>
  <c r="AU245" i="50" s="1"/>
  <c r="AP16" i="50" a="1"/>
  <c r="AP16" i="50" s="1"/>
  <c r="AP67" i="50" a="1"/>
  <c r="AP67" i="50" s="1"/>
  <c r="AU67" i="50" s="1"/>
  <c r="AP140" i="50" a="1"/>
  <c r="AP140" i="50" s="1"/>
  <c r="AU140" i="50" s="1"/>
  <c r="AP213" i="50" a="1"/>
  <c r="AP213" i="50" s="1"/>
  <c r="AP250" i="50" a="1"/>
  <c r="AP250" i="50" s="1"/>
  <c r="AP35" i="50" a="1"/>
  <c r="AP35" i="50" s="1"/>
  <c r="AU35" i="50" s="1"/>
  <c r="AP108" i="50" a="1"/>
  <c r="AP108" i="50" s="1"/>
  <c r="AP181" i="50" a="1"/>
  <c r="AP181" i="50" s="1"/>
  <c r="AU181" i="50" s="1"/>
  <c r="AP218" i="50" a="1"/>
  <c r="AP218" i="50" s="1"/>
  <c r="AP76" i="50" a="1"/>
  <c r="AP76" i="50" s="1"/>
  <c r="AP149" i="50" a="1"/>
  <c r="AP149" i="50" s="1"/>
  <c r="AU149" i="50" s="1"/>
  <c r="AP186" i="50" a="1"/>
  <c r="AP186" i="50" s="1"/>
  <c r="AP259" i="50" a="1"/>
  <c r="AP259" i="50" s="1"/>
  <c r="AU259" i="50" s="1"/>
  <c r="AP44" i="50" a="1"/>
  <c r="AP44" i="50" s="1"/>
  <c r="AU44" i="50" s="1"/>
  <c r="AP117" i="50" a="1"/>
  <c r="AP117" i="50" s="1"/>
  <c r="AU117" i="50" s="1"/>
  <c r="AP154" i="50" a="1"/>
  <c r="AP154" i="50" s="1"/>
  <c r="AP227" i="50" a="1"/>
  <c r="AP227" i="50" s="1"/>
  <c r="AP85" i="50" a="1"/>
  <c r="AP85" i="50" s="1"/>
  <c r="AU85" i="50" s="1"/>
  <c r="AP122" i="50" a="1"/>
  <c r="AP122" i="50" s="1"/>
  <c r="AP195" i="50" a="1"/>
  <c r="AP195" i="50" s="1"/>
  <c r="AP53" i="50" a="1"/>
  <c r="AP53" i="50" s="1"/>
  <c r="AP90" i="50" a="1"/>
  <c r="AP90" i="50" s="1"/>
  <c r="AU90" i="50" s="1"/>
  <c r="AP163" i="50" a="1"/>
  <c r="AP163" i="50" s="1"/>
  <c r="AP236" i="50" a="1"/>
  <c r="AP236" i="50" s="1"/>
  <c r="AN21" i="50" a="1"/>
  <c r="AN21" i="50" s="1"/>
  <c r="AN27" i="50" a="1"/>
  <c r="AN27" i="50" s="1"/>
  <c r="AN32" i="50" a="1"/>
  <c r="AN32" i="50" s="1"/>
  <c r="AN37" i="50" a="1"/>
  <c r="AN37" i="50" s="1"/>
  <c r="AN43" i="50" a="1"/>
  <c r="AN43" i="50" s="1"/>
  <c r="AN48" i="50" a="1"/>
  <c r="AN48" i="50" s="1"/>
  <c r="AN53" i="50" a="1"/>
  <c r="AN53" i="50" s="1"/>
  <c r="AN59" i="50" a="1"/>
  <c r="AN59" i="50" s="1"/>
  <c r="AS59" i="50" s="1"/>
  <c r="AN64" i="50" a="1"/>
  <c r="AN64" i="50" s="1"/>
  <c r="AN69" i="50" a="1"/>
  <c r="AN69" i="50" s="1"/>
  <c r="AN75" i="50" a="1"/>
  <c r="AN75" i="50" s="1"/>
  <c r="AS75" i="50" s="1"/>
  <c r="AN80" i="50" a="1"/>
  <c r="AN80" i="50" s="1"/>
  <c r="AS80" i="50" s="1"/>
  <c r="AN85" i="50" a="1"/>
  <c r="AN85" i="50" s="1"/>
  <c r="AN91" i="50" a="1"/>
  <c r="AN91" i="50" s="1"/>
  <c r="AS91" i="50" s="1"/>
  <c r="AN96" i="50" a="1"/>
  <c r="AN96" i="50" s="1"/>
  <c r="AN101" i="50" a="1"/>
  <c r="AN101" i="50" s="1"/>
  <c r="AS101" i="50" s="1"/>
  <c r="AN107" i="50" a="1"/>
  <c r="AN107" i="50" s="1"/>
  <c r="AS107" i="50" s="1"/>
  <c r="AN112" i="50" a="1"/>
  <c r="AN112" i="50" s="1"/>
  <c r="AS112" i="50" s="1"/>
  <c r="AN117" i="50" a="1"/>
  <c r="AN117" i="50" s="1"/>
  <c r="AS117" i="50" s="1"/>
  <c r="AY117" i="50" s="1"/>
  <c r="AN123" i="50" a="1"/>
  <c r="AN123" i="50" s="1"/>
  <c r="AN128" i="50" a="1"/>
  <c r="AN128" i="50" s="1"/>
  <c r="AN133" i="50" a="1"/>
  <c r="AN133" i="50" s="1"/>
  <c r="AN139" i="50" a="1"/>
  <c r="AN139" i="50" s="1"/>
  <c r="AN144" i="50" a="1"/>
  <c r="AN144" i="50" s="1"/>
  <c r="AN149" i="50" a="1"/>
  <c r="AN149" i="50" s="1"/>
  <c r="AS149" i="50" s="1"/>
  <c r="AN155" i="50" a="1"/>
  <c r="AN155" i="50" s="1"/>
  <c r="AS155" i="50" s="1"/>
  <c r="AN160" i="50" a="1"/>
  <c r="AN160" i="50" s="1"/>
  <c r="AN165" i="50" a="1"/>
  <c r="AN165" i="50" s="1"/>
  <c r="AN171" i="50" a="1"/>
  <c r="AN171" i="50" s="1"/>
  <c r="AN176" i="50" a="1"/>
  <c r="AN176" i="50" s="1"/>
  <c r="AN181" i="50" a="1"/>
  <c r="AN181" i="50" s="1"/>
  <c r="AS181" i="50" s="1"/>
  <c r="AN187" i="50" a="1"/>
  <c r="AN187" i="50" s="1"/>
  <c r="AS187" i="50" s="1"/>
  <c r="AN192" i="50" a="1"/>
  <c r="AN192" i="50" s="1"/>
  <c r="AS192" i="50" s="1"/>
  <c r="AN197" i="50" a="1"/>
  <c r="AN197" i="50" s="1"/>
  <c r="AS197" i="50" s="1"/>
  <c r="AN203" i="50" a="1"/>
  <c r="AN203" i="50" s="1"/>
  <c r="AS203" i="50" s="1"/>
  <c r="AN208" i="50" a="1"/>
  <c r="AN208" i="50" s="1"/>
  <c r="AN213" i="50" a="1"/>
  <c r="AN213" i="50" s="1"/>
  <c r="AN219" i="50" a="1"/>
  <c r="AN219" i="50" s="1"/>
  <c r="AN224" i="50" a="1"/>
  <c r="AN224" i="50" s="1"/>
  <c r="AS224" i="50" s="1"/>
  <c r="AN229" i="50" a="1"/>
  <c r="AN229" i="50" s="1"/>
  <c r="AN235" i="50" a="1"/>
  <c r="AN235" i="50" s="1"/>
  <c r="AS235" i="50" s="1"/>
  <c r="AN240" i="50" a="1"/>
  <c r="AN240" i="50" s="1"/>
  <c r="AN245" i="50" a="1"/>
  <c r="AN245" i="50" s="1"/>
  <c r="AN251" i="50" a="1"/>
  <c r="AN251" i="50" s="1"/>
  <c r="AN256" i="50" a="1"/>
  <c r="AN256" i="50" s="1"/>
  <c r="AN22" i="50" a="1"/>
  <c r="AN22" i="50" s="1"/>
  <c r="AN38" i="50" a="1"/>
  <c r="AN38" i="50" s="1"/>
  <c r="AS38" i="50" s="1"/>
  <c r="AN54" i="50" a="1"/>
  <c r="AN54" i="50" s="1"/>
  <c r="AS54" i="50" s="1"/>
  <c r="AN70" i="50" a="1"/>
  <c r="AN70" i="50" s="1"/>
  <c r="AS70" i="50" s="1"/>
  <c r="AN86" i="50" a="1"/>
  <c r="AN86" i="50" s="1"/>
  <c r="AS86" i="50" s="1"/>
  <c r="AN102" i="50" a="1"/>
  <c r="AN102" i="50" s="1"/>
  <c r="AN118" i="50" a="1"/>
  <c r="AN118" i="50" s="1"/>
  <c r="AN134" i="50" a="1"/>
  <c r="AN134" i="50" s="1"/>
  <c r="AN150" i="50" a="1"/>
  <c r="AN150" i="50" s="1"/>
  <c r="AN166" i="50" a="1"/>
  <c r="AN166" i="50" s="1"/>
  <c r="AN182" i="50" a="1"/>
  <c r="AN182" i="50" s="1"/>
  <c r="AN198" i="50" a="1"/>
  <c r="AN198" i="50" s="1"/>
  <c r="AS198" i="50" s="1"/>
  <c r="AN214" i="50" a="1"/>
  <c r="AN214" i="50" s="1"/>
  <c r="AN230" i="50" a="1"/>
  <c r="AN230" i="50" s="1"/>
  <c r="AN246" i="50" a="1"/>
  <c r="AN246" i="50" s="1"/>
  <c r="AS246" i="50" s="1"/>
  <c r="AN17" i="50" a="1"/>
  <c r="AN17" i="50" s="1"/>
  <c r="AN23" i="50" a="1"/>
  <c r="AN23" i="50" s="1"/>
  <c r="AN28" i="50" a="1"/>
  <c r="AN28" i="50" s="1"/>
  <c r="AN33" i="50" a="1"/>
  <c r="AN33" i="50" s="1"/>
  <c r="AN39" i="50" a="1"/>
  <c r="AN39" i="50" s="1"/>
  <c r="AS39" i="50" s="1"/>
  <c r="AN44" i="50" a="1"/>
  <c r="AN44" i="50" s="1"/>
  <c r="AS44" i="50" s="1"/>
  <c r="AN49" i="50" a="1"/>
  <c r="AN49" i="50" s="1"/>
  <c r="AN55" i="50" a="1"/>
  <c r="AN55" i="50" s="1"/>
  <c r="AN60" i="50" a="1"/>
  <c r="AN60" i="50" s="1"/>
  <c r="AN65" i="50" a="1"/>
  <c r="AN65" i="50" s="1"/>
  <c r="AS65" i="50" s="1"/>
  <c r="AN71" i="50" a="1"/>
  <c r="AN71" i="50" s="1"/>
  <c r="AN76" i="50" a="1"/>
  <c r="AN76" i="50" s="1"/>
  <c r="AN81" i="50" a="1"/>
  <c r="AN81" i="50" s="1"/>
  <c r="AS81" i="50" s="1"/>
  <c r="AN87" i="50" a="1"/>
  <c r="AN87" i="50" s="1"/>
  <c r="AS87" i="50" s="1"/>
  <c r="AN92" i="50" a="1"/>
  <c r="AN92" i="50" s="1"/>
  <c r="AN97" i="50" a="1"/>
  <c r="AN97" i="50" s="1"/>
  <c r="AN103" i="50" a="1"/>
  <c r="AN103" i="50" s="1"/>
  <c r="AN108" i="50" a="1"/>
  <c r="AN108" i="50" s="1"/>
  <c r="AN113" i="50" a="1"/>
  <c r="AN113" i="50" s="1"/>
  <c r="AN119" i="50" a="1"/>
  <c r="AN119" i="50" s="1"/>
  <c r="AS119" i="50" s="1"/>
  <c r="AN124" i="50" a="1"/>
  <c r="AN124" i="50" s="1"/>
  <c r="AN129" i="50" a="1"/>
  <c r="AN129" i="50" s="1"/>
  <c r="AN135" i="50" a="1"/>
  <c r="AN135" i="50" s="1"/>
  <c r="AN140" i="50" a="1"/>
  <c r="AN140" i="50" s="1"/>
  <c r="AS140" i="50" s="1"/>
  <c r="AN145" i="50" a="1"/>
  <c r="AN145" i="50" s="1"/>
  <c r="AN151" i="50" a="1"/>
  <c r="AN151" i="50" s="1"/>
  <c r="AN156" i="50" a="1"/>
  <c r="AN156" i="50" s="1"/>
  <c r="AS156" i="50" s="1"/>
  <c r="AN161" i="50" a="1"/>
  <c r="AN161" i="50" s="1"/>
  <c r="AS161" i="50" s="1"/>
  <c r="AN167" i="50" a="1"/>
  <c r="AN167" i="50" s="1"/>
  <c r="AN172" i="50" a="1"/>
  <c r="AN172" i="50" s="1"/>
  <c r="AN177" i="50" a="1"/>
  <c r="AN177" i="50" s="1"/>
  <c r="AS177" i="50" s="1"/>
  <c r="AY177" i="50" s="1"/>
  <c r="AN183" i="50" a="1"/>
  <c r="AN183" i="50" s="1"/>
  <c r="AN188" i="50" a="1"/>
  <c r="AN188" i="50" s="1"/>
  <c r="AN193" i="50" a="1"/>
  <c r="AN193" i="50" s="1"/>
  <c r="AS193" i="50" s="1"/>
  <c r="AN199" i="50" a="1"/>
  <c r="AN199" i="50" s="1"/>
  <c r="AS199" i="50" s="1"/>
  <c r="AN204" i="50" a="1"/>
  <c r="AN204" i="50" s="1"/>
  <c r="AN209" i="50" a="1"/>
  <c r="AN209" i="50" s="1"/>
  <c r="AN215" i="50" a="1"/>
  <c r="AN215" i="50" s="1"/>
  <c r="AN220" i="50" a="1"/>
  <c r="AN220" i="50" s="1"/>
  <c r="AN225" i="50" a="1"/>
  <c r="AN225" i="50" s="1"/>
  <c r="AN231" i="50" a="1"/>
  <c r="AN231" i="50" s="1"/>
  <c r="AS231" i="50" s="1"/>
  <c r="AN236" i="50" a="1"/>
  <c r="AN236" i="50" s="1"/>
  <c r="AN241" i="50" a="1"/>
  <c r="AN241" i="50" s="1"/>
  <c r="AN247" i="50" a="1"/>
  <c r="AN247" i="50" s="1"/>
  <c r="AN252" i="50" a="1"/>
  <c r="AN252" i="50" s="1"/>
  <c r="AS252" i="50" s="1"/>
  <c r="AN257" i="50" a="1"/>
  <c r="AN257" i="50" s="1"/>
  <c r="AS257" i="50" s="1"/>
  <c r="AN18" i="50" a="1"/>
  <c r="AN18" i="50" s="1"/>
  <c r="AN34" i="50" a="1"/>
  <c r="AN34" i="50" s="1"/>
  <c r="AS34" i="50" s="1"/>
  <c r="AN50" i="50" a="1"/>
  <c r="AN50" i="50" s="1"/>
  <c r="AN66" i="50" a="1"/>
  <c r="AN66" i="50" s="1"/>
  <c r="AS66" i="50" s="1"/>
  <c r="AN82" i="50" a="1"/>
  <c r="AN82" i="50" s="1"/>
  <c r="AN98" i="50" a="1"/>
  <c r="AN98" i="50" s="1"/>
  <c r="AN114" i="50" a="1"/>
  <c r="AN114" i="50" s="1"/>
  <c r="AS114" i="50" s="1"/>
  <c r="AN130" i="50" a="1"/>
  <c r="AN130" i="50" s="1"/>
  <c r="AN146" i="50" a="1"/>
  <c r="AN146" i="50" s="1"/>
  <c r="AN162" i="50" a="1"/>
  <c r="AN162" i="50" s="1"/>
  <c r="AN178" i="50" a="1"/>
  <c r="AN178" i="50" s="1"/>
  <c r="AN194" i="50" a="1"/>
  <c r="AN194" i="50" s="1"/>
  <c r="AS194" i="50" s="1"/>
  <c r="AN210" i="50" a="1"/>
  <c r="AN210" i="50" s="1"/>
  <c r="AN226" i="50" a="1"/>
  <c r="AN226" i="50" s="1"/>
  <c r="AN242" i="50" a="1"/>
  <c r="AN242" i="50" s="1"/>
  <c r="AN258" i="50" a="1"/>
  <c r="AN258" i="50" s="1"/>
  <c r="AN16" i="50" a="1"/>
  <c r="AN16" i="50" s="1"/>
  <c r="AN19" i="50" a="1"/>
  <c r="AN19" i="50" s="1"/>
  <c r="AS19" i="50" s="1"/>
  <c r="AN24" i="50" a="1"/>
  <c r="AN24" i="50" s="1"/>
  <c r="AS24" i="50" s="1"/>
  <c r="AN29" i="50" a="1"/>
  <c r="AN29" i="50" s="1"/>
  <c r="AS29" i="50" s="1"/>
  <c r="AN35" i="50" a="1"/>
  <c r="AN35" i="50" s="1"/>
  <c r="AS35" i="50" s="1"/>
  <c r="AY35" i="50" s="1"/>
  <c r="AN40" i="50" a="1"/>
  <c r="AN40" i="50" s="1"/>
  <c r="AS40" i="50" s="1"/>
  <c r="AN45" i="50" a="1"/>
  <c r="AN45" i="50" s="1"/>
  <c r="AN51" i="50" a="1"/>
  <c r="AN51" i="50" s="1"/>
  <c r="AN56" i="50" a="1"/>
  <c r="AN56" i="50" s="1"/>
  <c r="AS56" i="50" s="1"/>
  <c r="AN61" i="50" a="1"/>
  <c r="AN61" i="50" s="1"/>
  <c r="AN67" i="50" a="1"/>
  <c r="AN67" i="50" s="1"/>
  <c r="AN72" i="50" a="1"/>
  <c r="AN72" i="50" s="1"/>
  <c r="AS72" i="50" s="1"/>
  <c r="AY72" i="50" s="1"/>
  <c r="AN77" i="50" a="1"/>
  <c r="AN77" i="50" s="1"/>
  <c r="AS77" i="50" s="1"/>
  <c r="AY77" i="50" s="1"/>
  <c r="AN83" i="50" a="1"/>
  <c r="AN83" i="50" s="1"/>
  <c r="AN88" i="50" a="1"/>
  <c r="AN88" i="50" s="1"/>
  <c r="AN93" i="50" a="1"/>
  <c r="AN93" i="50" s="1"/>
  <c r="AN99" i="50" a="1"/>
  <c r="AN99" i="50" s="1"/>
  <c r="AS99" i="50" s="1"/>
  <c r="AN104" i="50" a="1"/>
  <c r="AN104" i="50" s="1"/>
  <c r="AN109" i="50" a="1"/>
  <c r="AN109" i="50" s="1"/>
  <c r="AS109" i="50" s="1"/>
  <c r="AN115" i="50" a="1"/>
  <c r="AN115" i="50" s="1"/>
  <c r="AN120" i="50" a="1"/>
  <c r="AN120" i="50" s="1"/>
  <c r="AN125" i="50" a="1"/>
  <c r="AN125" i="50" s="1"/>
  <c r="AS125" i="50" s="1"/>
  <c r="AN131" i="50" a="1"/>
  <c r="AN131" i="50" s="1"/>
  <c r="AN136" i="50" a="1"/>
  <c r="AN136" i="50" s="1"/>
  <c r="AN141" i="50" a="1"/>
  <c r="AN141" i="50" s="1"/>
  <c r="AS141" i="50" s="1"/>
  <c r="AN147" i="50" a="1"/>
  <c r="AN147" i="50" s="1"/>
  <c r="AN152" i="50" a="1"/>
  <c r="AN152" i="50" s="1"/>
  <c r="AN157" i="50" a="1"/>
  <c r="AN157" i="50" s="1"/>
  <c r="AS157" i="50" s="1"/>
  <c r="AN163" i="50" a="1"/>
  <c r="AN163" i="50" s="1"/>
  <c r="AN168" i="50" a="1"/>
  <c r="AN168" i="50" s="1"/>
  <c r="AN173" i="50" a="1"/>
  <c r="AN173" i="50" s="1"/>
  <c r="AS173" i="50" s="1"/>
  <c r="AN179" i="50" a="1"/>
  <c r="AN179" i="50" s="1"/>
  <c r="AN184" i="50" a="1"/>
  <c r="AN184" i="50" s="1"/>
  <c r="AS184" i="50" s="1"/>
  <c r="AN189" i="50" a="1"/>
  <c r="AN189" i="50" s="1"/>
  <c r="AN195" i="50" a="1"/>
  <c r="AN195" i="50" s="1"/>
  <c r="AN200" i="50" a="1"/>
  <c r="AN200" i="50" s="1"/>
  <c r="AN205" i="50" a="1"/>
  <c r="AN205" i="50" s="1"/>
  <c r="AN211" i="50" a="1"/>
  <c r="AN211" i="50" s="1"/>
  <c r="AS211" i="50" s="1"/>
  <c r="AN216" i="50" a="1"/>
  <c r="AN216" i="50" s="1"/>
  <c r="AN221" i="50" a="1"/>
  <c r="AN221" i="50" s="1"/>
  <c r="AN227" i="50" a="1"/>
  <c r="AN227" i="50" s="1"/>
  <c r="AN232" i="50" a="1"/>
  <c r="AN232" i="50" s="1"/>
  <c r="AS232" i="50" s="1"/>
  <c r="AN237" i="50" a="1"/>
  <c r="AN237" i="50" s="1"/>
  <c r="AN243" i="50" a="1"/>
  <c r="AN243" i="50" s="1"/>
  <c r="AS243" i="50" s="1"/>
  <c r="AN248" i="50" a="1"/>
  <c r="AN248" i="50" s="1"/>
  <c r="AN253" i="50" a="1"/>
  <c r="AN253" i="50" s="1"/>
  <c r="AN30" i="50" a="1"/>
  <c r="AN30" i="50" s="1"/>
  <c r="AN46" i="50" a="1"/>
  <c r="AN46" i="50" s="1"/>
  <c r="AN62" i="50" a="1"/>
  <c r="AN62" i="50" s="1"/>
  <c r="AN78" i="50" a="1"/>
  <c r="AN78" i="50" s="1"/>
  <c r="AN94" i="50" a="1"/>
  <c r="AN94" i="50" s="1"/>
  <c r="AN110" i="50" a="1"/>
  <c r="AN110" i="50" s="1"/>
  <c r="AS110" i="50" s="1"/>
  <c r="AN126" i="50" a="1"/>
  <c r="AN126" i="50" s="1"/>
  <c r="AN142" i="50" a="1"/>
  <c r="AN142" i="50" s="1"/>
  <c r="AS142" i="50" s="1"/>
  <c r="AY142" i="50" s="1"/>
  <c r="AN158" i="50" a="1"/>
  <c r="AN158" i="50" s="1"/>
  <c r="AS158" i="50" s="1"/>
  <c r="AN174" i="50" a="1"/>
  <c r="AN174" i="50" s="1"/>
  <c r="AS174" i="50" s="1"/>
  <c r="AN20" i="50" a="1"/>
  <c r="AN20" i="50" s="1"/>
  <c r="AS20" i="50" s="1"/>
  <c r="AN25" i="50" a="1"/>
  <c r="AN25" i="50" s="1"/>
  <c r="AS25" i="50" s="1"/>
  <c r="AN31" i="50" a="1"/>
  <c r="AN31" i="50" s="1"/>
  <c r="AN36" i="50" a="1"/>
  <c r="AN36" i="50" s="1"/>
  <c r="AS36" i="50" s="1"/>
  <c r="AY36" i="50" s="1"/>
  <c r="AN41" i="50" a="1"/>
  <c r="AN41" i="50" s="1"/>
  <c r="AS41" i="50" s="1"/>
  <c r="AN47" i="50" a="1"/>
  <c r="AN47" i="50" s="1"/>
  <c r="AN52" i="50" a="1"/>
  <c r="AN52" i="50" s="1"/>
  <c r="AS52" i="50" s="1"/>
  <c r="AN57" i="50" a="1"/>
  <c r="AN57" i="50" s="1"/>
  <c r="AS57" i="50" s="1"/>
  <c r="AN63" i="50" a="1"/>
  <c r="AN63" i="50" s="1"/>
  <c r="AS63" i="50" s="1"/>
  <c r="AY63" i="50" s="1"/>
  <c r="AN68" i="50" a="1"/>
  <c r="AN68" i="50" s="1"/>
  <c r="AS68" i="50" s="1"/>
  <c r="AN73" i="50" a="1"/>
  <c r="AN73" i="50" s="1"/>
  <c r="AN79" i="50" a="1"/>
  <c r="AN79" i="50" s="1"/>
  <c r="AN106" i="50" a="1"/>
  <c r="AN106" i="50" s="1"/>
  <c r="AN170" i="50" a="1"/>
  <c r="AN170" i="50" s="1"/>
  <c r="AN186" i="50" a="1"/>
  <c r="AN186" i="50" s="1"/>
  <c r="AS186" i="50" s="1"/>
  <c r="AN201" i="50" a="1"/>
  <c r="AN201" i="50" s="1"/>
  <c r="AN244" i="50" a="1"/>
  <c r="AN244" i="50" s="1"/>
  <c r="AN259" i="50" a="1"/>
  <c r="AN259" i="50" s="1"/>
  <c r="AS259" i="50" s="1"/>
  <c r="AN89" i="50" a="1"/>
  <c r="AN89" i="50" s="1"/>
  <c r="AN111" i="50" a="1"/>
  <c r="AN111" i="50" s="1"/>
  <c r="AS111" i="50" s="1"/>
  <c r="AN132" i="50" a="1"/>
  <c r="AN132" i="50" s="1"/>
  <c r="AS132" i="50" s="1"/>
  <c r="AY132" i="50" s="1"/>
  <c r="AN153" i="50" a="1"/>
  <c r="AN153" i="50" s="1"/>
  <c r="AS153" i="50" s="1"/>
  <c r="AN175" i="50" a="1"/>
  <c r="AN175" i="50" s="1"/>
  <c r="AN190" i="50" a="1"/>
  <c r="AN190" i="50" s="1"/>
  <c r="AS190" i="50" s="1"/>
  <c r="AN202" i="50" a="1"/>
  <c r="AN202" i="50" s="1"/>
  <c r="AN217" i="50" a="1"/>
  <c r="AN217" i="50" s="1"/>
  <c r="AN58" i="50" a="1"/>
  <c r="AN58" i="50" s="1"/>
  <c r="AN90" i="50" a="1"/>
  <c r="AN90" i="50" s="1"/>
  <c r="AS90" i="50" s="1"/>
  <c r="AV90" i="50" s="1"/>
  <c r="AN154" i="50" a="1"/>
  <c r="AN154" i="50" s="1"/>
  <c r="AN191" i="50" a="1"/>
  <c r="AN191" i="50" s="1"/>
  <c r="AS191" i="50" s="1"/>
  <c r="AY191" i="50" s="1"/>
  <c r="AN206" i="50" a="1"/>
  <c r="AN206" i="50" s="1"/>
  <c r="AS206" i="50" s="1"/>
  <c r="AN218" i="50" a="1"/>
  <c r="AN218" i="50" s="1"/>
  <c r="AN233" i="50" a="1"/>
  <c r="AN233" i="50" s="1"/>
  <c r="AN260" i="50" a="1"/>
  <c r="AN260" i="50" s="1"/>
  <c r="AN95" i="50" a="1"/>
  <c r="AN95" i="50" s="1"/>
  <c r="AN116" i="50" a="1"/>
  <c r="AN116" i="50" s="1"/>
  <c r="AS116" i="50" s="1"/>
  <c r="AN137" i="50" a="1"/>
  <c r="AN137" i="50" s="1"/>
  <c r="AN159" i="50" a="1"/>
  <c r="AN159" i="50" s="1"/>
  <c r="AS159" i="50" s="1"/>
  <c r="AN207" i="50" a="1"/>
  <c r="AN207" i="50" s="1"/>
  <c r="AS207" i="50" s="1"/>
  <c r="AN222" i="50" a="1"/>
  <c r="AN222" i="50" s="1"/>
  <c r="AS222" i="50" s="1"/>
  <c r="AY222" i="50" s="1"/>
  <c r="AN234" i="50" a="1"/>
  <c r="AN234" i="50" s="1"/>
  <c r="AN249" i="50" a="1"/>
  <c r="AN249" i="50" s="1"/>
  <c r="AS249" i="50" s="1"/>
  <c r="AN26" i="50" a="1"/>
  <c r="AN26" i="50" s="1"/>
  <c r="AS26" i="50" s="1"/>
  <c r="AN138" i="50" a="1"/>
  <c r="AN138" i="50" s="1"/>
  <c r="AN180" i="50" a="1"/>
  <c r="AN180" i="50" s="1"/>
  <c r="AN223" i="50" a="1"/>
  <c r="AN223" i="50" s="1"/>
  <c r="AN238" i="50" a="1"/>
  <c r="AN238" i="50" s="1"/>
  <c r="AN250" i="50" a="1"/>
  <c r="AN250" i="50" s="1"/>
  <c r="AN261" i="50" a="1"/>
  <c r="AN261" i="50" s="1"/>
  <c r="AN74" i="50" a="1"/>
  <c r="AN74" i="50" s="1"/>
  <c r="AN100" i="50" a="1"/>
  <c r="AN100" i="50" s="1"/>
  <c r="AN121" i="50" a="1"/>
  <c r="AN121" i="50" s="1"/>
  <c r="AN143" i="50" a="1"/>
  <c r="AN143" i="50" s="1"/>
  <c r="AN164" i="50" a="1"/>
  <c r="AN164" i="50" s="1"/>
  <c r="AN196" i="50" a="1"/>
  <c r="AN196" i="50" s="1"/>
  <c r="AS196" i="50" s="1"/>
  <c r="AN239" i="50" a="1"/>
  <c r="AN239" i="50" s="1"/>
  <c r="AS239" i="50" s="1"/>
  <c r="AY239" i="50" s="1"/>
  <c r="AN254" i="50" a="1"/>
  <c r="AN254" i="50" s="1"/>
  <c r="AN122" i="50" a="1"/>
  <c r="AN122" i="50" s="1"/>
  <c r="AN212" i="50" a="1"/>
  <c r="AN212" i="50" s="1"/>
  <c r="AN255" i="50" a="1"/>
  <c r="AN255" i="50" s="1"/>
  <c r="AS255" i="50" s="1"/>
  <c r="AN42" i="50" a="1"/>
  <c r="AN42" i="50" s="1"/>
  <c r="AS42" i="50" s="1"/>
  <c r="AN84" i="50" a="1"/>
  <c r="AN84" i="50" s="1"/>
  <c r="AN105" i="50" a="1"/>
  <c r="AN105" i="50" s="1"/>
  <c r="AS105" i="50" s="1"/>
  <c r="AN127" i="50" a="1"/>
  <c r="AN127" i="50" s="1"/>
  <c r="AS127" i="50" s="1"/>
  <c r="AY127" i="50" s="1"/>
  <c r="AN148" i="50" a="1"/>
  <c r="AN148" i="50" s="1"/>
  <c r="AN169" i="50" a="1"/>
  <c r="AN169" i="50" s="1"/>
  <c r="AN185" i="50" a="1"/>
  <c r="AN185" i="50" s="1"/>
  <c r="AN228" i="50" a="1"/>
  <c r="AN228" i="50" s="1"/>
  <c r="AS228" i="50" s="1"/>
  <c r="AY228" i="50" s="1"/>
  <c r="BA191" i="50"/>
  <c r="BA203" i="50"/>
  <c r="BA75" i="50"/>
  <c r="BA87" i="50"/>
  <c r="BA99" i="50"/>
  <c r="BA111" i="50"/>
  <c r="BA135" i="50"/>
  <c r="BA180" i="50"/>
  <c r="BA192" i="50"/>
  <c r="BA52" i="50"/>
  <c r="BA112" i="50"/>
  <c r="BA177" i="50"/>
  <c r="BA193" i="50"/>
  <c r="BA65" i="50"/>
  <c r="BA77" i="50"/>
  <c r="BA149" i="50"/>
  <c r="BA194" i="50"/>
  <c r="BA18" i="50"/>
  <c r="BA42" i="50"/>
  <c r="BA54" i="50"/>
  <c r="BA66" i="50"/>
  <c r="BA78" i="50"/>
  <c r="BA174" i="50"/>
  <c r="BA189" i="50"/>
  <c r="BA231" i="50"/>
  <c r="BA19" i="50"/>
  <c r="BA67" i="50"/>
  <c r="BA249" i="50"/>
  <c r="BA196" i="50"/>
  <c r="BA232" i="50"/>
  <c r="BA44" i="50"/>
  <c r="BA68" i="50"/>
  <c r="BA80" i="50"/>
  <c r="BA104" i="50"/>
  <c r="BA140" i="50"/>
  <c r="BA185" i="50"/>
  <c r="BA245" i="50"/>
  <c r="BA257" i="50"/>
  <c r="BA57" i="50"/>
  <c r="BA81" i="50"/>
  <c r="BA141" i="50"/>
  <c r="BA246" i="50"/>
  <c r="BA94" i="50"/>
  <c r="BA142" i="50"/>
  <c r="BA187" i="50"/>
  <c r="BA199" i="50"/>
  <c r="BA211" i="50"/>
  <c r="BA188" i="50"/>
  <c r="BA224" i="50"/>
  <c r="BA260" i="50"/>
  <c r="BA24" i="50"/>
  <c r="BA72" i="50"/>
  <c r="BA156" i="50"/>
  <c r="BA85" i="50"/>
  <c r="BA25" i="50"/>
  <c r="BA178" i="50"/>
  <c r="BA190" i="50"/>
  <c r="AX13" i="50"/>
  <c r="AX34" i="50"/>
  <c r="AX58" i="50"/>
  <c r="AX118" i="50"/>
  <c r="AX213" i="50"/>
  <c r="AX237" i="50"/>
  <c r="AX249" i="50"/>
  <c r="AX35" i="50"/>
  <c r="AX59" i="50"/>
  <c r="AX95" i="50"/>
  <c r="AX119" i="50"/>
  <c r="AX155" i="50"/>
  <c r="AX36" i="50"/>
  <c r="AX72" i="50"/>
  <c r="AX132" i="50"/>
  <c r="AX239" i="50"/>
  <c r="AX25" i="50"/>
  <c r="AX180" i="50"/>
  <c r="AX228" i="50"/>
  <c r="AX26" i="50"/>
  <c r="AX38" i="50"/>
  <c r="AX86" i="50"/>
  <c r="AX246" i="50"/>
  <c r="AX173" i="50"/>
  <c r="AX39" i="50"/>
  <c r="AX75" i="50"/>
  <c r="AX99" i="50"/>
  <c r="AX135" i="50"/>
  <c r="AX147" i="50"/>
  <c r="AX159" i="50"/>
  <c r="AX174" i="50"/>
  <c r="AX40" i="50"/>
  <c r="AX222" i="50"/>
  <c r="AX183" i="50"/>
  <c r="AX207" i="50"/>
  <c r="AX29" i="50"/>
  <c r="AX77" i="50"/>
  <c r="AX125" i="50"/>
  <c r="AX232" i="50"/>
  <c r="AX18" i="50"/>
  <c r="AX42" i="50"/>
  <c r="AX66" i="50"/>
  <c r="AX78" i="50"/>
  <c r="AX114" i="50"/>
  <c r="AX233" i="50"/>
  <c r="AX245" i="50"/>
  <c r="AX257" i="50"/>
  <c r="AX91" i="50"/>
  <c r="AX56" i="50"/>
  <c r="AX80" i="50"/>
  <c r="AX105" i="50"/>
  <c r="AX117" i="50"/>
  <c r="AX128" i="50"/>
  <c r="AX235" i="50"/>
  <c r="AX141" i="50"/>
  <c r="AX92" i="50"/>
  <c r="AX81" i="50"/>
  <c r="AY187" i="50"/>
  <c r="AY199" i="50"/>
  <c r="AY211" i="50"/>
  <c r="AY235" i="50"/>
  <c r="AY156" i="50"/>
  <c r="AY224" i="50"/>
  <c r="AY157" i="50"/>
  <c r="AY249" i="50"/>
  <c r="AY38" i="50"/>
  <c r="AY86" i="50"/>
  <c r="AY110" i="50"/>
  <c r="AY190" i="50"/>
  <c r="AY39" i="50"/>
  <c r="AY75" i="50"/>
  <c r="AY87" i="50"/>
  <c r="AY111" i="50"/>
  <c r="AY159" i="50"/>
  <c r="AY203" i="50"/>
  <c r="AY40" i="50"/>
  <c r="AY112" i="50"/>
  <c r="AY192" i="50"/>
  <c r="AY252" i="50"/>
  <c r="AY41" i="50"/>
  <c r="AY125" i="50"/>
  <c r="AY149" i="50"/>
  <c r="AY161" i="50"/>
  <c r="AY173" i="50"/>
  <c r="AY193" i="50"/>
  <c r="AY54" i="50"/>
  <c r="AY114" i="50"/>
  <c r="AY174" i="50"/>
  <c r="AY194" i="50"/>
  <c r="AY19" i="50"/>
  <c r="AY91" i="50"/>
  <c r="AY207" i="50"/>
  <c r="AY243" i="50"/>
  <c r="AY44" i="50"/>
  <c r="AY56" i="50"/>
  <c r="AY68" i="50"/>
  <c r="AY80" i="50"/>
  <c r="AY196" i="50"/>
  <c r="AY81" i="50"/>
  <c r="AY105" i="50"/>
  <c r="AY141" i="50"/>
  <c r="AY186" i="50"/>
  <c r="AY155" i="50"/>
  <c r="AY246" i="50"/>
  <c r="AY119" i="50"/>
  <c r="AY59" i="50"/>
  <c r="AY34" i="50"/>
  <c r="AY197" i="50"/>
  <c r="AY70" i="50"/>
  <c r="AY198" i="50"/>
  <c r="AZ189" i="50"/>
  <c r="AZ26" i="50"/>
  <c r="AZ38" i="50"/>
  <c r="AZ190" i="50"/>
  <c r="AZ39" i="50"/>
  <c r="AZ99" i="50"/>
  <c r="AZ111" i="50"/>
  <c r="AZ147" i="50"/>
  <c r="AZ159" i="50"/>
  <c r="AZ191" i="50"/>
  <c r="AZ203" i="50"/>
  <c r="AZ52" i="50"/>
  <c r="AZ112" i="50"/>
  <c r="AZ148" i="50"/>
  <c r="AZ192" i="50"/>
  <c r="AZ29" i="50"/>
  <c r="AZ41" i="50"/>
  <c r="AZ149" i="50"/>
  <c r="AZ161" i="50"/>
  <c r="AZ54" i="50"/>
  <c r="AZ66" i="50"/>
  <c r="AZ114" i="50"/>
  <c r="AZ194" i="50"/>
  <c r="AZ55" i="50"/>
  <c r="AZ91" i="50"/>
  <c r="AZ187" i="50"/>
  <c r="AZ195" i="50"/>
  <c r="AZ231" i="50"/>
  <c r="AZ243" i="50"/>
  <c r="AZ44" i="50"/>
  <c r="AZ56" i="50"/>
  <c r="AZ68" i="50"/>
  <c r="AZ92" i="50"/>
  <c r="AZ104" i="50"/>
  <c r="AZ140" i="50"/>
  <c r="AZ196" i="50"/>
  <c r="AZ232" i="50"/>
  <c r="AZ57" i="50"/>
  <c r="AZ117" i="50"/>
  <c r="AZ185" i="50"/>
  <c r="AZ197" i="50"/>
  <c r="AZ233" i="50"/>
  <c r="AZ257" i="50"/>
  <c r="AZ34" i="50"/>
  <c r="AZ58" i="50"/>
  <c r="AZ70" i="50"/>
  <c r="AZ118" i="50"/>
  <c r="AZ198" i="50"/>
  <c r="AZ222" i="50"/>
  <c r="AZ59" i="50"/>
  <c r="AZ119" i="50"/>
  <c r="AZ60" i="50"/>
  <c r="AZ157" i="50"/>
  <c r="AZ25" i="50"/>
  <c r="AZ24" i="50"/>
  <c r="AZ235" i="50"/>
  <c r="AV248" i="50"/>
  <c r="AV258" i="50"/>
  <c r="AV184" i="50"/>
  <c r="AV247" i="50"/>
  <c r="AV255" i="50"/>
  <c r="AV206" i="50"/>
  <c r="AV216" i="50"/>
  <c r="AV181" i="50"/>
  <c r="AS13" i="50"/>
  <c r="AT13" i="50"/>
  <c r="AX20" i="50"/>
  <c r="AZ13" i="50"/>
  <c r="AR13" i="50"/>
  <c r="AY13" i="50"/>
  <c r="BA13" i="50"/>
  <c r="AU13" i="50"/>
  <c r="AV259" i="50" l="1"/>
  <c r="AS185" i="50"/>
  <c r="AY185" i="50" s="1"/>
  <c r="AS94" i="50"/>
  <c r="AY94" i="50" s="1"/>
  <c r="AU29" i="50"/>
  <c r="BA29" i="50" s="1"/>
  <c r="AU183" i="50"/>
  <c r="BA183" i="50" s="1"/>
  <c r="AT156" i="50"/>
  <c r="AZ156" i="50" s="1"/>
  <c r="AR224" i="50"/>
  <c r="AV224" i="50" s="1"/>
  <c r="AS78" i="50"/>
  <c r="AY78" i="50" s="1"/>
  <c r="AS147" i="50"/>
  <c r="AY147" i="50" s="1"/>
  <c r="AS118" i="50"/>
  <c r="AY118" i="50" s="1"/>
  <c r="AU213" i="50"/>
  <c r="BA213" i="50" s="1"/>
  <c r="AU212" i="50"/>
  <c r="BA212" i="50" s="1"/>
  <c r="AU20" i="50"/>
  <c r="BA20" i="50" s="1"/>
  <c r="AU70" i="50"/>
  <c r="BA70" i="50" s="1"/>
  <c r="AU228" i="50"/>
  <c r="BA228" i="50" s="1"/>
  <c r="AU86" i="50"/>
  <c r="BA86" i="50" s="1"/>
  <c r="AT260" i="50"/>
  <c r="AZ260" i="50" s="1"/>
  <c r="AR60" i="50"/>
  <c r="AX60" i="50" s="1"/>
  <c r="AR140" i="50"/>
  <c r="AX140" i="50" s="1"/>
  <c r="AR19" i="50"/>
  <c r="AX19" i="50" s="1"/>
  <c r="AS148" i="50"/>
  <c r="AY148" i="50" s="1"/>
  <c r="AS92" i="50"/>
  <c r="AY92" i="50" s="1"/>
  <c r="AS180" i="50"/>
  <c r="AV180" i="50" s="1"/>
  <c r="AS58" i="50"/>
  <c r="AV58" i="50" s="1"/>
  <c r="AS195" i="50"/>
  <c r="AY67" i="50"/>
  <c r="AS67" i="50"/>
  <c r="AS17" i="50"/>
  <c r="AY17" i="50" s="1"/>
  <c r="AS213" i="50"/>
  <c r="AY213" i="50" s="1"/>
  <c r="AS85" i="50"/>
  <c r="AY85" i="50" s="1"/>
  <c r="AU197" i="50"/>
  <c r="BA197" i="50" s="1"/>
  <c r="AU55" i="50"/>
  <c r="BA55" i="50" s="1"/>
  <c r="AZ128" i="50"/>
  <c r="AT128" i="50"/>
  <c r="AT95" i="50"/>
  <c r="AZ95" i="50" s="1"/>
  <c r="AT20" i="50"/>
  <c r="AZ20" i="50" s="1"/>
  <c r="AR177" i="50"/>
  <c r="AX177" i="50" s="1"/>
  <c r="AR231" i="50"/>
  <c r="AX231" i="50" s="1"/>
  <c r="AS233" i="50"/>
  <c r="AV233" i="50" s="1"/>
  <c r="AS189" i="50"/>
  <c r="AV189" i="50" s="1"/>
  <c r="AU186" i="50"/>
  <c r="BA186" i="50" s="1"/>
  <c r="AT42" i="50"/>
  <c r="AZ42" i="50" s="1"/>
  <c r="AT65" i="50"/>
  <c r="AZ65" i="50" s="1"/>
  <c r="AR252" i="50"/>
  <c r="AX252" i="50" s="1"/>
  <c r="AR63" i="50"/>
  <c r="AV63" i="50" s="1"/>
  <c r="AR87" i="50"/>
  <c r="AX87" i="50" s="1"/>
  <c r="AR52" i="50"/>
  <c r="AX52" i="50" s="1"/>
  <c r="AS18" i="50"/>
  <c r="AY18" i="50" s="1"/>
  <c r="AS135" i="50"/>
  <c r="AY135" i="50" s="1"/>
  <c r="AS95" i="50"/>
  <c r="AV95" i="50" s="1"/>
  <c r="AS237" i="50"/>
  <c r="AV237" i="50" s="1"/>
  <c r="AS178" i="50"/>
  <c r="AY178" i="50" s="1"/>
  <c r="AS188" i="50"/>
  <c r="AY188" i="50" s="1"/>
  <c r="AS60" i="50"/>
  <c r="AY60" i="50" s="1"/>
  <c r="AS128" i="50"/>
  <c r="AV128" i="50" s="1"/>
  <c r="AU26" i="50"/>
  <c r="BA26" i="50" s="1"/>
  <c r="AU157" i="50"/>
  <c r="AV157" i="50" s="1"/>
  <c r="AU207" i="50"/>
  <c r="BA207" i="50" s="1"/>
  <c r="AU173" i="50"/>
  <c r="BA173" i="50" s="1"/>
  <c r="AT199" i="50"/>
  <c r="AZ199" i="50" s="1"/>
  <c r="AT40" i="50"/>
  <c r="AZ40" i="50" s="1"/>
  <c r="AT110" i="50"/>
  <c r="AZ110" i="50" s="1"/>
  <c r="AR85" i="50"/>
  <c r="AS245" i="50"/>
  <c r="AY245" i="50" s="1"/>
  <c r="AS212" i="50"/>
  <c r="AY212" i="50" s="1"/>
  <c r="AS260" i="50"/>
  <c r="AY260" i="50" s="1"/>
  <c r="AS104" i="50"/>
  <c r="AV104" i="50" s="1"/>
  <c r="AS183" i="50"/>
  <c r="AV183" i="50" s="1"/>
  <c r="AS55" i="50"/>
  <c r="AU195" i="50"/>
  <c r="BA195" i="50" s="1"/>
  <c r="AU148" i="50"/>
  <c r="BA148" i="50" s="1"/>
  <c r="AU198" i="50"/>
  <c r="AV198" i="50" s="1"/>
  <c r="AU110" i="50"/>
  <c r="BA110" i="50" s="1"/>
  <c r="AT193" i="50"/>
  <c r="AV193" i="50" s="1"/>
  <c r="AT132" i="50"/>
  <c r="AV132" i="50" s="1"/>
  <c r="AT67" i="50"/>
  <c r="AZ67" i="50" s="1"/>
  <c r="AR94" i="50"/>
  <c r="AX94" i="50" s="1"/>
  <c r="AR161" i="50"/>
  <c r="AV161" i="50" s="1"/>
  <c r="AV171" i="50"/>
  <c r="AV168" i="50"/>
  <c r="AZ237" i="50"/>
  <c r="AV36" i="50"/>
  <c r="AZ36" i="50"/>
  <c r="AV169" i="50"/>
  <c r="AV239" i="50"/>
  <c r="AZ239" i="50"/>
  <c r="AV135" i="50"/>
  <c r="AV202" i="50"/>
  <c r="AV196" i="50"/>
  <c r="AV220" i="50"/>
  <c r="AV136" i="50"/>
  <c r="AV230" i="50"/>
  <c r="AV229" i="50"/>
  <c r="AV147" i="50"/>
  <c r="AV18" i="50"/>
  <c r="AV251" i="50"/>
  <c r="AV226" i="50"/>
  <c r="AV179" i="50"/>
  <c r="AV191" i="50"/>
  <c r="AV223" i="50"/>
  <c r="AV177" i="50"/>
  <c r="AV215" i="50"/>
  <c r="AV129" i="50"/>
  <c r="AV250" i="50"/>
  <c r="AV219" i="50"/>
  <c r="AV246" i="50"/>
  <c r="AV208" i="50"/>
  <c r="AV254" i="50"/>
  <c r="AV176" i="50"/>
  <c r="AV234" i="50"/>
  <c r="AV178" i="50"/>
  <c r="AV201" i="50"/>
  <c r="AV253" i="50"/>
  <c r="AV242" i="50"/>
  <c r="AV227" i="50"/>
  <c r="AV235" i="50"/>
  <c r="AV159" i="50"/>
  <c r="AV209" i="50"/>
  <c r="AV218" i="50"/>
  <c r="AV217" i="50"/>
  <c r="AV149" i="50"/>
  <c r="AV240" i="50"/>
  <c r="AV91" i="50"/>
  <c r="AV222" i="50"/>
  <c r="AV241" i="50"/>
  <c r="AV204" i="50"/>
  <c r="AV249" i="50"/>
  <c r="AV190" i="50"/>
  <c r="AV185" i="50"/>
  <c r="AV146" i="50"/>
  <c r="AV214" i="50"/>
  <c r="AV213" i="50"/>
  <c r="AV225" i="50"/>
  <c r="AV211" i="50"/>
  <c r="AV221" i="50"/>
  <c r="AV244" i="50"/>
  <c r="AV257" i="50"/>
  <c r="AV256" i="50"/>
  <c r="AV207" i="50"/>
  <c r="AV88" i="50"/>
  <c r="AV182" i="50"/>
  <c r="AV194" i="50"/>
  <c r="AV252" i="50"/>
  <c r="AV192" i="50"/>
  <c r="AV261" i="50"/>
  <c r="AV200" i="50"/>
  <c r="AV245" i="50"/>
  <c r="AV232" i="50"/>
  <c r="AV231" i="50"/>
  <c r="AV243" i="50"/>
  <c r="AV187" i="50"/>
  <c r="AV203" i="50"/>
  <c r="AV238" i="50"/>
  <c r="AV205" i="50"/>
  <c r="AV210" i="50"/>
  <c r="AV228" i="50"/>
  <c r="AV236" i="50"/>
  <c r="AV21" i="50"/>
  <c r="AV33" i="50"/>
  <c r="AV54" i="50"/>
  <c r="AV40" i="50"/>
  <c r="AV108" i="50"/>
  <c r="AV92" i="50"/>
  <c r="AV76" i="50"/>
  <c r="AV125" i="50"/>
  <c r="AV170" i="50"/>
  <c r="AV57" i="50"/>
  <c r="AV27" i="50"/>
  <c r="AV38" i="50"/>
  <c r="AV60" i="50"/>
  <c r="AV46" i="50"/>
  <c r="AV118" i="50"/>
  <c r="AV115" i="50"/>
  <c r="AV98" i="50"/>
  <c r="AV82" i="50"/>
  <c r="AV117" i="50"/>
  <c r="AV141" i="50"/>
  <c r="AV137" i="50"/>
  <c r="AV156" i="50"/>
  <c r="AV37" i="50"/>
  <c r="AV44" i="50"/>
  <c r="AV65" i="50"/>
  <c r="AV49" i="50"/>
  <c r="AV81" i="50"/>
  <c r="AV105" i="50"/>
  <c r="AV101" i="50"/>
  <c r="AV120" i="50"/>
  <c r="AV138" i="50"/>
  <c r="AV148" i="50"/>
  <c r="AV160" i="50"/>
  <c r="AV174" i="50"/>
  <c r="AV41" i="50"/>
  <c r="AV29" i="50"/>
  <c r="AV69" i="50"/>
  <c r="AV52" i="50"/>
  <c r="AV84" i="50"/>
  <c r="AV121" i="50"/>
  <c r="AV89" i="50"/>
  <c r="AV123" i="50"/>
  <c r="AV140" i="50"/>
  <c r="AV152" i="50"/>
  <c r="AV164" i="50"/>
  <c r="AV43" i="50"/>
  <c r="AV17" i="50"/>
  <c r="AX17" i="50" s="1"/>
  <c r="AV32" i="50"/>
  <c r="AV47" i="50"/>
  <c r="AV87" i="50"/>
  <c r="AV68" i="50"/>
  <c r="AV109" i="50"/>
  <c r="AV127" i="50"/>
  <c r="AV154" i="50"/>
  <c r="AV155" i="50"/>
  <c r="AV167" i="50"/>
  <c r="AV16" i="50"/>
  <c r="AV75" i="50"/>
  <c r="AV20" i="50"/>
  <c r="AV35" i="50"/>
  <c r="AV50" i="50"/>
  <c r="AV93" i="50"/>
  <c r="AV71" i="50"/>
  <c r="AV122" i="50"/>
  <c r="AV97" i="50"/>
  <c r="AV130" i="50"/>
  <c r="AV133" i="50"/>
  <c r="AV158" i="50"/>
  <c r="AV173" i="50"/>
  <c r="AV34" i="50"/>
  <c r="AV150" i="50"/>
  <c r="AV22" i="50"/>
  <c r="AV23" i="50"/>
  <c r="AV39" i="50"/>
  <c r="AV53" i="50"/>
  <c r="AV61" i="50"/>
  <c r="AV96" i="50"/>
  <c r="AV74" i="50"/>
  <c r="AV116" i="50"/>
  <c r="AV100" i="50"/>
  <c r="AV131" i="50"/>
  <c r="AV139" i="50"/>
  <c r="AV163" i="50"/>
  <c r="AV175" i="50"/>
  <c r="AV24" i="50"/>
  <c r="AV119" i="50"/>
  <c r="AV19" i="50"/>
  <c r="AV26" i="50"/>
  <c r="AV42" i="50"/>
  <c r="AV56" i="50"/>
  <c r="AV99" i="50"/>
  <c r="AV77" i="50"/>
  <c r="AV110" i="50"/>
  <c r="AV103" i="50"/>
  <c r="AV134" i="50"/>
  <c r="AV151" i="50"/>
  <c r="AV166" i="50"/>
  <c r="AV114" i="50"/>
  <c r="AV28" i="50"/>
  <c r="AV45" i="50"/>
  <c r="AV59" i="50"/>
  <c r="AV66" i="50"/>
  <c r="AV102" i="50"/>
  <c r="AV80" i="50"/>
  <c r="AV111" i="50"/>
  <c r="AV107" i="50"/>
  <c r="AV126" i="50"/>
  <c r="AV143" i="50"/>
  <c r="AV172" i="50"/>
  <c r="AV79" i="50"/>
  <c r="AV30" i="50"/>
  <c r="AV48" i="50"/>
  <c r="AV62" i="50"/>
  <c r="AV78" i="50"/>
  <c r="AV106" i="50"/>
  <c r="AV83" i="50"/>
  <c r="AV70" i="50"/>
  <c r="AV113" i="50"/>
  <c r="AV142" i="50"/>
  <c r="AV145" i="50"/>
  <c r="AV162" i="50"/>
  <c r="AV25" i="50"/>
  <c r="AV31" i="50"/>
  <c r="AV51" i="50"/>
  <c r="AV72" i="50"/>
  <c r="AV64" i="50"/>
  <c r="AV112" i="50"/>
  <c r="AV86" i="50"/>
  <c r="AV73" i="50"/>
  <c r="AV124" i="50"/>
  <c r="AV144" i="50"/>
  <c r="AV153" i="50"/>
  <c r="AV165" i="50"/>
  <c r="AV85" i="50" l="1"/>
  <c r="AY189" i="50"/>
  <c r="AV195" i="50"/>
  <c r="AV94" i="50"/>
  <c r="AV186" i="50"/>
  <c r="AV67" i="50"/>
  <c r="AV212" i="50"/>
  <c r="AV55" i="50"/>
  <c r="AZ132" i="50"/>
  <c r="AY55" i="50"/>
  <c r="AX85" i="50"/>
  <c r="BA157" i="50"/>
  <c r="AY237" i="50"/>
  <c r="AX63" i="50"/>
  <c r="AY233" i="50"/>
  <c r="AY195" i="50"/>
  <c r="AX224" i="50"/>
  <c r="AV197" i="50"/>
  <c r="AV260" i="50"/>
  <c r="AZ193" i="50"/>
  <c r="AY183" i="50"/>
  <c r="AY95" i="50"/>
  <c r="AY58" i="50"/>
  <c r="AY104" i="50"/>
  <c r="AY128" i="50"/>
  <c r="AY180" i="50"/>
  <c r="AV199" i="50"/>
  <c r="AV188" i="50"/>
  <c r="AX161" i="50"/>
  <c r="BA198" i="50"/>
  <c r="E52" i="2"/>
  <c r="E38" i="2"/>
  <c r="E39" i="2" l="1"/>
  <c r="E40" i="2" s="1"/>
  <c r="E41" i="2" s="1"/>
  <c r="E42" i="2" s="1"/>
  <c r="E43" i="2" s="1"/>
  <c r="E44" i="2" s="1"/>
  <c r="E53" i="2"/>
  <c r="E54" i="2" s="1"/>
  <c r="E55" i="2" s="1"/>
  <c r="E56" i="2" s="1"/>
  <c r="E57" i="2" s="1"/>
  <c r="E58" i="2" s="1"/>
  <c r="G50" i="2"/>
  <c r="G35" i="2"/>
  <c r="N10" i="49"/>
  <c r="X10" i="49" s="1"/>
  <c r="N11" i="49"/>
  <c r="X11" i="49" s="1"/>
  <c r="N12" i="49"/>
  <c r="X12" i="49" s="1"/>
  <c r="N13" i="49"/>
  <c r="X13" i="49" s="1"/>
  <c r="N14" i="49"/>
  <c r="X14" i="49" s="1"/>
  <c r="N15" i="49"/>
  <c r="X15" i="49" s="1"/>
  <c r="N16" i="49"/>
  <c r="X16" i="49" s="1"/>
  <c r="N17" i="49"/>
  <c r="X17" i="49" s="1"/>
  <c r="N18" i="49"/>
  <c r="X18" i="49" s="1"/>
  <c r="N19" i="49"/>
  <c r="X19" i="49" s="1"/>
  <c r="N20" i="49"/>
  <c r="X20" i="49" s="1"/>
  <c r="N21" i="49"/>
  <c r="X21" i="49" s="1"/>
  <c r="N22" i="49"/>
  <c r="X22" i="49" s="1"/>
  <c r="N23" i="49"/>
  <c r="X23" i="49" s="1"/>
  <c r="N24" i="49"/>
  <c r="X24" i="49" s="1"/>
  <c r="N25" i="49"/>
  <c r="X25" i="49" s="1"/>
  <c r="N26" i="49"/>
  <c r="X26" i="49" s="1"/>
  <c r="N27" i="49"/>
  <c r="X27" i="49" s="1"/>
  <c r="N28" i="49"/>
  <c r="X28" i="49" s="1"/>
  <c r="N29" i="49"/>
  <c r="X29" i="49" s="1"/>
  <c r="N30" i="49"/>
  <c r="X30" i="49" s="1"/>
  <c r="N31" i="49"/>
  <c r="X31" i="49" s="1"/>
  <c r="N32" i="49"/>
  <c r="X32" i="49" s="1"/>
  <c r="N33" i="49"/>
  <c r="X33" i="49" s="1"/>
  <c r="N34" i="49"/>
  <c r="X34" i="49" s="1"/>
  <c r="N35" i="49"/>
  <c r="X35" i="49" s="1"/>
  <c r="N36" i="49"/>
  <c r="X36" i="49" s="1"/>
  <c r="N9" i="49"/>
  <c r="X9" i="49" s="1"/>
  <c r="B2" i="49"/>
  <c r="B17" i="49"/>
  <c r="Q17" i="49" s="1"/>
  <c r="S17" i="49" s="1"/>
  <c r="B16" i="49"/>
  <c r="Q16" i="49" s="1"/>
  <c r="S16" i="49" s="1"/>
  <c r="B15" i="49"/>
  <c r="Q15" i="49" s="1"/>
  <c r="S15" i="49" s="1"/>
  <c r="B14" i="49"/>
  <c r="Q14" i="49" s="1"/>
  <c r="S14" i="49" s="1"/>
  <c r="B13" i="49"/>
  <c r="Q13" i="49" s="1"/>
  <c r="S13" i="49" s="1"/>
  <c r="B12" i="49"/>
  <c r="Q12" i="49" s="1"/>
  <c r="S12" i="49" s="1"/>
  <c r="B11" i="49"/>
  <c r="Q11" i="49" s="1"/>
  <c r="S11" i="49" s="1"/>
  <c r="B10" i="49"/>
  <c r="Q10" i="49" s="1"/>
  <c r="S10" i="49" s="1"/>
  <c r="B9" i="49"/>
  <c r="Q9" i="49" s="1"/>
  <c r="AC191" i="50" l="1"/>
  <c r="AC184" i="50"/>
  <c r="AC214" i="50"/>
  <c r="AC202" i="50"/>
  <c r="AC98" i="50"/>
  <c r="AC208" i="50"/>
  <c r="AC76" i="50"/>
  <c r="AC218" i="50"/>
  <c r="AC16" i="50"/>
  <c r="AC110" i="50"/>
  <c r="AC129" i="50"/>
  <c r="AC142" i="50"/>
  <c r="AC166" i="50"/>
  <c r="AC213" i="50"/>
  <c r="AC241" i="50"/>
  <c r="AC29" i="50"/>
  <c r="AC43" i="50"/>
  <c r="AC61" i="50"/>
  <c r="AC81" i="50"/>
  <c r="AC111" i="50"/>
  <c r="AC192" i="50"/>
  <c r="AC72" i="50"/>
  <c r="AC212" i="50"/>
  <c r="AC67" i="50"/>
  <c r="AC251" i="50"/>
  <c r="AC89" i="50"/>
  <c r="AC205" i="50"/>
  <c r="AC33" i="50"/>
  <c r="AC25" i="50"/>
  <c r="AC114" i="50"/>
  <c r="AC130" i="50"/>
  <c r="AC143" i="50"/>
  <c r="AC167" i="50"/>
  <c r="AC216" i="50"/>
  <c r="AC242" i="50"/>
  <c r="AC30" i="50"/>
  <c r="AC47" i="50"/>
  <c r="AC62" i="50"/>
  <c r="AC84" i="50"/>
  <c r="AC112" i="50"/>
  <c r="AC193" i="50"/>
  <c r="AC17" i="50"/>
  <c r="AC231" i="50"/>
  <c r="AC150" i="50"/>
  <c r="AC154" i="50"/>
  <c r="AC240" i="50"/>
  <c r="AC54" i="50"/>
  <c r="AC162" i="50"/>
  <c r="AC90" i="50"/>
  <c r="AC115" i="50"/>
  <c r="AC131" i="50"/>
  <c r="AC144" i="50"/>
  <c r="AC170" i="50"/>
  <c r="AC217" i="50"/>
  <c r="AC244" i="50"/>
  <c r="AC31" i="50"/>
  <c r="AC48" i="50"/>
  <c r="AC158" i="50"/>
  <c r="AC86" i="50"/>
  <c r="AC156" i="50"/>
  <c r="AC180" i="50"/>
  <c r="AC18" i="50"/>
  <c r="AC232" i="50"/>
  <c r="AC74" i="50"/>
  <c r="AC65" i="50"/>
  <c r="AC68" i="50"/>
  <c r="AC201" i="50"/>
  <c r="AC164" i="50"/>
  <c r="AC92" i="50"/>
  <c r="AC116" i="50"/>
  <c r="AC132" i="50"/>
  <c r="AC146" i="50"/>
  <c r="AC171" i="50"/>
  <c r="AC219" i="50"/>
  <c r="AC245" i="50"/>
  <c r="AC32" i="50"/>
  <c r="AC49" i="50"/>
  <c r="AC63" i="50"/>
  <c r="AC82" i="50"/>
  <c r="AC120" i="50"/>
  <c r="AC97" i="50"/>
  <c r="AC20" i="50"/>
  <c r="AC159" i="50"/>
  <c r="AC235" i="50"/>
  <c r="AC44" i="50"/>
  <c r="AC126" i="50"/>
  <c r="AC239" i="50"/>
  <c r="AC163" i="50"/>
  <c r="AC93" i="50"/>
  <c r="AC117" i="50"/>
  <c r="AC133" i="50"/>
  <c r="AC148" i="50"/>
  <c r="AC172" i="50"/>
  <c r="AC220" i="50"/>
  <c r="AC249" i="50"/>
  <c r="AC34" i="50"/>
  <c r="AC50" i="50"/>
  <c r="AC64" i="50"/>
  <c r="AC87" i="50"/>
  <c r="AC243" i="50"/>
  <c r="AC109" i="50"/>
  <c r="AC194" i="50"/>
  <c r="AC147" i="50"/>
  <c r="AC141" i="50"/>
  <c r="AC255" i="50"/>
  <c r="AC57" i="50"/>
  <c r="AC181" i="50"/>
  <c r="AC204" i="50"/>
  <c r="AC69" i="50"/>
  <c r="AC94" i="50"/>
  <c r="AC118" i="50"/>
  <c r="AC134" i="50"/>
  <c r="AC149" i="50"/>
  <c r="AC178" i="50"/>
  <c r="AC221" i="50"/>
  <c r="AC253" i="50"/>
  <c r="AC35" i="50"/>
  <c r="AC51" i="50"/>
  <c r="AC66" i="50"/>
  <c r="AC88" i="50"/>
  <c r="AC27" i="50"/>
  <c r="AC105" i="50"/>
  <c r="AC195" i="50"/>
  <c r="AC206" i="50"/>
  <c r="AC176" i="50"/>
  <c r="AC259" i="50"/>
  <c r="AC103" i="50"/>
  <c r="AC215" i="50"/>
  <c r="AC52" i="50"/>
  <c r="AC225" i="50"/>
  <c r="AC95" i="50"/>
  <c r="AC119" i="50"/>
  <c r="AC135" i="50"/>
  <c r="AC151" i="50"/>
  <c r="AC179" i="50"/>
  <c r="AC222" i="50"/>
  <c r="AC254" i="50"/>
  <c r="AC36" i="50"/>
  <c r="AC53" i="50"/>
  <c r="AC70" i="50"/>
  <c r="AC237" i="50"/>
  <c r="AC46" i="50"/>
  <c r="AC199" i="50"/>
  <c r="AC42" i="50"/>
  <c r="AC207" i="50"/>
  <c r="AC175" i="50"/>
  <c r="AC200" i="50"/>
  <c r="AC258" i="50"/>
  <c r="AC233" i="50"/>
  <c r="AC169" i="50"/>
  <c r="AC102" i="50"/>
  <c r="AC96" i="50"/>
  <c r="AC123" i="50"/>
  <c r="AC136" i="50"/>
  <c r="AC152" i="50"/>
  <c r="AC183" i="50"/>
  <c r="AC227" i="50"/>
  <c r="AC19" i="50"/>
  <c r="AC37" i="50"/>
  <c r="AC55" i="50"/>
  <c r="AC71" i="50"/>
  <c r="AC121" i="50"/>
  <c r="AC238" i="50"/>
  <c r="AC187" i="50"/>
  <c r="AC185" i="50"/>
  <c r="AC91" i="50"/>
  <c r="AC174" i="50"/>
  <c r="AC197" i="50"/>
  <c r="AC247" i="50"/>
  <c r="AC73" i="50"/>
  <c r="AC226" i="50"/>
  <c r="AC145" i="50"/>
  <c r="AC99" i="50"/>
  <c r="AC124" i="50"/>
  <c r="AC137" i="50"/>
  <c r="AC155" i="50"/>
  <c r="AC203" i="50"/>
  <c r="AC228" i="50"/>
  <c r="AC22" i="50"/>
  <c r="AC38" i="50"/>
  <c r="AC56" i="50"/>
  <c r="AC75" i="50"/>
  <c r="AC122" i="50"/>
  <c r="AC45" i="50"/>
  <c r="AC188" i="50"/>
  <c r="AC186" i="50"/>
  <c r="AC77" i="50"/>
  <c r="AC173" i="50"/>
  <c r="AC250" i="50"/>
  <c r="AC168" i="50"/>
  <c r="AC198" i="50"/>
  <c r="AC21" i="50"/>
  <c r="AC230" i="50"/>
  <c r="AC100" i="50"/>
  <c r="AC125" i="50"/>
  <c r="AC138" i="50"/>
  <c r="AC160" i="50"/>
  <c r="AC209" i="50"/>
  <c r="AC229" i="50"/>
  <c r="AC23" i="50"/>
  <c r="AC39" i="50"/>
  <c r="AC58" i="50"/>
  <c r="AC78" i="50"/>
  <c r="AC157" i="50"/>
  <c r="AC177" i="50"/>
  <c r="AC189" i="50"/>
  <c r="AC182" i="50"/>
  <c r="AC85" i="50"/>
  <c r="AC260" i="50"/>
  <c r="AC83" i="50"/>
  <c r="AC256" i="50"/>
  <c r="AC153" i="50"/>
  <c r="AC252" i="50"/>
  <c r="AC224" i="50"/>
  <c r="AC101" i="50"/>
  <c r="AC127" i="50"/>
  <c r="AC139" i="50"/>
  <c r="AC161" i="50"/>
  <c r="AC210" i="50"/>
  <c r="AC234" i="50"/>
  <c r="AC26" i="50"/>
  <c r="AC40" i="50"/>
  <c r="AC59" i="50"/>
  <c r="AC79" i="50"/>
  <c r="AC246" i="50"/>
  <c r="AC190" i="50"/>
  <c r="AC257" i="50"/>
  <c r="AC24" i="50"/>
  <c r="AC196" i="50"/>
  <c r="AC223" i="50"/>
  <c r="AC261" i="50"/>
  <c r="AC248" i="50"/>
  <c r="AC108" i="50"/>
  <c r="AC113" i="50"/>
  <c r="AC106" i="50"/>
  <c r="AC128" i="50"/>
  <c r="AC140" i="50"/>
  <c r="AC165" i="50"/>
  <c r="AC211" i="50"/>
  <c r="AC236" i="50"/>
  <c r="AC28" i="50"/>
  <c r="AC41" i="50"/>
  <c r="AC60" i="50"/>
  <c r="AC80" i="50"/>
  <c r="AC104" i="50"/>
  <c r="N104" i="50"/>
  <c r="N234" i="50"/>
  <c r="N224" i="50"/>
  <c r="N78" i="50"/>
  <c r="N160" i="50"/>
  <c r="N22" i="50"/>
  <c r="N99" i="50"/>
  <c r="N136" i="50"/>
  <c r="N258" i="50"/>
  <c r="N60" i="50"/>
  <c r="N215" i="50"/>
  <c r="N51" i="50"/>
  <c r="N134" i="50"/>
  <c r="N57" i="50"/>
  <c r="N236" i="50"/>
  <c r="N103" i="50"/>
  <c r="N50" i="50"/>
  <c r="N133" i="50"/>
  <c r="N237" i="50"/>
  <c r="M68" i="50"/>
  <c r="N28" i="50"/>
  <c r="M244" i="50"/>
  <c r="M90" i="50"/>
  <c r="M231" i="50"/>
  <c r="M120" i="50"/>
  <c r="M112" i="50"/>
  <c r="M216" i="50"/>
  <c r="M33" i="50"/>
  <c r="M72" i="50"/>
  <c r="M82" i="50"/>
  <c r="N111" i="50"/>
  <c r="N218" i="50"/>
  <c r="M184" i="50"/>
  <c r="M104" i="50"/>
  <c r="M234" i="50"/>
  <c r="M224" i="50"/>
  <c r="M85" i="50"/>
  <c r="M78" i="50"/>
  <c r="M160" i="50"/>
  <c r="M198" i="50"/>
  <c r="M187" i="50"/>
  <c r="M22" i="50"/>
  <c r="M99" i="50"/>
  <c r="M174" i="50"/>
  <c r="M55" i="50"/>
  <c r="M136" i="50"/>
  <c r="M258" i="50"/>
  <c r="M60" i="50"/>
  <c r="M215" i="50"/>
  <c r="M51" i="50"/>
  <c r="M134" i="50"/>
  <c r="M57" i="50"/>
  <c r="M236" i="50"/>
  <c r="M103" i="50"/>
  <c r="M50" i="50"/>
  <c r="M133" i="50"/>
  <c r="M44" i="50"/>
  <c r="M237" i="50"/>
  <c r="M28" i="50"/>
  <c r="N244" i="50"/>
  <c r="N90" i="50"/>
  <c r="N120" i="50"/>
  <c r="N112" i="50"/>
  <c r="N216" i="50"/>
  <c r="N33" i="50"/>
  <c r="N82" i="50"/>
  <c r="M111" i="50"/>
  <c r="M213" i="50"/>
  <c r="M218" i="50"/>
  <c r="M196" i="50"/>
  <c r="N246" i="50"/>
  <c r="N210" i="50"/>
  <c r="N252" i="50"/>
  <c r="N182" i="50"/>
  <c r="N58" i="50"/>
  <c r="N138" i="50"/>
  <c r="N168" i="50"/>
  <c r="N108" i="50"/>
  <c r="N145" i="50"/>
  <c r="N37" i="50"/>
  <c r="N123" i="50"/>
  <c r="N200" i="50"/>
  <c r="N113" i="50"/>
  <c r="N259" i="50"/>
  <c r="N118" i="50"/>
  <c r="N255" i="50"/>
  <c r="N45" i="50"/>
  <c r="N176" i="50"/>
  <c r="N117" i="50"/>
  <c r="N235" i="50"/>
  <c r="N151" i="50"/>
  <c r="M65" i="50"/>
  <c r="N70" i="50"/>
  <c r="M217" i="50"/>
  <c r="M162" i="50"/>
  <c r="M17" i="50"/>
  <c r="M63" i="50"/>
  <c r="M84" i="50"/>
  <c r="M167" i="50"/>
  <c r="M205" i="50"/>
  <c r="M191" i="50"/>
  <c r="M32" i="50"/>
  <c r="N81" i="50"/>
  <c r="N166" i="50"/>
  <c r="N76" i="50"/>
  <c r="M246" i="50"/>
  <c r="M210" i="50"/>
  <c r="M252" i="50"/>
  <c r="M182" i="50"/>
  <c r="M58" i="50"/>
  <c r="M138" i="50"/>
  <c r="M168" i="50"/>
  <c r="M108" i="50"/>
  <c r="M228" i="50"/>
  <c r="M145" i="50"/>
  <c r="M91" i="50"/>
  <c r="M37" i="50"/>
  <c r="M123" i="50"/>
  <c r="M200" i="50"/>
  <c r="M113" i="50"/>
  <c r="M259" i="50"/>
  <c r="M35" i="50"/>
  <c r="M118" i="50"/>
  <c r="M255" i="50"/>
  <c r="M45" i="50"/>
  <c r="M176" i="50"/>
  <c r="M34" i="50"/>
  <c r="M117" i="50"/>
  <c r="M235" i="50"/>
  <c r="M151" i="50"/>
  <c r="M70" i="50"/>
  <c r="N217" i="50"/>
  <c r="N162" i="50"/>
  <c r="N63" i="50"/>
  <c r="N84" i="50"/>
  <c r="N167" i="50"/>
  <c r="N205" i="50"/>
  <c r="N32" i="50"/>
  <c r="M81" i="50"/>
  <c r="M166" i="50"/>
  <c r="M76" i="50"/>
  <c r="M190" i="50"/>
  <c r="M24" i="50"/>
  <c r="N79" i="50"/>
  <c r="N161" i="50"/>
  <c r="N39" i="50"/>
  <c r="N250" i="50"/>
  <c r="N122" i="50"/>
  <c r="N203" i="50"/>
  <c r="N226" i="50"/>
  <c r="N19" i="50"/>
  <c r="N96" i="50"/>
  <c r="N175" i="50"/>
  <c r="N46" i="50"/>
  <c r="N253" i="50"/>
  <c r="N94" i="50"/>
  <c r="N141" i="50"/>
  <c r="N53" i="50"/>
  <c r="N249" i="50"/>
  <c r="N93" i="50"/>
  <c r="M245" i="50"/>
  <c r="M74" i="50"/>
  <c r="N179" i="50"/>
  <c r="M170" i="50"/>
  <c r="M54" i="50"/>
  <c r="M192" i="50"/>
  <c r="M219" i="50"/>
  <c r="M62" i="50"/>
  <c r="M143" i="50"/>
  <c r="M89" i="50"/>
  <c r="M171" i="50"/>
  <c r="N61" i="50"/>
  <c r="N142" i="50"/>
  <c r="N208" i="50"/>
  <c r="N106" i="50"/>
  <c r="N139" i="50"/>
  <c r="M79" i="50"/>
  <c r="M161" i="50"/>
  <c r="M153" i="50"/>
  <c r="M188" i="50"/>
  <c r="M39" i="50"/>
  <c r="M125" i="50"/>
  <c r="M250" i="50"/>
  <c r="M122" i="50"/>
  <c r="M203" i="50"/>
  <c r="M226" i="50"/>
  <c r="M185" i="50"/>
  <c r="M19" i="50"/>
  <c r="M96" i="50"/>
  <c r="M175" i="50"/>
  <c r="M46" i="50"/>
  <c r="M206" i="50"/>
  <c r="M253" i="50"/>
  <c r="M94" i="50"/>
  <c r="M141" i="50"/>
  <c r="M53" i="50"/>
  <c r="M195" i="50"/>
  <c r="M249" i="50"/>
  <c r="M93" i="50"/>
  <c r="M159" i="50"/>
  <c r="N74" i="50"/>
  <c r="M179" i="50"/>
  <c r="N170" i="50"/>
  <c r="N219" i="50"/>
  <c r="N62" i="50"/>
  <c r="N143" i="50"/>
  <c r="N89" i="50"/>
  <c r="M80" i="50"/>
  <c r="N171" i="50"/>
  <c r="M61" i="50"/>
  <c r="M142" i="50"/>
  <c r="M208" i="50"/>
  <c r="M106" i="50"/>
  <c r="M257" i="50"/>
  <c r="N256" i="50"/>
  <c r="N128" i="50"/>
  <c r="N23" i="50"/>
  <c r="N59" i="50"/>
  <c r="M59" i="50"/>
  <c r="M139" i="50"/>
  <c r="M256" i="50"/>
  <c r="M128" i="50"/>
  <c r="M23" i="50"/>
  <c r="M100" i="50"/>
  <c r="M173" i="50"/>
  <c r="M75" i="50"/>
  <c r="M155" i="50"/>
  <c r="M73" i="50"/>
  <c r="M199" i="50"/>
  <c r="M227" i="50"/>
  <c r="M102" i="50"/>
  <c r="M207" i="50"/>
  <c r="M222" i="50"/>
  <c r="M27" i="50"/>
  <c r="M221" i="50"/>
  <c r="M69" i="50"/>
  <c r="M147" i="50"/>
  <c r="M135" i="50"/>
  <c r="M243" i="50"/>
  <c r="M220" i="50"/>
  <c r="M163" i="50"/>
  <c r="M20" i="50"/>
  <c r="N132" i="50"/>
  <c r="N232" i="50"/>
  <c r="N49" i="50"/>
  <c r="N144" i="50"/>
  <c r="N240" i="50"/>
  <c r="M211" i="50"/>
  <c r="N116" i="50"/>
  <c r="N47" i="50"/>
  <c r="N130" i="50"/>
  <c r="N251" i="50"/>
  <c r="M140" i="50"/>
  <c r="M43" i="50"/>
  <c r="M129" i="50"/>
  <c r="M98" i="50"/>
  <c r="M248" i="50"/>
  <c r="M189" i="50"/>
  <c r="M107" i="50"/>
  <c r="N40" i="50"/>
  <c r="N127" i="50"/>
  <c r="N83" i="50"/>
  <c r="N177" i="50"/>
  <c r="N229" i="50"/>
  <c r="N230" i="50"/>
  <c r="N56" i="50"/>
  <c r="N137" i="50"/>
  <c r="N247" i="50"/>
  <c r="N165" i="50"/>
  <c r="N183" i="50"/>
  <c r="N169" i="50"/>
  <c r="N119" i="50"/>
  <c r="N88" i="50"/>
  <c r="N204" i="50"/>
  <c r="N95" i="50"/>
  <c r="N87" i="50"/>
  <c r="N172" i="50"/>
  <c r="M180" i="50"/>
  <c r="M164" i="50"/>
  <c r="M18" i="50"/>
  <c r="M146" i="50"/>
  <c r="M131" i="50"/>
  <c r="M154" i="50"/>
  <c r="N238" i="50"/>
  <c r="M156" i="50"/>
  <c r="M30" i="50"/>
  <c r="M114" i="50"/>
  <c r="M67" i="50"/>
  <c r="N121" i="50"/>
  <c r="M158" i="50"/>
  <c r="N29" i="50"/>
  <c r="N202" i="50"/>
  <c r="N261" i="50"/>
  <c r="M40" i="50"/>
  <c r="M127" i="50"/>
  <c r="M83" i="50"/>
  <c r="M177" i="50"/>
  <c r="M229" i="50"/>
  <c r="M230" i="50"/>
  <c r="M77" i="50"/>
  <c r="M56" i="50"/>
  <c r="M137" i="50"/>
  <c r="M247" i="50"/>
  <c r="M165" i="50"/>
  <c r="M183" i="50"/>
  <c r="M169" i="50"/>
  <c r="M42" i="50"/>
  <c r="M119" i="50"/>
  <c r="M88" i="50"/>
  <c r="M178" i="50"/>
  <c r="M204" i="50"/>
  <c r="M194" i="50"/>
  <c r="M95" i="50"/>
  <c r="M87" i="50"/>
  <c r="M172" i="50"/>
  <c r="M239" i="50"/>
  <c r="N164" i="50"/>
  <c r="N146" i="50"/>
  <c r="N131" i="50"/>
  <c r="N154" i="50"/>
  <c r="M238" i="50"/>
  <c r="N156" i="50"/>
  <c r="N30" i="50"/>
  <c r="N114" i="50"/>
  <c r="M121" i="50"/>
  <c r="N158" i="50"/>
  <c r="M29" i="50"/>
  <c r="M110" i="50"/>
  <c r="M202" i="50"/>
  <c r="M261" i="50"/>
  <c r="N157" i="50"/>
  <c r="N209" i="50"/>
  <c r="N21" i="50"/>
  <c r="M26" i="50"/>
  <c r="M101" i="50"/>
  <c r="M260" i="50"/>
  <c r="M157" i="50"/>
  <c r="M209" i="50"/>
  <c r="M21" i="50"/>
  <c r="M186" i="50"/>
  <c r="M38" i="50"/>
  <c r="M124" i="50"/>
  <c r="M197" i="50"/>
  <c r="M71" i="50"/>
  <c r="M152" i="50"/>
  <c r="M233" i="50"/>
  <c r="M105" i="50"/>
  <c r="M225" i="50"/>
  <c r="M66" i="50"/>
  <c r="M149" i="50"/>
  <c r="M181" i="50"/>
  <c r="M97" i="50"/>
  <c r="M52" i="50"/>
  <c r="M64" i="50"/>
  <c r="M148" i="50"/>
  <c r="M126" i="50"/>
  <c r="M41" i="50"/>
  <c r="N201" i="50"/>
  <c r="N115" i="50"/>
  <c r="N150" i="50"/>
  <c r="M36" i="50"/>
  <c r="N48" i="50"/>
  <c r="N242" i="50"/>
  <c r="M254" i="50"/>
  <c r="N31" i="50"/>
  <c r="M241" i="50"/>
  <c r="M16" i="50"/>
  <c r="N214" i="50"/>
  <c r="M223" i="50"/>
  <c r="M109" i="50"/>
  <c r="N100" i="50"/>
  <c r="N102" i="50"/>
  <c r="M132" i="50"/>
  <c r="M116" i="50"/>
  <c r="N43" i="50"/>
  <c r="N97" i="50"/>
  <c r="M201" i="50"/>
  <c r="M48" i="50"/>
  <c r="N241" i="50"/>
  <c r="N75" i="50"/>
  <c r="N135" i="50"/>
  <c r="M232" i="50"/>
  <c r="M47" i="50"/>
  <c r="N129" i="50"/>
  <c r="N38" i="50"/>
  <c r="M193" i="50"/>
  <c r="M242" i="50"/>
  <c r="N16" i="50"/>
  <c r="N222" i="50"/>
  <c r="N243" i="50"/>
  <c r="M49" i="50"/>
  <c r="M130" i="50"/>
  <c r="N98" i="50"/>
  <c r="N124" i="50"/>
  <c r="N225" i="50"/>
  <c r="N64" i="50"/>
  <c r="M86" i="50"/>
  <c r="M25" i="50"/>
  <c r="M214" i="50"/>
  <c r="N73" i="50"/>
  <c r="N27" i="50"/>
  <c r="N220" i="50"/>
  <c r="M144" i="50"/>
  <c r="M251" i="50"/>
  <c r="N248" i="50"/>
  <c r="N41" i="50"/>
  <c r="M115" i="50"/>
  <c r="M212" i="50"/>
  <c r="N223" i="50"/>
  <c r="N221" i="50"/>
  <c r="N163" i="50"/>
  <c r="M240" i="50"/>
  <c r="N140" i="50"/>
  <c r="M31" i="50"/>
  <c r="N71" i="50"/>
  <c r="N126" i="50"/>
  <c r="M150" i="50"/>
  <c r="N254" i="50"/>
  <c r="N181" i="50"/>
  <c r="N227" i="50"/>
  <c r="N69" i="50"/>
  <c r="M92" i="50"/>
  <c r="N152" i="50"/>
  <c r="AD109" i="50"/>
  <c r="AD194" i="50"/>
  <c r="AD147" i="50"/>
  <c r="AD141" i="50"/>
  <c r="AD255" i="50"/>
  <c r="AD57" i="50"/>
  <c r="AD181" i="50"/>
  <c r="AD204" i="50"/>
  <c r="AD69" i="50"/>
  <c r="AD94" i="50"/>
  <c r="AD118" i="50"/>
  <c r="AD134" i="50"/>
  <c r="AD149" i="50"/>
  <c r="AD178" i="50"/>
  <c r="AD221" i="50"/>
  <c r="AD253" i="50"/>
  <c r="AD35" i="50"/>
  <c r="AD51" i="50"/>
  <c r="AD66" i="50"/>
  <c r="AD88" i="50"/>
  <c r="AD27" i="50"/>
  <c r="AD105" i="50"/>
  <c r="AD195" i="50"/>
  <c r="AD206" i="50"/>
  <c r="AD176" i="50"/>
  <c r="AD259" i="50"/>
  <c r="AD103" i="50"/>
  <c r="AD215" i="50"/>
  <c r="AD52" i="50"/>
  <c r="AD225" i="50"/>
  <c r="AD95" i="50"/>
  <c r="AD119" i="50"/>
  <c r="AD135" i="50"/>
  <c r="AD151" i="50"/>
  <c r="AD179" i="50"/>
  <c r="AD222" i="50"/>
  <c r="AD254" i="50"/>
  <c r="AD36" i="50"/>
  <c r="AD53" i="50"/>
  <c r="AD70" i="50"/>
  <c r="AD237" i="50"/>
  <c r="AD46" i="50"/>
  <c r="AD199" i="50"/>
  <c r="AD42" i="50"/>
  <c r="AD207" i="50"/>
  <c r="AD175" i="50"/>
  <c r="AD200" i="50"/>
  <c r="AD258" i="50"/>
  <c r="AD233" i="50"/>
  <c r="AD169" i="50"/>
  <c r="AD102" i="50"/>
  <c r="AD96" i="50"/>
  <c r="AD123" i="50"/>
  <c r="AD136" i="50"/>
  <c r="AD152" i="50"/>
  <c r="AD183" i="50"/>
  <c r="AD227" i="50"/>
  <c r="AD19" i="50"/>
  <c r="AD37" i="50"/>
  <c r="AD55" i="50"/>
  <c r="AD71" i="50"/>
  <c r="AD121" i="50"/>
  <c r="AD238" i="50"/>
  <c r="AD187" i="50"/>
  <c r="AD185" i="50"/>
  <c r="AD91" i="50"/>
  <c r="AD174" i="50"/>
  <c r="AD197" i="50"/>
  <c r="AD247" i="50"/>
  <c r="AD73" i="50"/>
  <c r="AD226" i="50"/>
  <c r="AD145" i="50"/>
  <c r="AD99" i="50"/>
  <c r="AD124" i="50"/>
  <c r="AD137" i="50"/>
  <c r="AD155" i="50"/>
  <c r="AD203" i="50"/>
  <c r="AD228" i="50"/>
  <c r="AD22" i="50"/>
  <c r="AD38" i="50"/>
  <c r="AD56" i="50"/>
  <c r="AD75" i="50"/>
  <c r="AD122" i="50"/>
  <c r="AD45" i="50"/>
  <c r="AD188" i="50"/>
  <c r="AD186" i="50"/>
  <c r="AD77" i="50"/>
  <c r="AD173" i="50"/>
  <c r="AD250" i="50"/>
  <c r="AD168" i="50"/>
  <c r="AD198" i="50"/>
  <c r="AD21" i="50"/>
  <c r="AD230" i="50"/>
  <c r="AD100" i="50"/>
  <c r="AD125" i="50"/>
  <c r="AD138" i="50"/>
  <c r="AD160" i="50"/>
  <c r="AD209" i="50"/>
  <c r="AD229" i="50"/>
  <c r="AD23" i="50"/>
  <c r="AD39" i="50"/>
  <c r="AD58" i="50"/>
  <c r="AD78" i="50"/>
  <c r="AD157" i="50"/>
  <c r="AD177" i="50"/>
  <c r="AD189" i="50"/>
  <c r="AD182" i="50"/>
  <c r="AD85" i="50"/>
  <c r="AD260" i="50"/>
  <c r="AD83" i="50"/>
  <c r="AD256" i="50"/>
  <c r="AD153" i="50"/>
  <c r="AD252" i="50"/>
  <c r="AD224" i="50"/>
  <c r="AD101" i="50"/>
  <c r="AD127" i="50"/>
  <c r="AD139" i="50"/>
  <c r="AD161" i="50"/>
  <c r="AD210" i="50"/>
  <c r="AD234" i="50"/>
  <c r="AD26" i="50"/>
  <c r="AD40" i="50"/>
  <c r="AD59" i="50"/>
  <c r="AD79" i="50"/>
  <c r="AD246" i="50"/>
  <c r="AD190" i="50"/>
  <c r="AD257" i="50"/>
  <c r="AD24" i="50"/>
  <c r="AD196" i="50"/>
  <c r="AD223" i="50"/>
  <c r="AD261" i="50"/>
  <c r="AD248" i="50"/>
  <c r="AD108" i="50"/>
  <c r="AD113" i="50"/>
  <c r="AD106" i="50"/>
  <c r="AD128" i="50"/>
  <c r="AD140" i="50"/>
  <c r="AD165" i="50"/>
  <c r="AD211" i="50"/>
  <c r="AD236" i="50"/>
  <c r="AD28" i="50"/>
  <c r="AD41" i="50"/>
  <c r="AD60" i="50"/>
  <c r="AD80" i="50"/>
  <c r="AD104" i="50"/>
  <c r="AD191" i="50"/>
  <c r="AD184" i="50"/>
  <c r="AD214" i="50"/>
  <c r="AD202" i="50"/>
  <c r="AD98" i="50"/>
  <c r="AD208" i="50"/>
  <c r="AD76" i="50"/>
  <c r="AD218" i="50"/>
  <c r="AD16" i="50"/>
  <c r="AD110" i="50"/>
  <c r="AD129" i="50"/>
  <c r="AD142" i="50"/>
  <c r="AD166" i="50"/>
  <c r="AD213" i="50"/>
  <c r="AD241" i="50"/>
  <c r="AD29" i="50"/>
  <c r="AD43" i="50"/>
  <c r="AD61" i="50"/>
  <c r="AD81" i="50"/>
  <c r="AD111" i="50"/>
  <c r="AD192" i="50"/>
  <c r="AD72" i="50"/>
  <c r="AD212" i="50"/>
  <c r="AD67" i="50"/>
  <c r="AD251" i="50"/>
  <c r="AD89" i="50"/>
  <c r="AD205" i="50"/>
  <c r="AD33" i="50"/>
  <c r="AD25" i="50"/>
  <c r="AD114" i="50"/>
  <c r="AD130" i="50"/>
  <c r="AD143" i="50"/>
  <c r="AD167" i="50"/>
  <c r="AD216" i="50"/>
  <c r="AD242" i="50"/>
  <c r="AD30" i="50"/>
  <c r="AD47" i="50"/>
  <c r="AD62" i="50"/>
  <c r="AD84" i="50"/>
  <c r="AD112" i="50"/>
  <c r="AD193" i="50"/>
  <c r="AD17" i="50"/>
  <c r="AD231" i="50"/>
  <c r="AD150" i="50"/>
  <c r="AD154" i="50"/>
  <c r="AD240" i="50"/>
  <c r="AD54" i="50"/>
  <c r="AD162" i="50"/>
  <c r="AD90" i="50"/>
  <c r="AD115" i="50"/>
  <c r="AD131" i="50"/>
  <c r="AD144" i="50"/>
  <c r="AD170" i="50"/>
  <c r="AD217" i="50"/>
  <c r="AD244" i="50"/>
  <c r="AD31" i="50"/>
  <c r="AD48" i="50"/>
  <c r="AD158" i="50"/>
  <c r="AD86" i="50"/>
  <c r="AD156" i="50"/>
  <c r="AD180" i="50"/>
  <c r="AD18" i="50"/>
  <c r="AD232" i="50"/>
  <c r="AD74" i="50"/>
  <c r="AD65" i="50"/>
  <c r="AD68" i="50"/>
  <c r="AD201" i="50"/>
  <c r="AD164" i="50"/>
  <c r="AD92" i="50"/>
  <c r="AD116" i="50"/>
  <c r="AD132" i="50"/>
  <c r="AD146" i="50"/>
  <c r="AD171" i="50"/>
  <c r="AD219" i="50"/>
  <c r="AD245" i="50"/>
  <c r="AD32" i="50"/>
  <c r="AD49" i="50"/>
  <c r="AD63" i="50"/>
  <c r="AD82" i="50"/>
  <c r="AD120" i="50"/>
  <c r="AD97" i="50"/>
  <c r="AD20" i="50"/>
  <c r="AD159" i="50"/>
  <c r="AD235" i="50"/>
  <c r="AD44" i="50"/>
  <c r="AD126" i="50"/>
  <c r="AD239" i="50"/>
  <c r="AD163" i="50"/>
  <c r="AD93" i="50"/>
  <c r="AD117" i="50"/>
  <c r="AD133" i="50"/>
  <c r="AD148" i="50"/>
  <c r="AD172" i="50"/>
  <c r="AD220" i="50"/>
  <c r="AD249" i="50"/>
  <c r="AD34" i="50"/>
  <c r="AD50" i="50"/>
  <c r="AD64" i="50"/>
  <c r="AD87" i="50"/>
  <c r="AD243" i="50"/>
  <c r="S9" i="49"/>
  <c r="N187" i="50" s="1"/>
  <c r="AC107" i="50"/>
  <c r="AD107" i="50"/>
  <c r="H137" i="50"/>
  <c r="I137" i="50" s="1"/>
  <c r="H89" i="50"/>
  <c r="I89" i="50" s="1"/>
  <c r="H199" i="50"/>
  <c r="I199" i="50" s="1"/>
  <c r="H139" i="50"/>
  <c r="I139" i="50" s="1"/>
  <c r="H108" i="50"/>
  <c r="I108" i="50" s="1"/>
  <c r="H231" i="50"/>
  <c r="I231" i="50" s="1"/>
  <c r="H130" i="50"/>
  <c r="I130" i="50" s="1"/>
  <c r="H52" i="50"/>
  <c r="I52" i="50" s="1"/>
  <c r="H72" i="50"/>
  <c r="I72" i="50" s="1"/>
  <c r="H171" i="50"/>
  <c r="I171" i="50" s="1"/>
  <c r="H141" i="50"/>
  <c r="I141" i="50" s="1"/>
  <c r="H215" i="50"/>
  <c r="I215" i="50" s="1"/>
  <c r="H213" i="50"/>
  <c r="I213" i="50" s="1"/>
  <c r="H232" i="50"/>
  <c r="I232" i="50" s="1"/>
  <c r="H201" i="50"/>
  <c r="I201" i="50" s="1"/>
  <c r="H35" i="50"/>
  <c r="I35" i="50" s="1"/>
  <c r="H228" i="50"/>
  <c r="I228" i="50" s="1"/>
  <c r="H107" i="50"/>
  <c r="I107" i="50" s="1"/>
  <c r="H208" i="50"/>
  <c r="I208" i="50" s="1"/>
  <c r="H101" i="50"/>
  <c r="I101" i="50" s="1"/>
  <c r="H85" i="50"/>
  <c r="I85" i="50" s="1"/>
  <c r="H224" i="50"/>
  <c r="I224" i="50" s="1"/>
  <c r="H54" i="50"/>
  <c r="I54" i="50" s="1"/>
  <c r="H97" i="50"/>
  <c r="I97" i="50" s="1"/>
  <c r="H190" i="50"/>
  <c r="I190" i="50" s="1"/>
  <c r="H186" i="50"/>
  <c r="I186" i="50" s="1"/>
  <c r="H206" i="50"/>
  <c r="I206" i="50" s="1"/>
  <c r="H53" i="50"/>
  <c r="I53" i="50" s="1"/>
  <c r="H98" i="50"/>
  <c r="I98" i="50" s="1"/>
  <c r="H211" i="50"/>
  <c r="I211" i="50" s="1"/>
  <c r="H140" i="50"/>
  <c r="I140" i="50" s="1"/>
  <c r="H103" i="50"/>
  <c r="I103" i="50" s="1"/>
  <c r="H197" i="50"/>
  <c r="I197" i="50" s="1"/>
  <c r="H138" i="50"/>
  <c r="I138" i="50" s="1"/>
  <c r="H109" i="50"/>
  <c r="I109" i="50" s="1"/>
  <c r="H245" i="50"/>
  <c r="I245" i="50" s="1"/>
  <c r="H174" i="50"/>
  <c r="I174" i="50" s="1"/>
  <c r="H149" i="50"/>
  <c r="I149" i="50" s="1"/>
  <c r="H177" i="50"/>
  <c r="I177" i="50" s="1"/>
  <c r="H86" i="50"/>
  <c r="I86" i="50" s="1"/>
  <c r="H170" i="50"/>
  <c r="I170" i="50" s="1"/>
  <c r="H162" i="50"/>
  <c r="I162" i="50" s="1"/>
  <c r="H47" i="50"/>
  <c r="I47" i="50" s="1"/>
  <c r="H167" i="50"/>
  <c r="I167" i="50" s="1"/>
  <c r="H166" i="50"/>
  <c r="I166" i="50" s="1"/>
  <c r="H80" i="50"/>
  <c r="I80" i="50" s="1"/>
  <c r="H236" i="50"/>
  <c r="I236" i="50" s="1"/>
  <c r="H261" i="50"/>
  <c r="I261" i="50" s="1"/>
  <c r="H40" i="50"/>
  <c r="I40" i="50" s="1"/>
  <c r="H161" i="50"/>
  <c r="I161" i="50" s="1"/>
  <c r="H189" i="50"/>
  <c r="I189" i="50" s="1"/>
  <c r="H157" i="50"/>
  <c r="I157" i="50" s="1"/>
  <c r="H23" i="50"/>
  <c r="I23" i="50" s="1"/>
  <c r="H125" i="50"/>
  <c r="I125" i="50" s="1"/>
  <c r="H250" i="50"/>
  <c r="I250" i="50" s="1"/>
  <c r="H75" i="50"/>
  <c r="I75" i="50" s="1"/>
  <c r="H99" i="50"/>
  <c r="I99" i="50" s="1"/>
  <c r="H121" i="50"/>
  <c r="I121" i="50" s="1"/>
  <c r="H19" i="50"/>
  <c r="I19" i="50" s="1"/>
  <c r="H136" i="50"/>
  <c r="I136" i="50" s="1"/>
  <c r="H169" i="50"/>
  <c r="I169" i="50" s="1"/>
  <c r="H207" i="50"/>
  <c r="I207" i="50" s="1"/>
  <c r="H46" i="50"/>
  <c r="I46" i="50" s="1"/>
  <c r="H179" i="50"/>
  <c r="I179" i="50" s="1"/>
  <c r="H195" i="50"/>
  <c r="I195" i="50" s="1"/>
  <c r="H253" i="50"/>
  <c r="I253" i="50" s="1"/>
  <c r="H57" i="50"/>
  <c r="I57" i="50" s="1"/>
  <c r="H64" i="50"/>
  <c r="I64" i="50" s="1"/>
  <c r="H220" i="50"/>
  <c r="I220" i="50" s="1"/>
  <c r="H117" i="50"/>
  <c r="I117" i="50" s="1"/>
  <c r="H126" i="50"/>
  <c r="I126" i="50" s="1"/>
  <c r="H20" i="50"/>
  <c r="I20" i="50" s="1"/>
  <c r="H63" i="50"/>
  <c r="I63" i="50" s="1"/>
  <c r="H146" i="50"/>
  <c r="I146" i="50" s="1"/>
  <c r="H164" i="50"/>
  <c r="I164" i="50" s="1"/>
  <c r="H18" i="50"/>
  <c r="I18" i="50" s="1"/>
  <c r="H165" i="50"/>
  <c r="I165" i="50" s="1"/>
  <c r="H127" i="50"/>
  <c r="I127" i="50" s="1"/>
  <c r="H78" i="50"/>
  <c r="I78" i="50" s="1"/>
  <c r="H229" i="50"/>
  <c r="I229" i="50" s="1"/>
  <c r="H173" i="50"/>
  <c r="I173" i="50" s="1"/>
  <c r="H38" i="50"/>
  <c r="I38" i="50" s="1"/>
  <c r="H227" i="50"/>
  <c r="I227" i="50" s="1"/>
  <c r="H233" i="50"/>
  <c r="I233" i="50" s="1"/>
  <c r="H237" i="50"/>
  <c r="I237" i="50" s="1"/>
  <c r="H135" i="50"/>
  <c r="I135" i="50" s="1"/>
  <c r="H88" i="50"/>
  <c r="I88" i="50" s="1"/>
  <c r="H255" i="50"/>
  <c r="I255" i="50" s="1"/>
  <c r="H172" i="50"/>
  <c r="I172" i="50" s="1"/>
  <c r="H93" i="50"/>
  <c r="I93" i="50" s="1"/>
  <c r="H49" i="50"/>
  <c r="I49" i="50" s="1"/>
  <c r="H68" i="50"/>
  <c r="I68" i="50" s="1"/>
  <c r="H176" i="50"/>
  <c r="I176" i="50" s="1"/>
  <c r="H216" i="50"/>
  <c r="I216" i="50" s="1"/>
  <c r="H210" i="50"/>
  <c r="I210" i="50" s="1"/>
  <c r="H39" i="50"/>
  <c r="I39" i="50" s="1"/>
  <c r="H168" i="50"/>
  <c r="I168" i="50" s="1"/>
  <c r="H124" i="50"/>
  <c r="I124" i="50" s="1"/>
  <c r="H238" i="50"/>
  <c r="I238" i="50" s="1"/>
  <c r="H152" i="50"/>
  <c r="I152" i="50" s="1"/>
  <c r="H181" i="50"/>
  <c r="I181" i="50" s="1"/>
  <c r="H87" i="50"/>
  <c r="I87" i="50" s="1"/>
  <c r="H133" i="50"/>
  <c r="I133" i="50" s="1"/>
  <c r="H159" i="50"/>
  <c r="I159" i="50" s="1"/>
  <c r="H219" i="50"/>
  <c r="I219" i="50" s="1"/>
  <c r="H25" i="50"/>
  <c r="I25" i="50" s="1"/>
  <c r="H205" i="50"/>
  <c r="I205" i="50" s="1"/>
  <c r="H154" i="50"/>
  <c r="I154" i="50" s="1"/>
  <c r="H214" i="50"/>
  <c r="I214" i="50" s="1"/>
  <c r="H175" i="50"/>
  <c r="I175" i="50" s="1"/>
  <c r="H131" i="50"/>
  <c r="I131" i="50" s="1"/>
  <c r="H95" i="50"/>
  <c r="I95" i="50" s="1"/>
  <c r="H182" i="50"/>
  <c r="I182" i="50" s="1"/>
  <c r="H153" i="50"/>
  <c r="I153" i="50" s="1"/>
  <c r="H67" i="50"/>
  <c r="I67" i="50" s="1"/>
  <c r="H204" i="50"/>
  <c r="I204" i="50" s="1"/>
  <c r="H134" i="50"/>
  <c r="I134" i="50" s="1"/>
  <c r="H188" i="50"/>
  <c r="I188" i="50" s="1"/>
  <c r="H223" i="50"/>
  <c r="I223" i="50" s="1"/>
  <c r="H194" i="50"/>
  <c r="I194" i="50" s="1"/>
  <c r="H145" i="50"/>
  <c r="I145" i="50" s="1"/>
  <c r="H48" i="50"/>
  <c r="I48" i="50" s="1"/>
  <c r="H225" i="50"/>
  <c r="I225" i="50" s="1"/>
  <c r="H70" i="50"/>
  <c r="I70" i="50" s="1"/>
  <c r="H151" i="50"/>
  <c r="I151" i="50" s="1"/>
  <c r="H184" i="50"/>
  <c r="I184" i="50" s="1"/>
  <c r="H247" i="50"/>
  <c r="I247" i="50" s="1"/>
  <c r="H218" i="50"/>
  <c r="I218" i="50" s="1"/>
  <c r="H110" i="50"/>
  <c r="I110" i="50" s="1"/>
  <c r="H241" i="50"/>
  <c r="I241" i="50" s="1"/>
  <c r="H158" i="50"/>
  <c r="I158" i="50" s="1"/>
  <c r="H144" i="50"/>
  <c r="I144" i="50" s="1"/>
  <c r="H112" i="50"/>
  <c r="I112" i="50" s="1"/>
  <c r="H30" i="50"/>
  <c r="I30" i="50" s="1"/>
  <c r="H143" i="50"/>
  <c r="I143" i="50" s="1"/>
  <c r="H111" i="50"/>
  <c r="I111" i="50" s="1"/>
  <c r="H129" i="50"/>
  <c r="I129" i="50" s="1"/>
  <c r="H60" i="50"/>
  <c r="I60" i="50" s="1"/>
  <c r="H196" i="50"/>
  <c r="I196" i="50" s="1"/>
  <c r="H246" i="50"/>
  <c r="I246" i="50" s="1"/>
  <c r="H26" i="50"/>
  <c r="I26" i="50" s="1"/>
  <c r="H100" i="50"/>
  <c r="I100" i="50" s="1"/>
  <c r="H226" i="50"/>
  <c r="I226" i="50" s="1"/>
  <c r="H71" i="50"/>
  <c r="I71" i="50" s="1"/>
  <c r="H123" i="50"/>
  <c r="I123" i="50" s="1"/>
  <c r="H42" i="50"/>
  <c r="I42" i="50" s="1"/>
  <c r="H105" i="50"/>
  <c r="I105" i="50" s="1"/>
  <c r="H118" i="50"/>
  <c r="I118" i="50" s="1"/>
  <c r="H50" i="50"/>
  <c r="I50" i="50" s="1"/>
  <c r="H44" i="50"/>
  <c r="I44" i="50" s="1"/>
  <c r="H132" i="50"/>
  <c r="I132" i="50" s="1"/>
  <c r="H180" i="50"/>
  <c r="I180" i="50" s="1"/>
  <c r="H244" i="50"/>
  <c r="I244" i="50" s="1"/>
  <c r="H61" i="50"/>
  <c r="I61" i="50" s="1"/>
  <c r="H248" i="50"/>
  <c r="I248" i="50" s="1"/>
  <c r="H37" i="50"/>
  <c r="I37" i="50" s="1"/>
  <c r="H102" i="50"/>
  <c r="I102" i="50" s="1"/>
  <c r="H254" i="50"/>
  <c r="I254" i="50" s="1"/>
  <c r="H249" i="50"/>
  <c r="I249" i="50" s="1"/>
  <c r="H92" i="50"/>
  <c r="I92" i="50" s="1"/>
  <c r="H198" i="50"/>
  <c r="I198" i="50" s="1"/>
  <c r="H83" i="50"/>
  <c r="I83" i="50" s="1"/>
  <c r="H185" i="50"/>
  <c r="I185" i="50" s="1"/>
  <c r="H73" i="50"/>
  <c r="I73" i="50" s="1"/>
  <c r="H251" i="50"/>
  <c r="I251" i="50" s="1"/>
  <c r="H192" i="50"/>
  <c r="I192" i="50" s="1"/>
  <c r="H252" i="50"/>
  <c r="I252" i="50" s="1"/>
  <c r="H240" i="50"/>
  <c r="I240" i="50" s="1"/>
  <c r="H212" i="50"/>
  <c r="I212" i="50" s="1"/>
  <c r="H56" i="50"/>
  <c r="I56" i="50" s="1"/>
  <c r="H104" i="50"/>
  <c r="I104" i="50" s="1"/>
  <c r="H22" i="50"/>
  <c r="I22" i="50" s="1"/>
  <c r="H150" i="50"/>
  <c r="I150" i="50" s="1"/>
  <c r="H113" i="50"/>
  <c r="I113" i="50" s="1"/>
  <c r="H202" i="50"/>
  <c r="I202" i="50" s="1"/>
  <c r="H230" i="50"/>
  <c r="I230" i="50" s="1"/>
  <c r="H27" i="50"/>
  <c r="I27" i="50" s="1"/>
  <c r="H155" i="50"/>
  <c r="I155" i="50" s="1"/>
  <c r="H94" i="50"/>
  <c r="I94" i="50" s="1"/>
  <c r="H24" i="50"/>
  <c r="I24" i="50" s="1"/>
  <c r="H221" i="50"/>
  <c r="I221" i="50" s="1"/>
  <c r="H77" i="50"/>
  <c r="I77" i="50" s="1"/>
  <c r="H91" i="50"/>
  <c r="I91" i="50" s="1"/>
  <c r="H257" i="50"/>
  <c r="I257" i="50" s="1"/>
  <c r="H217" i="50"/>
  <c r="I217" i="50" s="1"/>
  <c r="H31" i="50"/>
  <c r="I31" i="50" s="1"/>
  <c r="H115" i="50"/>
  <c r="I115" i="50" s="1"/>
  <c r="H84" i="50"/>
  <c r="I84" i="50" s="1"/>
  <c r="H242" i="50"/>
  <c r="I242" i="50" s="1"/>
  <c r="H114" i="50"/>
  <c r="I114" i="50" s="1"/>
  <c r="H81" i="50"/>
  <c r="I81" i="50" s="1"/>
  <c r="H16" i="50"/>
  <c r="I16" i="50" s="1"/>
  <c r="H41" i="50"/>
  <c r="I41" i="50" s="1"/>
  <c r="H106" i="50"/>
  <c r="I106" i="50" s="1"/>
  <c r="H79" i="50"/>
  <c r="I79" i="50" s="1"/>
  <c r="H234" i="50"/>
  <c r="I234" i="50" s="1"/>
  <c r="H256" i="50"/>
  <c r="I256" i="50" s="1"/>
  <c r="H58" i="50"/>
  <c r="I58" i="50" s="1"/>
  <c r="H209" i="50"/>
  <c r="I209" i="50" s="1"/>
  <c r="H21" i="50"/>
  <c r="I21" i="50" s="1"/>
  <c r="H45" i="50"/>
  <c r="I45" i="50" s="1"/>
  <c r="H203" i="50"/>
  <c r="I203" i="50" s="1"/>
  <c r="H187" i="50"/>
  <c r="I187" i="50" s="1"/>
  <c r="H55" i="50"/>
  <c r="I55" i="50" s="1"/>
  <c r="H183" i="50"/>
  <c r="I183" i="50" s="1"/>
  <c r="H96" i="50"/>
  <c r="I96" i="50" s="1"/>
  <c r="H258" i="50"/>
  <c r="I258" i="50" s="1"/>
  <c r="H36" i="50"/>
  <c r="I36" i="50" s="1"/>
  <c r="H119" i="50"/>
  <c r="I119" i="50" s="1"/>
  <c r="H66" i="50"/>
  <c r="I66" i="50" s="1"/>
  <c r="H69" i="50"/>
  <c r="I69" i="50" s="1"/>
  <c r="H147" i="50"/>
  <c r="I147" i="50" s="1"/>
  <c r="H243" i="50"/>
  <c r="I243" i="50" s="1"/>
  <c r="H34" i="50"/>
  <c r="I34" i="50" s="1"/>
  <c r="H148" i="50"/>
  <c r="I148" i="50" s="1"/>
  <c r="H163" i="50"/>
  <c r="I163" i="50" s="1"/>
  <c r="H235" i="50"/>
  <c r="I235" i="50" s="1"/>
  <c r="H120" i="50"/>
  <c r="I120" i="50" s="1"/>
  <c r="H32" i="50"/>
  <c r="I32" i="50" s="1"/>
  <c r="H116" i="50"/>
  <c r="I116" i="50" s="1"/>
  <c r="H65" i="50"/>
  <c r="I65" i="50" s="1"/>
  <c r="H76" i="50"/>
  <c r="I76" i="50" s="1"/>
  <c r="H17" i="50"/>
  <c r="I17" i="50" s="1"/>
  <c r="H222" i="50"/>
  <c r="I222" i="50" s="1"/>
  <c r="H193" i="50"/>
  <c r="I193" i="50" s="1"/>
  <c r="H43" i="50"/>
  <c r="I43" i="50" s="1"/>
  <c r="H178" i="50"/>
  <c r="I178" i="50" s="1"/>
  <c r="H128" i="50"/>
  <c r="I128" i="50" s="1"/>
  <c r="H191" i="50"/>
  <c r="I191" i="50" s="1"/>
  <c r="H142" i="50"/>
  <c r="I142" i="50" s="1"/>
  <c r="H29" i="50"/>
  <c r="I29" i="50" s="1"/>
  <c r="H156" i="50"/>
  <c r="I156" i="50" s="1"/>
  <c r="H90" i="50"/>
  <c r="I90" i="50" s="1"/>
  <c r="H62" i="50"/>
  <c r="I62" i="50" s="1"/>
  <c r="H33" i="50"/>
  <c r="I33" i="50" s="1"/>
  <c r="H28" i="50"/>
  <c r="I28" i="50" s="1"/>
  <c r="H59" i="50"/>
  <c r="I59" i="50" s="1"/>
  <c r="H260" i="50"/>
  <c r="I260" i="50" s="1"/>
  <c r="H160" i="50"/>
  <c r="I160" i="50" s="1"/>
  <c r="H122" i="50"/>
  <c r="I122" i="50" s="1"/>
  <c r="H200" i="50"/>
  <c r="I200" i="50" s="1"/>
  <c r="H259" i="50"/>
  <c r="I259" i="50" s="1"/>
  <c r="H51" i="50"/>
  <c r="I51" i="50" s="1"/>
  <c r="H239" i="50"/>
  <c r="I239" i="50" s="1"/>
  <c r="H82" i="50"/>
  <c r="I82" i="50" s="1"/>
  <c r="H74" i="50"/>
  <c r="I74" i="50" s="1"/>
  <c r="U116" i="50" l="1"/>
  <c r="N212" i="50"/>
  <c r="O212" i="50" s="1"/>
  <c r="P212" i="50" s="1"/>
  <c r="N198" i="50"/>
  <c r="O198" i="50" s="1"/>
  <c r="P198" i="50" s="1"/>
  <c r="U132" i="50"/>
  <c r="N180" i="50"/>
  <c r="N186" i="50"/>
  <c r="Q186" i="50" s="1"/>
  <c r="N148" i="50"/>
  <c r="O148" i="50" s="1"/>
  <c r="P148" i="50" s="1"/>
  <c r="N147" i="50"/>
  <c r="Q147" i="50" s="1"/>
  <c r="N101" i="50"/>
  <c r="N149" i="50"/>
  <c r="O149" i="50" s="1"/>
  <c r="P149" i="50" s="1"/>
  <c r="N66" i="50"/>
  <c r="O66" i="50" s="1"/>
  <c r="P66" i="50" s="1"/>
  <c r="U172" i="50"/>
  <c r="X172" i="50" s="1"/>
  <c r="Z172" i="50" s="1"/>
  <c r="AA172" i="50" s="1"/>
  <c r="N65" i="50"/>
  <c r="U226" i="50"/>
  <c r="U151" i="50"/>
  <c r="X151" i="50" s="1"/>
  <c r="Z151" i="50" s="1"/>
  <c r="U60" i="50"/>
  <c r="X60" i="50" s="1"/>
  <c r="Z60" i="50" s="1"/>
  <c r="N68" i="50"/>
  <c r="N86" i="50"/>
  <c r="O86" i="50" s="1"/>
  <c r="P86" i="50" s="1"/>
  <c r="N185" i="50"/>
  <c r="N239" i="50"/>
  <c r="U145" i="50"/>
  <c r="N196" i="50"/>
  <c r="T196" i="50" s="1"/>
  <c r="N80" i="50"/>
  <c r="Q80" i="50" s="1"/>
  <c r="N228" i="50"/>
  <c r="O228" i="50" s="1"/>
  <c r="P228" i="50" s="1"/>
  <c r="N195" i="50"/>
  <c r="N36" i="50"/>
  <c r="N54" i="50"/>
  <c r="U138" i="50"/>
  <c r="U237" i="50"/>
  <c r="X237" i="50" s="1"/>
  <c r="U247" i="50"/>
  <c r="X247" i="50" s="1"/>
  <c r="U79" i="50"/>
  <c r="X79" i="50" s="1"/>
  <c r="U161" i="50"/>
  <c r="X161" i="50" s="1"/>
  <c r="U50" i="50"/>
  <c r="X50" i="50" s="1"/>
  <c r="Z50" i="50" s="1"/>
  <c r="U255" i="50"/>
  <c r="X255" i="50" s="1"/>
  <c r="U93" i="50"/>
  <c r="X93" i="50" s="1"/>
  <c r="U115" i="50"/>
  <c r="X115" i="50" s="1"/>
  <c r="Z115" i="50" s="1"/>
  <c r="U210" i="50"/>
  <c r="X210" i="50" s="1"/>
  <c r="U242" i="50"/>
  <c r="X242" i="50" s="1"/>
  <c r="U118" i="50"/>
  <c r="X118" i="50" s="1"/>
  <c r="U256" i="50"/>
  <c r="X256" i="50" s="1"/>
  <c r="Z256" i="50" s="1"/>
  <c r="AA256" i="50" s="1"/>
  <c r="U99" i="50"/>
  <c r="X99" i="50" s="1"/>
  <c r="Z99" i="50" s="1"/>
  <c r="U21" i="50"/>
  <c r="X21" i="50" s="1"/>
  <c r="Z21" i="50" s="1"/>
  <c r="AA21" i="50" s="1"/>
  <c r="U23" i="50"/>
  <c r="X23" i="50" s="1"/>
  <c r="Z23" i="50" s="1"/>
  <c r="U209" i="50"/>
  <c r="X209" i="50" s="1"/>
  <c r="Z209" i="50" s="1"/>
  <c r="AA209" i="50" s="1"/>
  <c r="U61" i="50"/>
  <c r="X61" i="50" s="1"/>
  <c r="U215" i="50"/>
  <c r="X215" i="50" s="1"/>
  <c r="Z215" i="50" s="1"/>
  <c r="AA215" i="50" s="1"/>
  <c r="U56" i="50"/>
  <c r="X56" i="50" s="1"/>
  <c r="Z56" i="50" s="1"/>
  <c r="AA56" i="50" s="1"/>
  <c r="U166" i="50"/>
  <c r="X166" i="50" s="1"/>
  <c r="U253" i="50"/>
  <c r="X253" i="50" s="1"/>
  <c r="Z253" i="50" s="1"/>
  <c r="U143" i="50"/>
  <c r="U103" i="50"/>
  <c r="X103" i="50" s="1"/>
  <c r="Z103" i="50" s="1"/>
  <c r="O223" i="50"/>
  <c r="P223" i="50" s="1"/>
  <c r="Q223" i="50"/>
  <c r="Q146" i="50"/>
  <c r="O146" i="50"/>
  <c r="P146" i="50" s="1"/>
  <c r="Q45" i="50"/>
  <c r="O45" i="50"/>
  <c r="P45" i="50" s="1"/>
  <c r="O138" i="50"/>
  <c r="P138" i="50" s="1"/>
  <c r="Q138" i="50"/>
  <c r="O216" i="50"/>
  <c r="P216" i="50" s="1"/>
  <c r="Q216" i="50"/>
  <c r="Q133" i="50"/>
  <c r="O133" i="50"/>
  <c r="P133" i="50" s="1"/>
  <c r="Q22" i="50"/>
  <c r="O22" i="50"/>
  <c r="P22" i="50" s="1"/>
  <c r="Q254" i="50"/>
  <c r="O254" i="50"/>
  <c r="P254" i="50" s="1"/>
  <c r="Q164" i="50"/>
  <c r="O164" i="50"/>
  <c r="P164" i="50" s="1"/>
  <c r="U40" i="50"/>
  <c r="X40" i="50" s="1"/>
  <c r="Q238" i="50"/>
  <c r="O238" i="50"/>
  <c r="P238" i="50" s="1"/>
  <c r="O88" i="50"/>
  <c r="P88" i="50" s="1"/>
  <c r="Q88" i="50"/>
  <c r="Q127" i="50"/>
  <c r="O127" i="50"/>
  <c r="P127" i="50" s="1"/>
  <c r="Q116" i="50"/>
  <c r="O116" i="50"/>
  <c r="P116" i="50" s="1"/>
  <c r="Q94" i="50"/>
  <c r="O94" i="50"/>
  <c r="P94" i="50" s="1"/>
  <c r="O161" i="50"/>
  <c r="P161" i="50" s="1"/>
  <c r="Q161" i="50"/>
  <c r="O162" i="50"/>
  <c r="P162" i="50" s="1"/>
  <c r="Q162" i="50"/>
  <c r="Q255" i="50"/>
  <c r="O255" i="50"/>
  <c r="P255" i="50" s="1"/>
  <c r="Q58" i="50"/>
  <c r="O58" i="50"/>
  <c r="P58" i="50" s="1"/>
  <c r="O112" i="50"/>
  <c r="P112" i="50" s="1"/>
  <c r="Q112" i="50"/>
  <c r="Q50" i="50"/>
  <c r="O50" i="50"/>
  <c r="P50" i="50" s="1"/>
  <c r="Q198" i="50"/>
  <c r="O181" i="50"/>
  <c r="P181" i="50" s="1"/>
  <c r="Q181" i="50"/>
  <c r="Q74" i="50"/>
  <c r="O74" i="50"/>
  <c r="P74" i="50" s="1"/>
  <c r="O253" i="50"/>
  <c r="P253" i="50" s="1"/>
  <c r="Q253" i="50"/>
  <c r="Q79" i="50"/>
  <c r="O79" i="50"/>
  <c r="P79" i="50" s="1"/>
  <c r="O217" i="50"/>
  <c r="P217" i="50" s="1"/>
  <c r="Q217" i="50"/>
  <c r="Q118" i="50"/>
  <c r="O118" i="50"/>
  <c r="P118" i="50" s="1"/>
  <c r="Q182" i="50"/>
  <c r="O182" i="50"/>
  <c r="P182" i="50" s="1"/>
  <c r="O120" i="50"/>
  <c r="P120" i="50" s="1"/>
  <c r="Q120" i="50"/>
  <c r="Q103" i="50"/>
  <c r="O103" i="50"/>
  <c r="P103" i="50" s="1"/>
  <c r="O160" i="50"/>
  <c r="P160" i="50" s="1"/>
  <c r="Q160" i="50"/>
  <c r="Q170" i="50"/>
  <c r="O170" i="50"/>
  <c r="P170" i="50" s="1"/>
  <c r="O187" i="50"/>
  <c r="P187" i="50" s="1"/>
  <c r="Q187" i="50"/>
  <c r="O180" i="50"/>
  <c r="P180" i="50" s="1"/>
  <c r="Q180" i="50"/>
  <c r="O119" i="50"/>
  <c r="P119" i="50" s="1"/>
  <c r="Q119" i="50"/>
  <c r="O40" i="50"/>
  <c r="P40" i="50" s="1"/>
  <c r="Q40" i="50"/>
  <c r="O126" i="50"/>
  <c r="P126" i="50" s="1"/>
  <c r="Q126" i="50"/>
  <c r="Q148" i="50"/>
  <c r="O64" i="50"/>
  <c r="P64" i="50" s="1"/>
  <c r="Q64" i="50"/>
  <c r="Q129" i="50"/>
  <c r="O129" i="50"/>
  <c r="P129" i="50" s="1"/>
  <c r="O48" i="50"/>
  <c r="P48" i="50" s="1"/>
  <c r="Q48" i="50"/>
  <c r="U29" i="50"/>
  <c r="X29" i="50" s="1"/>
  <c r="Z29" i="50" s="1"/>
  <c r="AA29" i="50" s="1"/>
  <c r="O101" i="50"/>
  <c r="P101" i="50" s="1"/>
  <c r="Q101" i="50"/>
  <c r="Q169" i="50"/>
  <c r="O169" i="50"/>
  <c r="P169" i="50" s="1"/>
  <c r="O240" i="50"/>
  <c r="P240" i="50" s="1"/>
  <c r="Q240" i="50"/>
  <c r="U19" i="50"/>
  <c r="X19" i="50" s="1"/>
  <c r="Z19" i="50" s="1"/>
  <c r="Q139" i="50"/>
  <c r="O139" i="50"/>
  <c r="P139" i="50" s="1"/>
  <c r="Q46" i="50"/>
  <c r="O46" i="50"/>
  <c r="P46" i="50" s="1"/>
  <c r="U70" i="50"/>
  <c r="X70" i="50" s="1"/>
  <c r="Z70" i="50" s="1"/>
  <c r="U113" i="50"/>
  <c r="X113" i="50" s="1"/>
  <c r="Z113" i="50" s="1"/>
  <c r="O259" i="50"/>
  <c r="P259" i="50" s="1"/>
  <c r="Q259" i="50"/>
  <c r="O252" i="50"/>
  <c r="P252" i="50" s="1"/>
  <c r="Q252" i="50"/>
  <c r="O90" i="50"/>
  <c r="P90" i="50" s="1"/>
  <c r="Q90" i="50"/>
  <c r="U51" i="50"/>
  <c r="X51" i="50" s="1"/>
  <c r="Z51" i="50" s="1"/>
  <c r="Q236" i="50"/>
  <c r="O236" i="50"/>
  <c r="P236" i="50" s="1"/>
  <c r="O78" i="50"/>
  <c r="P78" i="50" s="1"/>
  <c r="Q78" i="50"/>
  <c r="Q225" i="50"/>
  <c r="O225" i="50"/>
  <c r="P225" i="50" s="1"/>
  <c r="O102" i="50"/>
  <c r="P102" i="50" s="1"/>
  <c r="Q102" i="50"/>
  <c r="Q158" i="50"/>
  <c r="O158" i="50"/>
  <c r="P158" i="50" s="1"/>
  <c r="Q261" i="50"/>
  <c r="O261" i="50"/>
  <c r="P261" i="50" s="1"/>
  <c r="Q183" i="50"/>
  <c r="O183" i="50"/>
  <c r="P183" i="50" s="1"/>
  <c r="O144" i="50"/>
  <c r="P144" i="50" s="1"/>
  <c r="Q144" i="50"/>
  <c r="Q106" i="50"/>
  <c r="O106" i="50"/>
  <c r="P106" i="50" s="1"/>
  <c r="Q175" i="50"/>
  <c r="O175" i="50"/>
  <c r="P175" i="50" s="1"/>
  <c r="O65" i="50"/>
  <c r="P65" i="50" s="1"/>
  <c r="Q65" i="50"/>
  <c r="O113" i="50"/>
  <c r="P113" i="50" s="1"/>
  <c r="Q113" i="50"/>
  <c r="O210" i="50"/>
  <c r="P210" i="50" s="1"/>
  <c r="Q210" i="50"/>
  <c r="Q244" i="50"/>
  <c r="O244" i="50"/>
  <c r="P244" i="50" s="1"/>
  <c r="Q57" i="50"/>
  <c r="O57" i="50"/>
  <c r="P57" i="50" s="1"/>
  <c r="Q224" i="50"/>
  <c r="O224" i="50"/>
  <c r="P224" i="50" s="1"/>
  <c r="O47" i="50"/>
  <c r="P47" i="50" s="1"/>
  <c r="Q47" i="50"/>
  <c r="Q141" i="50"/>
  <c r="O141" i="50"/>
  <c r="P141" i="50" s="1"/>
  <c r="Q242" i="50"/>
  <c r="O242" i="50"/>
  <c r="P242" i="50" s="1"/>
  <c r="O71" i="50"/>
  <c r="P71" i="50" s="1"/>
  <c r="Q71" i="50"/>
  <c r="O41" i="50"/>
  <c r="P41" i="50" s="1"/>
  <c r="Q41" i="50"/>
  <c r="O124" i="50"/>
  <c r="P124" i="50" s="1"/>
  <c r="Q124" i="50"/>
  <c r="O100" i="50"/>
  <c r="P100" i="50" s="1"/>
  <c r="Q100" i="50"/>
  <c r="O150" i="50"/>
  <c r="P150" i="50" s="1"/>
  <c r="Q150" i="50"/>
  <c r="Q202" i="50"/>
  <c r="O202" i="50"/>
  <c r="P202" i="50" s="1"/>
  <c r="Q165" i="50"/>
  <c r="O165" i="50"/>
  <c r="P165" i="50" s="1"/>
  <c r="Q49" i="50"/>
  <c r="O49" i="50"/>
  <c r="P49" i="50" s="1"/>
  <c r="Q171" i="50"/>
  <c r="O171" i="50"/>
  <c r="P171" i="50" s="1"/>
  <c r="Q208" i="50"/>
  <c r="O208" i="50"/>
  <c r="P208" i="50" s="1"/>
  <c r="Q179" i="50"/>
  <c r="O179" i="50"/>
  <c r="P179" i="50" s="1"/>
  <c r="O96" i="50"/>
  <c r="P96" i="50" s="1"/>
  <c r="Q96" i="50"/>
  <c r="U76" i="50"/>
  <c r="X76" i="50" s="1"/>
  <c r="U123" i="50"/>
  <c r="X123" i="50" s="1"/>
  <c r="Z123" i="50" s="1"/>
  <c r="AA123" i="50" s="1"/>
  <c r="Q200" i="50"/>
  <c r="O200" i="50"/>
  <c r="P200" i="50" s="1"/>
  <c r="O246" i="50"/>
  <c r="P246" i="50" s="1"/>
  <c r="Q246" i="50"/>
  <c r="Q134" i="50"/>
  <c r="O134" i="50"/>
  <c r="P134" i="50" s="1"/>
  <c r="O234" i="50"/>
  <c r="P234" i="50" s="1"/>
  <c r="Q234" i="50"/>
  <c r="Q248" i="50"/>
  <c r="O248" i="50"/>
  <c r="P248" i="50" s="1"/>
  <c r="Q98" i="50"/>
  <c r="O98" i="50"/>
  <c r="P98" i="50" s="1"/>
  <c r="Q135" i="50"/>
  <c r="O135" i="50"/>
  <c r="P135" i="50" s="1"/>
  <c r="Q115" i="50"/>
  <c r="O115" i="50"/>
  <c r="P115" i="50" s="1"/>
  <c r="O114" i="50"/>
  <c r="P114" i="50" s="1"/>
  <c r="Q114" i="50"/>
  <c r="O29" i="50"/>
  <c r="P29" i="50" s="1"/>
  <c r="Q29" i="50"/>
  <c r="O247" i="50"/>
  <c r="P247" i="50" s="1"/>
  <c r="Q247" i="50"/>
  <c r="Q232" i="50"/>
  <c r="O232" i="50"/>
  <c r="P232" i="50" s="1"/>
  <c r="Q142" i="50"/>
  <c r="O142" i="50"/>
  <c r="P142" i="50" s="1"/>
  <c r="Q19" i="50"/>
  <c r="O19" i="50"/>
  <c r="P19" i="50" s="1"/>
  <c r="O76" i="50"/>
  <c r="P76" i="50" s="1"/>
  <c r="Q76" i="50"/>
  <c r="Q70" i="50"/>
  <c r="O70" i="50"/>
  <c r="P70" i="50" s="1"/>
  <c r="Q123" i="50"/>
  <c r="O123" i="50"/>
  <c r="P123" i="50" s="1"/>
  <c r="Q68" i="50"/>
  <c r="O68" i="50"/>
  <c r="P68" i="50" s="1"/>
  <c r="Q51" i="50"/>
  <c r="O51" i="50"/>
  <c r="P51" i="50" s="1"/>
  <c r="Q104" i="50"/>
  <c r="O104" i="50"/>
  <c r="P104" i="50" s="1"/>
  <c r="O83" i="50"/>
  <c r="P83" i="50" s="1"/>
  <c r="Q83" i="50"/>
  <c r="Q38" i="50"/>
  <c r="O38" i="50"/>
  <c r="P38" i="50" s="1"/>
  <c r="Q140" i="50"/>
  <c r="O140" i="50"/>
  <c r="P140" i="50" s="1"/>
  <c r="Q75" i="50"/>
  <c r="O75" i="50"/>
  <c r="P75" i="50" s="1"/>
  <c r="Q86" i="50"/>
  <c r="O30" i="50"/>
  <c r="P30" i="50" s="1"/>
  <c r="Q30" i="50"/>
  <c r="O137" i="50"/>
  <c r="P137" i="50" s="1"/>
  <c r="Q137" i="50"/>
  <c r="O132" i="50"/>
  <c r="P132" i="50" s="1"/>
  <c r="Q132" i="50"/>
  <c r="U59" i="50"/>
  <c r="X59" i="50" s="1"/>
  <c r="Z59" i="50" s="1"/>
  <c r="AA59" i="50" s="1"/>
  <c r="O89" i="50"/>
  <c r="P89" i="50" s="1"/>
  <c r="Q89" i="50"/>
  <c r="Q61" i="50"/>
  <c r="O61" i="50"/>
  <c r="P61" i="50" s="1"/>
  <c r="O185" i="50"/>
  <c r="P185" i="50" s="1"/>
  <c r="Q185" i="50"/>
  <c r="Q166" i="50"/>
  <c r="O166" i="50"/>
  <c r="P166" i="50" s="1"/>
  <c r="Q37" i="50"/>
  <c r="O37" i="50"/>
  <c r="P37" i="50" s="1"/>
  <c r="Q215" i="50"/>
  <c r="O215" i="50"/>
  <c r="P215" i="50" s="1"/>
  <c r="Q152" i="50"/>
  <c r="O152" i="50"/>
  <c r="P152" i="50" s="1"/>
  <c r="O241" i="50"/>
  <c r="P241" i="50" s="1"/>
  <c r="Q241" i="50"/>
  <c r="Q214" i="50"/>
  <c r="O214" i="50"/>
  <c r="P214" i="50" s="1"/>
  <c r="Q201" i="50"/>
  <c r="O201" i="50"/>
  <c r="P201" i="50" s="1"/>
  <c r="O156" i="50"/>
  <c r="P156" i="50" s="1"/>
  <c r="Q156" i="50"/>
  <c r="Q121" i="50"/>
  <c r="O121" i="50"/>
  <c r="P121" i="50" s="1"/>
  <c r="Q239" i="50"/>
  <c r="O239" i="50"/>
  <c r="P239" i="50" s="1"/>
  <c r="Q56" i="50"/>
  <c r="O56" i="50"/>
  <c r="P56" i="50" s="1"/>
  <c r="O59" i="50"/>
  <c r="P59" i="50" s="1"/>
  <c r="Q59" i="50"/>
  <c r="O143" i="50"/>
  <c r="P143" i="50" s="1"/>
  <c r="Q143" i="50"/>
  <c r="Q93" i="50"/>
  <c r="O93" i="50"/>
  <c r="P93" i="50" s="1"/>
  <c r="Q226" i="50"/>
  <c r="O226" i="50"/>
  <c r="P226" i="50" s="1"/>
  <c r="Q32" i="50"/>
  <c r="O32" i="50"/>
  <c r="P32" i="50" s="1"/>
  <c r="Q81" i="50"/>
  <c r="O81" i="50"/>
  <c r="P81" i="50" s="1"/>
  <c r="Q151" i="50"/>
  <c r="O151" i="50"/>
  <c r="P151" i="50" s="1"/>
  <c r="Q145" i="50"/>
  <c r="O145" i="50"/>
  <c r="P145" i="50" s="1"/>
  <c r="O60" i="50"/>
  <c r="P60" i="50" s="1"/>
  <c r="Q60" i="50"/>
  <c r="Q39" i="50"/>
  <c r="O39" i="50"/>
  <c r="P39" i="50" s="1"/>
  <c r="Q163" i="50"/>
  <c r="O163" i="50"/>
  <c r="P163" i="50" s="1"/>
  <c r="Q220" i="50"/>
  <c r="O220" i="50"/>
  <c r="P220" i="50" s="1"/>
  <c r="Q243" i="50"/>
  <c r="O243" i="50"/>
  <c r="P243" i="50" s="1"/>
  <c r="Q21" i="50"/>
  <c r="O21" i="50"/>
  <c r="P21" i="50" s="1"/>
  <c r="O172" i="50"/>
  <c r="P172" i="50" s="1"/>
  <c r="Q172" i="50"/>
  <c r="Q230" i="50"/>
  <c r="O230" i="50"/>
  <c r="P230" i="50" s="1"/>
  <c r="O23" i="50"/>
  <c r="P23" i="50" s="1"/>
  <c r="Q23" i="50"/>
  <c r="Q62" i="50"/>
  <c r="O62" i="50"/>
  <c r="P62" i="50" s="1"/>
  <c r="Q249" i="50"/>
  <c r="O249" i="50"/>
  <c r="P249" i="50" s="1"/>
  <c r="Q203" i="50"/>
  <c r="O203" i="50"/>
  <c r="P203" i="50" s="1"/>
  <c r="O205" i="50"/>
  <c r="P205" i="50" s="1"/>
  <c r="Q205" i="50"/>
  <c r="O235" i="50"/>
  <c r="P235" i="50" s="1"/>
  <c r="Q235" i="50"/>
  <c r="O28" i="50"/>
  <c r="P28" i="50" s="1"/>
  <c r="Q28" i="50"/>
  <c r="O258" i="50"/>
  <c r="P258" i="50" s="1"/>
  <c r="Q258" i="50"/>
  <c r="Q43" i="50"/>
  <c r="O43" i="50"/>
  <c r="P43" i="50" s="1"/>
  <c r="O204" i="50"/>
  <c r="P204" i="50" s="1"/>
  <c r="Q204" i="50"/>
  <c r="Q69" i="50"/>
  <c r="O69" i="50"/>
  <c r="P69" i="50" s="1"/>
  <c r="O221" i="50"/>
  <c r="P221" i="50" s="1"/>
  <c r="Q221" i="50"/>
  <c r="Q27" i="50"/>
  <c r="O27" i="50"/>
  <c r="P27" i="50" s="1"/>
  <c r="O222" i="50"/>
  <c r="P222" i="50" s="1"/>
  <c r="Q222" i="50"/>
  <c r="O209" i="50"/>
  <c r="P209" i="50" s="1"/>
  <c r="Q209" i="50"/>
  <c r="Q154" i="50"/>
  <c r="O154" i="50"/>
  <c r="P154" i="50" s="1"/>
  <c r="Q87" i="50"/>
  <c r="O87" i="50"/>
  <c r="P87" i="50" s="1"/>
  <c r="O229" i="50"/>
  <c r="P229" i="50" s="1"/>
  <c r="Q229" i="50"/>
  <c r="Q251" i="50"/>
  <c r="O251" i="50"/>
  <c r="P251" i="50" s="1"/>
  <c r="Q128" i="50"/>
  <c r="O128" i="50"/>
  <c r="P128" i="50" s="1"/>
  <c r="Q219" i="50"/>
  <c r="O219" i="50"/>
  <c r="P219" i="50" s="1"/>
  <c r="U39" i="50"/>
  <c r="X39" i="50" s="1"/>
  <c r="Z39" i="50" s="1"/>
  <c r="AA39" i="50" s="1"/>
  <c r="Q195" i="50"/>
  <c r="O195" i="50"/>
  <c r="P195" i="50" s="1"/>
  <c r="Q122" i="50"/>
  <c r="O122" i="50"/>
  <c r="P122" i="50" s="1"/>
  <c r="O167" i="50"/>
  <c r="P167" i="50" s="1"/>
  <c r="Q167" i="50"/>
  <c r="Q117" i="50"/>
  <c r="O117" i="50"/>
  <c r="P117" i="50" s="1"/>
  <c r="O108" i="50"/>
  <c r="P108" i="50" s="1"/>
  <c r="Q108" i="50"/>
  <c r="Q82" i="50"/>
  <c r="O82" i="50"/>
  <c r="P82" i="50" s="1"/>
  <c r="Q218" i="50"/>
  <c r="O218" i="50"/>
  <c r="P218" i="50" s="1"/>
  <c r="O136" i="50"/>
  <c r="P136" i="50" s="1"/>
  <c r="Q136" i="50"/>
  <c r="Q63" i="50"/>
  <c r="O63" i="50"/>
  <c r="P63" i="50" s="1"/>
  <c r="Q227" i="50"/>
  <c r="O227" i="50"/>
  <c r="P227" i="50" s="1"/>
  <c r="O36" i="50"/>
  <c r="P36" i="50" s="1"/>
  <c r="Q36" i="50"/>
  <c r="Q73" i="50"/>
  <c r="O73" i="50"/>
  <c r="P73" i="50" s="1"/>
  <c r="O16" i="50"/>
  <c r="P16" i="50" s="1"/>
  <c r="Q16" i="50"/>
  <c r="Q97" i="50"/>
  <c r="O97" i="50"/>
  <c r="P97" i="50" s="1"/>
  <c r="Q31" i="50"/>
  <c r="O31" i="50"/>
  <c r="P31" i="50" s="1"/>
  <c r="Q157" i="50"/>
  <c r="O157" i="50"/>
  <c r="P157" i="50" s="1"/>
  <c r="O131" i="50"/>
  <c r="P131" i="50" s="1"/>
  <c r="Q131" i="50"/>
  <c r="O95" i="50"/>
  <c r="P95" i="50" s="1"/>
  <c r="Q95" i="50"/>
  <c r="Q130" i="50"/>
  <c r="O130" i="50"/>
  <c r="P130" i="50" s="1"/>
  <c r="Q256" i="50"/>
  <c r="O256" i="50"/>
  <c r="P256" i="50" s="1"/>
  <c r="O54" i="50"/>
  <c r="P54" i="50" s="1"/>
  <c r="Q54" i="50"/>
  <c r="O53" i="50"/>
  <c r="P53" i="50" s="1"/>
  <c r="Q53" i="50"/>
  <c r="Q250" i="50"/>
  <c r="O250" i="50"/>
  <c r="P250" i="50" s="1"/>
  <c r="O84" i="50"/>
  <c r="P84" i="50" s="1"/>
  <c r="Q84" i="50"/>
  <c r="Q176" i="50"/>
  <c r="O176" i="50"/>
  <c r="P176" i="50" s="1"/>
  <c r="O168" i="50"/>
  <c r="P168" i="50" s="1"/>
  <c r="Q168" i="50"/>
  <c r="Q33" i="50"/>
  <c r="O33" i="50"/>
  <c r="P33" i="50" s="1"/>
  <c r="U22" i="50"/>
  <c r="X22" i="50" s="1"/>
  <c r="Z22" i="50" s="1"/>
  <c r="AA22" i="50" s="1"/>
  <c r="Q111" i="50"/>
  <c r="O111" i="50"/>
  <c r="P111" i="50" s="1"/>
  <c r="Q237" i="50"/>
  <c r="O237" i="50"/>
  <c r="P237" i="50" s="1"/>
  <c r="Q99" i="50"/>
  <c r="O99" i="50"/>
  <c r="P99" i="50" s="1"/>
  <c r="Q177" i="50"/>
  <c r="O177" i="50"/>
  <c r="P177" i="50" s="1"/>
  <c r="U261" i="50"/>
  <c r="X261" i="50" s="1"/>
  <c r="Z261" i="50" s="1"/>
  <c r="U62" i="50"/>
  <c r="X62" i="50" s="1"/>
  <c r="U38" i="50"/>
  <c r="X38" i="50" s="1"/>
  <c r="Z38" i="50" s="1"/>
  <c r="AA38" i="50" s="1"/>
  <c r="U169" i="50"/>
  <c r="X169" i="50" s="1"/>
  <c r="U106" i="50"/>
  <c r="X106" i="50" s="1"/>
  <c r="Z106" i="50" s="1"/>
  <c r="U57" i="50"/>
  <c r="X57" i="50" s="1"/>
  <c r="Z57" i="50" s="1"/>
  <c r="U183" i="50"/>
  <c r="X183" i="50" s="1"/>
  <c r="Z183" i="50" s="1"/>
  <c r="AA183" i="50" s="1"/>
  <c r="U259" i="50"/>
  <c r="X259" i="50" s="1"/>
  <c r="Z259" i="50" s="1"/>
  <c r="AA259" i="50" s="1"/>
  <c r="U128" i="50"/>
  <c r="X128" i="50" s="1"/>
  <c r="U248" i="50"/>
  <c r="X248" i="50" s="1"/>
  <c r="Z248" i="50" s="1"/>
  <c r="U28" i="50"/>
  <c r="X28" i="50" s="1"/>
  <c r="Z28" i="50" s="1"/>
  <c r="U235" i="50"/>
  <c r="X235" i="50" s="1"/>
  <c r="U258" i="50"/>
  <c r="X258" i="50" s="1"/>
  <c r="Z258" i="50" s="1"/>
  <c r="U234" i="50"/>
  <c r="X234" i="50" s="1"/>
  <c r="Z234" i="50" s="1"/>
  <c r="AA234" i="50" s="1"/>
  <c r="U223" i="50"/>
  <c r="X223" i="50" s="1"/>
  <c r="Z223" i="50" s="1"/>
  <c r="AA223" i="50" s="1"/>
  <c r="U53" i="50"/>
  <c r="X53" i="50" s="1"/>
  <c r="U117" i="50"/>
  <c r="X117" i="50" s="1"/>
  <c r="U218" i="50"/>
  <c r="X218" i="50" s="1"/>
  <c r="U144" i="50"/>
  <c r="X144" i="50" s="1"/>
  <c r="U230" i="50"/>
  <c r="X230" i="50" s="1"/>
  <c r="Z230" i="50" s="1"/>
  <c r="U254" i="50"/>
  <c r="U64" i="50"/>
  <c r="U124" i="50"/>
  <c r="U127" i="50"/>
  <c r="U135" i="50"/>
  <c r="U75" i="50"/>
  <c r="X138" i="50"/>
  <c r="Z138" i="50" s="1"/>
  <c r="U167" i="50"/>
  <c r="X116" i="50"/>
  <c r="Z116" i="50" s="1"/>
  <c r="U179" i="50"/>
  <c r="U219" i="50"/>
  <c r="U84" i="50"/>
  <c r="U150" i="50"/>
  <c r="X132" i="50"/>
  <c r="Z132" i="50" s="1"/>
  <c r="U69" i="50"/>
  <c r="U100" i="50"/>
  <c r="U96" i="50"/>
  <c r="U63" i="50"/>
  <c r="U33" i="50"/>
  <c r="U165" i="50"/>
  <c r="U221" i="50"/>
  <c r="U216" i="50"/>
  <c r="U170" i="50"/>
  <c r="U162" i="50"/>
  <c r="U222" i="50"/>
  <c r="X226" i="50"/>
  <c r="U225" i="50"/>
  <c r="U164" i="50"/>
  <c r="U74" i="50"/>
  <c r="U129" i="50"/>
  <c r="U90" i="50"/>
  <c r="U49" i="50"/>
  <c r="U43" i="50"/>
  <c r="U250" i="50"/>
  <c r="U171" i="50"/>
  <c r="X145" i="50"/>
  <c r="U244" i="50"/>
  <c r="U16" i="50"/>
  <c r="X16" i="50" s="1"/>
  <c r="U41" i="50"/>
  <c r="U152" i="50"/>
  <c r="U163" i="50"/>
  <c r="U94" i="50"/>
  <c r="U126" i="50"/>
  <c r="U71" i="50"/>
  <c r="U114" i="50"/>
  <c r="U220" i="50"/>
  <c r="X143" i="50"/>
  <c r="T187" i="50"/>
  <c r="R187" i="50"/>
  <c r="T209" i="50"/>
  <c r="R209" i="50"/>
  <c r="T40" i="50"/>
  <c r="R40" i="50"/>
  <c r="T93" i="50"/>
  <c r="R93" i="50"/>
  <c r="T185" i="50"/>
  <c r="R185" i="50"/>
  <c r="T217" i="50"/>
  <c r="R217" i="50"/>
  <c r="T176" i="50"/>
  <c r="R176" i="50"/>
  <c r="T68" i="50"/>
  <c r="R68" i="50"/>
  <c r="T57" i="50"/>
  <c r="R57" i="50"/>
  <c r="T198" i="50"/>
  <c r="R198" i="50"/>
  <c r="T181" i="50"/>
  <c r="R181" i="50"/>
  <c r="N199" i="50"/>
  <c r="T220" i="50"/>
  <c r="R220" i="50"/>
  <c r="T243" i="50"/>
  <c r="R243" i="50"/>
  <c r="N25" i="50"/>
  <c r="T157" i="50"/>
  <c r="R157" i="50"/>
  <c r="T154" i="50"/>
  <c r="R154" i="50"/>
  <c r="T183" i="50"/>
  <c r="R183" i="50"/>
  <c r="N260" i="50"/>
  <c r="T116" i="50"/>
  <c r="R116" i="50"/>
  <c r="T170" i="50"/>
  <c r="R170" i="50"/>
  <c r="T249" i="50"/>
  <c r="R249" i="50"/>
  <c r="T226" i="50"/>
  <c r="R226" i="50"/>
  <c r="T45" i="50"/>
  <c r="R45" i="50"/>
  <c r="T108" i="50"/>
  <c r="R108" i="50"/>
  <c r="T134" i="50"/>
  <c r="R134" i="50"/>
  <c r="T160" i="50"/>
  <c r="R160" i="50"/>
  <c r="T47" i="50"/>
  <c r="R47" i="50"/>
  <c r="T254" i="50"/>
  <c r="R254" i="50"/>
  <c r="T36" i="50"/>
  <c r="R36" i="50"/>
  <c r="T27" i="50"/>
  <c r="R27" i="50"/>
  <c r="R147" i="50"/>
  <c r="T121" i="50"/>
  <c r="R121" i="50"/>
  <c r="T239" i="50"/>
  <c r="R239" i="50"/>
  <c r="T195" i="50"/>
  <c r="R195" i="50"/>
  <c r="T203" i="50"/>
  <c r="R203" i="50"/>
  <c r="T65" i="50"/>
  <c r="R65" i="50"/>
  <c r="T255" i="50"/>
  <c r="R255" i="50"/>
  <c r="T168" i="50"/>
  <c r="R168" i="50"/>
  <c r="T82" i="50"/>
  <c r="R82" i="50"/>
  <c r="T51" i="50"/>
  <c r="R51" i="50"/>
  <c r="T78" i="50"/>
  <c r="R78" i="50"/>
  <c r="T227" i="50"/>
  <c r="R227" i="50"/>
  <c r="T212" i="50"/>
  <c r="R212" i="50"/>
  <c r="T169" i="50"/>
  <c r="R169" i="50"/>
  <c r="T135" i="50"/>
  <c r="R135" i="50"/>
  <c r="T165" i="50"/>
  <c r="R165" i="50"/>
  <c r="T223" i="50"/>
  <c r="R223" i="50"/>
  <c r="T73" i="50"/>
  <c r="R73" i="50"/>
  <c r="N155" i="50"/>
  <c r="N207" i="50"/>
  <c r="T102" i="50"/>
  <c r="R102" i="50"/>
  <c r="T48" i="50"/>
  <c r="R48" i="50"/>
  <c r="T146" i="50"/>
  <c r="R146" i="50"/>
  <c r="T172" i="50"/>
  <c r="R172" i="50"/>
  <c r="T247" i="50"/>
  <c r="R247" i="50"/>
  <c r="T240" i="50"/>
  <c r="R240" i="50"/>
  <c r="R74" i="50"/>
  <c r="T74" i="50"/>
  <c r="T53" i="50"/>
  <c r="R53" i="50"/>
  <c r="T122" i="50"/>
  <c r="R122" i="50"/>
  <c r="T118" i="50"/>
  <c r="R118" i="50"/>
  <c r="T138" i="50"/>
  <c r="R138" i="50"/>
  <c r="N72" i="50"/>
  <c r="T215" i="50"/>
  <c r="R215" i="50"/>
  <c r="N85" i="50"/>
  <c r="T29" i="50"/>
  <c r="R29" i="50"/>
  <c r="T222" i="50"/>
  <c r="R222" i="50"/>
  <c r="T242" i="50"/>
  <c r="R242" i="50"/>
  <c r="T131" i="50"/>
  <c r="R131" i="50"/>
  <c r="T126" i="50"/>
  <c r="R126" i="50"/>
  <c r="N109" i="50"/>
  <c r="T75" i="50"/>
  <c r="R75" i="50"/>
  <c r="T100" i="50"/>
  <c r="R100" i="50"/>
  <c r="N18" i="50"/>
  <c r="T87" i="50"/>
  <c r="R87" i="50"/>
  <c r="T137" i="50"/>
  <c r="R137" i="50"/>
  <c r="T144" i="50"/>
  <c r="R144" i="50"/>
  <c r="N245" i="50"/>
  <c r="T141" i="50"/>
  <c r="R141" i="50"/>
  <c r="T250" i="50"/>
  <c r="R250" i="50"/>
  <c r="T32" i="50"/>
  <c r="R32" i="50"/>
  <c r="N24" i="50"/>
  <c r="N35" i="50"/>
  <c r="T58" i="50"/>
  <c r="R58" i="50"/>
  <c r="T33" i="50"/>
  <c r="R33" i="50"/>
  <c r="T218" i="50"/>
  <c r="R218" i="50"/>
  <c r="T28" i="50"/>
  <c r="R28" i="50"/>
  <c r="T60" i="50"/>
  <c r="R60" i="50"/>
  <c r="T224" i="50"/>
  <c r="R224" i="50"/>
  <c r="T221" i="50"/>
  <c r="R221" i="50"/>
  <c r="T54" i="50"/>
  <c r="R54" i="50"/>
  <c r="T16" i="50"/>
  <c r="R16" i="50"/>
  <c r="T241" i="50"/>
  <c r="R241" i="50"/>
  <c r="T150" i="50"/>
  <c r="R150" i="50"/>
  <c r="T164" i="50"/>
  <c r="R164" i="50"/>
  <c r="T95" i="50"/>
  <c r="R95" i="50"/>
  <c r="T56" i="50"/>
  <c r="R56" i="50"/>
  <c r="T49" i="50"/>
  <c r="R49" i="50"/>
  <c r="T171" i="50"/>
  <c r="R171" i="50"/>
  <c r="T139" i="50"/>
  <c r="R139" i="50"/>
  <c r="T94" i="50"/>
  <c r="R94" i="50"/>
  <c r="N125" i="50"/>
  <c r="N191" i="50"/>
  <c r="N190" i="50"/>
  <c r="T259" i="50"/>
  <c r="R259" i="50"/>
  <c r="T182" i="50"/>
  <c r="R182" i="50"/>
  <c r="T216" i="50"/>
  <c r="R216" i="50"/>
  <c r="N213" i="50"/>
  <c r="T258" i="50"/>
  <c r="R258" i="50"/>
  <c r="T234" i="50"/>
  <c r="R234" i="50"/>
  <c r="T71" i="50"/>
  <c r="R71" i="50"/>
  <c r="T148" i="50"/>
  <c r="R148" i="50"/>
  <c r="T115" i="50"/>
  <c r="R115" i="50"/>
  <c r="T158" i="50"/>
  <c r="R158" i="50"/>
  <c r="T180" i="50"/>
  <c r="R180" i="50"/>
  <c r="N194" i="50"/>
  <c r="N77" i="50"/>
  <c r="T232" i="50"/>
  <c r="R232" i="50"/>
  <c r="N257" i="50"/>
  <c r="T253" i="50"/>
  <c r="R253" i="50"/>
  <c r="T39" i="50"/>
  <c r="R39" i="50"/>
  <c r="T205" i="50"/>
  <c r="R205" i="50"/>
  <c r="T76" i="50"/>
  <c r="R76" i="50"/>
  <c r="T70" i="50"/>
  <c r="R70" i="50"/>
  <c r="T113" i="50"/>
  <c r="R113" i="50"/>
  <c r="T252" i="50"/>
  <c r="R252" i="50"/>
  <c r="T112" i="50"/>
  <c r="R112" i="50"/>
  <c r="T111" i="50"/>
  <c r="R111" i="50"/>
  <c r="T237" i="50"/>
  <c r="R237" i="50"/>
  <c r="T136" i="50"/>
  <c r="R136" i="50"/>
  <c r="T104" i="50"/>
  <c r="R104" i="50"/>
  <c r="T106" i="50"/>
  <c r="R106" i="50"/>
  <c r="N206" i="50"/>
  <c r="N188" i="50"/>
  <c r="T167" i="50"/>
  <c r="R167" i="50"/>
  <c r="T166" i="50"/>
  <c r="R166" i="50"/>
  <c r="T200" i="50"/>
  <c r="R200" i="50"/>
  <c r="T210" i="50"/>
  <c r="R210" i="50"/>
  <c r="T120" i="50"/>
  <c r="R120" i="50"/>
  <c r="N44" i="50"/>
  <c r="N55" i="50"/>
  <c r="T64" i="50"/>
  <c r="R64" i="50"/>
  <c r="T101" i="50"/>
  <c r="R101" i="50"/>
  <c r="T204" i="50"/>
  <c r="R204" i="50"/>
  <c r="N189" i="50"/>
  <c r="N197" i="50"/>
  <c r="T225" i="50"/>
  <c r="R225" i="50"/>
  <c r="N52" i="50"/>
  <c r="T97" i="50"/>
  <c r="R97" i="50"/>
  <c r="N193" i="50"/>
  <c r="N67" i="50"/>
  <c r="N107" i="50"/>
  <c r="N178" i="50"/>
  <c r="T229" i="50"/>
  <c r="R229" i="50"/>
  <c r="N92" i="50"/>
  <c r="T59" i="50"/>
  <c r="R59" i="50"/>
  <c r="T143" i="50"/>
  <c r="R143" i="50"/>
  <c r="T208" i="50"/>
  <c r="R208" i="50"/>
  <c r="T179" i="50"/>
  <c r="R179" i="50"/>
  <c r="T46" i="50"/>
  <c r="R46" i="50"/>
  <c r="N153" i="50"/>
  <c r="T84" i="50"/>
  <c r="R84" i="50"/>
  <c r="T81" i="50"/>
  <c r="R81" i="50"/>
  <c r="T151" i="50"/>
  <c r="R151" i="50"/>
  <c r="T123" i="50"/>
  <c r="R123" i="50"/>
  <c r="T246" i="50"/>
  <c r="R246" i="50"/>
  <c r="N231" i="50"/>
  <c r="T133" i="50"/>
  <c r="R133" i="50"/>
  <c r="N174" i="50"/>
  <c r="T132" i="50"/>
  <c r="R132" i="50"/>
  <c r="N211" i="50"/>
  <c r="T140" i="50"/>
  <c r="R140" i="50"/>
  <c r="T41" i="50"/>
  <c r="R41" i="50"/>
  <c r="T124" i="50"/>
  <c r="R124" i="50"/>
  <c r="N105" i="50"/>
  <c r="N233" i="50"/>
  <c r="T201" i="50"/>
  <c r="R201" i="50"/>
  <c r="T114" i="50"/>
  <c r="R114" i="50"/>
  <c r="T261" i="50"/>
  <c r="R261" i="50"/>
  <c r="T88" i="50"/>
  <c r="R88" i="50"/>
  <c r="T177" i="50"/>
  <c r="R177" i="50"/>
  <c r="T23" i="50"/>
  <c r="R23" i="50"/>
  <c r="T62" i="50"/>
  <c r="R62" i="50"/>
  <c r="T142" i="50"/>
  <c r="R142" i="50"/>
  <c r="T175" i="50"/>
  <c r="R175" i="50"/>
  <c r="T161" i="50"/>
  <c r="R161" i="50"/>
  <c r="T63" i="50"/>
  <c r="R63" i="50"/>
  <c r="T235" i="50"/>
  <c r="R235" i="50"/>
  <c r="T37" i="50"/>
  <c r="R37" i="50"/>
  <c r="T90" i="50"/>
  <c r="R90" i="50"/>
  <c r="T50" i="50"/>
  <c r="R50" i="50"/>
  <c r="T99" i="50"/>
  <c r="R99" i="50"/>
  <c r="T238" i="50"/>
  <c r="R238" i="50"/>
  <c r="T230" i="50"/>
  <c r="R230" i="50"/>
  <c r="T89" i="50"/>
  <c r="R89" i="50"/>
  <c r="N20" i="50"/>
  <c r="T248" i="50"/>
  <c r="R248" i="50"/>
  <c r="T98" i="50"/>
  <c r="R98" i="50"/>
  <c r="T38" i="50"/>
  <c r="R38" i="50"/>
  <c r="N173" i="50"/>
  <c r="T31" i="50"/>
  <c r="R31" i="50"/>
  <c r="N26" i="50"/>
  <c r="T30" i="50"/>
  <c r="R30" i="50"/>
  <c r="T202" i="50"/>
  <c r="R202" i="50"/>
  <c r="T119" i="50"/>
  <c r="R119" i="50"/>
  <c r="T83" i="50"/>
  <c r="R83" i="50"/>
  <c r="T251" i="50"/>
  <c r="R251" i="50"/>
  <c r="T128" i="50"/>
  <c r="R128" i="50"/>
  <c r="R219" i="50"/>
  <c r="T219" i="50"/>
  <c r="T61" i="50"/>
  <c r="R61" i="50"/>
  <c r="T96" i="50"/>
  <c r="R96" i="50"/>
  <c r="T79" i="50"/>
  <c r="R79" i="50"/>
  <c r="N17" i="50"/>
  <c r="T117" i="50"/>
  <c r="R117" i="50"/>
  <c r="N91" i="50"/>
  <c r="N184" i="50"/>
  <c r="T244" i="50"/>
  <c r="R244" i="50"/>
  <c r="T103" i="50"/>
  <c r="R103" i="50"/>
  <c r="T22" i="50"/>
  <c r="R22" i="50"/>
  <c r="T152" i="50"/>
  <c r="R152" i="50"/>
  <c r="T214" i="50"/>
  <c r="R214" i="50"/>
  <c r="T69" i="50"/>
  <c r="R69" i="50"/>
  <c r="T163" i="50"/>
  <c r="R163" i="50"/>
  <c r="T129" i="50"/>
  <c r="R129" i="50"/>
  <c r="T43" i="50"/>
  <c r="R43" i="50"/>
  <c r="T21" i="50"/>
  <c r="R21" i="50"/>
  <c r="T156" i="50"/>
  <c r="R156" i="50"/>
  <c r="N110" i="50"/>
  <c r="N42" i="50"/>
  <c r="T127" i="50"/>
  <c r="R127" i="50"/>
  <c r="T130" i="50"/>
  <c r="R130" i="50"/>
  <c r="T256" i="50"/>
  <c r="R256" i="50"/>
  <c r="N192" i="50"/>
  <c r="N159" i="50"/>
  <c r="T19" i="50"/>
  <c r="R19" i="50"/>
  <c r="T162" i="50"/>
  <c r="R162" i="50"/>
  <c r="N34" i="50"/>
  <c r="T145" i="50"/>
  <c r="R145" i="50"/>
  <c r="T236" i="50"/>
  <c r="R236" i="50"/>
  <c r="R149" i="50" l="1"/>
  <c r="O196" i="50"/>
  <c r="P196" i="50" s="1"/>
  <c r="T149" i="50"/>
  <c r="T66" i="50"/>
  <c r="Q149" i="50"/>
  <c r="R86" i="50"/>
  <c r="T86" i="50"/>
  <c r="T186" i="50"/>
  <c r="Q66" i="50"/>
  <c r="R66" i="50"/>
  <c r="R186" i="50"/>
  <c r="O186" i="50"/>
  <c r="P186" i="50" s="1"/>
  <c r="Q196" i="50"/>
  <c r="R196" i="50"/>
  <c r="O147" i="50"/>
  <c r="P147" i="50" s="1"/>
  <c r="S147" i="50" s="1"/>
  <c r="T147" i="50"/>
  <c r="T80" i="50"/>
  <c r="R80" i="50"/>
  <c r="Q212" i="50"/>
  <c r="S212" i="50" s="1"/>
  <c r="U212" i="50" s="1"/>
  <c r="X212" i="50" s="1"/>
  <c r="Z212" i="50" s="1"/>
  <c r="AA212" i="50" s="1"/>
  <c r="O80" i="50"/>
  <c r="P80" i="50" s="1"/>
  <c r="R228" i="50"/>
  <c r="Q228" i="50"/>
  <c r="T228" i="50"/>
  <c r="S172" i="50"/>
  <c r="S60" i="50"/>
  <c r="S97" i="50"/>
  <c r="U97" i="50" s="1"/>
  <c r="S122" i="50"/>
  <c r="S229" i="50"/>
  <c r="U229" i="50" s="1"/>
  <c r="X229" i="50" s="1"/>
  <c r="Z229" i="50" s="1"/>
  <c r="S221" i="50"/>
  <c r="S59" i="50"/>
  <c r="S86" i="50"/>
  <c r="U86" i="50" s="1"/>
  <c r="S51" i="50"/>
  <c r="S142" i="50"/>
  <c r="U142" i="50" s="1"/>
  <c r="X142" i="50" s="1"/>
  <c r="S135" i="50"/>
  <c r="S200" i="50"/>
  <c r="U200" i="50" s="1"/>
  <c r="X200" i="50" s="1"/>
  <c r="Z200" i="50" s="1"/>
  <c r="AA200" i="50" s="1"/>
  <c r="S49" i="50"/>
  <c r="S57" i="50"/>
  <c r="S106" i="50"/>
  <c r="S225" i="50"/>
  <c r="S90" i="50"/>
  <c r="S120" i="50"/>
  <c r="U120" i="50" s="1"/>
  <c r="X120" i="50" s="1"/>
  <c r="Z120" i="50" s="1"/>
  <c r="S88" i="50"/>
  <c r="U88" i="50" s="1"/>
  <c r="X88" i="50" s="1"/>
  <c r="Z88" i="50" s="1"/>
  <c r="AA88" i="50" s="1"/>
  <c r="S133" i="50"/>
  <c r="U133" i="50" s="1"/>
  <c r="X133" i="50" s="1"/>
  <c r="Z133" i="50" s="1"/>
  <c r="AA133" i="50" s="1"/>
  <c r="S176" i="50"/>
  <c r="U176" i="50" s="1"/>
  <c r="X176" i="50" s="1"/>
  <c r="Z176" i="50" s="1"/>
  <c r="AA176" i="50" s="1"/>
  <c r="O17" i="50"/>
  <c r="P17" i="50" s="1"/>
  <c r="Q17" i="50"/>
  <c r="O193" i="50"/>
  <c r="P193" i="50" s="1"/>
  <c r="Q193" i="50"/>
  <c r="Q194" i="50"/>
  <c r="O194" i="50"/>
  <c r="P194" i="50" s="1"/>
  <c r="Q190" i="50"/>
  <c r="O190" i="50"/>
  <c r="P190" i="50" s="1"/>
  <c r="S177" i="50"/>
  <c r="U177" i="50" s="1"/>
  <c r="S168" i="50"/>
  <c r="U168" i="50" s="1"/>
  <c r="X168" i="50" s="1"/>
  <c r="Z168" i="50" s="1"/>
  <c r="S136" i="50"/>
  <c r="U136" i="50" s="1"/>
  <c r="X136" i="50" s="1"/>
  <c r="S87" i="50"/>
  <c r="U87" i="50" s="1"/>
  <c r="X87" i="50" s="1"/>
  <c r="Z87" i="50" s="1"/>
  <c r="S69" i="50"/>
  <c r="S163" i="50"/>
  <c r="S81" i="50"/>
  <c r="U81" i="50" s="1"/>
  <c r="X81" i="50" s="1"/>
  <c r="S56" i="50"/>
  <c r="S61" i="50"/>
  <c r="S41" i="50"/>
  <c r="S240" i="50"/>
  <c r="U240" i="50" s="1"/>
  <c r="X240" i="50" s="1"/>
  <c r="Z240" i="50" s="1"/>
  <c r="S182" i="50"/>
  <c r="U182" i="50" s="1"/>
  <c r="X182" i="50" s="1"/>
  <c r="Z182" i="50" s="1"/>
  <c r="AA182" i="50" s="1"/>
  <c r="S238" i="50"/>
  <c r="U238" i="50" s="1"/>
  <c r="X238" i="50" s="1"/>
  <c r="Z238" i="50" s="1"/>
  <c r="AA238" i="50" s="1"/>
  <c r="S256" i="50"/>
  <c r="Q191" i="50"/>
  <c r="O191" i="50"/>
  <c r="P191" i="50" s="1"/>
  <c r="O245" i="50"/>
  <c r="P245" i="50" s="1"/>
  <c r="Q245" i="50"/>
  <c r="Q109" i="50"/>
  <c r="O109" i="50"/>
  <c r="P109" i="50" s="1"/>
  <c r="S130" i="50"/>
  <c r="U130" i="50" s="1"/>
  <c r="X130" i="50" s="1"/>
  <c r="S218" i="50"/>
  <c r="S195" i="50"/>
  <c r="U195" i="50" s="1"/>
  <c r="X195" i="50" s="1"/>
  <c r="Z195" i="50" s="1"/>
  <c r="AA195" i="50" s="1"/>
  <c r="S235" i="50"/>
  <c r="S23" i="50"/>
  <c r="S241" i="50"/>
  <c r="U241" i="50" s="1"/>
  <c r="X241" i="50" s="1"/>
  <c r="S75" i="50"/>
  <c r="S68" i="50"/>
  <c r="U68" i="50" s="1"/>
  <c r="X68" i="50" s="1"/>
  <c r="Z68" i="50" s="1"/>
  <c r="AA68" i="50" s="1"/>
  <c r="S232" i="50"/>
  <c r="U232" i="50" s="1"/>
  <c r="X232" i="50" s="1"/>
  <c r="S98" i="50"/>
  <c r="U98" i="50" s="1"/>
  <c r="S165" i="50"/>
  <c r="S244" i="50"/>
  <c r="S252" i="50"/>
  <c r="U252" i="50" s="1"/>
  <c r="X252" i="50" s="1"/>
  <c r="S169" i="50"/>
  <c r="S64" i="50"/>
  <c r="S180" i="50"/>
  <c r="U180" i="50" s="1"/>
  <c r="X180" i="50" s="1"/>
  <c r="Z180" i="50" s="1"/>
  <c r="AA180" i="50" s="1"/>
  <c r="S181" i="50"/>
  <c r="U181" i="50" s="1"/>
  <c r="X181" i="50" s="1"/>
  <c r="Z181" i="50" s="1"/>
  <c r="S162" i="50"/>
  <c r="S185" i="50"/>
  <c r="U185" i="50" s="1"/>
  <c r="O42" i="50"/>
  <c r="P42" i="50" s="1"/>
  <c r="Q42" i="50"/>
  <c r="O211" i="50"/>
  <c r="P211" i="50" s="1"/>
  <c r="Q211" i="50"/>
  <c r="O125" i="50"/>
  <c r="P125" i="50" s="1"/>
  <c r="Q125" i="50"/>
  <c r="Q85" i="50"/>
  <c r="O85" i="50"/>
  <c r="P85" i="50" s="1"/>
  <c r="S99" i="50"/>
  <c r="S16" i="50"/>
  <c r="S154" i="50"/>
  <c r="U154" i="50" s="1"/>
  <c r="S230" i="50"/>
  <c r="S39" i="50"/>
  <c r="S32" i="50"/>
  <c r="U32" i="50" s="1"/>
  <c r="X32" i="50" s="1"/>
  <c r="Z32" i="50" s="1"/>
  <c r="S239" i="50"/>
  <c r="U239" i="50" s="1"/>
  <c r="X239" i="50" s="1"/>
  <c r="S152" i="50"/>
  <c r="S71" i="50"/>
  <c r="S144" i="50"/>
  <c r="S66" i="50"/>
  <c r="U66" i="50" s="1"/>
  <c r="X66" i="50" s="1"/>
  <c r="Z66" i="50" s="1"/>
  <c r="AA66" i="50" s="1"/>
  <c r="S118" i="50"/>
  <c r="S216" i="50"/>
  <c r="O77" i="50"/>
  <c r="P77" i="50" s="1"/>
  <c r="Q77" i="50"/>
  <c r="Q34" i="50"/>
  <c r="O34" i="50"/>
  <c r="P34" i="50" s="1"/>
  <c r="Q110" i="50"/>
  <c r="O110" i="50"/>
  <c r="P110" i="50" s="1"/>
  <c r="Q20" i="50"/>
  <c r="O20" i="50"/>
  <c r="P20" i="50" s="1"/>
  <c r="O52" i="50"/>
  <c r="P52" i="50" s="1"/>
  <c r="Q52" i="50"/>
  <c r="Q25" i="50"/>
  <c r="O25" i="50"/>
  <c r="P25" i="50" s="1"/>
  <c r="S73" i="50"/>
  <c r="U73" i="50" s="1"/>
  <c r="X73" i="50" s="1"/>
  <c r="S82" i="50"/>
  <c r="U82" i="50" s="1"/>
  <c r="X82" i="50" s="1"/>
  <c r="Z82" i="50" s="1"/>
  <c r="S204" i="50"/>
  <c r="U204" i="50" s="1"/>
  <c r="X204" i="50" s="1"/>
  <c r="Z204" i="50" s="1"/>
  <c r="S205" i="50"/>
  <c r="U205" i="50" s="1"/>
  <c r="X205" i="50" s="1"/>
  <c r="Z205" i="50" s="1"/>
  <c r="AA205" i="50" s="1"/>
  <c r="S89" i="50"/>
  <c r="U89" i="50" s="1"/>
  <c r="X89" i="50" s="1"/>
  <c r="S140" i="50"/>
  <c r="S123" i="50"/>
  <c r="S248" i="50"/>
  <c r="S202" i="50"/>
  <c r="U202" i="50" s="1"/>
  <c r="X202" i="50" s="1"/>
  <c r="S242" i="50"/>
  <c r="S183" i="50"/>
  <c r="S259" i="50"/>
  <c r="S148" i="50"/>
  <c r="U148" i="50" s="1"/>
  <c r="X148" i="50" s="1"/>
  <c r="S187" i="50"/>
  <c r="U187" i="50" s="1"/>
  <c r="X187" i="50" s="1"/>
  <c r="Z187" i="50" s="1"/>
  <c r="S198" i="50"/>
  <c r="U198" i="50" s="1"/>
  <c r="X198" i="50" s="1"/>
  <c r="Z198" i="50" s="1"/>
  <c r="S161" i="50"/>
  <c r="S164" i="50"/>
  <c r="Q184" i="50"/>
  <c r="O184" i="50"/>
  <c r="P184" i="50" s="1"/>
  <c r="Q55" i="50"/>
  <c r="O55" i="50"/>
  <c r="P55" i="50" s="1"/>
  <c r="Q188" i="50"/>
  <c r="O188" i="50"/>
  <c r="P188" i="50" s="1"/>
  <c r="Q207" i="50"/>
  <c r="O207" i="50"/>
  <c r="P207" i="50" s="1"/>
  <c r="S237" i="50"/>
  <c r="S84" i="50"/>
  <c r="S95" i="50"/>
  <c r="U95" i="50" s="1"/>
  <c r="X95" i="50" s="1"/>
  <c r="Z95" i="50" s="1"/>
  <c r="AA95" i="50" s="1"/>
  <c r="S219" i="50"/>
  <c r="S43" i="50"/>
  <c r="S203" i="50"/>
  <c r="U203" i="50" s="1"/>
  <c r="X203" i="50" s="1"/>
  <c r="S226" i="50"/>
  <c r="S121" i="50"/>
  <c r="U121" i="50" s="1"/>
  <c r="X121" i="50" s="1"/>
  <c r="Z121" i="50" s="1"/>
  <c r="S215" i="50"/>
  <c r="S247" i="50"/>
  <c r="S96" i="50"/>
  <c r="S210" i="50"/>
  <c r="S149" i="50"/>
  <c r="U149" i="50" s="1"/>
  <c r="X149" i="50" s="1"/>
  <c r="S101" i="50"/>
  <c r="U101" i="50" s="1"/>
  <c r="X101" i="50" s="1"/>
  <c r="Z101" i="50" s="1"/>
  <c r="AA101" i="50" s="1"/>
  <c r="S170" i="50"/>
  <c r="S50" i="50"/>
  <c r="S94" i="50"/>
  <c r="S138" i="50"/>
  <c r="S250" i="50"/>
  <c r="S209" i="50"/>
  <c r="S38" i="50"/>
  <c r="S70" i="50"/>
  <c r="S179" i="50"/>
  <c r="S141" i="50"/>
  <c r="U141" i="50" s="1"/>
  <c r="S261" i="50"/>
  <c r="S126" i="50"/>
  <c r="S217" i="50"/>
  <c r="U217" i="50" s="1"/>
  <c r="X217" i="50" s="1"/>
  <c r="Z217" i="50" s="1"/>
  <c r="AA217" i="50" s="1"/>
  <c r="S45" i="50"/>
  <c r="U45" i="50" s="1"/>
  <c r="X45" i="50" s="1"/>
  <c r="Q26" i="50"/>
  <c r="O26" i="50"/>
  <c r="P26" i="50" s="1"/>
  <c r="Q206" i="50"/>
  <c r="O206" i="50"/>
  <c r="P206" i="50" s="1"/>
  <c r="Q213" i="50"/>
  <c r="O213" i="50"/>
  <c r="P213" i="50" s="1"/>
  <c r="O35" i="50"/>
  <c r="P35" i="50" s="1"/>
  <c r="Q35" i="50"/>
  <c r="Q159" i="50"/>
  <c r="O159" i="50"/>
  <c r="P159" i="50" s="1"/>
  <c r="O233" i="50"/>
  <c r="P233" i="50" s="1"/>
  <c r="Q233" i="50"/>
  <c r="Q92" i="50"/>
  <c r="O92" i="50"/>
  <c r="P92" i="50" s="1"/>
  <c r="O197" i="50"/>
  <c r="P197" i="50" s="1"/>
  <c r="Q197" i="50"/>
  <c r="O24" i="50"/>
  <c r="P24" i="50" s="1"/>
  <c r="Q24" i="50"/>
  <c r="S111" i="50"/>
  <c r="U111" i="50" s="1"/>
  <c r="X111" i="50" s="1"/>
  <c r="S131" i="50"/>
  <c r="U131" i="50" s="1"/>
  <c r="X131" i="50" s="1"/>
  <c r="Z131" i="50" s="1"/>
  <c r="AA131" i="50" s="1"/>
  <c r="S36" i="50"/>
  <c r="U36" i="50" s="1"/>
  <c r="X36" i="50" s="1"/>
  <c r="Z36" i="50" s="1"/>
  <c r="AA36" i="50" s="1"/>
  <c r="S108" i="50"/>
  <c r="U108" i="50" s="1"/>
  <c r="X108" i="50" s="1"/>
  <c r="Z108" i="50" s="1"/>
  <c r="AA108" i="50" s="1"/>
  <c r="S128" i="50"/>
  <c r="S249" i="50"/>
  <c r="U249" i="50" s="1"/>
  <c r="X249" i="50" s="1"/>
  <c r="Z249" i="50" s="1"/>
  <c r="AA249" i="50" s="1"/>
  <c r="S21" i="50"/>
  <c r="S93" i="50"/>
  <c r="S37" i="50"/>
  <c r="U37" i="50" s="1"/>
  <c r="X37" i="50" s="1"/>
  <c r="Z37" i="50" s="1"/>
  <c r="AA37" i="50" s="1"/>
  <c r="S132" i="50"/>
  <c r="S29" i="50"/>
  <c r="S234" i="50"/>
  <c r="S150" i="50"/>
  <c r="S113" i="50"/>
  <c r="S78" i="50"/>
  <c r="U78" i="50" s="1"/>
  <c r="X78" i="50" s="1"/>
  <c r="S46" i="50"/>
  <c r="U46" i="50" s="1"/>
  <c r="X46" i="50" s="1"/>
  <c r="Z46" i="50" s="1"/>
  <c r="AA46" i="50" s="1"/>
  <c r="S79" i="50"/>
  <c r="S116" i="50"/>
  <c r="Q67" i="50"/>
  <c r="O67" i="50"/>
  <c r="P67" i="50" s="1"/>
  <c r="Q91" i="50"/>
  <c r="O91" i="50"/>
  <c r="P91" i="50" s="1"/>
  <c r="O174" i="50"/>
  <c r="P174" i="50" s="1"/>
  <c r="Q174" i="50"/>
  <c r="Q44" i="50"/>
  <c r="O44" i="50"/>
  <c r="P44" i="50" s="1"/>
  <c r="O72" i="50"/>
  <c r="P72" i="50" s="1"/>
  <c r="Q72" i="50"/>
  <c r="O155" i="50"/>
  <c r="P155" i="50" s="1"/>
  <c r="Q155" i="50"/>
  <c r="O192" i="50"/>
  <c r="P192" i="50" s="1"/>
  <c r="Q192" i="50"/>
  <c r="Q105" i="50"/>
  <c r="O105" i="50"/>
  <c r="P105" i="50" s="1"/>
  <c r="Q153" i="50"/>
  <c r="O153" i="50"/>
  <c r="P153" i="50" s="1"/>
  <c r="Q189" i="50"/>
  <c r="O189" i="50"/>
  <c r="P189" i="50" s="1"/>
  <c r="S157" i="50"/>
  <c r="U157" i="50" s="1"/>
  <c r="X157" i="50" s="1"/>
  <c r="S227" i="50"/>
  <c r="U227" i="50" s="1"/>
  <c r="X227" i="50" s="1"/>
  <c r="Z227" i="50" s="1"/>
  <c r="S117" i="50"/>
  <c r="S222" i="50"/>
  <c r="S258" i="50"/>
  <c r="S156" i="50"/>
  <c r="U156" i="50" s="1"/>
  <c r="X156" i="50" s="1"/>
  <c r="Z156" i="50" s="1"/>
  <c r="S134" i="50"/>
  <c r="U134" i="50" s="1"/>
  <c r="S208" i="50"/>
  <c r="U208" i="50" s="1"/>
  <c r="S158" i="50"/>
  <c r="U158" i="50" s="1"/>
  <c r="S236" i="50"/>
  <c r="U236" i="50" s="1"/>
  <c r="X236" i="50" s="1"/>
  <c r="Z236" i="50" s="1"/>
  <c r="AA236" i="50" s="1"/>
  <c r="S48" i="50"/>
  <c r="U48" i="50" s="1"/>
  <c r="S40" i="50"/>
  <c r="S160" i="50"/>
  <c r="U160" i="50" s="1"/>
  <c r="X160" i="50" s="1"/>
  <c r="Z160" i="50" s="1"/>
  <c r="S112" i="50"/>
  <c r="U112" i="50" s="1"/>
  <c r="X112" i="50" s="1"/>
  <c r="S254" i="50"/>
  <c r="S146" i="50"/>
  <c r="U146" i="50" s="1"/>
  <c r="X146" i="50" s="1"/>
  <c r="Z146" i="50" s="1"/>
  <c r="AA146" i="50" s="1"/>
  <c r="O18" i="50"/>
  <c r="P18" i="50" s="1"/>
  <c r="Q18" i="50"/>
  <c r="Q260" i="50"/>
  <c r="O260" i="50"/>
  <c r="P260" i="50" s="1"/>
  <c r="O199" i="50"/>
  <c r="P199" i="50" s="1"/>
  <c r="Q199" i="50"/>
  <c r="S53" i="50"/>
  <c r="S251" i="50"/>
  <c r="U251" i="50" s="1"/>
  <c r="X251" i="50" s="1"/>
  <c r="Z251" i="50" s="1"/>
  <c r="AA251" i="50" s="1"/>
  <c r="S27" i="50"/>
  <c r="U27" i="50" s="1"/>
  <c r="X27" i="50" s="1"/>
  <c r="S243" i="50"/>
  <c r="U243" i="50" s="1"/>
  <c r="X243" i="50" s="1"/>
  <c r="Z243" i="50" s="1"/>
  <c r="S145" i="50"/>
  <c r="S201" i="50"/>
  <c r="U201" i="50" s="1"/>
  <c r="X201" i="50" s="1"/>
  <c r="Z201" i="50" s="1"/>
  <c r="AA201" i="50" s="1"/>
  <c r="S166" i="50"/>
  <c r="S137" i="50"/>
  <c r="U137" i="50" s="1"/>
  <c r="X137" i="50" s="1"/>
  <c r="S83" i="50"/>
  <c r="U83" i="50" s="1"/>
  <c r="S76" i="50"/>
  <c r="S114" i="50"/>
  <c r="S100" i="50"/>
  <c r="S47" i="50"/>
  <c r="U47" i="50" s="1"/>
  <c r="X47" i="50" s="1"/>
  <c r="S65" i="50"/>
  <c r="U65" i="50" s="1"/>
  <c r="X65" i="50" s="1"/>
  <c r="Z65" i="50" s="1"/>
  <c r="AA65" i="50" s="1"/>
  <c r="S139" i="50"/>
  <c r="U139" i="50" s="1"/>
  <c r="S103" i="50"/>
  <c r="S58" i="50"/>
  <c r="U58" i="50" s="1"/>
  <c r="X58" i="50" s="1"/>
  <c r="Z58" i="50" s="1"/>
  <c r="AA58" i="50" s="1"/>
  <c r="S127" i="50"/>
  <c r="O173" i="50"/>
  <c r="P173" i="50" s="1"/>
  <c r="Q173" i="50"/>
  <c r="Q231" i="50"/>
  <c r="O231" i="50"/>
  <c r="P231" i="50" s="1"/>
  <c r="S33" i="50"/>
  <c r="S31" i="50"/>
  <c r="U31" i="50" s="1"/>
  <c r="X31" i="50" s="1"/>
  <c r="S63" i="50"/>
  <c r="S28" i="50"/>
  <c r="S143" i="50"/>
  <c r="S104" i="50"/>
  <c r="U104" i="50" s="1"/>
  <c r="S19" i="50"/>
  <c r="S115" i="50"/>
  <c r="S171" i="50"/>
  <c r="S224" i="50"/>
  <c r="U224" i="50" s="1"/>
  <c r="S175" i="50"/>
  <c r="U175" i="50" s="1"/>
  <c r="S119" i="50"/>
  <c r="U119" i="50" s="1"/>
  <c r="S253" i="50"/>
  <c r="S22" i="50"/>
  <c r="O257" i="50"/>
  <c r="P257" i="50" s="1"/>
  <c r="Q257" i="50"/>
  <c r="Q178" i="50"/>
  <c r="O178" i="50"/>
  <c r="P178" i="50" s="1"/>
  <c r="O107" i="50"/>
  <c r="P107" i="50" s="1"/>
  <c r="Q107" i="50"/>
  <c r="S54" i="50"/>
  <c r="U54" i="50" s="1"/>
  <c r="X54" i="50" s="1"/>
  <c r="Z54" i="50" s="1"/>
  <c r="AA54" i="50" s="1"/>
  <c r="S167" i="50"/>
  <c r="S62" i="50"/>
  <c r="S220" i="50"/>
  <c r="S151" i="50"/>
  <c r="S214" i="50"/>
  <c r="U214" i="50" s="1"/>
  <c r="X214" i="50" s="1"/>
  <c r="Z214" i="50" s="1"/>
  <c r="S30" i="50"/>
  <c r="U30" i="50" s="1"/>
  <c r="X30" i="50" s="1"/>
  <c r="Z30" i="50" s="1"/>
  <c r="S246" i="50"/>
  <c r="U246" i="50" s="1"/>
  <c r="X246" i="50" s="1"/>
  <c r="Z246" i="50" s="1"/>
  <c r="AA246" i="50" s="1"/>
  <c r="S124" i="50"/>
  <c r="S102" i="50"/>
  <c r="U102" i="50" s="1"/>
  <c r="X102" i="50" s="1"/>
  <c r="Z102" i="50" s="1"/>
  <c r="AA102" i="50" s="1"/>
  <c r="S129" i="50"/>
  <c r="S74" i="50"/>
  <c r="S255" i="50"/>
  <c r="S223" i="50"/>
  <c r="Z117" i="50"/>
  <c r="AA117" i="50" s="1"/>
  <c r="AA132" i="50"/>
  <c r="AA116" i="50"/>
  <c r="U122" i="50"/>
  <c r="X122" i="50" s="1"/>
  <c r="AA138" i="50"/>
  <c r="Z128" i="50"/>
  <c r="AA128" i="50" s="1"/>
  <c r="AA258" i="50"/>
  <c r="AA57" i="50"/>
  <c r="AA70" i="50"/>
  <c r="AA99" i="50"/>
  <c r="AA151" i="50"/>
  <c r="AA115" i="50"/>
  <c r="AA51" i="50"/>
  <c r="Z144" i="50"/>
  <c r="AA144" i="50" s="1"/>
  <c r="Z40" i="50"/>
  <c r="AA40" i="50" s="1"/>
  <c r="AA103" i="50"/>
  <c r="AA50" i="50"/>
  <c r="AA60" i="50"/>
  <c r="AJ60" i="50" s="1"/>
  <c r="AA106" i="50"/>
  <c r="AA248" i="50"/>
  <c r="AJ248" i="50" s="1"/>
  <c r="AA19" i="50"/>
  <c r="AA253" i="50"/>
  <c r="AA23" i="50"/>
  <c r="AA113" i="50"/>
  <c r="AI223" i="50"/>
  <c r="AJ223" i="50"/>
  <c r="AI59" i="50"/>
  <c r="AJ59" i="50"/>
  <c r="AI256" i="50"/>
  <c r="AJ256" i="50"/>
  <c r="AI22" i="50"/>
  <c r="AJ22" i="50"/>
  <c r="AI215" i="50"/>
  <c r="AJ215" i="50"/>
  <c r="AJ183" i="50"/>
  <c r="AI183" i="50"/>
  <c r="AJ123" i="50"/>
  <c r="AI123" i="50"/>
  <c r="AI259" i="50"/>
  <c r="AJ259" i="50"/>
  <c r="AI38" i="50"/>
  <c r="AJ38" i="50"/>
  <c r="AJ29" i="50"/>
  <c r="AI29" i="50"/>
  <c r="AI234" i="50"/>
  <c r="AJ234" i="50"/>
  <c r="AJ39" i="50"/>
  <c r="AI39" i="50"/>
  <c r="AJ21" i="50"/>
  <c r="AI21" i="50"/>
  <c r="AJ172" i="50"/>
  <c r="AI172" i="50"/>
  <c r="AJ209" i="50"/>
  <c r="AI209" i="50"/>
  <c r="AI56" i="50"/>
  <c r="AJ56" i="50"/>
  <c r="X49" i="50"/>
  <c r="Z49" i="50" s="1"/>
  <c r="AA49" i="50" s="1"/>
  <c r="X129" i="50"/>
  <c r="Z166" i="50"/>
  <c r="AA166" i="50" s="1"/>
  <c r="AA28" i="50"/>
  <c r="X165" i="50"/>
  <c r="Z165" i="50" s="1"/>
  <c r="X179" i="50"/>
  <c r="Z179" i="50" s="1"/>
  <c r="AA179" i="50" s="1"/>
  <c r="X124" i="50"/>
  <c r="Z124" i="50" s="1"/>
  <c r="AA230" i="50"/>
  <c r="Z218" i="50"/>
  <c r="AA218" i="50" s="1"/>
  <c r="Z76" i="50"/>
  <c r="AA76" i="50" s="1"/>
  <c r="Z93" i="50"/>
  <c r="AA93" i="50" s="1"/>
  <c r="X84" i="50"/>
  <c r="Z84" i="50" s="1"/>
  <c r="AA84" i="50" s="1"/>
  <c r="X64" i="50"/>
  <c r="Z64" i="50" s="1"/>
  <c r="X114" i="50"/>
  <c r="X163" i="50"/>
  <c r="X171" i="50"/>
  <c r="Z171" i="50" s="1"/>
  <c r="AA171" i="50" s="1"/>
  <c r="Z53" i="50"/>
  <c r="AA53" i="50" s="1"/>
  <c r="X162" i="50"/>
  <c r="Z162" i="50" s="1"/>
  <c r="X254" i="50"/>
  <c r="Z254" i="50" s="1"/>
  <c r="X250" i="50"/>
  <c r="Z250" i="50" s="1"/>
  <c r="X216" i="50"/>
  <c r="Z216" i="50" s="1"/>
  <c r="AA216" i="50" s="1"/>
  <c r="Z169" i="50"/>
  <c r="AA169" i="50" s="1"/>
  <c r="X74" i="50"/>
  <c r="Z74" i="50" s="1"/>
  <c r="AA74" i="50" s="1"/>
  <c r="Z210" i="50"/>
  <c r="AA210" i="50" s="1"/>
  <c r="X167" i="50"/>
  <c r="Z167" i="50" s="1"/>
  <c r="AA167" i="50" s="1"/>
  <c r="X222" i="50"/>
  <c r="Z222" i="50" s="1"/>
  <c r="AA222" i="50" s="1"/>
  <c r="Z61" i="50"/>
  <c r="AA61" i="50" s="1"/>
  <c r="Z247" i="50"/>
  <c r="AA247" i="50" s="1"/>
  <c r="X221" i="50"/>
  <c r="Z79" i="50"/>
  <c r="AA79" i="50" s="1"/>
  <c r="Z145" i="50"/>
  <c r="AA145" i="50" s="1"/>
  <c r="X63" i="50"/>
  <c r="Z62" i="50"/>
  <c r="AA62" i="50" s="1"/>
  <c r="X127" i="50"/>
  <c r="Z242" i="50"/>
  <c r="AA242" i="50" s="1"/>
  <c r="Z143" i="50"/>
  <c r="AA143" i="50" s="1"/>
  <c r="X220" i="50"/>
  <c r="Z220" i="50" s="1"/>
  <c r="X71" i="50"/>
  <c r="Z71" i="50" s="1"/>
  <c r="AA71" i="50" s="1"/>
  <c r="X225" i="50"/>
  <c r="Z225" i="50" s="1"/>
  <c r="X96" i="50"/>
  <c r="Z96" i="50" s="1"/>
  <c r="AA96" i="50" s="1"/>
  <c r="X126" i="50"/>
  <c r="Z126" i="50" s="1"/>
  <c r="AA126" i="50" s="1"/>
  <c r="X244" i="50"/>
  <c r="Z244" i="50" s="1"/>
  <c r="AA244" i="50" s="1"/>
  <c r="X43" i="50"/>
  <c r="X90" i="50"/>
  <c r="Z90" i="50" s="1"/>
  <c r="AA90" i="50" s="1"/>
  <c r="Z235" i="50"/>
  <c r="AA235" i="50" s="1"/>
  <c r="X219" i="50"/>
  <c r="Z118" i="50"/>
  <c r="AA118" i="50" s="1"/>
  <c r="U140" i="50"/>
  <c r="Z255" i="50"/>
  <c r="AA255" i="50" s="1"/>
  <c r="X94" i="50"/>
  <c r="Z94" i="50" s="1"/>
  <c r="X152" i="50"/>
  <c r="Z152" i="50" s="1"/>
  <c r="AA152" i="50" s="1"/>
  <c r="Z237" i="50"/>
  <c r="AA237" i="50" s="1"/>
  <c r="X150" i="50"/>
  <c r="X41" i="50"/>
  <c r="Z226" i="50"/>
  <c r="AA226" i="50" s="1"/>
  <c r="X170" i="50"/>
  <c r="Z170" i="50" s="1"/>
  <c r="AA170" i="50" s="1"/>
  <c r="X100" i="50"/>
  <c r="Z100" i="50" s="1"/>
  <c r="Z161" i="50"/>
  <c r="AA161" i="50" s="1"/>
  <c r="X75" i="50"/>
  <c r="Z75" i="50" s="1"/>
  <c r="AA261" i="50"/>
  <c r="Z16" i="50"/>
  <c r="AA16" i="50" s="1"/>
  <c r="X164" i="50"/>
  <c r="Z164" i="50" s="1"/>
  <c r="X33" i="50"/>
  <c r="Z33" i="50" s="1"/>
  <c r="AA33" i="50" s="1"/>
  <c r="X69" i="50"/>
  <c r="Z69" i="50" s="1"/>
  <c r="X135" i="50"/>
  <c r="Z135" i="50" s="1"/>
  <c r="AA135" i="50" s="1"/>
  <c r="T211" i="50"/>
  <c r="R211" i="50"/>
  <c r="T125" i="50"/>
  <c r="R125" i="50"/>
  <c r="T18" i="50"/>
  <c r="R18" i="50"/>
  <c r="T189" i="50"/>
  <c r="R189" i="50"/>
  <c r="T24" i="50"/>
  <c r="R24" i="50"/>
  <c r="T192" i="50"/>
  <c r="R192" i="50"/>
  <c r="T92" i="50"/>
  <c r="R92" i="50"/>
  <c r="T72" i="50"/>
  <c r="R72" i="50"/>
  <c r="T44" i="50"/>
  <c r="R44" i="50"/>
  <c r="T159" i="50"/>
  <c r="R159" i="50"/>
  <c r="T34" i="50"/>
  <c r="R34" i="50"/>
  <c r="T42" i="50"/>
  <c r="R42" i="50"/>
  <c r="T26" i="50"/>
  <c r="R26" i="50"/>
  <c r="T174" i="50"/>
  <c r="R174" i="50"/>
  <c r="T260" i="50"/>
  <c r="R260" i="50"/>
  <c r="T91" i="50"/>
  <c r="R91" i="50"/>
  <c r="T20" i="50"/>
  <c r="R20" i="50"/>
  <c r="T35" i="50"/>
  <c r="R35" i="50"/>
  <c r="T193" i="50"/>
  <c r="R193" i="50"/>
  <c r="T110" i="50"/>
  <c r="R110" i="50"/>
  <c r="T199" i="50"/>
  <c r="R199" i="50"/>
  <c r="T153" i="50"/>
  <c r="R153" i="50"/>
  <c r="T77" i="50"/>
  <c r="R77" i="50"/>
  <c r="T213" i="50"/>
  <c r="R213" i="50"/>
  <c r="T245" i="50"/>
  <c r="R245" i="50"/>
  <c r="T207" i="50"/>
  <c r="R207" i="50"/>
  <c r="T17" i="50"/>
  <c r="R17" i="50"/>
  <c r="T52" i="50"/>
  <c r="R52" i="50"/>
  <c r="T194" i="50"/>
  <c r="R194" i="50"/>
  <c r="T155" i="50"/>
  <c r="R155" i="50"/>
  <c r="T25" i="50"/>
  <c r="R25" i="50"/>
  <c r="T231" i="50"/>
  <c r="R231" i="50"/>
  <c r="T107" i="50"/>
  <c r="R107" i="50"/>
  <c r="T190" i="50"/>
  <c r="R190" i="50"/>
  <c r="T85" i="50"/>
  <c r="R85" i="50"/>
  <c r="T197" i="50"/>
  <c r="R197" i="50"/>
  <c r="T178" i="50"/>
  <c r="R178" i="50"/>
  <c r="T233" i="50"/>
  <c r="R233" i="50"/>
  <c r="T188" i="50"/>
  <c r="R188" i="50"/>
  <c r="T109" i="50"/>
  <c r="R109" i="50"/>
  <c r="T67" i="50"/>
  <c r="R67" i="50"/>
  <c r="T184" i="50"/>
  <c r="R184" i="50"/>
  <c r="T173" i="50"/>
  <c r="R173" i="50"/>
  <c r="T105" i="50"/>
  <c r="R105" i="50"/>
  <c r="T55" i="50"/>
  <c r="R55" i="50"/>
  <c r="T206" i="50"/>
  <c r="R206" i="50"/>
  <c r="T257" i="50"/>
  <c r="R257" i="50"/>
  <c r="T191" i="50"/>
  <c r="R191" i="50"/>
  <c r="S196" i="50" l="1"/>
  <c r="U196" i="50" s="1"/>
  <c r="X196" i="50" s="1"/>
  <c r="Z196" i="50" s="1"/>
  <c r="S186" i="50"/>
  <c r="U186" i="50" s="1"/>
  <c r="X186" i="50" s="1"/>
  <c r="Z186" i="50" s="1"/>
  <c r="AA186" i="50" s="1"/>
  <c r="AJ186" i="50" s="1"/>
  <c r="S228" i="50"/>
  <c r="U147" i="50"/>
  <c r="S80" i="50"/>
  <c r="U80" i="50" s="1"/>
  <c r="X80" i="50" s="1"/>
  <c r="Z80" i="50" s="1"/>
  <c r="U228" i="50"/>
  <c r="AJ106" i="50"/>
  <c r="AI23" i="50"/>
  <c r="AJ50" i="50"/>
  <c r="AI253" i="50"/>
  <c r="AJ103" i="50"/>
  <c r="AI70" i="50"/>
  <c r="AJ138" i="50"/>
  <c r="AJ57" i="50"/>
  <c r="AI113" i="50"/>
  <c r="AJ258" i="50"/>
  <c r="AI132" i="50"/>
  <c r="AJ19" i="50"/>
  <c r="AI51" i="50"/>
  <c r="AI60" i="50"/>
  <c r="AI248" i="50"/>
  <c r="AJ115" i="50"/>
  <c r="AJ151" i="50"/>
  <c r="AJ132" i="50"/>
  <c r="AI99" i="50"/>
  <c r="AI116" i="50"/>
  <c r="AI50" i="50"/>
  <c r="AJ116" i="50"/>
  <c r="AI138" i="50"/>
  <c r="S192" i="50"/>
  <c r="U192" i="50" s="1"/>
  <c r="X192" i="50" s="1"/>
  <c r="Z192" i="50" s="1"/>
  <c r="AA192" i="50" s="1"/>
  <c r="S184" i="50"/>
  <c r="U184" i="50" s="1"/>
  <c r="X184" i="50" s="1"/>
  <c r="Z184" i="50" s="1"/>
  <c r="S257" i="50"/>
  <c r="U257" i="50" s="1"/>
  <c r="S155" i="50"/>
  <c r="U155" i="50" s="1"/>
  <c r="X155" i="50" s="1"/>
  <c r="S77" i="50"/>
  <c r="S233" i="50"/>
  <c r="U233" i="50" s="1"/>
  <c r="X233" i="50" s="1"/>
  <c r="S231" i="50"/>
  <c r="U231" i="50" s="1"/>
  <c r="X231" i="50" s="1"/>
  <c r="Z231" i="50" s="1"/>
  <c r="AA231" i="50" s="1"/>
  <c r="S189" i="50"/>
  <c r="U189" i="50" s="1"/>
  <c r="S72" i="50"/>
  <c r="U72" i="50" s="1"/>
  <c r="S159" i="50"/>
  <c r="U159" i="50" s="1"/>
  <c r="S52" i="50"/>
  <c r="U52" i="50" s="1"/>
  <c r="S85" i="50"/>
  <c r="U85" i="50" s="1"/>
  <c r="S199" i="50"/>
  <c r="U199" i="50" s="1"/>
  <c r="X199" i="50" s="1"/>
  <c r="S44" i="50"/>
  <c r="U44" i="50" s="1"/>
  <c r="X44" i="50" s="1"/>
  <c r="S190" i="50"/>
  <c r="U190" i="50" s="1"/>
  <c r="S107" i="50"/>
  <c r="U107" i="50" s="1"/>
  <c r="S260" i="50"/>
  <c r="U260" i="50" s="1"/>
  <c r="X260" i="50" s="1"/>
  <c r="S188" i="50"/>
  <c r="U188" i="50" s="1"/>
  <c r="X188" i="50" s="1"/>
  <c r="Z188" i="50" s="1"/>
  <c r="S20" i="50"/>
  <c r="U20" i="50" s="1"/>
  <c r="S173" i="50"/>
  <c r="U173" i="50" s="1"/>
  <c r="S153" i="50"/>
  <c r="U153" i="50" s="1"/>
  <c r="S35" i="50"/>
  <c r="U35" i="50" s="1"/>
  <c r="X35" i="50" s="1"/>
  <c r="Z35" i="50" s="1"/>
  <c r="S125" i="50"/>
  <c r="U125" i="50" s="1"/>
  <c r="X125" i="50" s="1"/>
  <c r="Z125" i="50" s="1"/>
  <c r="AA125" i="50" s="1"/>
  <c r="S194" i="50"/>
  <c r="U194" i="50" s="1"/>
  <c r="S174" i="50"/>
  <c r="U174" i="50" s="1"/>
  <c r="X174" i="50" s="1"/>
  <c r="S213" i="50"/>
  <c r="U213" i="50" s="1"/>
  <c r="X213" i="50" s="1"/>
  <c r="Z213" i="50" s="1"/>
  <c r="AA213" i="50" s="1"/>
  <c r="S55" i="50"/>
  <c r="U55" i="50" s="1"/>
  <c r="S109" i="50"/>
  <c r="U109" i="50" s="1"/>
  <c r="S178" i="50"/>
  <c r="U178" i="50" s="1"/>
  <c r="S18" i="50"/>
  <c r="U18" i="50" s="1"/>
  <c r="X18" i="50" s="1"/>
  <c r="Z18" i="50" s="1"/>
  <c r="S105" i="50"/>
  <c r="U105" i="50" s="1"/>
  <c r="X105" i="50" s="1"/>
  <c r="Z105" i="50" s="1"/>
  <c r="AA105" i="50" s="1"/>
  <c r="S91" i="50"/>
  <c r="U91" i="50" s="1"/>
  <c r="S24" i="50"/>
  <c r="U24" i="50" s="1"/>
  <c r="S110" i="50"/>
  <c r="U110" i="50" s="1"/>
  <c r="X110" i="50" s="1"/>
  <c r="S211" i="50"/>
  <c r="U211" i="50" s="1"/>
  <c r="S206" i="50"/>
  <c r="U206" i="50" s="1"/>
  <c r="S193" i="50"/>
  <c r="U193" i="50" s="1"/>
  <c r="S67" i="50"/>
  <c r="U67" i="50" s="1"/>
  <c r="S197" i="50"/>
  <c r="U197" i="50" s="1"/>
  <c r="X197" i="50" s="1"/>
  <c r="Z197" i="50" s="1"/>
  <c r="AA197" i="50" s="1"/>
  <c r="S25" i="50"/>
  <c r="U25" i="50" s="1"/>
  <c r="S34" i="50"/>
  <c r="U34" i="50" s="1"/>
  <c r="S42" i="50"/>
  <c r="U42" i="50" s="1"/>
  <c r="X42" i="50" s="1"/>
  <c r="Z42" i="50" s="1"/>
  <c r="S245" i="50"/>
  <c r="U245" i="50" s="1"/>
  <c r="X245" i="50" s="1"/>
  <c r="S92" i="50"/>
  <c r="U92" i="50" s="1"/>
  <c r="X92" i="50" s="1"/>
  <c r="S26" i="50"/>
  <c r="U26" i="50" s="1"/>
  <c r="S207" i="50"/>
  <c r="U207" i="50" s="1"/>
  <c r="X207" i="50" s="1"/>
  <c r="S191" i="50"/>
  <c r="U191" i="50" s="1"/>
  <c r="X191" i="50" s="1"/>
  <c r="Z191" i="50" s="1"/>
  <c r="S17" i="50"/>
  <c r="U17" i="50" s="1"/>
  <c r="AJ253" i="50"/>
  <c r="AJ117" i="50"/>
  <c r="AI117" i="50"/>
  <c r="AI115" i="50"/>
  <c r="AJ23" i="50"/>
  <c r="AJ51" i="50"/>
  <c r="AI106" i="50"/>
  <c r="AI57" i="50"/>
  <c r="AI258" i="50"/>
  <c r="X97" i="50"/>
  <c r="Z97" i="50" s="1"/>
  <c r="AI103" i="50"/>
  <c r="AJ99" i="50"/>
  <c r="AA162" i="50"/>
  <c r="X104" i="50"/>
  <c r="Z104" i="50" s="1"/>
  <c r="AA104" i="50" s="1"/>
  <c r="X177" i="50"/>
  <c r="Z177" i="50" s="1"/>
  <c r="AA177" i="50" s="1"/>
  <c r="Z81" i="50"/>
  <c r="AA81" i="50" s="1"/>
  <c r="Z73" i="50"/>
  <c r="AA73" i="50" s="1"/>
  <c r="AJ113" i="50"/>
  <c r="Z27" i="50"/>
  <c r="AA27" i="50" s="1"/>
  <c r="Z137" i="50"/>
  <c r="AA137" i="50" s="1"/>
  <c r="AI19" i="50"/>
  <c r="AJ70" i="50"/>
  <c r="AI128" i="50"/>
  <c r="AJ128" i="50"/>
  <c r="AI40" i="50"/>
  <c r="AJ40" i="50"/>
  <c r="AJ144" i="50"/>
  <c r="AI144" i="50"/>
  <c r="AA120" i="50"/>
  <c r="AI151" i="50"/>
  <c r="Z239" i="50"/>
  <c r="AA239" i="50" s="1"/>
  <c r="AA220" i="50"/>
  <c r="AI220" i="50" s="1"/>
  <c r="AA227" i="50"/>
  <c r="AA32" i="50"/>
  <c r="AA82" i="50"/>
  <c r="AA214" i="50"/>
  <c r="AA87" i="50"/>
  <c r="AA243" i="50"/>
  <c r="AA164" i="50"/>
  <c r="Z150" i="50"/>
  <c r="AA150" i="50" s="1"/>
  <c r="AA94" i="50"/>
  <c r="AA254" i="50"/>
  <c r="AA69" i="50"/>
  <c r="AA229" i="50"/>
  <c r="AA168" i="50"/>
  <c r="AI168" i="50" s="1"/>
  <c r="AA181" i="50"/>
  <c r="AA250" i="50"/>
  <c r="AA225" i="50"/>
  <c r="AA64" i="50"/>
  <c r="AA100" i="50"/>
  <c r="Z31" i="50"/>
  <c r="AA31" i="50" s="1"/>
  <c r="Z78" i="50"/>
  <c r="AA78" i="50" s="1"/>
  <c r="AA204" i="50"/>
  <c r="Z149" i="50"/>
  <c r="AA149" i="50" s="1"/>
  <c r="AJ249" i="50"/>
  <c r="AI249" i="50"/>
  <c r="AI101" i="50"/>
  <c r="AJ101" i="50"/>
  <c r="AI84" i="50"/>
  <c r="AJ84" i="50"/>
  <c r="AJ90" i="50"/>
  <c r="AI90" i="50"/>
  <c r="AI135" i="50"/>
  <c r="AJ135" i="50"/>
  <c r="AI143" i="50"/>
  <c r="AJ143" i="50"/>
  <c r="AI62" i="50"/>
  <c r="AJ62" i="50"/>
  <c r="AI222" i="50"/>
  <c r="AJ222" i="50"/>
  <c r="AI176" i="50"/>
  <c r="AJ176" i="50"/>
  <c r="AJ76" i="50"/>
  <c r="AI76" i="50"/>
  <c r="AJ166" i="50"/>
  <c r="AI166" i="50"/>
  <c r="AI95" i="50"/>
  <c r="AJ95" i="50"/>
  <c r="AI74" i="50"/>
  <c r="AJ74" i="50"/>
  <c r="AJ93" i="50"/>
  <c r="AI93" i="50"/>
  <c r="AI226" i="50"/>
  <c r="AJ226" i="50"/>
  <c r="AJ88" i="50"/>
  <c r="AI88" i="50"/>
  <c r="AJ169" i="50"/>
  <c r="AI169" i="50"/>
  <c r="AJ37" i="50"/>
  <c r="AI37" i="50"/>
  <c r="AJ218" i="50"/>
  <c r="AI218" i="50"/>
  <c r="AI205" i="50"/>
  <c r="AJ205" i="50"/>
  <c r="AI242" i="50"/>
  <c r="AJ242" i="50"/>
  <c r="AI171" i="50"/>
  <c r="AJ171" i="50"/>
  <c r="AI237" i="50"/>
  <c r="AJ237" i="50"/>
  <c r="AJ244" i="50"/>
  <c r="AI244" i="50"/>
  <c r="AI146" i="50"/>
  <c r="AJ146" i="50"/>
  <c r="AI182" i="50"/>
  <c r="AJ182" i="50"/>
  <c r="AI49" i="50"/>
  <c r="AJ49" i="50"/>
  <c r="AI195" i="50"/>
  <c r="AJ195" i="50"/>
  <c r="AJ126" i="50"/>
  <c r="AI126" i="50"/>
  <c r="AJ235" i="50"/>
  <c r="AI235" i="50"/>
  <c r="AI33" i="50"/>
  <c r="AJ33" i="50"/>
  <c r="AJ133" i="50"/>
  <c r="AI133" i="50"/>
  <c r="AJ131" i="50"/>
  <c r="AI131" i="50"/>
  <c r="AI216" i="50"/>
  <c r="AJ216" i="50"/>
  <c r="AJ255" i="50"/>
  <c r="AI255" i="50"/>
  <c r="AJ96" i="50"/>
  <c r="AI96" i="50"/>
  <c r="AI108" i="50"/>
  <c r="AJ108" i="50"/>
  <c r="AJ102" i="50"/>
  <c r="AI102" i="50"/>
  <c r="AI161" i="50"/>
  <c r="AJ161" i="50"/>
  <c r="AJ118" i="50"/>
  <c r="AI118" i="50"/>
  <c r="AJ200" i="50"/>
  <c r="AI200" i="50"/>
  <c r="AI65" i="50"/>
  <c r="AJ65" i="50"/>
  <c r="AJ58" i="50"/>
  <c r="AI58" i="50"/>
  <c r="AI36" i="50"/>
  <c r="AJ36" i="50"/>
  <c r="AJ71" i="50"/>
  <c r="AI71" i="50"/>
  <c r="AJ152" i="50"/>
  <c r="AI152" i="50"/>
  <c r="AI236" i="50"/>
  <c r="AJ236" i="50"/>
  <c r="AI251" i="50"/>
  <c r="AJ251" i="50"/>
  <c r="AI68" i="50"/>
  <c r="AJ68" i="50"/>
  <c r="AJ66" i="50"/>
  <c r="AI66" i="50"/>
  <c r="AI79" i="50"/>
  <c r="AJ79" i="50"/>
  <c r="AI167" i="50"/>
  <c r="AJ167" i="50"/>
  <c r="AJ54" i="50"/>
  <c r="AI54" i="50"/>
  <c r="AI210" i="50"/>
  <c r="AJ210" i="50"/>
  <c r="AI53" i="50"/>
  <c r="AJ53" i="50"/>
  <c r="AI179" i="50"/>
  <c r="AJ179" i="50"/>
  <c r="AI180" i="50"/>
  <c r="AJ180" i="50"/>
  <c r="AI247" i="50"/>
  <c r="AJ247" i="50"/>
  <c r="AI201" i="50"/>
  <c r="AJ201" i="50"/>
  <c r="Z111" i="50"/>
  <c r="AA111" i="50" s="1"/>
  <c r="AA75" i="50"/>
  <c r="AA198" i="50"/>
  <c r="X185" i="50"/>
  <c r="Z185" i="50" s="1"/>
  <c r="AA185" i="50" s="1"/>
  <c r="AA80" i="50"/>
  <c r="AA156" i="50"/>
  <c r="Z112" i="50"/>
  <c r="AA112" i="50" s="1"/>
  <c r="AA124" i="50"/>
  <c r="AA30" i="50"/>
  <c r="X86" i="50"/>
  <c r="Z86" i="50" s="1"/>
  <c r="X154" i="50"/>
  <c r="AI261" i="50"/>
  <c r="AJ261" i="50"/>
  <c r="X141" i="50"/>
  <c r="Z141" i="50" s="1"/>
  <c r="AA141" i="50" s="1"/>
  <c r="Z45" i="50"/>
  <c r="AA45" i="50" s="1"/>
  <c r="Z136" i="50"/>
  <c r="AA136" i="50" s="1"/>
  <c r="AJ217" i="50"/>
  <c r="AI217" i="50"/>
  <c r="Z221" i="50"/>
  <c r="AA221" i="50" s="1"/>
  <c r="X134" i="50"/>
  <c r="Z163" i="50"/>
  <c r="AA163" i="50" s="1"/>
  <c r="AJ230" i="50"/>
  <c r="AI230" i="50"/>
  <c r="AI212" i="50"/>
  <c r="AJ212" i="50"/>
  <c r="X147" i="50"/>
  <c r="Z147" i="50" s="1"/>
  <c r="AA147" i="50" s="1"/>
  <c r="AJ61" i="50"/>
  <c r="AI61" i="50"/>
  <c r="Z157" i="50"/>
  <c r="AA157" i="50" s="1"/>
  <c r="X208" i="50"/>
  <c r="Z208" i="50" s="1"/>
  <c r="Z43" i="50"/>
  <c r="AA43" i="50" s="1"/>
  <c r="Z252" i="50"/>
  <c r="AA252" i="50" s="1"/>
  <c r="X224" i="50"/>
  <c r="Z224" i="50" s="1"/>
  <c r="Z203" i="50"/>
  <c r="AA203" i="50" s="1"/>
  <c r="Z47" i="50"/>
  <c r="AA47" i="50" s="1"/>
  <c r="AJ16" i="50"/>
  <c r="AI16" i="50"/>
  <c r="Z142" i="50"/>
  <c r="AA142" i="50" s="1"/>
  <c r="AJ170" i="50"/>
  <c r="AI170" i="50"/>
  <c r="X140" i="50"/>
  <c r="Z140" i="50" s="1"/>
  <c r="AA140" i="50" s="1"/>
  <c r="Z130" i="50"/>
  <c r="AA130" i="50" s="1"/>
  <c r="Z127" i="50"/>
  <c r="AA127" i="50" s="1"/>
  <c r="X83" i="50"/>
  <c r="Z83" i="50" s="1"/>
  <c r="AA83" i="50" s="1"/>
  <c r="X139" i="50"/>
  <c r="Z139" i="50" s="1"/>
  <c r="AA165" i="50"/>
  <c r="U77" i="50"/>
  <c r="X175" i="50"/>
  <c r="Z148" i="50"/>
  <c r="AA148" i="50" s="1"/>
  <c r="Z114" i="50"/>
  <c r="AA114" i="50" s="1"/>
  <c r="AA160" i="50"/>
  <c r="AA240" i="50"/>
  <c r="Z202" i="50"/>
  <c r="AA202" i="50" s="1"/>
  <c r="X98" i="50"/>
  <c r="Z98" i="50" s="1"/>
  <c r="AA98" i="50" s="1"/>
  <c r="AI28" i="50"/>
  <c r="AJ28" i="50"/>
  <c r="Z241" i="50"/>
  <c r="AA241" i="50" s="1"/>
  <c r="X48" i="50"/>
  <c r="Z48" i="50" s="1"/>
  <c r="Z219" i="50"/>
  <c r="AA219" i="50" s="1"/>
  <c r="X119" i="50"/>
  <c r="Z119" i="50" s="1"/>
  <c r="AA119" i="50" s="1"/>
  <c r="Z122" i="50"/>
  <c r="AA122" i="50" s="1"/>
  <c r="Z63" i="50"/>
  <c r="AA63" i="50" s="1"/>
  <c r="X158" i="50"/>
  <c r="Z158" i="50" s="1"/>
  <c r="X228" i="50"/>
  <c r="AI145" i="50"/>
  <c r="AJ145" i="50"/>
  <c r="Z41" i="50"/>
  <c r="AA41" i="50" s="1"/>
  <c r="Z232" i="50"/>
  <c r="AA232" i="50" s="1"/>
  <c r="AA187" i="50"/>
  <c r="Z89" i="50"/>
  <c r="AA89" i="50" s="1"/>
  <c r="Z129" i="50"/>
  <c r="AA129" i="50" s="1"/>
  <c r="AA121" i="50"/>
  <c r="AI186" i="50" l="1"/>
  <c r="AJ220" i="50"/>
  <c r="AJ168" i="50"/>
  <c r="AJ64" i="50"/>
  <c r="AI214" i="50"/>
  <c r="AJ225" i="50"/>
  <c r="AI164" i="50"/>
  <c r="AI250" i="50"/>
  <c r="AJ214" i="50"/>
  <c r="AI82" i="50"/>
  <c r="AI162" i="50"/>
  <c r="AJ181" i="50"/>
  <c r="AJ32" i="50"/>
  <c r="AI87" i="50"/>
  <c r="AJ204" i="50"/>
  <c r="AJ229" i="50"/>
  <c r="AJ78" i="50"/>
  <c r="AJ69" i="50"/>
  <c r="AJ81" i="50"/>
  <c r="AJ87" i="50"/>
  <c r="AJ31" i="50"/>
  <c r="AI254" i="50"/>
  <c r="AJ227" i="50"/>
  <c r="AJ100" i="50"/>
  <c r="AJ94" i="50"/>
  <c r="AJ82" i="50"/>
  <c r="AI229" i="50"/>
  <c r="AI32" i="50"/>
  <c r="AJ162" i="50"/>
  <c r="AI69" i="50"/>
  <c r="AI225" i="50"/>
  <c r="AJ254" i="50"/>
  <c r="AI64" i="50"/>
  <c r="AJ250" i="50"/>
  <c r="AI181" i="50"/>
  <c r="AJ137" i="50"/>
  <c r="AI137" i="50"/>
  <c r="AI204" i="50"/>
  <c r="AA97" i="50"/>
  <c r="AI81" i="50"/>
  <c r="X55" i="50"/>
  <c r="Z55" i="50" s="1"/>
  <c r="AA55" i="50" s="1"/>
  <c r="AI73" i="50"/>
  <c r="AJ73" i="50"/>
  <c r="AA191" i="50"/>
  <c r="AI31" i="50"/>
  <c r="AI94" i="50"/>
  <c r="Z110" i="50"/>
  <c r="AA110" i="50" s="1"/>
  <c r="AI110" i="50" s="1"/>
  <c r="AJ164" i="50"/>
  <c r="AA158" i="50"/>
  <c r="AI150" i="50"/>
  <c r="AJ150" i="50"/>
  <c r="AJ239" i="50"/>
  <c r="AI239" i="50"/>
  <c r="AJ149" i="50"/>
  <c r="AI149" i="50"/>
  <c r="AI227" i="50"/>
  <c r="AI100" i="50"/>
  <c r="AA188" i="50"/>
  <c r="AI78" i="50"/>
  <c r="AA35" i="50"/>
  <c r="AI41" i="50"/>
  <c r="AJ41" i="50"/>
  <c r="AJ213" i="50"/>
  <c r="AI213" i="50"/>
  <c r="AI219" i="50"/>
  <c r="AJ219" i="50"/>
  <c r="AJ241" i="50"/>
  <c r="AI241" i="50"/>
  <c r="AI114" i="50"/>
  <c r="AJ114" i="50"/>
  <c r="AJ142" i="50"/>
  <c r="AI142" i="50"/>
  <c r="AJ141" i="50"/>
  <c r="AI141" i="50"/>
  <c r="AJ202" i="50"/>
  <c r="AI202" i="50"/>
  <c r="AJ43" i="50"/>
  <c r="AI43" i="50"/>
  <c r="AI192" i="50"/>
  <c r="AJ192" i="50"/>
  <c r="AJ136" i="50"/>
  <c r="AI136" i="50"/>
  <c r="AI119" i="50"/>
  <c r="AJ119" i="50"/>
  <c r="AJ148" i="50"/>
  <c r="AI148" i="50"/>
  <c r="AJ125" i="50"/>
  <c r="AI125" i="50"/>
  <c r="AI83" i="50"/>
  <c r="AJ83" i="50"/>
  <c r="AI47" i="50"/>
  <c r="AJ47" i="50"/>
  <c r="AJ221" i="50"/>
  <c r="AI221" i="50"/>
  <c r="AI252" i="50"/>
  <c r="AJ252" i="50"/>
  <c r="AJ98" i="50"/>
  <c r="AI98" i="50"/>
  <c r="AI89" i="50"/>
  <c r="AJ89" i="50"/>
  <c r="AI130" i="50"/>
  <c r="AJ130" i="50"/>
  <c r="AI203" i="50"/>
  <c r="AJ203" i="50"/>
  <c r="AJ147" i="50"/>
  <c r="AI147" i="50"/>
  <c r="AI197" i="50"/>
  <c r="AJ197" i="50"/>
  <c r="AJ163" i="50"/>
  <c r="AI163" i="50"/>
  <c r="AI127" i="50"/>
  <c r="AJ127" i="50"/>
  <c r="AI232" i="50"/>
  <c r="AJ232" i="50"/>
  <c r="AI63" i="50"/>
  <c r="AJ63" i="50"/>
  <c r="AI185" i="50"/>
  <c r="AJ185" i="50"/>
  <c r="X20" i="50"/>
  <c r="Z20" i="50" s="1"/>
  <c r="X77" i="50"/>
  <c r="AA48" i="50"/>
  <c r="X189" i="50"/>
  <c r="X85" i="50"/>
  <c r="Z85" i="50" s="1"/>
  <c r="AA85" i="50" s="1"/>
  <c r="AA139" i="50"/>
  <c r="AA224" i="50"/>
  <c r="AA42" i="50"/>
  <c r="Z260" i="50"/>
  <c r="AA260" i="50" s="1"/>
  <c r="Z199" i="50"/>
  <c r="AA199" i="50" s="1"/>
  <c r="AI165" i="50"/>
  <c r="AJ165" i="50"/>
  <c r="X178" i="50"/>
  <c r="X194" i="50"/>
  <c r="Z174" i="50"/>
  <c r="AA174" i="50" s="1"/>
  <c r="Z228" i="50"/>
  <c r="AA228" i="50" s="1"/>
  <c r="X159" i="50"/>
  <c r="AJ240" i="50"/>
  <c r="AI240" i="50"/>
  <c r="X67" i="50"/>
  <c r="Z67" i="50" s="1"/>
  <c r="AA67" i="50" s="1"/>
  <c r="X72" i="50"/>
  <c r="Z72" i="50" s="1"/>
  <c r="X17" i="50"/>
  <c r="Z17" i="50" s="1"/>
  <c r="AA17" i="50" s="1"/>
  <c r="X107" i="50"/>
  <c r="Z107" i="50" s="1"/>
  <c r="AA107" i="50" s="1"/>
  <c r="Z44" i="50"/>
  <c r="AA44" i="50" s="1"/>
  <c r="X91" i="50"/>
  <c r="AJ160" i="50"/>
  <c r="AI160" i="50"/>
  <c r="X257" i="50"/>
  <c r="Z257" i="50" s="1"/>
  <c r="AA257" i="50" s="1"/>
  <c r="AI30" i="50"/>
  <c r="AJ30" i="50"/>
  <c r="AI124" i="50"/>
  <c r="AJ124" i="50"/>
  <c r="Z245" i="50"/>
  <c r="AA245" i="50" s="1"/>
  <c r="X153" i="50"/>
  <c r="X190" i="50"/>
  <c r="Z190" i="50" s="1"/>
  <c r="AA190" i="50" s="1"/>
  <c r="X109" i="50"/>
  <c r="Z109" i="50" s="1"/>
  <c r="AA196" i="50"/>
  <c r="Z175" i="50"/>
  <c r="AA175" i="50" s="1"/>
  <c r="Z134" i="50"/>
  <c r="AA134" i="50" s="1"/>
  <c r="X26" i="50"/>
  <c r="Z154" i="50"/>
  <c r="AA154" i="50" s="1"/>
  <c r="AI80" i="50"/>
  <c r="AJ80" i="50"/>
  <c r="Z207" i="50"/>
  <c r="AA207" i="50" s="1"/>
  <c r="AA18" i="50"/>
  <c r="X52" i="50"/>
  <c r="Z155" i="50"/>
  <c r="AA155" i="50" s="1"/>
  <c r="AA184" i="50"/>
  <c r="AA208" i="50"/>
  <c r="X206" i="50"/>
  <c r="Z206" i="50" s="1"/>
  <c r="AA206" i="50" s="1"/>
  <c r="AI140" i="50"/>
  <c r="AJ140" i="50"/>
  <c r="X193" i="50"/>
  <c r="Z193" i="50" s="1"/>
  <c r="AA193" i="50" s="1"/>
  <c r="X211" i="50"/>
  <c r="Z211" i="50" s="1"/>
  <c r="AA211" i="50" s="1"/>
  <c r="AI187" i="50"/>
  <c r="AJ187" i="50"/>
  <c r="X24" i="50"/>
  <c r="Z24" i="50" s="1"/>
  <c r="AA24" i="50" s="1"/>
  <c r="X34" i="50"/>
  <c r="Z34" i="50" s="1"/>
  <c r="AA34" i="50" s="1"/>
  <c r="X25" i="50"/>
  <c r="Z25" i="50" s="1"/>
  <c r="AA25" i="50" s="1"/>
  <c r="AA86" i="50"/>
  <c r="Z233" i="50"/>
  <c r="AA233" i="50" s="1"/>
  <c r="Z92" i="50"/>
  <c r="AA92" i="50" s="1"/>
  <c r="AJ129" i="50"/>
  <c r="AI129" i="50"/>
  <c r="X173" i="50"/>
  <c r="Z173" i="50" s="1"/>
  <c r="AJ198" i="50"/>
  <c r="AI198" i="50"/>
  <c r="AI75" i="50"/>
  <c r="AJ75" i="50"/>
  <c r="AI105" i="50"/>
  <c r="AJ105" i="50"/>
  <c r="AJ231" i="50"/>
  <c r="AI231" i="50"/>
  <c r="U262" i="50"/>
  <c r="AJ110" i="50" l="1"/>
  <c r="AI191" i="50"/>
  <c r="AJ55" i="50"/>
  <c r="AI35" i="50"/>
  <c r="AI188" i="50"/>
  <c r="AJ158" i="50"/>
  <c r="AJ188" i="50"/>
  <c r="AJ35" i="50"/>
  <c r="AJ191" i="50"/>
  <c r="AA173" i="50"/>
  <c r="AI158" i="50"/>
  <c r="AI55" i="50"/>
  <c r="AI97" i="50"/>
  <c r="AJ97" i="50"/>
  <c r="Z159" i="50"/>
  <c r="AA159" i="50" s="1"/>
  <c r="Z52" i="50"/>
  <c r="AA52" i="50" s="1"/>
  <c r="AJ154" i="50"/>
  <c r="AI154" i="50"/>
  <c r="AI211" i="50"/>
  <c r="AJ211" i="50"/>
  <c r="AJ175" i="50"/>
  <c r="AI175" i="50"/>
  <c r="AI155" i="50"/>
  <c r="AJ155" i="50"/>
  <c r="AI257" i="50"/>
  <c r="AJ257" i="50"/>
  <c r="AI228" i="50"/>
  <c r="AJ228" i="50"/>
  <c r="AI174" i="50"/>
  <c r="AJ174" i="50"/>
  <c r="AI190" i="50"/>
  <c r="AJ190" i="50"/>
  <c r="AI25" i="50"/>
  <c r="AJ25" i="50"/>
  <c r="AJ44" i="50"/>
  <c r="AI44" i="50"/>
  <c r="AJ34" i="50"/>
  <c r="AI34" i="50"/>
  <c r="AJ107" i="50"/>
  <c r="AI107" i="50"/>
  <c r="AJ17" i="50"/>
  <c r="AI17" i="50"/>
  <c r="AI206" i="50"/>
  <c r="AJ206" i="50"/>
  <c r="AI245" i="50"/>
  <c r="AJ245" i="50"/>
  <c r="AJ134" i="50"/>
  <c r="AI134" i="50"/>
  <c r="AJ207" i="50"/>
  <c r="AI207" i="50"/>
  <c r="AI24" i="50"/>
  <c r="AJ24" i="50"/>
  <c r="AI67" i="50"/>
  <c r="AJ67" i="50"/>
  <c r="AJ199" i="50"/>
  <c r="AI199" i="50"/>
  <c r="Z26" i="50"/>
  <c r="AA26" i="50" s="1"/>
  <c r="Z91" i="50"/>
  <c r="AA91" i="50" s="1"/>
  <c r="AA72" i="50"/>
  <c r="Z194" i="50"/>
  <c r="AA194" i="50" s="1"/>
  <c r="AA20" i="50"/>
  <c r="AJ208" i="50"/>
  <c r="AI208" i="50"/>
  <c r="AI85" i="50"/>
  <c r="AJ85" i="50"/>
  <c r="AJ42" i="50"/>
  <c r="AI42" i="50"/>
  <c r="AJ193" i="50"/>
  <c r="AI193" i="50"/>
  <c r="AI260" i="50"/>
  <c r="AJ260" i="50"/>
  <c r="AI196" i="50"/>
  <c r="AJ196" i="50"/>
  <c r="Z178" i="50"/>
  <c r="AA178" i="50" s="1"/>
  <c r="AA109" i="50"/>
  <c r="Z189" i="50"/>
  <c r="AA189" i="50" s="1"/>
  <c r="AJ233" i="50"/>
  <c r="AI233" i="50"/>
  <c r="AI18" i="50"/>
  <c r="AJ18" i="50"/>
  <c r="AI92" i="50"/>
  <c r="AJ92" i="50"/>
  <c r="AJ48" i="50"/>
  <c r="AI48" i="50"/>
  <c r="AJ86" i="50"/>
  <c r="AI86" i="50"/>
  <c r="Z77" i="50"/>
  <c r="AA77" i="50" s="1"/>
  <c r="Z153" i="50"/>
  <c r="AA153" i="50" s="1"/>
  <c r="AI224" i="50"/>
  <c r="AJ224" i="50"/>
  <c r="AJ184" i="50"/>
  <c r="AI184" i="50"/>
  <c r="AI139" i="50"/>
  <c r="AJ139" i="50"/>
  <c r="X262" i="50"/>
  <c r="AI52" i="50" l="1"/>
  <c r="AF99" i="50" s="1"/>
  <c r="AG99" i="50" s="1"/>
  <c r="AH99" i="50" s="1"/>
  <c r="AJ159" i="50"/>
  <c r="AJ173" i="50"/>
  <c r="AI173" i="50"/>
  <c r="AI159" i="50"/>
  <c r="AJ52" i="50"/>
  <c r="AI153" i="50"/>
  <c r="AJ153" i="50"/>
  <c r="AJ77" i="50"/>
  <c r="AI77" i="50"/>
  <c r="AJ178" i="50"/>
  <c r="AI178" i="50"/>
  <c r="AI91" i="50"/>
  <c r="AJ91" i="50"/>
  <c r="AI189" i="50"/>
  <c r="AJ189" i="50"/>
  <c r="AI26" i="50"/>
  <c r="AJ26" i="50"/>
  <c r="AJ194" i="50"/>
  <c r="AI194" i="50"/>
  <c r="AJ109" i="50"/>
  <c r="AI109" i="50"/>
  <c r="AJ20" i="50"/>
  <c r="AI20" i="50"/>
  <c r="AI72" i="50"/>
  <c r="AJ72" i="50"/>
  <c r="Z262" i="50"/>
  <c r="AA262" i="50"/>
  <c r="AF29" i="50" l="1"/>
  <c r="AG29" i="50" s="1"/>
  <c r="AH29" i="50" s="1"/>
  <c r="AF97" i="50"/>
  <c r="AG97" i="50" s="1"/>
  <c r="AH97" i="50" s="1"/>
  <c r="AF20" i="50"/>
  <c r="AG20" i="50" s="1"/>
  <c r="AH20" i="50" s="1"/>
  <c r="AF107" i="50"/>
  <c r="AG107" i="50" s="1"/>
  <c r="AH107" i="50" s="1"/>
  <c r="AF76" i="50"/>
  <c r="AG76" i="50" s="1"/>
  <c r="AH76" i="50" s="1"/>
  <c r="AF32" i="50"/>
  <c r="AG32" i="50" s="1"/>
  <c r="AH32" i="50" s="1"/>
  <c r="AF65" i="50"/>
  <c r="AG65" i="50" s="1"/>
  <c r="AH65" i="50" s="1"/>
  <c r="AF168" i="50"/>
  <c r="AG168" i="50" s="1"/>
  <c r="AH168" i="50" s="1"/>
  <c r="AF169" i="50"/>
  <c r="AG169" i="50" s="1"/>
  <c r="AH169" i="50" s="1"/>
  <c r="AF231" i="50"/>
  <c r="AG231" i="50" s="1"/>
  <c r="AH231" i="50" s="1"/>
  <c r="AF171" i="50"/>
  <c r="AG171" i="50" s="1"/>
  <c r="AH171" i="50" s="1"/>
  <c r="AF232" i="50"/>
  <c r="AG232" i="50" s="1"/>
  <c r="AH232" i="50" s="1"/>
  <c r="AF255" i="50"/>
  <c r="AG255" i="50" s="1"/>
  <c r="AH255" i="50" s="1"/>
  <c r="AF52" i="50"/>
  <c r="AG52" i="50" s="1"/>
  <c r="AH52" i="50" s="1"/>
  <c r="AF140" i="50"/>
  <c r="AG140" i="50" s="1"/>
  <c r="AH140" i="50" s="1"/>
  <c r="AF261" i="50"/>
  <c r="AG261" i="50" s="1"/>
  <c r="AH261" i="50" s="1"/>
  <c r="AF42" i="50"/>
  <c r="AG42" i="50" s="1"/>
  <c r="AH42" i="50" s="1"/>
  <c r="AF25" i="50"/>
  <c r="AG25" i="50" s="1"/>
  <c r="AH25" i="50" s="1"/>
  <c r="AF26" i="50"/>
  <c r="AG26" i="50" s="1"/>
  <c r="AH26" i="50" s="1"/>
  <c r="AF98" i="50"/>
  <c r="AG98" i="50" s="1"/>
  <c r="AH98" i="50" s="1"/>
  <c r="AF61" i="50"/>
  <c r="AG61" i="50" s="1"/>
  <c r="AH61" i="50" s="1"/>
  <c r="AF254" i="50"/>
  <c r="AG254" i="50" s="1"/>
  <c r="AH254" i="50" s="1"/>
  <c r="AF166" i="50"/>
  <c r="AG166" i="50" s="1"/>
  <c r="AH166" i="50" s="1"/>
  <c r="AF43" i="50"/>
  <c r="AG43" i="50" s="1"/>
  <c r="AH43" i="50" s="1"/>
  <c r="AF238" i="50"/>
  <c r="AG238" i="50" s="1"/>
  <c r="AH238" i="50" s="1"/>
  <c r="AF257" i="50"/>
  <c r="AG257" i="50" s="1"/>
  <c r="AH257" i="50" s="1"/>
  <c r="AF66" i="50"/>
  <c r="AG66" i="50" s="1"/>
  <c r="AH66" i="50" s="1"/>
  <c r="AF256" i="50"/>
  <c r="AG256" i="50" s="1"/>
  <c r="AH256" i="50" s="1"/>
  <c r="AF24" i="50"/>
  <c r="AG24" i="50" s="1"/>
  <c r="AH24" i="50" s="1"/>
  <c r="AF57" i="50"/>
  <c r="AG57" i="50" s="1"/>
  <c r="AH57" i="50" s="1"/>
  <c r="Y431" i="46" l="1"/>
  <c r="AC431" i="46" s="1"/>
  <c r="Y432" i="46"/>
  <c r="AD432" i="46" s="1"/>
  <c r="Y449" i="46"/>
  <c r="AD449" i="46" s="1"/>
  <c r="Y480" i="46"/>
  <c r="AA480" i="46" s="1"/>
  <c r="Y516" i="46"/>
  <c r="AC516" i="46" s="1"/>
  <c r="Y517" i="46"/>
  <c r="AC517" i="46" s="1"/>
  <c r="Y525" i="46"/>
  <c r="AC525" i="46" s="1"/>
  <c r="Y526" i="46"/>
  <c r="AB526" i="46" s="1"/>
  <c r="Y527" i="46"/>
  <c r="AB527" i="46" s="1"/>
  <c r="Y531" i="46"/>
  <c r="AD531" i="46" s="1"/>
  <c r="Y544" i="46"/>
  <c r="AD544" i="46" s="1"/>
  <c r="Y647" i="46"/>
  <c r="AA647" i="46" s="1"/>
  <c r="Y684" i="46"/>
  <c r="AC684" i="46" s="1"/>
  <c r="Y729" i="46"/>
  <c r="AC729" i="46" s="1"/>
  <c r="Y730" i="46"/>
  <c r="AC730" i="46" s="1"/>
  <c r="Y731" i="46"/>
  <c r="AB731" i="46" s="1"/>
  <c r="Y772" i="46"/>
  <c r="AB772" i="46" s="1"/>
  <c r="Y773" i="46"/>
  <c r="AD773" i="46" s="1"/>
  <c r="Y774" i="46"/>
  <c r="AD774" i="46" s="1"/>
  <c r="Y788" i="46"/>
  <c r="AA788" i="46" s="1"/>
  <c r="Y789" i="46"/>
  <c r="AC789" i="46" s="1"/>
  <c r="Y806" i="46"/>
  <c r="AC806" i="46" s="1"/>
  <c r="Y807" i="46"/>
  <c r="AC807" i="46" s="1"/>
  <c r="Y809" i="46"/>
  <c r="AB809" i="46" s="1"/>
  <c r="Y909" i="46"/>
  <c r="AB909" i="46" s="1"/>
  <c r="Y939" i="46"/>
  <c r="AD939" i="46" s="1"/>
  <c r="Y953" i="46"/>
  <c r="AD953" i="46" s="1"/>
  <c r="Y999" i="46"/>
  <c r="AA999" i="46" s="1"/>
  <c r="Y1112" i="46"/>
  <c r="AC1112" i="46" s="1"/>
  <c r="Y1134" i="46"/>
  <c r="AC1134" i="46" s="1"/>
  <c r="Y1192" i="46"/>
  <c r="AC1192" i="46" s="1"/>
  <c r="Y1213" i="46"/>
  <c r="AB1213" i="46" s="1"/>
  <c r="Y1220" i="46"/>
  <c r="AC1220" i="46" s="1"/>
  <c r="Y1297" i="46"/>
  <c r="AD1297" i="46" s="1"/>
  <c r="Y1298" i="46"/>
  <c r="AD1298" i="46" s="1"/>
  <c r="Y1299" i="46"/>
  <c r="AA1299" i="46" s="1"/>
  <c r="Y1396" i="46"/>
  <c r="AC1396" i="46" s="1"/>
  <c r="Y1397" i="46"/>
  <c r="AC1397" i="46" s="1"/>
  <c r="Y1398" i="46"/>
  <c r="AC1398" i="46" s="1"/>
  <c r="Y1429" i="46"/>
  <c r="AB1429" i="46" s="1"/>
  <c r="Y1539" i="46"/>
  <c r="AB1539" i="46" s="1"/>
  <c r="Y1540" i="46"/>
  <c r="AD1540" i="46" s="1"/>
  <c r="Y1542" i="46"/>
  <c r="AD1542" i="46" s="1"/>
  <c r="Y1549" i="46"/>
  <c r="AA1549" i="46" s="1"/>
  <c r="Y1562" i="46"/>
  <c r="AC1562" i="46" s="1"/>
  <c r="Y1565" i="46"/>
  <c r="AC1565" i="46" s="1"/>
  <c r="Y1686" i="46"/>
  <c r="AC1686" i="46" s="1"/>
  <c r="Y1696" i="46"/>
  <c r="AB1696" i="46" s="1"/>
  <c r="Y1697" i="46"/>
  <c r="AB1697" i="46" s="1"/>
  <c r="Y1698" i="46"/>
  <c r="AD1698" i="46" s="1"/>
  <c r="Y1699" i="46"/>
  <c r="AD1699" i="46" s="1"/>
  <c r="Y1733" i="46"/>
  <c r="AA1733" i="46" s="1"/>
  <c r="Y1781" i="46"/>
  <c r="AC1781" i="46" s="1"/>
  <c r="Y1804" i="46"/>
  <c r="AC1804" i="46" s="1"/>
  <c r="Y1805" i="46"/>
  <c r="AC1805" i="46" s="1"/>
  <c r="Y1988" i="46"/>
  <c r="AB1988" i="46" s="1"/>
  <c r="Y1989" i="46"/>
  <c r="AB1989" i="46" s="1"/>
  <c r="Y1997" i="46"/>
  <c r="AD1997" i="46" s="1"/>
  <c r="Y2046" i="46"/>
  <c r="AD2046" i="46" s="1"/>
  <c r="Y2071" i="46"/>
  <c r="AA2071" i="46" s="1"/>
  <c r="Y2121" i="46"/>
  <c r="AC2121" i="46" s="1"/>
  <c r="Y2126" i="46"/>
  <c r="AC2126" i="46" s="1"/>
  <c r="Y2128" i="46"/>
  <c r="AC2128" i="46" s="1"/>
  <c r="Y2150" i="46"/>
  <c r="AB2150" i="46" s="1"/>
  <c r="Y2212" i="46"/>
  <c r="AB2212" i="46" s="1"/>
  <c r="Y2226" i="46"/>
  <c r="AB2226" i="46" s="1"/>
  <c r="Y2251" i="46"/>
  <c r="AD2251" i="46" s="1"/>
  <c r="Y2296" i="46"/>
  <c r="AA2296" i="46" s="1"/>
  <c r="Y2297" i="46"/>
  <c r="AC2297" i="46" s="1"/>
  <c r="Y2298" i="46"/>
  <c r="AC2298" i="46" s="1"/>
  <c r="Y2315" i="46"/>
  <c r="AC2315" i="46" s="1"/>
  <c r="Y2319" i="46"/>
  <c r="AB2319" i="46" s="1"/>
  <c r="Y2347" i="46"/>
  <c r="AB2347" i="46" s="1"/>
  <c r="Y2369" i="46"/>
  <c r="AB2369" i="46" s="1"/>
  <c r="Y2382" i="46"/>
  <c r="AD2382" i="46" s="1"/>
  <c r="AA730" i="46" l="1"/>
  <c r="AA1997" i="46"/>
  <c r="AC1997" i="46"/>
  <c r="AB480" i="46"/>
  <c r="AB516" i="46"/>
  <c r="AB939" i="46"/>
  <c r="AB1562" i="46"/>
  <c r="AB2297" i="46"/>
  <c r="AA1396" i="46"/>
  <c r="AD806" i="46"/>
  <c r="AA684" i="46"/>
  <c r="AA1297" i="46"/>
  <c r="AA1805" i="46"/>
  <c r="AB432" i="46"/>
  <c r="AB789" i="46"/>
  <c r="AB1549" i="46"/>
  <c r="AB2296" i="46"/>
  <c r="AC1698" i="46"/>
  <c r="AD789" i="46"/>
  <c r="AA773" i="46"/>
  <c r="AA1398" i="46"/>
  <c r="AA2121" i="46"/>
  <c r="AB999" i="46"/>
  <c r="AB1698" i="46"/>
  <c r="AC432" i="46"/>
  <c r="AC2226" i="46"/>
  <c r="AD1112" i="46"/>
  <c r="AA789" i="46"/>
  <c r="AA1540" i="46"/>
  <c r="AA2128" i="46"/>
  <c r="AB531" i="46"/>
  <c r="AB1112" i="46"/>
  <c r="AB1733" i="46"/>
  <c r="AC531" i="46"/>
  <c r="AC2369" i="46"/>
  <c r="AD1396" i="46"/>
  <c r="AA432" i="46"/>
  <c r="AA807" i="46"/>
  <c r="AA1562" i="46"/>
  <c r="AA2226" i="46"/>
  <c r="AB647" i="46"/>
  <c r="AB1297" i="46"/>
  <c r="AB1781" i="46"/>
  <c r="AC773" i="46"/>
  <c r="AD516" i="46"/>
  <c r="AD1562" i="46"/>
  <c r="AA516" i="46"/>
  <c r="AA939" i="46"/>
  <c r="AA1686" i="46"/>
  <c r="AA2297" i="46"/>
  <c r="AB684" i="46"/>
  <c r="AB1299" i="46"/>
  <c r="AB1997" i="46"/>
  <c r="AC939" i="46"/>
  <c r="AD517" i="46"/>
  <c r="AD1781" i="46"/>
  <c r="AA525" i="46"/>
  <c r="AA1112" i="46"/>
  <c r="AA1698" i="46"/>
  <c r="AA2315" i="46"/>
  <c r="AB773" i="46"/>
  <c r="AB1396" i="46"/>
  <c r="AB2071" i="46"/>
  <c r="AC1297" i="46"/>
  <c r="AD684" i="46"/>
  <c r="AD2121" i="46"/>
  <c r="AA531" i="46"/>
  <c r="AA1192" i="46"/>
  <c r="AA1781" i="46"/>
  <c r="AA2369" i="46"/>
  <c r="AB788" i="46"/>
  <c r="AB1540" i="46"/>
  <c r="AB2121" i="46"/>
  <c r="AC1540" i="46"/>
  <c r="AD729" i="46"/>
  <c r="AD2297" i="46"/>
  <c r="AC772" i="46"/>
  <c r="AC2212" i="46"/>
  <c r="AA517" i="46"/>
  <c r="AA729" i="46"/>
  <c r="AA806" i="46"/>
  <c r="AA1134" i="46"/>
  <c r="AA1397" i="46"/>
  <c r="AA1565" i="46"/>
  <c r="AA1804" i="46"/>
  <c r="AA2126" i="46"/>
  <c r="AA2298" i="46"/>
  <c r="AB449" i="46"/>
  <c r="AB544" i="46"/>
  <c r="AB774" i="46"/>
  <c r="AB953" i="46"/>
  <c r="AB1298" i="46"/>
  <c r="AB1542" i="46"/>
  <c r="AB1699" i="46"/>
  <c r="AB2046" i="46"/>
  <c r="AB2251" i="46"/>
  <c r="AB2382" i="46"/>
  <c r="AC526" i="46"/>
  <c r="AC731" i="46"/>
  <c r="AC809" i="46"/>
  <c r="AC1213" i="46"/>
  <c r="AC1429" i="46"/>
  <c r="AC1696" i="46"/>
  <c r="AC1988" i="46"/>
  <c r="AC2150" i="46"/>
  <c r="AC2319" i="46"/>
  <c r="AD480" i="46"/>
  <c r="AD647" i="46"/>
  <c r="AD788" i="46"/>
  <c r="AD999" i="46"/>
  <c r="AD1299" i="46"/>
  <c r="AD1549" i="46"/>
  <c r="AD1733" i="46"/>
  <c r="AD2071" i="46"/>
  <c r="AD2296" i="46"/>
  <c r="AA526" i="46"/>
  <c r="AA731" i="46"/>
  <c r="AA809" i="46"/>
  <c r="AA1213" i="46"/>
  <c r="AA1429" i="46"/>
  <c r="AA1696" i="46"/>
  <c r="AA1988" i="46"/>
  <c r="AA2150" i="46"/>
  <c r="AA2319" i="46"/>
  <c r="AD1134" i="46"/>
  <c r="AD1397" i="46"/>
  <c r="AD1565" i="46"/>
  <c r="AD1804" i="46"/>
  <c r="AD2126" i="46"/>
  <c r="AD2298" i="46"/>
  <c r="AC527" i="46"/>
  <c r="AC1539" i="46"/>
  <c r="AA431" i="46"/>
  <c r="AA527" i="46"/>
  <c r="AA772" i="46"/>
  <c r="AA909" i="46"/>
  <c r="AA1220" i="46"/>
  <c r="AA1539" i="46"/>
  <c r="AA1697" i="46"/>
  <c r="AA1989" i="46"/>
  <c r="AA2212" i="46"/>
  <c r="AA2347" i="46"/>
  <c r="AB517" i="46"/>
  <c r="AB729" i="46"/>
  <c r="AB806" i="46"/>
  <c r="AB1134" i="46"/>
  <c r="AB1397" i="46"/>
  <c r="AB1565" i="46"/>
  <c r="AB1804" i="46"/>
  <c r="AB2126" i="46"/>
  <c r="AB2298" i="46"/>
  <c r="AC449" i="46"/>
  <c r="AC544" i="46"/>
  <c r="AC774" i="46"/>
  <c r="AC953" i="46"/>
  <c r="AC1298" i="46"/>
  <c r="AC1542" i="46"/>
  <c r="AC1699" i="46"/>
  <c r="AC2046" i="46"/>
  <c r="AC2251" i="46"/>
  <c r="AC2382" i="46"/>
  <c r="AD525" i="46"/>
  <c r="AD730" i="46"/>
  <c r="AD807" i="46"/>
  <c r="AD1192" i="46"/>
  <c r="AD1398" i="46"/>
  <c r="AD1686" i="46"/>
  <c r="AD1805" i="46"/>
  <c r="AD2128" i="46"/>
  <c r="AD2315" i="46"/>
  <c r="AC1989" i="46"/>
  <c r="AB525" i="46"/>
  <c r="AB730" i="46"/>
  <c r="AB807" i="46"/>
  <c r="AB1192" i="46"/>
  <c r="AB1398" i="46"/>
  <c r="AB1686" i="46"/>
  <c r="AB1805" i="46"/>
  <c r="AB2128" i="46"/>
  <c r="AB2315" i="46"/>
  <c r="AC480" i="46"/>
  <c r="AC647" i="46"/>
  <c r="AC788" i="46"/>
  <c r="AC999" i="46"/>
  <c r="AC1299" i="46"/>
  <c r="AC1549" i="46"/>
  <c r="AC1733" i="46"/>
  <c r="AC2071" i="46"/>
  <c r="AC2296" i="46"/>
  <c r="AD526" i="46"/>
  <c r="AD731" i="46"/>
  <c r="AD809" i="46"/>
  <c r="AD1213" i="46"/>
  <c r="AD1429" i="46"/>
  <c r="AD1696" i="46"/>
  <c r="AD1988" i="46"/>
  <c r="AD2150" i="46"/>
  <c r="AD2319" i="46"/>
  <c r="AC909" i="46"/>
  <c r="AC2347" i="46"/>
  <c r="AA449" i="46"/>
  <c r="AA544" i="46"/>
  <c r="AA774" i="46"/>
  <c r="AA953" i="46"/>
  <c r="AA1298" i="46"/>
  <c r="AA1542" i="46"/>
  <c r="AA1699" i="46"/>
  <c r="AA2046" i="46"/>
  <c r="AA2251" i="46"/>
  <c r="AA2382" i="46"/>
  <c r="AD431" i="46"/>
  <c r="AD527" i="46"/>
  <c r="AD772" i="46"/>
  <c r="AD909" i="46"/>
  <c r="AD1220" i="46"/>
  <c r="AD1539" i="46"/>
  <c r="AD1697" i="46"/>
  <c r="AD1989" i="46"/>
  <c r="AD2212" i="46"/>
  <c r="AD2347" i="46"/>
  <c r="AC1697" i="46"/>
  <c r="AB431" i="46"/>
  <c r="AB1220" i="46"/>
  <c r="AD2226" i="46"/>
  <c r="AD2369" i="46"/>
  <c r="AE939" i="46" l="1"/>
  <c r="AE1565" i="46"/>
  <c r="AE1297" i="46"/>
  <c r="AE544" i="46"/>
  <c r="AE1299" i="46"/>
  <c r="AE953" i="46"/>
  <c r="AE774" i="46"/>
  <c r="AE516" i="46"/>
  <c r="AE788" i="46"/>
  <c r="AE2347" i="46"/>
  <c r="AE1781" i="46"/>
  <c r="AE449" i="46"/>
  <c r="AE1988" i="46"/>
  <c r="AE2297" i="46"/>
  <c r="AE1542" i="46"/>
  <c r="AE999" i="46"/>
  <c r="AE1733" i="46"/>
  <c r="AE531" i="46"/>
  <c r="AE2296" i="46"/>
  <c r="AE1549" i="46"/>
  <c r="AE1699" i="46"/>
  <c r="AE772" i="46"/>
  <c r="AE2150" i="46"/>
  <c r="AE2298" i="46"/>
  <c r="AE2071" i="46"/>
  <c r="AE1562" i="46"/>
  <c r="AE807" i="46"/>
  <c r="AE647" i="46"/>
  <c r="AE527" i="46"/>
  <c r="AE2126" i="46"/>
  <c r="AE1298" i="46"/>
  <c r="AE480" i="46"/>
  <c r="AE431" i="46"/>
  <c r="AE1804" i="46"/>
  <c r="AE1696" i="46"/>
  <c r="AE1686" i="46"/>
  <c r="AE432" i="46"/>
  <c r="AE1805" i="46"/>
  <c r="AE730" i="46"/>
  <c r="AE1213" i="46"/>
  <c r="AE1397" i="46"/>
  <c r="AE1698" i="46"/>
  <c r="AE684" i="46"/>
  <c r="AE2315" i="46"/>
  <c r="AE809" i="46"/>
  <c r="AE1134" i="46"/>
  <c r="AE2369" i="46"/>
  <c r="AE1112" i="46"/>
  <c r="AE2121" i="46"/>
  <c r="AE2212" i="46"/>
  <c r="AE731" i="46"/>
  <c r="AE806" i="46"/>
  <c r="AE525" i="46"/>
  <c r="AE1398" i="46"/>
  <c r="AE1396" i="46"/>
  <c r="AE1997" i="46"/>
  <c r="AE1989" i="46"/>
  <c r="AE526" i="46"/>
  <c r="AE729" i="46"/>
  <c r="AE1192" i="46"/>
  <c r="AE773" i="46"/>
  <c r="AE1429" i="46"/>
  <c r="AE1697" i="46"/>
  <c r="AE517" i="46"/>
  <c r="AE2382" i="46"/>
  <c r="AE1539" i="46"/>
  <c r="AE2128" i="46"/>
  <c r="AE2251" i="46"/>
  <c r="AE1220" i="46"/>
  <c r="AE1540" i="46"/>
  <c r="AE2046" i="46"/>
  <c r="AE909" i="46"/>
  <c r="AE2319" i="46"/>
  <c r="AE2226" i="46"/>
  <c r="AE789" i="46"/>
  <c r="D58" i="23" l="1"/>
  <c r="C58" i="23"/>
  <c r="B58" i="23"/>
  <c r="D57" i="23"/>
  <c r="C57" i="23"/>
  <c r="B57" i="23"/>
  <c r="D56" i="23"/>
  <c r="C56" i="23"/>
  <c r="B56" i="23"/>
  <c r="D55" i="23"/>
  <c r="C55" i="23"/>
  <c r="B55" i="23"/>
  <c r="D54" i="23"/>
  <c r="C54" i="23"/>
  <c r="B54" i="23"/>
  <c r="D53" i="23"/>
  <c r="C53" i="23"/>
  <c r="B53" i="23"/>
  <c r="D52" i="23"/>
  <c r="C52" i="23"/>
  <c r="B52" i="23"/>
  <c r="D51" i="23"/>
  <c r="C51" i="23"/>
  <c r="B51" i="23"/>
  <c r="D50" i="23"/>
  <c r="C50" i="23"/>
  <c r="B50" i="23"/>
  <c r="D49" i="23"/>
  <c r="C49" i="23"/>
  <c r="B49" i="23"/>
  <c r="D48" i="23"/>
  <c r="C48" i="23"/>
  <c r="B48" i="23"/>
  <c r="D47" i="23"/>
  <c r="C47" i="23"/>
  <c r="B47" i="23"/>
  <c r="D46" i="23"/>
  <c r="C46" i="23"/>
  <c r="B46" i="23"/>
  <c r="D45" i="23"/>
  <c r="C45" i="23"/>
  <c r="B45" i="23"/>
  <c r="D44" i="23"/>
  <c r="C44" i="23"/>
  <c r="B44" i="23"/>
  <c r="D43" i="23"/>
  <c r="C43" i="23"/>
  <c r="B43" i="23"/>
  <c r="D42" i="23"/>
  <c r="C42" i="23"/>
  <c r="B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D29" i="23"/>
  <c r="C29" i="23"/>
  <c r="B29" i="23"/>
  <c r="G69" i="2" l="1"/>
  <c r="G67" i="2"/>
  <c r="G9" i="2"/>
  <c r="Y394" i="46" l="1"/>
  <c r="Y136" i="46"/>
  <c r="Y350" i="46"/>
  <c r="Y392" i="46"/>
  <c r="Y91" i="46"/>
  <c r="Y132" i="46"/>
  <c r="Y134" i="46"/>
  <c r="Y138" i="46"/>
  <c r="Y150" i="46"/>
  <c r="Y154" i="46"/>
  <c r="Y158" i="46"/>
  <c r="Y135" i="46"/>
  <c r="Y139" i="46"/>
  <c r="Y151" i="46"/>
  <c r="Y155" i="46"/>
  <c r="Y355" i="46"/>
  <c r="Y393" i="46"/>
  <c r="Y126" i="46"/>
  <c r="Y128" i="46"/>
  <c r="Y144" i="46"/>
  <c r="Y146" i="46"/>
  <c r="Y148" i="46"/>
  <c r="Y162" i="46"/>
  <c r="Y262" i="46"/>
  <c r="Y137" i="46"/>
  <c r="Y149" i="46"/>
  <c r="Y167" i="46"/>
  <c r="Y391" i="46"/>
  <c r="Y395" i="46"/>
  <c r="AD395" i="46" l="1"/>
  <c r="AA395" i="46"/>
  <c r="C20" i="23" l="1"/>
  <c r="B20" i="23"/>
  <c r="C19" i="23"/>
  <c r="B19" i="23"/>
  <c r="C18" i="23"/>
  <c r="B18" i="23"/>
  <c r="C17" i="23"/>
  <c r="B17" i="23"/>
  <c r="B2" i="23" l="1"/>
  <c r="E16" i="23" l="1"/>
  <c r="F16" i="23" s="1"/>
  <c r="G16" i="23" s="1"/>
  <c r="H16" i="23" s="1"/>
  <c r="I16" i="23" s="1"/>
  <c r="J16" i="23" s="1"/>
  <c r="K16" i="23" s="1"/>
  <c r="L16" i="23" s="1"/>
  <c r="M16" i="23" s="1"/>
  <c r="N16" i="23" s="1"/>
  <c r="O16" i="23" s="1"/>
  <c r="P16" i="23" s="1"/>
  <c r="Q16" i="23" s="1"/>
  <c r="R16" i="23" s="1"/>
  <c r="S16" i="23" s="1"/>
  <c r="D28" i="23"/>
  <c r="E28" i="23" s="1"/>
  <c r="B10" i="9"/>
  <c r="C10" i="9"/>
  <c r="B11" i="9"/>
  <c r="C11" i="9"/>
  <c r="B12" i="9"/>
  <c r="C12" i="9"/>
  <c r="C9" i="9"/>
  <c r="B9" i="9"/>
  <c r="Q13" i="46"/>
  <c r="R13" i="46" s="1"/>
  <c r="S13" i="46" s="1"/>
  <c r="S11" i="46"/>
  <c r="R11" i="46"/>
  <c r="Q11" i="46"/>
  <c r="P11" i="46"/>
  <c r="B2" i="46"/>
  <c r="D9" i="9" l="1"/>
  <c r="D12" i="9"/>
  <c r="D11" i="9"/>
  <c r="D10" i="9"/>
  <c r="AB2538" i="46"/>
  <c r="AB2554" i="46"/>
  <c r="AB2602" i="46"/>
  <c r="AB2671" i="46"/>
  <c r="AB2513" i="46"/>
  <c r="AB2518" i="46"/>
  <c r="AB2562" i="46"/>
  <c r="AB2570" i="46"/>
  <c r="AB2581" i="46"/>
  <c r="AB2623" i="46"/>
  <c r="AB2644" i="46"/>
  <c r="AB2647" i="46"/>
  <c r="AB2496" i="46"/>
  <c r="AB2521" i="46"/>
  <c r="AB2523" i="46"/>
  <c r="AB2531" i="46"/>
  <c r="AB2536" i="46"/>
  <c r="AB2541" i="46"/>
  <c r="AB2549" i="46"/>
  <c r="AB2573" i="46"/>
  <c r="AB2597" i="46"/>
  <c r="AB2626" i="46"/>
  <c r="AB2631" i="46"/>
  <c r="AB2658" i="46"/>
  <c r="AB2489" i="46"/>
  <c r="AB2506" i="46"/>
  <c r="AB2557" i="46"/>
  <c r="AB2565" i="46"/>
  <c r="AB2568" i="46"/>
  <c r="AB2579" i="46"/>
  <c r="AB2639" i="46"/>
  <c r="AB2492" i="46"/>
  <c r="AB2494" i="46"/>
  <c r="AB2511" i="46"/>
  <c r="AB2539" i="46"/>
  <c r="AB2552" i="46"/>
  <c r="AB2589" i="46"/>
  <c r="AB2600" i="46"/>
  <c r="AB2603" i="46"/>
  <c r="AB2608" i="46"/>
  <c r="AB2613" i="46"/>
  <c r="AB2618" i="46"/>
  <c r="AB2621" i="46"/>
  <c r="AB2669" i="46"/>
  <c r="AB2672" i="46"/>
  <c r="AB2680" i="46"/>
  <c r="AB2499" i="46"/>
  <c r="AB2519" i="46"/>
  <c r="AB2534" i="46"/>
  <c r="AB2571" i="46"/>
  <c r="AB2584" i="46"/>
  <c r="AB2592" i="46"/>
  <c r="AB2634" i="46"/>
  <c r="AB2648" i="46"/>
  <c r="AB2524" i="46"/>
  <c r="AB2547" i="46"/>
  <c r="AB2595" i="46"/>
  <c r="AB2598" i="46"/>
  <c r="AB2616" i="46"/>
  <c r="AB2637" i="46"/>
  <c r="AB2490" i="46"/>
  <c r="AB2502" i="46"/>
  <c r="AB2532" i="46"/>
  <c r="AB2563" i="46"/>
  <c r="AB2566" i="46"/>
  <c r="AB2574" i="46"/>
  <c r="AB2582" i="46"/>
  <c r="AB2627" i="46"/>
  <c r="AB2640" i="46"/>
  <c r="AB2654" i="46"/>
  <c r="AB2678" i="46"/>
  <c r="AB2512" i="46"/>
  <c r="AB2545" i="46"/>
  <c r="AB2553" i="46"/>
  <c r="AB2558" i="46"/>
  <c r="AB2580" i="46"/>
  <c r="AB2601" i="46"/>
  <c r="AB2609" i="46"/>
  <c r="AB2619" i="46"/>
  <c r="AB2657" i="46"/>
  <c r="AB2670" i="46"/>
  <c r="AB2500" i="46"/>
  <c r="AB2561" i="46"/>
  <c r="AB2569" i="46"/>
  <c r="AB2593" i="46"/>
  <c r="AB2622" i="46"/>
  <c r="AB2630" i="46"/>
  <c r="AB2635" i="46"/>
  <c r="AB2643" i="46"/>
  <c r="AB2505" i="46"/>
  <c r="AB2520" i="46"/>
  <c r="AB2530" i="46"/>
  <c r="AB2535" i="46"/>
  <c r="AB2540" i="46"/>
  <c r="AB2548" i="46"/>
  <c r="AB2572" i="46"/>
  <c r="AB2585" i="46"/>
  <c r="AB2612" i="46"/>
  <c r="AB2625" i="46"/>
  <c r="AB2638" i="46"/>
  <c r="AB2649" i="46"/>
  <c r="AB2676" i="46"/>
  <c r="AB2491" i="46"/>
  <c r="AB2493" i="46"/>
  <c r="AB2503" i="46"/>
  <c r="AB2528" i="46"/>
  <c r="AB2551" i="46"/>
  <c r="AB2564" i="46"/>
  <c r="AB2578" i="46"/>
  <c r="AB2583" i="46"/>
  <c r="AB2588" i="46"/>
  <c r="AB2617" i="46"/>
  <c r="AB2655" i="46"/>
  <c r="AB2660" i="46"/>
  <c r="AC2493" i="46"/>
  <c r="AC2503" i="46"/>
  <c r="AC2564" i="46"/>
  <c r="AC2567" i="46"/>
  <c r="AC2575" i="46"/>
  <c r="AC2578" i="46"/>
  <c r="AC2583" i="46"/>
  <c r="AC2588" i="46"/>
  <c r="AC2655" i="46"/>
  <c r="AC2660" i="46"/>
  <c r="AC2508" i="46"/>
  <c r="AC2538" i="46"/>
  <c r="AC2546" i="46"/>
  <c r="AC2554" i="46"/>
  <c r="AC2559" i="46"/>
  <c r="AC2599" i="46"/>
  <c r="AC2602" i="46"/>
  <c r="AC2620" i="46"/>
  <c r="AC2668" i="46"/>
  <c r="AC2518" i="46"/>
  <c r="AC2562" i="46"/>
  <c r="AC2570" i="46"/>
  <c r="AC2605" i="46"/>
  <c r="AC2623" i="46"/>
  <c r="AC2674" i="46"/>
  <c r="AC2496" i="46"/>
  <c r="AC2501" i="46"/>
  <c r="AC2521" i="46"/>
  <c r="AC2523" i="46"/>
  <c r="AC2531" i="46"/>
  <c r="AC2541" i="46"/>
  <c r="AC2573" i="46"/>
  <c r="AC2586" i="46"/>
  <c r="AC2626" i="46"/>
  <c r="AC2631" i="46"/>
  <c r="AC2650" i="46"/>
  <c r="AC2658" i="46"/>
  <c r="AC2677" i="46"/>
  <c r="AC2506" i="46"/>
  <c r="AC2516" i="46"/>
  <c r="AC2544" i="46"/>
  <c r="AC2557" i="46"/>
  <c r="AC2565" i="46"/>
  <c r="AC2568" i="46"/>
  <c r="AC2579" i="46"/>
  <c r="AC2653" i="46"/>
  <c r="AC2666" i="46"/>
  <c r="AC2492" i="46"/>
  <c r="AC2494" i="46"/>
  <c r="AC2511" i="46"/>
  <c r="AC2600" i="46"/>
  <c r="AC2603" i="46"/>
  <c r="AC2608" i="46"/>
  <c r="AC2613" i="46"/>
  <c r="AC2621" i="46"/>
  <c r="AC2656" i="46"/>
  <c r="AC2669" i="46"/>
  <c r="AC2672" i="46"/>
  <c r="AC2499" i="46"/>
  <c r="AC2519" i="46"/>
  <c r="AC2534" i="46"/>
  <c r="AC2555" i="46"/>
  <c r="AC2560" i="46"/>
  <c r="AC2584" i="46"/>
  <c r="AC2592" i="46"/>
  <c r="AC2606" i="46"/>
  <c r="AC2624" i="46"/>
  <c r="AC2634" i="46"/>
  <c r="AC2648" i="46"/>
  <c r="AC2524" i="46"/>
  <c r="AC2542" i="46"/>
  <c r="AC2547" i="46"/>
  <c r="AC2550" i="46"/>
  <c r="AC2595" i="46"/>
  <c r="AC2598" i="46"/>
  <c r="AC2616" i="46"/>
  <c r="AC2637" i="46"/>
  <c r="AC2497" i="46"/>
  <c r="AC2507" i="46"/>
  <c r="AC2527" i="46"/>
  <c r="AC2563" i="46"/>
  <c r="AC2566" i="46"/>
  <c r="AC2574" i="46"/>
  <c r="AC2627" i="46"/>
  <c r="AC2640" i="46"/>
  <c r="AC2654" i="46"/>
  <c r="AC2512" i="46"/>
  <c r="AC2517" i="46"/>
  <c r="AC2545" i="46"/>
  <c r="AC2553" i="46"/>
  <c r="AC2604" i="46"/>
  <c r="AC2619" i="46"/>
  <c r="AC2667" i="46"/>
  <c r="AC2670" i="46"/>
  <c r="AC2495" i="46"/>
  <c r="AC2500" i="46"/>
  <c r="AC2561" i="46"/>
  <c r="AC2569" i="46"/>
  <c r="AC2622" i="46"/>
  <c r="AC2630" i="46"/>
  <c r="AC2505" i="46"/>
  <c r="AC2515" i="46"/>
  <c r="AC2543" i="46"/>
  <c r="AC2572" i="46"/>
  <c r="AC2607" i="46"/>
  <c r="AC2612" i="46"/>
  <c r="AC2638" i="46"/>
  <c r="AC2649" i="46"/>
  <c r="AC2665" i="46"/>
  <c r="AC2676" i="46"/>
  <c r="AD2505" i="46"/>
  <c r="AD2515" i="46"/>
  <c r="AD2520" i="46"/>
  <c r="AD2530" i="46"/>
  <c r="AD2535" i="46"/>
  <c r="AD2540" i="46"/>
  <c r="AD2543" i="46"/>
  <c r="AD2548" i="46"/>
  <c r="AD2585" i="46"/>
  <c r="AD2607" i="46"/>
  <c r="AD2625" i="46"/>
  <c r="AD2638" i="46"/>
  <c r="AD2665" i="46"/>
  <c r="AD2491" i="46"/>
  <c r="AD2493" i="46"/>
  <c r="AD2528" i="46"/>
  <c r="AD2551" i="46"/>
  <c r="AD2567" i="46"/>
  <c r="AD2575" i="46"/>
  <c r="AD2588" i="46"/>
  <c r="AD2617" i="46"/>
  <c r="AD2508" i="46"/>
  <c r="AD2538" i="46"/>
  <c r="AD2546" i="46"/>
  <c r="AD2554" i="46"/>
  <c r="AD2559" i="46"/>
  <c r="AD2599" i="46"/>
  <c r="AD2602" i="46"/>
  <c r="AD2620" i="46"/>
  <c r="AD2668" i="46"/>
  <c r="AD2671" i="46"/>
  <c r="AD2513" i="46"/>
  <c r="AD2518" i="46"/>
  <c r="AD2570" i="46"/>
  <c r="AD2581" i="46"/>
  <c r="AD2605" i="46"/>
  <c r="AD2644" i="46"/>
  <c r="AD2647" i="46"/>
  <c r="AD2674" i="46"/>
  <c r="AD2496" i="46"/>
  <c r="AD2501" i="46"/>
  <c r="AD2531" i="46"/>
  <c r="AD2536" i="46"/>
  <c r="AD2541" i="46"/>
  <c r="AD2549" i="46"/>
  <c r="AD2586" i="46"/>
  <c r="AD2597" i="46"/>
  <c r="AD2626" i="46"/>
  <c r="AD2631" i="46"/>
  <c r="AD2650" i="46"/>
  <c r="AD2677" i="46"/>
  <c r="AD2489" i="46"/>
  <c r="AD2506" i="46"/>
  <c r="AD2516" i="46"/>
  <c r="AD2544" i="46"/>
  <c r="AD2557" i="46"/>
  <c r="AD2568" i="46"/>
  <c r="AD2639" i="46"/>
  <c r="AD2653" i="46"/>
  <c r="AD2666" i="46"/>
  <c r="AD2494" i="46"/>
  <c r="AD2539" i="46"/>
  <c r="AD2552" i="46"/>
  <c r="AD2589" i="46"/>
  <c r="AD2600" i="46"/>
  <c r="AD2613" i="46"/>
  <c r="AD2618" i="46"/>
  <c r="AD2621" i="46"/>
  <c r="AD2656" i="46"/>
  <c r="AD2669" i="46"/>
  <c r="AD2680" i="46"/>
  <c r="AD2499" i="46"/>
  <c r="AD2519" i="46"/>
  <c r="AD2534" i="46"/>
  <c r="AD2555" i="46"/>
  <c r="AD2560" i="46"/>
  <c r="AD2571" i="46"/>
  <c r="AD2592" i="46"/>
  <c r="AD2606" i="46"/>
  <c r="AD2624" i="46"/>
  <c r="AD2524" i="46"/>
  <c r="AD2542" i="46"/>
  <c r="AD2547" i="46"/>
  <c r="AD2550" i="46"/>
  <c r="AD2490" i="46"/>
  <c r="AD2497" i="46"/>
  <c r="AD2502" i="46"/>
  <c r="AD2507" i="46"/>
  <c r="AD2527" i="46"/>
  <c r="AD2532" i="46"/>
  <c r="AD2582" i="46"/>
  <c r="AD2640" i="46"/>
  <c r="AD2654" i="46"/>
  <c r="AD2678" i="46"/>
  <c r="AD2517" i="46"/>
  <c r="AD2545" i="46"/>
  <c r="AD2553" i="46"/>
  <c r="AD2558" i="46"/>
  <c r="AD2580" i="46"/>
  <c r="AD2601" i="46"/>
  <c r="AD2604" i="46"/>
  <c r="AD2609" i="46"/>
  <c r="AD2619" i="46"/>
  <c r="AD2657" i="46"/>
  <c r="AD2667" i="46"/>
  <c r="AD2670" i="46"/>
  <c r="AD2495" i="46"/>
  <c r="AD2500" i="46"/>
  <c r="AD2561" i="46"/>
  <c r="AD2569" i="46"/>
  <c r="AD2593" i="46"/>
  <c r="AD2622" i="46"/>
  <c r="AD2635" i="46"/>
  <c r="AD2643" i="46"/>
  <c r="E40" i="23"/>
  <c r="E34" i="23"/>
  <c r="E47" i="23"/>
  <c r="E45" i="23"/>
  <c r="E43" i="23"/>
  <c r="E41" i="23"/>
  <c r="E39" i="23"/>
  <c r="E37" i="23"/>
  <c r="E35" i="23"/>
  <c r="E33" i="23"/>
  <c r="E58" i="23"/>
  <c r="E56" i="23"/>
  <c r="E54" i="23"/>
  <c r="E52" i="23"/>
  <c r="E50" i="23"/>
  <c r="E48" i="23"/>
  <c r="E46" i="23"/>
  <c r="E44" i="23"/>
  <c r="E42" i="23"/>
  <c r="E38" i="23"/>
  <c r="E36" i="23"/>
  <c r="E51" i="23"/>
  <c r="E57" i="23"/>
  <c r="E55" i="23"/>
  <c r="E53" i="23"/>
  <c r="E49" i="23"/>
  <c r="AA46" i="46"/>
  <c r="AA47" i="46"/>
  <c r="AA223" i="46"/>
  <c r="AA247" i="46"/>
  <c r="AA327" i="46"/>
  <c r="AA264" i="46"/>
  <c r="AA320" i="46"/>
  <c r="AA33" i="46"/>
  <c r="AA217" i="46"/>
  <c r="AA225" i="46"/>
  <c r="AA34" i="46"/>
  <c r="AA43" i="46"/>
  <c r="AA267" i="46"/>
  <c r="AA52" i="46"/>
  <c r="AA268" i="46"/>
  <c r="AA308" i="46"/>
  <c r="AA332" i="46"/>
  <c r="AA341" i="46"/>
  <c r="AA258" i="46"/>
  <c r="AA310" i="46"/>
  <c r="AA333" i="46"/>
  <c r="AA366" i="46"/>
  <c r="AA354" i="46"/>
  <c r="AA356" i="46"/>
  <c r="AB29" i="46"/>
  <c r="AB69" i="46"/>
  <c r="AB77" i="46"/>
  <c r="AB93" i="46"/>
  <c r="AB101" i="46"/>
  <c r="AB109" i="46"/>
  <c r="AB117" i="46"/>
  <c r="AB173" i="46"/>
  <c r="AB181" i="46"/>
  <c r="AB189" i="46"/>
  <c r="AB213" i="46"/>
  <c r="AB229" i="46"/>
  <c r="AB237" i="46"/>
  <c r="AB24" i="46"/>
  <c r="AB64" i="46"/>
  <c r="AB19" i="46"/>
  <c r="AB43" i="46"/>
  <c r="AB75" i="46"/>
  <c r="AB179" i="46"/>
  <c r="AB187" i="46"/>
  <c r="AB195" i="46"/>
  <c r="AB227" i="46"/>
  <c r="AB54" i="46"/>
  <c r="AB70" i="46"/>
  <c r="AB78" i="46"/>
  <c r="AB102" i="46"/>
  <c r="AB110" i="46"/>
  <c r="AB118" i="46"/>
  <c r="AB182" i="46"/>
  <c r="AB222" i="46"/>
  <c r="AB230" i="46"/>
  <c r="AB25" i="46"/>
  <c r="AB49" i="46"/>
  <c r="AB65" i="46"/>
  <c r="AB97" i="46"/>
  <c r="AB121" i="46"/>
  <c r="AB177" i="46"/>
  <c r="AB185" i="46"/>
  <c r="AB193" i="46"/>
  <c r="AB201" i="46"/>
  <c r="AB209" i="46"/>
  <c r="AB217" i="46"/>
  <c r="AB225" i="46"/>
  <c r="AB233" i="46"/>
  <c r="AB60" i="46"/>
  <c r="AB68" i="46"/>
  <c r="AB76" i="46"/>
  <c r="AB84" i="46"/>
  <c r="AB100" i="46"/>
  <c r="AB124" i="46"/>
  <c r="AB31" i="46"/>
  <c r="AB47" i="46"/>
  <c r="AB55" i="46"/>
  <c r="AB63" i="46"/>
  <c r="AB79" i="46"/>
  <c r="AB111" i="46"/>
  <c r="AB223" i="46"/>
  <c r="AB231" i="46"/>
  <c r="AB34" i="46"/>
  <c r="AB90" i="46"/>
  <c r="AB98" i="46"/>
  <c r="AB178" i="46"/>
  <c r="AB186" i="46"/>
  <c r="AB194" i="46"/>
  <c r="AB202" i="46"/>
  <c r="AB210" i="46"/>
  <c r="AB226" i="46"/>
  <c r="AB234" i="46"/>
  <c r="AB224" i="46"/>
  <c r="AB251" i="46"/>
  <c r="AB291" i="46"/>
  <c r="AB315" i="46"/>
  <c r="AB323" i="46"/>
  <c r="AB331" i="46"/>
  <c r="AB339" i="46"/>
  <c r="AB112" i="46"/>
  <c r="AB228" i="46"/>
  <c r="AB308" i="46"/>
  <c r="AB324" i="46"/>
  <c r="AB332" i="46"/>
  <c r="AB208" i="46"/>
  <c r="AB238" i="46"/>
  <c r="AB247" i="46"/>
  <c r="AB255" i="46"/>
  <c r="AB287" i="46"/>
  <c r="AB311" i="46"/>
  <c r="AB327" i="46"/>
  <c r="AB335" i="46"/>
  <c r="AB180" i="46"/>
  <c r="AB212" i="46"/>
  <c r="AB248" i="46"/>
  <c r="AB256" i="46"/>
  <c r="AB272" i="46"/>
  <c r="AB288" i="46"/>
  <c r="AB312" i="46"/>
  <c r="AB320" i="46"/>
  <c r="AB249" i="46"/>
  <c r="AB313" i="46"/>
  <c r="AB469" i="46"/>
  <c r="AB477" i="46"/>
  <c r="AB485" i="46"/>
  <c r="AB493" i="46"/>
  <c r="AB310" i="46"/>
  <c r="AB356" i="46"/>
  <c r="AB486" i="46"/>
  <c r="AB494" i="46"/>
  <c r="AB184" i="46"/>
  <c r="AB273" i="46"/>
  <c r="AB289" i="46"/>
  <c r="AB321" i="46"/>
  <c r="AB406" i="46"/>
  <c r="AB465" i="46"/>
  <c r="AB481" i="46"/>
  <c r="AB172" i="46"/>
  <c r="AB236" i="46"/>
  <c r="AB334" i="46"/>
  <c r="AB466" i="46"/>
  <c r="AB474" i="46"/>
  <c r="AB482" i="46"/>
  <c r="AB490" i="46"/>
  <c r="AB330" i="46"/>
  <c r="AB472" i="46"/>
  <c r="AB488" i="46"/>
  <c r="AB549" i="46"/>
  <c r="AB565" i="46"/>
  <c r="AB581" i="46"/>
  <c r="AB621" i="46"/>
  <c r="AB96" i="46"/>
  <c r="AB250" i="46"/>
  <c r="AB314" i="46"/>
  <c r="AB366" i="46"/>
  <c r="AB496" i="46"/>
  <c r="AB545" i="46"/>
  <c r="AB553" i="46"/>
  <c r="AB561" i="46"/>
  <c r="AB569" i="46"/>
  <c r="AB577" i="46"/>
  <c r="AB609" i="46"/>
  <c r="AB617" i="46"/>
  <c r="AB468" i="46"/>
  <c r="AB475" i="46"/>
  <c r="AB556" i="46"/>
  <c r="AB563" i="46"/>
  <c r="AB595" i="46"/>
  <c r="AB322" i="46"/>
  <c r="AB357" i="46"/>
  <c r="AB554" i="46"/>
  <c r="AB586" i="46"/>
  <c r="AB639" i="46"/>
  <c r="AB487" i="46"/>
  <c r="AB536" i="46"/>
  <c r="AB550" i="46"/>
  <c r="AB555" i="46"/>
  <c r="AB560" i="46"/>
  <c r="AB688" i="46"/>
  <c r="AB696" i="46"/>
  <c r="AB712" i="46"/>
  <c r="AB728" i="46"/>
  <c r="AB333" i="46"/>
  <c r="AB188" i="46"/>
  <c r="AB245" i="46"/>
  <c r="AB483" i="46"/>
  <c r="AB492" i="46"/>
  <c r="AB562" i="46"/>
  <c r="AB628" i="46"/>
  <c r="AB692" i="46"/>
  <c r="AB700" i="46"/>
  <c r="AB732" i="46"/>
  <c r="AB479" i="46"/>
  <c r="AB703" i="46"/>
  <c r="AB710" i="46"/>
  <c r="AB717" i="46"/>
  <c r="AB309" i="46"/>
  <c r="AB495" i="46"/>
  <c r="AB568" i="46"/>
  <c r="AB484" i="46"/>
  <c r="AB534" i="46"/>
  <c r="AB575" i="46"/>
  <c r="AB640" i="46"/>
  <c r="AB693" i="46"/>
  <c r="AB711" i="46"/>
  <c r="AB725" i="46"/>
  <c r="AB822" i="46"/>
  <c r="AB830" i="46"/>
  <c r="AB838" i="46"/>
  <c r="AB902" i="46"/>
  <c r="AB910" i="46"/>
  <c r="AB918" i="46"/>
  <c r="AB934" i="46"/>
  <c r="AB958" i="46"/>
  <c r="AB966" i="46"/>
  <c r="AB974" i="46"/>
  <c r="AB982" i="46"/>
  <c r="AB1006" i="46"/>
  <c r="AB535" i="46"/>
  <c r="AB576" i="46"/>
  <c r="AB582" i="46"/>
  <c r="AB290" i="46"/>
  <c r="AB551" i="46"/>
  <c r="AB583" i="46"/>
  <c r="AB632" i="46"/>
  <c r="AB694" i="46"/>
  <c r="AB701" i="46"/>
  <c r="AB719" i="46"/>
  <c r="AB733" i="46"/>
  <c r="AB740" i="46"/>
  <c r="AB804" i="46"/>
  <c r="AB820" i="46"/>
  <c r="AB860" i="46"/>
  <c r="AB892" i="46"/>
  <c r="AB900" i="46"/>
  <c r="AB908" i="46"/>
  <c r="AB932" i="46"/>
  <c r="AB940" i="46"/>
  <c r="AB956" i="46"/>
  <c r="AB571" i="46"/>
  <c r="AB622" i="46"/>
  <c r="AB691" i="46"/>
  <c r="AB698" i="46"/>
  <c r="AB705" i="46"/>
  <c r="AB723" i="46"/>
  <c r="AB232" i="46"/>
  <c r="AB476" i="46"/>
  <c r="AB491" i="46"/>
  <c r="AB591" i="46"/>
  <c r="AB638" i="46"/>
  <c r="AB695" i="46"/>
  <c r="AB702" i="46"/>
  <c r="AB709" i="46"/>
  <c r="AB727" i="46"/>
  <c r="AB794" i="46"/>
  <c r="AB810" i="46"/>
  <c r="AB818" i="46"/>
  <c r="AB826" i="46"/>
  <c r="AB834" i="46"/>
  <c r="AB866" i="46"/>
  <c r="AB890" i="46"/>
  <c r="AB898" i="46"/>
  <c r="AB914" i="46"/>
  <c r="AB922" i="46"/>
  <c r="AB930" i="46"/>
  <c r="AB994" i="46"/>
  <c r="AB1002" i="46"/>
  <c r="AB1010" i="46"/>
  <c r="AB546" i="46"/>
  <c r="AB853" i="46"/>
  <c r="AB857" i="46"/>
  <c r="AB697" i="46"/>
  <c r="AB707" i="46"/>
  <c r="AB901" i="46"/>
  <c r="AB935" i="46"/>
  <c r="AB1000" i="46"/>
  <c r="AB1007" i="46"/>
  <c r="AB1035" i="46"/>
  <c r="AB1059" i="46"/>
  <c r="AB1083" i="46"/>
  <c r="AB1091" i="46"/>
  <c r="AB1107" i="46"/>
  <c r="AB1131" i="46"/>
  <c r="AB1139" i="46"/>
  <c r="AB1155" i="46"/>
  <c r="AB1163" i="46"/>
  <c r="AB1171" i="46"/>
  <c r="AB1203" i="46"/>
  <c r="AB1227" i="46"/>
  <c r="AB1235" i="46"/>
  <c r="AB1243" i="46"/>
  <c r="AB1251" i="46"/>
  <c r="AB1259" i="46"/>
  <c r="AB1267" i="46"/>
  <c r="AB566" i="46"/>
  <c r="AB689" i="46"/>
  <c r="AB699" i="46"/>
  <c r="AB799" i="46"/>
  <c r="AB829" i="46"/>
  <c r="AB897" i="46"/>
  <c r="AB927" i="46"/>
  <c r="AB931" i="46"/>
  <c r="AB957" i="46"/>
  <c r="AB1004" i="46"/>
  <c r="AB1011" i="46"/>
  <c r="AB1062" i="46"/>
  <c r="AB1078" i="46"/>
  <c r="AB623" i="46"/>
  <c r="AB690" i="46"/>
  <c r="AB795" i="46"/>
  <c r="AB808" i="46"/>
  <c r="AB821" i="46"/>
  <c r="AB825" i="46"/>
  <c r="AB859" i="46"/>
  <c r="AB120" i="46"/>
  <c r="AB269" i="46"/>
  <c r="AB592" i="46"/>
  <c r="AB713" i="46"/>
  <c r="AB722" i="46"/>
  <c r="AB797" i="46"/>
  <c r="AB835" i="46"/>
  <c r="AB865" i="46"/>
  <c r="AB895" i="46"/>
  <c r="AB899" i="46"/>
  <c r="AB912" i="46"/>
  <c r="AB929" i="46"/>
  <c r="AB981" i="46"/>
  <c r="AB1020" i="46"/>
  <c r="AB1034" i="46"/>
  <c r="AB1042" i="46"/>
  <c r="AB1098" i="46"/>
  <c r="AB1122" i="46"/>
  <c r="AB1130" i="46"/>
  <c r="AB1138" i="46"/>
  <c r="AB1154" i="46"/>
  <c r="AB1162" i="46"/>
  <c r="AB1178" i="46"/>
  <c r="AB1202" i="46"/>
  <c r="AB1218" i="46"/>
  <c r="AB1226" i="46"/>
  <c r="AB1234" i="46"/>
  <c r="AB1242" i="46"/>
  <c r="AB1250" i="46"/>
  <c r="AB1258" i="46"/>
  <c r="AB805" i="46"/>
  <c r="AB832" i="46"/>
  <c r="AB911" i="46"/>
  <c r="AB1080" i="46"/>
  <c r="AB1084" i="46"/>
  <c r="AB1205" i="46"/>
  <c r="AB1244" i="46"/>
  <c r="AB1262" i="46"/>
  <c r="AB1265" i="46"/>
  <c r="AB1284" i="46"/>
  <c r="AB1292" i="46"/>
  <c r="AB1316" i="46"/>
  <c r="AB1340" i="46"/>
  <c r="AB1348" i="46"/>
  <c r="AB1356" i="46"/>
  <c r="AB1364" i="46"/>
  <c r="AB1372" i="46"/>
  <c r="AB1380" i="46"/>
  <c r="AB1436" i="46"/>
  <c r="AB715" i="46"/>
  <c r="AB813" i="46"/>
  <c r="AB849" i="46"/>
  <c r="AB921" i="46"/>
  <c r="AB985" i="46"/>
  <c r="AB996" i="46"/>
  <c r="AB1008" i="46"/>
  <c r="AB1048" i="46"/>
  <c r="AB1061" i="46"/>
  <c r="AB1100" i="46"/>
  <c r="AB1157" i="46"/>
  <c r="AB1164" i="46"/>
  <c r="AB1196" i="46"/>
  <c r="AB1214" i="46"/>
  <c r="AB1221" i="46"/>
  <c r="AB1246" i="46"/>
  <c r="AB1253" i="46"/>
  <c r="AB1260" i="46"/>
  <c r="AB1288" i="46"/>
  <c r="AB1304" i="46"/>
  <c r="AB1312" i="46"/>
  <c r="AB1320" i="46"/>
  <c r="AB1328" i="46"/>
  <c r="AB1336" i="46"/>
  <c r="AB1344" i="46"/>
  <c r="AB1368" i="46"/>
  <c r="AB1376" i="46"/>
  <c r="AB1400" i="46"/>
  <c r="AB1408" i="46"/>
  <c r="AB1424" i="46"/>
  <c r="AB1432" i="46"/>
  <c r="AB1056" i="46"/>
  <c r="AB1079" i="46"/>
  <c r="AB1108" i="46"/>
  <c r="AB1113" i="46"/>
  <c r="AB1184" i="46"/>
  <c r="AB1217" i="46"/>
  <c r="AB1222" i="46"/>
  <c r="AB1231" i="46"/>
  <c r="AB1236" i="46"/>
  <c r="AB1241" i="46"/>
  <c r="AB1255" i="46"/>
  <c r="AB1264" i="46"/>
  <c r="AB1286" i="46"/>
  <c r="AB1311" i="46"/>
  <c r="AB913" i="46"/>
  <c r="AB923" i="46"/>
  <c r="AB1041" i="46"/>
  <c r="AB1081" i="46"/>
  <c r="AB1133" i="46"/>
  <c r="AB1185" i="46"/>
  <c r="AB1204" i="46"/>
  <c r="AB1223" i="46"/>
  <c r="AB977" i="46"/>
  <c r="AB984" i="46"/>
  <c r="AB992" i="46"/>
  <c r="AB1065" i="46"/>
  <c r="AB1096" i="46"/>
  <c r="AB1153" i="46"/>
  <c r="AB1158" i="46"/>
  <c r="AB1229" i="46"/>
  <c r="AB1266" i="46"/>
  <c r="AB1302" i="46"/>
  <c r="AB919" i="46"/>
  <c r="AB1009" i="46"/>
  <c r="AB1121" i="46"/>
  <c r="AB1145" i="46"/>
  <c r="AB1197" i="46"/>
  <c r="AB1216" i="46"/>
  <c r="AB976" i="46"/>
  <c r="AB991" i="46"/>
  <c r="AB1129" i="46"/>
  <c r="AB1176" i="46"/>
  <c r="AB1257" i="46"/>
  <c r="AB1263" i="46"/>
  <c r="AB1273" i="46"/>
  <c r="AB1323" i="46"/>
  <c r="AB1330" i="46"/>
  <c r="AB1337" i="46"/>
  <c r="AB1355" i="46"/>
  <c r="AB1369" i="46"/>
  <c r="AB1387" i="46"/>
  <c r="AB1394" i="46"/>
  <c r="AB1401" i="46"/>
  <c r="AB1419" i="46"/>
  <c r="AB1450" i="46"/>
  <c r="AB1458" i="46"/>
  <c r="AB1466" i="46"/>
  <c r="AB1474" i="46"/>
  <c r="AB1482" i="46"/>
  <c r="AB1490" i="46"/>
  <c r="AB877" i="46"/>
  <c r="AB1111" i="46"/>
  <c r="AB1215" i="46"/>
  <c r="AB1225" i="46"/>
  <c r="AB1232" i="46"/>
  <c r="AB1239" i="46"/>
  <c r="AB1269" i="46"/>
  <c r="AB1274" i="46"/>
  <c r="AB1307" i="46"/>
  <c r="AB1341" i="46"/>
  <c r="AB1373" i="46"/>
  <c r="AB1391" i="46"/>
  <c r="AB1430" i="46"/>
  <c r="AB851" i="46"/>
  <c r="AB964" i="46"/>
  <c r="AB980" i="46"/>
  <c r="AB1252" i="46"/>
  <c r="AB1303" i="46"/>
  <c r="AB1338" i="46"/>
  <c r="AB1363" i="46"/>
  <c r="AB1370" i="46"/>
  <c r="AB1395" i="46"/>
  <c r="AB1409" i="46"/>
  <c r="AB1434" i="46"/>
  <c r="AB1441" i="46"/>
  <c r="AB1448" i="46"/>
  <c r="AB1142" i="46"/>
  <c r="AB1240" i="46"/>
  <c r="AB1275" i="46"/>
  <c r="AB1289" i="46"/>
  <c r="AB1313" i="46"/>
  <c r="AB1317" i="46"/>
  <c r="AB1335" i="46"/>
  <c r="AB1381" i="46"/>
  <c r="AB1399" i="46"/>
  <c r="AB933" i="46"/>
  <c r="AB1200" i="46"/>
  <c r="AB1247" i="46"/>
  <c r="AB1254" i="46"/>
  <c r="AB1285" i="46"/>
  <c r="AB1290" i="46"/>
  <c r="AB1321" i="46"/>
  <c r="AB1339" i="46"/>
  <c r="AB1353" i="46"/>
  <c r="AB1378" i="46"/>
  <c r="AB1410" i="46"/>
  <c r="AB1417" i="46"/>
  <c r="AB1435" i="46"/>
  <c r="AB1001" i="46"/>
  <c r="AB1077" i="46"/>
  <c r="AB1097" i="46"/>
  <c r="AB1144" i="46"/>
  <c r="AB1201" i="46"/>
  <c r="AB1314" i="46"/>
  <c r="AB1318" i="46"/>
  <c r="AB1325" i="46"/>
  <c r="AB1343" i="46"/>
  <c r="AB1350" i="46"/>
  <c r="AB1357" i="46"/>
  <c r="AB1414" i="46"/>
  <c r="AB896" i="46"/>
  <c r="AB1136" i="46"/>
  <c r="AB1174" i="46"/>
  <c r="AB1183" i="46"/>
  <c r="AB1249" i="46"/>
  <c r="AB1305" i="46"/>
  <c r="AB1310" i="46"/>
  <c r="AB1322" i="46"/>
  <c r="AB1347" i="46"/>
  <c r="AB1379" i="46"/>
  <c r="AB1393" i="46"/>
  <c r="AB1156" i="46"/>
  <c r="AB1175" i="46"/>
  <c r="AB1256" i="46"/>
  <c r="AB1287" i="46"/>
  <c r="AB1301" i="46"/>
  <c r="AB1315" i="46"/>
  <c r="AB1319" i="46"/>
  <c r="AB1326" i="46"/>
  <c r="AB1390" i="46"/>
  <c r="AB1453" i="46"/>
  <c r="AB1460" i="46"/>
  <c r="AB1463" i="46"/>
  <c r="AB1496" i="46"/>
  <c r="AB1512" i="46"/>
  <c r="AB1528" i="46"/>
  <c r="AB1552" i="46"/>
  <c r="AB1560" i="46"/>
  <c r="AB1576" i="46"/>
  <c r="AB1584" i="46"/>
  <c r="AB1592" i="46"/>
  <c r="AB1600" i="46"/>
  <c r="AB1608" i="46"/>
  <c r="AB1616" i="46"/>
  <c r="AB1624" i="46"/>
  <c r="AB1640" i="46"/>
  <c r="AB1648" i="46"/>
  <c r="AB1656" i="46"/>
  <c r="AB1672" i="46"/>
  <c r="AB1680" i="46"/>
  <c r="AB1704" i="46"/>
  <c r="AB1720" i="46"/>
  <c r="AB1736" i="46"/>
  <c r="AB1744" i="46"/>
  <c r="AB1760" i="46"/>
  <c r="AB1768" i="46"/>
  <c r="AB1776" i="46"/>
  <c r="AB1792" i="46"/>
  <c r="AB1800" i="46"/>
  <c r="AB1808" i="46"/>
  <c r="AB1816" i="46"/>
  <c r="AB1824" i="46"/>
  <c r="AB1832" i="46"/>
  <c r="AB1880" i="46"/>
  <c r="AB1365" i="46"/>
  <c r="AB1418" i="46"/>
  <c r="AB1457" i="46"/>
  <c r="AB1485" i="46"/>
  <c r="AB1488" i="46"/>
  <c r="AB1499" i="46"/>
  <c r="AB1507" i="46"/>
  <c r="AB1547" i="46"/>
  <c r="AB1555" i="46"/>
  <c r="AB1571" i="46"/>
  <c r="AB1579" i="46"/>
  <c r="AB1587" i="46"/>
  <c r="AB1619" i="46"/>
  <c r="AB1635" i="46"/>
  <c r="AB1643" i="46"/>
  <c r="AB1651" i="46"/>
  <c r="AB1659" i="46"/>
  <c r="AB1675" i="46"/>
  <c r="AB1715" i="46"/>
  <c r="AB1731" i="46"/>
  <c r="AB1739" i="46"/>
  <c r="AB1747" i="46"/>
  <c r="AB1755" i="46"/>
  <c r="AB1771" i="46"/>
  <c r="AB1779" i="46"/>
  <c r="AB1811" i="46"/>
  <c r="AB1446" i="46"/>
  <c r="AB1461" i="46"/>
  <c r="AB1464" i="46"/>
  <c r="AB1470" i="46"/>
  <c r="AB1473" i="46"/>
  <c r="AB1476" i="46"/>
  <c r="AB1479" i="46"/>
  <c r="AB1494" i="46"/>
  <c r="AB1502" i="46"/>
  <c r="AB1510" i="46"/>
  <c r="AB1518" i="46"/>
  <c r="AB1550" i="46"/>
  <c r="AB1582" i="46"/>
  <c r="AB1590" i="46"/>
  <c r="AB1598" i="46"/>
  <c r="AB1606" i="46"/>
  <c r="AB1614" i="46"/>
  <c r="AB1622" i="46"/>
  <c r="AB1638" i="46"/>
  <c r="AB1646" i="46"/>
  <c r="AB1654" i="46"/>
  <c r="AB1662" i="46"/>
  <c r="AB1670" i="46"/>
  <c r="AB1678" i="46"/>
  <c r="AB1694" i="46"/>
  <c r="AB1702" i="46"/>
  <c r="AB1718" i="46"/>
  <c r="AB1734" i="46"/>
  <c r="AB1766" i="46"/>
  <c r="AB1774" i="46"/>
  <c r="AB1782" i="46"/>
  <c r="AB1790" i="46"/>
  <c r="AB1798" i="46"/>
  <c r="AB1806" i="46"/>
  <c r="AB1838" i="46"/>
  <c r="AB1451" i="46"/>
  <c r="AB1497" i="46"/>
  <c r="AB1505" i="46"/>
  <c r="AB1521" i="46"/>
  <c r="AB1553" i="46"/>
  <c r="AB1569" i="46"/>
  <c r="AB1577" i="46"/>
  <c r="AB1585" i="46"/>
  <c r="AB1593" i="46"/>
  <c r="AB1601" i="46"/>
  <c r="AB1609" i="46"/>
  <c r="AB1625" i="46"/>
  <c r="AB1633" i="46"/>
  <c r="AB1641" i="46"/>
  <c r="AB1649" i="46"/>
  <c r="AB1657" i="46"/>
  <c r="AB1673" i="46"/>
  <c r="AB1681" i="46"/>
  <c r="AB1713" i="46"/>
  <c r="AB1721" i="46"/>
  <c r="AB1737" i="46"/>
  <c r="AB1753" i="46"/>
  <c r="AB1761" i="46"/>
  <c r="AB1769" i="46"/>
  <c r="AB1421" i="46"/>
  <c r="AB1447" i="46"/>
  <c r="AB1477" i="46"/>
  <c r="AB1480" i="46"/>
  <c r="AB1483" i="46"/>
  <c r="AB1486" i="46"/>
  <c r="AB1489" i="46"/>
  <c r="AB1500" i="46"/>
  <c r="AB1508" i="46"/>
  <c r="AB1516" i="46"/>
  <c r="AB1556" i="46"/>
  <c r="AB1580" i="46"/>
  <c r="AB1588" i="46"/>
  <c r="AB1596" i="46"/>
  <c r="AB1612" i="46"/>
  <c r="AB1620" i="46"/>
  <c r="AB1628" i="46"/>
  <c r="AB1636" i="46"/>
  <c r="AB1644" i="46"/>
  <c r="AB1652" i="46"/>
  <c r="AB1660" i="46"/>
  <c r="AB1668" i="46"/>
  <c r="AB1700" i="46"/>
  <c r="AB1716" i="46"/>
  <c r="AB1740" i="46"/>
  <c r="AB1748" i="46"/>
  <c r="AB1764" i="46"/>
  <c r="AB1796" i="46"/>
  <c r="AB1455" i="46"/>
  <c r="AB1459" i="46"/>
  <c r="AB1465" i="46"/>
  <c r="AB1495" i="46"/>
  <c r="AB1511" i="46"/>
  <c r="AB1527" i="46"/>
  <c r="AB1551" i="46"/>
  <c r="AB1559" i="46"/>
  <c r="AB1575" i="46"/>
  <c r="AB1583" i="46"/>
  <c r="AB1591" i="46"/>
  <c r="AB1599" i="46"/>
  <c r="AB1615" i="46"/>
  <c r="AB1623" i="46"/>
  <c r="AB1639" i="46"/>
  <c r="AB1647" i="46"/>
  <c r="AB1655" i="46"/>
  <c r="AB1663" i="46"/>
  <c r="AB1671" i="46"/>
  <c r="AB1703" i="46"/>
  <c r="AB1719" i="46"/>
  <c r="AB1735" i="46"/>
  <c r="AB1743" i="46"/>
  <c r="AB1767" i="46"/>
  <c r="AB1783" i="46"/>
  <c r="AB1383" i="46"/>
  <c r="AB1422" i="46"/>
  <c r="AB1452" i="46"/>
  <c r="AB1498" i="46"/>
  <c r="AB1506" i="46"/>
  <c r="AB1514" i="46"/>
  <c r="AB1522" i="46"/>
  <c r="AB1530" i="46"/>
  <c r="AB1554" i="46"/>
  <c r="AB1578" i="46"/>
  <c r="AB1586" i="46"/>
  <c r="AB1594" i="46"/>
  <c r="AB1610" i="46"/>
  <c r="AB1626" i="46"/>
  <c r="AB1634" i="46"/>
  <c r="AB1642" i="46"/>
  <c r="AB1650" i="46"/>
  <c r="AB1658" i="46"/>
  <c r="AB1666" i="46"/>
  <c r="AB1674" i="46"/>
  <c r="AB1682" i="46"/>
  <c r="AB1714" i="46"/>
  <c r="AB1730" i="46"/>
  <c r="AB1738" i="46"/>
  <c r="AB1746" i="46"/>
  <c r="AB1754" i="46"/>
  <c r="AB1770" i="46"/>
  <c r="AB1778" i="46"/>
  <c r="AB1358" i="46"/>
  <c r="AB1415" i="46"/>
  <c r="AB1431" i="46"/>
  <c r="AB1438" i="46"/>
  <c r="AB1449" i="46"/>
  <c r="AB1469" i="46"/>
  <c r="AB1472" i="46"/>
  <c r="AB1475" i="46"/>
  <c r="AB1478" i="46"/>
  <c r="AB1481" i="46"/>
  <c r="AB1484" i="46"/>
  <c r="AB1487" i="46"/>
  <c r="AB1493" i="46"/>
  <c r="AB1501" i="46"/>
  <c r="AB1509" i="46"/>
  <c r="AB1517" i="46"/>
  <c r="AB1525" i="46"/>
  <c r="AB1557" i="46"/>
  <c r="AB1573" i="46"/>
  <c r="AB1581" i="46"/>
  <c r="AB1597" i="46"/>
  <c r="AB1605" i="46"/>
  <c r="AB1613" i="46"/>
  <c r="AB1621" i="46"/>
  <c r="AB1629" i="46"/>
  <c r="AB1637" i="46"/>
  <c r="AB1645" i="46"/>
  <c r="AB1653" i="46"/>
  <c r="AB1661" i="46"/>
  <c r="AB1669" i="46"/>
  <c r="AB1677" i="46"/>
  <c r="AB1701" i="46"/>
  <c r="AB1741" i="46"/>
  <c r="AB1749" i="46"/>
  <c r="AB1765" i="46"/>
  <c r="AB1802" i="46"/>
  <c r="AB1815" i="46"/>
  <c r="AB1837" i="46"/>
  <c r="AB1859" i="46"/>
  <c r="AB1862" i="46"/>
  <c r="AB1865" i="46"/>
  <c r="AB1868" i="46"/>
  <c r="AB1871" i="46"/>
  <c r="AB1874" i="46"/>
  <c r="AB1877" i="46"/>
  <c r="AB1889" i="46"/>
  <c r="AB1913" i="46"/>
  <c r="AB1921" i="46"/>
  <c r="AB1929" i="46"/>
  <c r="AB1937" i="46"/>
  <c r="AB1945" i="46"/>
  <c r="AB1961" i="46"/>
  <c r="AB1969" i="46"/>
  <c r="AB1985" i="46"/>
  <c r="AB1993" i="46"/>
  <c r="AB2001" i="46"/>
  <c r="AB2009" i="46"/>
  <c r="AB2025" i="46"/>
  <c r="AB2033" i="46"/>
  <c r="AB2041" i="46"/>
  <c r="AB2065" i="46"/>
  <c r="AB1786" i="46"/>
  <c r="AB1797" i="46"/>
  <c r="AB1807" i="46"/>
  <c r="AB1820" i="46"/>
  <c r="AB1827" i="46"/>
  <c r="AB1847" i="46"/>
  <c r="AB1850" i="46"/>
  <c r="AB1892" i="46"/>
  <c r="AB1900" i="46"/>
  <c r="AB1908" i="46"/>
  <c r="AB1916" i="46"/>
  <c r="AB1932" i="46"/>
  <c r="AB1948" i="46"/>
  <c r="AB1956" i="46"/>
  <c r="AB1964" i="46"/>
  <c r="AB1972" i="46"/>
  <c r="AB1996" i="46"/>
  <c r="AB2020" i="46"/>
  <c r="AB2036" i="46"/>
  <c r="AB2044" i="46"/>
  <c r="AB2052" i="46"/>
  <c r="AB2060" i="46"/>
  <c r="AB2068" i="46"/>
  <c r="AB2076" i="46"/>
  <c r="AB2084" i="46"/>
  <c r="AB2092" i="46"/>
  <c r="AB2100" i="46"/>
  <c r="AB2124" i="46"/>
  <c r="AB2132" i="46"/>
  <c r="AB2140" i="46"/>
  <c r="AB2156" i="46"/>
  <c r="AB2172" i="46"/>
  <c r="AB2180" i="46"/>
  <c r="AB2188" i="46"/>
  <c r="AB2204" i="46"/>
  <c r="AB2220" i="46"/>
  <c r="AB2228" i="46"/>
  <c r="AB2236" i="46"/>
  <c r="AB2244" i="46"/>
  <c r="AB1793" i="46"/>
  <c r="AB1812" i="46"/>
  <c r="AB1878" i="46"/>
  <c r="AB1881" i="46"/>
  <c r="AB1884" i="46"/>
  <c r="AB1895" i="46"/>
  <c r="AB1919" i="46"/>
  <c r="AB1935" i="46"/>
  <c r="AB1943" i="46"/>
  <c r="AB1959" i="46"/>
  <c r="AB1967" i="46"/>
  <c r="AB2007" i="46"/>
  <c r="AB2015" i="46"/>
  <c r="AB2031" i="46"/>
  <c r="AB2039" i="46"/>
  <c r="AB2047" i="46"/>
  <c r="AB2055" i="46"/>
  <c r="AB2079" i="46"/>
  <c r="AB2103" i="46"/>
  <c r="AB2119" i="46"/>
  <c r="AB2143" i="46"/>
  <c r="AB2151" i="46"/>
  <c r="AB2167" i="46"/>
  <c r="AB2175" i="46"/>
  <c r="AB2183" i="46"/>
  <c r="AB2191" i="46"/>
  <c r="AB2199" i="46"/>
  <c r="AB2215" i="46"/>
  <c r="AB2231" i="46"/>
  <c r="AB2239" i="46"/>
  <c r="AB2247" i="46"/>
  <c r="AB2255" i="46"/>
  <c r="AB2279" i="46"/>
  <c r="AB2287" i="46"/>
  <c r="AB1799" i="46"/>
  <c r="AB1817" i="46"/>
  <c r="AB1828" i="46"/>
  <c r="AB1835" i="46"/>
  <c r="AB1860" i="46"/>
  <c r="AB1866" i="46"/>
  <c r="AB1869" i="46"/>
  <c r="AB1890" i="46"/>
  <c r="AB1914" i="46"/>
  <c r="AB1922" i="46"/>
  <c r="AB1930" i="46"/>
  <c r="AB1954" i="46"/>
  <c r="AB1978" i="46"/>
  <c r="AB1986" i="46"/>
  <c r="AB1994" i="46"/>
  <c r="AB2010" i="46"/>
  <c r="AB2018" i="46"/>
  <c r="AB2034" i="46"/>
  <c r="AB2042" i="46"/>
  <c r="AB2058" i="46"/>
  <c r="AB2074" i="46"/>
  <c r="AB2082" i="46"/>
  <c r="AB2090" i="46"/>
  <c r="AB2098" i="46"/>
  <c r="AB2106" i="46"/>
  <c r="AB2122" i="46"/>
  <c r="AB2138" i="46"/>
  <c r="AB2146" i="46"/>
  <c r="AB2154" i="46"/>
  <c r="AB2170" i="46"/>
  <c r="AB2178" i="46"/>
  <c r="AB2202" i="46"/>
  <c r="AB1794" i="46"/>
  <c r="AB1821" i="46"/>
  <c r="AB1845" i="46"/>
  <c r="AB1901" i="46"/>
  <c r="AB1925" i="46"/>
  <c r="AB1933" i="46"/>
  <c r="AB1941" i="46"/>
  <c r="AB1957" i="46"/>
  <c r="AB1965" i="46"/>
  <c r="AB1981" i="46"/>
  <c r="AB2005" i="46"/>
  <c r="AB2013" i="46"/>
  <c r="AB2021" i="46"/>
  <c r="AB2029" i="46"/>
  <c r="AB2037" i="46"/>
  <c r="AB2045" i="46"/>
  <c r="AB2053" i="46"/>
  <c r="AB2069" i="46"/>
  <c r="AB1813" i="46"/>
  <c r="AB1836" i="46"/>
  <c r="AB1867" i="46"/>
  <c r="AB1870" i="46"/>
  <c r="AB1873" i="46"/>
  <c r="AB1876" i="46"/>
  <c r="AB1879" i="46"/>
  <c r="AB1882" i="46"/>
  <c r="AB1885" i="46"/>
  <c r="AB1888" i="46"/>
  <c r="AB1896" i="46"/>
  <c r="AB1912" i="46"/>
  <c r="AB1936" i="46"/>
  <c r="AB1960" i="46"/>
  <c r="AB1976" i="46"/>
  <c r="AB1984" i="46"/>
  <c r="AB1992" i="46"/>
  <c r="AB2008" i="46"/>
  <c r="AB2024" i="46"/>
  <c r="AB2032" i="46"/>
  <c r="AB2040" i="46"/>
  <c r="AB2056" i="46"/>
  <c r="AB2064" i="46"/>
  <c r="AB2072" i="46"/>
  <c r="AB2096" i="46"/>
  <c r="AB2104" i="46"/>
  <c r="AB2112" i="46"/>
  <c r="AB2120" i="46"/>
  <c r="AB2144" i="46"/>
  <c r="AB2152" i="46"/>
  <c r="AB2168" i="46"/>
  <c r="AB2176" i="46"/>
  <c r="AB2184" i="46"/>
  <c r="AB2192" i="46"/>
  <c r="AB2200" i="46"/>
  <c r="AB2208" i="46"/>
  <c r="AB2216" i="46"/>
  <c r="AB2232" i="46"/>
  <c r="AB2240" i="46"/>
  <c r="AB2248" i="46"/>
  <c r="AB2256" i="46"/>
  <c r="AB1801" i="46"/>
  <c r="AB1818" i="46"/>
  <c r="AB1829" i="46"/>
  <c r="AB1833" i="46"/>
  <c r="AB1846" i="46"/>
  <c r="AB1849" i="46"/>
  <c r="AB1861" i="46"/>
  <c r="AB1891" i="46"/>
  <c r="AB1899" i="46"/>
  <c r="AB1907" i="46"/>
  <c r="AB1915" i="46"/>
  <c r="AB1923" i="46"/>
  <c r="AB1947" i="46"/>
  <c r="AB1955" i="46"/>
  <c r="AB1963" i="46"/>
  <c r="AB1971" i="46"/>
  <c r="AB1979" i="46"/>
  <c r="AB1987" i="46"/>
  <c r="AB1995" i="46"/>
  <c r="AB2003" i="46"/>
  <c r="AB2019" i="46"/>
  <c r="AB2027" i="46"/>
  <c r="AB2051" i="46"/>
  <c r="AB2059" i="46"/>
  <c r="AB2067" i="46"/>
  <c r="AB2075" i="46"/>
  <c r="AB2083" i="46"/>
  <c r="AB2091" i="46"/>
  <c r="AB2099" i="46"/>
  <c r="AB2115" i="46"/>
  <c r="AB2123" i="46"/>
  <c r="AB2131" i="46"/>
  <c r="AB2155" i="46"/>
  <c r="AB2171" i="46"/>
  <c r="AB2179" i="46"/>
  <c r="AB2195" i="46"/>
  <c r="AB2203" i="46"/>
  <c r="AB2211" i="46"/>
  <c r="AB1791" i="46"/>
  <c r="AB1810" i="46"/>
  <c r="AB1826" i="46"/>
  <c r="AB1886" i="46"/>
  <c r="AB1894" i="46"/>
  <c r="AB1910" i="46"/>
  <c r="AB1918" i="46"/>
  <c r="AB1926" i="46"/>
  <c r="AB1934" i="46"/>
  <c r="AB1942" i="46"/>
  <c r="AB1950" i="46"/>
  <c r="AB1958" i="46"/>
  <c r="AB1982" i="46"/>
  <c r="AB1990" i="46"/>
  <c r="AB1998" i="46"/>
  <c r="AB2006" i="46"/>
  <c r="AB2014" i="46"/>
  <c r="AB2054" i="46"/>
  <c r="AB2062" i="46"/>
  <c r="AB2070" i="46"/>
  <c r="AB2086" i="46"/>
  <c r="AB2102" i="46"/>
  <c r="AB2110" i="46"/>
  <c r="AB2142" i="46"/>
  <c r="AB2166" i="46"/>
  <c r="AB2174" i="46"/>
  <c r="AB2073" i="46"/>
  <c r="AB2105" i="46"/>
  <c r="AB2137" i="46"/>
  <c r="AB2169" i="46"/>
  <c r="AB2189" i="46"/>
  <c r="AB2219" i="46"/>
  <c r="AB2253" i="46"/>
  <c r="AB2257" i="46"/>
  <c r="AB2303" i="46"/>
  <c r="AB2343" i="46"/>
  <c r="AB2407" i="46"/>
  <c r="AB2415" i="46"/>
  <c r="AB2423" i="46"/>
  <c r="AB2431" i="46"/>
  <c r="AB2439" i="46"/>
  <c r="AB2447" i="46"/>
  <c r="AB2487" i="46"/>
  <c r="AB2181" i="46"/>
  <c r="AB2190" i="46"/>
  <c r="AB2245" i="46"/>
  <c r="AB2249" i="46"/>
  <c r="AB2258" i="46"/>
  <c r="AB2277" i="46"/>
  <c r="AB2280" i="46"/>
  <c r="AB2283" i="46"/>
  <c r="AB2286" i="46"/>
  <c r="AB2289" i="46"/>
  <c r="AB2306" i="46"/>
  <c r="AB2322" i="46"/>
  <c r="AB2346" i="46"/>
  <c r="AB2362" i="46"/>
  <c r="AB2370" i="46"/>
  <c r="AB2378" i="46"/>
  <c r="AB2394" i="46"/>
  <c r="AB2410" i="46"/>
  <c r="AB2434" i="46"/>
  <c r="AB2442" i="46"/>
  <c r="AB2450" i="46"/>
  <c r="AB2097" i="46"/>
  <c r="AB2161" i="46"/>
  <c r="AB2198" i="46"/>
  <c r="AB2205" i="46"/>
  <c r="AB2237" i="46"/>
  <c r="AB2265" i="46"/>
  <c r="AB2268" i="46"/>
  <c r="AB2301" i="46"/>
  <c r="AB2309" i="46"/>
  <c r="AB2317" i="46"/>
  <c r="AB2325" i="46"/>
  <c r="AB2333" i="46"/>
  <c r="AB2349" i="46"/>
  <c r="AB2357" i="46"/>
  <c r="AB2365" i="46"/>
  <c r="AB2373" i="46"/>
  <c r="AB2381" i="46"/>
  <c r="AB2413" i="46"/>
  <c r="AB2421" i="46"/>
  <c r="AB2477" i="46"/>
  <c r="AB2485" i="46"/>
  <c r="AB2109" i="46"/>
  <c r="AB2141" i="46"/>
  <c r="AB2173" i="46"/>
  <c r="AB2206" i="46"/>
  <c r="AB2233" i="46"/>
  <c r="AB2242" i="46"/>
  <c r="AB2320" i="46"/>
  <c r="AB2328" i="46"/>
  <c r="AB2344" i="46"/>
  <c r="AB2376" i="46"/>
  <c r="AB2392" i="46"/>
  <c r="AB2408" i="46"/>
  <c r="AB2416" i="46"/>
  <c r="AB2424" i="46"/>
  <c r="AB2440" i="46"/>
  <c r="AB2448" i="46"/>
  <c r="AB2480" i="46"/>
  <c r="AB2153" i="46"/>
  <c r="AB2185" i="46"/>
  <c r="AB2238" i="46"/>
  <c r="AB2275" i="46"/>
  <c r="AB2278" i="46"/>
  <c r="AB2281" i="46"/>
  <c r="AB2284" i="46"/>
  <c r="AB2299" i="46"/>
  <c r="AB2307" i="46"/>
  <c r="AB2355" i="46"/>
  <c r="AB2363" i="46"/>
  <c r="AB2371" i="46"/>
  <c r="AB2379" i="46"/>
  <c r="AB2387" i="46"/>
  <c r="AB2395" i="46"/>
  <c r="AB2411" i="46"/>
  <c r="AB2451" i="46"/>
  <c r="AB2483" i="46"/>
  <c r="AB2101" i="46"/>
  <c r="AB2165" i="46"/>
  <c r="AB2193" i="46"/>
  <c r="AB2213" i="46"/>
  <c r="AB2302" i="46"/>
  <c r="AB2310" i="46"/>
  <c r="AB2318" i="46"/>
  <c r="AB2334" i="46"/>
  <c r="AB2342" i="46"/>
  <c r="AB2358" i="46"/>
  <c r="AB2366" i="46"/>
  <c r="AB2390" i="46"/>
  <c r="AB2430" i="46"/>
  <c r="AB2438" i="46"/>
  <c r="AB2446" i="46"/>
  <c r="AB2454" i="46"/>
  <c r="AB2462" i="46"/>
  <c r="AB2478" i="46"/>
  <c r="AB2081" i="46"/>
  <c r="AB2113" i="46"/>
  <c r="AB2145" i="46"/>
  <c r="AB2177" i="46"/>
  <c r="AB2218" i="46"/>
  <c r="AB2235" i="46"/>
  <c r="AB2282" i="46"/>
  <c r="AB2288" i="46"/>
  <c r="AB2291" i="46"/>
  <c r="AB2305" i="46"/>
  <c r="AB2313" i="46"/>
  <c r="AB2321" i="46"/>
  <c r="AB2329" i="46"/>
  <c r="AB2337" i="46"/>
  <c r="AB2345" i="46"/>
  <c r="AB2385" i="46"/>
  <c r="AB2393" i="46"/>
  <c r="AB2409" i="46"/>
  <c r="AB2425" i="46"/>
  <c r="AB2433" i="46"/>
  <c r="AB2441" i="46"/>
  <c r="AB2449" i="46"/>
  <c r="AB2125" i="46"/>
  <c r="AB2157" i="46"/>
  <c r="AB2209" i="46"/>
  <c r="AB2227" i="46"/>
  <c r="AB2264" i="46"/>
  <c r="AB2267" i="46"/>
  <c r="AB2276" i="46"/>
  <c r="AB2308" i="46"/>
  <c r="AB2316" i="46"/>
  <c r="AB2348" i="46"/>
  <c r="AB2380" i="46"/>
  <c r="AB2388" i="46"/>
  <c r="AB2396" i="46"/>
  <c r="AB2420" i="46"/>
  <c r="AB2444" i="46"/>
  <c r="AB2460" i="46"/>
  <c r="AB2476" i="46"/>
  <c r="AB2484" i="46"/>
  <c r="AC90" i="46"/>
  <c r="AC98" i="46"/>
  <c r="AC130" i="46"/>
  <c r="AC178" i="46"/>
  <c r="AC186" i="46"/>
  <c r="AC194" i="46"/>
  <c r="AC202" i="46"/>
  <c r="AC210" i="46"/>
  <c r="AC226" i="46"/>
  <c r="AC234" i="46"/>
  <c r="AC45" i="46"/>
  <c r="AC53" i="46"/>
  <c r="AC69" i="46"/>
  <c r="AC48" i="46"/>
  <c r="AC64" i="46"/>
  <c r="AC96" i="46"/>
  <c r="AC112" i="46"/>
  <c r="AC120" i="46"/>
  <c r="AC184" i="46"/>
  <c r="AC208" i="46"/>
  <c r="AC224" i="46"/>
  <c r="AC232" i="46"/>
  <c r="AC43" i="46"/>
  <c r="AC75" i="46"/>
  <c r="AC179" i="46"/>
  <c r="AC187" i="46"/>
  <c r="AC195" i="46"/>
  <c r="AC227" i="46"/>
  <c r="AC46" i="46"/>
  <c r="AC54" i="46"/>
  <c r="AC70" i="46"/>
  <c r="AC78" i="46"/>
  <c r="AC102" i="46"/>
  <c r="AC110" i="46"/>
  <c r="AC118" i="46"/>
  <c r="AC174" i="46"/>
  <c r="AC182" i="46"/>
  <c r="AC222" i="46"/>
  <c r="AC230" i="46"/>
  <c r="AC238" i="46"/>
  <c r="AC17" i="46"/>
  <c r="AC25" i="46"/>
  <c r="AC49" i="46"/>
  <c r="AC65" i="46"/>
  <c r="AC97" i="46"/>
  <c r="AC121" i="46"/>
  <c r="AC129" i="46"/>
  <c r="AC28" i="46"/>
  <c r="AC60" i="46"/>
  <c r="AC68" i="46"/>
  <c r="AC76" i="46"/>
  <c r="AC84" i="46"/>
  <c r="AC100" i="46"/>
  <c r="AC124" i="46"/>
  <c r="AC172" i="46"/>
  <c r="AC180" i="46"/>
  <c r="AC188" i="46"/>
  <c r="AC212" i="46"/>
  <c r="AC228" i="46"/>
  <c r="AC236" i="46"/>
  <c r="AC23" i="46"/>
  <c r="AC47" i="46"/>
  <c r="AC55" i="46"/>
  <c r="AC63" i="46"/>
  <c r="AC79" i="46"/>
  <c r="AC111" i="46"/>
  <c r="AC119" i="46"/>
  <c r="AC223" i="46"/>
  <c r="AC231" i="46"/>
  <c r="AC181" i="46"/>
  <c r="AC213" i="46"/>
  <c r="AC248" i="46"/>
  <c r="AC256" i="46"/>
  <c r="AC264" i="46"/>
  <c r="AC272" i="46"/>
  <c r="AC288" i="46"/>
  <c r="AC312" i="46"/>
  <c r="AC320" i="46"/>
  <c r="AC344" i="46"/>
  <c r="AC384" i="46"/>
  <c r="AC424" i="46"/>
  <c r="AC185" i="46"/>
  <c r="AC217" i="46"/>
  <c r="AC237" i="46"/>
  <c r="AC249" i="46"/>
  <c r="AC265" i="46"/>
  <c r="AC273" i="46"/>
  <c r="AC289" i="46"/>
  <c r="AC297" i="46"/>
  <c r="AC313" i="46"/>
  <c r="AC321" i="46"/>
  <c r="AC337" i="46"/>
  <c r="AC93" i="46"/>
  <c r="AC229" i="46"/>
  <c r="AC268" i="46"/>
  <c r="AC308" i="46"/>
  <c r="AC324" i="46"/>
  <c r="AC332" i="46"/>
  <c r="AC340" i="46"/>
  <c r="AC356" i="46"/>
  <c r="AC364" i="46"/>
  <c r="AC388" i="46"/>
  <c r="AC101" i="46"/>
  <c r="AC201" i="46"/>
  <c r="AC233" i="46"/>
  <c r="AC245" i="46"/>
  <c r="AC261" i="46"/>
  <c r="AC269" i="46"/>
  <c r="AC293" i="46"/>
  <c r="AC309" i="46"/>
  <c r="AC333" i="46"/>
  <c r="AC341" i="46"/>
  <c r="AC173" i="46"/>
  <c r="AC334" i="46"/>
  <c r="AC365" i="46"/>
  <c r="AC390" i="46"/>
  <c r="AC413" i="46"/>
  <c r="AC225" i="46"/>
  <c r="AC251" i="46"/>
  <c r="AC267" i="46"/>
  <c r="AC315" i="46"/>
  <c r="AC331" i="46"/>
  <c r="AC363" i="46"/>
  <c r="AC109" i="46"/>
  <c r="AC294" i="46"/>
  <c r="AC310" i="46"/>
  <c r="AC374" i="46"/>
  <c r="AC381" i="46"/>
  <c r="AC430" i="46"/>
  <c r="AC193" i="46"/>
  <c r="AC291" i="46"/>
  <c r="AC323" i="46"/>
  <c r="AC339" i="46"/>
  <c r="AC347" i="46"/>
  <c r="AC354" i="46"/>
  <c r="AC386" i="46"/>
  <c r="AC422" i="46"/>
  <c r="AC447" i="46"/>
  <c r="AC177" i="46"/>
  <c r="AC255" i="46"/>
  <c r="AC287" i="46"/>
  <c r="AC369" i="46"/>
  <c r="AC445" i="46"/>
  <c r="AC335" i="46"/>
  <c r="AC387" i="46"/>
  <c r="AC622" i="46"/>
  <c r="AC314" i="46"/>
  <c r="AC623" i="46"/>
  <c r="AC632" i="46"/>
  <c r="AC250" i="46"/>
  <c r="AC366" i="46"/>
  <c r="AC375" i="46"/>
  <c r="AC385" i="46"/>
  <c r="AC412" i="46"/>
  <c r="AC420" i="46"/>
  <c r="AC628" i="46"/>
  <c r="AC290" i="46"/>
  <c r="AC311" i="46"/>
  <c r="AC330" i="46"/>
  <c r="AC346" i="46"/>
  <c r="AC621" i="46"/>
  <c r="AC685" i="46"/>
  <c r="AC709" i="46"/>
  <c r="AC717" i="46"/>
  <c r="AC725" i="46"/>
  <c r="AC733" i="46"/>
  <c r="AC258" i="46"/>
  <c r="AC411" i="46"/>
  <c r="AC77" i="46"/>
  <c r="AC338" i="46"/>
  <c r="AC378" i="46"/>
  <c r="AC403" i="46"/>
  <c r="AC414" i="46"/>
  <c r="AC705" i="46"/>
  <c r="AC713" i="46"/>
  <c r="AC247" i="46"/>
  <c r="AC357" i="46"/>
  <c r="AC448" i="46"/>
  <c r="AC765" i="46"/>
  <c r="AC382" i="46"/>
  <c r="AC421" i="46"/>
  <c r="AC452" i="46"/>
  <c r="AC707" i="46"/>
  <c r="AC732" i="46"/>
  <c r="AC763" i="46"/>
  <c r="AC771" i="46"/>
  <c r="AC779" i="46"/>
  <c r="AC795" i="46"/>
  <c r="AC883" i="46"/>
  <c r="AC189" i="46"/>
  <c r="AC406" i="46"/>
  <c r="AC423" i="46"/>
  <c r="AC209" i="46"/>
  <c r="AC322" i="46"/>
  <c r="AC715" i="46"/>
  <c r="AC722" i="46"/>
  <c r="AC745" i="46"/>
  <c r="AC753" i="46"/>
  <c r="AC761" i="46"/>
  <c r="AC769" i="46"/>
  <c r="AC785" i="46"/>
  <c r="AC825" i="46"/>
  <c r="AC897" i="46"/>
  <c r="AC266" i="46"/>
  <c r="AC675" i="46"/>
  <c r="AC712" i="46"/>
  <c r="AC719" i="46"/>
  <c r="AC740" i="46"/>
  <c r="AC764" i="46"/>
  <c r="AC117" i="46"/>
  <c r="AC327" i="46"/>
  <c r="AC723" i="46"/>
  <c r="AC895" i="46"/>
  <c r="AC911" i="46"/>
  <c r="AC784" i="46"/>
  <c r="AC874" i="46"/>
  <c r="AC908" i="46"/>
  <c r="AC794" i="46"/>
  <c r="AC892" i="46"/>
  <c r="AC896" i="46"/>
  <c r="AC1014" i="46"/>
  <c r="AC1048" i="46"/>
  <c r="AC1080" i="46"/>
  <c r="AC1184" i="46"/>
  <c r="AC1200" i="46"/>
  <c r="AC1248" i="46"/>
  <c r="AC1256" i="46"/>
  <c r="AC727" i="46"/>
  <c r="AC758" i="46"/>
  <c r="AC1032" i="46"/>
  <c r="AC1035" i="46"/>
  <c r="AC1051" i="46"/>
  <c r="AC1059" i="46"/>
  <c r="AC728" i="46"/>
  <c r="AC766" i="46"/>
  <c r="AC782" i="46"/>
  <c r="AC638" i="46"/>
  <c r="AC703" i="46"/>
  <c r="AC762" i="46"/>
  <c r="AC882" i="46"/>
  <c r="AC1079" i="46"/>
  <c r="AC1095" i="46"/>
  <c r="AC1127" i="46"/>
  <c r="AC1183" i="46"/>
  <c r="AC1199" i="46"/>
  <c r="AC1215" i="46"/>
  <c r="AC1239" i="46"/>
  <c r="AC1247" i="46"/>
  <c r="AC702" i="46"/>
  <c r="AC711" i="46"/>
  <c r="AC877" i="46"/>
  <c r="AC1033" i="46"/>
  <c r="AC1187" i="46"/>
  <c r="AC1201" i="46"/>
  <c r="AC1226" i="46"/>
  <c r="AC1281" i="46"/>
  <c r="AC1321" i="46"/>
  <c r="AC1329" i="46"/>
  <c r="AC1337" i="46"/>
  <c r="AC1377" i="46"/>
  <c r="AC1385" i="46"/>
  <c r="AC1401" i="46"/>
  <c r="AC760" i="46"/>
  <c r="AC776" i="46"/>
  <c r="AC415" i="46"/>
  <c r="AC826" i="46"/>
  <c r="AC1052" i="46"/>
  <c r="AC1078" i="46"/>
  <c r="AC1107" i="46"/>
  <c r="AC1139" i="46"/>
  <c r="AC1210" i="46"/>
  <c r="AC1235" i="46"/>
  <c r="AC1269" i="46"/>
  <c r="AC1341" i="46"/>
  <c r="AC1405" i="46"/>
  <c r="AC1421" i="46"/>
  <c r="AC1062" i="46"/>
  <c r="AC1073" i="46"/>
  <c r="AC1174" i="46"/>
  <c r="AC1250" i="46"/>
  <c r="AC1268" i="46"/>
  <c r="AC1275" i="46"/>
  <c r="AC1282" i="46"/>
  <c r="AC1300" i="46"/>
  <c r="AC1307" i="46"/>
  <c r="AC1012" i="46"/>
  <c r="AC1020" i="46"/>
  <c r="AC1142" i="46"/>
  <c r="AC1218" i="46"/>
  <c r="AC890" i="46"/>
  <c r="AC1053" i="46"/>
  <c r="AC1129" i="46"/>
  <c r="AC1186" i="46"/>
  <c r="AC1252" i="46"/>
  <c r="AC746" i="46"/>
  <c r="AC1060" i="46"/>
  <c r="AC1211" i="46"/>
  <c r="AC710" i="46"/>
  <c r="AC1214" i="46"/>
  <c r="AC1292" i="46"/>
  <c r="AC1358" i="46"/>
  <c r="AC1383" i="46"/>
  <c r="AC1415" i="46"/>
  <c r="AC1422" i="46"/>
  <c r="AC1447" i="46"/>
  <c r="AC1455" i="46"/>
  <c r="AC1471" i="46"/>
  <c r="AC1479" i="46"/>
  <c r="AC1487" i="46"/>
  <c r="AC1101" i="46"/>
  <c r="AC1158" i="46"/>
  <c r="AC1283" i="46"/>
  <c r="AC1330" i="46"/>
  <c r="AC1348" i="46"/>
  <c r="AC1387" i="46"/>
  <c r="AC1394" i="46"/>
  <c r="AC1419" i="46"/>
  <c r="AC1426" i="46"/>
  <c r="AC910" i="46"/>
  <c r="AC1225" i="46"/>
  <c r="AC1320" i="46"/>
  <c r="AC1359" i="46"/>
  <c r="AC1366" i="46"/>
  <c r="AC1416" i="46"/>
  <c r="AC1430" i="46"/>
  <c r="AC1132" i="46"/>
  <c r="AC1338" i="46"/>
  <c r="AC1363" i="46"/>
  <c r="AC1370" i="46"/>
  <c r="AC1388" i="46"/>
  <c r="AC1395" i="46"/>
  <c r="AC1227" i="46"/>
  <c r="AC1241" i="46"/>
  <c r="AC1304" i="46"/>
  <c r="AC1335" i="46"/>
  <c r="AC1367" i="46"/>
  <c r="AC1424" i="46"/>
  <c r="AC1431" i="46"/>
  <c r="AC1182" i="46"/>
  <c r="AC1254" i="46"/>
  <c r="AC1295" i="46"/>
  <c r="AC1332" i="46"/>
  <c r="AC1410" i="46"/>
  <c r="AC808" i="46"/>
  <c r="AC1145" i="46"/>
  <c r="AC1221" i="46"/>
  <c r="AC1267" i="46"/>
  <c r="AC1286" i="46"/>
  <c r="AC1314" i="46"/>
  <c r="AC1336" i="46"/>
  <c r="AC1343" i="46"/>
  <c r="AC1350" i="46"/>
  <c r="AC1400" i="46"/>
  <c r="AC1034" i="46"/>
  <c r="AC1165" i="46"/>
  <c r="AC1222" i="46"/>
  <c r="AC1322" i="46"/>
  <c r="AC1340" i="46"/>
  <c r="AC1475" i="46"/>
  <c r="AC1478" i="46"/>
  <c r="AC1484" i="46"/>
  <c r="AC1501" i="46"/>
  <c r="AC1525" i="46"/>
  <c r="AC1557" i="46"/>
  <c r="AC1573" i="46"/>
  <c r="AC1589" i="46"/>
  <c r="AC1613" i="46"/>
  <c r="AC1637" i="46"/>
  <c r="AC1669" i="46"/>
  <c r="AC1685" i="46"/>
  <c r="AC1693" i="46"/>
  <c r="AC1717" i="46"/>
  <c r="AC1741" i="46"/>
  <c r="AC1789" i="46"/>
  <c r="AC1797" i="46"/>
  <c r="AC1837" i="46"/>
  <c r="AC1877" i="46"/>
  <c r="AC1885" i="46"/>
  <c r="AC1439" i="46"/>
  <c r="AC1460" i="46"/>
  <c r="AC1496" i="46"/>
  <c r="AC1504" i="46"/>
  <c r="AC1544" i="46"/>
  <c r="AC1584" i="46"/>
  <c r="AC1608" i="46"/>
  <c r="AC1624" i="46"/>
  <c r="AC1632" i="46"/>
  <c r="AC1720" i="46"/>
  <c r="AC1752" i="46"/>
  <c r="AC1760" i="46"/>
  <c r="AC1792" i="46"/>
  <c r="AC1418" i="46"/>
  <c r="AC1507" i="46"/>
  <c r="AC1555" i="46"/>
  <c r="AC1571" i="46"/>
  <c r="AC1579" i="46"/>
  <c r="AC1587" i="46"/>
  <c r="AC1611" i="46"/>
  <c r="AC1627" i="46"/>
  <c r="AC1683" i="46"/>
  <c r="AC1707" i="46"/>
  <c r="AC1731" i="46"/>
  <c r="AC1811" i="46"/>
  <c r="AC1372" i="46"/>
  <c r="AC1420" i="46"/>
  <c r="AC1446" i="46"/>
  <c r="AC1467" i="46"/>
  <c r="AC1470" i="46"/>
  <c r="AC1473" i="46"/>
  <c r="AC1558" i="46"/>
  <c r="AC1606" i="46"/>
  <c r="AC1622" i="46"/>
  <c r="AC1670" i="46"/>
  <c r="AC1702" i="46"/>
  <c r="AC1718" i="46"/>
  <c r="AC1402" i="46"/>
  <c r="AC1411" i="46"/>
  <c r="AC1428" i="46"/>
  <c r="AC1435" i="46"/>
  <c r="AC1458" i="46"/>
  <c r="AC1545" i="46"/>
  <c r="AC1593" i="46"/>
  <c r="AC1609" i="46"/>
  <c r="AC1617" i="46"/>
  <c r="AC1649" i="46"/>
  <c r="AC1673" i="46"/>
  <c r="AC1721" i="46"/>
  <c r="AC1761" i="46"/>
  <c r="AC1785" i="46"/>
  <c r="AC1448" i="46"/>
  <c r="AC1474" i="46"/>
  <c r="AC1483" i="46"/>
  <c r="AC1486" i="46"/>
  <c r="AC1524" i="46"/>
  <c r="AC1556" i="46"/>
  <c r="AC1564" i="46"/>
  <c r="AC1588" i="46"/>
  <c r="AC1668" i="46"/>
  <c r="AC1740" i="46"/>
  <c r="AC1772" i="46"/>
  <c r="AC1354" i="46"/>
  <c r="AC1404" i="46"/>
  <c r="AC1436" i="46"/>
  <c r="AC1459" i="46"/>
  <c r="AC1468" i="46"/>
  <c r="AC1599" i="46"/>
  <c r="AC1607" i="46"/>
  <c r="AC1623" i="46"/>
  <c r="AC1679" i="46"/>
  <c r="AC1695" i="46"/>
  <c r="AC1703" i="46"/>
  <c r="AC1751" i="46"/>
  <c r="AC1386" i="46"/>
  <c r="AC1452" i="46"/>
  <c r="AC1570" i="46"/>
  <c r="AC1610" i="46"/>
  <c r="AC1626" i="46"/>
  <c r="AC1642" i="46"/>
  <c r="AC1650" i="46"/>
  <c r="AC1730" i="46"/>
  <c r="AC1746" i="46"/>
  <c r="AC1791" i="46"/>
  <c r="AC1810" i="46"/>
  <c r="AC1883" i="46"/>
  <c r="AC1886" i="46"/>
  <c r="AC1934" i="46"/>
  <c r="AC1966" i="46"/>
  <c r="AC2038" i="46"/>
  <c r="AC2054" i="46"/>
  <c r="AC2062" i="46"/>
  <c r="AC1823" i="46"/>
  <c r="AC1859" i="46"/>
  <c r="AC1868" i="46"/>
  <c r="AC1871" i="46"/>
  <c r="AC1874" i="46"/>
  <c r="AC1897" i="46"/>
  <c r="AC1937" i="46"/>
  <c r="AC1953" i="46"/>
  <c r="AC1985" i="46"/>
  <c r="AC2041" i="46"/>
  <c r="AC2065" i="46"/>
  <c r="AC2089" i="46"/>
  <c r="AC2097" i="46"/>
  <c r="AC2105" i="46"/>
  <c r="AC2161" i="46"/>
  <c r="AC2233" i="46"/>
  <c r="AC2241" i="46"/>
  <c r="AC2249" i="46"/>
  <c r="AC1798" i="46"/>
  <c r="AC1807" i="46"/>
  <c r="AC1834" i="46"/>
  <c r="AC1838" i="46"/>
  <c r="AC1847" i="46"/>
  <c r="AC1850" i="46"/>
  <c r="AC1892" i="46"/>
  <c r="AC1900" i="46"/>
  <c r="AC1948" i="46"/>
  <c r="AC1980" i="46"/>
  <c r="AC2020" i="46"/>
  <c r="AC2052" i="46"/>
  <c r="AC2076" i="46"/>
  <c r="AC2084" i="46"/>
  <c r="AC2124" i="46"/>
  <c r="AC2140" i="46"/>
  <c r="AC2172" i="46"/>
  <c r="AC2188" i="46"/>
  <c r="AC2196" i="46"/>
  <c r="AC2220" i="46"/>
  <c r="AC2260" i="46"/>
  <c r="AC2276" i="46"/>
  <c r="AC2292" i="46"/>
  <c r="AC1872" i="46"/>
  <c r="AC1878" i="46"/>
  <c r="AC1903" i="46"/>
  <c r="AC1911" i="46"/>
  <c r="AC1935" i="46"/>
  <c r="AC2015" i="46"/>
  <c r="AC2023" i="46"/>
  <c r="AC2047" i="46"/>
  <c r="AC2055" i="46"/>
  <c r="AC2079" i="46"/>
  <c r="AC2095" i="46"/>
  <c r="AC2103" i="46"/>
  <c r="AC2151" i="46"/>
  <c r="AC2159" i="46"/>
  <c r="AC2183" i="46"/>
  <c r="AC1848" i="46"/>
  <c r="AC1866" i="46"/>
  <c r="AC1906" i="46"/>
  <c r="AC1962" i="46"/>
  <c r="AC1986" i="46"/>
  <c r="AC1994" i="46"/>
  <c r="AC2018" i="46"/>
  <c r="AC2066" i="46"/>
  <c r="AC1778" i="46"/>
  <c r="AC1839" i="46"/>
  <c r="AC1901" i="46"/>
  <c r="AC1925" i="46"/>
  <c r="AC1949" i="46"/>
  <c r="AC1981" i="46"/>
  <c r="AC2013" i="46"/>
  <c r="AC2021" i="46"/>
  <c r="AC2053" i="46"/>
  <c r="AC2061" i="46"/>
  <c r="AC2085" i="46"/>
  <c r="AC2109" i="46"/>
  <c r="AC2125" i="46"/>
  <c r="AC2141" i="46"/>
  <c r="AC2213" i="46"/>
  <c r="AC2245" i="46"/>
  <c r="AC1836" i="46"/>
  <c r="AC1867" i="46"/>
  <c r="AC1888" i="46"/>
  <c r="AC1904" i="46"/>
  <c r="AC1920" i="46"/>
  <c r="AC1936" i="46"/>
  <c r="AC1944" i="46"/>
  <c r="AC1992" i="46"/>
  <c r="AC2016" i="46"/>
  <c r="AC2024" i="46"/>
  <c r="AC2032" i="46"/>
  <c r="AC2040" i="46"/>
  <c r="AC2056" i="46"/>
  <c r="AC2072" i="46"/>
  <c r="AC2080" i="46"/>
  <c r="AC2096" i="46"/>
  <c r="AC2104" i="46"/>
  <c r="AC2112" i="46"/>
  <c r="AC2160" i="46"/>
  <c r="AC2200" i="46"/>
  <c r="AC1796" i="46"/>
  <c r="AC1806" i="46"/>
  <c r="AC1840" i="46"/>
  <c r="AC1899" i="46"/>
  <c r="AC1915" i="46"/>
  <c r="AC1963" i="46"/>
  <c r="AC1987" i="46"/>
  <c r="AC1995" i="46"/>
  <c r="AC2019" i="46"/>
  <c r="AC2027" i="46"/>
  <c r="AC2067" i="46"/>
  <c r="AC2083" i="46"/>
  <c r="AC2107" i="46"/>
  <c r="AC2163" i="46"/>
  <c r="AC2158" i="46"/>
  <c r="AC2223" i="46"/>
  <c r="AC2227" i="46"/>
  <c r="AC2264" i="46"/>
  <c r="AC2267" i="46"/>
  <c r="AC2270" i="46"/>
  <c r="AC2348" i="46"/>
  <c r="AC2388" i="46"/>
  <c r="AC2396" i="46"/>
  <c r="AC2452" i="46"/>
  <c r="AC2476" i="46"/>
  <c r="AC2074" i="46"/>
  <c r="AC2138" i="46"/>
  <c r="AC2215" i="46"/>
  <c r="AC2219" i="46"/>
  <c r="AC2232" i="46"/>
  <c r="AC2327" i="46"/>
  <c r="AC2351" i="46"/>
  <c r="AC2407" i="46"/>
  <c r="AC2415" i="46"/>
  <c r="AC2455" i="46"/>
  <c r="AC2479" i="46"/>
  <c r="AC2182" i="46"/>
  <c r="AC2224" i="46"/>
  <c r="AC2258" i="46"/>
  <c r="AC2271" i="46"/>
  <c r="AC2280" i="46"/>
  <c r="AC2283" i="46"/>
  <c r="AC2286" i="46"/>
  <c r="AC2289" i="46"/>
  <c r="AC2330" i="46"/>
  <c r="AC2338" i="46"/>
  <c r="AC2362" i="46"/>
  <c r="AC2370" i="46"/>
  <c r="AC2378" i="46"/>
  <c r="AC2410" i="46"/>
  <c r="AC2426" i="46"/>
  <c r="AC2482" i="46"/>
  <c r="AC2098" i="46"/>
  <c r="AC2162" i="46"/>
  <c r="AC2216" i="46"/>
  <c r="AC2250" i="46"/>
  <c r="AC2265" i="46"/>
  <c r="AC2301" i="46"/>
  <c r="AC2381" i="46"/>
  <c r="AC2397" i="46"/>
  <c r="AC2413" i="46"/>
  <c r="AC2453" i="46"/>
  <c r="AC2477" i="46"/>
  <c r="AC2485" i="46"/>
  <c r="AC2078" i="46"/>
  <c r="AC2110" i="46"/>
  <c r="AC2174" i="46"/>
  <c r="AC2206" i="46"/>
  <c r="AC2242" i="46"/>
  <c r="AC2246" i="46"/>
  <c r="AC2255" i="46"/>
  <c r="AC2293" i="46"/>
  <c r="AC2304" i="46"/>
  <c r="AC2352" i="46"/>
  <c r="AC2408" i="46"/>
  <c r="AC2416" i="46"/>
  <c r="AC2424" i="46"/>
  <c r="AC2432" i="46"/>
  <c r="AC2456" i="46"/>
  <c r="AC2464" i="46"/>
  <c r="AC2480" i="46"/>
  <c r="AC2247" i="46"/>
  <c r="AC2269" i="46"/>
  <c r="AC2272" i="46"/>
  <c r="AC2275" i="46"/>
  <c r="AC2278" i="46"/>
  <c r="AC2281" i="46"/>
  <c r="AC2355" i="46"/>
  <c r="AC2371" i="46"/>
  <c r="AC2379" i="46"/>
  <c r="AC2387" i="46"/>
  <c r="AC2395" i="46"/>
  <c r="AC2435" i="46"/>
  <c r="AC2451" i="46"/>
  <c r="AC2459" i="46"/>
  <c r="AC2134" i="46"/>
  <c r="AC2166" i="46"/>
  <c r="AC2230" i="46"/>
  <c r="AC2239" i="46"/>
  <c r="AC2243" i="46"/>
  <c r="AC2310" i="46"/>
  <c r="AC2326" i="46"/>
  <c r="AC2350" i="46"/>
  <c r="AC2358" i="46"/>
  <c r="AC2398" i="46"/>
  <c r="AC2414" i="46"/>
  <c r="AC2454" i="46"/>
  <c r="AC2478" i="46"/>
  <c r="AC2082" i="46"/>
  <c r="AC2231" i="46"/>
  <c r="AC2235" i="46"/>
  <c r="AC2248" i="46"/>
  <c r="AC2282" i="46"/>
  <c r="AC2294" i="46"/>
  <c r="AC2377" i="46"/>
  <c r="AC2393" i="46"/>
  <c r="AC2401" i="46"/>
  <c r="AC2417" i="46"/>
  <c r="AC2425" i="46"/>
  <c r="AC2433" i="46"/>
  <c r="AC2441" i="46"/>
  <c r="AC2457" i="46"/>
  <c r="AD23" i="46"/>
  <c r="AD31" i="46"/>
  <c r="AD55" i="46"/>
  <c r="AD63" i="46"/>
  <c r="AD79" i="46"/>
  <c r="AD111" i="46"/>
  <c r="AD119" i="46"/>
  <c r="AD34" i="46"/>
  <c r="AD29" i="46"/>
  <c r="AD69" i="46"/>
  <c r="AD77" i="46"/>
  <c r="AD93" i="46"/>
  <c r="AD101" i="46"/>
  <c r="AD109" i="46"/>
  <c r="AD117" i="46"/>
  <c r="AD173" i="46"/>
  <c r="AD181" i="46"/>
  <c r="AD189" i="46"/>
  <c r="AD24" i="46"/>
  <c r="AD48" i="46"/>
  <c r="AD64" i="46"/>
  <c r="AD96" i="46"/>
  <c r="AD112" i="46"/>
  <c r="AD120" i="46"/>
  <c r="AD184" i="46"/>
  <c r="AD75" i="46"/>
  <c r="AD179" i="46"/>
  <c r="AD187" i="46"/>
  <c r="AD70" i="46"/>
  <c r="AD78" i="46"/>
  <c r="AD102" i="46"/>
  <c r="AD110" i="46"/>
  <c r="AD118" i="46"/>
  <c r="AD17" i="46"/>
  <c r="AD33" i="46"/>
  <c r="AD41" i="46"/>
  <c r="AD65" i="46"/>
  <c r="AD97" i="46"/>
  <c r="AD121" i="46"/>
  <c r="AD129" i="46"/>
  <c r="AD185" i="46"/>
  <c r="AD28" i="46"/>
  <c r="AD52" i="46"/>
  <c r="AD68" i="46"/>
  <c r="AD76" i="46"/>
  <c r="AD84" i="46"/>
  <c r="AD100" i="46"/>
  <c r="AD124" i="46"/>
  <c r="AD172" i="46"/>
  <c r="AD180" i="46"/>
  <c r="AD188" i="46"/>
  <c r="AD381" i="46"/>
  <c r="AD90" i="46"/>
  <c r="AD174" i="46"/>
  <c r="AD186" i="46"/>
  <c r="AD385" i="46"/>
  <c r="AD130" i="46"/>
  <c r="AD386" i="46"/>
  <c r="AD447" i="46"/>
  <c r="AD182" i="46"/>
  <c r="AD448" i="46"/>
  <c r="AD388" i="46"/>
  <c r="AD507" i="46"/>
  <c r="AD515" i="46"/>
  <c r="AD535" i="46"/>
  <c r="AD551" i="46"/>
  <c r="AD575" i="46"/>
  <c r="AD583" i="46"/>
  <c r="AD591" i="46"/>
  <c r="AD523" i="46"/>
  <c r="AD555" i="46"/>
  <c r="AD563" i="46"/>
  <c r="AD571" i="46"/>
  <c r="AD595" i="46"/>
  <c r="AD534" i="46"/>
  <c r="AD566" i="46"/>
  <c r="AD661" i="46"/>
  <c r="AD98" i="46"/>
  <c r="AD532" i="46"/>
  <c r="AD550" i="46"/>
  <c r="AD582" i="46"/>
  <c r="AD649" i="46"/>
  <c r="AD657" i="46"/>
  <c r="AD665" i="46"/>
  <c r="AD673" i="46"/>
  <c r="AD430" i="46"/>
  <c r="AD545" i="46"/>
  <c r="AD592" i="46"/>
  <c r="AD640" i="46"/>
  <c r="AD672" i="46"/>
  <c r="AD387" i="46"/>
  <c r="AD546" i="46"/>
  <c r="AD506" i="46"/>
  <c r="AD533" i="46"/>
  <c r="AD656" i="46"/>
  <c r="AD378" i="46"/>
  <c r="AD554" i="46"/>
  <c r="AD560" i="46"/>
  <c r="AD586" i="46"/>
  <c r="AD648" i="46"/>
  <c r="AD662" i="46"/>
  <c r="AD762" i="46"/>
  <c r="AD561" i="46"/>
  <c r="AD178" i="46"/>
  <c r="AD562" i="46"/>
  <c r="AD568" i="46"/>
  <c r="AD581" i="46"/>
  <c r="AD776" i="46"/>
  <c r="AD784" i="46"/>
  <c r="AD872" i="46"/>
  <c r="AD896" i="46"/>
  <c r="AD936" i="46"/>
  <c r="AD1008" i="46"/>
  <c r="AD1032" i="46"/>
  <c r="AD549" i="46"/>
  <c r="AD556" i="46"/>
  <c r="AD569" i="46"/>
  <c r="AD520" i="46"/>
  <c r="AD576" i="46"/>
  <c r="AD650" i="46"/>
  <c r="AD655" i="46"/>
  <c r="AD660" i="46"/>
  <c r="AD766" i="46"/>
  <c r="AD782" i="46"/>
  <c r="AD902" i="46"/>
  <c r="AD918" i="46"/>
  <c r="AD934" i="46"/>
  <c r="AD958" i="46"/>
  <c r="AD529" i="46"/>
  <c r="AD536" i="46"/>
  <c r="AD577" i="46"/>
  <c r="AD753" i="46"/>
  <c r="AD769" i="46"/>
  <c r="AD445" i="46"/>
  <c r="AD522" i="46"/>
  <c r="AD565" i="46"/>
  <c r="AD675" i="46"/>
  <c r="AD764" i="46"/>
  <c r="AD868" i="46"/>
  <c r="AD892" i="46"/>
  <c r="AD900" i="46"/>
  <c r="AD916" i="46"/>
  <c r="AD948" i="46"/>
  <c r="AD956" i="46"/>
  <c r="AD964" i="46"/>
  <c r="AD980" i="46"/>
  <c r="AD996" i="46"/>
  <c r="AD1004" i="46"/>
  <c r="AD1012" i="46"/>
  <c r="AD1020" i="46"/>
  <c r="AD685" i="46"/>
  <c r="AD869" i="46"/>
  <c r="AD882" i="46"/>
  <c r="AD895" i="46"/>
  <c r="AD899" i="46"/>
  <c r="AD664" i="46"/>
  <c r="AD771" i="46"/>
  <c r="AD785" i="46"/>
  <c r="AD883" i="46"/>
  <c r="AD917" i="46"/>
  <c r="AD985" i="46"/>
  <c r="AD1010" i="46"/>
  <c r="AD1053" i="46"/>
  <c r="AD1125" i="46"/>
  <c r="AD1165" i="46"/>
  <c r="AD1197" i="46"/>
  <c r="AD1205" i="46"/>
  <c r="AD1229" i="46"/>
  <c r="AD1245" i="46"/>
  <c r="AD765" i="46"/>
  <c r="AD922" i="46"/>
  <c r="AD982" i="46"/>
  <c r="AD1007" i="46"/>
  <c r="AD1014" i="46"/>
  <c r="AD1056" i="46"/>
  <c r="AD867" i="46"/>
  <c r="AD897" i="46"/>
  <c r="AD901" i="46"/>
  <c r="AD659" i="46"/>
  <c r="AD779" i="46"/>
  <c r="AD890" i="46"/>
  <c r="AD937" i="46"/>
  <c r="AD954" i="46"/>
  <c r="AD966" i="46"/>
  <c r="AD1052" i="46"/>
  <c r="AD1060" i="46"/>
  <c r="AD1100" i="46"/>
  <c r="AD1132" i="46"/>
  <c r="AD1156" i="46"/>
  <c r="AD1164" i="46"/>
  <c r="AD1196" i="46"/>
  <c r="AD1204" i="46"/>
  <c r="AD1212" i="46"/>
  <c r="AD1236" i="46"/>
  <c r="AD530" i="46"/>
  <c r="AD1041" i="46"/>
  <c r="AD1054" i="46"/>
  <c r="AD1094" i="46"/>
  <c r="AD1144" i="46"/>
  <c r="AD1176" i="46"/>
  <c r="AD1183" i="46"/>
  <c r="AD1240" i="46"/>
  <c r="AD1270" i="46"/>
  <c r="AD1294" i="46"/>
  <c r="AD1302" i="46"/>
  <c r="AD1318" i="46"/>
  <c r="AD1326" i="46"/>
  <c r="AD1350" i="46"/>
  <c r="AD1358" i="46"/>
  <c r="AD1366" i="46"/>
  <c r="AD1390" i="46"/>
  <c r="AD1406" i="46"/>
  <c r="AD1414" i="46"/>
  <c r="AD1438" i="46"/>
  <c r="AD553" i="46"/>
  <c r="AD658" i="46"/>
  <c r="AD1001" i="46"/>
  <c r="AD1035" i="46"/>
  <c r="AD1096" i="46"/>
  <c r="AD1128" i="46"/>
  <c r="AD1160" i="46"/>
  <c r="AD1167" i="46"/>
  <c r="AD1199" i="46"/>
  <c r="AD1314" i="46"/>
  <c r="AD1354" i="46"/>
  <c r="AD1378" i="46"/>
  <c r="AD1386" i="46"/>
  <c r="AD1426" i="46"/>
  <c r="AD1434" i="46"/>
  <c r="AD763" i="46"/>
  <c r="AD929" i="46"/>
  <c r="AD938" i="46"/>
  <c r="AD1011" i="46"/>
  <c r="AD1033" i="46"/>
  <c r="AD1169" i="46"/>
  <c r="AD1202" i="46"/>
  <c r="AD1259" i="46"/>
  <c r="AD1289" i="46"/>
  <c r="AD1303" i="46"/>
  <c r="AD949" i="46"/>
  <c r="AD974" i="46"/>
  <c r="AD1113" i="46"/>
  <c r="AD1227" i="46"/>
  <c r="AD1232" i="46"/>
  <c r="AD874" i="46"/>
  <c r="AD915" i="46"/>
  <c r="AD1006" i="46"/>
  <c r="AD1091" i="46"/>
  <c r="AD1138" i="46"/>
  <c r="AD1200" i="46"/>
  <c r="AD1219" i="46"/>
  <c r="AD1233" i="46"/>
  <c r="AD1305" i="46"/>
  <c r="AD1312" i="46"/>
  <c r="AD1111" i="46"/>
  <c r="AD1163" i="46"/>
  <c r="AD1168" i="46"/>
  <c r="AD1182" i="46"/>
  <c r="AD1201" i="46"/>
  <c r="AD923" i="46"/>
  <c r="AD1185" i="46"/>
  <c r="AD1301" i="46"/>
  <c r="AD1347" i="46"/>
  <c r="AD1365" i="46"/>
  <c r="AD1379" i="46"/>
  <c r="AD1411" i="46"/>
  <c r="AD1452" i="46"/>
  <c r="AD1476" i="46"/>
  <c r="AD1139" i="46"/>
  <c r="AD1186" i="46"/>
  <c r="AD1251" i="46"/>
  <c r="AD1315" i="46"/>
  <c r="AD1337" i="46"/>
  <c r="AD1344" i="46"/>
  <c r="AD1376" i="46"/>
  <c r="AD1415" i="46"/>
  <c r="AD1440" i="46"/>
  <c r="AD1447" i="46"/>
  <c r="AD994" i="46"/>
  <c r="AD1083" i="46"/>
  <c r="AD1159" i="46"/>
  <c r="AD1178" i="46"/>
  <c r="AD1283" i="46"/>
  <c r="AD1288" i="46"/>
  <c r="AD1293" i="46"/>
  <c r="AD1323" i="46"/>
  <c r="AD1348" i="46"/>
  <c r="AD1355" i="46"/>
  <c r="AD1373" i="46"/>
  <c r="AD1380" i="46"/>
  <c r="AD1405" i="46"/>
  <c r="AD1437" i="46"/>
  <c r="AD1217" i="46"/>
  <c r="AD1246" i="46"/>
  <c r="AD1359" i="46"/>
  <c r="AD1377" i="46"/>
  <c r="AD1391" i="46"/>
  <c r="AD1234" i="46"/>
  <c r="AD1308" i="46"/>
  <c r="AD1313" i="46"/>
  <c r="AD1324" i="46"/>
  <c r="AD1356" i="46"/>
  <c r="AD1395" i="46"/>
  <c r="AD1420" i="46"/>
  <c r="AD1427" i="46"/>
  <c r="AD1065" i="46"/>
  <c r="AD1153" i="46"/>
  <c r="AD1235" i="46"/>
  <c r="AD1248" i="46"/>
  <c r="AD1309" i="46"/>
  <c r="AD1335" i="46"/>
  <c r="AD1353" i="46"/>
  <c r="AD1367" i="46"/>
  <c r="AD1385" i="46"/>
  <c r="AD1392" i="46"/>
  <c r="AD919" i="46"/>
  <c r="AD955" i="46"/>
  <c r="AD1055" i="46"/>
  <c r="AD1097" i="46"/>
  <c r="AD1154" i="46"/>
  <c r="AD1211" i="46"/>
  <c r="AD1242" i="46"/>
  <c r="AD1255" i="46"/>
  <c r="AD1325" i="46"/>
  <c r="AD1357" i="46"/>
  <c r="AD1364" i="46"/>
  <c r="AD898" i="46"/>
  <c r="AD921" i="46"/>
  <c r="AD957" i="46"/>
  <c r="AD1127" i="46"/>
  <c r="AD1184" i="46"/>
  <c r="AD1203" i="46"/>
  <c r="AD1243" i="46"/>
  <c r="AD1249" i="46"/>
  <c r="AD1336" i="46"/>
  <c r="AD1361" i="46"/>
  <c r="AD1424" i="46"/>
  <c r="AD1487" i="46"/>
  <c r="AD1490" i="46"/>
  <c r="AD1498" i="46"/>
  <c r="AD1514" i="46"/>
  <c r="AD1522" i="46"/>
  <c r="AD1530" i="46"/>
  <c r="AD1554" i="46"/>
  <c r="AD1586" i="46"/>
  <c r="AD1594" i="46"/>
  <c r="AD1602" i="46"/>
  <c r="AD1658" i="46"/>
  <c r="AD1666" i="46"/>
  <c r="AD1674" i="46"/>
  <c r="AD1714" i="46"/>
  <c r="AD1738" i="46"/>
  <c r="AD1770" i="46"/>
  <c r="AD1794" i="46"/>
  <c r="AD1826" i="46"/>
  <c r="AD1834" i="46"/>
  <c r="AD1866" i="46"/>
  <c r="AD1882" i="46"/>
  <c r="AD1393" i="46"/>
  <c r="AD1407" i="46"/>
  <c r="AD1453" i="46"/>
  <c r="AD1463" i="46"/>
  <c r="AD1481" i="46"/>
  <c r="AD1517" i="46"/>
  <c r="AD1541" i="46"/>
  <c r="AD1573" i="46"/>
  <c r="AD1581" i="46"/>
  <c r="AD1629" i="46"/>
  <c r="AD1645" i="46"/>
  <c r="AD1661" i="46"/>
  <c r="AD1685" i="46"/>
  <c r="AD1693" i="46"/>
  <c r="AD1717" i="46"/>
  <c r="AD1749" i="46"/>
  <c r="AD1765" i="46"/>
  <c r="AD1789" i="46"/>
  <c r="AD1797" i="46"/>
  <c r="AD1368" i="46"/>
  <c r="AD1425" i="46"/>
  <c r="AD1439" i="46"/>
  <c r="AD1512" i="46"/>
  <c r="AD1528" i="46"/>
  <c r="AD1544" i="46"/>
  <c r="AD1552" i="46"/>
  <c r="AD1576" i="46"/>
  <c r="AD1584" i="46"/>
  <c r="AD1592" i="46"/>
  <c r="AD1632" i="46"/>
  <c r="AD1640" i="46"/>
  <c r="AD1648" i="46"/>
  <c r="AD1656" i="46"/>
  <c r="AD1664" i="46"/>
  <c r="AD1672" i="46"/>
  <c r="AD1680" i="46"/>
  <c r="AD1736" i="46"/>
  <c r="AD1744" i="46"/>
  <c r="AD1776" i="46"/>
  <c r="AD1784" i="46"/>
  <c r="AD1800" i="46"/>
  <c r="AD1808" i="46"/>
  <c r="AD1816" i="46"/>
  <c r="AD1824" i="46"/>
  <c r="AD1441" i="46"/>
  <c r="AD1482" i="46"/>
  <c r="AD1488" i="46"/>
  <c r="AD1491" i="46"/>
  <c r="AD1499" i="46"/>
  <c r="AD1515" i="46"/>
  <c r="AD1523" i="46"/>
  <c r="AD1547" i="46"/>
  <c r="AD1563" i="46"/>
  <c r="AD1603" i="46"/>
  <c r="AD1619" i="46"/>
  <c r="AD1627" i="46"/>
  <c r="AD1635" i="46"/>
  <c r="AD1643" i="46"/>
  <c r="AD1651" i="46"/>
  <c r="AD1659" i="46"/>
  <c r="AD1667" i="46"/>
  <c r="AD1675" i="46"/>
  <c r="AD1683" i="46"/>
  <c r="AD1715" i="46"/>
  <c r="AD1739" i="46"/>
  <c r="AD1747" i="46"/>
  <c r="AD1755" i="46"/>
  <c r="AD1771" i="46"/>
  <c r="AD1375" i="46"/>
  <c r="AD1454" i="46"/>
  <c r="AD1461" i="46"/>
  <c r="AD1464" i="46"/>
  <c r="AD1467" i="46"/>
  <c r="AD1494" i="46"/>
  <c r="AD1502" i="46"/>
  <c r="AD1518" i="46"/>
  <c r="AD1526" i="46"/>
  <c r="AD1558" i="46"/>
  <c r="AD1582" i="46"/>
  <c r="AD1638" i="46"/>
  <c r="AD1646" i="46"/>
  <c r="AD1662" i="46"/>
  <c r="AD1742" i="46"/>
  <c r="AD1750" i="46"/>
  <c r="AD1782" i="46"/>
  <c r="AD1421" i="46"/>
  <c r="AD1451" i="46"/>
  <c r="AD1497" i="46"/>
  <c r="AD1505" i="46"/>
  <c r="AD1513" i="46"/>
  <c r="AD1545" i="46"/>
  <c r="AD1553" i="46"/>
  <c r="AD1585" i="46"/>
  <c r="AD1601" i="46"/>
  <c r="AD1633" i="46"/>
  <c r="AD1641" i="46"/>
  <c r="AD1657" i="46"/>
  <c r="AD1665" i="46"/>
  <c r="AD1673" i="46"/>
  <c r="AD1737" i="46"/>
  <c r="AD1745" i="46"/>
  <c r="AD1769" i="46"/>
  <c r="AD1785" i="46"/>
  <c r="AD1474" i="46"/>
  <c r="AD1477" i="46"/>
  <c r="AD1480" i="46"/>
  <c r="AD1486" i="46"/>
  <c r="AD1489" i="46"/>
  <c r="AD1492" i="46"/>
  <c r="AD1500" i="46"/>
  <c r="AD1516" i="46"/>
  <c r="AD1548" i="46"/>
  <c r="AD1564" i="46"/>
  <c r="AD1580" i="46"/>
  <c r="AD1604" i="46"/>
  <c r="AD1612" i="46"/>
  <c r="AD1628" i="46"/>
  <c r="AD1636" i="46"/>
  <c r="AD1644" i="46"/>
  <c r="AD1652" i="46"/>
  <c r="AD1660" i="46"/>
  <c r="AD1716" i="46"/>
  <c r="AD1748" i="46"/>
  <c r="AD1756" i="46"/>
  <c r="AD1462" i="46"/>
  <c r="AD1495" i="46"/>
  <c r="AD1503" i="46"/>
  <c r="AD1511" i="46"/>
  <c r="AD1527" i="46"/>
  <c r="AD1551" i="46"/>
  <c r="AD1559" i="46"/>
  <c r="AD1575" i="46"/>
  <c r="AD1583" i="46"/>
  <c r="AD1631" i="46"/>
  <c r="AD1663" i="46"/>
  <c r="AD1695" i="46"/>
  <c r="AD1735" i="46"/>
  <c r="AD1743" i="46"/>
  <c r="AD1796" i="46"/>
  <c r="AD1840" i="46"/>
  <c r="AD1846" i="46"/>
  <c r="AD1849" i="46"/>
  <c r="AD1852" i="46"/>
  <c r="AD1907" i="46"/>
  <c r="AD1923" i="46"/>
  <c r="AD1931" i="46"/>
  <c r="AD1955" i="46"/>
  <c r="AD1963" i="46"/>
  <c r="AD1971" i="46"/>
  <c r="AD1979" i="46"/>
  <c r="AD1995" i="46"/>
  <c r="AD2003" i="46"/>
  <c r="AD2019" i="46"/>
  <c r="AD2051" i="46"/>
  <c r="AD2059" i="46"/>
  <c r="AD1791" i="46"/>
  <c r="AD1880" i="46"/>
  <c r="AD1894" i="46"/>
  <c r="AD1902" i="46"/>
  <c r="AD1910" i="46"/>
  <c r="AD1918" i="46"/>
  <c r="AD1942" i="46"/>
  <c r="AD1958" i="46"/>
  <c r="AD1966" i="46"/>
  <c r="AD1990" i="46"/>
  <c r="AD2006" i="46"/>
  <c r="AD2014" i="46"/>
  <c r="AD2022" i="46"/>
  <c r="AD2038" i="46"/>
  <c r="AD2054" i="46"/>
  <c r="AD2070" i="46"/>
  <c r="AD2134" i="46"/>
  <c r="AD2142" i="46"/>
  <c r="AD2158" i="46"/>
  <c r="AD2182" i="46"/>
  <c r="AD2190" i="46"/>
  <c r="AD2246" i="46"/>
  <c r="AD1815" i="46"/>
  <c r="AD1823" i="46"/>
  <c r="AD1827" i="46"/>
  <c r="AD1853" i="46"/>
  <c r="AD1862" i="46"/>
  <c r="AD1865" i="46"/>
  <c r="AD1889" i="46"/>
  <c r="AD1897" i="46"/>
  <c r="AD1913" i="46"/>
  <c r="AD1929" i="46"/>
  <c r="AD1945" i="46"/>
  <c r="AD1953" i="46"/>
  <c r="AD1969" i="46"/>
  <c r="AD2025" i="46"/>
  <c r="AD2033" i="46"/>
  <c r="AD2065" i="46"/>
  <c r="AD2073" i="46"/>
  <c r="AD2113" i="46"/>
  <c r="AD2145" i="46"/>
  <c r="AD2153" i="46"/>
  <c r="AD2177" i="46"/>
  <c r="AD2193" i="46"/>
  <c r="AD2209" i="46"/>
  <c r="AD2241" i="46"/>
  <c r="AD2273" i="46"/>
  <c r="AD2289" i="46"/>
  <c r="AD1820" i="46"/>
  <c r="AD1924" i="46"/>
  <c r="AD1956" i="46"/>
  <c r="AD1964" i="46"/>
  <c r="AD1972" i="46"/>
  <c r="AD1996" i="46"/>
  <c r="AD2004" i="46"/>
  <c r="AD2020" i="46"/>
  <c r="AD2036" i="46"/>
  <c r="AD2044" i="46"/>
  <c r="AD2060" i="46"/>
  <c r="AD2068" i="46"/>
  <c r="AD2100" i="46"/>
  <c r="AD2156" i="46"/>
  <c r="AD2164" i="46"/>
  <c r="AD2172" i="46"/>
  <c r="AD2180" i="46"/>
  <c r="AD2196" i="46"/>
  <c r="AD1869" i="46"/>
  <c r="AD1881" i="46"/>
  <c r="AD1895" i="46"/>
  <c r="AD1919" i="46"/>
  <c r="AD1943" i="46"/>
  <c r="AD2007" i="46"/>
  <c r="AD2031" i="46"/>
  <c r="AD2055" i="46"/>
  <c r="AD1799" i="46"/>
  <c r="AD1817" i="46"/>
  <c r="AD1821" i="46"/>
  <c r="AD1828" i="46"/>
  <c r="AD1845" i="46"/>
  <c r="AD1851" i="46"/>
  <c r="AD1863" i="46"/>
  <c r="AD1890" i="46"/>
  <c r="AD1922" i="46"/>
  <c r="AD1930" i="46"/>
  <c r="AD1954" i="46"/>
  <c r="AD1962" i="46"/>
  <c r="AD1978" i="46"/>
  <c r="AD1994" i="46"/>
  <c r="AD2010" i="46"/>
  <c r="AD2018" i="46"/>
  <c r="AD2058" i="46"/>
  <c r="AD2066" i="46"/>
  <c r="AD2074" i="46"/>
  <c r="AD2098" i="46"/>
  <c r="AD2106" i="46"/>
  <c r="AD2122" i="46"/>
  <c r="AD2154" i="46"/>
  <c r="AD2178" i="46"/>
  <c r="AD2202" i="46"/>
  <c r="AD2242" i="46"/>
  <c r="AD2250" i="46"/>
  <c r="AD1901" i="46"/>
  <c r="AD1909" i="46"/>
  <c r="AD1957" i="46"/>
  <c r="AD2013" i="46"/>
  <c r="AD2021" i="46"/>
  <c r="AD2037" i="46"/>
  <c r="AD2061" i="46"/>
  <c r="AD2069" i="46"/>
  <c r="AD2149" i="46"/>
  <c r="AD2157" i="46"/>
  <c r="AD2165" i="46"/>
  <c r="AD2173" i="46"/>
  <c r="AD2189" i="46"/>
  <c r="AD2205" i="46"/>
  <c r="AD1822" i="46"/>
  <c r="AD1829" i="46"/>
  <c r="AD1861" i="46"/>
  <c r="AD1867" i="46"/>
  <c r="AD1873" i="46"/>
  <c r="AD1876" i="46"/>
  <c r="AD1888" i="46"/>
  <c r="AD1896" i="46"/>
  <c r="AD1912" i="46"/>
  <c r="AD1920" i="46"/>
  <c r="AD1936" i="46"/>
  <c r="AD1944" i="46"/>
  <c r="AD1960" i="46"/>
  <c r="AD2008" i="46"/>
  <c r="AD2032" i="46"/>
  <c r="AD2056" i="46"/>
  <c r="AD2064" i="46"/>
  <c r="AD2096" i="46"/>
  <c r="AD2120" i="46"/>
  <c r="AD2160" i="46"/>
  <c r="AD2168" i="46"/>
  <c r="AD2176" i="46"/>
  <c r="AD2184" i="46"/>
  <c r="AD2115" i="46"/>
  <c r="AD2179" i="46"/>
  <c r="AD2195" i="46"/>
  <c r="AD2235" i="46"/>
  <c r="AD2244" i="46"/>
  <c r="AD2279" i="46"/>
  <c r="AD2288" i="46"/>
  <c r="AD2291" i="46"/>
  <c r="AD2305" i="46"/>
  <c r="AD2313" i="46"/>
  <c r="AD2321" i="46"/>
  <c r="AD2329" i="46"/>
  <c r="AD2345" i="46"/>
  <c r="AD2377" i="46"/>
  <c r="AD2385" i="46"/>
  <c r="AD2441" i="46"/>
  <c r="AD2449" i="46"/>
  <c r="AD2457" i="46"/>
  <c r="AD2095" i="46"/>
  <c r="AD2159" i="46"/>
  <c r="AD2236" i="46"/>
  <c r="AD2240" i="46"/>
  <c r="AD2253" i="46"/>
  <c r="AD2264" i="46"/>
  <c r="AD2270" i="46"/>
  <c r="AD2308" i="46"/>
  <c r="AD2324" i="46"/>
  <c r="AD2348" i="46"/>
  <c r="AD2372" i="46"/>
  <c r="AD2420" i="46"/>
  <c r="AD2444" i="46"/>
  <c r="AD2484" i="46"/>
  <c r="AD2075" i="46"/>
  <c r="AD2107" i="46"/>
  <c r="AD2292" i="46"/>
  <c r="AD2303" i="46"/>
  <c r="AD2311" i="46"/>
  <c r="AD2335" i="46"/>
  <c r="AD2343" i="46"/>
  <c r="AD2351" i="46"/>
  <c r="AD2367" i="46"/>
  <c r="AD2423" i="46"/>
  <c r="AD2431" i="46"/>
  <c r="AD2439" i="46"/>
  <c r="AD2447" i="46"/>
  <c r="AD2455" i="46"/>
  <c r="AD2463" i="46"/>
  <c r="AD2471" i="46"/>
  <c r="AD2479" i="46"/>
  <c r="AD2487" i="46"/>
  <c r="AD2151" i="46"/>
  <c r="AD2183" i="46"/>
  <c r="AD2191" i="46"/>
  <c r="AD2211" i="46"/>
  <c r="AD2237" i="46"/>
  <c r="AD2271" i="46"/>
  <c r="AD2277" i="46"/>
  <c r="AD2286" i="46"/>
  <c r="AD2306" i="46"/>
  <c r="AD2314" i="46"/>
  <c r="AD2322" i="46"/>
  <c r="AD2338" i="46"/>
  <c r="AD2346" i="46"/>
  <c r="AD2362" i="46"/>
  <c r="AD2378" i="46"/>
  <c r="AD2386" i="46"/>
  <c r="AD2394" i="46"/>
  <c r="AD2402" i="46"/>
  <c r="AD2418" i="46"/>
  <c r="AD2426" i="46"/>
  <c r="AD2434" i="46"/>
  <c r="AD2442" i="46"/>
  <c r="AD2450" i="46"/>
  <c r="AD2458" i="46"/>
  <c r="AD2466" i="46"/>
  <c r="AD2482" i="46"/>
  <c r="AD2099" i="46"/>
  <c r="AD2163" i="46"/>
  <c r="AD2199" i="46"/>
  <c r="AD2301" i="46"/>
  <c r="AD2309" i="46"/>
  <c r="AD2333" i="46"/>
  <c r="AD2349" i="46"/>
  <c r="AD2397" i="46"/>
  <c r="AD2421" i="46"/>
  <c r="AD2437" i="46"/>
  <c r="AD2461" i="46"/>
  <c r="AD2067" i="46"/>
  <c r="AD2207" i="46"/>
  <c r="AD2287" i="46"/>
  <c r="AD2290" i="46"/>
  <c r="AD2293" i="46"/>
  <c r="AD2312" i="46"/>
  <c r="AD2320" i="46"/>
  <c r="AD2368" i="46"/>
  <c r="AD2384" i="46"/>
  <c r="AD2432" i="46"/>
  <c r="AD2440" i="46"/>
  <c r="AD2448" i="46"/>
  <c r="AD2472" i="46"/>
  <c r="AD2480" i="46"/>
  <c r="AD2123" i="46"/>
  <c r="AD2155" i="46"/>
  <c r="AD2247" i="46"/>
  <c r="AD2269" i="46"/>
  <c r="AD2272" i="46"/>
  <c r="AD2299" i="46"/>
  <c r="AD2307" i="46"/>
  <c r="AD2331" i="46"/>
  <c r="AD2363" i="46"/>
  <c r="AD2379" i="46"/>
  <c r="AD2395" i="46"/>
  <c r="AD2411" i="46"/>
  <c r="AD2419" i="46"/>
  <c r="AD2443" i="46"/>
  <c r="AD2459" i="46"/>
  <c r="AD2467" i="46"/>
  <c r="AD2483" i="46"/>
  <c r="AD2135" i="46"/>
  <c r="AD2167" i="46"/>
  <c r="AD2252" i="46"/>
  <c r="AD2256" i="46"/>
  <c r="AD2302" i="46"/>
  <c r="AD2318" i="46"/>
  <c r="AD2326" i="46"/>
  <c r="AD2342" i="46"/>
  <c r="AD2350" i="46"/>
  <c r="AD2430" i="46"/>
  <c r="AD2446" i="46"/>
  <c r="AD2478" i="46"/>
  <c r="AD2486" i="46"/>
  <c r="F28" i="23"/>
  <c r="AA11" i="46"/>
  <c r="AB11" i="46"/>
  <c r="U11" i="46"/>
  <c r="V11" i="46"/>
  <c r="AD11" i="46"/>
  <c r="AC11" i="46"/>
  <c r="X11" i="46"/>
  <c r="W11" i="46"/>
  <c r="AA45" i="46"/>
  <c r="AA41" i="46"/>
  <c r="AA53" i="46"/>
  <c r="Y81" i="46"/>
  <c r="Y72" i="46"/>
  <c r="AB119" i="46"/>
  <c r="Y80" i="46"/>
  <c r="AB174" i="46"/>
  <c r="AA249" i="46"/>
  <c r="AA287" i="46"/>
  <c r="AA266" i="46"/>
  <c r="AA233" i="46"/>
  <c r="AA261" i="46"/>
  <c r="AA290" i="46"/>
  <c r="AA226" i="46"/>
  <c r="AA234" i="46"/>
  <c r="AA250" i="46"/>
  <c r="AA272" i="46"/>
  <c r="AA273" i="46"/>
  <c r="AA269" i="46"/>
  <c r="AA344" i="46"/>
  <c r="AA390" i="46"/>
  <c r="AD72" i="46" l="1"/>
  <c r="AC72" i="46"/>
  <c r="AB72" i="46"/>
  <c r="Y57" i="46"/>
  <c r="AB57" i="46" s="1"/>
  <c r="Y2561" i="46"/>
  <c r="AA2561" i="46" s="1"/>
  <c r="AE2561" i="46" s="1"/>
  <c r="Y54" i="46"/>
  <c r="AD54" i="46" s="1"/>
  <c r="Y2500" i="46"/>
  <c r="AA2500" i="46" s="1"/>
  <c r="AE2500" i="46" s="1"/>
  <c r="Y2541" i="46"/>
  <c r="AA2541" i="46" s="1"/>
  <c r="AE2541" i="46" s="1"/>
  <c r="Y2679" i="46"/>
  <c r="AA2679" i="46" s="1"/>
  <c r="Y2533" i="46"/>
  <c r="AC2533" i="46" s="1"/>
  <c r="AA2564" i="46"/>
  <c r="Y2564" i="46"/>
  <c r="AD2564" i="46" s="1"/>
  <c r="Y2625" i="46"/>
  <c r="AC2625" i="46" s="1"/>
  <c r="AA2625" i="46"/>
  <c r="Y2525" i="46"/>
  <c r="AA2525" i="46" s="1"/>
  <c r="AA2604" i="46"/>
  <c r="Y2604" i="46"/>
  <c r="AB2604" i="46" s="1"/>
  <c r="Y2632" i="46"/>
  <c r="AC2632" i="46" s="1"/>
  <c r="AA2502" i="46"/>
  <c r="Y2502" i="46"/>
  <c r="AC2502" i="46" s="1"/>
  <c r="AA2542" i="46"/>
  <c r="Y2542" i="46"/>
  <c r="AB2542" i="46" s="1"/>
  <c r="AA2606" i="46"/>
  <c r="Y2606" i="46"/>
  <c r="AB2606" i="46" s="1"/>
  <c r="Y2661" i="46"/>
  <c r="AC2661" i="46" s="1"/>
  <c r="AA2511" i="46"/>
  <c r="Y2511" i="46"/>
  <c r="AD2511" i="46" s="1"/>
  <c r="AA2516" i="46"/>
  <c r="Y2516" i="46"/>
  <c r="AB2516" i="46" s="1"/>
  <c r="AA2573" i="46"/>
  <c r="Y2573" i="46"/>
  <c r="AD2573" i="46" s="1"/>
  <c r="AA2647" i="46"/>
  <c r="Y2647" i="46"/>
  <c r="AC2647" i="46" s="1"/>
  <c r="Y2671" i="46"/>
  <c r="AC2671" i="46" s="1"/>
  <c r="AA2671" i="46"/>
  <c r="AA2508" i="46"/>
  <c r="Y2508" i="46"/>
  <c r="AB2508" i="46" s="1"/>
  <c r="AA2551" i="46"/>
  <c r="Y2551" i="46"/>
  <c r="AC2551" i="46" s="1"/>
  <c r="AA2612" i="46"/>
  <c r="Y2612" i="46"/>
  <c r="AD2612" i="46" s="1"/>
  <c r="AA2520" i="46"/>
  <c r="Y2520" i="46"/>
  <c r="AC2520" i="46" s="1"/>
  <c r="Y2522" i="46"/>
  <c r="AC2522" i="46" s="1"/>
  <c r="AA2601" i="46"/>
  <c r="Y2601" i="46"/>
  <c r="AC2601" i="46" s="1"/>
  <c r="Y2627" i="46"/>
  <c r="AD2627" i="46" s="1"/>
  <c r="AA2627" i="46"/>
  <c r="AA2497" i="46"/>
  <c r="Y2497" i="46"/>
  <c r="AB2497" i="46" s="1"/>
  <c r="Y2524" i="46"/>
  <c r="AA2524" i="46" s="1"/>
  <c r="AE2524" i="46" s="1"/>
  <c r="Y2592" i="46"/>
  <c r="AA2592" i="46" s="1"/>
  <c r="AE2592" i="46" s="1"/>
  <c r="Y2656" i="46"/>
  <c r="AB2656" i="46" s="1"/>
  <c r="AA2656" i="46"/>
  <c r="Y2494" i="46"/>
  <c r="AA2494" i="46" s="1"/>
  <c r="AE2494" i="46" s="1"/>
  <c r="Y2506" i="46"/>
  <c r="AA2506" i="46" s="1"/>
  <c r="AE2506" i="46" s="1"/>
  <c r="AA2549" i="46"/>
  <c r="Y2549" i="46"/>
  <c r="AC2549" i="46" s="1"/>
  <c r="AA2644" i="46"/>
  <c r="Y2644" i="46"/>
  <c r="AC2644" i="46" s="1"/>
  <c r="AA2668" i="46"/>
  <c r="Y2668" i="46"/>
  <c r="AB2668" i="46" s="1"/>
  <c r="Y2660" i="46"/>
  <c r="AD2660" i="46" s="1"/>
  <c r="AA2660" i="46"/>
  <c r="AA2528" i="46"/>
  <c r="Y2528" i="46"/>
  <c r="AC2528" i="46" s="1"/>
  <c r="AA2607" i="46"/>
  <c r="Y2607" i="46"/>
  <c r="AB2607" i="46" s="1"/>
  <c r="Y2515" i="46"/>
  <c r="AB2515" i="46" s="1"/>
  <c r="AA2515" i="46"/>
  <c r="AA2580" i="46"/>
  <c r="Y2580" i="46"/>
  <c r="AC2580" i="46" s="1"/>
  <c r="AA2582" i="46"/>
  <c r="Y2582" i="46"/>
  <c r="AC2582" i="46" s="1"/>
  <c r="Y2490" i="46"/>
  <c r="AC2490" i="46" s="1"/>
  <c r="AA2490" i="46"/>
  <c r="Y2514" i="46"/>
  <c r="AC2514" i="46" s="1"/>
  <c r="AA2584" i="46"/>
  <c r="Y2584" i="46"/>
  <c r="AD2584" i="46" s="1"/>
  <c r="Y2621" i="46"/>
  <c r="AA2621" i="46" s="1"/>
  <c r="AE2621" i="46" s="1"/>
  <c r="AA2492" i="46"/>
  <c r="Y2492" i="46"/>
  <c r="AD2492" i="46" s="1"/>
  <c r="Y2489" i="46"/>
  <c r="AC2489" i="46" s="1"/>
  <c r="AA2489" i="46"/>
  <c r="Y2641" i="46"/>
  <c r="AC2641" i="46" s="1"/>
  <c r="Y2633" i="46"/>
  <c r="AA2633" i="46" s="1"/>
  <c r="AA2655" i="46"/>
  <c r="Y2655" i="46"/>
  <c r="AD2655" i="46" s="1"/>
  <c r="Y2510" i="46"/>
  <c r="AA2510" i="46" s="1"/>
  <c r="Y2596" i="46"/>
  <c r="AC2596" i="46" s="1"/>
  <c r="Y2505" i="46"/>
  <c r="AA2505" i="46" s="1"/>
  <c r="AE2505" i="46" s="1"/>
  <c r="Y2495" i="46"/>
  <c r="AB2495" i="46" s="1"/>
  <c r="AA2495" i="46"/>
  <c r="AA2558" i="46"/>
  <c r="Y2558" i="46"/>
  <c r="AC2558" i="46" s="1"/>
  <c r="Y2577" i="46"/>
  <c r="AA2577" i="46" s="1"/>
  <c r="Y2675" i="46"/>
  <c r="AA2675" i="46" s="1"/>
  <c r="Y2504" i="46"/>
  <c r="AA2504" i="46" s="1"/>
  <c r="AA2571" i="46"/>
  <c r="Y2571" i="46"/>
  <c r="AC2571" i="46" s="1"/>
  <c r="AA2618" i="46"/>
  <c r="Y2618" i="46"/>
  <c r="AC2618" i="46" s="1"/>
  <c r="Y2666" i="46"/>
  <c r="AB2666" i="46" s="1"/>
  <c r="AA2666" i="46"/>
  <c r="Y2677" i="46"/>
  <c r="AB2677" i="46" s="1"/>
  <c r="AA2677" i="46"/>
  <c r="AA2536" i="46"/>
  <c r="Y2536" i="46"/>
  <c r="AC2536" i="46" s="1"/>
  <c r="AA2623" i="46"/>
  <c r="Y2623" i="46"/>
  <c r="AD2623" i="46" s="1"/>
  <c r="AA2620" i="46"/>
  <c r="Y2620" i="46"/>
  <c r="AB2620" i="46" s="1"/>
  <c r="Y2652" i="46"/>
  <c r="AD2652" i="46" s="1"/>
  <c r="AA2503" i="46"/>
  <c r="Y2503" i="46"/>
  <c r="AD2503" i="46" s="1"/>
  <c r="AA2585" i="46"/>
  <c r="Y2585" i="46"/>
  <c r="AC2585" i="46" s="1"/>
  <c r="Y2646" i="46"/>
  <c r="AA2646" i="46" s="1"/>
  <c r="Y2673" i="46"/>
  <c r="AA2673" i="46" s="1"/>
  <c r="Y2553" i="46"/>
  <c r="AA2553" i="46" s="1"/>
  <c r="AE2553" i="46" s="1"/>
  <c r="Y2574" i="46"/>
  <c r="AD2574" i="46" s="1"/>
  <c r="AA2574" i="46"/>
  <c r="Y2659" i="46"/>
  <c r="AD2659" i="46" s="1"/>
  <c r="Y2664" i="46"/>
  <c r="AB2664" i="46" s="1"/>
  <c r="AA2560" i="46"/>
  <c r="Y2560" i="46"/>
  <c r="AB2560" i="46" s="1"/>
  <c r="Y2613" i="46"/>
  <c r="AA2613" i="46" s="1"/>
  <c r="AE2613" i="46" s="1"/>
  <c r="AA2653" i="46"/>
  <c r="Y2653" i="46"/>
  <c r="AB2653" i="46" s="1"/>
  <c r="Y2658" i="46"/>
  <c r="AD2658" i="46" s="1"/>
  <c r="AA2658" i="46"/>
  <c r="Y2531" i="46"/>
  <c r="AA2531" i="46" s="1"/>
  <c r="AE2531" i="46" s="1"/>
  <c r="Y2615" i="46"/>
  <c r="AA2615" i="46" s="1"/>
  <c r="Y2610" i="46"/>
  <c r="AC2610" i="46" s="1"/>
  <c r="Y2628" i="46"/>
  <c r="AB2628" i="46" s="1"/>
  <c r="Y2498" i="46"/>
  <c r="AA2498" i="46" s="1"/>
  <c r="AA2572" i="46"/>
  <c r="Y2572" i="46"/>
  <c r="AD2572" i="46" s="1"/>
  <c r="Y2643" i="46"/>
  <c r="AC2643" i="46" s="1"/>
  <c r="AA2643" i="46"/>
  <c r="Y2670" i="46"/>
  <c r="AA2670" i="46" s="1"/>
  <c r="AE2670" i="46" s="1"/>
  <c r="Y2545" i="46"/>
  <c r="AA2545" i="46" s="1"/>
  <c r="AE2545" i="46" s="1"/>
  <c r="AA2566" i="46"/>
  <c r="Y2566" i="46"/>
  <c r="AD2566" i="46" s="1"/>
  <c r="AA2637" i="46"/>
  <c r="Y2637" i="46"/>
  <c r="AD2637" i="46" s="1"/>
  <c r="AA2648" i="46"/>
  <c r="Y2648" i="46"/>
  <c r="AD2648" i="46" s="1"/>
  <c r="AA2555" i="46"/>
  <c r="Y2555" i="46"/>
  <c r="AB2555" i="46" s="1"/>
  <c r="AA2608" i="46"/>
  <c r="Y2608" i="46"/>
  <c r="AD2608" i="46" s="1"/>
  <c r="AA2639" i="46"/>
  <c r="Y2639" i="46"/>
  <c r="AC2639" i="46" s="1"/>
  <c r="Y2650" i="46"/>
  <c r="AB2650" i="46" s="1"/>
  <c r="AA2650" i="46"/>
  <c r="Y2526" i="46"/>
  <c r="AA2526" i="46" s="1"/>
  <c r="AA2605" i="46"/>
  <c r="Y2605" i="46"/>
  <c r="AB2605" i="46" s="1"/>
  <c r="Y2602" i="46"/>
  <c r="AA2602" i="46" s="1"/>
  <c r="AE2602" i="46" s="1"/>
  <c r="AA2617" i="46"/>
  <c r="Y2617" i="46"/>
  <c r="AC2617" i="46" s="1"/>
  <c r="Y2493" i="46"/>
  <c r="AA2493" i="46" s="1"/>
  <c r="AE2493" i="46" s="1"/>
  <c r="Y2556" i="46"/>
  <c r="AB2556" i="46" s="1"/>
  <c r="AA2635" i="46"/>
  <c r="Y2635" i="46"/>
  <c r="AC2635" i="46" s="1"/>
  <c r="Y2667" i="46"/>
  <c r="AB2667" i="46" s="1"/>
  <c r="AA2667" i="46"/>
  <c r="AA2517" i="46"/>
  <c r="Y2517" i="46"/>
  <c r="AB2517" i="46" s="1"/>
  <c r="Y2563" i="46"/>
  <c r="AD2563" i="46" s="1"/>
  <c r="AA2563" i="46"/>
  <c r="AA2616" i="46"/>
  <c r="Y2616" i="46"/>
  <c r="AD2616" i="46" s="1"/>
  <c r="Y2645" i="46"/>
  <c r="AC2645" i="46" s="1"/>
  <c r="Y2534" i="46"/>
  <c r="AA2534" i="46" s="1"/>
  <c r="AE2534" i="46" s="1"/>
  <c r="AA2603" i="46"/>
  <c r="Y2603" i="46"/>
  <c r="AD2603" i="46" s="1"/>
  <c r="Y2579" i="46"/>
  <c r="AD2579" i="46" s="1"/>
  <c r="AA2579" i="46"/>
  <c r="Y2636" i="46"/>
  <c r="AB2636" i="46" s="1"/>
  <c r="AA2523" i="46"/>
  <c r="Y2523" i="46"/>
  <c r="AD2523" i="46" s="1"/>
  <c r="Y2591" i="46"/>
  <c r="AA2591" i="46" s="1"/>
  <c r="AA2599" i="46"/>
  <c r="Y2599" i="46"/>
  <c r="AB2599" i="46" s="1"/>
  <c r="Y2588" i="46"/>
  <c r="AA2588" i="46" s="1"/>
  <c r="AE2588" i="46" s="1"/>
  <c r="AA2491" i="46"/>
  <c r="Y2491" i="46"/>
  <c r="AC2491" i="46" s="1"/>
  <c r="AA2548" i="46"/>
  <c r="Y2548" i="46"/>
  <c r="AC2548" i="46" s="1"/>
  <c r="AA2630" i="46"/>
  <c r="Y2630" i="46"/>
  <c r="AD2630" i="46" s="1"/>
  <c r="Y2662" i="46"/>
  <c r="AB2662" i="46" s="1"/>
  <c r="AA2512" i="46"/>
  <c r="Y2512" i="46"/>
  <c r="AD2512" i="46" s="1"/>
  <c r="Y2537" i="46"/>
  <c r="AB2537" i="46" s="1"/>
  <c r="Y2598" i="46"/>
  <c r="AD2598" i="46" s="1"/>
  <c r="AA2598" i="46"/>
  <c r="Y2642" i="46"/>
  <c r="AD2642" i="46" s="1"/>
  <c r="Y2519" i="46"/>
  <c r="AA2519" i="46" s="1"/>
  <c r="AE2519" i="46" s="1"/>
  <c r="Y2600" i="46"/>
  <c r="AA2600" i="46" s="1"/>
  <c r="AE2600" i="46" s="1"/>
  <c r="Y2576" i="46"/>
  <c r="AC2576" i="46" s="1"/>
  <c r="Y2631" i="46"/>
  <c r="AA2631" i="46" s="1"/>
  <c r="AE2631" i="46" s="1"/>
  <c r="AA2521" i="46"/>
  <c r="Y2521" i="46"/>
  <c r="AD2521" i="46" s="1"/>
  <c r="AA2581" i="46"/>
  <c r="Y2581" i="46"/>
  <c r="AC2581" i="46" s="1"/>
  <c r="AA2559" i="46"/>
  <c r="Y2559" i="46"/>
  <c r="AB2559" i="46" s="1"/>
  <c r="AA2583" i="46"/>
  <c r="Y2583" i="46"/>
  <c r="AD2583" i="46" s="1"/>
  <c r="Y2676" i="46"/>
  <c r="AD2676" i="46" s="1"/>
  <c r="AA2676" i="46"/>
  <c r="AA2543" i="46"/>
  <c r="Y2543" i="46"/>
  <c r="AB2543" i="46" s="1"/>
  <c r="Y2622" i="46"/>
  <c r="AA2622" i="46" s="1"/>
  <c r="AE2622" i="46" s="1"/>
  <c r="AA2657" i="46"/>
  <c r="Y2657" i="46"/>
  <c r="AC2657" i="46" s="1"/>
  <c r="AA2678" i="46"/>
  <c r="Y2678" i="46"/>
  <c r="AC2678" i="46" s="1"/>
  <c r="AA2532" i="46"/>
  <c r="Y2532" i="46"/>
  <c r="AC2532" i="46" s="1"/>
  <c r="Y2595" i="46"/>
  <c r="AD2595" i="46" s="1"/>
  <c r="AA2595" i="46"/>
  <c r="AA2634" i="46"/>
  <c r="Y2634" i="46"/>
  <c r="AD2634" i="46" s="1"/>
  <c r="Y2499" i="46"/>
  <c r="AA2499" i="46" s="1"/>
  <c r="AE2499" i="46" s="1"/>
  <c r="AA2589" i="46"/>
  <c r="Y2589" i="46"/>
  <c r="AC2589" i="46" s="1"/>
  <c r="Y2568" i="46"/>
  <c r="AA2568" i="46" s="1"/>
  <c r="AE2568" i="46" s="1"/>
  <c r="Y2626" i="46"/>
  <c r="AA2626" i="46" s="1"/>
  <c r="AE2626" i="46" s="1"/>
  <c r="AA2501" i="46"/>
  <c r="Y2501" i="46"/>
  <c r="AB2501" i="46" s="1"/>
  <c r="Y2570" i="46"/>
  <c r="AA2570" i="46" s="1"/>
  <c r="AE2570" i="46" s="1"/>
  <c r="Y2554" i="46"/>
  <c r="AA2554" i="46" s="1"/>
  <c r="AE2554" i="46" s="1"/>
  <c r="Y2578" i="46"/>
  <c r="AD2578" i="46" s="1"/>
  <c r="AA2578" i="46"/>
  <c r="AA2665" i="46"/>
  <c r="Y2665" i="46"/>
  <c r="AB2665" i="46" s="1"/>
  <c r="AA2540" i="46"/>
  <c r="Y2540" i="46"/>
  <c r="AC2540" i="46" s="1"/>
  <c r="AA2593" i="46"/>
  <c r="Y2593" i="46"/>
  <c r="AC2593" i="46" s="1"/>
  <c r="Y2619" i="46"/>
  <c r="AA2619" i="46" s="1"/>
  <c r="AE2619" i="46" s="1"/>
  <c r="Y2654" i="46"/>
  <c r="AA2654" i="46" s="1"/>
  <c r="AE2654" i="46" s="1"/>
  <c r="AA2527" i="46"/>
  <c r="Y2527" i="46"/>
  <c r="AB2527" i="46" s="1"/>
  <c r="Y2587" i="46"/>
  <c r="AA2587" i="46" s="1"/>
  <c r="Y2629" i="46"/>
  <c r="AD2629" i="46" s="1"/>
  <c r="AA2680" i="46"/>
  <c r="Y2680" i="46"/>
  <c r="AC2680" i="46" s="1"/>
  <c r="AA2552" i="46"/>
  <c r="Y2552" i="46"/>
  <c r="AC2552" i="46" s="1"/>
  <c r="AA2565" i="46"/>
  <c r="Y2565" i="46"/>
  <c r="AD2565" i="46" s="1"/>
  <c r="AA2597" i="46"/>
  <c r="Y2597" i="46"/>
  <c r="AC2597" i="46" s="1"/>
  <c r="Y2496" i="46"/>
  <c r="AA2496" i="46" s="1"/>
  <c r="AE2496" i="46" s="1"/>
  <c r="AA2562" i="46"/>
  <c r="Y2562" i="46"/>
  <c r="AD2562" i="46" s="1"/>
  <c r="AA2546" i="46"/>
  <c r="Y2546" i="46"/>
  <c r="AB2546" i="46" s="1"/>
  <c r="Y2575" i="46"/>
  <c r="AB2575" i="46" s="1"/>
  <c r="AA2575" i="46"/>
  <c r="AA2649" i="46"/>
  <c r="Y2649" i="46"/>
  <c r="AD2649" i="46" s="1"/>
  <c r="AA2535" i="46"/>
  <c r="Y2535" i="46"/>
  <c r="AC2535" i="46" s="1"/>
  <c r="Y2590" i="46"/>
  <c r="AA2590" i="46" s="1"/>
  <c r="Y2614" i="46"/>
  <c r="AA2614" i="46" s="1"/>
  <c r="Y2651" i="46"/>
  <c r="AD2651" i="46" s="1"/>
  <c r="Y2509" i="46"/>
  <c r="AA2509" i="46" s="1"/>
  <c r="Y2550" i="46"/>
  <c r="AB2550" i="46" s="1"/>
  <c r="AA2550" i="46"/>
  <c r="AA2624" i="46"/>
  <c r="Y2624" i="46"/>
  <c r="AB2624" i="46" s="1"/>
  <c r="Y2672" i="46"/>
  <c r="AD2672" i="46" s="1"/>
  <c r="AA2672" i="46"/>
  <c r="AA2539" i="46"/>
  <c r="Y2539" i="46"/>
  <c r="AC2539" i="46" s="1"/>
  <c r="Y2557" i="46"/>
  <c r="AA2557" i="46" s="1"/>
  <c r="AE2557" i="46" s="1"/>
  <c r="Y2594" i="46"/>
  <c r="AC2594" i="46" s="1"/>
  <c r="AA2674" i="46"/>
  <c r="Y2674" i="46"/>
  <c r="AB2674" i="46" s="1"/>
  <c r="Y2518" i="46"/>
  <c r="AA2518" i="46" s="1"/>
  <c r="AE2518" i="46" s="1"/>
  <c r="Y2538" i="46"/>
  <c r="AA2538" i="46" s="1"/>
  <c r="AE2538" i="46" s="1"/>
  <c r="AA2567" i="46"/>
  <c r="Y2567" i="46"/>
  <c r="AB2567" i="46" s="1"/>
  <c r="Y2638" i="46"/>
  <c r="AA2638" i="46" s="1"/>
  <c r="AE2638" i="46" s="1"/>
  <c r="AA2530" i="46"/>
  <c r="Y2530" i="46"/>
  <c r="AC2530" i="46" s="1"/>
  <c r="Y2569" i="46"/>
  <c r="AA2569" i="46" s="1"/>
  <c r="AE2569" i="46" s="1"/>
  <c r="Y2609" i="46"/>
  <c r="AC2609" i="46" s="1"/>
  <c r="AA2609" i="46"/>
  <c r="Y2640" i="46"/>
  <c r="AA2640" i="46" s="1"/>
  <c r="AE2640" i="46" s="1"/>
  <c r="AA2507" i="46"/>
  <c r="Y2507" i="46"/>
  <c r="AB2507" i="46" s="1"/>
  <c r="Y2547" i="46"/>
  <c r="AA2547" i="46" s="1"/>
  <c r="AE2547" i="46" s="1"/>
  <c r="Y2611" i="46"/>
  <c r="AC2611" i="46" s="1"/>
  <c r="Y2669" i="46"/>
  <c r="AA2669" i="46" s="1"/>
  <c r="AE2669" i="46" s="1"/>
  <c r="Y2529" i="46"/>
  <c r="AC2529" i="46" s="1"/>
  <c r="AA2544" i="46"/>
  <c r="Y2544" i="46"/>
  <c r="AB2544" i="46" s="1"/>
  <c r="AA2586" i="46"/>
  <c r="Y2586" i="46"/>
  <c r="AB2586" i="46" s="1"/>
  <c r="Y2663" i="46"/>
  <c r="AB2663" i="46" s="1"/>
  <c r="AA2513" i="46"/>
  <c r="Y2513" i="46"/>
  <c r="AC2513" i="46" s="1"/>
  <c r="Y79" i="46"/>
  <c r="Y78" i="46"/>
  <c r="Y41" i="46"/>
  <c r="AC41" i="46" s="1"/>
  <c r="Y47" i="46"/>
  <c r="Y42" i="46"/>
  <c r="AC42" i="46" s="1"/>
  <c r="Y33" i="46"/>
  <c r="AB33" i="46" s="1"/>
  <c r="Y34" i="46"/>
  <c r="Y58" i="46"/>
  <c r="AC58" i="46" s="1"/>
  <c r="Y77" i="46"/>
  <c r="Y64" i="46"/>
  <c r="Y60" i="46"/>
  <c r="AD60" i="46" s="1"/>
  <c r="Y40" i="46"/>
  <c r="Y51" i="46"/>
  <c r="AB51" i="46" s="1"/>
  <c r="Y53" i="46"/>
  <c r="AB53" i="46" s="1"/>
  <c r="Y35" i="46"/>
  <c r="AA35" i="46" s="1"/>
  <c r="Y66" i="46"/>
  <c r="AB66" i="46" s="1"/>
  <c r="Y44" i="46"/>
  <c r="AC44" i="46" s="1"/>
  <c r="Y37" i="46"/>
  <c r="AC37" i="46" s="1"/>
  <c r="Y50" i="46"/>
  <c r="AD50" i="46" s="1"/>
  <c r="Y48" i="46"/>
  <c r="AB48" i="46" s="1"/>
  <c r="Y65" i="46"/>
  <c r="Y59" i="46"/>
  <c r="AC59" i="46" s="1"/>
  <c r="Y52" i="46"/>
  <c r="AB52" i="46" s="1"/>
  <c r="Y71" i="46"/>
  <c r="AB71" i="46" s="1"/>
  <c r="Y61" i="46"/>
  <c r="AB61" i="46" s="1"/>
  <c r="Y62" i="46"/>
  <c r="AB62" i="46" s="1"/>
  <c r="Y82" i="46"/>
  <c r="AB82" i="46" s="1"/>
  <c r="Y75" i="46"/>
  <c r="Y39" i="46"/>
  <c r="AC39" i="46" s="1"/>
  <c r="Y63" i="46"/>
  <c r="Y73" i="46"/>
  <c r="AB73" i="46" s="1"/>
  <c r="Y74" i="46"/>
  <c r="AB74" i="46" s="1"/>
  <c r="Y68" i="46"/>
  <c r="Y70" i="46"/>
  <c r="Y43" i="46"/>
  <c r="Y46" i="46"/>
  <c r="AD46" i="46" s="1"/>
  <c r="Y38" i="46"/>
  <c r="AC38" i="46" s="1"/>
  <c r="Y32" i="46"/>
  <c r="AA32" i="46" s="1"/>
  <c r="Y55" i="46"/>
  <c r="Y69" i="46"/>
  <c r="Y56" i="46"/>
  <c r="AC56" i="46" s="1"/>
  <c r="Y76" i="46"/>
  <c r="Y49" i="46"/>
  <c r="AD49" i="46" s="1"/>
  <c r="Y45" i="46"/>
  <c r="AD45" i="46" s="1"/>
  <c r="Y67" i="46"/>
  <c r="AB67" i="46" s="1"/>
  <c r="Y36" i="46"/>
  <c r="AC36" i="46" s="1"/>
  <c r="F34" i="23"/>
  <c r="F38" i="23"/>
  <c r="F42" i="23"/>
  <c r="F46" i="23"/>
  <c r="F50" i="23"/>
  <c r="F54" i="23"/>
  <c r="F58" i="23"/>
  <c r="F41" i="23"/>
  <c r="F53" i="23"/>
  <c r="F35" i="23"/>
  <c r="F39" i="23"/>
  <c r="F43" i="23"/>
  <c r="F47" i="23"/>
  <c r="F51" i="23"/>
  <c r="F55" i="23"/>
  <c r="F33" i="23"/>
  <c r="F45" i="23"/>
  <c r="F57" i="23"/>
  <c r="F36" i="23"/>
  <c r="F40" i="23"/>
  <c r="F44" i="23"/>
  <c r="F48" i="23"/>
  <c r="F52" i="23"/>
  <c r="F56" i="23"/>
  <c r="F37" i="23"/>
  <c r="F49" i="23"/>
  <c r="Y2476" i="46"/>
  <c r="AD2476" i="46" s="1"/>
  <c r="AA2476" i="46"/>
  <c r="Y2412" i="46"/>
  <c r="AD2412" i="46" s="1"/>
  <c r="Y2348" i="46"/>
  <c r="AA2348" i="46" s="1"/>
  <c r="AE2348" i="46" s="1"/>
  <c r="Y2284" i="46"/>
  <c r="AC2284" i="46" s="1"/>
  <c r="AA2284" i="46"/>
  <c r="Y2220" i="46"/>
  <c r="Y2156" i="46"/>
  <c r="AA2156" i="46" s="1"/>
  <c r="Y2092" i="46"/>
  <c r="AD2092" i="46" s="1"/>
  <c r="AA2092" i="46"/>
  <c r="Y2028" i="46"/>
  <c r="AC2028" i="46" s="1"/>
  <c r="Y1959" i="46"/>
  <c r="AD1959" i="46" s="1"/>
  <c r="AA1959" i="46"/>
  <c r="Y1871" i="46"/>
  <c r="AD1871" i="46" s="1"/>
  <c r="AA1871" i="46"/>
  <c r="Y1755" i="46"/>
  <c r="AA1755" i="46" s="1"/>
  <c r="Y2467" i="46"/>
  <c r="AB2467" i="46" s="1"/>
  <c r="AA2467" i="46"/>
  <c r="Y2403" i="46"/>
  <c r="AC2403" i="46" s="1"/>
  <c r="Y2339" i="46"/>
  <c r="AD2339" i="46" s="1"/>
  <c r="Y2275" i="46"/>
  <c r="Y2211" i="46"/>
  <c r="AA2211" i="46" s="1"/>
  <c r="Y2147" i="46"/>
  <c r="AD2147" i="46" s="1"/>
  <c r="Y2083" i="46"/>
  <c r="AD2083" i="46" s="1"/>
  <c r="AA2083" i="46"/>
  <c r="Y2019" i="46"/>
  <c r="AA2019" i="46" s="1"/>
  <c r="AE2019" i="46" s="1"/>
  <c r="Y1948" i="46"/>
  <c r="AD1948" i="46" s="1"/>
  <c r="AA1948" i="46"/>
  <c r="Y1857" i="46"/>
  <c r="AC1857" i="46" s="1"/>
  <c r="Y1731" i="46"/>
  <c r="AA1731" i="46" s="1"/>
  <c r="Y1503" i="46"/>
  <c r="AB1503" i="46" s="1"/>
  <c r="AA1503" i="46"/>
  <c r="Y2458" i="46"/>
  <c r="AB2458" i="46" s="1"/>
  <c r="AA2458" i="46"/>
  <c r="Y2394" i="46"/>
  <c r="AA2394" i="46" s="1"/>
  <c r="Y2330" i="46"/>
  <c r="AA2330" i="46"/>
  <c r="Y2266" i="46"/>
  <c r="AB2266" i="46" s="1"/>
  <c r="Y2202" i="46"/>
  <c r="AC2202" i="46" s="1"/>
  <c r="Y2138" i="46"/>
  <c r="AA2138" i="46" s="1"/>
  <c r="Y2074" i="46"/>
  <c r="AA2074" i="46" s="1"/>
  <c r="AE2074" i="46" s="1"/>
  <c r="Y2010" i="46"/>
  <c r="AC2010" i="46" s="1"/>
  <c r="Y1938" i="46"/>
  <c r="AC1938" i="46" s="1"/>
  <c r="Y1842" i="46"/>
  <c r="AA1842" i="46" s="1"/>
  <c r="Y1707" i="46"/>
  <c r="AD1707" i="46" s="1"/>
  <c r="AA1707" i="46"/>
  <c r="Y1467" i="46"/>
  <c r="Y2449" i="46"/>
  <c r="Y2385" i="46"/>
  <c r="AC2385" i="46" s="1"/>
  <c r="AA2385" i="46"/>
  <c r="Y2321" i="46"/>
  <c r="AC2321" i="46" s="1"/>
  <c r="AA2321" i="46"/>
  <c r="Y2257" i="46"/>
  <c r="AD2257" i="46" s="1"/>
  <c r="AA2257" i="46"/>
  <c r="Y2193" i="46"/>
  <c r="AC2193" i="46" s="1"/>
  <c r="AA2193" i="46"/>
  <c r="Y2129" i="46"/>
  <c r="AC2129" i="46" s="1"/>
  <c r="Y2065" i="46"/>
  <c r="AA2065" i="46" s="1"/>
  <c r="AE2065" i="46" s="1"/>
  <c r="Y2001" i="46"/>
  <c r="AA2001" i="46"/>
  <c r="Y1926" i="46"/>
  <c r="AD1926" i="46" s="1"/>
  <c r="AA1926" i="46"/>
  <c r="Y1827" i="46"/>
  <c r="AA1827" i="46"/>
  <c r="Y1683" i="46"/>
  <c r="Y1431" i="46"/>
  <c r="AD1431" i="46" s="1"/>
  <c r="AA1431" i="46"/>
  <c r="Y2440" i="46"/>
  <c r="AA2440" i="46"/>
  <c r="Y2376" i="46"/>
  <c r="AC2376" i="46" s="1"/>
  <c r="AA2376" i="46"/>
  <c r="Y2312" i="46"/>
  <c r="AB2312" i="46" s="1"/>
  <c r="AA2312" i="46"/>
  <c r="Y2248" i="46"/>
  <c r="AD2248" i="46" s="1"/>
  <c r="Y2184" i="46"/>
  <c r="AC2184" i="46" s="1"/>
  <c r="AA2184" i="46"/>
  <c r="Y2120" i="46"/>
  <c r="AC2120" i="46" s="1"/>
  <c r="AA2120" i="46"/>
  <c r="Y2056" i="46"/>
  <c r="AA2056" i="46" s="1"/>
  <c r="AE2056" i="46" s="1"/>
  <c r="Y1991" i="46"/>
  <c r="AC1991" i="46" s="1"/>
  <c r="Y1914" i="46"/>
  <c r="AA1914" i="46"/>
  <c r="Y1814" i="46"/>
  <c r="AC1814" i="46" s="1"/>
  <c r="Y1651" i="46"/>
  <c r="AC1651" i="46" s="1"/>
  <c r="AA1651" i="46"/>
  <c r="Y1395" i="46"/>
  <c r="AA1395" i="46" s="1"/>
  <c r="AE1395" i="46" s="1"/>
  <c r="Y2431" i="46"/>
  <c r="AC2431" i="46" s="1"/>
  <c r="AA2431" i="46"/>
  <c r="Y2367" i="46"/>
  <c r="AC2367" i="46" s="1"/>
  <c r="AA2367" i="46"/>
  <c r="Y2303" i="46"/>
  <c r="AC2303" i="46" s="1"/>
  <c r="AA2303" i="46"/>
  <c r="Y2239" i="46"/>
  <c r="Y2175" i="46"/>
  <c r="AA2175" i="46"/>
  <c r="Y2111" i="46"/>
  <c r="AA2111" i="46" s="1"/>
  <c r="Y2047" i="46"/>
  <c r="AD2047" i="46" s="1"/>
  <c r="AA2047" i="46"/>
  <c r="Y1980" i="46"/>
  <c r="AD1980" i="46" s="1"/>
  <c r="AA1980" i="46"/>
  <c r="Y1902" i="46"/>
  <c r="AC1902" i="46" s="1"/>
  <c r="AA1902" i="46"/>
  <c r="Y1799" i="46"/>
  <c r="AC1799" i="46" s="1"/>
  <c r="AA1799" i="46"/>
  <c r="Y1615" i="46"/>
  <c r="AD1615" i="46" s="1"/>
  <c r="AA1615" i="46"/>
  <c r="Y2486" i="46"/>
  <c r="AC2486" i="46" s="1"/>
  <c r="AA2486" i="46"/>
  <c r="Y2422" i="46"/>
  <c r="AC2422" i="46" s="1"/>
  <c r="Y2358" i="46"/>
  <c r="AD2358" i="46" s="1"/>
  <c r="AA2358" i="46"/>
  <c r="Y2294" i="46"/>
  <c r="AA2294" i="46"/>
  <c r="Y2230" i="46"/>
  <c r="AD2230" i="46" s="1"/>
  <c r="AA2230" i="46"/>
  <c r="Y2166" i="46"/>
  <c r="Y2102" i="46"/>
  <c r="AD2102" i="46" s="1"/>
  <c r="AA2102" i="46"/>
  <c r="Y2038" i="46"/>
  <c r="Y1970" i="46"/>
  <c r="AA1970" i="46" s="1"/>
  <c r="Y1887" i="46"/>
  <c r="AA1887" i="46" s="1"/>
  <c r="Y1779" i="46"/>
  <c r="AA1779" i="46"/>
  <c r="Y1579" i="46"/>
  <c r="AA1579" i="46" s="1"/>
  <c r="Y2477" i="46"/>
  <c r="AD2477" i="46" s="1"/>
  <c r="Y2413" i="46"/>
  <c r="Y2349" i="46"/>
  <c r="Y2285" i="46"/>
  <c r="AB2285" i="46" s="1"/>
  <c r="Y2221" i="46"/>
  <c r="AD2221" i="46" s="1"/>
  <c r="Y2157" i="46"/>
  <c r="AA2157" i="46" s="1"/>
  <c r="Y2093" i="46"/>
  <c r="Y2029" i="46"/>
  <c r="AC2029" i="46" s="1"/>
  <c r="AA2029" i="46"/>
  <c r="Y1960" i="46"/>
  <c r="AA1960" i="46" s="1"/>
  <c r="Y1873" i="46"/>
  <c r="Y1759" i="46"/>
  <c r="AC1759" i="46" s="1"/>
  <c r="Y1543" i="46"/>
  <c r="AA1543" i="46" s="1"/>
  <c r="Y1658" i="46"/>
  <c r="AC1658" i="46" s="1"/>
  <c r="AA1658" i="46"/>
  <c r="Y1594" i="46"/>
  <c r="AA1594" i="46" s="1"/>
  <c r="Y1530" i="46"/>
  <c r="Y1466" i="46"/>
  <c r="AD1466" i="46" s="1"/>
  <c r="AA1466" i="46"/>
  <c r="Y1402" i="46"/>
  <c r="AA1402" i="46"/>
  <c r="Y1338" i="46"/>
  <c r="AA1338" i="46" s="1"/>
  <c r="Y1274" i="46"/>
  <c r="AD1274" i="46" s="1"/>
  <c r="AA1274" i="46"/>
  <c r="Y1210" i="46"/>
  <c r="AD1210" i="46" s="1"/>
  <c r="AA1210" i="46"/>
  <c r="Y1146" i="46"/>
  <c r="AC1146" i="46" s="1"/>
  <c r="Y1082" i="46"/>
  <c r="AA1082" i="46" s="1"/>
  <c r="Y1018" i="46"/>
  <c r="AC1018" i="46" s="1"/>
  <c r="Y954" i="46"/>
  <c r="AA954" i="46"/>
  <c r="Y890" i="46"/>
  <c r="AA890" i="46" s="1"/>
  <c r="AE890" i="46" s="1"/>
  <c r="Y826" i="46"/>
  <c r="Y762" i="46"/>
  <c r="AB762" i="46" s="1"/>
  <c r="AA762" i="46"/>
  <c r="Y698" i="46"/>
  <c r="AC698" i="46" s="1"/>
  <c r="AA698" i="46"/>
  <c r="Y634" i="46"/>
  <c r="AA634" i="46" s="1"/>
  <c r="Y570" i="46"/>
  <c r="AD570" i="46" s="1"/>
  <c r="Y505" i="46"/>
  <c r="AA505" i="46" s="1"/>
  <c r="Y417" i="46"/>
  <c r="AD417" i="46" s="1"/>
  <c r="Y274" i="46"/>
  <c r="AA274" i="46" s="1"/>
  <c r="Y1769" i="46"/>
  <c r="AC1769" i="46" s="1"/>
  <c r="AA1769" i="46"/>
  <c r="Y1705" i="46"/>
  <c r="AB1705" i="46" s="1"/>
  <c r="Y1641" i="46"/>
  <c r="Y1577" i="46"/>
  <c r="AC1577" i="46" s="1"/>
  <c r="AA1577" i="46"/>
  <c r="Y1513" i="46"/>
  <c r="AB1513" i="46" s="1"/>
  <c r="AA1513" i="46"/>
  <c r="Y1449" i="46"/>
  <c r="AA1449" i="46"/>
  <c r="Y1385" i="46"/>
  <c r="AB1385" i="46" s="1"/>
  <c r="Y1321" i="46"/>
  <c r="AD1321" i="46" s="1"/>
  <c r="AA1321" i="46"/>
  <c r="Y1257" i="46"/>
  <c r="AC1257" i="46" s="1"/>
  <c r="AA1257" i="46"/>
  <c r="Y1193" i="46"/>
  <c r="AA1193" i="46" s="1"/>
  <c r="Y1129" i="46"/>
  <c r="Y1065" i="46"/>
  <c r="Y1001" i="46"/>
  <c r="AC1001" i="46" s="1"/>
  <c r="AA1001" i="46"/>
  <c r="Y937" i="46"/>
  <c r="AB937" i="46" s="1"/>
  <c r="AA937" i="46"/>
  <c r="Y873" i="46"/>
  <c r="AB873" i="46" s="1"/>
  <c r="Y745" i="46"/>
  <c r="AD745" i="46" s="1"/>
  <c r="AA745" i="46"/>
  <c r="Y681" i="46"/>
  <c r="AA681" i="46" s="1"/>
  <c r="Y617" i="46"/>
  <c r="AD617" i="46" s="1"/>
  <c r="AA617" i="46"/>
  <c r="Y553" i="46"/>
  <c r="Y483" i="46"/>
  <c r="AA483" i="46"/>
  <c r="Y386" i="46"/>
  <c r="AA386" i="46"/>
  <c r="Y218" i="46"/>
  <c r="AA218" i="46" s="1"/>
  <c r="Y1920" i="46"/>
  <c r="AA1920" i="46" s="1"/>
  <c r="Y1856" i="46"/>
  <c r="AA1856" i="46" s="1"/>
  <c r="Y1792" i="46"/>
  <c r="AA1792" i="46" s="1"/>
  <c r="Y1728" i="46"/>
  <c r="AB1728" i="46" s="1"/>
  <c r="Y1664" i="46"/>
  <c r="AA1664" i="46"/>
  <c r="Y1600" i="46"/>
  <c r="AD1600" i="46" s="1"/>
  <c r="AA1600" i="46"/>
  <c r="Y1536" i="46"/>
  <c r="AB1536" i="46" s="1"/>
  <c r="Y1472" i="46"/>
  <c r="AD1472" i="46" s="1"/>
  <c r="AA1472" i="46"/>
  <c r="Y1408" i="46"/>
  <c r="AD1408" i="46" s="1"/>
  <c r="AA1408" i="46"/>
  <c r="Y1344" i="46"/>
  <c r="AC1344" i="46" s="1"/>
  <c r="AA1344" i="46"/>
  <c r="Y1280" i="46"/>
  <c r="AC1280" i="46" s="1"/>
  <c r="Y1216" i="46"/>
  <c r="AA1216" i="46"/>
  <c r="Y1152" i="46"/>
  <c r="AC1152" i="46" s="1"/>
  <c r="Y1088" i="46"/>
  <c r="AB1088" i="46" s="1"/>
  <c r="Y1024" i="46"/>
  <c r="AA1024" i="46" s="1"/>
  <c r="Y960" i="46"/>
  <c r="AC960" i="46" s="1"/>
  <c r="Y896" i="46"/>
  <c r="AA896" i="46" s="1"/>
  <c r="AE896" i="46" s="1"/>
  <c r="Y832" i="46"/>
  <c r="AA832" i="46"/>
  <c r="Y768" i="46"/>
  <c r="AC768" i="46" s="1"/>
  <c r="Y704" i="46"/>
  <c r="AD704" i="46" s="1"/>
  <c r="Y640" i="46"/>
  <c r="AA640" i="46" s="1"/>
  <c r="Y576" i="46"/>
  <c r="AA576" i="46"/>
  <c r="Y511" i="46"/>
  <c r="AC511" i="46" s="1"/>
  <c r="Y426" i="46"/>
  <c r="AA426" i="46" s="1"/>
  <c r="Y290" i="46"/>
  <c r="Y1311" i="46"/>
  <c r="AC1311" i="46" s="1"/>
  <c r="AA1311" i="46"/>
  <c r="Y1247" i="46"/>
  <c r="AD1247" i="46" s="1"/>
  <c r="AA1247" i="46"/>
  <c r="Y1183" i="46"/>
  <c r="AA1183" i="46" s="1"/>
  <c r="AE1183" i="46" s="1"/>
  <c r="Y1119" i="46"/>
  <c r="AD1119" i="46" s="1"/>
  <c r="Y1055" i="46"/>
  <c r="AB1055" i="46" s="1"/>
  <c r="AA1055" i="46"/>
  <c r="Y991" i="46"/>
  <c r="AD991" i="46" s="1"/>
  <c r="AA991" i="46"/>
  <c r="Y927" i="46"/>
  <c r="AD927" i="46" s="1"/>
  <c r="AA927" i="46"/>
  <c r="Y863" i="46"/>
  <c r="AD863" i="46" s="1"/>
  <c r="Y799" i="46"/>
  <c r="AD799" i="46" s="1"/>
  <c r="AA799" i="46"/>
  <c r="Y735" i="46"/>
  <c r="AD735" i="46" s="1"/>
  <c r="Y671" i="46"/>
  <c r="AB671" i="46" s="1"/>
  <c r="Y607" i="46"/>
  <c r="AA607" i="46" s="1"/>
  <c r="Y543" i="46"/>
  <c r="AB543" i="46" s="1"/>
  <c r="Y469" i="46"/>
  <c r="AA469" i="46"/>
  <c r="Y365" i="46"/>
  <c r="AD365" i="46" s="1"/>
  <c r="AA365" i="46"/>
  <c r="Y178" i="46"/>
  <c r="Y1766" i="46"/>
  <c r="AC1766" i="46" s="1"/>
  <c r="AA1766" i="46"/>
  <c r="Y1702" i="46"/>
  <c r="AA1702" i="46" s="1"/>
  <c r="Y1638" i="46"/>
  <c r="AC1638" i="46" s="1"/>
  <c r="AA1638" i="46"/>
  <c r="Y1574" i="46"/>
  <c r="AB1574" i="46" s="1"/>
  <c r="Y1510" i="46"/>
  <c r="AA1510" i="46"/>
  <c r="Y1446" i="46"/>
  <c r="Y1382" i="46"/>
  <c r="AA1382" i="46" s="1"/>
  <c r="Y1318" i="46"/>
  <c r="AA1318" i="46"/>
  <c r="Y1254" i="46"/>
  <c r="AD1254" i="46" s="1"/>
  <c r="AA1254" i="46"/>
  <c r="Y1190" i="46"/>
  <c r="AA1190" i="46" s="1"/>
  <c r="Y1126" i="46"/>
  <c r="AA1126" i="46" s="1"/>
  <c r="Y1062" i="46"/>
  <c r="AA1062" i="46" s="1"/>
  <c r="Y998" i="46"/>
  <c r="AA998" i="46" s="1"/>
  <c r="Y934" i="46"/>
  <c r="AC934" i="46" s="1"/>
  <c r="AA934" i="46"/>
  <c r="Y870" i="46"/>
  <c r="AB870" i="46" s="1"/>
  <c r="Y742" i="46"/>
  <c r="AB742" i="46" s="1"/>
  <c r="Y678" i="46"/>
  <c r="AB678" i="46" s="1"/>
  <c r="Y614" i="46"/>
  <c r="AA614" i="46" s="1"/>
  <c r="Y550" i="46"/>
  <c r="AA550" i="46" s="1"/>
  <c r="Y478" i="46"/>
  <c r="AD478" i="46" s="1"/>
  <c r="Y380" i="46"/>
  <c r="AA380" i="46" s="1"/>
  <c r="Y206" i="46"/>
  <c r="AA206" i="46" s="1"/>
  <c r="Y1973" i="46"/>
  <c r="AB1973" i="46" s="1"/>
  <c r="Y1909" i="46"/>
  <c r="AB1909" i="46" s="1"/>
  <c r="AA1909" i="46"/>
  <c r="Y1845" i="46"/>
  <c r="Y1717" i="46"/>
  <c r="Y1653" i="46"/>
  <c r="AD1653" i="46" s="1"/>
  <c r="AA1653" i="46"/>
  <c r="Y1589" i="46"/>
  <c r="AA1589" i="46"/>
  <c r="Y1525" i="46"/>
  <c r="AD1525" i="46" s="1"/>
  <c r="AA1525" i="46"/>
  <c r="Y1461" i="46"/>
  <c r="AC1461" i="46" s="1"/>
  <c r="AA1461" i="46"/>
  <c r="Y1333" i="46"/>
  <c r="AD1333" i="46" s="1"/>
  <c r="Y1269" i="46"/>
  <c r="Y1205" i="46"/>
  <c r="AA1205" i="46" s="1"/>
  <c r="Y1141" i="46"/>
  <c r="AD1141" i="46" s="1"/>
  <c r="Y1077" i="46"/>
  <c r="AA1077" i="46"/>
  <c r="Y1013" i="46"/>
  <c r="AA1013" i="46" s="1"/>
  <c r="Y949" i="46"/>
  <c r="AC949" i="46" s="1"/>
  <c r="AA949" i="46"/>
  <c r="Y885" i="46"/>
  <c r="AC885" i="46" s="1"/>
  <c r="Y821" i="46"/>
  <c r="AA821" i="46"/>
  <c r="Y757" i="46"/>
  <c r="AD757" i="46" s="1"/>
  <c r="Y693" i="46"/>
  <c r="AD693" i="46" s="1"/>
  <c r="AA693" i="46"/>
  <c r="Y629" i="46"/>
  <c r="AA629" i="46" s="1"/>
  <c r="Y565" i="46"/>
  <c r="AC565" i="46" s="1"/>
  <c r="AA565" i="46"/>
  <c r="Y499" i="46"/>
  <c r="AB499" i="46" s="1"/>
  <c r="Y409" i="46"/>
  <c r="AD409" i="46" s="1"/>
  <c r="Y261" i="46"/>
  <c r="AD261" i="46" s="1"/>
  <c r="Y1892" i="46"/>
  <c r="AD1892" i="46" s="1"/>
  <c r="Y1828" i="46"/>
  <c r="AC1828" i="46" s="1"/>
  <c r="Y1764" i="46"/>
  <c r="AD1764" i="46" s="1"/>
  <c r="AA1764" i="46"/>
  <c r="Y1700" i="46"/>
  <c r="AD1700" i="46" s="1"/>
  <c r="AA1700" i="46"/>
  <c r="Y1636" i="46"/>
  <c r="Y1572" i="46"/>
  <c r="AB1572" i="46" s="1"/>
  <c r="Y1508" i="46"/>
  <c r="AA1508" i="46"/>
  <c r="Y1444" i="46"/>
  <c r="AA1444" i="46" s="1"/>
  <c r="Y1380" i="46"/>
  <c r="AA1380" i="46" s="1"/>
  <c r="Y1316" i="46"/>
  <c r="AD1316" i="46" s="1"/>
  <c r="AA1316" i="46"/>
  <c r="Y1252" i="46"/>
  <c r="AA1252" i="46" s="1"/>
  <c r="Y1188" i="46"/>
  <c r="AC1188" i="46" s="1"/>
  <c r="Y1124" i="46"/>
  <c r="AB1124" i="46" s="1"/>
  <c r="Y1060" i="46"/>
  <c r="AB1060" i="46" s="1"/>
  <c r="Y996" i="46"/>
  <c r="AC996" i="46" s="1"/>
  <c r="AA996" i="46"/>
  <c r="Y932" i="46"/>
  <c r="AA932" i="46"/>
  <c r="Y868" i="46"/>
  <c r="AB868" i="46" s="1"/>
  <c r="AA868" i="46"/>
  <c r="Y804" i="46"/>
  <c r="AA804" i="46"/>
  <c r="Y740" i="46"/>
  <c r="Y676" i="46"/>
  <c r="AB676" i="46" s="1"/>
  <c r="Y612" i="46"/>
  <c r="AC612" i="46" s="1"/>
  <c r="Y548" i="46"/>
  <c r="AA548" i="46" s="1"/>
  <c r="Y476" i="46"/>
  <c r="AA476" i="46"/>
  <c r="Y374" i="46"/>
  <c r="AD374" i="46" s="1"/>
  <c r="AA374" i="46"/>
  <c r="Y198" i="46"/>
  <c r="AA198" i="46" s="1"/>
  <c r="Y1339" i="46"/>
  <c r="AA1339" i="46"/>
  <c r="Y1275" i="46"/>
  <c r="AD1275" i="46" s="1"/>
  <c r="AA1275" i="46"/>
  <c r="Y1211" i="46"/>
  <c r="AB1211" i="46" s="1"/>
  <c r="AA1211" i="46"/>
  <c r="Y1147" i="46"/>
  <c r="AC1147" i="46" s="1"/>
  <c r="Y1083" i="46"/>
  <c r="AC1083" i="46" s="1"/>
  <c r="Y1019" i="46"/>
  <c r="AB1019" i="46" s="1"/>
  <c r="Y955" i="46"/>
  <c r="AB955" i="46" s="1"/>
  <c r="AA955" i="46"/>
  <c r="Y891" i="46"/>
  <c r="AA891" i="46" s="1"/>
  <c r="Y827" i="46"/>
  <c r="AC827" i="46" s="1"/>
  <c r="Y763" i="46"/>
  <c r="AB763" i="46" s="1"/>
  <c r="AA763" i="46"/>
  <c r="Y699" i="46"/>
  <c r="AC699" i="46" s="1"/>
  <c r="AA699" i="46"/>
  <c r="Y635" i="46"/>
  <c r="AD635" i="46" s="1"/>
  <c r="Y571" i="46"/>
  <c r="AC571" i="46" s="1"/>
  <c r="AA571" i="46"/>
  <c r="Y506" i="46"/>
  <c r="AA506" i="46"/>
  <c r="Y418" i="46"/>
  <c r="AD418" i="46" s="1"/>
  <c r="Y277" i="46"/>
  <c r="AA277" i="46" s="1"/>
  <c r="Y245" i="46"/>
  <c r="AA245" i="46"/>
  <c r="Y181" i="46"/>
  <c r="Y117" i="46"/>
  <c r="Y316" i="46"/>
  <c r="AA316" i="46" s="1"/>
  <c r="Y252" i="46"/>
  <c r="AB252" i="46" s="1"/>
  <c r="Y188" i="46"/>
  <c r="Y124" i="46"/>
  <c r="Y419" i="46"/>
  <c r="AB419" i="46" s="1"/>
  <c r="Y291" i="46"/>
  <c r="AA291" i="46"/>
  <c r="Y227" i="46"/>
  <c r="AA227" i="46"/>
  <c r="Y163" i="46"/>
  <c r="AB163" i="46" s="1"/>
  <c r="Y99" i="46"/>
  <c r="AB99" i="46" s="1"/>
  <c r="Y329" i="46"/>
  <c r="AA329" i="46" s="1"/>
  <c r="Y265" i="46"/>
  <c r="AD265" i="46" s="1"/>
  <c r="AA265" i="46"/>
  <c r="Y201" i="46"/>
  <c r="AA201" i="46" s="1"/>
  <c r="Y512" i="46"/>
  <c r="AB512" i="46" s="1"/>
  <c r="Y448" i="46"/>
  <c r="AB448" i="46" s="1"/>
  <c r="AA448" i="46"/>
  <c r="Y384" i="46"/>
  <c r="AD384" i="46" s="1"/>
  <c r="AA384" i="46"/>
  <c r="Y320" i="46"/>
  <c r="Y256" i="46"/>
  <c r="AA256" i="46"/>
  <c r="Y192" i="46"/>
  <c r="AA192" i="46" s="1"/>
  <c r="Y479" i="46"/>
  <c r="AD479" i="46" s="1"/>
  <c r="AA479" i="46"/>
  <c r="Y415" i="46"/>
  <c r="AD415" i="46" s="1"/>
  <c r="AA415" i="46"/>
  <c r="Y351" i="46"/>
  <c r="AC351" i="46" s="1"/>
  <c r="Y287" i="46"/>
  <c r="Y223" i="46"/>
  <c r="Y159" i="46"/>
  <c r="AB159" i="46" s="1"/>
  <c r="Y95" i="46"/>
  <c r="AB95" i="46" s="1"/>
  <c r="Y2468" i="46"/>
  <c r="AC2468" i="46" s="1"/>
  <c r="Y2404" i="46"/>
  <c r="AA2404" i="46" s="1"/>
  <c r="Y2340" i="46"/>
  <c r="AD2340" i="46" s="1"/>
  <c r="Y2276" i="46"/>
  <c r="AA2276" i="46" s="1"/>
  <c r="Y2148" i="46"/>
  <c r="AD2148" i="46" s="1"/>
  <c r="Y2084" i="46"/>
  <c r="AD2084" i="46" s="1"/>
  <c r="AA2084" i="46"/>
  <c r="Y2020" i="46"/>
  <c r="AA2020" i="46" s="1"/>
  <c r="AE2020" i="46" s="1"/>
  <c r="Y1950" i="46"/>
  <c r="AC1950" i="46" s="1"/>
  <c r="AA1950" i="46"/>
  <c r="Y1858" i="46"/>
  <c r="AC1858" i="46" s="1"/>
  <c r="Y1735" i="46"/>
  <c r="AC1735" i="46" s="1"/>
  <c r="AA1735" i="46"/>
  <c r="Y1507" i="46"/>
  <c r="AD1507" i="46" s="1"/>
  <c r="AA1507" i="46"/>
  <c r="Y2459" i="46"/>
  <c r="AA2459" i="46" s="1"/>
  <c r="Y2395" i="46"/>
  <c r="AA2395" i="46" s="1"/>
  <c r="AE2395" i="46" s="1"/>
  <c r="Y2331" i="46"/>
  <c r="AA2331" i="46"/>
  <c r="Y2267" i="46"/>
  <c r="Y2203" i="46"/>
  <c r="AC2203" i="46" s="1"/>
  <c r="AA2203" i="46"/>
  <c r="Y2139" i="46"/>
  <c r="AC2139" i="46" s="1"/>
  <c r="Y2075" i="46"/>
  <c r="AA2075" i="46" s="1"/>
  <c r="Y2011" i="46"/>
  <c r="AB2011" i="46" s="1"/>
  <c r="Y1939" i="46"/>
  <c r="AD1939" i="46" s="1"/>
  <c r="Y1843" i="46"/>
  <c r="AC1843" i="46" s="1"/>
  <c r="Y1711" i="46"/>
  <c r="AB1711" i="46" s="1"/>
  <c r="Y1471" i="46"/>
  <c r="AA1471" i="46"/>
  <c r="Y2450" i="46"/>
  <c r="AC2450" i="46" s="1"/>
  <c r="AA2450" i="46"/>
  <c r="Y2386" i="46"/>
  <c r="AB2386" i="46" s="1"/>
  <c r="AA2386" i="46"/>
  <c r="Y2322" i="46"/>
  <c r="AC2322" i="46" s="1"/>
  <c r="AA2322" i="46"/>
  <c r="Y2258" i="46"/>
  <c r="Y2194" i="46"/>
  <c r="AA2194" i="46" s="1"/>
  <c r="Y2130" i="46"/>
  <c r="AD2130" i="46" s="1"/>
  <c r="Y2066" i="46"/>
  <c r="AB2066" i="46" s="1"/>
  <c r="Y2002" i="46"/>
  <c r="AA2002" i="46" s="1"/>
  <c r="Y1927" i="46"/>
  <c r="AA1927" i="46" s="1"/>
  <c r="Y1830" i="46"/>
  <c r="AC1830" i="46" s="1"/>
  <c r="Y1687" i="46"/>
  <c r="AB1687" i="46" s="1"/>
  <c r="Y1435" i="46"/>
  <c r="AA1435" i="46" s="1"/>
  <c r="Y2441" i="46"/>
  <c r="AA2441" i="46" s="1"/>
  <c r="AE2441" i="46" s="1"/>
  <c r="Y2377" i="46"/>
  <c r="AB2377" i="46" s="1"/>
  <c r="AA2377" i="46"/>
  <c r="Y2313" i="46"/>
  <c r="AC2313" i="46" s="1"/>
  <c r="AA2313" i="46"/>
  <c r="Y2249" i="46"/>
  <c r="AA2249" i="46" s="1"/>
  <c r="Y2185" i="46"/>
  <c r="AA2185" i="46"/>
  <c r="Y2057" i="46"/>
  <c r="AA2057" i="46" s="1"/>
  <c r="Y1992" i="46"/>
  <c r="AA1992" i="46" s="1"/>
  <c r="Y1915" i="46"/>
  <c r="Y1815" i="46"/>
  <c r="Y1655" i="46"/>
  <c r="AC1655" i="46" s="1"/>
  <c r="AA1655" i="46"/>
  <c r="Y1399" i="46"/>
  <c r="AC1399" i="46" s="1"/>
  <c r="AA1399" i="46"/>
  <c r="Y2432" i="46"/>
  <c r="AB2432" i="46" s="1"/>
  <c r="Y2368" i="46"/>
  <c r="AA2368" i="46"/>
  <c r="Y2304" i="46"/>
  <c r="AD2304" i="46" s="1"/>
  <c r="AA2304" i="46"/>
  <c r="Y2240" i="46"/>
  <c r="AC2240" i="46" s="1"/>
  <c r="Y2176" i="46"/>
  <c r="AC2176" i="46" s="1"/>
  <c r="AA2176" i="46"/>
  <c r="Y2112" i="46"/>
  <c r="Y2048" i="46"/>
  <c r="AD2048" i="46" s="1"/>
  <c r="Y1982" i="46"/>
  <c r="AC1982" i="46" s="1"/>
  <c r="AA1982" i="46"/>
  <c r="Y1903" i="46"/>
  <c r="AB1903" i="46" s="1"/>
  <c r="AA1903" i="46"/>
  <c r="Y1801" i="46"/>
  <c r="AA1801" i="46"/>
  <c r="Y1619" i="46"/>
  <c r="Y2487" i="46"/>
  <c r="AC2487" i="46" s="1"/>
  <c r="AA2487" i="46"/>
  <c r="Y2423" i="46"/>
  <c r="AA2423" i="46" s="1"/>
  <c r="Y2359" i="46"/>
  <c r="AD2359" i="46" s="1"/>
  <c r="Y2295" i="46"/>
  <c r="AD2295" i="46" s="1"/>
  <c r="Y2231" i="46"/>
  <c r="Y2167" i="46"/>
  <c r="AC2167" i="46" s="1"/>
  <c r="AA2167" i="46"/>
  <c r="Y2103" i="46"/>
  <c r="AD2103" i="46" s="1"/>
  <c r="Y2039" i="46"/>
  <c r="AC2039" i="46" s="1"/>
  <c r="AA2039" i="46"/>
  <c r="Y1971" i="46"/>
  <c r="AC1971" i="46" s="1"/>
  <c r="Y1889" i="46"/>
  <c r="AC1889" i="46" s="1"/>
  <c r="AA1889" i="46"/>
  <c r="Y1783" i="46"/>
  <c r="AD1783" i="46" s="1"/>
  <c r="AA1783" i="46"/>
  <c r="Y1583" i="46"/>
  <c r="AC1583" i="46" s="1"/>
  <c r="AA1583" i="46"/>
  <c r="Y2478" i="46"/>
  <c r="AA2478" i="46" s="1"/>
  <c r="AE2478" i="46" s="1"/>
  <c r="Y2414" i="46"/>
  <c r="AD2414" i="46" s="1"/>
  <c r="AA2414" i="46"/>
  <c r="Y2350" i="46"/>
  <c r="AA2350" i="46" s="1"/>
  <c r="Y2286" i="46"/>
  <c r="AA2286" i="46" s="1"/>
  <c r="AE2286" i="46" s="1"/>
  <c r="Y2222" i="46"/>
  <c r="AB2222" i="46" s="1"/>
  <c r="Y2158" i="46"/>
  <c r="AB2158" i="46" s="1"/>
  <c r="Y2094" i="46"/>
  <c r="AA2094" i="46" s="1"/>
  <c r="Y2030" i="46"/>
  <c r="AC2030" i="46" s="1"/>
  <c r="Y1961" i="46"/>
  <c r="AC1961" i="46" s="1"/>
  <c r="AA1961" i="46"/>
  <c r="Y1874" i="46"/>
  <c r="Y1762" i="46"/>
  <c r="AB1762" i="46" s="1"/>
  <c r="Y1547" i="46"/>
  <c r="AA1547" i="46" s="1"/>
  <c r="Y2469" i="46"/>
  <c r="AA2469" i="46" s="1"/>
  <c r="Y2405" i="46"/>
  <c r="AA2405" i="46" s="1"/>
  <c r="Y2341" i="46"/>
  <c r="AC2341" i="46" s="1"/>
  <c r="Y2277" i="46"/>
  <c r="AC2277" i="46" s="1"/>
  <c r="AA2277" i="46"/>
  <c r="Y2213" i="46"/>
  <c r="Y2149" i="46"/>
  <c r="AC2149" i="46" s="1"/>
  <c r="AA2149" i="46"/>
  <c r="Y2085" i="46"/>
  <c r="AD2085" i="46" s="1"/>
  <c r="AA2085" i="46"/>
  <c r="Y2021" i="46"/>
  <c r="AA2021" i="46" s="1"/>
  <c r="AE2021" i="46" s="1"/>
  <c r="Y1951" i="46"/>
  <c r="AD1951" i="46" s="1"/>
  <c r="Y1859" i="46"/>
  <c r="Y1738" i="46"/>
  <c r="AA1738" i="46" s="1"/>
  <c r="Y1511" i="46"/>
  <c r="AC1511" i="46" s="1"/>
  <c r="Y1650" i="46"/>
  <c r="AD1650" i="46" s="1"/>
  <c r="AA1650" i="46"/>
  <c r="Y1586" i="46"/>
  <c r="AC1586" i="46" s="1"/>
  <c r="AA1586" i="46"/>
  <c r="Y1522" i="46"/>
  <c r="Y1458" i="46"/>
  <c r="Y1394" i="46"/>
  <c r="Y1330" i="46"/>
  <c r="AD1330" i="46" s="1"/>
  <c r="AA1330" i="46"/>
  <c r="Y1266" i="46"/>
  <c r="AC1266" i="46" s="1"/>
  <c r="AA1266" i="46"/>
  <c r="Y1202" i="46"/>
  <c r="AA1202" i="46" s="1"/>
  <c r="Y1138" i="46"/>
  <c r="Y1074" i="46"/>
  <c r="AC1074" i="46" s="1"/>
  <c r="Y1010" i="46"/>
  <c r="AC1010" i="46" s="1"/>
  <c r="AA1010" i="46"/>
  <c r="Y946" i="46"/>
  <c r="AB946" i="46" s="1"/>
  <c r="Y882" i="46"/>
  <c r="Y818" i="46"/>
  <c r="AC818" i="46" s="1"/>
  <c r="AA818" i="46"/>
  <c r="Y754" i="46"/>
  <c r="AC754" i="46" s="1"/>
  <c r="Y690" i="46"/>
  <c r="AC690" i="46" s="1"/>
  <c r="AA690" i="46"/>
  <c r="Y626" i="46"/>
  <c r="AA626" i="46" s="1"/>
  <c r="Y562" i="46"/>
  <c r="AC562" i="46" s="1"/>
  <c r="AA562" i="46"/>
  <c r="Y494" i="46"/>
  <c r="AC494" i="46" s="1"/>
  <c r="AA494" i="46"/>
  <c r="Y404" i="46"/>
  <c r="AD404" i="46" s="1"/>
  <c r="Y253" i="46"/>
  <c r="AA253" i="46" s="1"/>
  <c r="Y1761" i="46"/>
  <c r="AD1761" i="46" s="1"/>
  <c r="AA1761" i="46"/>
  <c r="Y1633" i="46"/>
  <c r="AC1633" i="46" s="1"/>
  <c r="AA1633" i="46"/>
  <c r="Y1569" i="46"/>
  <c r="AA1569" i="46"/>
  <c r="Y1505" i="46"/>
  <c r="AC1505" i="46" s="1"/>
  <c r="AA1505" i="46"/>
  <c r="Y1441" i="46"/>
  <c r="AA1441" i="46" s="1"/>
  <c r="Y1377" i="46"/>
  <c r="AA1377" i="46" s="1"/>
  <c r="Y1313" i="46"/>
  <c r="Y1249" i="46"/>
  <c r="AA1249" i="46" s="1"/>
  <c r="Y1185" i="46"/>
  <c r="Y1121" i="46"/>
  <c r="AA1121" i="46"/>
  <c r="Y1057" i="46"/>
  <c r="AB1057" i="46" s="1"/>
  <c r="Y993" i="46"/>
  <c r="AC993" i="46" s="1"/>
  <c r="Y929" i="46"/>
  <c r="AC929" i="46" s="1"/>
  <c r="AA929" i="46"/>
  <c r="Y865" i="46"/>
  <c r="AC865" i="46" s="1"/>
  <c r="AA865" i="46"/>
  <c r="Y801" i="46"/>
  <c r="AD801" i="46" s="1"/>
  <c r="Y737" i="46"/>
  <c r="AD737" i="46" s="1"/>
  <c r="Y673" i="46"/>
  <c r="AB673" i="46" s="1"/>
  <c r="AA673" i="46"/>
  <c r="Y609" i="46"/>
  <c r="AA609" i="46"/>
  <c r="Y545" i="46"/>
  <c r="AA545" i="46" s="1"/>
  <c r="Y473" i="46"/>
  <c r="AA473" i="46" s="1"/>
  <c r="Y370" i="46"/>
  <c r="AD370" i="46" s="1"/>
  <c r="Y186" i="46"/>
  <c r="Y1912" i="46"/>
  <c r="AC1912" i="46" s="1"/>
  <c r="AA1912" i="46"/>
  <c r="Y1848" i="46"/>
  <c r="AA1848" i="46"/>
  <c r="Y1784" i="46"/>
  <c r="AA1784" i="46"/>
  <c r="Y1720" i="46"/>
  <c r="AA1720" i="46" s="1"/>
  <c r="Y1656" i="46"/>
  <c r="AC1656" i="46" s="1"/>
  <c r="AA1656" i="46"/>
  <c r="Y1592" i="46"/>
  <c r="AC1592" i="46" s="1"/>
  <c r="AA1592" i="46"/>
  <c r="Y1528" i="46"/>
  <c r="AA1528" i="46" s="1"/>
  <c r="Y1464" i="46"/>
  <c r="AC1464" i="46" s="1"/>
  <c r="AA1464" i="46"/>
  <c r="Y1400" i="46"/>
  <c r="AD1400" i="46" s="1"/>
  <c r="AA1400" i="46"/>
  <c r="Y1336" i="46"/>
  <c r="AA1336" i="46" s="1"/>
  <c r="AE1336" i="46" s="1"/>
  <c r="Y1272" i="46"/>
  <c r="AD1272" i="46" s="1"/>
  <c r="Y1208" i="46"/>
  <c r="AC1208" i="46" s="1"/>
  <c r="Y1144" i="46"/>
  <c r="AC1144" i="46" s="1"/>
  <c r="AA1144" i="46"/>
  <c r="Y1080" i="46"/>
  <c r="AD1080" i="46" s="1"/>
  <c r="AA1080" i="46"/>
  <c r="Y1016" i="46"/>
  <c r="AD1016" i="46" s="1"/>
  <c r="Y952" i="46"/>
  <c r="AA952" i="46" s="1"/>
  <c r="Y888" i="46"/>
  <c r="AA888" i="46" s="1"/>
  <c r="Y824" i="46"/>
  <c r="AC824" i="46" s="1"/>
  <c r="Y760" i="46"/>
  <c r="AB760" i="46" s="1"/>
  <c r="AA760" i="46"/>
  <c r="Y696" i="46"/>
  <c r="AC696" i="46" s="1"/>
  <c r="AA696" i="46"/>
  <c r="Y632" i="46"/>
  <c r="AD632" i="46" s="1"/>
  <c r="Y568" i="46"/>
  <c r="AC568" i="46" s="1"/>
  <c r="AA568" i="46"/>
  <c r="Y502" i="46"/>
  <c r="AA502" i="46" s="1"/>
  <c r="Y413" i="46"/>
  <c r="AD413" i="46" s="1"/>
  <c r="AA413" i="46"/>
  <c r="Y269" i="46"/>
  <c r="Y1367" i="46"/>
  <c r="AB1367" i="46" s="1"/>
  <c r="Y1303" i="46"/>
  <c r="AA1303" i="46" s="1"/>
  <c r="Y1239" i="46"/>
  <c r="Y1175" i="46"/>
  <c r="AD1175" i="46" s="1"/>
  <c r="AA1175" i="46"/>
  <c r="Y1111" i="46"/>
  <c r="AC1111" i="46" s="1"/>
  <c r="Y1047" i="46"/>
  <c r="AA1047" i="46" s="1"/>
  <c r="Y983" i="46"/>
  <c r="AC983" i="46" s="1"/>
  <c r="Y919" i="46"/>
  <c r="AC919" i="46" s="1"/>
  <c r="AA919" i="46"/>
  <c r="Y855" i="46"/>
  <c r="AC855" i="46" s="1"/>
  <c r="Y791" i="46"/>
  <c r="AA791" i="46" s="1"/>
  <c r="Y727" i="46"/>
  <c r="AD727" i="46" s="1"/>
  <c r="AA727" i="46"/>
  <c r="Y663" i="46"/>
  <c r="AA663" i="46" s="1"/>
  <c r="Y599" i="46"/>
  <c r="AC599" i="46" s="1"/>
  <c r="Y535" i="46"/>
  <c r="AC535" i="46" s="1"/>
  <c r="AA535" i="46"/>
  <c r="Y459" i="46"/>
  <c r="AD459" i="46" s="1"/>
  <c r="Y349" i="46"/>
  <c r="AD349" i="46" s="1"/>
  <c r="Y1758" i="46"/>
  <c r="AB1758" i="46" s="1"/>
  <c r="Y1694" i="46"/>
  <c r="AD1694" i="46" s="1"/>
  <c r="AA1694" i="46"/>
  <c r="Y1630" i="46"/>
  <c r="AA1630" i="46" s="1"/>
  <c r="Y1566" i="46"/>
  <c r="AD1566" i="46" s="1"/>
  <c r="Y1502" i="46"/>
  <c r="AC1502" i="46" s="1"/>
  <c r="AA1502" i="46"/>
  <c r="Y1438" i="46"/>
  <c r="AC1438" i="46" s="1"/>
  <c r="AA1438" i="46"/>
  <c r="Y1374" i="46"/>
  <c r="AA1374" i="46" s="1"/>
  <c r="Y1310" i="46"/>
  <c r="AA1310" i="46"/>
  <c r="Y1246" i="46"/>
  <c r="AC1246" i="46" s="1"/>
  <c r="AA1246" i="46"/>
  <c r="Y1182" i="46"/>
  <c r="AA1182" i="46" s="1"/>
  <c r="Y1118" i="46"/>
  <c r="AD1118" i="46" s="1"/>
  <c r="Y1054" i="46"/>
  <c r="AA1054" i="46"/>
  <c r="Y990" i="46"/>
  <c r="AB990" i="46" s="1"/>
  <c r="Y926" i="46"/>
  <c r="AD926" i="46" s="1"/>
  <c r="Y862" i="46"/>
  <c r="AC862" i="46" s="1"/>
  <c r="Y798" i="46"/>
  <c r="AB798" i="46" s="1"/>
  <c r="Y734" i="46"/>
  <c r="AD734" i="46" s="1"/>
  <c r="Y670" i="46"/>
  <c r="AD670" i="46" s="1"/>
  <c r="Y606" i="46"/>
  <c r="AC606" i="46" s="1"/>
  <c r="Y542" i="46"/>
  <c r="AA542" i="46" s="1"/>
  <c r="Y468" i="46"/>
  <c r="AC468" i="46" s="1"/>
  <c r="AA468" i="46"/>
  <c r="Y364" i="46"/>
  <c r="AD364" i="46" s="1"/>
  <c r="AA364" i="46"/>
  <c r="Y174" i="46"/>
  <c r="Y1965" i="46"/>
  <c r="AA1965" i="46"/>
  <c r="Y1901" i="46"/>
  <c r="AA1901" i="46" s="1"/>
  <c r="AE1901" i="46" s="1"/>
  <c r="Y1837" i="46"/>
  <c r="AD1837" i="46" s="1"/>
  <c r="AA1837" i="46"/>
  <c r="Y1773" i="46"/>
  <c r="AD1773" i="46" s="1"/>
  <c r="Y1709" i="46"/>
  <c r="AC1709" i="46" s="1"/>
  <c r="Y1645" i="46"/>
  <c r="AC1645" i="46" s="1"/>
  <c r="AA1645" i="46"/>
  <c r="Y1581" i="46"/>
  <c r="AC1581" i="46" s="1"/>
  <c r="AA1581" i="46"/>
  <c r="Y1517" i="46"/>
  <c r="AA1517" i="46" s="1"/>
  <c r="Y1453" i="46"/>
  <c r="Y1389" i="46"/>
  <c r="AC1389" i="46" s="1"/>
  <c r="Y1325" i="46"/>
  <c r="AC1325" i="46" s="1"/>
  <c r="AA1325" i="46"/>
  <c r="Y1261" i="46"/>
  <c r="AD1261" i="46" s="1"/>
  <c r="Y1197" i="46"/>
  <c r="AC1197" i="46" s="1"/>
  <c r="Y1133" i="46"/>
  <c r="AD1133" i="46" s="1"/>
  <c r="AA1133" i="46"/>
  <c r="Y1069" i="46"/>
  <c r="AC1069" i="46" s="1"/>
  <c r="Y1005" i="46"/>
  <c r="AC1005" i="46" s="1"/>
  <c r="Y941" i="46"/>
  <c r="AA941" i="46" s="1"/>
  <c r="Y877" i="46"/>
  <c r="Y813" i="46"/>
  <c r="AA813" i="46"/>
  <c r="Y749" i="46"/>
  <c r="AD749" i="46" s="1"/>
  <c r="Y685" i="46"/>
  <c r="AB685" i="46" s="1"/>
  <c r="Y621" i="46"/>
  <c r="AD621" i="46" s="1"/>
  <c r="Y557" i="46"/>
  <c r="AA557" i="46" s="1"/>
  <c r="Y489" i="46"/>
  <c r="AC489" i="46" s="1"/>
  <c r="Y234" i="46"/>
  <c r="Y1884" i="46"/>
  <c r="AD1884" i="46" s="1"/>
  <c r="AA1884" i="46"/>
  <c r="Y1820" i="46"/>
  <c r="Y1756" i="46"/>
  <c r="AC1756" i="46" s="1"/>
  <c r="AA1756" i="46"/>
  <c r="Y1692" i="46"/>
  <c r="AD1692" i="46" s="1"/>
  <c r="Y1628" i="46"/>
  <c r="Y1564" i="46"/>
  <c r="AB1564" i="46" s="1"/>
  <c r="AA1564" i="46"/>
  <c r="Y1500" i="46"/>
  <c r="AC1500" i="46" s="1"/>
  <c r="AA1500" i="46"/>
  <c r="Y1436" i="46"/>
  <c r="Y1372" i="46"/>
  <c r="Y1308" i="46"/>
  <c r="AC1308" i="46" s="1"/>
  <c r="AA1308" i="46"/>
  <c r="Y1244" i="46"/>
  <c r="AA1244" i="46"/>
  <c r="Y1180" i="46"/>
  <c r="Y1116" i="46"/>
  <c r="AD1116" i="46" s="1"/>
  <c r="Y1052" i="46"/>
  <c r="Y988" i="46"/>
  <c r="AC988" i="46" s="1"/>
  <c r="Y924" i="46"/>
  <c r="AD924" i="46" s="1"/>
  <c r="Y860" i="46"/>
  <c r="AA860" i="46"/>
  <c r="Y796" i="46"/>
  <c r="AC796" i="46" s="1"/>
  <c r="Y732" i="46"/>
  <c r="AD732" i="46" s="1"/>
  <c r="AA732" i="46"/>
  <c r="Y668" i="46"/>
  <c r="AA668" i="46" s="1"/>
  <c r="Y604" i="46"/>
  <c r="AC604" i="46" s="1"/>
  <c r="Y540" i="46"/>
  <c r="AA540" i="46" s="1"/>
  <c r="Y466" i="46"/>
  <c r="AA466" i="46"/>
  <c r="Y358" i="46"/>
  <c r="AB358" i="46" s="1"/>
  <c r="Y166" i="46"/>
  <c r="AC166" i="46" s="1"/>
  <c r="Y1331" i="46"/>
  <c r="AA1331" i="46" s="1"/>
  <c r="Y1267" i="46"/>
  <c r="AD1267" i="46" s="1"/>
  <c r="AA1267" i="46"/>
  <c r="Y1203" i="46"/>
  <c r="Y1139" i="46"/>
  <c r="AA1139" i="46" s="1"/>
  <c r="AE1139" i="46" s="1"/>
  <c r="Y1075" i="46"/>
  <c r="AB1075" i="46" s="1"/>
  <c r="Y1011" i="46"/>
  <c r="AC1011" i="46" s="1"/>
  <c r="AA1011" i="46"/>
  <c r="Y947" i="46"/>
  <c r="AC947" i="46" s="1"/>
  <c r="Y883" i="46"/>
  <c r="Y819" i="46"/>
  <c r="AB819" i="46" s="1"/>
  <c r="Y755" i="46"/>
  <c r="AB755" i="46" s="1"/>
  <c r="Y691" i="46"/>
  <c r="AA691" i="46"/>
  <c r="Y627" i="46"/>
  <c r="AD627" i="46" s="1"/>
  <c r="Y563" i="46"/>
  <c r="AC563" i="46" s="1"/>
  <c r="AA563" i="46"/>
  <c r="Y497" i="46"/>
  <c r="AC497" i="46" s="1"/>
  <c r="Y405" i="46"/>
  <c r="AB405" i="46" s="1"/>
  <c r="Y254" i="46"/>
  <c r="AA254" i="46" s="1"/>
  <c r="Y237" i="46"/>
  <c r="AA237" i="46"/>
  <c r="Y173" i="46"/>
  <c r="Y109" i="46"/>
  <c r="Y308" i="46"/>
  <c r="Y244" i="46"/>
  <c r="AC244" i="46" s="1"/>
  <c r="Y180" i="46"/>
  <c r="Y116" i="46"/>
  <c r="AB116" i="46" s="1"/>
  <c r="Y411" i="46"/>
  <c r="AB411" i="46" s="1"/>
  <c r="AA411" i="46"/>
  <c r="Y347" i="46"/>
  <c r="AD347" i="46" s="1"/>
  <c r="AA347" i="46"/>
  <c r="Y283" i="46"/>
  <c r="AC283" i="46" s="1"/>
  <c r="Y219" i="46"/>
  <c r="AA219" i="46" s="1"/>
  <c r="Y385" i="46"/>
  <c r="AA385" i="46"/>
  <c r="Y321" i="46"/>
  <c r="AA321" i="46"/>
  <c r="Y257" i="46"/>
  <c r="AD257" i="46" s="1"/>
  <c r="Y193" i="46"/>
  <c r="AA193" i="46" s="1"/>
  <c r="Y129" i="46"/>
  <c r="AA129" i="46" s="1"/>
  <c r="Y504" i="46"/>
  <c r="AA504" i="46" s="1"/>
  <c r="Y440" i="46"/>
  <c r="AB440" i="46" s="1"/>
  <c r="Y376" i="46"/>
  <c r="AD376" i="46" s="1"/>
  <c r="Y312" i="46"/>
  <c r="AA312" i="46"/>
  <c r="Y248" i="46"/>
  <c r="AA248" i="46"/>
  <c r="Y184" i="46"/>
  <c r="Y120" i="46"/>
  <c r="Y471" i="46"/>
  <c r="AA471" i="46" s="1"/>
  <c r="Y407" i="46"/>
  <c r="AD407" i="46" s="1"/>
  <c r="Y343" i="46"/>
  <c r="AD343" i="46" s="1"/>
  <c r="Y279" i="46"/>
  <c r="AA279" i="46" s="1"/>
  <c r="Y215" i="46"/>
  <c r="AC215" i="46" s="1"/>
  <c r="Y87" i="46"/>
  <c r="AB87" i="46" s="1"/>
  <c r="AD2249" i="46"/>
  <c r="AD742" i="46"/>
  <c r="AC1503" i="46"/>
  <c r="AC1827" i="46"/>
  <c r="AC1408" i="46"/>
  <c r="AC873" i="46"/>
  <c r="Y2460" i="46"/>
  <c r="AC2460" i="46" s="1"/>
  <c r="AA2460" i="46"/>
  <c r="Y2396" i="46"/>
  <c r="AA2396" i="46" s="1"/>
  <c r="Y2332" i="46"/>
  <c r="AC2332" i="46" s="1"/>
  <c r="Y2268" i="46"/>
  <c r="AD2268" i="46" s="1"/>
  <c r="AA2268" i="46"/>
  <c r="Y2204" i="46"/>
  <c r="AA2204" i="46"/>
  <c r="Y2140" i="46"/>
  <c r="AD2140" i="46" s="1"/>
  <c r="AA2140" i="46"/>
  <c r="Y2076" i="46"/>
  <c r="Y2012" i="46"/>
  <c r="AD2012" i="46" s="1"/>
  <c r="Y1940" i="46"/>
  <c r="AD1940" i="46" s="1"/>
  <c r="Y1846" i="46"/>
  <c r="AC1846" i="46" s="1"/>
  <c r="AA1846" i="46"/>
  <c r="Y1714" i="46"/>
  <c r="AA1714" i="46" s="1"/>
  <c r="Y1475" i="46"/>
  <c r="Y2451" i="46"/>
  <c r="AA2451" i="46" s="1"/>
  <c r="Y2387" i="46"/>
  <c r="AD2387" i="46" s="1"/>
  <c r="AA2387" i="46"/>
  <c r="Y2323" i="46"/>
  <c r="AB2323" i="46" s="1"/>
  <c r="Y2259" i="46"/>
  <c r="AA2259" i="46" s="1"/>
  <c r="Y2195" i="46"/>
  <c r="AC2195" i="46" s="1"/>
  <c r="Y2131" i="46"/>
  <c r="AC2131" i="46" s="1"/>
  <c r="AA2131" i="46"/>
  <c r="Y2067" i="46"/>
  <c r="AA2067" i="46" s="1"/>
  <c r="AE2067" i="46" s="1"/>
  <c r="Y2003" i="46"/>
  <c r="AC2003" i="46" s="1"/>
  <c r="AA2003" i="46"/>
  <c r="Y1929" i="46"/>
  <c r="Y1831" i="46"/>
  <c r="AA1831" i="46" s="1"/>
  <c r="Y1690" i="46"/>
  <c r="AB1690" i="46" s="1"/>
  <c r="Y1439" i="46"/>
  <c r="Y2442" i="46"/>
  <c r="AC2442" i="46" s="1"/>
  <c r="AA2442" i="46"/>
  <c r="Y2378" i="46"/>
  <c r="AA2378" i="46" s="1"/>
  <c r="AE2378" i="46" s="1"/>
  <c r="Y2314" i="46"/>
  <c r="AB2314" i="46" s="1"/>
  <c r="AA2314" i="46"/>
  <c r="Y2250" i="46"/>
  <c r="AA2250" i="46" s="1"/>
  <c r="Y2186" i="46"/>
  <c r="AC2186" i="46" s="1"/>
  <c r="Y2122" i="46"/>
  <c r="AC2122" i="46" s="1"/>
  <c r="AA2122" i="46"/>
  <c r="Y2058" i="46"/>
  <c r="AC2058" i="46" s="1"/>
  <c r="AA2058" i="46"/>
  <c r="Y1993" i="46"/>
  <c r="AA1993" i="46"/>
  <c r="Y1916" i="46"/>
  <c r="AA1916" i="46"/>
  <c r="Y1817" i="46"/>
  <c r="AA1817" i="46" s="1"/>
  <c r="Y1659" i="46"/>
  <c r="AC1659" i="46" s="1"/>
  <c r="AA1659" i="46"/>
  <c r="Y1403" i="46"/>
  <c r="AA1403" i="46" s="1"/>
  <c r="Y2433" i="46"/>
  <c r="Y2305" i="46"/>
  <c r="AC2305" i="46" s="1"/>
  <c r="AA2305" i="46"/>
  <c r="Y2241" i="46"/>
  <c r="AB2241" i="46" s="1"/>
  <c r="Y2177" i="46"/>
  <c r="AC2177" i="46" s="1"/>
  <c r="AA2177" i="46"/>
  <c r="Y2113" i="46"/>
  <c r="Y2049" i="46"/>
  <c r="AB2049" i="46" s="1"/>
  <c r="Y1983" i="46"/>
  <c r="AD1983" i="46" s="1"/>
  <c r="Y1905" i="46"/>
  <c r="AA1905" i="46" s="1"/>
  <c r="Y1802" i="46"/>
  <c r="AA1802" i="46"/>
  <c r="Y1623" i="46"/>
  <c r="AD1623" i="46" s="1"/>
  <c r="AA1623" i="46"/>
  <c r="Y2424" i="46"/>
  <c r="AD2424" i="46" s="1"/>
  <c r="Y2360" i="46"/>
  <c r="AB2360" i="46" s="1"/>
  <c r="Y2232" i="46"/>
  <c r="AD2232" i="46" s="1"/>
  <c r="Y2168" i="46"/>
  <c r="AC2168" i="46" s="1"/>
  <c r="AA2168" i="46"/>
  <c r="Y2104" i="46"/>
  <c r="Y2040" i="46"/>
  <c r="Y1972" i="46"/>
  <c r="AC1972" i="46" s="1"/>
  <c r="AA1972" i="46"/>
  <c r="Y1890" i="46"/>
  <c r="Y1785" i="46"/>
  <c r="AA1785" i="46" s="1"/>
  <c r="Y1587" i="46"/>
  <c r="AA1587" i="46" s="1"/>
  <c r="Y2479" i="46"/>
  <c r="AB2479" i="46" s="1"/>
  <c r="Y2415" i="46"/>
  <c r="Y2351" i="46"/>
  <c r="AA2351" i="46" s="1"/>
  <c r="Y2287" i="46"/>
  <c r="AC2287" i="46" s="1"/>
  <c r="AA2287" i="46"/>
  <c r="Y2223" i="46"/>
  <c r="AD2223" i="46" s="1"/>
  <c r="AA2223" i="46"/>
  <c r="Y2159" i="46"/>
  <c r="AA2159" i="46" s="1"/>
  <c r="Y2095" i="46"/>
  <c r="Y2031" i="46"/>
  <c r="AC2031" i="46" s="1"/>
  <c r="Y1962" i="46"/>
  <c r="Y1875" i="46"/>
  <c r="AB1875" i="46" s="1"/>
  <c r="Y1763" i="46"/>
  <c r="AB1763" i="46" s="1"/>
  <c r="Y1551" i="46"/>
  <c r="AC1551" i="46" s="1"/>
  <c r="AA1551" i="46"/>
  <c r="Y2470" i="46"/>
  <c r="AB2470" i="46" s="1"/>
  <c r="Y2406" i="46"/>
  <c r="AB2406" i="46" s="1"/>
  <c r="Y2342" i="46"/>
  <c r="AC2342" i="46" s="1"/>
  <c r="Y2278" i="46"/>
  <c r="AD2278" i="46" s="1"/>
  <c r="AA2278" i="46"/>
  <c r="Y2214" i="46"/>
  <c r="AA2214" i="46" s="1"/>
  <c r="Y2086" i="46"/>
  <c r="AD2086" i="46" s="1"/>
  <c r="AA2086" i="46"/>
  <c r="Y2022" i="46"/>
  <c r="AB2022" i="46" s="1"/>
  <c r="AA2022" i="46"/>
  <c r="Y1952" i="46"/>
  <c r="AB1952" i="46" s="1"/>
  <c r="Y1862" i="46"/>
  <c r="Y1739" i="46"/>
  <c r="AC1739" i="46" s="1"/>
  <c r="AA1739" i="46"/>
  <c r="Y1515" i="46"/>
  <c r="AC1515" i="46" s="1"/>
  <c r="AA1515" i="46"/>
  <c r="Y2461" i="46"/>
  <c r="AA2461" i="46"/>
  <c r="Y2397" i="46"/>
  <c r="AA2397" i="46" s="1"/>
  <c r="Y2333" i="46"/>
  <c r="AC2333" i="46" s="1"/>
  <c r="AA2333" i="46"/>
  <c r="Y2269" i="46"/>
  <c r="Y2205" i="46"/>
  <c r="AC2205" i="46" s="1"/>
  <c r="AA2205" i="46"/>
  <c r="Y2141" i="46"/>
  <c r="Y2077" i="46"/>
  <c r="AD2077" i="46" s="1"/>
  <c r="Y2013" i="46"/>
  <c r="AA2013" i="46" s="1"/>
  <c r="AE2013" i="46" s="1"/>
  <c r="Y1942" i="46"/>
  <c r="Y1847" i="46"/>
  <c r="AD1847" i="46" s="1"/>
  <c r="AA1847" i="46"/>
  <c r="Y1715" i="46"/>
  <c r="AC1715" i="46" s="1"/>
  <c r="Y1479" i="46"/>
  <c r="AD1479" i="46" s="1"/>
  <c r="AA1479" i="46"/>
  <c r="Y1642" i="46"/>
  <c r="AD1642" i="46" s="1"/>
  <c r="AA1642" i="46"/>
  <c r="Y1578" i="46"/>
  <c r="AA1578" i="46"/>
  <c r="Y1514" i="46"/>
  <c r="AC1514" i="46" s="1"/>
  <c r="Y1450" i="46"/>
  <c r="AA1450" i="46"/>
  <c r="Y1386" i="46"/>
  <c r="AA1386" i="46" s="1"/>
  <c r="Y1322" i="46"/>
  <c r="Y1258" i="46"/>
  <c r="AC1258" i="46" s="1"/>
  <c r="AA1258" i="46"/>
  <c r="Y1194" i="46"/>
  <c r="AD1194" i="46" s="1"/>
  <c r="Y1130" i="46"/>
  <c r="AD1130" i="46" s="1"/>
  <c r="AA1130" i="46"/>
  <c r="Y1066" i="46"/>
  <c r="AD1066" i="46" s="1"/>
  <c r="Y1002" i="46"/>
  <c r="AD1002" i="46" s="1"/>
  <c r="AA1002" i="46"/>
  <c r="Y938" i="46"/>
  <c r="AB938" i="46" s="1"/>
  <c r="AA938" i="46"/>
  <c r="Y874" i="46"/>
  <c r="Y810" i="46"/>
  <c r="AA810" i="46"/>
  <c r="Y746" i="46"/>
  <c r="AD746" i="46" s="1"/>
  <c r="AA746" i="46"/>
  <c r="Y682" i="46"/>
  <c r="AB682" i="46" s="1"/>
  <c r="Y618" i="46"/>
  <c r="AD618" i="46" s="1"/>
  <c r="Y554" i="46"/>
  <c r="AA554" i="46" s="1"/>
  <c r="Y484" i="46"/>
  <c r="AD484" i="46" s="1"/>
  <c r="AA484" i="46"/>
  <c r="Y388" i="46"/>
  <c r="AA388" i="46"/>
  <c r="Y222" i="46"/>
  <c r="AA222" i="46"/>
  <c r="Y1753" i="46"/>
  <c r="AA1753" i="46"/>
  <c r="Y1689" i="46"/>
  <c r="AB1689" i="46" s="1"/>
  <c r="Y1625" i="46"/>
  <c r="AA1625" i="46"/>
  <c r="Y1561" i="46"/>
  <c r="AD1561" i="46" s="1"/>
  <c r="Y1497" i="46"/>
  <c r="AC1497" i="46" s="1"/>
  <c r="Y1433" i="46"/>
  <c r="AC1433" i="46" s="1"/>
  <c r="Y1369" i="46"/>
  <c r="AA1369" i="46"/>
  <c r="Y1305" i="46"/>
  <c r="Y1241" i="46"/>
  <c r="AD1241" i="46" s="1"/>
  <c r="AA1241" i="46"/>
  <c r="Y1177" i="46"/>
  <c r="AB1177" i="46" s="1"/>
  <c r="Y1113" i="46"/>
  <c r="AC1113" i="46" s="1"/>
  <c r="Y1049" i="46"/>
  <c r="AB1049" i="46" s="1"/>
  <c r="Y985" i="46"/>
  <c r="Y921" i="46"/>
  <c r="AA921" i="46" s="1"/>
  <c r="Y857" i="46"/>
  <c r="AC857" i="46" s="1"/>
  <c r="AA857" i="46"/>
  <c r="Y793" i="46"/>
  <c r="AD793" i="46" s="1"/>
  <c r="Y665" i="46"/>
  <c r="AC665" i="46" s="1"/>
  <c r="AA665" i="46"/>
  <c r="Y601" i="46"/>
  <c r="AC601" i="46" s="1"/>
  <c r="Y537" i="46"/>
  <c r="AA537" i="46" s="1"/>
  <c r="Y461" i="46"/>
  <c r="AA461" i="46" s="1"/>
  <c r="Y354" i="46"/>
  <c r="AD354" i="46" s="1"/>
  <c r="Y1904" i="46"/>
  <c r="AD1904" i="46" s="1"/>
  <c r="AA1904" i="46"/>
  <c r="Y1840" i="46"/>
  <c r="Y1776" i="46"/>
  <c r="AC1776" i="46" s="1"/>
  <c r="Y1712" i="46"/>
  <c r="AC1712" i="46" s="1"/>
  <c r="Y1648" i="46"/>
  <c r="AC1648" i="46" s="1"/>
  <c r="AA1648" i="46"/>
  <c r="Y1584" i="46"/>
  <c r="AA1584" i="46" s="1"/>
  <c r="AE1584" i="46" s="1"/>
  <c r="Y1520" i="46"/>
  <c r="AA1520" i="46" s="1"/>
  <c r="Y1456" i="46"/>
  <c r="AD1456" i="46" s="1"/>
  <c r="Y1392" i="46"/>
  <c r="AA1392" i="46"/>
  <c r="Y1328" i="46"/>
  <c r="AA1328" i="46"/>
  <c r="Y1264" i="46"/>
  <c r="AA1264" i="46"/>
  <c r="Y1200" i="46"/>
  <c r="AA1200" i="46" s="1"/>
  <c r="AE1200" i="46" s="1"/>
  <c r="Y1136" i="46"/>
  <c r="AA1136" i="46"/>
  <c r="Y1072" i="46"/>
  <c r="AD1072" i="46" s="1"/>
  <c r="Y1008" i="46"/>
  <c r="AC1008" i="46" s="1"/>
  <c r="AA1008" i="46"/>
  <c r="Y944" i="46"/>
  <c r="AA944" i="46" s="1"/>
  <c r="Y880" i="46"/>
  <c r="AA880" i="46" s="1"/>
  <c r="Y816" i="46"/>
  <c r="AD816" i="46" s="1"/>
  <c r="Y752" i="46"/>
  <c r="AB752" i="46" s="1"/>
  <c r="Y688" i="46"/>
  <c r="AA688" i="46"/>
  <c r="Y624" i="46"/>
  <c r="AD624" i="46" s="1"/>
  <c r="Y560" i="46"/>
  <c r="AC560" i="46" s="1"/>
  <c r="AA560" i="46"/>
  <c r="Y492" i="46"/>
  <c r="AD492" i="46" s="1"/>
  <c r="AA492" i="46"/>
  <c r="Y398" i="46"/>
  <c r="AC398" i="46" s="1"/>
  <c r="Y246" i="46"/>
  <c r="AC246" i="46" s="1"/>
  <c r="Y1359" i="46"/>
  <c r="Y1295" i="46"/>
  <c r="AA1295" i="46"/>
  <c r="Y1231" i="46"/>
  <c r="AD1231" i="46" s="1"/>
  <c r="AA1231" i="46"/>
  <c r="Y1167" i="46"/>
  <c r="AA1167" i="46"/>
  <c r="Y1103" i="46"/>
  <c r="AC1103" i="46" s="1"/>
  <c r="Y1039" i="46"/>
  <c r="AB1039" i="46" s="1"/>
  <c r="Y975" i="46"/>
  <c r="AB975" i="46" s="1"/>
  <c r="Y911" i="46"/>
  <c r="AA911" i="46" s="1"/>
  <c r="Y847" i="46"/>
  <c r="AB847" i="46" s="1"/>
  <c r="Y783" i="46"/>
  <c r="AA783" i="46" s="1"/>
  <c r="Y719" i="46"/>
  <c r="AD719" i="46" s="1"/>
  <c r="AA719" i="46"/>
  <c r="Y655" i="46"/>
  <c r="AA655" i="46"/>
  <c r="Y591" i="46"/>
  <c r="Y330" i="46"/>
  <c r="AA330" i="46"/>
  <c r="Y114" i="46"/>
  <c r="AB114" i="46" s="1"/>
  <c r="Y1750" i="46"/>
  <c r="AA1750" i="46"/>
  <c r="Y1622" i="46"/>
  <c r="AD1622" i="46" s="1"/>
  <c r="AA1622" i="46"/>
  <c r="Y1558" i="46"/>
  <c r="AB1558" i="46" s="1"/>
  <c r="AA1558" i="46"/>
  <c r="Y1494" i="46"/>
  <c r="AC1494" i="46" s="1"/>
  <c r="AA1494" i="46"/>
  <c r="Y1430" i="46"/>
  <c r="AD1430" i="46" s="1"/>
  <c r="AA1430" i="46"/>
  <c r="Y1366" i="46"/>
  <c r="AA1366" i="46" s="1"/>
  <c r="Y1302" i="46"/>
  <c r="Y1238" i="46"/>
  <c r="AA1238" i="46" s="1"/>
  <c r="Y1174" i="46"/>
  <c r="Y1110" i="46"/>
  <c r="AD1110" i="46" s="1"/>
  <c r="Y1046" i="46"/>
  <c r="AB1046" i="46" s="1"/>
  <c r="Y982" i="46"/>
  <c r="AC982" i="46" s="1"/>
  <c r="AA982" i="46"/>
  <c r="Y918" i="46"/>
  <c r="AC918" i="46" s="1"/>
  <c r="AA918" i="46"/>
  <c r="Y854" i="46"/>
  <c r="AD854" i="46" s="1"/>
  <c r="Y790" i="46"/>
  <c r="AC790" i="46" s="1"/>
  <c r="Y726" i="46"/>
  <c r="AD726" i="46" s="1"/>
  <c r="Y662" i="46"/>
  <c r="AC662" i="46" s="1"/>
  <c r="AA662" i="46"/>
  <c r="Y598" i="46"/>
  <c r="AC598" i="46" s="1"/>
  <c r="Y534" i="46"/>
  <c r="AC534" i="46" s="1"/>
  <c r="AA534" i="46"/>
  <c r="Y458" i="46"/>
  <c r="AA458" i="46" s="1"/>
  <c r="Y348" i="46"/>
  <c r="AD348" i="46" s="1"/>
  <c r="Y142" i="46"/>
  <c r="AD142" i="46" s="1"/>
  <c r="Y1957" i="46"/>
  <c r="Y1893" i="46"/>
  <c r="AC1893" i="46" s="1"/>
  <c r="Y1829" i="46"/>
  <c r="AC1829" i="46" s="1"/>
  <c r="AA1829" i="46"/>
  <c r="Y1765" i="46"/>
  <c r="Y1701" i="46"/>
  <c r="AC1701" i="46" s="1"/>
  <c r="AA1701" i="46"/>
  <c r="Y1637" i="46"/>
  <c r="AD1637" i="46" s="1"/>
  <c r="AA1637" i="46"/>
  <c r="Y1573" i="46"/>
  <c r="AA1573" i="46" s="1"/>
  <c r="AE1573" i="46" s="1"/>
  <c r="Y1509" i="46"/>
  <c r="AD1509" i="46" s="1"/>
  <c r="AA1509" i="46"/>
  <c r="Y1445" i="46"/>
  <c r="AA1445" i="46" s="1"/>
  <c r="Y1381" i="46"/>
  <c r="AD1381" i="46" s="1"/>
  <c r="AA1381" i="46"/>
  <c r="Y1317" i="46"/>
  <c r="AC1317" i="46" s="1"/>
  <c r="AA1317" i="46"/>
  <c r="Y1253" i="46"/>
  <c r="AD1253" i="46" s="1"/>
  <c r="AA1253" i="46"/>
  <c r="Y1189" i="46"/>
  <c r="AD1189" i="46" s="1"/>
  <c r="Y1125" i="46"/>
  <c r="AC1125" i="46" s="1"/>
  <c r="AA1125" i="46"/>
  <c r="Y1061" i="46"/>
  <c r="AA1061" i="46"/>
  <c r="Y997" i="46"/>
  <c r="AB997" i="46" s="1"/>
  <c r="Y933" i="46"/>
  <c r="AA933" i="46"/>
  <c r="Y869" i="46"/>
  <c r="AB869" i="46" s="1"/>
  <c r="AA869" i="46"/>
  <c r="Y805" i="46"/>
  <c r="AA805" i="46"/>
  <c r="Y741" i="46"/>
  <c r="AC741" i="46" s="1"/>
  <c r="Y677" i="46"/>
  <c r="AB677" i="46" s="1"/>
  <c r="Y613" i="46"/>
  <c r="AA613" i="46" s="1"/>
  <c r="Y549" i="46"/>
  <c r="AA549" i="46" s="1"/>
  <c r="Y477" i="46"/>
  <c r="AA477" i="46"/>
  <c r="Y378" i="46"/>
  <c r="AA378" i="46"/>
  <c r="Y202" i="46"/>
  <c r="AA202" i="46" s="1"/>
  <c r="Y1876" i="46"/>
  <c r="AC1876" i="46" s="1"/>
  <c r="AA1876" i="46"/>
  <c r="Y1812" i="46"/>
  <c r="AA1812" i="46"/>
  <c r="Y1748" i="46"/>
  <c r="Y1684" i="46"/>
  <c r="AB1684" i="46" s="1"/>
  <c r="Y1620" i="46"/>
  <c r="AA1620" i="46"/>
  <c r="Y1556" i="46"/>
  <c r="AD1556" i="46" s="1"/>
  <c r="Y1492" i="46"/>
  <c r="AA1492" i="46"/>
  <c r="Y1428" i="46"/>
  <c r="AA1428" i="46"/>
  <c r="Y1364" i="46"/>
  <c r="AC1364" i="46" s="1"/>
  <c r="AA1364" i="46"/>
  <c r="Y1300" i="46"/>
  <c r="AA1300" i="46"/>
  <c r="Y1236" i="46"/>
  <c r="AC1236" i="46" s="1"/>
  <c r="Y1172" i="46"/>
  <c r="AA1172" i="46" s="1"/>
  <c r="Y1108" i="46"/>
  <c r="AD1108" i="46" s="1"/>
  <c r="AA1108" i="46"/>
  <c r="Y1044" i="46"/>
  <c r="AB1044" i="46" s="1"/>
  <c r="Y980" i="46"/>
  <c r="AC980" i="46" s="1"/>
  <c r="AA980" i="46"/>
  <c r="Y916" i="46"/>
  <c r="AA916" i="46"/>
  <c r="Y852" i="46"/>
  <c r="AA852" i="46" s="1"/>
  <c r="Y724" i="46"/>
  <c r="AA724" i="46" s="1"/>
  <c r="Y660" i="46"/>
  <c r="AA660" i="46"/>
  <c r="Y596" i="46"/>
  <c r="AD596" i="46" s="1"/>
  <c r="Y532" i="46"/>
  <c r="AA532" i="46"/>
  <c r="Y454" i="46"/>
  <c r="AA454" i="46" s="1"/>
  <c r="Y342" i="46"/>
  <c r="AC342" i="46" s="1"/>
  <c r="Y1323" i="46"/>
  <c r="AA1323" i="46" s="1"/>
  <c r="Y1259" i="46"/>
  <c r="Y1195" i="46"/>
  <c r="AC1195" i="46" s="1"/>
  <c r="Y1131" i="46"/>
  <c r="AA1131" i="46"/>
  <c r="Y1067" i="46"/>
  <c r="AA1067" i="46" s="1"/>
  <c r="Y1003" i="46"/>
  <c r="AC1003" i="46" s="1"/>
  <c r="Y875" i="46"/>
  <c r="AB875" i="46" s="1"/>
  <c r="Y811" i="46"/>
  <c r="AD811" i="46" s="1"/>
  <c r="Y747" i="46"/>
  <c r="AA747" i="46" s="1"/>
  <c r="Y683" i="46"/>
  <c r="AB683" i="46" s="1"/>
  <c r="Y619" i="46"/>
  <c r="AA619" i="46" s="1"/>
  <c r="Y555" i="46"/>
  <c r="Y485" i="46"/>
  <c r="AA485" i="46"/>
  <c r="Y389" i="46"/>
  <c r="AB389" i="46" s="1"/>
  <c r="Y226" i="46"/>
  <c r="Y229" i="46"/>
  <c r="AA229" i="46"/>
  <c r="Y165" i="46"/>
  <c r="AD165" i="46" s="1"/>
  <c r="Y101" i="46"/>
  <c r="Y300" i="46"/>
  <c r="AB300" i="46" s="1"/>
  <c r="Y236" i="46"/>
  <c r="AA236" i="46"/>
  <c r="Y172" i="46"/>
  <c r="Y108" i="46"/>
  <c r="AB108" i="46" s="1"/>
  <c r="Y403" i="46"/>
  <c r="AA403" i="46"/>
  <c r="Y339" i="46"/>
  <c r="AA339" i="46"/>
  <c r="Y275" i="46"/>
  <c r="AA275" i="46" s="1"/>
  <c r="Y211" i="46"/>
  <c r="AA211" i="46" s="1"/>
  <c r="Y147" i="46"/>
  <c r="AC147" i="46" s="1"/>
  <c r="Y83" i="46"/>
  <c r="AB83" i="46" s="1"/>
  <c r="Y377" i="46"/>
  <c r="AD377" i="46" s="1"/>
  <c r="Y313" i="46"/>
  <c r="AA313" i="46"/>
  <c r="Y249" i="46"/>
  <c r="Y185" i="46"/>
  <c r="Y121" i="46"/>
  <c r="Y496" i="46"/>
  <c r="AA496" i="46"/>
  <c r="Y368" i="46"/>
  <c r="AD368" i="46" s="1"/>
  <c r="Y304" i="46"/>
  <c r="AA304" i="46" s="1"/>
  <c r="Y240" i="46"/>
  <c r="AA240" i="46" s="1"/>
  <c r="Y176" i="46"/>
  <c r="AD176" i="46" s="1"/>
  <c r="Y112" i="46"/>
  <c r="Y463" i="46"/>
  <c r="AA463" i="46" s="1"/>
  <c r="Y399" i="46"/>
  <c r="AB399" i="46" s="1"/>
  <c r="Y335" i="46"/>
  <c r="AA335" i="46"/>
  <c r="Y271" i="46"/>
  <c r="AA271" i="46" s="1"/>
  <c r="Y207" i="46"/>
  <c r="AA207" i="46" s="1"/>
  <c r="Y143" i="46"/>
  <c r="AD143" i="46" s="1"/>
  <c r="AD2284" i="46"/>
  <c r="AD1702" i="46"/>
  <c r="AD1146" i="46"/>
  <c r="AD1266" i="46"/>
  <c r="AD911" i="46"/>
  <c r="AD699" i="46"/>
  <c r="AD947" i="46"/>
  <c r="AD698" i="46"/>
  <c r="AD612" i="46"/>
  <c r="AC2440" i="46"/>
  <c r="AC2257" i="46"/>
  <c r="AC1755" i="46"/>
  <c r="AC1133" i="46"/>
  <c r="AB1980" i="46"/>
  <c r="AB1377" i="46"/>
  <c r="Y2452" i="46"/>
  <c r="AB2452" i="46" s="1"/>
  <c r="AA2452" i="46"/>
  <c r="Y2388" i="46"/>
  <c r="AD2388" i="46" s="1"/>
  <c r="Y2324" i="46"/>
  <c r="AA2324" i="46"/>
  <c r="Y2260" i="46"/>
  <c r="AA2260" i="46"/>
  <c r="Y2196" i="46"/>
  <c r="AB2196" i="46" s="1"/>
  <c r="Y2132" i="46"/>
  <c r="AA2132" i="46"/>
  <c r="Y2068" i="46"/>
  <c r="AC2068" i="46" s="1"/>
  <c r="AA2068" i="46"/>
  <c r="Y2004" i="46"/>
  <c r="AA2004" i="46"/>
  <c r="Y1930" i="46"/>
  <c r="Y1833" i="46"/>
  <c r="AA1833" i="46"/>
  <c r="Y1691" i="46"/>
  <c r="AC1691" i="46" s="1"/>
  <c r="Y1443" i="46"/>
  <c r="AA1443" i="46" s="1"/>
  <c r="Y2443" i="46"/>
  <c r="AA2443" i="46"/>
  <c r="Y2379" i="46"/>
  <c r="AA2379" i="46" s="1"/>
  <c r="AE2379" i="46" s="1"/>
  <c r="Y2187" i="46"/>
  <c r="AD2187" i="46" s="1"/>
  <c r="Y2123" i="46"/>
  <c r="AC2123" i="46" s="1"/>
  <c r="AA2123" i="46"/>
  <c r="Y2059" i="46"/>
  <c r="Y1994" i="46"/>
  <c r="AA1994" i="46" s="1"/>
  <c r="AE1994" i="46" s="1"/>
  <c r="Y1918" i="46"/>
  <c r="AA1918" i="46" s="1"/>
  <c r="Y1818" i="46"/>
  <c r="AC1818" i="46" s="1"/>
  <c r="AA1818" i="46"/>
  <c r="Y1663" i="46"/>
  <c r="Y1407" i="46"/>
  <c r="AA1407" i="46"/>
  <c r="Y2434" i="46"/>
  <c r="Y2370" i="46"/>
  <c r="AD2370" i="46" s="1"/>
  <c r="Y2306" i="46"/>
  <c r="AC2306" i="46" s="1"/>
  <c r="AA2306" i="46"/>
  <c r="Y2242" i="46"/>
  <c r="AA2242" i="46" s="1"/>
  <c r="AE2242" i="46" s="1"/>
  <c r="Y2178" i="46"/>
  <c r="AC2178" i="46" s="1"/>
  <c r="AA2178" i="46"/>
  <c r="Y2114" i="46"/>
  <c r="AA2114" i="46" s="1"/>
  <c r="Y2050" i="46"/>
  <c r="AC2050" i="46" s="1"/>
  <c r="Y1984" i="46"/>
  <c r="AD1984" i="46" s="1"/>
  <c r="AA1984" i="46"/>
  <c r="Y1906" i="46"/>
  <c r="AA1906" i="46"/>
  <c r="Y1803" i="46"/>
  <c r="Y1627" i="46"/>
  <c r="AB1627" i="46" s="1"/>
  <c r="Y1371" i="46"/>
  <c r="AD1371" i="46" s="1"/>
  <c r="Y2425" i="46"/>
  <c r="AD2425" i="46" s="1"/>
  <c r="Y2361" i="46"/>
  <c r="AB2361" i="46" s="1"/>
  <c r="Y2233" i="46"/>
  <c r="AD2233" i="46" s="1"/>
  <c r="Y2169" i="46"/>
  <c r="AA2169" i="46"/>
  <c r="Y2105" i="46"/>
  <c r="Y2041" i="46"/>
  <c r="Y1974" i="46"/>
  <c r="AC1974" i="46" s="1"/>
  <c r="Y1891" i="46"/>
  <c r="AC1891" i="46" s="1"/>
  <c r="AA1891" i="46"/>
  <c r="Y1786" i="46"/>
  <c r="AA1786" i="46"/>
  <c r="Y1591" i="46"/>
  <c r="AC1591" i="46" s="1"/>
  <c r="AA1591" i="46"/>
  <c r="Y2480" i="46"/>
  <c r="AA2480" i="46" s="1"/>
  <c r="AE2480" i="46" s="1"/>
  <c r="Y2416" i="46"/>
  <c r="Y2352" i="46"/>
  <c r="AA2352" i="46"/>
  <c r="Y2288" i="46"/>
  <c r="AC2288" i="46" s="1"/>
  <c r="AA2288" i="46"/>
  <c r="Y2224" i="46"/>
  <c r="AA2224" i="46"/>
  <c r="Y2160" i="46"/>
  <c r="AA2160" i="46" s="1"/>
  <c r="Y2096" i="46"/>
  <c r="AA2096" i="46" s="1"/>
  <c r="AE2096" i="46" s="1"/>
  <c r="Y2032" i="46"/>
  <c r="AA2032" i="46" s="1"/>
  <c r="AE2032" i="46" s="1"/>
  <c r="Y1963" i="46"/>
  <c r="AA1963" i="46" s="1"/>
  <c r="AE1963" i="46" s="1"/>
  <c r="Y1878" i="46"/>
  <c r="AD1878" i="46" s="1"/>
  <c r="Y1767" i="46"/>
  <c r="AA1767" i="46"/>
  <c r="Y1555" i="46"/>
  <c r="AD1555" i="46" s="1"/>
  <c r="Y2471" i="46"/>
  <c r="AB2471" i="46" s="1"/>
  <c r="AA2471" i="46"/>
  <c r="Y2407" i="46"/>
  <c r="Y2343" i="46"/>
  <c r="AC2343" i="46" s="1"/>
  <c r="AA2343" i="46"/>
  <c r="Y2279" i="46"/>
  <c r="Y2215" i="46"/>
  <c r="AD2215" i="46" s="1"/>
  <c r="AA2215" i="46"/>
  <c r="Y2151" i="46"/>
  <c r="AA2151" i="46" s="1"/>
  <c r="AE2151" i="46" s="1"/>
  <c r="Y2087" i="46"/>
  <c r="AD2087" i="46" s="1"/>
  <c r="Y2023" i="46"/>
  <c r="AD2023" i="46" s="1"/>
  <c r="AA2023" i="46"/>
  <c r="Y1953" i="46"/>
  <c r="AB1953" i="46" s="1"/>
  <c r="Y1863" i="46"/>
  <c r="AA1863" i="46"/>
  <c r="Y1743" i="46"/>
  <c r="Y1519" i="46"/>
  <c r="AB1519" i="46" s="1"/>
  <c r="Y2462" i="46"/>
  <c r="AA2462" i="46"/>
  <c r="Y2398" i="46"/>
  <c r="AA2398" i="46"/>
  <c r="Y2334" i="46"/>
  <c r="AA2334" i="46"/>
  <c r="Y2270" i="46"/>
  <c r="AB2270" i="46" s="1"/>
  <c r="AA2270" i="46"/>
  <c r="Y2206" i="46"/>
  <c r="AD2206" i="46" s="1"/>
  <c r="Y2142" i="46"/>
  <c r="Y2078" i="46"/>
  <c r="AA2078" i="46"/>
  <c r="Y2014" i="46"/>
  <c r="AC2014" i="46" s="1"/>
  <c r="AA2014" i="46"/>
  <c r="Y1943" i="46"/>
  <c r="Y1849" i="46"/>
  <c r="AC1849" i="46" s="1"/>
  <c r="AA1849" i="46"/>
  <c r="Y1719" i="46"/>
  <c r="AC1719" i="46" s="1"/>
  <c r="AA1719" i="46"/>
  <c r="Y1483" i="46"/>
  <c r="AA1483" i="46" s="1"/>
  <c r="Y2453" i="46"/>
  <c r="AA2453" i="46"/>
  <c r="Y2389" i="46"/>
  <c r="AD2389" i="46" s="1"/>
  <c r="Y2325" i="46"/>
  <c r="AD2325" i="46" s="1"/>
  <c r="AA2325" i="46"/>
  <c r="Y2261" i="46"/>
  <c r="AB2261" i="46" s="1"/>
  <c r="Y2197" i="46"/>
  <c r="AC2197" i="46" s="1"/>
  <c r="Y2133" i="46"/>
  <c r="AA2133" i="46" s="1"/>
  <c r="Y2069" i="46"/>
  <c r="AC2069" i="46" s="1"/>
  <c r="AA2069" i="46"/>
  <c r="Y2005" i="46"/>
  <c r="AA2005" i="46"/>
  <c r="Y1931" i="46"/>
  <c r="AA1931" i="46"/>
  <c r="Y1834" i="46"/>
  <c r="Y1695" i="46"/>
  <c r="AB1695" i="46" s="1"/>
  <c r="Y1447" i="46"/>
  <c r="AA1447" i="46" s="1"/>
  <c r="AE1447" i="46" s="1"/>
  <c r="Y1634" i="46"/>
  <c r="AA1634" i="46"/>
  <c r="Y1570" i="46"/>
  <c r="AA1570" i="46"/>
  <c r="Y1506" i="46"/>
  <c r="AA1506" i="46"/>
  <c r="Y1442" i="46"/>
  <c r="AC1442" i="46" s="1"/>
  <c r="Y1378" i="46"/>
  <c r="AC1378" i="46" s="1"/>
  <c r="AA1378" i="46"/>
  <c r="Y1314" i="46"/>
  <c r="AA1314" i="46" s="1"/>
  <c r="AE1314" i="46" s="1"/>
  <c r="Y1250" i="46"/>
  <c r="Y1186" i="46"/>
  <c r="Y1122" i="46"/>
  <c r="AA1122" i="46"/>
  <c r="Y1058" i="46"/>
  <c r="AD1058" i="46" s="1"/>
  <c r="Y994" i="46"/>
  <c r="AC994" i="46" s="1"/>
  <c r="AA994" i="46"/>
  <c r="Y930" i="46"/>
  <c r="AC930" i="46" s="1"/>
  <c r="AA930" i="46"/>
  <c r="Y866" i="46"/>
  <c r="AA866" i="46"/>
  <c r="Y802" i="46"/>
  <c r="AB802" i="46" s="1"/>
  <c r="Y738" i="46"/>
  <c r="AD738" i="46" s="1"/>
  <c r="Y674" i="46"/>
  <c r="AB674" i="46" s="1"/>
  <c r="Y610" i="46"/>
  <c r="AA610" i="46" s="1"/>
  <c r="Y546" i="46"/>
  <c r="Y474" i="46"/>
  <c r="AA474" i="46"/>
  <c r="Y372" i="46"/>
  <c r="AD372" i="46" s="1"/>
  <c r="Y190" i="46"/>
  <c r="AB190" i="46" s="1"/>
  <c r="Y1745" i="46"/>
  <c r="AC1745" i="46" s="1"/>
  <c r="AA1745" i="46"/>
  <c r="Y1681" i="46"/>
  <c r="AA1681" i="46"/>
  <c r="Y1617" i="46"/>
  <c r="AA1617" i="46"/>
  <c r="Y1553" i="46"/>
  <c r="AC1553" i="46" s="1"/>
  <c r="Y1489" i="46"/>
  <c r="AC1489" i="46" s="1"/>
  <c r="AA1489" i="46"/>
  <c r="Y1425" i="46"/>
  <c r="AB1425" i="46" s="1"/>
  <c r="AA1425" i="46"/>
  <c r="Y1361" i="46"/>
  <c r="AB1361" i="46" s="1"/>
  <c r="AA1361" i="46"/>
  <c r="Y1233" i="46"/>
  <c r="AA1233" i="46"/>
  <c r="Y1169" i="46"/>
  <c r="AA1169" i="46"/>
  <c r="Y1105" i="46"/>
  <c r="AD1105" i="46" s="1"/>
  <c r="Y1041" i="46"/>
  <c r="AC1041" i="46" s="1"/>
  <c r="AA1041" i="46"/>
  <c r="Y977" i="46"/>
  <c r="AC977" i="46" s="1"/>
  <c r="AA977" i="46"/>
  <c r="Y913" i="46"/>
  <c r="AC913" i="46" s="1"/>
  <c r="AA913" i="46"/>
  <c r="Y849" i="46"/>
  <c r="AA849" i="46"/>
  <c r="Y785" i="46"/>
  <c r="Y721" i="46"/>
  <c r="AD721" i="46" s="1"/>
  <c r="Y657" i="46"/>
  <c r="AA657" i="46"/>
  <c r="Y593" i="46"/>
  <c r="AC593" i="46" s="1"/>
  <c r="Y529" i="46"/>
  <c r="AA529" i="46"/>
  <c r="Y451" i="46"/>
  <c r="AB451" i="46" s="1"/>
  <c r="Y334" i="46"/>
  <c r="AA334" i="46"/>
  <c r="Y122" i="46"/>
  <c r="AB122" i="46" s="1"/>
  <c r="Y1896" i="46"/>
  <c r="AC1896" i="46" s="1"/>
  <c r="AA1896" i="46"/>
  <c r="Y1832" i="46"/>
  <c r="AA1832" i="46"/>
  <c r="Y1768" i="46"/>
  <c r="AA1768" i="46"/>
  <c r="Y1704" i="46"/>
  <c r="AA1704" i="46"/>
  <c r="Y1640" i="46"/>
  <c r="Y1576" i="46"/>
  <c r="AC1576" i="46" s="1"/>
  <c r="AA1576" i="46"/>
  <c r="Y1512" i="46"/>
  <c r="AC1512" i="46" s="1"/>
  <c r="Y1448" i="46"/>
  <c r="AD1448" i="46" s="1"/>
  <c r="Y1384" i="46"/>
  <c r="AD1384" i="46" s="1"/>
  <c r="Y1320" i="46"/>
  <c r="AD1320" i="46" s="1"/>
  <c r="AA1320" i="46"/>
  <c r="Y1256" i="46"/>
  <c r="AD1256" i="46" s="1"/>
  <c r="AA1256" i="46"/>
  <c r="Y1128" i="46"/>
  <c r="AA1128" i="46"/>
  <c r="Y1064" i="46"/>
  <c r="AD1064" i="46" s="1"/>
  <c r="Y1000" i="46"/>
  <c r="AC1000" i="46" s="1"/>
  <c r="AA1000" i="46"/>
  <c r="Y936" i="46"/>
  <c r="AC936" i="46" s="1"/>
  <c r="AA936" i="46"/>
  <c r="Y872" i="46"/>
  <c r="AA872" i="46"/>
  <c r="Y808" i="46"/>
  <c r="AA808" i="46" s="1"/>
  <c r="Y744" i="46"/>
  <c r="AC744" i="46" s="1"/>
  <c r="Y680" i="46"/>
  <c r="AB680" i="46" s="1"/>
  <c r="Y616" i="46"/>
  <c r="AA616" i="46" s="1"/>
  <c r="Y552" i="46"/>
  <c r="AB552" i="46" s="1"/>
  <c r="Y482" i="46"/>
  <c r="AD482" i="46" s="1"/>
  <c r="AA482" i="46"/>
  <c r="Y382" i="46"/>
  <c r="AD382" i="46" s="1"/>
  <c r="AA382" i="46"/>
  <c r="Y214" i="46"/>
  <c r="AC214" i="46" s="1"/>
  <c r="Y1351" i="46"/>
  <c r="AA1351" i="46" s="1"/>
  <c r="Y1287" i="46"/>
  <c r="AA1287" i="46"/>
  <c r="Y1223" i="46"/>
  <c r="AA1223" i="46"/>
  <c r="Y1159" i="46"/>
  <c r="AA1159" i="46"/>
  <c r="Y1095" i="46"/>
  <c r="AA1095" i="46"/>
  <c r="Y1031" i="46"/>
  <c r="AC1031" i="46" s="1"/>
  <c r="Y967" i="46"/>
  <c r="AB967" i="46" s="1"/>
  <c r="Y903" i="46"/>
  <c r="AD903" i="46" s="1"/>
  <c r="Y839" i="46"/>
  <c r="AB839" i="46" s="1"/>
  <c r="Y775" i="46"/>
  <c r="AC775" i="46" s="1"/>
  <c r="Y711" i="46"/>
  <c r="AD711" i="46" s="1"/>
  <c r="AA711" i="46"/>
  <c r="Y583" i="46"/>
  <c r="AC583" i="46" s="1"/>
  <c r="AA583" i="46"/>
  <c r="Y519" i="46"/>
  <c r="AB519" i="46" s="1"/>
  <c r="Y437" i="46"/>
  <c r="AB437" i="46" s="1"/>
  <c r="Y309" i="46"/>
  <c r="AA309" i="46"/>
  <c r="Y1742" i="46"/>
  <c r="AA1742" i="46"/>
  <c r="Y1678" i="46"/>
  <c r="AA1678" i="46"/>
  <c r="Y1614" i="46"/>
  <c r="AC1614" i="46" s="1"/>
  <c r="AA1614" i="46"/>
  <c r="Y1550" i="46"/>
  <c r="AD1550" i="46" s="1"/>
  <c r="AA1550" i="46"/>
  <c r="Y1486" i="46"/>
  <c r="AA1486" i="46" s="1"/>
  <c r="AE1486" i="46" s="1"/>
  <c r="Y1422" i="46"/>
  <c r="AD1422" i="46" s="1"/>
  <c r="Y1358" i="46"/>
  <c r="AA1358" i="46" s="1"/>
  <c r="AE1358" i="46" s="1"/>
  <c r="Y1294" i="46"/>
  <c r="AB1294" i="46" s="1"/>
  <c r="AA1294" i="46"/>
  <c r="Y1230" i="46"/>
  <c r="AD1230" i="46" s="1"/>
  <c r="Y1166" i="46"/>
  <c r="AB1166" i="46" s="1"/>
  <c r="Y1102" i="46"/>
  <c r="AD1102" i="46" s="1"/>
  <c r="Y1038" i="46"/>
  <c r="Y974" i="46"/>
  <c r="Y910" i="46"/>
  <c r="AD910" i="46" s="1"/>
  <c r="Y846" i="46"/>
  <c r="AB846" i="46" s="1"/>
  <c r="Y782" i="46"/>
  <c r="Y718" i="46"/>
  <c r="AC718" i="46" s="1"/>
  <c r="Y654" i="46"/>
  <c r="AC654" i="46" s="1"/>
  <c r="Y590" i="46"/>
  <c r="AB590" i="46" s="1"/>
  <c r="Y446" i="46"/>
  <c r="AB446" i="46" s="1"/>
  <c r="Y326" i="46"/>
  <c r="AC326" i="46" s="1"/>
  <c r="Y110" i="46"/>
  <c r="Y1949" i="46"/>
  <c r="AA1949" i="46"/>
  <c r="Y1885" i="46"/>
  <c r="AD1885" i="46" s="1"/>
  <c r="Y1821" i="46"/>
  <c r="AA1821" i="46" s="1"/>
  <c r="Y1757" i="46"/>
  <c r="AB1757" i="46" s="1"/>
  <c r="Y1693" i="46"/>
  <c r="AB1693" i="46" s="1"/>
  <c r="Y1629" i="46"/>
  <c r="AC1629" i="46" s="1"/>
  <c r="AA1629" i="46"/>
  <c r="Y1501" i="46"/>
  <c r="AD1501" i="46" s="1"/>
  <c r="Y1437" i="46"/>
  <c r="AA1437" i="46"/>
  <c r="Y1373" i="46"/>
  <c r="AA1373" i="46" s="1"/>
  <c r="Y1309" i="46"/>
  <c r="AA1309" i="46"/>
  <c r="Y1245" i="46"/>
  <c r="AA1245" i="46"/>
  <c r="Y1181" i="46"/>
  <c r="AA1181" i="46" s="1"/>
  <c r="Y1117" i="46"/>
  <c r="AB1117" i="46" s="1"/>
  <c r="Y1053" i="46"/>
  <c r="Y989" i="46"/>
  <c r="AD989" i="46" s="1"/>
  <c r="Y925" i="46"/>
  <c r="Y861" i="46"/>
  <c r="Y797" i="46"/>
  <c r="AA797" i="46"/>
  <c r="Y733" i="46"/>
  <c r="AD733" i="46" s="1"/>
  <c r="Y669" i="46"/>
  <c r="AA669" i="46" s="1"/>
  <c r="Y605" i="46"/>
  <c r="AD605" i="46" s="1"/>
  <c r="Y541" i="46"/>
  <c r="AB541" i="46" s="1"/>
  <c r="Y467" i="46"/>
  <c r="Y362" i="46"/>
  <c r="AD362" i="46" s="1"/>
  <c r="Y170" i="46"/>
  <c r="AB170" i="46" s="1"/>
  <c r="Y1868" i="46"/>
  <c r="Y1740" i="46"/>
  <c r="Y1676" i="46"/>
  <c r="AD1676" i="46" s="1"/>
  <c r="Y1612" i="46"/>
  <c r="AC1612" i="46" s="1"/>
  <c r="AA1612" i="46"/>
  <c r="Y1548" i="46"/>
  <c r="AA1548" i="46"/>
  <c r="Y1484" i="46"/>
  <c r="AD1484" i="46" s="1"/>
  <c r="Y1420" i="46"/>
  <c r="AB1420" i="46" s="1"/>
  <c r="Y1356" i="46"/>
  <c r="AC1356" i="46" s="1"/>
  <c r="AA1356" i="46"/>
  <c r="Y1292" i="46"/>
  <c r="Y1228" i="46"/>
  <c r="AA1228" i="46" s="1"/>
  <c r="Y1164" i="46"/>
  <c r="AC1164" i="46" s="1"/>
  <c r="AA1164" i="46"/>
  <c r="Y1100" i="46"/>
  <c r="AC1100" i="46" s="1"/>
  <c r="AA1100" i="46"/>
  <c r="Y1036" i="46"/>
  <c r="AB1036" i="46" s="1"/>
  <c r="Y972" i="46"/>
  <c r="Y908" i="46"/>
  <c r="AD908" i="46" s="1"/>
  <c r="Y844" i="46"/>
  <c r="Y780" i="46"/>
  <c r="AC780" i="46" s="1"/>
  <c r="Y716" i="46"/>
  <c r="AD716" i="46" s="1"/>
  <c r="Y652" i="46"/>
  <c r="AA652" i="46" s="1"/>
  <c r="Y588" i="46"/>
  <c r="AB588" i="46" s="1"/>
  <c r="Y524" i="46"/>
  <c r="AA524" i="46" s="1"/>
  <c r="Y444" i="46"/>
  <c r="AB444" i="46" s="1"/>
  <c r="Y322" i="46"/>
  <c r="AA322" i="46"/>
  <c r="Y102" i="46"/>
  <c r="Y1315" i="46"/>
  <c r="AC1315" i="46" s="1"/>
  <c r="Y1251" i="46"/>
  <c r="AC1251" i="46" s="1"/>
  <c r="AA1251" i="46"/>
  <c r="Y1187" i="46"/>
  <c r="AA1187" i="46"/>
  <c r="Y1123" i="46"/>
  <c r="AC1123" i="46" s="1"/>
  <c r="Y1059" i="46"/>
  <c r="AD1059" i="46" s="1"/>
  <c r="Y995" i="46"/>
  <c r="AD995" i="46" s="1"/>
  <c r="Y931" i="46"/>
  <c r="AA931" i="46"/>
  <c r="Y867" i="46"/>
  <c r="AA867" i="46"/>
  <c r="Y803" i="46"/>
  <c r="Y739" i="46"/>
  <c r="AD739" i="46" s="1"/>
  <c r="Y675" i="46"/>
  <c r="AB675" i="46" s="1"/>
  <c r="Y611" i="46"/>
  <c r="Y547" i="46"/>
  <c r="AB547" i="46" s="1"/>
  <c r="Y475" i="46"/>
  <c r="AA475" i="46"/>
  <c r="Y373" i="46"/>
  <c r="AC373" i="46" s="1"/>
  <c r="Y194" i="46"/>
  <c r="AA194" i="46" s="1"/>
  <c r="Y221" i="46"/>
  <c r="AC221" i="46" s="1"/>
  <c r="Y157" i="46"/>
  <c r="AB157" i="46" s="1"/>
  <c r="Y93" i="46"/>
  <c r="Y292" i="46"/>
  <c r="AB292" i="46" s="1"/>
  <c r="Y228" i="46"/>
  <c r="AA228" i="46"/>
  <c r="Y164" i="46"/>
  <c r="AC164" i="46" s="1"/>
  <c r="Y100" i="46"/>
  <c r="Y331" i="46"/>
  <c r="AA331" i="46"/>
  <c r="Y267" i="46"/>
  <c r="AD267" i="46" s="1"/>
  <c r="Y203" i="46"/>
  <c r="AC203" i="46" s="1"/>
  <c r="Y369" i="46"/>
  <c r="AD369" i="46" s="1"/>
  <c r="AA369" i="46"/>
  <c r="Y305" i="46"/>
  <c r="AC305" i="46" s="1"/>
  <c r="Y241" i="46"/>
  <c r="AC241" i="46" s="1"/>
  <c r="Y177" i="46"/>
  <c r="AD177" i="46" s="1"/>
  <c r="Y113" i="46"/>
  <c r="AB113" i="46" s="1"/>
  <c r="Y488" i="46"/>
  <c r="AA488" i="46"/>
  <c r="Y424" i="46"/>
  <c r="AA424" i="46"/>
  <c r="Y360" i="46"/>
  <c r="AC360" i="46" s="1"/>
  <c r="Y296" i="46"/>
  <c r="AC296" i="46" s="1"/>
  <c r="Y232" i="46"/>
  <c r="AA232" i="46"/>
  <c r="Y168" i="46"/>
  <c r="AB168" i="46" s="1"/>
  <c r="Y104" i="46"/>
  <c r="AB104" i="46" s="1"/>
  <c r="Y455" i="46"/>
  <c r="AA455" i="46" s="1"/>
  <c r="Y327" i="46"/>
  <c r="Y263" i="46"/>
  <c r="AC263" i="46" s="1"/>
  <c r="Y199" i="46"/>
  <c r="AC199" i="46" s="1"/>
  <c r="AD696" i="46"/>
  <c r="AD690" i="46"/>
  <c r="AD405" i="46"/>
  <c r="AC2211" i="46"/>
  <c r="AC1108" i="46"/>
  <c r="AC1318" i="46"/>
  <c r="AC1323" i="46"/>
  <c r="AC1116" i="46"/>
  <c r="AC868" i="46"/>
  <c r="AC499" i="46"/>
  <c r="AC576" i="46"/>
  <c r="AB2160" i="46"/>
  <c r="AB1785" i="46"/>
  <c r="Y2444" i="46"/>
  <c r="AC2444" i="46" s="1"/>
  <c r="AA2444" i="46"/>
  <c r="Y2380" i="46"/>
  <c r="AA2380" i="46"/>
  <c r="Y2316" i="46"/>
  <c r="AA2316" i="46"/>
  <c r="Y2252" i="46"/>
  <c r="AA2252" i="46"/>
  <c r="Y2188" i="46"/>
  <c r="AD2188" i="46" s="1"/>
  <c r="AA2188" i="46"/>
  <c r="Y2124" i="46"/>
  <c r="AD2124" i="46" s="1"/>
  <c r="AA2124" i="46"/>
  <c r="Y2060" i="46"/>
  <c r="AC2060" i="46" s="1"/>
  <c r="AA2060" i="46"/>
  <c r="Y1995" i="46"/>
  <c r="AA1995" i="46" s="1"/>
  <c r="AE1995" i="46" s="1"/>
  <c r="Y1919" i="46"/>
  <c r="Y1819" i="46"/>
  <c r="AC1819" i="46" s="1"/>
  <c r="Y1667" i="46"/>
  <c r="AA1667" i="46"/>
  <c r="Y1411" i="46"/>
  <c r="Y2435" i="46"/>
  <c r="AA2435" i="46"/>
  <c r="Y2371" i="46"/>
  <c r="AD2371" i="46" s="1"/>
  <c r="Y2307" i="46"/>
  <c r="AC2307" i="46" s="1"/>
  <c r="AA2307" i="46"/>
  <c r="Y2243" i="46"/>
  <c r="AA2243" i="46"/>
  <c r="Y2179" i="46"/>
  <c r="AC2179" i="46" s="1"/>
  <c r="Y2115" i="46"/>
  <c r="AC2115" i="46" s="1"/>
  <c r="AA2115" i="46"/>
  <c r="Y2051" i="46"/>
  <c r="AC2051" i="46" s="1"/>
  <c r="Y1985" i="46"/>
  <c r="AD1985" i="46" s="1"/>
  <c r="AA1985" i="46"/>
  <c r="Y1907" i="46"/>
  <c r="Y1806" i="46"/>
  <c r="Y1631" i="46"/>
  <c r="AA1631" i="46"/>
  <c r="Y1375" i="46"/>
  <c r="AA1375" i="46"/>
  <c r="Y2426" i="46"/>
  <c r="AB2426" i="46" s="1"/>
  <c r="AA2426" i="46"/>
  <c r="Y2362" i="46"/>
  <c r="AA2362" i="46" s="1"/>
  <c r="AE2362" i="46" s="1"/>
  <c r="Y2234" i="46"/>
  <c r="AB2234" i="46" s="1"/>
  <c r="Y2170" i="46"/>
  <c r="AA2170" i="46"/>
  <c r="Y2106" i="46"/>
  <c r="Y2042" i="46"/>
  <c r="AA2042" i="46"/>
  <c r="Y1975" i="46"/>
  <c r="AA1975" i="46" s="1"/>
  <c r="Y1894" i="46"/>
  <c r="AC1894" i="46" s="1"/>
  <c r="AA1894" i="46"/>
  <c r="Y1787" i="46"/>
  <c r="AA1787" i="46" s="1"/>
  <c r="Y1595" i="46"/>
  <c r="AB1595" i="46" s="1"/>
  <c r="Y2481" i="46"/>
  <c r="AC2481" i="46" s="1"/>
  <c r="Y2417" i="46"/>
  <c r="AB2417" i="46" s="1"/>
  <c r="AA2417" i="46"/>
  <c r="Y2353" i="46"/>
  <c r="AD2353" i="46" s="1"/>
  <c r="Y2289" i="46"/>
  <c r="AA2289" i="46" s="1"/>
  <c r="AE2289" i="46" s="1"/>
  <c r="Y2225" i="46"/>
  <c r="AD2225" i="46" s="1"/>
  <c r="Y2161" i="46"/>
  <c r="AD2161" i="46" s="1"/>
  <c r="Y2097" i="46"/>
  <c r="AD2097" i="46" s="1"/>
  <c r="Y2033" i="46"/>
  <c r="Y1964" i="46"/>
  <c r="AC1964" i="46" s="1"/>
  <c r="Y1879" i="46"/>
  <c r="AA1879" i="46"/>
  <c r="Y1770" i="46"/>
  <c r="AC1770" i="46" s="1"/>
  <c r="AA1770" i="46"/>
  <c r="Y1559" i="46"/>
  <c r="AC1559" i="46" s="1"/>
  <c r="Y2472" i="46"/>
  <c r="AA2472" i="46"/>
  <c r="Y2408" i="46"/>
  <c r="Y2344" i="46"/>
  <c r="AA2344" i="46"/>
  <c r="Y2280" i="46"/>
  <c r="AD2280" i="46" s="1"/>
  <c r="AA2280" i="46"/>
  <c r="Y2216" i="46"/>
  <c r="AD2216" i="46" s="1"/>
  <c r="AA2216" i="46"/>
  <c r="Y2152" i="46"/>
  <c r="AA2152" i="46"/>
  <c r="Y2088" i="46"/>
  <c r="AA2088" i="46" s="1"/>
  <c r="Y2024" i="46"/>
  <c r="AD2024" i="46" s="1"/>
  <c r="AA2024" i="46"/>
  <c r="Y1954" i="46"/>
  <c r="AC1954" i="46" s="1"/>
  <c r="Y1865" i="46"/>
  <c r="AC1865" i="46" s="1"/>
  <c r="AA1865" i="46"/>
  <c r="Y1746" i="46"/>
  <c r="AD1746" i="46" s="1"/>
  <c r="AA1746" i="46"/>
  <c r="Y1523" i="46"/>
  <c r="AA1523" i="46"/>
  <c r="Y2463" i="46"/>
  <c r="AA2463" i="46"/>
  <c r="Y2399" i="46"/>
  <c r="AB2399" i="46" s="1"/>
  <c r="Y2335" i="46"/>
  <c r="AA2335" i="46"/>
  <c r="Y2271" i="46"/>
  <c r="Y2207" i="46"/>
  <c r="AA2207" i="46"/>
  <c r="Y2143" i="46"/>
  <c r="AA2143" i="46"/>
  <c r="Y2079" i="46"/>
  <c r="AD2079" i="46" s="1"/>
  <c r="Y2015" i="46"/>
  <c r="Y1944" i="46"/>
  <c r="AA1944" i="46" s="1"/>
  <c r="Y1850" i="46"/>
  <c r="AD1850" i="46" s="1"/>
  <c r="AA1850" i="46"/>
  <c r="Y1722" i="46"/>
  <c r="AB1722" i="46" s="1"/>
  <c r="Y1487" i="46"/>
  <c r="AA1487" i="46" s="1"/>
  <c r="AE1487" i="46" s="1"/>
  <c r="Y2454" i="46"/>
  <c r="AD2454" i="46" s="1"/>
  <c r="Y2390" i="46"/>
  <c r="AA2390" i="46"/>
  <c r="Y2326" i="46"/>
  <c r="Y2262" i="46"/>
  <c r="AA2262" i="46" s="1"/>
  <c r="Y2198" i="46"/>
  <c r="AA2198" i="46"/>
  <c r="Y2134" i="46"/>
  <c r="AB2134" i="46" s="1"/>
  <c r="Y2070" i="46"/>
  <c r="AA2070" i="46" s="1"/>
  <c r="Y2006" i="46"/>
  <c r="AC2006" i="46" s="1"/>
  <c r="AA2006" i="46"/>
  <c r="Y1932" i="46"/>
  <c r="AA1932" i="46"/>
  <c r="Y1835" i="46"/>
  <c r="AA1835" i="46"/>
  <c r="Y1451" i="46"/>
  <c r="AC1451" i="46" s="1"/>
  <c r="Y2445" i="46"/>
  <c r="AC2445" i="46" s="1"/>
  <c r="Y2381" i="46"/>
  <c r="Y2317" i="46"/>
  <c r="AA2317" i="46"/>
  <c r="Y2253" i="46"/>
  <c r="AC2253" i="46" s="1"/>
  <c r="AA2253" i="46"/>
  <c r="Y2189" i="46"/>
  <c r="AC2189" i="46" s="1"/>
  <c r="Y2125" i="46"/>
  <c r="AD2125" i="46" s="1"/>
  <c r="AA2125" i="46"/>
  <c r="Y2061" i="46"/>
  <c r="Y1996" i="46"/>
  <c r="AC1996" i="46" s="1"/>
  <c r="Y1921" i="46"/>
  <c r="AA1921" i="46"/>
  <c r="Y1822" i="46"/>
  <c r="AA1822" i="46"/>
  <c r="Y1671" i="46"/>
  <c r="AA1671" i="46"/>
  <c r="Y1415" i="46"/>
  <c r="AA1415" i="46" s="1"/>
  <c r="AE1415" i="46" s="1"/>
  <c r="Y1626" i="46"/>
  <c r="AD1626" i="46" s="1"/>
  <c r="Y1498" i="46"/>
  <c r="AC1498" i="46" s="1"/>
  <c r="AA1498" i="46"/>
  <c r="Y1434" i="46"/>
  <c r="Y1370" i="46"/>
  <c r="AD1370" i="46" s="1"/>
  <c r="AA1370" i="46"/>
  <c r="Y1306" i="46"/>
  <c r="AB1306" i="46" s="1"/>
  <c r="Y1242" i="46"/>
  <c r="AC1242" i="46" s="1"/>
  <c r="AA1242" i="46"/>
  <c r="Y1178" i="46"/>
  <c r="AC1178" i="46" s="1"/>
  <c r="AA1178" i="46"/>
  <c r="Y1114" i="46"/>
  <c r="AC1114" i="46" s="1"/>
  <c r="Y1050" i="46"/>
  <c r="AA1050" i="46" s="1"/>
  <c r="Y986" i="46"/>
  <c r="AD986" i="46" s="1"/>
  <c r="Y922" i="46"/>
  <c r="Y858" i="46"/>
  <c r="AB858" i="46" s="1"/>
  <c r="Y794" i="46"/>
  <c r="Y666" i="46"/>
  <c r="AA666" i="46" s="1"/>
  <c r="Y602" i="46"/>
  <c r="AA602" i="46" s="1"/>
  <c r="Y538" i="46"/>
  <c r="AB538" i="46" s="1"/>
  <c r="Y462" i="46"/>
  <c r="AB462" i="46" s="1"/>
  <c r="Y356" i="46"/>
  <c r="Y1737" i="46"/>
  <c r="AC1737" i="46" s="1"/>
  <c r="AA1737" i="46"/>
  <c r="Y1673" i="46"/>
  <c r="AA1673" i="46" s="1"/>
  <c r="AE1673" i="46" s="1"/>
  <c r="Y1609" i="46"/>
  <c r="Y1545" i="46"/>
  <c r="Y1481" i="46"/>
  <c r="AC1481" i="46" s="1"/>
  <c r="Y1417" i="46"/>
  <c r="AA1417" i="46"/>
  <c r="Y1353" i="46"/>
  <c r="AC1353" i="46" s="1"/>
  <c r="Y1289" i="46"/>
  <c r="AC1289" i="46" s="1"/>
  <c r="Y1225" i="46"/>
  <c r="AD1225" i="46" s="1"/>
  <c r="AA1225" i="46"/>
  <c r="Y1161" i="46"/>
  <c r="Y1097" i="46"/>
  <c r="AC1097" i="46" s="1"/>
  <c r="AA1097" i="46"/>
  <c r="Y1033" i="46"/>
  <c r="AB1033" i="46" s="1"/>
  <c r="Y969" i="46"/>
  <c r="Y905" i="46"/>
  <c r="AC905" i="46" s="1"/>
  <c r="Y841" i="46"/>
  <c r="Y777" i="46"/>
  <c r="AC777" i="46" s="1"/>
  <c r="Y713" i="46"/>
  <c r="AD713" i="46" s="1"/>
  <c r="AA713" i="46"/>
  <c r="Y649" i="46"/>
  <c r="AA649" i="46"/>
  <c r="Y585" i="46"/>
  <c r="AD585" i="46" s="1"/>
  <c r="Y521" i="46"/>
  <c r="AA521" i="46" s="1"/>
  <c r="Y441" i="46"/>
  <c r="AB441" i="46" s="1"/>
  <c r="Y314" i="46"/>
  <c r="AA314" i="46"/>
  <c r="Y90" i="46"/>
  <c r="Y1888" i="46"/>
  <c r="AA1888" i="46" s="1"/>
  <c r="AE1888" i="46" s="1"/>
  <c r="Y1824" i="46"/>
  <c r="Y1760" i="46"/>
  <c r="AD1760" i="46" s="1"/>
  <c r="AA1760" i="46"/>
  <c r="Y1632" i="46"/>
  <c r="AB1632" i="46" s="1"/>
  <c r="AA1632" i="46"/>
  <c r="Y1568" i="46"/>
  <c r="AB1568" i="46" s="1"/>
  <c r="Y1504" i="46"/>
  <c r="AA1504" i="46"/>
  <c r="Y1440" i="46"/>
  <c r="AB1440" i="46" s="1"/>
  <c r="AA1440" i="46"/>
  <c r="Y1376" i="46"/>
  <c r="Y1312" i="46"/>
  <c r="Y1248" i="46"/>
  <c r="Y1184" i="46"/>
  <c r="AA1184" i="46" s="1"/>
  <c r="AE1184" i="46" s="1"/>
  <c r="Y1120" i="46"/>
  <c r="AB1120" i="46" s="1"/>
  <c r="Y1056" i="46"/>
  <c r="AC1056" i="46" s="1"/>
  <c r="AA1056" i="46"/>
  <c r="Y992" i="46"/>
  <c r="AA992" i="46"/>
  <c r="Y928" i="46"/>
  <c r="Y864" i="46"/>
  <c r="AB864" i="46" s="1"/>
  <c r="Y800" i="46"/>
  <c r="AB800" i="46" s="1"/>
  <c r="Y736" i="46"/>
  <c r="AC736" i="46" s="1"/>
  <c r="Y672" i="46"/>
  <c r="AA672" i="46"/>
  <c r="Y608" i="46"/>
  <c r="AB608" i="46" s="1"/>
  <c r="Y470" i="46"/>
  <c r="Y366" i="46"/>
  <c r="Y182" i="46"/>
  <c r="Y1343" i="46"/>
  <c r="Y1279" i="46"/>
  <c r="AB1279" i="46" s="1"/>
  <c r="Y1215" i="46"/>
  <c r="AD1215" i="46" s="1"/>
  <c r="AA1215" i="46"/>
  <c r="Y1151" i="46"/>
  <c r="AA1151" i="46" s="1"/>
  <c r="Y1087" i="46"/>
  <c r="AC1087" i="46" s="1"/>
  <c r="Y1023" i="46"/>
  <c r="AC1023" i="46" s="1"/>
  <c r="Y959" i="46"/>
  <c r="AD959" i="46" s="1"/>
  <c r="Y895" i="46"/>
  <c r="AA895" i="46" s="1"/>
  <c r="AE895" i="46" s="1"/>
  <c r="Y831" i="46"/>
  <c r="Y767" i="46"/>
  <c r="AA767" i="46" s="1"/>
  <c r="Y703" i="46"/>
  <c r="AD703" i="46" s="1"/>
  <c r="AA703" i="46"/>
  <c r="Y639" i="46"/>
  <c r="AA639" i="46"/>
  <c r="Y575" i="46"/>
  <c r="AC575" i="46" s="1"/>
  <c r="AA575" i="46"/>
  <c r="Y510" i="46"/>
  <c r="AA510" i="46" s="1"/>
  <c r="Y425" i="46"/>
  <c r="AA425" i="46" s="1"/>
  <c r="Y286" i="46"/>
  <c r="AC286" i="46" s="1"/>
  <c r="Y1798" i="46"/>
  <c r="AD1798" i="46" s="1"/>
  <c r="AA1798" i="46"/>
  <c r="Y1734" i="46"/>
  <c r="AC1734" i="46" s="1"/>
  <c r="AA1734" i="46"/>
  <c r="Y1670" i="46"/>
  <c r="Y1606" i="46"/>
  <c r="AA1606" i="46" s="1"/>
  <c r="Y1478" i="46"/>
  <c r="AD1478" i="46" s="1"/>
  <c r="Y1414" i="46"/>
  <c r="Y1350" i="46"/>
  <c r="AA1350" i="46" s="1"/>
  <c r="AE1350" i="46" s="1"/>
  <c r="Y1286" i="46"/>
  <c r="AD1286" i="46" s="1"/>
  <c r="AA1286" i="46"/>
  <c r="Y1222" i="46"/>
  <c r="Y1158" i="46"/>
  <c r="AD1158" i="46" s="1"/>
  <c r="AA1158" i="46"/>
  <c r="Y1094" i="46"/>
  <c r="AA1094" i="46"/>
  <c r="Y1030" i="46"/>
  <c r="AD1030" i="46" s="1"/>
  <c r="Y966" i="46"/>
  <c r="Y902" i="46"/>
  <c r="AC902" i="46" s="1"/>
  <c r="Y838" i="46"/>
  <c r="AA838" i="46"/>
  <c r="Y710" i="46"/>
  <c r="AD710" i="46" s="1"/>
  <c r="AA710" i="46"/>
  <c r="Y646" i="46"/>
  <c r="AA646" i="46" s="1"/>
  <c r="Y582" i="46"/>
  <c r="AC582" i="46" s="1"/>
  <c r="AA582" i="46"/>
  <c r="Y518" i="46"/>
  <c r="AC518" i="46" s="1"/>
  <c r="Y436" i="46"/>
  <c r="AB436" i="46" s="1"/>
  <c r="Y306" i="46"/>
  <c r="AC306" i="46" s="1"/>
  <c r="Y1941" i="46"/>
  <c r="AA1941" i="46"/>
  <c r="Y1877" i="46"/>
  <c r="AD1877" i="46" s="1"/>
  <c r="AA1877" i="46"/>
  <c r="Y1813" i="46"/>
  <c r="AA1813" i="46"/>
  <c r="Y1749" i="46"/>
  <c r="Y1685" i="46"/>
  <c r="AB1685" i="46" s="1"/>
  <c r="AA1685" i="46"/>
  <c r="Y1621" i="46"/>
  <c r="AA1621" i="46"/>
  <c r="Y1557" i="46"/>
  <c r="AD1557" i="46" s="1"/>
  <c r="Y1493" i="46"/>
  <c r="AA1493" i="46"/>
  <c r="Y1365" i="46"/>
  <c r="AC1365" i="46" s="1"/>
  <c r="AA1365" i="46"/>
  <c r="Y1301" i="46"/>
  <c r="AA1301" i="46" s="1"/>
  <c r="Y1237" i="46"/>
  <c r="AB1237" i="46" s="1"/>
  <c r="Y1173" i="46"/>
  <c r="AC1173" i="46" s="1"/>
  <c r="Y1109" i="46"/>
  <c r="Y1045" i="46"/>
  <c r="AB1045" i="46" s="1"/>
  <c r="Y981" i="46"/>
  <c r="AA981" i="46"/>
  <c r="Y917" i="46"/>
  <c r="AA917" i="46"/>
  <c r="Y853" i="46"/>
  <c r="AA853" i="46"/>
  <c r="Y725" i="46"/>
  <c r="AD725" i="46" s="1"/>
  <c r="AA725" i="46"/>
  <c r="Y661" i="46"/>
  <c r="AA661" i="46"/>
  <c r="Y597" i="46"/>
  <c r="AA597" i="46" s="1"/>
  <c r="Y533" i="46"/>
  <c r="AA533" i="46"/>
  <c r="Y457" i="46"/>
  <c r="AD457" i="46" s="1"/>
  <c r="Y346" i="46"/>
  <c r="AD346" i="46" s="1"/>
  <c r="AA346" i="46"/>
  <c r="Y1860" i="46"/>
  <c r="AA1860" i="46"/>
  <c r="Y1796" i="46"/>
  <c r="AA1796" i="46" s="1"/>
  <c r="AE1796" i="46" s="1"/>
  <c r="Y1732" i="46"/>
  <c r="AB1732" i="46" s="1"/>
  <c r="Y1668" i="46"/>
  <c r="Y1604" i="46"/>
  <c r="AA1604" i="46"/>
  <c r="Y1476" i="46"/>
  <c r="AC1476" i="46" s="1"/>
  <c r="Y1412" i="46"/>
  <c r="AC1412" i="46" s="1"/>
  <c r="Y1348" i="46"/>
  <c r="AA1348" i="46" s="1"/>
  <c r="AE1348" i="46" s="1"/>
  <c r="Y1284" i="46"/>
  <c r="AA1284" i="46"/>
  <c r="Y1156" i="46"/>
  <c r="AC1156" i="46" s="1"/>
  <c r="AA1156" i="46"/>
  <c r="Y1092" i="46"/>
  <c r="AD1092" i="46" s="1"/>
  <c r="Y1028" i="46"/>
  <c r="AC1028" i="46" s="1"/>
  <c r="Y964" i="46"/>
  <c r="Y900" i="46"/>
  <c r="AC900" i="46" s="1"/>
  <c r="Y836" i="46"/>
  <c r="AB836" i="46" s="1"/>
  <c r="Y708" i="46"/>
  <c r="AC708" i="46" s="1"/>
  <c r="Y644" i="46"/>
  <c r="AB644" i="46" s="1"/>
  <c r="Y580" i="46"/>
  <c r="AA580" i="46" s="1"/>
  <c r="Y433" i="46"/>
  <c r="AB433" i="46" s="1"/>
  <c r="Y301" i="46"/>
  <c r="Y1307" i="46"/>
  <c r="Y1243" i="46"/>
  <c r="Y1179" i="46"/>
  <c r="AC1179" i="46" s="1"/>
  <c r="Y1115" i="46"/>
  <c r="AC1115" i="46" s="1"/>
  <c r="Y1051" i="46"/>
  <c r="AA1051" i="46"/>
  <c r="Y987" i="46"/>
  <c r="AA987" i="46" s="1"/>
  <c r="Y923" i="46"/>
  <c r="Y859" i="46"/>
  <c r="AA859" i="46"/>
  <c r="Y795" i="46"/>
  <c r="Y667" i="46"/>
  <c r="AA667" i="46" s="1"/>
  <c r="Y603" i="46"/>
  <c r="AA603" i="46" s="1"/>
  <c r="Y539" i="46"/>
  <c r="AB539" i="46" s="1"/>
  <c r="Y465" i="46"/>
  <c r="AA465" i="46"/>
  <c r="Y357" i="46"/>
  <c r="AA357" i="46"/>
  <c r="Y213" i="46"/>
  <c r="AA213" i="46" s="1"/>
  <c r="Y85" i="46"/>
  <c r="AB85" i="46" s="1"/>
  <c r="Y284" i="46"/>
  <c r="AC284" i="46" s="1"/>
  <c r="Y220" i="46"/>
  <c r="AB220" i="46" s="1"/>
  <c r="Y156" i="46"/>
  <c r="AB156" i="46" s="1"/>
  <c r="Y92" i="46"/>
  <c r="AB92" i="46" s="1"/>
  <c r="Y387" i="46"/>
  <c r="AA387" i="46"/>
  <c r="Y323" i="46"/>
  <c r="AA323" i="46"/>
  <c r="Y259" i="46"/>
  <c r="AD259" i="46" s="1"/>
  <c r="Y195" i="46"/>
  <c r="AA195" i="46" s="1"/>
  <c r="Y131" i="46"/>
  <c r="AD131" i="46" s="1"/>
  <c r="Y361" i="46"/>
  <c r="AD361" i="46" s="1"/>
  <c r="Y297" i="46"/>
  <c r="AB297" i="46" s="1"/>
  <c r="AA297" i="46"/>
  <c r="Y233" i="46"/>
  <c r="Y169" i="46"/>
  <c r="AB169" i="46" s="1"/>
  <c r="Y105" i="46"/>
  <c r="AB105" i="46" s="1"/>
  <c r="Y416" i="46"/>
  <c r="AA416" i="46" s="1"/>
  <c r="Y352" i="46"/>
  <c r="AD352" i="46" s="1"/>
  <c r="Y288" i="46"/>
  <c r="AA288" i="46"/>
  <c r="Y224" i="46"/>
  <c r="AA224" i="46"/>
  <c r="Y160" i="46"/>
  <c r="AB160" i="46" s="1"/>
  <c r="Y96" i="46"/>
  <c r="Y447" i="46"/>
  <c r="AB447" i="46" s="1"/>
  <c r="AA447" i="46"/>
  <c r="Y383" i="46"/>
  <c r="AA383" i="46" s="1"/>
  <c r="Y319" i="46"/>
  <c r="AC319" i="46" s="1"/>
  <c r="Y255" i="46"/>
  <c r="AA255" i="46"/>
  <c r="Y191" i="46"/>
  <c r="AB191" i="46" s="1"/>
  <c r="Y127" i="46"/>
  <c r="AC127" i="46" s="1"/>
  <c r="AD2131" i="46"/>
  <c r="AD2460" i="46"/>
  <c r="AD2396" i="46"/>
  <c r="AD1587" i="46"/>
  <c r="AD930" i="46"/>
  <c r="AD760" i="46"/>
  <c r="AD411" i="46"/>
  <c r="AC1984" i="46"/>
  <c r="AC1594" i="46"/>
  <c r="AC1550" i="46"/>
  <c r="AC1517" i="46"/>
  <c r="AC1472" i="46"/>
  <c r="AC1253" i="46"/>
  <c r="AC1441" i="46"/>
  <c r="AC1055" i="46"/>
  <c r="AC869" i="46"/>
  <c r="AC484" i="46"/>
  <c r="AC479" i="46"/>
  <c r="AB2304" i="46"/>
  <c r="AB1745" i="46"/>
  <c r="AB1386" i="46"/>
  <c r="AB1366" i="46"/>
  <c r="AB949" i="46"/>
  <c r="AB681" i="46"/>
  <c r="Y2436" i="46"/>
  <c r="AA2436" i="46" s="1"/>
  <c r="Y2372" i="46"/>
  <c r="AA2372" i="46"/>
  <c r="Y2308" i="46"/>
  <c r="AC2308" i="46" s="1"/>
  <c r="AA2308" i="46"/>
  <c r="Y2244" i="46"/>
  <c r="AC2244" i="46" s="1"/>
  <c r="AA2244" i="46"/>
  <c r="Y2180" i="46"/>
  <c r="AC2180" i="46" s="1"/>
  <c r="Y2116" i="46"/>
  <c r="AA2116" i="46" s="1"/>
  <c r="Y2052" i="46"/>
  <c r="Y1986" i="46"/>
  <c r="AD1986" i="46" s="1"/>
  <c r="AA1986" i="46"/>
  <c r="Y1908" i="46"/>
  <c r="AA1908" i="46"/>
  <c r="Y1807" i="46"/>
  <c r="Y1635" i="46"/>
  <c r="Y1379" i="46"/>
  <c r="Y2427" i="46"/>
  <c r="AC2427" i="46" s="1"/>
  <c r="Y2363" i="46"/>
  <c r="AC2363" i="46" s="1"/>
  <c r="Y2299" i="46"/>
  <c r="AC2299" i="46" s="1"/>
  <c r="AA2299" i="46"/>
  <c r="Y2235" i="46"/>
  <c r="AA2235" i="46" s="1"/>
  <c r="AE2235" i="46" s="1"/>
  <c r="Y2171" i="46"/>
  <c r="AA2171" i="46"/>
  <c r="Y2107" i="46"/>
  <c r="AA2107" i="46" s="1"/>
  <c r="Y2043" i="46"/>
  <c r="AC2043" i="46" s="1"/>
  <c r="Y1976" i="46"/>
  <c r="AA1976" i="46"/>
  <c r="Y1895" i="46"/>
  <c r="AC1895" i="46" s="1"/>
  <c r="Y1791" i="46"/>
  <c r="AA1791" i="46" s="1"/>
  <c r="AE1791" i="46" s="1"/>
  <c r="Y1599" i="46"/>
  <c r="AD1599" i="46" s="1"/>
  <c r="AA1599" i="46"/>
  <c r="Y2482" i="46"/>
  <c r="AA2482" i="46" s="1"/>
  <c r="Y2418" i="46"/>
  <c r="AA2418" i="46"/>
  <c r="Y2354" i="46"/>
  <c r="AD2354" i="46" s="1"/>
  <c r="Y2290" i="46"/>
  <c r="AA2290" i="46"/>
  <c r="Y2162" i="46"/>
  <c r="AA2162" i="46"/>
  <c r="Y2098" i="46"/>
  <c r="AA2098" i="46" s="1"/>
  <c r="AE2098" i="46" s="1"/>
  <c r="Y2034" i="46"/>
  <c r="AA2034" i="46"/>
  <c r="Y1966" i="46"/>
  <c r="Y1881" i="46"/>
  <c r="Y1771" i="46"/>
  <c r="AC1771" i="46" s="1"/>
  <c r="Y1563" i="46"/>
  <c r="AA1563" i="46"/>
  <c r="Y2473" i="46"/>
  <c r="AB2473" i="46" s="1"/>
  <c r="Y2409" i="46"/>
  <c r="AA2409" i="46"/>
  <c r="Y2345" i="46"/>
  <c r="AC2345" i="46" s="1"/>
  <c r="Y2281" i="46"/>
  <c r="AD2281" i="46" s="1"/>
  <c r="AA2281" i="46"/>
  <c r="Y2217" i="46"/>
  <c r="AB2217" i="46" s="1"/>
  <c r="Y2153" i="46"/>
  <c r="AC2153" i="46" s="1"/>
  <c r="AA2153" i="46"/>
  <c r="Y2089" i="46"/>
  <c r="AB2089" i="46" s="1"/>
  <c r="AA2089" i="46"/>
  <c r="Y2025" i="46"/>
  <c r="AC2025" i="46" s="1"/>
  <c r="Y1955" i="46"/>
  <c r="AC1955" i="46" s="1"/>
  <c r="Y1866" i="46"/>
  <c r="AA1866" i="46" s="1"/>
  <c r="AE1866" i="46" s="1"/>
  <c r="Y1747" i="46"/>
  <c r="Y1527" i="46"/>
  <c r="AC1527" i="46" s="1"/>
  <c r="AA1527" i="46"/>
  <c r="Y2464" i="46"/>
  <c r="AA2464" i="46"/>
  <c r="Y2400" i="46"/>
  <c r="AB2400" i="46" s="1"/>
  <c r="Y2336" i="46"/>
  <c r="AA2336" i="46" s="1"/>
  <c r="Y2272" i="46"/>
  <c r="AA2272" i="46" s="1"/>
  <c r="Y2208" i="46"/>
  <c r="AA2208" i="46"/>
  <c r="Y2144" i="46"/>
  <c r="AA2144" i="46"/>
  <c r="Y2080" i="46"/>
  <c r="AD2080" i="46" s="1"/>
  <c r="AA2080" i="46"/>
  <c r="Y2016" i="46"/>
  <c r="AA2016" i="46"/>
  <c r="Y1945" i="46"/>
  <c r="AC1945" i="46" s="1"/>
  <c r="Y1851" i="46"/>
  <c r="AA1851" i="46"/>
  <c r="Y1723" i="46"/>
  <c r="AB1723" i="46" s="1"/>
  <c r="Y1491" i="46"/>
  <c r="AA1491" i="46"/>
  <c r="Y2455" i="46"/>
  <c r="Y2391" i="46"/>
  <c r="AA2391" i="46" s="1"/>
  <c r="Y2327" i="46"/>
  <c r="AA2327" i="46"/>
  <c r="Y2263" i="46"/>
  <c r="AA2263" i="46" s="1"/>
  <c r="Y2199" i="46"/>
  <c r="AC2199" i="46" s="1"/>
  <c r="AA2199" i="46"/>
  <c r="Y2135" i="46"/>
  <c r="AA2135" i="46"/>
  <c r="Y2007" i="46"/>
  <c r="AC2007" i="46" s="1"/>
  <c r="Y1934" i="46"/>
  <c r="AA1934" i="46" s="1"/>
  <c r="Y1838" i="46"/>
  <c r="AD1838" i="46" s="1"/>
  <c r="Y1455" i="46"/>
  <c r="AD1455" i="46" s="1"/>
  <c r="AA1455" i="46"/>
  <c r="Y2446" i="46"/>
  <c r="AC2446" i="46" s="1"/>
  <c r="AA2446" i="46"/>
  <c r="Y2318" i="46"/>
  <c r="AC2318" i="46" s="1"/>
  <c r="AA2318" i="46"/>
  <c r="Y2254" i="46"/>
  <c r="AA2254" i="46" s="1"/>
  <c r="Y2190" i="46"/>
  <c r="AC2190" i="46" s="1"/>
  <c r="Y2062" i="46"/>
  <c r="AD2062" i="46" s="1"/>
  <c r="AA2062" i="46"/>
  <c r="Y1998" i="46"/>
  <c r="AA1998" i="46"/>
  <c r="Y1922" i="46"/>
  <c r="AC1922" i="46" s="1"/>
  <c r="Y1823" i="46"/>
  <c r="Y1675" i="46"/>
  <c r="AC1675" i="46" s="1"/>
  <c r="Y1419" i="46"/>
  <c r="Y2437" i="46"/>
  <c r="AB2437" i="46" s="1"/>
  <c r="AA2437" i="46"/>
  <c r="Y2373" i="46"/>
  <c r="AA2373" i="46"/>
  <c r="Y2309" i="46"/>
  <c r="Y2245" i="46"/>
  <c r="AD2245" i="46" s="1"/>
  <c r="Y2181" i="46"/>
  <c r="AA2181" i="46"/>
  <c r="Y2117" i="46"/>
  <c r="AA2117" i="46" s="1"/>
  <c r="Y2053" i="46"/>
  <c r="AD2053" i="46" s="1"/>
  <c r="AA2053" i="46"/>
  <c r="Y1987" i="46"/>
  <c r="AD1987" i="46" s="1"/>
  <c r="AA1987" i="46"/>
  <c r="Y1910" i="46"/>
  <c r="Y1809" i="46"/>
  <c r="AB1809" i="46" s="1"/>
  <c r="Y1639" i="46"/>
  <c r="AA1639" i="46"/>
  <c r="Y1383" i="46"/>
  <c r="AD1383" i="46" s="1"/>
  <c r="Y1618" i="46"/>
  <c r="AB1618" i="46" s="1"/>
  <c r="Y1554" i="46"/>
  <c r="Y1490" i="46"/>
  <c r="AC1490" i="46" s="1"/>
  <c r="AA1490" i="46"/>
  <c r="Y1426" i="46"/>
  <c r="AB1426" i="46" s="1"/>
  <c r="AA1426" i="46"/>
  <c r="Y1362" i="46"/>
  <c r="AD1362" i="46" s="1"/>
  <c r="Y1234" i="46"/>
  <c r="AC1234" i="46" s="1"/>
  <c r="AA1234" i="46"/>
  <c r="Y1170" i="46"/>
  <c r="AD1170" i="46" s="1"/>
  <c r="Y1106" i="46"/>
  <c r="AD1106" i="46" s="1"/>
  <c r="Y1042" i="46"/>
  <c r="AA1042" i="46"/>
  <c r="Y978" i="46"/>
  <c r="Y914" i="46"/>
  <c r="AA914" i="46"/>
  <c r="Y850" i="46"/>
  <c r="AB850" i="46" s="1"/>
  <c r="Y786" i="46"/>
  <c r="AC786" i="46" s="1"/>
  <c r="Y722" i="46"/>
  <c r="AD722" i="46" s="1"/>
  <c r="AA722" i="46"/>
  <c r="Y658" i="46"/>
  <c r="AA658" i="46"/>
  <c r="Y594" i="46"/>
  <c r="AB594" i="46" s="1"/>
  <c r="Y530" i="46"/>
  <c r="AA530" i="46"/>
  <c r="Y452" i="46"/>
  <c r="AA452" i="46"/>
  <c r="Y338" i="46"/>
  <c r="AD338" i="46" s="1"/>
  <c r="AA338" i="46"/>
  <c r="Y1729" i="46"/>
  <c r="AD1729" i="46" s="1"/>
  <c r="Y1665" i="46"/>
  <c r="AC1665" i="46" s="1"/>
  <c r="AA1665" i="46"/>
  <c r="Y1601" i="46"/>
  <c r="Y1537" i="46"/>
  <c r="AB1537" i="46" s="1"/>
  <c r="Y1473" i="46"/>
  <c r="Y1409" i="46"/>
  <c r="AA1409" i="46"/>
  <c r="Y1345" i="46"/>
  <c r="AB1345" i="46" s="1"/>
  <c r="Y1281" i="46"/>
  <c r="AA1281" i="46"/>
  <c r="Y1217" i="46"/>
  <c r="AC1217" i="46" s="1"/>
  <c r="Y1153" i="46"/>
  <c r="AC1153" i="46" s="1"/>
  <c r="Y1089" i="46"/>
  <c r="AA1089" i="46" s="1"/>
  <c r="Y1025" i="46"/>
  <c r="AA1025" i="46" s="1"/>
  <c r="Y961" i="46"/>
  <c r="AA961" i="46" s="1"/>
  <c r="Y897" i="46"/>
  <c r="AA897" i="46" s="1"/>
  <c r="AE897" i="46" s="1"/>
  <c r="Y833" i="46"/>
  <c r="Y769" i="46"/>
  <c r="Y705" i="46"/>
  <c r="AD705" i="46" s="1"/>
  <c r="AA705" i="46"/>
  <c r="Y641" i="46"/>
  <c r="AB641" i="46" s="1"/>
  <c r="Y577" i="46"/>
  <c r="AC577" i="46" s="1"/>
  <c r="AA577" i="46"/>
  <c r="Y513" i="46"/>
  <c r="AA513" i="46" s="1"/>
  <c r="Y428" i="46"/>
  <c r="AB428" i="46" s="1"/>
  <c r="Y293" i="46"/>
  <c r="AB293" i="46" s="1"/>
  <c r="AA293" i="46"/>
  <c r="Y1880" i="46"/>
  <c r="Y1816" i="46"/>
  <c r="Y1752" i="46"/>
  <c r="AA1752" i="46"/>
  <c r="Y1688" i="46"/>
  <c r="AD1688" i="46" s="1"/>
  <c r="Y1624" i="46"/>
  <c r="AD1624" i="46" s="1"/>
  <c r="AA1624" i="46"/>
  <c r="Y1560" i="46"/>
  <c r="AA1560" i="46"/>
  <c r="Y1496" i="46"/>
  <c r="AD1496" i="46" s="1"/>
  <c r="Y1432" i="46"/>
  <c r="AA1432" i="46"/>
  <c r="Y1368" i="46"/>
  <c r="AC1368" i="46" s="1"/>
  <c r="Y1304" i="46"/>
  <c r="Y1240" i="46"/>
  <c r="Y1176" i="46"/>
  <c r="AC1176" i="46" s="1"/>
  <c r="AA1176" i="46"/>
  <c r="Y1048" i="46"/>
  <c r="Y984" i="46"/>
  <c r="AA984" i="46"/>
  <c r="Y920" i="46"/>
  <c r="AB920" i="46" s="1"/>
  <c r="Y856" i="46"/>
  <c r="Y792" i="46"/>
  <c r="AA792" i="46" s="1"/>
  <c r="Y728" i="46"/>
  <c r="AD728" i="46" s="1"/>
  <c r="AA728" i="46"/>
  <c r="Y664" i="46"/>
  <c r="AA664" i="46"/>
  <c r="Y600" i="46"/>
  <c r="AC600" i="46" s="1"/>
  <c r="Y536" i="46"/>
  <c r="Y460" i="46"/>
  <c r="AA460" i="46" s="1"/>
  <c r="Y1335" i="46"/>
  <c r="AA1335" i="46" s="1"/>
  <c r="AE1335" i="46" s="1"/>
  <c r="Y1271" i="46"/>
  <c r="AB1271" i="46" s="1"/>
  <c r="Y1207" i="46"/>
  <c r="AD1207" i="46" s="1"/>
  <c r="Y1143" i="46"/>
  <c r="AA1143" i="46" s="1"/>
  <c r="Y1079" i="46"/>
  <c r="Y1015" i="46"/>
  <c r="AB1015" i="46" s="1"/>
  <c r="Y951" i="46"/>
  <c r="AC951" i="46" s="1"/>
  <c r="Y887" i="46"/>
  <c r="AC887" i="46" s="1"/>
  <c r="Y823" i="46"/>
  <c r="Y759" i="46"/>
  <c r="AA759" i="46" s="1"/>
  <c r="Y695" i="46"/>
  <c r="AA695" i="46"/>
  <c r="Y631" i="46"/>
  <c r="AC631" i="46" s="1"/>
  <c r="Y567" i="46"/>
  <c r="AA567" i="46" s="1"/>
  <c r="Y501" i="46"/>
  <c r="AA501" i="46" s="1"/>
  <c r="Y412" i="46"/>
  <c r="AA412" i="46"/>
  <c r="Y266" i="46"/>
  <c r="AD266" i="46" s="1"/>
  <c r="Y1790" i="46"/>
  <c r="AA1790" i="46"/>
  <c r="Y1726" i="46"/>
  <c r="AC1726" i="46" s="1"/>
  <c r="Y1662" i="46"/>
  <c r="Y1598" i="46"/>
  <c r="AA1598" i="46"/>
  <c r="Y1534" i="46"/>
  <c r="AD1534" i="46" s="1"/>
  <c r="Y1470" i="46"/>
  <c r="AD1470" i="46" s="1"/>
  <c r="AA1470" i="46"/>
  <c r="Y1406" i="46"/>
  <c r="AA1406" i="46"/>
  <c r="Y1342" i="46"/>
  <c r="AB1342" i="46" s="1"/>
  <c r="Y1278" i="46"/>
  <c r="AC1278" i="46" s="1"/>
  <c r="Y1214" i="46"/>
  <c r="Y1150" i="46"/>
  <c r="AA1150" i="46" s="1"/>
  <c r="Y1086" i="46"/>
  <c r="AC1086" i="46" s="1"/>
  <c r="Y1022" i="46"/>
  <c r="AC1022" i="46" s="1"/>
  <c r="Y958" i="46"/>
  <c r="AC958" i="46" s="1"/>
  <c r="AA958" i="46"/>
  <c r="Y894" i="46"/>
  <c r="AC894" i="46" s="1"/>
  <c r="Y830" i="46"/>
  <c r="AA830" i="46"/>
  <c r="Y766" i="46"/>
  <c r="AB766" i="46" s="1"/>
  <c r="AA766" i="46"/>
  <c r="Y702" i="46"/>
  <c r="AD702" i="46" s="1"/>
  <c r="Y638" i="46"/>
  <c r="AD638" i="46" s="1"/>
  <c r="Y574" i="46"/>
  <c r="AA574" i="46" s="1"/>
  <c r="Y509" i="46"/>
  <c r="AA509" i="46" s="1"/>
  <c r="Y422" i="46"/>
  <c r="AA422" i="46"/>
  <c r="Y285" i="46"/>
  <c r="AC285" i="46" s="1"/>
  <c r="Y1933" i="46"/>
  <c r="AA1933" i="46"/>
  <c r="Y1869" i="46"/>
  <c r="Y1741" i="46"/>
  <c r="Y1677" i="46"/>
  <c r="AA1677" i="46"/>
  <c r="Y1613" i="46"/>
  <c r="Y1485" i="46"/>
  <c r="AA1485" i="46"/>
  <c r="Y1421" i="46"/>
  <c r="AA1421" i="46" s="1"/>
  <c r="AE1421" i="46" s="1"/>
  <c r="Y1357" i="46"/>
  <c r="AC1357" i="46" s="1"/>
  <c r="AA1357" i="46"/>
  <c r="Y1293" i="46"/>
  <c r="AA1293" i="46"/>
  <c r="Y1229" i="46"/>
  <c r="Y1165" i="46"/>
  <c r="Y1101" i="46"/>
  <c r="AA1101" i="46"/>
  <c r="Y1037" i="46"/>
  <c r="AD1037" i="46" s="1"/>
  <c r="Y973" i="46"/>
  <c r="AB973" i="46" s="1"/>
  <c r="Y845" i="46"/>
  <c r="AA845" i="46" s="1"/>
  <c r="Y781" i="46"/>
  <c r="AC781" i="46" s="1"/>
  <c r="Y717" i="46"/>
  <c r="AD717" i="46" s="1"/>
  <c r="AA717" i="46"/>
  <c r="Y653" i="46"/>
  <c r="AA653" i="46" s="1"/>
  <c r="Y589" i="46"/>
  <c r="AB589" i="46" s="1"/>
  <c r="Y445" i="46"/>
  <c r="AB445" i="46" s="1"/>
  <c r="AA445" i="46"/>
  <c r="Y325" i="46"/>
  <c r="AC325" i="46" s="1"/>
  <c r="Y106" i="46"/>
  <c r="AB106" i="46" s="1"/>
  <c r="Y1852" i="46"/>
  <c r="AB1852" i="46" s="1"/>
  <c r="AA1852" i="46"/>
  <c r="Y1788" i="46"/>
  <c r="AC1788" i="46" s="1"/>
  <c r="Y1724" i="46"/>
  <c r="AD1724" i="46" s="1"/>
  <c r="Y1660" i="46"/>
  <c r="AC1660" i="46" s="1"/>
  <c r="AA1660" i="46"/>
  <c r="Y1596" i="46"/>
  <c r="AA1596" i="46"/>
  <c r="Y1532" i="46"/>
  <c r="AC1532" i="46" s="1"/>
  <c r="Y1468" i="46"/>
  <c r="AA1468" i="46"/>
  <c r="Y1404" i="46"/>
  <c r="AA1404" i="46"/>
  <c r="Y1340" i="46"/>
  <c r="Y1276" i="46"/>
  <c r="AC1276" i="46" s="1"/>
  <c r="Y1212" i="46"/>
  <c r="AA1212" i="46"/>
  <c r="Y1148" i="46"/>
  <c r="AD1148" i="46" s="1"/>
  <c r="Y1084" i="46"/>
  <c r="AA1084" i="46"/>
  <c r="Y1020" i="46"/>
  <c r="AA1020" i="46" s="1"/>
  <c r="AE1020" i="46" s="1"/>
  <c r="Y956" i="46"/>
  <c r="AC956" i="46" s="1"/>
  <c r="AA956" i="46"/>
  <c r="Y892" i="46"/>
  <c r="AA892" i="46" s="1"/>
  <c r="AE892" i="46" s="1"/>
  <c r="Y828" i="46"/>
  <c r="Y764" i="46"/>
  <c r="AB764" i="46" s="1"/>
  <c r="AA764" i="46"/>
  <c r="Y700" i="46"/>
  <c r="AA700" i="46"/>
  <c r="Y636" i="46"/>
  <c r="AC636" i="46" s="1"/>
  <c r="Y572" i="46"/>
  <c r="AA572" i="46" s="1"/>
  <c r="Y507" i="46"/>
  <c r="AA507" i="46"/>
  <c r="Y420" i="46"/>
  <c r="AA420" i="46"/>
  <c r="Y278" i="46"/>
  <c r="AC278" i="46" s="1"/>
  <c r="Y1363" i="46"/>
  <c r="Y1235" i="46"/>
  <c r="AA1235" i="46" s="1"/>
  <c r="AE1235" i="46" s="1"/>
  <c r="Y1171" i="46"/>
  <c r="AA1171" i="46"/>
  <c r="Y1107" i="46"/>
  <c r="AD1107" i="46" s="1"/>
  <c r="AA1107" i="46"/>
  <c r="Y1043" i="46"/>
  <c r="AB1043" i="46" s="1"/>
  <c r="Y979" i="46"/>
  <c r="AB979" i="46" s="1"/>
  <c r="Y915" i="46"/>
  <c r="AA915" i="46"/>
  <c r="Y851" i="46"/>
  <c r="AA851" i="46"/>
  <c r="Y787" i="46"/>
  <c r="AC787" i="46" s="1"/>
  <c r="Y723" i="46"/>
  <c r="AD723" i="46" s="1"/>
  <c r="AA723" i="46"/>
  <c r="Y659" i="46"/>
  <c r="AA659" i="46"/>
  <c r="Y595" i="46"/>
  <c r="AC595" i="46" s="1"/>
  <c r="AA595" i="46"/>
  <c r="Y453" i="46"/>
  <c r="AD453" i="46" s="1"/>
  <c r="Y341" i="46"/>
  <c r="AD341" i="46" s="1"/>
  <c r="Y130" i="46"/>
  <c r="AA130" i="46" s="1"/>
  <c r="Y205" i="46"/>
  <c r="AC205" i="46" s="1"/>
  <c r="Y141" i="46"/>
  <c r="AD141" i="46" s="1"/>
  <c r="Y340" i="46"/>
  <c r="AD340" i="46" s="1"/>
  <c r="AA340" i="46"/>
  <c r="Y276" i="46"/>
  <c r="AA276" i="46" s="1"/>
  <c r="Y212" i="46"/>
  <c r="AA212" i="46" s="1"/>
  <c r="Y84" i="46"/>
  <c r="Y379" i="46"/>
  <c r="AA379" i="46" s="1"/>
  <c r="Y315" i="46"/>
  <c r="AA315" i="46"/>
  <c r="Y251" i="46"/>
  <c r="AA251" i="46"/>
  <c r="Y187" i="46"/>
  <c r="Y123" i="46"/>
  <c r="AB123" i="46" s="1"/>
  <c r="Y353" i="46"/>
  <c r="AD353" i="46" s="1"/>
  <c r="Y289" i="46"/>
  <c r="AA289" i="46"/>
  <c r="Y225" i="46"/>
  <c r="Y161" i="46"/>
  <c r="AC161" i="46" s="1"/>
  <c r="Y97" i="46"/>
  <c r="Y472" i="46"/>
  <c r="AD472" i="46" s="1"/>
  <c r="AA472" i="46"/>
  <c r="Y408" i="46"/>
  <c r="AC408" i="46" s="1"/>
  <c r="Y344" i="46"/>
  <c r="AD344" i="46" s="1"/>
  <c r="Y280" i="46"/>
  <c r="AC280" i="46" s="1"/>
  <c r="Y216" i="46"/>
  <c r="AB216" i="46" s="1"/>
  <c r="Y152" i="46"/>
  <c r="AD152" i="46" s="1"/>
  <c r="Y88" i="46"/>
  <c r="AB88" i="46" s="1"/>
  <c r="Y439" i="46"/>
  <c r="AB439" i="46" s="1"/>
  <c r="Y375" i="46"/>
  <c r="AD375" i="46" s="1"/>
  <c r="AA375" i="46"/>
  <c r="Y311" i="46"/>
  <c r="AA311" i="46"/>
  <c r="Y247" i="46"/>
  <c r="Y183" i="46"/>
  <c r="AB183" i="46" s="1"/>
  <c r="Y119" i="46"/>
  <c r="AD2451" i="46"/>
  <c r="AD2452" i="46"/>
  <c r="AD2089" i="46"/>
  <c r="AD1961" i="46"/>
  <c r="AD1719" i="46"/>
  <c r="AD1655" i="46"/>
  <c r="AD1483" i="46"/>
  <c r="AD1614" i="46"/>
  <c r="AD1579" i="46"/>
  <c r="AD1792" i="46"/>
  <c r="AD1818" i="46"/>
  <c r="AD1399" i="46"/>
  <c r="AD1317" i="46"/>
  <c r="AD977" i="46"/>
  <c r="AC2070" i="46"/>
  <c r="AC2458" i="46"/>
  <c r="AC2394" i="46"/>
  <c r="AC1714" i="46"/>
  <c r="AC1509" i="46"/>
  <c r="AC1316" i="46"/>
  <c r="AC1024" i="46"/>
  <c r="AC1175" i="46"/>
  <c r="AC863" i="46"/>
  <c r="AC799" i="46"/>
  <c r="AC841" i="46"/>
  <c r="AC482" i="46"/>
  <c r="AB2397" i="46"/>
  <c r="AB2367" i="46"/>
  <c r="AB2223" i="46"/>
  <c r="AB2159" i="46"/>
  <c r="AB665" i="46"/>
  <c r="AB662" i="46"/>
  <c r="Y2428" i="46"/>
  <c r="AA2428" i="46" s="1"/>
  <c r="Y2364" i="46"/>
  <c r="Y2300" i="46"/>
  <c r="AB2300" i="46" s="1"/>
  <c r="Y2236" i="46"/>
  <c r="AC2236" i="46" s="1"/>
  <c r="Y2172" i="46"/>
  <c r="AA2172" i="46" s="1"/>
  <c r="AE2172" i="46" s="1"/>
  <c r="Y2108" i="46"/>
  <c r="AD2108" i="46" s="1"/>
  <c r="Y2044" i="46"/>
  <c r="AC2044" i="46" s="1"/>
  <c r="Y1977" i="46"/>
  <c r="AD1977" i="46" s="1"/>
  <c r="Y1897" i="46"/>
  <c r="AB1897" i="46" s="1"/>
  <c r="AA1897" i="46"/>
  <c r="Y1793" i="46"/>
  <c r="AA1793" i="46"/>
  <c r="Y1603" i="46"/>
  <c r="AA1603" i="46"/>
  <c r="Y2483" i="46"/>
  <c r="AC2483" i="46" s="1"/>
  <c r="AA2483" i="46"/>
  <c r="Y2419" i="46"/>
  <c r="AC2419" i="46" s="1"/>
  <c r="AA2419" i="46"/>
  <c r="Y2355" i="46"/>
  <c r="AD2355" i="46" s="1"/>
  <c r="Y2291" i="46"/>
  <c r="AC2291" i="46" s="1"/>
  <c r="Y2227" i="46"/>
  <c r="Y2163" i="46"/>
  <c r="AB2163" i="46" s="1"/>
  <c r="AA2163" i="46"/>
  <c r="Y2099" i="46"/>
  <c r="Y2035" i="46"/>
  <c r="Y1967" i="46"/>
  <c r="AC1967" i="46" s="1"/>
  <c r="AA1967" i="46"/>
  <c r="Y1882" i="46"/>
  <c r="Y1775" i="46"/>
  <c r="AC1775" i="46" s="1"/>
  <c r="Y1567" i="46"/>
  <c r="AC1567" i="46" s="1"/>
  <c r="Y2474" i="46"/>
  <c r="AC2474" i="46" s="1"/>
  <c r="Y2410" i="46"/>
  <c r="Y2346" i="46"/>
  <c r="Y2282" i="46"/>
  <c r="AD2282" i="46" s="1"/>
  <c r="AA2282" i="46"/>
  <c r="Y2218" i="46"/>
  <c r="AA2218" i="46"/>
  <c r="Y2154" i="46"/>
  <c r="Y2090" i="46"/>
  <c r="AA2090" i="46"/>
  <c r="Y2026" i="46"/>
  <c r="AD2026" i="46" s="1"/>
  <c r="Y1956" i="46"/>
  <c r="AC1956" i="46" s="1"/>
  <c r="Y1867" i="46"/>
  <c r="AA1867" i="46" s="1"/>
  <c r="AE1867" i="46" s="1"/>
  <c r="Y1751" i="46"/>
  <c r="AA1751" i="46"/>
  <c r="Y1531" i="46"/>
  <c r="AB1531" i="46" s="1"/>
  <c r="Y2465" i="46"/>
  <c r="AB2465" i="46" s="1"/>
  <c r="Y2401" i="46"/>
  <c r="AA2401" i="46"/>
  <c r="Y2337" i="46"/>
  <c r="AA2337" i="46"/>
  <c r="Y2273" i="46"/>
  <c r="AA2273" i="46"/>
  <c r="Y2209" i="46"/>
  <c r="Y2145" i="46"/>
  <c r="Y2081" i="46"/>
  <c r="AA2081" i="46"/>
  <c r="Y2017" i="46"/>
  <c r="AD2017" i="46" s="1"/>
  <c r="Y1946" i="46"/>
  <c r="AB1946" i="46" s="1"/>
  <c r="Y1854" i="46"/>
  <c r="AD1854" i="46" s="1"/>
  <c r="Y1727" i="46"/>
  <c r="AD1727" i="46" s="1"/>
  <c r="Y1495" i="46"/>
  <c r="AC1495" i="46" s="1"/>
  <c r="AA1495" i="46"/>
  <c r="Y2456" i="46"/>
  <c r="AA2456" i="46"/>
  <c r="Y2392" i="46"/>
  <c r="AA2392" i="46"/>
  <c r="Y2328" i="46"/>
  <c r="AA2328" i="46"/>
  <c r="Y2264" i="46"/>
  <c r="AA2264" i="46" s="1"/>
  <c r="AE2264" i="46" s="1"/>
  <c r="Y2200" i="46"/>
  <c r="AD2200" i="46" s="1"/>
  <c r="Y2136" i="46"/>
  <c r="AA2136" i="46" s="1"/>
  <c r="Y2072" i="46"/>
  <c r="AD2072" i="46" s="1"/>
  <c r="Y2008" i="46"/>
  <c r="AC2008" i="46" s="1"/>
  <c r="AA2008" i="46"/>
  <c r="Y1935" i="46"/>
  <c r="AD1935" i="46" s="1"/>
  <c r="AA1935" i="46"/>
  <c r="Y1839" i="46"/>
  <c r="AA1839" i="46"/>
  <c r="Y1703" i="46"/>
  <c r="Y1459" i="46"/>
  <c r="AD1459" i="46" s="1"/>
  <c r="AA1459" i="46"/>
  <c r="Y2447" i="46"/>
  <c r="AC2447" i="46" s="1"/>
  <c r="AA2447" i="46"/>
  <c r="Y2383" i="46"/>
  <c r="AA2383" i="46" s="1"/>
  <c r="Y2255" i="46"/>
  <c r="AD2255" i="46" s="1"/>
  <c r="AA2255" i="46"/>
  <c r="Y2191" i="46"/>
  <c r="AC2191" i="46" s="1"/>
  <c r="AA2191" i="46"/>
  <c r="Y2127" i="46"/>
  <c r="AB2127" i="46" s="1"/>
  <c r="Y2063" i="46"/>
  <c r="AA2063" i="46" s="1"/>
  <c r="Y1999" i="46"/>
  <c r="AC1999" i="46" s="1"/>
  <c r="Y1923" i="46"/>
  <c r="AC1923" i="46" s="1"/>
  <c r="AA1923" i="46"/>
  <c r="Y1825" i="46"/>
  <c r="AA1825" i="46" s="1"/>
  <c r="Y1679" i="46"/>
  <c r="AA1679" i="46"/>
  <c r="Y1423" i="46"/>
  <c r="AA1423" i="46" s="1"/>
  <c r="Y2438" i="46"/>
  <c r="AA2438" i="46"/>
  <c r="Y2374" i="46"/>
  <c r="AB2374" i="46" s="1"/>
  <c r="Y2310" i="46"/>
  <c r="Y2246" i="46"/>
  <c r="AB2246" i="46" s="1"/>
  <c r="Y2182" i="46"/>
  <c r="AB2182" i="46" s="1"/>
  <c r="Y2118" i="46"/>
  <c r="AC2118" i="46" s="1"/>
  <c r="Y2054" i="46"/>
  <c r="AA2054" i="46" s="1"/>
  <c r="AE2054" i="46" s="1"/>
  <c r="Y1911" i="46"/>
  <c r="AA1911" i="46"/>
  <c r="Y1810" i="46"/>
  <c r="Y1643" i="46"/>
  <c r="AC1643" i="46" s="1"/>
  <c r="AA1643" i="46"/>
  <c r="Y1387" i="46"/>
  <c r="AD1387" i="46" s="1"/>
  <c r="Y2429" i="46"/>
  <c r="AC2429" i="46" s="1"/>
  <c r="Y2365" i="46"/>
  <c r="AA2365" i="46"/>
  <c r="Y2301" i="46"/>
  <c r="AA2301" i="46" s="1"/>
  <c r="AE2301" i="46" s="1"/>
  <c r="Y2237" i="46"/>
  <c r="AC2237" i="46" s="1"/>
  <c r="AA2237" i="46"/>
  <c r="Y2173" i="46"/>
  <c r="AC2173" i="46" s="1"/>
  <c r="Y2109" i="46"/>
  <c r="Y2045" i="46"/>
  <c r="AA2045" i="46"/>
  <c r="Y1978" i="46"/>
  <c r="AC1978" i="46" s="1"/>
  <c r="AA1978" i="46"/>
  <c r="Y1898" i="46"/>
  <c r="AD1898" i="46" s="1"/>
  <c r="Y1794" i="46"/>
  <c r="AC1794" i="46" s="1"/>
  <c r="AA1794" i="46"/>
  <c r="Y1607" i="46"/>
  <c r="AA1607" i="46"/>
  <c r="Y1674" i="46"/>
  <c r="AC1674" i="46" s="1"/>
  <c r="Y1610" i="46"/>
  <c r="AD1610" i="46" s="1"/>
  <c r="AA1610" i="46"/>
  <c r="Y1546" i="46"/>
  <c r="AA1546" i="46" s="1"/>
  <c r="Y1482" i="46"/>
  <c r="AC1482" i="46" s="1"/>
  <c r="AA1482" i="46"/>
  <c r="Y1418" i="46"/>
  <c r="Y1354" i="46"/>
  <c r="AB1354" i="46" s="1"/>
  <c r="Y1290" i="46"/>
  <c r="AA1290" i="46"/>
  <c r="Y1226" i="46"/>
  <c r="Y1162" i="46"/>
  <c r="AA1162" i="46"/>
  <c r="Y1098" i="46"/>
  <c r="AA1098" i="46"/>
  <c r="Y1034" i="46"/>
  <c r="AD1034" i="46" s="1"/>
  <c r="Y970" i="46"/>
  <c r="Y906" i="46"/>
  <c r="AC906" i="46" s="1"/>
  <c r="Y842" i="46"/>
  <c r="AA842" i="46" s="1"/>
  <c r="Y778" i="46"/>
  <c r="AD778" i="46" s="1"/>
  <c r="Y714" i="46"/>
  <c r="AC714" i="46" s="1"/>
  <c r="Y650" i="46"/>
  <c r="AA650" i="46"/>
  <c r="Y586" i="46"/>
  <c r="Y522" i="46"/>
  <c r="AC522" i="46" s="1"/>
  <c r="AA522" i="46"/>
  <c r="Y442" i="46"/>
  <c r="AB442" i="46" s="1"/>
  <c r="Y317" i="46"/>
  <c r="AB317" i="46" s="1"/>
  <c r="Y94" i="46"/>
  <c r="AB94" i="46" s="1"/>
  <c r="Y1721" i="46"/>
  <c r="Y1657" i="46"/>
  <c r="AC1657" i="46" s="1"/>
  <c r="AA1657" i="46"/>
  <c r="Y1593" i="46"/>
  <c r="AD1593" i="46" s="1"/>
  <c r="Y1529" i="46"/>
  <c r="AB1529" i="46" s="1"/>
  <c r="Y1465" i="46"/>
  <c r="AA1465" i="46"/>
  <c r="Y1401" i="46"/>
  <c r="AD1401" i="46" s="1"/>
  <c r="Y1337" i="46"/>
  <c r="AA1337" i="46" s="1"/>
  <c r="AE1337" i="46" s="1"/>
  <c r="Y1273" i="46"/>
  <c r="AA1273" i="46"/>
  <c r="Y1209" i="46"/>
  <c r="AB1209" i="46" s="1"/>
  <c r="Y1145" i="46"/>
  <c r="AD1145" i="46" s="1"/>
  <c r="AA1145" i="46"/>
  <c r="Y1081" i="46"/>
  <c r="AA1081" i="46"/>
  <c r="Y1017" i="46"/>
  <c r="AD1017" i="46" s="1"/>
  <c r="Y889" i="46"/>
  <c r="AC889" i="46" s="1"/>
  <c r="Y825" i="46"/>
  <c r="Y761" i="46"/>
  <c r="AA761" i="46"/>
  <c r="Y697" i="46"/>
  <c r="AA697" i="46"/>
  <c r="Y633" i="46"/>
  <c r="AC633" i="46" s="1"/>
  <c r="Y569" i="46"/>
  <c r="AC569" i="46" s="1"/>
  <c r="AA569" i="46"/>
  <c r="Y503" i="46"/>
  <c r="AA503" i="46" s="1"/>
  <c r="Y414" i="46"/>
  <c r="AA414" i="46"/>
  <c r="Y270" i="46"/>
  <c r="AC270" i="46" s="1"/>
  <c r="Y1936" i="46"/>
  <c r="AA1936" i="46" s="1"/>
  <c r="AE1936" i="46" s="1"/>
  <c r="Y1872" i="46"/>
  <c r="AA1872" i="46"/>
  <c r="Y1808" i="46"/>
  <c r="Y1744" i="46"/>
  <c r="AC1744" i="46" s="1"/>
  <c r="AA1744" i="46"/>
  <c r="Y1680" i="46"/>
  <c r="AC1680" i="46" s="1"/>
  <c r="AA1680" i="46"/>
  <c r="Y1616" i="46"/>
  <c r="AA1616" i="46"/>
  <c r="Y1552" i="46"/>
  <c r="AC1552" i="46" s="1"/>
  <c r="Y1488" i="46"/>
  <c r="AC1488" i="46" s="1"/>
  <c r="AA1488" i="46"/>
  <c r="Y1424" i="46"/>
  <c r="AA1424" i="46" s="1"/>
  <c r="AE1424" i="46" s="1"/>
  <c r="Y1360" i="46"/>
  <c r="AA1360" i="46" s="1"/>
  <c r="Y1296" i="46"/>
  <c r="AB1296" i="46" s="1"/>
  <c r="Y1232" i="46"/>
  <c r="Y1168" i="46"/>
  <c r="AA1168" i="46"/>
  <c r="Y1104" i="46"/>
  <c r="AD1104" i="46" s="1"/>
  <c r="Y1040" i="46"/>
  <c r="AA1040" i="46" s="1"/>
  <c r="Y976" i="46"/>
  <c r="AA976" i="46"/>
  <c r="Y912" i="46"/>
  <c r="AA912" i="46"/>
  <c r="Y848" i="46"/>
  <c r="AB848" i="46" s="1"/>
  <c r="Y784" i="46"/>
  <c r="Y720" i="46"/>
  <c r="AA720" i="46" s="1"/>
  <c r="Y656" i="46"/>
  <c r="AA656" i="46"/>
  <c r="Y592" i="46"/>
  <c r="Y528" i="46"/>
  <c r="AA528" i="46" s="1"/>
  <c r="Y450" i="46"/>
  <c r="AB450" i="46" s="1"/>
  <c r="Y333" i="46"/>
  <c r="Y118" i="46"/>
  <c r="Y1327" i="46"/>
  <c r="AC1327" i="46" s="1"/>
  <c r="Y1263" i="46"/>
  <c r="AA1263" i="46"/>
  <c r="Y1199" i="46"/>
  <c r="Y1135" i="46"/>
  <c r="AD1135" i="46" s="1"/>
  <c r="Y1071" i="46"/>
  <c r="AC1071" i="46" s="1"/>
  <c r="Y1007" i="46"/>
  <c r="Y943" i="46"/>
  <c r="Y879" i="46"/>
  <c r="AC879" i="46" s="1"/>
  <c r="Y815" i="46"/>
  <c r="Y751" i="46"/>
  <c r="AB751" i="46" s="1"/>
  <c r="Y687" i="46"/>
  <c r="AB687" i="46" s="1"/>
  <c r="Y623" i="46"/>
  <c r="AD623" i="46" s="1"/>
  <c r="Y559" i="46"/>
  <c r="AA559" i="46" s="1"/>
  <c r="Y491" i="46"/>
  <c r="AA491" i="46"/>
  <c r="Y397" i="46"/>
  <c r="AB397" i="46" s="1"/>
  <c r="Y242" i="46"/>
  <c r="AC242" i="46" s="1"/>
  <c r="Y1782" i="46"/>
  <c r="AC1782" i="46" s="1"/>
  <c r="AA1782" i="46"/>
  <c r="Y1718" i="46"/>
  <c r="AD1718" i="46" s="1"/>
  <c r="Y1654" i="46"/>
  <c r="AA1654" i="46"/>
  <c r="Y1590" i="46"/>
  <c r="AA1590" i="46"/>
  <c r="Y1526" i="46"/>
  <c r="AA1526" i="46"/>
  <c r="Y1462" i="46"/>
  <c r="AA1462" i="46"/>
  <c r="Y1334" i="46"/>
  <c r="AC1334" i="46" s="1"/>
  <c r="Y1270" i="46"/>
  <c r="AA1270" i="46"/>
  <c r="Y1206" i="46"/>
  <c r="AD1206" i="46" s="1"/>
  <c r="Y1142" i="46"/>
  <c r="AD1142" i="46" s="1"/>
  <c r="AA1142" i="46"/>
  <c r="Y1078" i="46"/>
  <c r="AD1078" i="46" s="1"/>
  <c r="AA1078" i="46"/>
  <c r="Y1014" i="46"/>
  <c r="AB1014" i="46" s="1"/>
  <c r="Y950" i="46"/>
  <c r="AD950" i="46" s="1"/>
  <c r="Y886" i="46"/>
  <c r="AC886" i="46" s="1"/>
  <c r="Y822" i="46"/>
  <c r="AA822" i="46"/>
  <c r="Y758" i="46"/>
  <c r="AA758" i="46"/>
  <c r="Y694" i="46"/>
  <c r="AA694" i="46"/>
  <c r="Y630" i="46"/>
  <c r="AC630" i="46" s="1"/>
  <c r="Y566" i="46"/>
  <c r="AC566" i="46" s="1"/>
  <c r="AA566" i="46"/>
  <c r="Y500" i="46"/>
  <c r="AD500" i="46" s="1"/>
  <c r="Y410" i="46"/>
  <c r="AA410" i="46" s="1"/>
  <c r="Y1925" i="46"/>
  <c r="AD1925" i="46" s="1"/>
  <c r="AA1925" i="46"/>
  <c r="Y1861" i="46"/>
  <c r="AC1861" i="46" s="1"/>
  <c r="Y1797" i="46"/>
  <c r="AA1797" i="46" s="1"/>
  <c r="AE1797" i="46" s="1"/>
  <c r="Y1669" i="46"/>
  <c r="Y1605" i="46"/>
  <c r="AA1605" i="46"/>
  <c r="Y1541" i="46"/>
  <c r="AA1541" i="46"/>
  <c r="Y1477" i="46"/>
  <c r="AC1477" i="46" s="1"/>
  <c r="AA1477" i="46"/>
  <c r="Y1413" i="46"/>
  <c r="AD1413" i="46" s="1"/>
  <c r="Y1349" i="46"/>
  <c r="AD1349" i="46" s="1"/>
  <c r="Y1285" i="46"/>
  <c r="AA1285" i="46"/>
  <c r="Y1221" i="46"/>
  <c r="Y1157" i="46"/>
  <c r="AA1157" i="46"/>
  <c r="Y1093" i="46"/>
  <c r="AC1093" i="46" s="1"/>
  <c r="Y1029" i="46"/>
  <c r="AD1029" i="46" s="1"/>
  <c r="Y965" i="46"/>
  <c r="AB965" i="46" s="1"/>
  <c r="Y901" i="46"/>
  <c r="AC901" i="46" s="1"/>
  <c r="Y837" i="46"/>
  <c r="AB837" i="46" s="1"/>
  <c r="Y709" i="46"/>
  <c r="AD709" i="46" s="1"/>
  <c r="AA709" i="46"/>
  <c r="Y645" i="46"/>
  <c r="AB645" i="46" s="1"/>
  <c r="Y581" i="46"/>
  <c r="AC581" i="46" s="1"/>
  <c r="AA581" i="46"/>
  <c r="Y434" i="46"/>
  <c r="AB434" i="46" s="1"/>
  <c r="Y302" i="46"/>
  <c r="AB302" i="46" s="1"/>
  <c r="Y1844" i="46"/>
  <c r="AB1844" i="46" s="1"/>
  <c r="Y1780" i="46"/>
  <c r="AB1780" i="46" s="1"/>
  <c r="Y1716" i="46"/>
  <c r="AC1716" i="46" s="1"/>
  <c r="AA1716" i="46"/>
  <c r="Y1652" i="46"/>
  <c r="AC1652" i="46" s="1"/>
  <c r="AA1652" i="46"/>
  <c r="Y1588" i="46"/>
  <c r="AD1588" i="46" s="1"/>
  <c r="AA1588" i="46"/>
  <c r="Y1524" i="46"/>
  <c r="AA1524" i="46"/>
  <c r="Y1460" i="46"/>
  <c r="AD1460" i="46" s="1"/>
  <c r="Y1332" i="46"/>
  <c r="AA1332" i="46"/>
  <c r="Y1268" i="46"/>
  <c r="AA1268" i="46"/>
  <c r="Y1204" i="46"/>
  <c r="Y1140" i="46"/>
  <c r="AC1140" i="46" s="1"/>
  <c r="Y1076" i="46"/>
  <c r="AA1076" i="46" s="1"/>
  <c r="Y1012" i="46"/>
  <c r="AB1012" i="46" s="1"/>
  <c r="Y948" i="46"/>
  <c r="AA948" i="46"/>
  <c r="Y884" i="46"/>
  <c r="AC884" i="46" s="1"/>
  <c r="Y820" i="46"/>
  <c r="AA820" i="46"/>
  <c r="Y756" i="46"/>
  <c r="AA756" i="46" s="1"/>
  <c r="Y692" i="46"/>
  <c r="AA692" i="46"/>
  <c r="Y628" i="46"/>
  <c r="AD628" i="46" s="1"/>
  <c r="Y564" i="46"/>
  <c r="AD564" i="46" s="1"/>
  <c r="Y498" i="46"/>
  <c r="AA498" i="46" s="1"/>
  <c r="Y406" i="46"/>
  <c r="AD406" i="46" s="1"/>
  <c r="AA406" i="46"/>
  <c r="Y258" i="46"/>
  <c r="AD258" i="46" s="1"/>
  <c r="Y1355" i="46"/>
  <c r="AC1355" i="46" s="1"/>
  <c r="Y1291" i="46"/>
  <c r="AA1291" i="46" s="1"/>
  <c r="Y1227" i="46"/>
  <c r="AA1227" i="46" s="1"/>
  <c r="AE1227" i="46" s="1"/>
  <c r="Y1163" i="46"/>
  <c r="AC1163" i="46" s="1"/>
  <c r="AA1163" i="46"/>
  <c r="Y1099" i="46"/>
  <c r="AA1099" i="46" s="1"/>
  <c r="Y1035" i="46"/>
  <c r="AA1035" i="46" s="1"/>
  <c r="AE1035" i="46" s="1"/>
  <c r="Y971" i="46"/>
  <c r="Y907" i="46"/>
  <c r="AC907" i="46" s="1"/>
  <c r="Y843" i="46"/>
  <c r="Y779" i="46"/>
  <c r="Y715" i="46"/>
  <c r="AD715" i="46" s="1"/>
  <c r="AA715" i="46"/>
  <c r="Y651" i="46"/>
  <c r="AA651" i="46" s="1"/>
  <c r="Y587" i="46"/>
  <c r="AB587" i="46" s="1"/>
  <c r="Y523" i="46"/>
  <c r="AA523" i="46"/>
  <c r="Y443" i="46"/>
  <c r="AB443" i="46" s="1"/>
  <c r="Y318" i="46"/>
  <c r="AB318" i="46" s="1"/>
  <c r="Y98" i="46"/>
  <c r="Y197" i="46"/>
  <c r="AC197" i="46" s="1"/>
  <c r="Y133" i="46"/>
  <c r="AA133" i="46" s="1"/>
  <c r="Y332" i="46"/>
  <c r="Y268" i="46"/>
  <c r="AD268" i="46" s="1"/>
  <c r="Y204" i="46"/>
  <c r="AC204" i="46" s="1"/>
  <c r="Y140" i="46"/>
  <c r="AD140" i="46" s="1"/>
  <c r="Y435" i="46"/>
  <c r="AB435" i="46" s="1"/>
  <c r="Y371" i="46"/>
  <c r="AD371" i="46" s="1"/>
  <c r="Y307" i="46"/>
  <c r="AC307" i="46" s="1"/>
  <c r="Y243" i="46"/>
  <c r="AB243" i="46" s="1"/>
  <c r="Y179" i="46"/>
  <c r="Y115" i="46"/>
  <c r="AB115" i="46" s="1"/>
  <c r="Y345" i="46"/>
  <c r="AD345" i="46" s="1"/>
  <c r="Y281" i="46"/>
  <c r="AC281" i="46" s="1"/>
  <c r="Y217" i="46"/>
  <c r="Y153" i="46"/>
  <c r="AA153" i="46" s="1"/>
  <c r="Y89" i="46"/>
  <c r="AB89" i="46" s="1"/>
  <c r="Y464" i="46"/>
  <c r="AA464" i="46" s="1"/>
  <c r="Y400" i="46"/>
  <c r="AB400" i="46" s="1"/>
  <c r="Y336" i="46"/>
  <c r="AA336" i="46" s="1"/>
  <c r="Y272" i="46"/>
  <c r="Y208" i="46"/>
  <c r="AA208" i="46" s="1"/>
  <c r="Y495" i="46"/>
  <c r="AA495" i="46"/>
  <c r="Y367" i="46"/>
  <c r="AD367" i="46" s="1"/>
  <c r="Y303" i="46"/>
  <c r="AB303" i="46" s="1"/>
  <c r="Y239" i="46"/>
  <c r="AB239" i="46" s="1"/>
  <c r="Y175" i="46"/>
  <c r="AB175" i="46" s="1"/>
  <c r="Y111" i="46"/>
  <c r="AD2417" i="46"/>
  <c r="AD1992" i="46"/>
  <c r="AD2138" i="46"/>
  <c r="AD1967" i="46"/>
  <c r="AD1903" i="46"/>
  <c r="AD1891" i="46"/>
  <c r="AD1577" i="46"/>
  <c r="AD1734" i="46"/>
  <c r="AD1606" i="46"/>
  <c r="AD1720" i="46"/>
  <c r="AD1701" i="46"/>
  <c r="AD1258" i="46"/>
  <c r="AD1257" i="46"/>
  <c r="AD1252" i="46"/>
  <c r="AD1188" i="46"/>
  <c r="AD913" i="46"/>
  <c r="AD1000" i="46"/>
  <c r="AC2386" i="46"/>
  <c r="AC2261" i="46"/>
  <c r="AC1852" i="46"/>
  <c r="AC1783" i="46"/>
  <c r="AC1764" i="46"/>
  <c r="AC1572" i="46"/>
  <c r="AC1513" i="46"/>
  <c r="AC1595" i="46"/>
  <c r="AC1821" i="46"/>
  <c r="AC1466" i="46"/>
  <c r="AC1380" i="46"/>
  <c r="AC1440" i="46"/>
  <c r="AC1013" i="46"/>
  <c r="AC1425" i="46"/>
  <c r="AC1361" i="46"/>
  <c r="AC1231" i="46"/>
  <c r="AC816" i="46"/>
  <c r="AC1088" i="46"/>
  <c r="AC472" i="46"/>
  <c r="AC492" i="46"/>
  <c r="AB2414" i="46"/>
  <c r="AB2350" i="46"/>
  <c r="AB2419" i="46"/>
  <c r="AB2482" i="46"/>
  <c r="AB2107" i="46"/>
  <c r="AB1944" i="46"/>
  <c r="AB2023" i="46"/>
  <c r="AB1665" i="46"/>
  <c r="AB936" i="46"/>
  <c r="AB1125" i="46"/>
  <c r="AB1210" i="46"/>
  <c r="AB1082" i="46"/>
  <c r="AB453" i="46"/>
  <c r="Y2484" i="46"/>
  <c r="AC2484" i="46" s="1"/>
  <c r="AA2484" i="46"/>
  <c r="Y2420" i="46"/>
  <c r="AC2420" i="46" s="1"/>
  <c r="AA2420" i="46"/>
  <c r="Y2356" i="46"/>
  <c r="AB2356" i="46" s="1"/>
  <c r="Y2292" i="46"/>
  <c r="Y2228" i="46"/>
  <c r="AA2228" i="46"/>
  <c r="Y2164" i="46"/>
  <c r="AA2164" i="46"/>
  <c r="Y2100" i="46"/>
  <c r="AC2100" i="46" s="1"/>
  <c r="AA2100" i="46"/>
  <c r="Y2036" i="46"/>
  <c r="AC2036" i="46" s="1"/>
  <c r="AA2036" i="46"/>
  <c r="Y1968" i="46"/>
  <c r="AB1968" i="46" s="1"/>
  <c r="Y1883" i="46"/>
  <c r="AA1883" i="46"/>
  <c r="Y1777" i="46"/>
  <c r="Y1571" i="46"/>
  <c r="Y2475" i="46"/>
  <c r="AA2475" i="46" s="1"/>
  <c r="Y2411" i="46"/>
  <c r="AC2411" i="46" s="1"/>
  <c r="Y2283" i="46"/>
  <c r="AD2283" i="46" s="1"/>
  <c r="AA2283" i="46"/>
  <c r="Y2219" i="46"/>
  <c r="Y2155" i="46"/>
  <c r="AC2155" i="46" s="1"/>
  <c r="AA2155" i="46"/>
  <c r="Y2091" i="46"/>
  <c r="AA2091" i="46"/>
  <c r="Y2027" i="46"/>
  <c r="AD2027" i="46" s="1"/>
  <c r="Y1958" i="46"/>
  <c r="AC1958" i="46" s="1"/>
  <c r="Y1870" i="46"/>
  <c r="AA1870" i="46"/>
  <c r="Y1754" i="46"/>
  <c r="AA1754" i="46"/>
  <c r="Y1535" i="46"/>
  <c r="AC1535" i="46" s="1"/>
  <c r="Y2466" i="46"/>
  <c r="AC2466" i="46" s="1"/>
  <c r="AA2466" i="46"/>
  <c r="Y2402" i="46"/>
  <c r="AA2402" i="46"/>
  <c r="Y2338" i="46"/>
  <c r="AB2338" i="46" s="1"/>
  <c r="Y2274" i="46"/>
  <c r="AD2274" i="46" s="1"/>
  <c r="Y2210" i="46"/>
  <c r="AD2210" i="46" s="1"/>
  <c r="Y2146" i="46"/>
  <c r="AA2146" i="46"/>
  <c r="Y2082" i="46"/>
  <c r="AD2082" i="46" s="1"/>
  <c r="Y2018" i="46"/>
  <c r="AA2018" i="46" s="1"/>
  <c r="AE2018" i="46" s="1"/>
  <c r="Y1947" i="46"/>
  <c r="AA1947" i="46"/>
  <c r="Y1855" i="46"/>
  <c r="AD1855" i="46" s="1"/>
  <c r="Y1730" i="46"/>
  <c r="AD1730" i="46" s="1"/>
  <c r="AA1730" i="46"/>
  <c r="Y1499" i="46"/>
  <c r="AC1499" i="46" s="1"/>
  <c r="AA1499" i="46"/>
  <c r="Y2457" i="46"/>
  <c r="AB2457" i="46" s="1"/>
  <c r="Y2393" i="46"/>
  <c r="Y2329" i="46"/>
  <c r="Y2265" i="46"/>
  <c r="Y2201" i="46"/>
  <c r="AD2201" i="46" s="1"/>
  <c r="Y2137" i="46"/>
  <c r="AA2137" i="46"/>
  <c r="Y2073" i="46"/>
  <c r="AC2073" i="46" s="1"/>
  <c r="Y2009" i="46"/>
  <c r="AA2009" i="46"/>
  <c r="Y1937" i="46"/>
  <c r="Y1841" i="46"/>
  <c r="AC1841" i="46" s="1"/>
  <c r="Y1706" i="46"/>
  <c r="AB1706" i="46" s="1"/>
  <c r="Y1463" i="46"/>
  <c r="AC1463" i="46" s="1"/>
  <c r="AA1463" i="46"/>
  <c r="Y2448" i="46"/>
  <c r="Y2384" i="46"/>
  <c r="AA2384" i="46"/>
  <c r="Y2320" i="46"/>
  <c r="AC2320" i="46" s="1"/>
  <c r="AA2320" i="46"/>
  <c r="Y2256" i="46"/>
  <c r="Y2192" i="46"/>
  <c r="AA2192" i="46"/>
  <c r="Y2064" i="46"/>
  <c r="AC2064" i="46" s="1"/>
  <c r="AA2064" i="46"/>
  <c r="Y2000" i="46"/>
  <c r="AA2000" i="46" s="1"/>
  <c r="Y1924" i="46"/>
  <c r="AA1924" i="46"/>
  <c r="Y1826" i="46"/>
  <c r="AC1826" i="46" s="1"/>
  <c r="AA1826" i="46"/>
  <c r="Y1682" i="46"/>
  <c r="AA1682" i="46"/>
  <c r="Y1427" i="46"/>
  <c r="AA1427" i="46"/>
  <c r="Y2439" i="46"/>
  <c r="Y2375" i="46"/>
  <c r="AB2375" i="46" s="1"/>
  <c r="Y2311" i="46"/>
  <c r="AA2311" i="46"/>
  <c r="Y2247" i="46"/>
  <c r="AA2247" i="46" s="1"/>
  <c r="AE2247" i="46" s="1"/>
  <c r="Y2183" i="46"/>
  <c r="AA2183" i="46" s="1"/>
  <c r="AE2183" i="46" s="1"/>
  <c r="Y2119" i="46"/>
  <c r="AA2119" i="46"/>
  <c r="Y2055" i="46"/>
  <c r="AA2055" i="46" s="1"/>
  <c r="AE2055" i="46" s="1"/>
  <c r="Y1990" i="46"/>
  <c r="AC1990" i="46" s="1"/>
  <c r="Y1913" i="46"/>
  <c r="AC1913" i="46" s="1"/>
  <c r="AA1913" i="46"/>
  <c r="Y1811" i="46"/>
  <c r="Y1647" i="46"/>
  <c r="AA1647" i="46"/>
  <c r="Y1391" i="46"/>
  <c r="AC1391" i="46" s="1"/>
  <c r="AA1391" i="46"/>
  <c r="Y2430" i="46"/>
  <c r="Y2366" i="46"/>
  <c r="AA2366" i="46"/>
  <c r="Y2302" i="46"/>
  <c r="Y2238" i="46"/>
  <c r="AA2238" i="46"/>
  <c r="Y2174" i="46"/>
  <c r="AD2174" i="46" s="1"/>
  <c r="AA2174" i="46"/>
  <c r="Y2110" i="46"/>
  <c r="Y1979" i="46"/>
  <c r="AC1979" i="46" s="1"/>
  <c r="AA1979" i="46"/>
  <c r="Y1899" i="46"/>
  <c r="AD1899" i="46" s="1"/>
  <c r="Y1795" i="46"/>
  <c r="AB1795" i="46" s="1"/>
  <c r="Y1611" i="46"/>
  <c r="AA1611" i="46"/>
  <c r="Y2485" i="46"/>
  <c r="AD2485" i="46" s="1"/>
  <c r="Y2421" i="46"/>
  <c r="AC2421" i="46" s="1"/>
  <c r="AA2421" i="46"/>
  <c r="Y2357" i="46"/>
  <c r="AA2357" i="46"/>
  <c r="Y2293" i="46"/>
  <c r="Y2229" i="46"/>
  <c r="Y2165" i="46"/>
  <c r="AC2165" i="46" s="1"/>
  <c r="AA2165" i="46"/>
  <c r="Y2101" i="46"/>
  <c r="AA2101" i="46"/>
  <c r="Y2037" i="46"/>
  <c r="Y1969" i="46"/>
  <c r="AC1969" i="46" s="1"/>
  <c r="AA1969" i="46"/>
  <c r="Y1886" i="46"/>
  <c r="AD1886" i="46" s="1"/>
  <c r="Y1778" i="46"/>
  <c r="AD1778" i="46" s="1"/>
  <c r="AA1778" i="46"/>
  <c r="Y1575" i="46"/>
  <c r="AC1575" i="46" s="1"/>
  <c r="Y1666" i="46"/>
  <c r="AC1666" i="46" s="1"/>
  <c r="Y1602" i="46"/>
  <c r="AA1602" i="46"/>
  <c r="Y1538" i="46"/>
  <c r="AB1538" i="46" s="1"/>
  <c r="Y1474" i="46"/>
  <c r="AA1474" i="46" s="1"/>
  <c r="AE1474" i="46" s="1"/>
  <c r="Y1410" i="46"/>
  <c r="AD1410" i="46" s="1"/>
  <c r="AA1410" i="46"/>
  <c r="Y1346" i="46"/>
  <c r="AD1346" i="46" s="1"/>
  <c r="Y1282" i="46"/>
  <c r="AA1282" i="46"/>
  <c r="Y1218" i="46"/>
  <c r="Y1154" i="46"/>
  <c r="AC1154" i="46" s="1"/>
  <c r="AA1154" i="46"/>
  <c r="Y1090" i="46"/>
  <c r="AA1090" i="46" s="1"/>
  <c r="Y1026" i="46"/>
  <c r="AC1026" i="46" s="1"/>
  <c r="Y962" i="46"/>
  <c r="AB962" i="46" s="1"/>
  <c r="Y898" i="46"/>
  <c r="AC898" i="46" s="1"/>
  <c r="Y834" i="46"/>
  <c r="AA834" i="46"/>
  <c r="Y770" i="46"/>
  <c r="AC770" i="46" s="1"/>
  <c r="Y706" i="46"/>
  <c r="AC706" i="46" s="1"/>
  <c r="Y642" i="46"/>
  <c r="AB642" i="46" s="1"/>
  <c r="Y578" i="46"/>
  <c r="AD578" i="46" s="1"/>
  <c r="Y514" i="46"/>
  <c r="AD514" i="46" s="1"/>
  <c r="Y429" i="46"/>
  <c r="AB429" i="46" s="1"/>
  <c r="Y294" i="46"/>
  <c r="AB294" i="46" s="1"/>
  <c r="AA294" i="46"/>
  <c r="Y1713" i="46"/>
  <c r="AA1713" i="46"/>
  <c r="Y1649" i="46"/>
  <c r="AD1649" i="46" s="1"/>
  <c r="AA1649" i="46"/>
  <c r="Y1585" i="46"/>
  <c r="AC1585" i="46" s="1"/>
  <c r="Y1521" i="46"/>
  <c r="AA1521" i="46"/>
  <c r="Y1457" i="46"/>
  <c r="AA1457" i="46"/>
  <c r="Y1393" i="46"/>
  <c r="Y1329" i="46"/>
  <c r="AA1329" i="46"/>
  <c r="Y1265" i="46"/>
  <c r="AA1265" i="46"/>
  <c r="Y1201" i="46"/>
  <c r="AA1201" i="46" s="1"/>
  <c r="AE1201" i="46" s="1"/>
  <c r="Y1137" i="46"/>
  <c r="AA1137" i="46" s="1"/>
  <c r="Y1073" i="46"/>
  <c r="AA1073" i="46"/>
  <c r="Y1009" i="46"/>
  <c r="AA1009" i="46"/>
  <c r="Y945" i="46"/>
  <c r="AB945" i="46" s="1"/>
  <c r="Y881" i="46"/>
  <c r="AC881" i="46" s="1"/>
  <c r="Y817" i="46"/>
  <c r="AB817" i="46" s="1"/>
  <c r="Y753" i="46"/>
  <c r="AB753" i="46" s="1"/>
  <c r="AA753" i="46"/>
  <c r="Y689" i="46"/>
  <c r="AA689" i="46"/>
  <c r="Y625" i="46"/>
  <c r="AC625" i="46" s="1"/>
  <c r="Y561" i="46"/>
  <c r="AC561" i="46" s="1"/>
  <c r="AA561" i="46"/>
  <c r="Y493" i="46"/>
  <c r="AA493" i="46"/>
  <c r="Y402" i="46"/>
  <c r="AA402" i="46" s="1"/>
  <c r="Y250" i="46"/>
  <c r="Y1928" i="46"/>
  <c r="AC1928" i="46" s="1"/>
  <c r="Y1864" i="46"/>
  <c r="AD1864" i="46" s="1"/>
  <c r="Y1800" i="46"/>
  <c r="Y1736" i="46"/>
  <c r="Y1672" i="46"/>
  <c r="AC1672" i="46" s="1"/>
  <c r="AA1672" i="46"/>
  <c r="Y1608" i="46"/>
  <c r="AD1608" i="46" s="1"/>
  <c r="Y1544" i="46"/>
  <c r="Y1480" i="46"/>
  <c r="AC1480" i="46" s="1"/>
  <c r="Y1416" i="46"/>
  <c r="AA1416" i="46"/>
  <c r="Y1352" i="46"/>
  <c r="AC1352" i="46" s="1"/>
  <c r="Y1288" i="46"/>
  <c r="AC1288" i="46" s="1"/>
  <c r="Y1224" i="46"/>
  <c r="AC1224" i="46" s="1"/>
  <c r="Y1160" i="46"/>
  <c r="AA1160" i="46"/>
  <c r="Y1096" i="46"/>
  <c r="AC1096" i="46" s="1"/>
  <c r="AA1096" i="46"/>
  <c r="Y1032" i="46"/>
  <c r="AB1032" i="46" s="1"/>
  <c r="Y968" i="46"/>
  <c r="AB968" i="46" s="1"/>
  <c r="Y904" i="46"/>
  <c r="AC904" i="46" s="1"/>
  <c r="Y840" i="46"/>
  <c r="AB840" i="46" s="1"/>
  <c r="Y776" i="46"/>
  <c r="Y712" i="46"/>
  <c r="AD712" i="46" s="1"/>
  <c r="AA712" i="46"/>
  <c r="Y648" i="46"/>
  <c r="AA648" i="46"/>
  <c r="Y584" i="46"/>
  <c r="AD584" i="46" s="1"/>
  <c r="Y520" i="46"/>
  <c r="AA520" i="46"/>
  <c r="Y438" i="46"/>
  <c r="AB438" i="46" s="1"/>
  <c r="Y310" i="46"/>
  <c r="Y86" i="46"/>
  <c r="AB86" i="46" s="1"/>
  <c r="Y1319" i="46"/>
  <c r="AA1319" i="46"/>
  <c r="Y1255" i="46"/>
  <c r="Y1191" i="46"/>
  <c r="AC1191" i="46" s="1"/>
  <c r="Y1127" i="46"/>
  <c r="AB1127" i="46" s="1"/>
  <c r="Y1063" i="46"/>
  <c r="AC1063" i="46" s="1"/>
  <c r="Y935" i="46"/>
  <c r="AA935" i="46"/>
  <c r="Y871" i="46"/>
  <c r="AA871" i="46" s="1"/>
  <c r="Y743" i="46"/>
  <c r="AA743" i="46" s="1"/>
  <c r="Y679" i="46"/>
  <c r="AB679" i="46" s="1"/>
  <c r="Y615" i="46"/>
  <c r="AA615" i="46" s="1"/>
  <c r="Y551" i="46"/>
  <c r="Y481" i="46"/>
  <c r="AA481" i="46"/>
  <c r="Y381" i="46"/>
  <c r="AA381" i="46"/>
  <c r="Y210" i="46"/>
  <c r="AA210" i="46" s="1"/>
  <c r="Y1774" i="46"/>
  <c r="AA1774" i="46"/>
  <c r="Y1710" i="46"/>
  <c r="AA1710" i="46" s="1"/>
  <c r="Y1646" i="46"/>
  <c r="AC1646" i="46" s="1"/>
  <c r="AA1646" i="46"/>
  <c r="Y1582" i="46"/>
  <c r="AC1582" i="46" s="1"/>
  <c r="AA1582" i="46"/>
  <c r="Y1518" i="46"/>
  <c r="AC1518" i="46" s="1"/>
  <c r="AA1518" i="46"/>
  <c r="Y1454" i="46"/>
  <c r="AA1454" i="46"/>
  <c r="Y1390" i="46"/>
  <c r="AC1390" i="46" s="1"/>
  <c r="Y1326" i="46"/>
  <c r="AC1326" i="46" s="1"/>
  <c r="AA1326" i="46"/>
  <c r="Y1262" i="46"/>
  <c r="AA1262" i="46"/>
  <c r="Y1198" i="46"/>
  <c r="AA1198" i="46" s="1"/>
  <c r="Y1070" i="46"/>
  <c r="AB1070" i="46" s="1"/>
  <c r="Y1006" i="46"/>
  <c r="AC1006" i="46" s="1"/>
  <c r="AA1006" i="46"/>
  <c r="Y942" i="46"/>
  <c r="Y878" i="46"/>
  <c r="AB878" i="46" s="1"/>
  <c r="Y814" i="46"/>
  <c r="Y750" i="46"/>
  <c r="AB750" i="46" s="1"/>
  <c r="Y686" i="46"/>
  <c r="AC686" i="46" s="1"/>
  <c r="Y622" i="46"/>
  <c r="AD622" i="46" s="1"/>
  <c r="Y558" i="46"/>
  <c r="AD558" i="46" s="1"/>
  <c r="Y490" i="46"/>
  <c r="AA490" i="46"/>
  <c r="Y396" i="46"/>
  <c r="AB396" i="46" s="1"/>
  <c r="Y238" i="46"/>
  <c r="AA238" i="46"/>
  <c r="Y1981" i="46"/>
  <c r="Y1917" i="46"/>
  <c r="Y1853" i="46"/>
  <c r="AA1853" i="46"/>
  <c r="Y1789" i="46"/>
  <c r="Y1725" i="46"/>
  <c r="AD1725" i="46" s="1"/>
  <c r="Y1661" i="46"/>
  <c r="AC1661" i="46" s="1"/>
  <c r="AA1661" i="46"/>
  <c r="Y1597" i="46"/>
  <c r="AA1597" i="46"/>
  <c r="Y1533" i="46"/>
  <c r="AC1533" i="46" s="1"/>
  <c r="Y1469" i="46"/>
  <c r="AA1469" i="46"/>
  <c r="Y1405" i="46"/>
  <c r="AB1405" i="46" s="1"/>
  <c r="Y1341" i="46"/>
  <c r="AD1341" i="46" s="1"/>
  <c r="Y1277" i="46"/>
  <c r="AC1277" i="46" s="1"/>
  <c r="Y1149" i="46"/>
  <c r="AB1149" i="46" s="1"/>
  <c r="Y1085" i="46"/>
  <c r="AC1085" i="46" s="1"/>
  <c r="Y1021" i="46"/>
  <c r="AC1021" i="46" s="1"/>
  <c r="Y957" i="46"/>
  <c r="AC957" i="46" s="1"/>
  <c r="AA957" i="46"/>
  <c r="Y893" i="46"/>
  <c r="AC893" i="46" s="1"/>
  <c r="Y829" i="46"/>
  <c r="AA829" i="46"/>
  <c r="Y765" i="46"/>
  <c r="AB765" i="46" s="1"/>
  <c r="AA765" i="46"/>
  <c r="Y701" i="46"/>
  <c r="AA701" i="46"/>
  <c r="Y637" i="46"/>
  <c r="AC637" i="46" s="1"/>
  <c r="Y573" i="46"/>
  <c r="AC573" i="46" s="1"/>
  <c r="Y508" i="46"/>
  <c r="AA508" i="46" s="1"/>
  <c r="Y421" i="46"/>
  <c r="AA421" i="46"/>
  <c r="Y282" i="46"/>
  <c r="AC282" i="46" s="1"/>
  <c r="Y1900" i="46"/>
  <c r="AD1900" i="46" s="1"/>
  <c r="Y1836" i="46"/>
  <c r="AD1836" i="46" s="1"/>
  <c r="AA1836" i="46"/>
  <c r="Y1772" i="46"/>
  <c r="AA1772" i="46"/>
  <c r="Y1708" i="46"/>
  <c r="AA1708" i="46" s="1"/>
  <c r="Y1644" i="46"/>
  <c r="AC1644" i="46" s="1"/>
  <c r="AA1644" i="46"/>
  <c r="Y1580" i="46"/>
  <c r="Y1516" i="46"/>
  <c r="AC1516" i="46" s="1"/>
  <c r="AA1516" i="46"/>
  <c r="Y1452" i="46"/>
  <c r="AA1452" i="46" s="1"/>
  <c r="AE1452" i="46" s="1"/>
  <c r="Y1388" i="46"/>
  <c r="AA1388" i="46"/>
  <c r="Y1324" i="46"/>
  <c r="AA1324" i="46"/>
  <c r="Y1260" i="46"/>
  <c r="AA1260" i="46"/>
  <c r="Y1196" i="46"/>
  <c r="AC1196" i="46" s="1"/>
  <c r="Y1132" i="46"/>
  <c r="AB1132" i="46" s="1"/>
  <c r="Y1068" i="46"/>
  <c r="AA1068" i="46" s="1"/>
  <c r="Y1004" i="46"/>
  <c r="AC1004" i="46" s="1"/>
  <c r="AA1004" i="46"/>
  <c r="Y940" i="46"/>
  <c r="AA940" i="46"/>
  <c r="Y876" i="46"/>
  <c r="AB876" i="46" s="1"/>
  <c r="Y812" i="46"/>
  <c r="Y748" i="46"/>
  <c r="AA748" i="46" s="1"/>
  <c r="Y620" i="46"/>
  <c r="AC620" i="46" s="1"/>
  <c r="Y556" i="46"/>
  <c r="Y486" i="46"/>
  <c r="AA486" i="46"/>
  <c r="Y390" i="46"/>
  <c r="AB390" i="46" s="1"/>
  <c r="Y230" i="46"/>
  <c r="AA230" i="46"/>
  <c r="Y1347" i="46"/>
  <c r="Y1283" i="46"/>
  <c r="Y1219" i="46"/>
  <c r="AA1219" i="46"/>
  <c r="Y1155" i="46"/>
  <c r="AA1155" i="46"/>
  <c r="Y1091" i="46"/>
  <c r="AC1091" i="46" s="1"/>
  <c r="AA1091" i="46"/>
  <c r="Y1027" i="46"/>
  <c r="AD1027" i="46" s="1"/>
  <c r="Y963" i="46"/>
  <c r="AA963" i="46" s="1"/>
  <c r="Y899" i="46"/>
  <c r="AC899" i="46" s="1"/>
  <c r="Y835" i="46"/>
  <c r="AA835" i="46"/>
  <c r="Y771" i="46"/>
  <c r="Y707" i="46"/>
  <c r="AD707" i="46" s="1"/>
  <c r="AA707" i="46"/>
  <c r="Y643" i="46"/>
  <c r="AB643" i="46" s="1"/>
  <c r="Y579" i="46"/>
  <c r="AD579" i="46" s="1"/>
  <c r="Y515" i="46"/>
  <c r="AA515" i="46"/>
  <c r="Y430" i="46"/>
  <c r="AB430" i="46" s="1"/>
  <c r="AA430" i="46"/>
  <c r="Y298" i="46"/>
  <c r="AB298" i="46" s="1"/>
  <c r="Y189" i="46"/>
  <c r="Y125" i="46"/>
  <c r="AB125" i="46" s="1"/>
  <c r="Y324" i="46"/>
  <c r="AA324" i="46"/>
  <c r="Y260" i="46"/>
  <c r="AD260" i="46" s="1"/>
  <c r="Y196" i="46"/>
  <c r="AC196" i="46" s="1"/>
  <c r="Y427" i="46"/>
  <c r="AA427" i="46" s="1"/>
  <c r="Y363" i="46"/>
  <c r="AD363" i="46" s="1"/>
  <c r="AA363" i="46"/>
  <c r="Y299" i="46"/>
  <c r="AB299" i="46" s="1"/>
  <c r="Y235" i="46"/>
  <c r="AB235" i="46" s="1"/>
  <c r="Y171" i="46"/>
  <c r="AC171" i="46" s="1"/>
  <c r="Y107" i="46"/>
  <c r="AB107" i="46" s="1"/>
  <c r="Y401" i="46"/>
  <c r="AB401" i="46" s="1"/>
  <c r="Y337" i="46"/>
  <c r="AD337" i="46" s="1"/>
  <c r="AA337" i="46"/>
  <c r="Y273" i="46"/>
  <c r="Y209" i="46"/>
  <c r="AA209" i="46" s="1"/>
  <c r="Y145" i="46"/>
  <c r="AC145" i="46" s="1"/>
  <c r="Y456" i="46"/>
  <c r="AA456" i="46" s="1"/>
  <c r="Y328" i="46"/>
  <c r="AA328" i="46" s="1"/>
  <c r="Y264" i="46"/>
  <c r="AD264" i="46" s="1"/>
  <c r="Y200" i="46"/>
  <c r="AC200" i="46" s="1"/>
  <c r="Y487" i="46"/>
  <c r="AA487" i="46"/>
  <c r="Y423" i="46"/>
  <c r="AA423" i="46"/>
  <c r="Y359" i="46"/>
  <c r="AC359" i="46" s="1"/>
  <c r="Y295" i="46"/>
  <c r="AB295" i="46" s="1"/>
  <c r="Y231" i="46"/>
  <c r="AA231" i="46"/>
  <c r="Y103" i="46"/>
  <c r="AB103" i="46" s="1"/>
  <c r="Y2488" i="46"/>
  <c r="AB2488" i="46" s="1"/>
  <c r="G28" i="23"/>
  <c r="Y28" i="46"/>
  <c r="AA28" i="46" s="1"/>
  <c r="Y27" i="46"/>
  <c r="AC27" i="46" s="1"/>
  <c r="Y18" i="46"/>
  <c r="Y26" i="46"/>
  <c r="AD26" i="46" s="1"/>
  <c r="Y30" i="46"/>
  <c r="AB30" i="46" s="1"/>
  <c r="Y25" i="46"/>
  <c r="AD25" i="46" s="1"/>
  <c r="Y29" i="46"/>
  <c r="Y17" i="46"/>
  <c r="Y16" i="46"/>
  <c r="AB16" i="46" s="1"/>
  <c r="Y24" i="46"/>
  <c r="AC24" i="46" s="1"/>
  <c r="Y15" i="46"/>
  <c r="AB15" i="46" s="1"/>
  <c r="Y31" i="46"/>
  <c r="Y19" i="46"/>
  <c r="AD19" i="46" s="1"/>
  <c r="AD905" i="46" l="1"/>
  <c r="AD419" i="46"/>
  <c r="AD619" i="46"/>
  <c r="AC2412" i="46"/>
  <c r="AD1382" i="46"/>
  <c r="AD1711" i="46"/>
  <c r="AA993" i="46"/>
  <c r="AC1773" i="46"/>
  <c r="AA816" i="46"/>
  <c r="AC2221" i="46"/>
  <c r="AB1561" i="46"/>
  <c r="AD724" i="46"/>
  <c r="AC463" i="46"/>
  <c r="AD1151" i="46"/>
  <c r="AC57" i="46"/>
  <c r="AB654" i="46"/>
  <c r="AC1927" i="46"/>
  <c r="AC870" i="46"/>
  <c r="AB2359" i="46"/>
  <c r="AC2404" i="46"/>
  <c r="AC811" i="46"/>
  <c r="AC1566" i="46"/>
  <c r="AA2139" i="46"/>
  <c r="AA1124" i="46"/>
  <c r="AD1974" i="46"/>
  <c r="AB2468" i="46"/>
  <c r="AA243" i="46"/>
  <c r="AA1762" i="46"/>
  <c r="AA500" i="46"/>
  <c r="AA1788" i="46"/>
  <c r="AC1110" i="46"/>
  <c r="AA612" i="46"/>
  <c r="AE612" i="46" s="1"/>
  <c r="AA438" i="46"/>
  <c r="AD2679" i="46"/>
  <c r="AD524" i="46"/>
  <c r="AA2389" i="46"/>
  <c r="AA1519" i="46"/>
  <c r="AA2087" i="46"/>
  <c r="AD505" i="46"/>
  <c r="AA862" i="46"/>
  <c r="AD85" i="46"/>
  <c r="AD653" i="46"/>
  <c r="AC1025" i="46"/>
  <c r="AD446" i="46"/>
  <c r="AC755" i="46"/>
  <c r="AA152" i="46"/>
  <c r="AA489" i="46"/>
  <c r="AD537" i="46"/>
  <c r="AD2000" i="46"/>
  <c r="AD645" i="46"/>
  <c r="AD752" i="46"/>
  <c r="AD1024" i="46"/>
  <c r="AA800" i="46"/>
  <c r="AB1433" i="46"/>
  <c r="AD881" i="46"/>
  <c r="AD2641" i="46"/>
  <c r="AD1687" i="46"/>
  <c r="AD787" i="46"/>
  <c r="AC1143" i="46"/>
  <c r="AD1531" i="46"/>
  <c r="AD116" i="46"/>
  <c r="AD1280" i="46"/>
  <c r="AD503" i="46"/>
  <c r="AD2400" i="46"/>
  <c r="AD1928" i="46"/>
  <c r="AA750" i="46"/>
  <c r="AA989" i="46"/>
  <c r="AC2259" i="46"/>
  <c r="AD1759" i="46"/>
  <c r="AD548" i="46"/>
  <c r="AD990" i="46"/>
  <c r="AD542" i="46"/>
  <c r="AD2525" i="46"/>
  <c r="AA435" i="46"/>
  <c r="AA848" i="46"/>
  <c r="AA1676" i="46"/>
  <c r="AD2636" i="46"/>
  <c r="AD74" i="46"/>
  <c r="AD2473" i="46"/>
  <c r="AD2510" i="46"/>
  <c r="AD1086" i="46"/>
  <c r="AD35" i="46"/>
  <c r="AA439" i="46"/>
  <c r="AA220" i="46"/>
  <c r="AB540" i="46"/>
  <c r="AD644" i="46"/>
  <c r="AD1015" i="46"/>
  <c r="AD1757" i="46"/>
  <c r="AD175" i="46"/>
  <c r="AD886" i="46"/>
  <c r="AD444" i="46"/>
  <c r="AC1758" i="46"/>
  <c r="AD2611" i="46"/>
  <c r="AD1120" i="46"/>
  <c r="AD1018" i="46"/>
  <c r="AD2632" i="46"/>
  <c r="AD86" i="46"/>
  <c r="AD1026" i="46"/>
  <c r="AA706" i="46"/>
  <c r="AA2429" i="46"/>
  <c r="AA986" i="46"/>
  <c r="AA847" i="46"/>
  <c r="AD629" i="46"/>
  <c r="AA819" i="46"/>
  <c r="AA2663" i="46"/>
  <c r="AC276" i="46"/>
  <c r="AC207" i="46"/>
  <c r="AC292" i="46"/>
  <c r="AC295" i="46"/>
  <c r="AC1561" i="46"/>
  <c r="AD2576" i="46"/>
  <c r="AD108" i="46"/>
  <c r="AD498" i="46"/>
  <c r="AD894" i="46"/>
  <c r="AD767" i="46"/>
  <c r="AD1389" i="46"/>
  <c r="AD1887" i="46"/>
  <c r="AD521" i="46"/>
  <c r="AD2127" i="46"/>
  <c r="AD893" i="46"/>
  <c r="AD51" i="46"/>
  <c r="AD539" i="46"/>
  <c r="AD920" i="46"/>
  <c r="AD680" i="46"/>
  <c r="AD1433" i="46"/>
  <c r="AD1952" i="46"/>
  <c r="AD2522" i="46"/>
  <c r="AD567" i="46"/>
  <c r="AD1277" i="46"/>
  <c r="AD1809" i="46"/>
  <c r="AD891" i="46"/>
  <c r="AD2533" i="46"/>
  <c r="AD442" i="46"/>
  <c r="AD1085" i="46"/>
  <c r="AD1691" i="46"/>
  <c r="AD2556" i="46"/>
  <c r="AD755" i="46"/>
  <c r="AD2261" i="46"/>
  <c r="AD2662" i="46"/>
  <c r="AD428" i="46"/>
  <c r="AD1005" i="46"/>
  <c r="AD946" i="46"/>
  <c r="AD1758" i="46"/>
  <c r="AD1970" i="46"/>
  <c r="AD433" i="46"/>
  <c r="AD1278" i="46"/>
  <c r="AD510" i="46"/>
  <c r="AD27" i="46"/>
  <c r="AD436" i="46"/>
  <c r="AD768" i="46"/>
  <c r="AD1228" i="46"/>
  <c r="AD1728" i="46"/>
  <c r="AD1893" i="46"/>
  <c r="AD2406" i="46"/>
  <c r="AD32" i="46"/>
  <c r="AD435" i="46"/>
  <c r="AD1238" i="46"/>
  <c r="AA864" i="46"/>
  <c r="AA377" i="46"/>
  <c r="AA1389" i="46"/>
  <c r="AA1709" i="46"/>
  <c r="AC437" i="46"/>
  <c r="AC440" i="46"/>
  <c r="AC778" i="46"/>
  <c r="AC114" i="46"/>
  <c r="AC183" i="46"/>
  <c r="AD2529" i="46"/>
  <c r="AD122" i="46"/>
  <c r="AD528" i="46"/>
  <c r="AD679" i="46"/>
  <c r="AD1039" i="46"/>
  <c r="AD1722" i="46"/>
  <c r="AD1938" i="46"/>
  <c r="AD2591" i="46"/>
  <c r="AD590" i="46"/>
  <c r="AD512" i="46"/>
  <c r="AD1088" i="46"/>
  <c r="AD123" i="46"/>
  <c r="AD603" i="46"/>
  <c r="AD588" i="46"/>
  <c r="AD973" i="46"/>
  <c r="AD1152" i="46"/>
  <c r="AD2262" i="46"/>
  <c r="AD71" i="46"/>
  <c r="AD547" i="46"/>
  <c r="AD674" i="46"/>
  <c r="AD885" i="46"/>
  <c r="AD2285" i="46"/>
  <c r="AD1842" i="46"/>
  <c r="AD2661" i="46"/>
  <c r="AD573" i="46"/>
  <c r="AD975" i="46"/>
  <c r="AD1177" i="46"/>
  <c r="AD1529" i="46"/>
  <c r="AD83" i="46"/>
  <c r="AD1190" i="46"/>
  <c r="AD87" i="46"/>
  <c r="AD501" i="46"/>
  <c r="AD668" i="46"/>
  <c r="AD1140" i="46"/>
  <c r="AD1444" i="46"/>
  <c r="AD1537" i="46"/>
  <c r="AD888" i="46"/>
  <c r="AD1442" i="46"/>
  <c r="AD600" i="46"/>
  <c r="AD99" i="46"/>
  <c r="AD599" i="46"/>
  <c r="AD960" i="46"/>
  <c r="AD1723" i="46"/>
  <c r="AD1814" i="46"/>
  <c r="AD2470" i="46"/>
  <c r="AD104" i="46"/>
  <c r="AD499" i="46"/>
  <c r="AD1025" i="46"/>
  <c r="AD106" i="46"/>
  <c r="AD951" i="46"/>
  <c r="AD1198" i="46"/>
  <c r="AD1031" i="46"/>
  <c r="AD1709" i="46"/>
  <c r="AC854" i="46"/>
  <c r="AB2194" i="46"/>
  <c r="AC86" i="46"/>
  <c r="AC380" i="46"/>
  <c r="AC793" i="46"/>
  <c r="AD2504" i="46"/>
  <c r="AD443" i="46"/>
  <c r="AD667" i="46"/>
  <c r="AD780" i="46"/>
  <c r="AD1123" i="46"/>
  <c r="AD1726" i="46"/>
  <c r="AD1973" i="46"/>
  <c r="AD183" i="46"/>
  <c r="AD952" i="46"/>
  <c r="AD1013" i="46"/>
  <c r="AD574" i="46"/>
  <c r="AD429" i="46"/>
  <c r="AD557" i="46"/>
  <c r="AD1374" i="46"/>
  <c r="AD682" i="46"/>
  <c r="AD2186" i="46"/>
  <c r="AD157" i="46"/>
  <c r="AD652" i="46"/>
  <c r="AD963" i="46"/>
  <c r="AD2436" i="46"/>
  <c r="AD1595" i="46"/>
  <c r="AD2646" i="46"/>
  <c r="AD602" i="46"/>
  <c r="AD998" i="46"/>
  <c r="AD887" i="46"/>
  <c r="AD1684" i="46"/>
  <c r="AD598" i="46"/>
  <c r="AD961" i="46"/>
  <c r="AD2633" i="46"/>
  <c r="AD580" i="46"/>
  <c r="AD880" i="46"/>
  <c r="AD1345" i="46"/>
  <c r="AD2645" i="46"/>
  <c r="AD502" i="46"/>
  <c r="AD1572" i="46"/>
  <c r="AD889" i="46"/>
  <c r="AD113" i="46"/>
  <c r="AD646" i="46"/>
  <c r="AD2011" i="46"/>
  <c r="AD2615" i="46"/>
  <c r="AD107" i="46"/>
  <c r="AD434" i="46"/>
  <c r="AD1089" i="46"/>
  <c r="AA514" i="46"/>
  <c r="AD634" i="46"/>
  <c r="AA1724" i="46"/>
  <c r="AA160" i="46"/>
  <c r="AB2012" i="46"/>
  <c r="AC2254" i="46"/>
  <c r="AC1537" i="46"/>
  <c r="AC407" i="46"/>
  <c r="AC419" i="46"/>
  <c r="AC451" i="46"/>
  <c r="AD2577" i="46"/>
  <c r="AD450" i="46"/>
  <c r="AD593" i="46"/>
  <c r="AD781" i="46"/>
  <c r="AD791" i="46"/>
  <c r="AD2474" i="46"/>
  <c r="AD105" i="46"/>
  <c r="AD1019" i="46"/>
  <c r="AD2514" i="46"/>
  <c r="AD114" i="46"/>
  <c r="AD641" i="46"/>
  <c r="AD683" i="46"/>
  <c r="AD1535" i="46"/>
  <c r="AD2403" i="46"/>
  <c r="AD56" i="46"/>
  <c r="AD597" i="46"/>
  <c r="AD1003" i="46"/>
  <c r="AD1166" i="46"/>
  <c r="AD1543" i="46"/>
  <c r="AD2427" i="46"/>
  <c r="AD1819" i="46"/>
  <c r="AD159" i="46"/>
  <c r="AD552" i="46"/>
  <c r="AD676" i="46"/>
  <c r="AD1841" i="46"/>
  <c r="AD1352" i="46"/>
  <c r="AD2663" i="46"/>
  <c r="AD168" i="46"/>
  <c r="AD589" i="46"/>
  <c r="AD601" i="46"/>
  <c r="AD965" i="46"/>
  <c r="AD983" i="46"/>
  <c r="AD1844" i="46"/>
  <c r="AD2590" i="46"/>
  <c r="AD1237" i="46"/>
  <c r="AD1927" i="46"/>
  <c r="AD2628" i="46"/>
  <c r="AD92" i="46"/>
  <c r="AD677" i="46"/>
  <c r="AD513" i="46"/>
  <c r="AD1150" i="46"/>
  <c r="AD1999" i="46"/>
  <c r="AD2404" i="46"/>
  <c r="AD2664" i="46"/>
  <c r="AD30" i="46"/>
  <c r="AD607" i="46"/>
  <c r="AD1445" i="46"/>
  <c r="AD1708" i="46"/>
  <c r="AA2374" i="46"/>
  <c r="AD626" i="46"/>
  <c r="AA585" i="46"/>
  <c r="AA858" i="46"/>
  <c r="AA983" i="46"/>
  <c r="AA2295" i="46"/>
  <c r="AC418" i="46"/>
  <c r="AC681" i="46"/>
  <c r="AC444" i="46"/>
  <c r="AC1371" i="46"/>
  <c r="AD58" i="46"/>
  <c r="AD380" i="46"/>
  <c r="AD606" i="46"/>
  <c r="AD572" i="46"/>
  <c r="AD1830" i="46"/>
  <c r="AD440" i="46"/>
  <c r="AD751" i="46"/>
  <c r="AD1630" i="46"/>
  <c r="AD2509" i="46"/>
  <c r="AD190" i="46"/>
  <c r="AD504" i="46"/>
  <c r="AD988" i="46"/>
  <c r="AD1057" i="46"/>
  <c r="AD2498" i="46"/>
  <c r="AD59" i="46"/>
  <c r="AD538" i="46"/>
  <c r="AD678" i="46"/>
  <c r="AD1443" i="46"/>
  <c r="AD1843" i="46"/>
  <c r="AD671" i="46"/>
  <c r="AD67" i="46"/>
  <c r="AD663" i="46"/>
  <c r="AD967" i="46"/>
  <c r="AD1360" i="46"/>
  <c r="AD643" i="46"/>
  <c r="AD163" i="46"/>
  <c r="AD509" i="46"/>
  <c r="AD790" i="46"/>
  <c r="AD1546" i="46"/>
  <c r="AD95" i="46"/>
  <c r="AD2332" i="46"/>
  <c r="AD2587" i="46"/>
  <c r="AD82" i="46"/>
  <c r="AD540" i="46"/>
  <c r="AD871" i="46"/>
  <c r="AD997" i="46"/>
  <c r="AD2468" i="46"/>
  <c r="AD2673" i="46"/>
  <c r="AD94" i="46"/>
  <c r="AD587" i="46"/>
  <c r="AD1536" i="46"/>
  <c r="AD1087" i="46"/>
  <c r="AD1856" i="46"/>
  <c r="AC2633" i="46"/>
  <c r="AC74" i="46"/>
  <c r="AC2136" i="46"/>
  <c r="AD115" i="46"/>
  <c r="AD541" i="46"/>
  <c r="AD873" i="46"/>
  <c r="AD1279" i="46"/>
  <c r="AD2049" i="46"/>
  <c r="AD2475" i="46"/>
  <c r="AD508" i="46"/>
  <c r="AD786" i="46"/>
  <c r="AD1775" i="46"/>
  <c r="AD1036" i="46"/>
  <c r="AD2614" i="46"/>
  <c r="AD451" i="46"/>
  <c r="AD770" i="46"/>
  <c r="AD666" i="46"/>
  <c r="AD945" i="46"/>
  <c r="AD2129" i="46"/>
  <c r="AD2610" i="46"/>
  <c r="AD73" i="46"/>
  <c r="AD437" i="46"/>
  <c r="AD775" i="46"/>
  <c r="AD962" i="46"/>
  <c r="AD651" i="46"/>
  <c r="AD1857" i="46"/>
  <c r="AD62" i="46"/>
  <c r="AD518" i="46"/>
  <c r="AD1103" i="46"/>
  <c r="AD1193" i="46"/>
  <c r="AD870" i="46"/>
  <c r="AD2675" i="46"/>
  <c r="AD169" i="46"/>
  <c r="AD441" i="46"/>
  <c r="AD884" i="46"/>
  <c r="AD1099" i="46"/>
  <c r="AD1875" i="46"/>
  <c r="AD88" i="46"/>
  <c r="AD2383" i="46"/>
  <c r="AD103" i="46"/>
  <c r="AD379" i="46"/>
  <c r="AD654" i="46"/>
  <c r="AD2050" i="46"/>
  <c r="AD2391" i="46"/>
  <c r="AD61" i="46"/>
  <c r="AD170" i="46"/>
  <c r="AD754" i="46"/>
  <c r="AD2399" i="46"/>
  <c r="AC459" i="46"/>
  <c r="AB1819" i="46"/>
  <c r="AC160" i="46"/>
  <c r="AC168" i="46"/>
  <c r="AC271" i="46"/>
  <c r="AC1351" i="46"/>
  <c r="AC191" i="46"/>
  <c r="AD2596" i="46"/>
  <c r="AD57" i="46"/>
  <c r="AD750" i="46"/>
  <c r="AD783" i="46"/>
  <c r="AD2422" i="46"/>
  <c r="AD669" i="46"/>
  <c r="AD1991" i="46"/>
  <c r="AD681" i="46"/>
  <c r="AD66" i="46"/>
  <c r="AD559" i="46"/>
  <c r="AD792" i="46"/>
  <c r="AD1040" i="46"/>
  <c r="AD1147" i="46"/>
  <c r="AD2116" i="46"/>
  <c r="AD2526" i="46"/>
  <c r="AD153" i="46"/>
  <c r="AD594" i="46"/>
  <c r="AD1351" i="46"/>
  <c r="AD777" i="46"/>
  <c r="AD2469" i="46"/>
  <c r="AD89" i="46"/>
  <c r="AD438" i="46"/>
  <c r="AD1538" i="46"/>
  <c r="AD2139" i="46"/>
  <c r="AD642" i="46"/>
  <c r="AD2537" i="46"/>
  <c r="AD156" i="46"/>
  <c r="AD1082" i="46"/>
  <c r="AD1712" i="46"/>
  <c r="AD439" i="46"/>
  <c r="AD993" i="46"/>
  <c r="AD543" i="46"/>
  <c r="AD191" i="46"/>
  <c r="AD511" i="46"/>
  <c r="AD604" i="46"/>
  <c r="AD1276" i="46"/>
  <c r="AD2114" i="46"/>
  <c r="AD2323" i="46"/>
  <c r="AD125" i="46"/>
  <c r="AD519" i="46"/>
  <c r="AD968" i="46"/>
  <c r="AD2341" i="46"/>
  <c r="AA1179" i="46"/>
  <c r="AC801" i="46"/>
  <c r="AA143" i="46"/>
  <c r="AB944" i="46"/>
  <c r="AB926" i="46"/>
  <c r="AB599" i="46"/>
  <c r="AB2651" i="46"/>
  <c r="AC2663" i="46"/>
  <c r="AC131" i="46"/>
  <c r="AC277" i="46"/>
  <c r="AC409" i="46"/>
  <c r="AC1019" i="46"/>
  <c r="AC1049" i="46"/>
  <c r="AC1732" i="46"/>
  <c r="AC2285" i="46"/>
  <c r="AC2591" i="46"/>
  <c r="AC67" i="46"/>
  <c r="AC165" i="46"/>
  <c r="AC427" i="46"/>
  <c r="AC353" i="46"/>
  <c r="AC429" i="46"/>
  <c r="AE429" i="46" s="1"/>
  <c r="AC2094" i="46"/>
  <c r="AC170" i="46"/>
  <c r="AC254" i="46"/>
  <c r="AC626" i="46"/>
  <c r="AC1423" i="46"/>
  <c r="AC2234" i="46"/>
  <c r="AC2652" i="46"/>
  <c r="AC300" i="46"/>
  <c r="AC680" i="46"/>
  <c r="AC756" i="46"/>
  <c r="AC880" i="46"/>
  <c r="AC2336" i="46"/>
  <c r="AC2504" i="46"/>
  <c r="AC89" i="46"/>
  <c r="AC362" i="46"/>
  <c r="AC757" i="46"/>
  <c r="AC123" i="46"/>
  <c r="AC2509" i="46"/>
  <c r="AC87" i="46"/>
  <c r="AC253" i="46"/>
  <c r="AC417" i="46"/>
  <c r="AC1064" i="46"/>
  <c r="AC1291" i="46"/>
  <c r="AC875" i="46"/>
  <c r="AC106" i="46"/>
  <c r="AC85" i="46"/>
  <c r="AC298" i="46"/>
  <c r="AC1044" i="46"/>
  <c r="AB2498" i="46"/>
  <c r="AC2063" i="46"/>
  <c r="AA429" i="46"/>
  <c r="AA1795" i="46"/>
  <c r="AB457" i="46"/>
  <c r="AA687" i="46"/>
  <c r="AC519" i="46"/>
  <c r="AD383" i="46"/>
  <c r="AC383" i="46"/>
  <c r="AA836" i="46"/>
  <c r="AA721" i="46"/>
  <c r="AA1952" i="46"/>
  <c r="AB634" i="46"/>
  <c r="AB56" i="46"/>
  <c r="AC2675" i="46"/>
  <c r="AC211" i="46"/>
  <c r="AC426" i="46"/>
  <c r="AC1618" i="46"/>
  <c r="AC2636" i="46"/>
  <c r="AC259" i="46"/>
  <c r="AC634" i="46"/>
  <c r="AC1082" i="46"/>
  <c r="AC1905" i="46"/>
  <c r="AC2399" i="46"/>
  <c r="AC1119" i="46"/>
  <c r="AC16" i="46"/>
  <c r="AC434" i="46"/>
  <c r="AC456" i="46"/>
  <c r="AC1105" i="46"/>
  <c r="AC1189" i="46"/>
  <c r="AC401" i="46"/>
  <c r="AC2679" i="46"/>
  <c r="AC235" i="46"/>
  <c r="AC749" i="46"/>
  <c r="AC716" i="46"/>
  <c r="AC1692" i="46"/>
  <c r="AC2400" i="46"/>
  <c r="AC2577" i="46"/>
  <c r="AC2488" i="46"/>
  <c r="AC450" i="46"/>
  <c r="AC303" i="46"/>
  <c r="AC1016" i="46"/>
  <c r="AC1374" i="46"/>
  <c r="AC368" i="46"/>
  <c r="AC2614" i="46"/>
  <c r="AC175" i="46"/>
  <c r="AC317" i="46"/>
  <c r="AC367" i="46"/>
  <c r="AC619" i="46"/>
  <c r="AC115" i="46"/>
  <c r="AC425" i="46"/>
  <c r="AC751" i="46"/>
  <c r="AC1046" i="46"/>
  <c r="AC1261" i="46"/>
  <c r="AC2360" i="46"/>
  <c r="AC926" i="46"/>
  <c r="AC455" i="46"/>
  <c r="AC1855" i="46"/>
  <c r="AC83" i="46"/>
  <c r="AA434" i="46"/>
  <c r="AC512" i="46"/>
  <c r="AA744" i="46"/>
  <c r="AA1561" i="46"/>
  <c r="AA1690" i="46"/>
  <c r="AA757" i="46"/>
  <c r="AA2610" i="46"/>
  <c r="AB2679" i="46"/>
  <c r="AB1188" i="46"/>
  <c r="AB274" i="46"/>
  <c r="AC2537" i="46"/>
  <c r="AC410" i="46"/>
  <c r="AC433" i="46"/>
  <c r="AC627" i="46"/>
  <c r="AC952" i="46"/>
  <c r="AC1209" i="46"/>
  <c r="AC1856" i="46"/>
  <c r="AC2651" i="46"/>
  <c r="AC219" i="46"/>
  <c r="AC348" i="46"/>
  <c r="AC361" i="46"/>
  <c r="AC738" i="46"/>
  <c r="AC677" i="46"/>
  <c r="AC1170" i="46"/>
  <c r="AC1887" i="46"/>
  <c r="AC88" i="46"/>
  <c r="AC328" i="46"/>
  <c r="AC299" i="46"/>
  <c r="AC748" i="46"/>
  <c r="AC1194" i="46"/>
  <c r="AC1172" i="46"/>
  <c r="AC2615" i="46"/>
  <c r="AC73" i="46"/>
  <c r="AC442" i="46"/>
  <c r="AC343" i="46"/>
  <c r="AC791" i="46"/>
  <c r="AC1711" i="46"/>
  <c r="AC2361" i="46"/>
  <c r="AC26" i="46"/>
  <c r="AC159" i="46"/>
  <c r="AC443" i="46"/>
  <c r="AC371" i="46"/>
  <c r="AC742" i="46"/>
  <c r="AC1118" i="46"/>
  <c r="AC2111" i="46"/>
  <c r="AC370" i="46"/>
  <c r="AC125" i="46"/>
  <c r="AC302" i="46"/>
  <c r="AC454" i="46"/>
  <c r="AC1075" i="46"/>
  <c r="AC2428" i="46"/>
  <c r="AC198" i="46"/>
  <c r="AC153" i="46"/>
  <c r="AC1141" i="46"/>
  <c r="AC1780" i="46"/>
  <c r="AC2266" i="46"/>
  <c r="AC2088" i="46"/>
  <c r="AE2088" i="46" s="1"/>
  <c r="AC108" i="46"/>
  <c r="AC1090" i="46"/>
  <c r="AC2133" i="46"/>
  <c r="AC478" i="46"/>
  <c r="AB329" i="46"/>
  <c r="AB1893" i="46"/>
  <c r="AB629" i="46"/>
  <c r="AB1331" i="46"/>
  <c r="AC2662" i="46"/>
  <c r="AC140" i="46"/>
  <c r="AC377" i="46"/>
  <c r="AC737" i="46"/>
  <c r="AC1403" i="46"/>
  <c r="AC2225" i="46"/>
  <c r="AC759" i="46"/>
  <c r="AC2590" i="46"/>
  <c r="AC62" i="46"/>
  <c r="AC169" i="46"/>
  <c r="AC618" i="46"/>
  <c r="AC678" i="46"/>
  <c r="AC1342" i="46"/>
  <c r="AC1951" i="46"/>
  <c r="AC2659" i="46"/>
  <c r="AC2217" i="46"/>
  <c r="AC176" i="46"/>
  <c r="AC400" i="46"/>
  <c r="AC405" i="46"/>
  <c r="AC783" i="46"/>
  <c r="AC1193" i="46"/>
  <c r="AC1531" i="46"/>
  <c r="AC2222" i="46"/>
  <c r="AC747" i="46"/>
  <c r="AC2664" i="46"/>
  <c r="AC92" i="46"/>
  <c r="AC435" i="46"/>
  <c r="AC704" i="46"/>
  <c r="AC720" i="46"/>
  <c r="AC104" i="46"/>
  <c r="AC141" i="46"/>
  <c r="AC457" i="46"/>
  <c r="AC1898" i="46"/>
  <c r="AC428" i="46"/>
  <c r="AC107" i="46"/>
  <c r="AC352" i="46"/>
  <c r="AC397" i="46"/>
  <c r="AC389" i="46"/>
  <c r="AC743" i="46"/>
  <c r="AC1757" i="46"/>
  <c r="AC2295" i="46"/>
  <c r="AC2498" i="46"/>
  <c r="AC105" i="46"/>
  <c r="AC260" i="46"/>
  <c r="AC1076" i="46"/>
  <c r="AC1543" i="46"/>
  <c r="AC216" i="46"/>
  <c r="AC402" i="46"/>
  <c r="AC372" i="46"/>
  <c r="AA1149" i="46"/>
  <c r="AB301" i="46"/>
  <c r="AC301" i="46"/>
  <c r="AB624" i="46"/>
  <c r="AB219" i="46"/>
  <c r="AC122" i="46"/>
  <c r="AC399" i="46"/>
  <c r="AC629" i="46"/>
  <c r="AC726" i="46"/>
  <c r="AC1272" i="46"/>
  <c r="AC1842" i="46"/>
  <c r="AC2556" i="46"/>
  <c r="AC142" i="46"/>
  <c r="AC453" i="46"/>
  <c r="AC891" i="46"/>
  <c r="AC1382" i="46"/>
  <c r="AC2087" i="46"/>
  <c r="AC152" i="46"/>
  <c r="AC2383" i="46"/>
  <c r="AC240" i="46"/>
  <c r="AC674" i="46"/>
  <c r="AC1104" i="46"/>
  <c r="AC1066" i="46"/>
  <c r="AC1684" i="46"/>
  <c r="AC1050" i="46"/>
  <c r="AC2673" i="46"/>
  <c r="AC71" i="46"/>
  <c r="AC735" i="46"/>
  <c r="AC2117" i="46"/>
  <c r="AC624" i="46"/>
  <c r="AC192" i="46"/>
  <c r="AC416" i="46"/>
  <c r="AC349" i="46"/>
  <c r="AC1333" i="46"/>
  <c r="AC1536" i="46"/>
  <c r="AC2147" i="46"/>
  <c r="AC94" i="46"/>
  <c r="AC329" i="46"/>
  <c r="AC458" i="46"/>
  <c r="AC279" i="46"/>
  <c r="AC1705" i="46"/>
  <c r="AC2274" i="46"/>
  <c r="AC2526" i="46"/>
  <c r="AC116" i="46"/>
  <c r="AC635" i="46"/>
  <c r="AC1306" i="46"/>
  <c r="AC1443" i="46"/>
  <c r="AC113" i="46"/>
  <c r="AA299" i="46"/>
  <c r="AA840" i="46"/>
  <c r="AC1445" i="46"/>
  <c r="AA216" i="46"/>
  <c r="AA428" i="46"/>
  <c r="AA749" i="46"/>
  <c r="AA252" i="46"/>
  <c r="AA418" i="46"/>
  <c r="AB1018" i="46"/>
  <c r="AB1445" i="46"/>
  <c r="AB2405" i="46"/>
  <c r="AC218" i="46"/>
  <c r="AC376" i="46"/>
  <c r="AC243" i="46"/>
  <c r="AC724" i="46"/>
  <c r="AC1568" i="46"/>
  <c r="AC1952" i="46"/>
  <c r="AC66" i="46"/>
  <c r="AC156" i="46"/>
  <c r="AC358" i="46"/>
  <c r="AC441" i="46"/>
  <c r="AC752" i="46"/>
  <c r="AC1068" i="46"/>
  <c r="AC304" i="46"/>
  <c r="AC2628" i="46"/>
  <c r="AC163" i="46"/>
  <c r="AC275" i="46"/>
  <c r="AC274" i="46"/>
  <c r="AC1058" i="46"/>
  <c r="AC1706" i="46"/>
  <c r="AC206" i="46"/>
  <c r="AC2525" i="46"/>
  <c r="AC143" i="46"/>
  <c r="AC438" i="46"/>
  <c r="AC683" i="46"/>
  <c r="AC734" i="46"/>
  <c r="AC2011" i="46"/>
  <c r="AC1190" i="46"/>
  <c r="AC257" i="46"/>
  <c r="AC446" i="46"/>
  <c r="AC679" i="46"/>
  <c r="AC750" i="46"/>
  <c r="AC1574" i="46"/>
  <c r="AC2359" i="46"/>
  <c r="AC190" i="46"/>
  <c r="AC252" i="46"/>
  <c r="AC682" i="46"/>
  <c r="AC1015" i="46"/>
  <c r="AC1970" i="46"/>
  <c r="AC2629" i="46"/>
  <c r="AC318" i="46"/>
  <c r="AC157" i="46"/>
  <c r="AC878" i="46"/>
  <c r="AC2127" i="46"/>
  <c r="AC396" i="46"/>
  <c r="AA979" i="46"/>
  <c r="AA1117" i="46"/>
  <c r="AA802" i="46"/>
  <c r="AA1689" i="46"/>
  <c r="AA343" i="46"/>
  <c r="AA512" i="46"/>
  <c r="AA1088" i="46"/>
  <c r="AA417" i="46"/>
  <c r="AA2147" i="46"/>
  <c r="AA2659" i="46"/>
  <c r="AB2057" i="46"/>
  <c r="AB721" i="46"/>
  <c r="AC2510" i="46"/>
  <c r="AC61" i="46"/>
  <c r="AC133" i="46"/>
  <c r="AC439" i="46"/>
  <c r="AC436" i="46"/>
  <c r="AC767" i="46"/>
  <c r="AC1787" i="46"/>
  <c r="AC1538" i="46"/>
  <c r="AC220" i="46"/>
  <c r="AC676" i="46"/>
  <c r="AC792" i="46"/>
  <c r="AC1296" i="46"/>
  <c r="AC2002" i="46"/>
  <c r="AC2587" i="46"/>
  <c r="AC379" i="46"/>
  <c r="AC876" i="46"/>
  <c r="AC1444" i="46"/>
  <c r="AC1946" i="46"/>
  <c r="AC103" i="46"/>
  <c r="AC1126" i="46"/>
  <c r="AC82" i="46"/>
  <c r="AC336" i="46"/>
  <c r="AC888" i="46"/>
  <c r="AC1045" i="46"/>
  <c r="AC99" i="46"/>
  <c r="AC1181" i="46"/>
  <c r="AC1710" i="46"/>
  <c r="AC2646" i="46"/>
  <c r="AC1279" i="46"/>
  <c r="AC316" i="46"/>
  <c r="AC345" i="46"/>
  <c r="AC239" i="46"/>
  <c r="AC1825" i="46"/>
  <c r="AC2263" i="46"/>
  <c r="AC95" i="46"/>
  <c r="AC404" i="46"/>
  <c r="AC739" i="46"/>
  <c r="AC1072" i="46"/>
  <c r="AC1271" i="46"/>
  <c r="AC2077" i="46"/>
  <c r="AC721" i="46"/>
  <c r="AD620" i="46"/>
  <c r="AB620" i="46"/>
  <c r="AA282" i="46"/>
  <c r="AB282" i="46"/>
  <c r="AD1021" i="46"/>
  <c r="AB1021" i="46"/>
  <c r="AA942" i="46"/>
  <c r="AB942" i="46"/>
  <c r="AC584" i="46"/>
  <c r="AB584" i="46"/>
  <c r="AD904" i="46"/>
  <c r="AB904" i="46"/>
  <c r="AC578" i="46"/>
  <c r="AB578" i="46"/>
  <c r="AA962" i="46"/>
  <c r="AA1968" i="46"/>
  <c r="AA239" i="46"/>
  <c r="AA140" i="46"/>
  <c r="AA318" i="46"/>
  <c r="AC564" i="46"/>
  <c r="AB564" i="46"/>
  <c r="AC1349" i="46"/>
  <c r="AB1349" i="46"/>
  <c r="AA242" i="46"/>
  <c r="AB242" i="46"/>
  <c r="AA889" i="46"/>
  <c r="AB889" i="46"/>
  <c r="AA970" i="46"/>
  <c r="AB970" i="46"/>
  <c r="AD2136" i="46"/>
  <c r="AB2136" i="46"/>
  <c r="AC2026" i="46"/>
  <c r="AB2026" i="46"/>
  <c r="AA2035" i="46"/>
  <c r="AB2035" i="46"/>
  <c r="AA2364" i="46"/>
  <c r="AB2364" i="46"/>
  <c r="AD408" i="46"/>
  <c r="AB408" i="46"/>
  <c r="AA353" i="46"/>
  <c r="AA205" i="46"/>
  <c r="AB205" i="46"/>
  <c r="AD636" i="46"/>
  <c r="AB636" i="46"/>
  <c r="AA600" i="46"/>
  <c r="AC1688" i="46"/>
  <c r="AB1688" i="46"/>
  <c r="AA833" i="46"/>
  <c r="AB833" i="46"/>
  <c r="AA850" i="46"/>
  <c r="AA1170" i="46"/>
  <c r="AD1028" i="46"/>
  <c r="AB1028" i="46"/>
  <c r="AA518" i="46"/>
  <c r="AC986" i="46"/>
  <c r="AB986" i="46"/>
  <c r="AC1102" i="46"/>
  <c r="AB1102" i="46"/>
  <c r="AA283" i="46"/>
  <c r="AB283" i="46"/>
  <c r="AA824" i="46"/>
  <c r="AB824" i="46"/>
  <c r="AD1208" i="46"/>
  <c r="AB1208" i="46"/>
  <c r="AA1280" i="46"/>
  <c r="AB1280" i="46"/>
  <c r="AB1170" i="46"/>
  <c r="AB1026" i="46"/>
  <c r="AB716" i="46"/>
  <c r="AB537" i="46"/>
  <c r="AB2274" i="46"/>
  <c r="AB1137" i="46"/>
  <c r="AB1352" i="46"/>
  <c r="AA814" i="46"/>
  <c r="AB814" i="46"/>
  <c r="AA200" i="46"/>
  <c r="AB200" i="46"/>
  <c r="AC1027" i="46"/>
  <c r="AB1027" i="46"/>
  <c r="AD1533" i="46"/>
  <c r="AB1533" i="46"/>
  <c r="AC558" i="46"/>
  <c r="AB558" i="46"/>
  <c r="AA817" i="46"/>
  <c r="AC1029" i="46"/>
  <c r="AB1029" i="46"/>
  <c r="AC1413" i="46"/>
  <c r="AB1413" i="46"/>
  <c r="AC1206" i="46"/>
  <c r="AB1206" i="46"/>
  <c r="AC1017" i="46"/>
  <c r="AB1017" i="46"/>
  <c r="AA2465" i="46"/>
  <c r="AC1977" i="46"/>
  <c r="AB1977" i="46"/>
  <c r="AA1043" i="46"/>
  <c r="AA278" i="46"/>
  <c r="AB278" i="46"/>
  <c r="AA325" i="46"/>
  <c r="AB325" i="46"/>
  <c r="AC1534" i="46"/>
  <c r="AB1534" i="46"/>
  <c r="AC2391" i="46"/>
  <c r="AB2391" i="46"/>
  <c r="AD1115" i="46"/>
  <c r="AB1115" i="46"/>
  <c r="AC580" i="46"/>
  <c r="AB580" i="46"/>
  <c r="AC1092" i="46"/>
  <c r="AB1092" i="46"/>
  <c r="AC959" i="46"/>
  <c r="AB959" i="46"/>
  <c r="AD736" i="46"/>
  <c r="AB736" i="46"/>
  <c r="AD841" i="46"/>
  <c r="AB841" i="46"/>
  <c r="AC602" i="46"/>
  <c r="AB602" i="46"/>
  <c r="AA221" i="46"/>
  <c r="AB221" i="46"/>
  <c r="AA844" i="46"/>
  <c r="AB844" i="46"/>
  <c r="AA362" i="46"/>
  <c r="AD718" i="46"/>
  <c r="AB718" i="46"/>
  <c r="AA839" i="46"/>
  <c r="AD741" i="46"/>
  <c r="AB741" i="46"/>
  <c r="AA215" i="46"/>
  <c r="AB215" i="46"/>
  <c r="AD1069" i="46"/>
  <c r="AB1069" i="46"/>
  <c r="AD855" i="46"/>
  <c r="AA855" i="46"/>
  <c r="AB855" i="46"/>
  <c r="AA2048" i="46"/>
  <c r="AB2048" i="46"/>
  <c r="AB1104" i="46"/>
  <c r="AB842" i="46"/>
  <c r="AB2383" i="46"/>
  <c r="AD1068" i="46"/>
  <c r="AB1068" i="46"/>
  <c r="AA204" i="46"/>
  <c r="AB204" i="46"/>
  <c r="AA843" i="46"/>
  <c r="AB843" i="46"/>
  <c r="AD1093" i="46"/>
  <c r="AB1093" i="46"/>
  <c r="AA886" i="46"/>
  <c r="AB886" i="46"/>
  <c r="AA815" i="46"/>
  <c r="AB815" i="46"/>
  <c r="AD633" i="46"/>
  <c r="AB633" i="46"/>
  <c r="AA2474" i="46"/>
  <c r="AB2474" i="46"/>
  <c r="AC1207" i="46"/>
  <c r="AB1207" i="46"/>
  <c r="AA127" i="46"/>
  <c r="AB127" i="46"/>
  <c r="AA1109" i="46"/>
  <c r="AB1109" i="46"/>
  <c r="AD1023" i="46"/>
  <c r="AB1023" i="46"/>
  <c r="AA905" i="46"/>
  <c r="AB905" i="46"/>
  <c r="AD1114" i="46"/>
  <c r="AB1114" i="46"/>
  <c r="AA199" i="46"/>
  <c r="AB199" i="46"/>
  <c r="AA241" i="46"/>
  <c r="AB241" i="46"/>
  <c r="AA803" i="46"/>
  <c r="AB803" i="46"/>
  <c r="AA861" i="46"/>
  <c r="AB861" i="46"/>
  <c r="AC1230" i="46"/>
  <c r="AB1230" i="46"/>
  <c r="AC596" i="46"/>
  <c r="AA596" i="46"/>
  <c r="AB596" i="46"/>
  <c r="AC1983" i="46"/>
  <c r="AB1983" i="46"/>
  <c r="AC1940" i="46"/>
  <c r="AB1940" i="46"/>
  <c r="AA1180" i="46"/>
  <c r="AB1180" i="46"/>
  <c r="AA2522" i="46"/>
  <c r="AB2522" i="46"/>
  <c r="AB1535" i="46"/>
  <c r="AB1726" i="46"/>
  <c r="AB460" i="46"/>
  <c r="AB1855" i="46"/>
  <c r="AA1917" i="46"/>
  <c r="AB1917" i="46"/>
  <c r="AA1346" i="46"/>
  <c r="AB1346" i="46"/>
  <c r="AA812" i="46"/>
  <c r="AB812" i="46"/>
  <c r="AD686" i="46"/>
  <c r="AB686" i="46"/>
  <c r="AA1070" i="46"/>
  <c r="AC1864" i="46"/>
  <c r="AB1864" i="46"/>
  <c r="AD706" i="46"/>
  <c r="AB706" i="46"/>
  <c r="AA2375" i="46"/>
  <c r="AA2356" i="46"/>
  <c r="AD907" i="46"/>
  <c r="AB907" i="46"/>
  <c r="AD630" i="46"/>
  <c r="AB630" i="46"/>
  <c r="AC950" i="46"/>
  <c r="AB950" i="46"/>
  <c r="AA879" i="46"/>
  <c r="AB879" i="46"/>
  <c r="AD1327" i="46"/>
  <c r="AB1327" i="46"/>
  <c r="AA270" i="46"/>
  <c r="AB270" i="46"/>
  <c r="AA317" i="46"/>
  <c r="AD2118" i="46"/>
  <c r="AB2118" i="46"/>
  <c r="AC1727" i="46"/>
  <c r="AB1727" i="46"/>
  <c r="AA1567" i="46"/>
  <c r="AB1567" i="46"/>
  <c r="AC2108" i="46"/>
  <c r="AB2108" i="46"/>
  <c r="AC1724" i="46"/>
  <c r="AB1724" i="46"/>
  <c r="AC1037" i="46"/>
  <c r="AB1037" i="46"/>
  <c r="AA894" i="46"/>
  <c r="AB894" i="46"/>
  <c r="AA823" i="46"/>
  <c r="AB823" i="46"/>
  <c r="AC961" i="46"/>
  <c r="AB961" i="46"/>
  <c r="AC1729" i="46"/>
  <c r="AB1729" i="46"/>
  <c r="AC2354" i="46"/>
  <c r="AB2354" i="46"/>
  <c r="AD1179" i="46"/>
  <c r="AB1179" i="46"/>
  <c r="AD708" i="46"/>
  <c r="AB708" i="46"/>
  <c r="AD1173" i="46"/>
  <c r="AB1173" i="46"/>
  <c r="AC1030" i="46"/>
  <c r="AB1030" i="46"/>
  <c r="AA1120" i="46"/>
  <c r="AC585" i="46"/>
  <c r="AB585" i="46"/>
  <c r="AA969" i="46"/>
  <c r="AB969" i="46"/>
  <c r="AC2353" i="46"/>
  <c r="AB2353" i="46"/>
  <c r="AA305" i="46"/>
  <c r="AB305" i="46"/>
  <c r="AD164" i="46"/>
  <c r="AB164" i="46"/>
  <c r="AA972" i="46"/>
  <c r="AB972" i="46"/>
  <c r="AA467" i="46"/>
  <c r="AB467" i="46"/>
  <c r="AA925" i="46"/>
  <c r="AB925" i="46"/>
  <c r="AA846" i="46"/>
  <c r="AC903" i="46"/>
  <c r="AB903" i="46"/>
  <c r="AD1195" i="46"/>
  <c r="AB1195" i="46"/>
  <c r="AD796" i="46"/>
  <c r="AB796" i="46"/>
  <c r="AD1074" i="46"/>
  <c r="AA1074" i="46"/>
  <c r="AA885" i="46"/>
  <c r="AB885" i="46"/>
  <c r="AB1123" i="46"/>
  <c r="AB464" i="46"/>
  <c r="AB218" i="46"/>
  <c r="AD625" i="46"/>
  <c r="AB625" i="46"/>
  <c r="AC2201" i="46"/>
  <c r="AB2201" i="46"/>
  <c r="AA307" i="46"/>
  <c r="AB307" i="46"/>
  <c r="AA971" i="46"/>
  <c r="AB971" i="46"/>
  <c r="AD1334" i="46"/>
  <c r="AB1334" i="46"/>
  <c r="AA943" i="46"/>
  <c r="AB943" i="46"/>
  <c r="AD714" i="46"/>
  <c r="AB714" i="46"/>
  <c r="AD2063" i="46"/>
  <c r="AB2063" i="46"/>
  <c r="AC1854" i="46"/>
  <c r="AB1854" i="46"/>
  <c r="AA161" i="46"/>
  <c r="AB161" i="46"/>
  <c r="AC1148" i="46"/>
  <c r="AB1148" i="46"/>
  <c r="AC574" i="46"/>
  <c r="AB574" i="46"/>
  <c r="AA887" i="46"/>
  <c r="AB887" i="46"/>
  <c r="AA978" i="46"/>
  <c r="AB978" i="46"/>
  <c r="AC1362" i="46"/>
  <c r="AB1362" i="46"/>
  <c r="AD416" i="46"/>
  <c r="AB416" i="46"/>
  <c r="AA286" i="46"/>
  <c r="AB286" i="46"/>
  <c r="AA470" i="46"/>
  <c r="AB470" i="46"/>
  <c r="AD2088" i="46"/>
  <c r="AB2088" i="46"/>
  <c r="AA326" i="46"/>
  <c r="AB326" i="46"/>
  <c r="AA1803" i="46"/>
  <c r="AB1803" i="46"/>
  <c r="AC2187" i="46"/>
  <c r="AB2187" i="46"/>
  <c r="AB754" i="46"/>
  <c r="AA754" i="46"/>
  <c r="AC2642" i="46"/>
  <c r="AA2642" i="46"/>
  <c r="AB2642" i="46"/>
  <c r="AB336" i="46"/>
  <c r="AB845" i="46"/>
  <c r="AB615" i="46"/>
  <c r="AA359" i="46"/>
  <c r="AB359" i="46"/>
  <c r="AD171" i="46"/>
  <c r="AB171" i="46"/>
  <c r="AA196" i="46"/>
  <c r="AB196" i="46"/>
  <c r="AD1063" i="46"/>
  <c r="AB1063" i="46"/>
  <c r="AA1928" i="46"/>
  <c r="AB1928" i="46"/>
  <c r="AC2210" i="46"/>
  <c r="AB2210" i="46"/>
  <c r="AD145" i="46"/>
  <c r="AB145" i="46"/>
  <c r="AA235" i="46"/>
  <c r="AA893" i="46"/>
  <c r="AB893" i="46"/>
  <c r="AA2229" i="46"/>
  <c r="AB2229" i="46"/>
  <c r="AA2274" i="46"/>
  <c r="AC1777" i="46"/>
  <c r="AB1777" i="46"/>
  <c r="AA837" i="46"/>
  <c r="AC559" i="46"/>
  <c r="AB559" i="46"/>
  <c r="AD720" i="46"/>
  <c r="AB720" i="46"/>
  <c r="AA442" i="46"/>
  <c r="AC828" i="46"/>
  <c r="AB828" i="46"/>
  <c r="AD1532" i="46"/>
  <c r="AB1532" i="46"/>
  <c r="AC567" i="46"/>
  <c r="AB567" i="46"/>
  <c r="AA951" i="46"/>
  <c r="AB951" i="46"/>
  <c r="AD2043" i="46"/>
  <c r="AB2043" i="46"/>
  <c r="AC1151" i="46"/>
  <c r="AB1151" i="46"/>
  <c r="AA608" i="46"/>
  <c r="AA462" i="46"/>
  <c r="AC605" i="46"/>
  <c r="AB605" i="46"/>
  <c r="AC989" i="46"/>
  <c r="AB989" i="46"/>
  <c r="AA1757" i="46"/>
  <c r="AA446" i="46"/>
  <c r="AA1031" i="46"/>
  <c r="AB1031" i="46"/>
  <c r="AD2197" i="46"/>
  <c r="AB2197" i="46"/>
  <c r="AD463" i="46"/>
  <c r="AB463" i="46"/>
  <c r="AD147" i="46"/>
  <c r="AB147" i="46"/>
  <c r="AD827" i="46"/>
  <c r="AB827" i="46"/>
  <c r="AB133" i="46"/>
  <c r="AB1140" i="46"/>
  <c r="AB600" i="46"/>
  <c r="AB328" i="46"/>
  <c r="AD1191" i="46"/>
  <c r="AB1191" i="46"/>
  <c r="AA281" i="46"/>
  <c r="AB281" i="46"/>
  <c r="AA197" i="46"/>
  <c r="AB197" i="46"/>
  <c r="AD1071" i="46"/>
  <c r="AB1071" i="46"/>
  <c r="AC1546" i="46"/>
  <c r="AB1546" i="46"/>
  <c r="AC2017" i="46"/>
  <c r="AB2017" i="46"/>
  <c r="AA2300" i="46"/>
  <c r="AA280" i="46"/>
  <c r="AB280" i="46"/>
  <c r="AA285" i="46"/>
  <c r="AB285" i="46"/>
  <c r="AD1022" i="46"/>
  <c r="AB1022" i="46"/>
  <c r="AD631" i="46"/>
  <c r="AB631" i="46"/>
  <c r="AA319" i="46"/>
  <c r="AB319" i="46"/>
  <c r="AA284" i="46"/>
  <c r="AB284" i="46"/>
  <c r="AD987" i="46"/>
  <c r="AB987" i="46"/>
  <c r="AC597" i="46"/>
  <c r="AB597" i="46"/>
  <c r="AA306" i="46"/>
  <c r="AB306" i="46"/>
  <c r="AA928" i="46"/>
  <c r="AB928" i="46"/>
  <c r="AD2481" i="46"/>
  <c r="AB2481" i="46"/>
  <c r="AA203" i="46"/>
  <c r="AB203" i="46"/>
  <c r="AA716" i="46"/>
  <c r="AA1103" i="46"/>
  <c r="AB1103" i="46"/>
  <c r="AA246" i="46"/>
  <c r="AB246" i="46"/>
  <c r="AC1939" i="46"/>
  <c r="AB1939" i="46"/>
  <c r="AD1858" i="46"/>
  <c r="AB1858" i="46"/>
  <c r="AC2340" i="46"/>
  <c r="AB2340" i="46"/>
  <c r="AB573" i="46"/>
  <c r="AB1814" i="46"/>
  <c r="AB2225" i="46"/>
  <c r="AD637" i="46"/>
  <c r="AB637" i="46"/>
  <c r="AC1725" i="46"/>
  <c r="AB1725" i="46"/>
  <c r="AC579" i="46"/>
  <c r="AB579" i="46"/>
  <c r="AD1224" i="46"/>
  <c r="AB1224" i="46"/>
  <c r="AC1135" i="46"/>
  <c r="AB1135" i="46"/>
  <c r="AD906" i="46"/>
  <c r="AB906" i="46"/>
  <c r="AC572" i="46"/>
  <c r="AB572" i="46"/>
  <c r="AA856" i="46"/>
  <c r="AB856" i="46"/>
  <c r="AC1106" i="46"/>
  <c r="AB1106" i="46"/>
  <c r="AC603" i="46"/>
  <c r="AB603" i="46"/>
  <c r="AD1412" i="46"/>
  <c r="AB1412" i="46"/>
  <c r="AA831" i="46"/>
  <c r="AB831" i="46"/>
  <c r="AA1161" i="46"/>
  <c r="AB1161" i="46"/>
  <c r="AD2445" i="46"/>
  <c r="AB2445" i="46"/>
  <c r="AA611" i="46"/>
  <c r="AB611" i="46"/>
  <c r="AC995" i="46"/>
  <c r="AB995" i="46"/>
  <c r="AA1038" i="46"/>
  <c r="AB1038" i="46"/>
  <c r="AA214" i="46"/>
  <c r="AB214" i="46"/>
  <c r="AC1384" i="46"/>
  <c r="AB1384" i="46"/>
  <c r="AB244" i="46"/>
  <c r="AA244" i="46"/>
  <c r="AD497" i="46"/>
  <c r="AB497" i="46"/>
  <c r="AB670" i="46"/>
  <c r="AA670" i="46"/>
  <c r="AC570" i="46"/>
  <c r="AA570" i="46"/>
  <c r="AB570" i="46"/>
  <c r="AD2093" i="46"/>
  <c r="AB2093" i="46"/>
  <c r="AA1938" i="46"/>
  <c r="AB1938" i="46"/>
  <c r="AC2339" i="46"/>
  <c r="AB2339" i="46"/>
  <c r="AC40" i="46"/>
  <c r="AB40" i="46"/>
  <c r="AA42" i="46"/>
  <c r="AB42" i="46"/>
  <c r="AD2594" i="46"/>
  <c r="AB2594" i="46"/>
  <c r="AB276" i="46"/>
  <c r="AB1898" i="46"/>
  <c r="AB739" i="46"/>
  <c r="AB1025" i="46"/>
  <c r="AB1975" i="46"/>
  <c r="AA451" i="46"/>
  <c r="AA1684" i="46"/>
  <c r="AA726" i="46"/>
  <c r="AA752" i="46"/>
  <c r="AA601" i="46"/>
  <c r="AA1763" i="46"/>
  <c r="AA599" i="46"/>
  <c r="AA1272" i="46"/>
  <c r="AA2130" i="46"/>
  <c r="AA419" i="46"/>
  <c r="AE419" i="46" s="1"/>
  <c r="AB618" i="46"/>
  <c r="AB1064" i="46"/>
  <c r="AE1064" i="46" s="1"/>
  <c r="AB2615" i="46"/>
  <c r="AB489" i="46"/>
  <c r="AB606" i="46"/>
  <c r="AB891" i="46"/>
  <c r="AB2576" i="46"/>
  <c r="AB1443" i="46"/>
  <c r="AB2139" i="46"/>
  <c r="AB407" i="46"/>
  <c r="AB1856" i="46"/>
  <c r="AB279" i="46"/>
  <c r="AB601" i="46"/>
  <c r="AB735" i="46"/>
  <c r="AB616" i="46"/>
  <c r="AB2533" i="46"/>
  <c r="AB59" i="46"/>
  <c r="AB240" i="46"/>
  <c r="AB888" i="46"/>
  <c r="AB1691" i="46"/>
  <c r="AB2633" i="46"/>
  <c r="AB816" i="46"/>
  <c r="AB1005" i="46"/>
  <c r="AB2295" i="46"/>
  <c r="AB2590" i="46"/>
  <c r="AB614" i="46"/>
  <c r="AB1147" i="46"/>
  <c r="AB1374" i="46"/>
  <c r="AB2111" i="46"/>
  <c r="AA798" i="46"/>
  <c r="AA1118" i="46"/>
  <c r="AA2341" i="46"/>
  <c r="AA1572" i="46"/>
  <c r="AB418" i="46"/>
  <c r="AB2673" i="46"/>
  <c r="AB854" i="46"/>
  <c r="AB2529" i="46"/>
  <c r="AB32" i="46"/>
  <c r="AB2030" i="46"/>
  <c r="AB192" i="46"/>
  <c r="AB593" i="46"/>
  <c r="AB2147" i="46"/>
  <c r="AB304" i="46"/>
  <c r="AB1456" i="46"/>
  <c r="AB2661" i="46"/>
  <c r="AB211" i="46"/>
  <c r="AB635" i="46"/>
  <c r="AB924" i="46"/>
  <c r="AB1067" i="46"/>
  <c r="AB1024" i="46"/>
  <c r="AE1024" i="46" s="1"/>
  <c r="AB1116" i="46"/>
  <c r="AB1442" i="46"/>
  <c r="AB1857" i="46"/>
  <c r="AB37" i="46"/>
  <c r="AB473" i="46"/>
  <c r="AB1152" i="46"/>
  <c r="AB1371" i="46"/>
  <c r="AB2404" i="46"/>
  <c r="AB2412" i="46"/>
  <c r="AB2077" i="46"/>
  <c r="AB1773" i="46"/>
  <c r="AA1003" i="46"/>
  <c r="AA604" i="46"/>
  <c r="AA924" i="46"/>
  <c r="AA2652" i="46"/>
  <c r="AA2533" i="46"/>
  <c r="AB1382" i="46"/>
  <c r="AE1382" i="46" s="1"/>
  <c r="AB2028" i="46"/>
  <c r="AB2525" i="46"/>
  <c r="AB952" i="46"/>
  <c r="AB1444" i="46"/>
  <c r="AB1105" i="46"/>
  <c r="AB1927" i="46"/>
  <c r="AB2611" i="46"/>
  <c r="AB35" i="46"/>
  <c r="AB275" i="46"/>
  <c r="AB2641" i="46"/>
  <c r="AB38" i="46"/>
  <c r="AB988" i="46"/>
  <c r="AB1974" i="46"/>
  <c r="AB206" i="46"/>
  <c r="AB627" i="46"/>
  <c r="AB738" i="46"/>
  <c r="AB947" i="46"/>
  <c r="AB2659" i="46"/>
  <c r="AB1238" i="46"/>
  <c r="AB1692" i="46"/>
  <c r="AB2675" i="46"/>
  <c r="AB604" i="46"/>
  <c r="AE604" i="46" s="1"/>
  <c r="AB1118" i="46"/>
  <c r="AB254" i="46"/>
  <c r="AB1261" i="46"/>
  <c r="AB2403" i="46"/>
  <c r="AB2214" i="46"/>
  <c r="AB2050" i="46"/>
  <c r="AA1974" i="46"/>
  <c r="AE1974" i="46" s="1"/>
  <c r="AA854" i="46"/>
  <c r="AA1261" i="46"/>
  <c r="AA1830" i="46"/>
  <c r="AA409" i="46"/>
  <c r="AA2651" i="46"/>
  <c r="AA2576" i="46"/>
  <c r="AA2537" i="46"/>
  <c r="AA349" i="46"/>
  <c r="AB542" i="46"/>
  <c r="AB1333" i="46"/>
  <c r="AB2652" i="46"/>
  <c r="AB316" i="46"/>
  <c r="AB863" i="46"/>
  <c r="AB1991" i="46"/>
  <c r="AB2504" i="46"/>
  <c r="AB461" i="46"/>
  <c r="AB612" i="46"/>
  <c r="AB1520" i="46"/>
  <c r="AB198" i="46"/>
  <c r="AB271" i="46"/>
  <c r="AB471" i="46"/>
  <c r="AB998" i="46"/>
  <c r="AB1058" i="46"/>
  <c r="AB960" i="46"/>
  <c r="AB1351" i="46"/>
  <c r="AB2610" i="46"/>
  <c r="AB36" i="46"/>
  <c r="AB478" i="46"/>
  <c r="AB598" i="46"/>
  <c r="AB941" i="46"/>
  <c r="AB2632" i="46"/>
  <c r="AB176" i="46"/>
  <c r="AB737" i="46"/>
  <c r="AB2510" i="46"/>
  <c r="AB253" i="46"/>
  <c r="AB726" i="46"/>
  <c r="AB613" i="46"/>
  <c r="AB1016" i="46"/>
  <c r="AD166" i="46"/>
  <c r="AB166" i="46"/>
  <c r="AA459" i="46"/>
  <c r="AA370" i="46"/>
  <c r="AA1711" i="46"/>
  <c r="AB557" i="46"/>
  <c r="AB619" i="46"/>
  <c r="AB1047" i="46"/>
  <c r="AB459" i="46"/>
  <c r="AB1389" i="46"/>
  <c r="AB2577" i="46"/>
  <c r="AB2514" i="46"/>
  <c r="AB2526" i="46"/>
  <c r="AB1066" i="46"/>
  <c r="AB1709" i="46"/>
  <c r="AB1843" i="46"/>
  <c r="AB2646" i="46"/>
  <c r="AB409" i="46"/>
  <c r="AB1189" i="46"/>
  <c r="AB1970" i="46"/>
  <c r="AB165" i="46"/>
  <c r="AB734" i="46"/>
  <c r="AB1003" i="46"/>
  <c r="AB1141" i="46"/>
  <c r="AA755" i="46"/>
  <c r="AA358" i="46"/>
  <c r="AA1005" i="46"/>
  <c r="AA1566" i="46"/>
  <c r="AE1566" i="46" s="1"/>
  <c r="AA404" i="46"/>
  <c r="AA863" i="46"/>
  <c r="AA1119" i="46"/>
  <c r="AB2587" i="46"/>
  <c r="AB2186" i="46"/>
  <c r="AB607" i="46"/>
  <c r="AB1190" i="46"/>
  <c r="AB2002" i="46"/>
  <c r="AB2596" i="46"/>
  <c r="AB1119" i="46"/>
  <c r="AB2509" i="46"/>
  <c r="AB626" i="46"/>
  <c r="AB2629" i="46"/>
  <c r="AB704" i="46"/>
  <c r="AB1194" i="46"/>
  <c r="AB207" i="46"/>
  <c r="AB801" i="46"/>
  <c r="AB1272" i="46"/>
  <c r="AE1272" i="46" s="1"/>
  <c r="AB58" i="46"/>
  <c r="AB1566" i="46"/>
  <c r="AB2591" i="46"/>
  <c r="AB811" i="46"/>
  <c r="AB2389" i="46"/>
  <c r="AB2221" i="46"/>
  <c r="AB2148" i="46"/>
  <c r="AB1842" i="46"/>
  <c r="AB277" i="46"/>
  <c r="AB1110" i="46"/>
  <c r="AB2130" i="46"/>
  <c r="AB2614" i="46"/>
  <c r="AB39" i="46"/>
  <c r="AB548" i="46"/>
  <c r="AB610" i="46"/>
  <c r="AB724" i="46"/>
  <c r="AB852" i="46"/>
  <c r="AB993" i="46"/>
  <c r="AB2087" i="46"/>
  <c r="AB50" i="46"/>
  <c r="AB1013" i="46"/>
  <c r="AB1193" i="46"/>
  <c r="AB417" i="46"/>
  <c r="AB1146" i="46"/>
  <c r="AB983" i="46"/>
  <c r="AB1830" i="46"/>
  <c r="AB2645" i="46"/>
  <c r="AB2341" i="46"/>
  <c r="AB1831" i="46"/>
  <c r="AB2332" i="46"/>
  <c r="AA1725" i="46"/>
  <c r="AA1864" i="46"/>
  <c r="AA1777" i="46"/>
  <c r="AA564" i="46"/>
  <c r="AA302" i="46"/>
  <c r="AA1135" i="46"/>
  <c r="AA450" i="46"/>
  <c r="AE450" i="46" s="1"/>
  <c r="AA714" i="46"/>
  <c r="AA2108" i="46"/>
  <c r="AA408" i="46"/>
  <c r="AA141" i="46"/>
  <c r="AA828" i="46"/>
  <c r="AA1148" i="46"/>
  <c r="AE1148" i="46" s="1"/>
  <c r="AA2400" i="46"/>
  <c r="AA131" i="46"/>
  <c r="AA1115" i="46"/>
  <c r="AA433" i="46"/>
  <c r="AA1173" i="46"/>
  <c r="AA841" i="46"/>
  <c r="AD373" i="46"/>
  <c r="AA373" i="46"/>
  <c r="AA593" i="46"/>
  <c r="AA2187" i="46"/>
  <c r="AA368" i="46"/>
  <c r="AA1433" i="46"/>
  <c r="AA2470" i="46"/>
  <c r="AA1940" i="46"/>
  <c r="AA376" i="46"/>
  <c r="AA257" i="46"/>
  <c r="AA405" i="46"/>
  <c r="AA2340" i="46"/>
  <c r="AA478" i="46"/>
  <c r="AA870" i="46"/>
  <c r="AA960" i="46"/>
  <c r="AA1536" i="46"/>
  <c r="AA1146" i="46"/>
  <c r="AA1759" i="46"/>
  <c r="AA1857" i="46"/>
  <c r="AA2611" i="46"/>
  <c r="AA2636" i="46"/>
  <c r="AA2645" i="46"/>
  <c r="AA2661" i="46"/>
  <c r="AA2632" i="46"/>
  <c r="AA40" i="46"/>
  <c r="AA396" i="46"/>
  <c r="AA292" i="46"/>
  <c r="AA1123" i="46"/>
  <c r="AA437" i="46"/>
  <c r="AA1110" i="46"/>
  <c r="AA1758" i="46"/>
  <c r="AA1208" i="46"/>
  <c r="AA801" i="46"/>
  <c r="AA1147" i="46"/>
  <c r="AA2221" i="46"/>
  <c r="AA1814" i="46"/>
  <c r="AA50" i="46"/>
  <c r="AA399" i="46"/>
  <c r="AD342" i="46"/>
  <c r="AA342" i="46"/>
  <c r="AB398" i="46"/>
  <c r="AA398" i="46"/>
  <c r="AA2186" i="46"/>
  <c r="AA2332" i="46"/>
  <c r="AA440" i="46"/>
  <c r="AA497" i="46"/>
  <c r="AA1069" i="46"/>
  <c r="AA606" i="46"/>
  <c r="AD351" i="46"/>
  <c r="AA351" i="46"/>
  <c r="AA827" i="46"/>
  <c r="AA704" i="46"/>
  <c r="AD44" i="46"/>
  <c r="AA44" i="46"/>
  <c r="AA2594" i="46"/>
  <c r="AA2628" i="46"/>
  <c r="AA2641" i="46"/>
  <c r="AA38" i="46"/>
  <c r="AA400" i="46"/>
  <c r="AA401" i="46"/>
  <c r="AA260" i="46"/>
  <c r="AA584" i="46"/>
  <c r="AA1224" i="46"/>
  <c r="AA443" i="46"/>
  <c r="AA1037" i="46"/>
  <c r="AA1729" i="46"/>
  <c r="AA2043" i="46"/>
  <c r="AA959" i="46"/>
  <c r="AA1279" i="46"/>
  <c r="AA2481" i="46"/>
  <c r="AA444" i="46"/>
  <c r="AA519" i="46"/>
  <c r="AA1064" i="46"/>
  <c r="AA2050" i="46"/>
  <c r="AE2050" i="46" s="1"/>
  <c r="AA598" i="46"/>
  <c r="AA1072" i="46"/>
  <c r="AA988" i="46"/>
  <c r="AA1843" i="46"/>
  <c r="AA2468" i="46"/>
  <c r="AE2468" i="46" s="1"/>
  <c r="AA499" i="46"/>
  <c r="AA2285" i="46"/>
  <c r="AA2339" i="46"/>
  <c r="AA2662" i="46"/>
  <c r="AA2556" i="46"/>
  <c r="AA2596" i="46"/>
  <c r="AA2514" i="46"/>
  <c r="AA367" i="46"/>
  <c r="AA51" i="46"/>
  <c r="AA1819" i="46"/>
  <c r="AD263" i="46"/>
  <c r="AA263" i="46"/>
  <c r="AB296" i="46"/>
  <c r="AA296" i="46"/>
  <c r="AA605" i="46"/>
  <c r="AA654" i="46"/>
  <c r="AA2077" i="46"/>
  <c r="AA2030" i="46"/>
  <c r="AA2529" i="46"/>
  <c r="AA300" i="46"/>
  <c r="AA36" i="46"/>
  <c r="AA558" i="46"/>
  <c r="AE558" i="46" s="1"/>
  <c r="AA1538" i="46"/>
  <c r="AA2201" i="46"/>
  <c r="AA371" i="46"/>
  <c r="AA1898" i="46"/>
  <c r="AA1727" i="46"/>
  <c r="AA1977" i="46"/>
  <c r="AA453" i="46"/>
  <c r="AE453" i="46" s="1"/>
  <c r="AA352" i="46"/>
  <c r="AA708" i="46"/>
  <c r="AA457" i="46"/>
  <c r="AA436" i="46"/>
  <c r="AA441" i="46"/>
  <c r="AA2225" i="46"/>
  <c r="AA1595" i="46"/>
  <c r="AD360" i="46"/>
  <c r="AA360" i="46"/>
  <c r="AA2261" i="46"/>
  <c r="AA389" i="46"/>
  <c r="AA348" i="46"/>
  <c r="AA1712" i="46"/>
  <c r="AA1066" i="46"/>
  <c r="AA796" i="46"/>
  <c r="AA1773" i="46"/>
  <c r="AA2148" i="46"/>
  <c r="AA511" i="46"/>
  <c r="AA1152" i="46"/>
  <c r="AA2028" i="46"/>
  <c r="AA39" i="46"/>
  <c r="AA2629" i="46"/>
  <c r="AA345" i="46"/>
  <c r="AA37" i="46"/>
  <c r="AA298" i="46"/>
  <c r="AA397" i="46"/>
  <c r="AA295" i="46"/>
  <c r="AA579" i="46"/>
  <c r="AA573" i="46"/>
  <c r="AA1063" i="46"/>
  <c r="AA578" i="46"/>
  <c r="AA303" i="46"/>
  <c r="AA1093" i="46"/>
  <c r="AA751" i="46"/>
  <c r="AA1071" i="46"/>
  <c r="AA2127" i="46"/>
  <c r="AA1726" i="46"/>
  <c r="AA1537" i="46"/>
  <c r="AA361" i="46"/>
  <c r="AA301" i="46"/>
  <c r="AA995" i="46"/>
  <c r="AA718" i="46"/>
  <c r="AA811" i="46"/>
  <c r="AA1039" i="46"/>
  <c r="AA1456" i="46"/>
  <c r="AA407" i="46"/>
  <c r="AA947" i="46"/>
  <c r="AA1116" i="46"/>
  <c r="AA1951" i="46"/>
  <c r="AA2359" i="46"/>
  <c r="AA2011" i="46"/>
  <c r="AA1858" i="46"/>
  <c r="AA1188" i="46"/>
  <c r="AA742" i="46"/>
  <c r="AA671" i="46"/>
  <c r="AA1728" i="46"/>
  <c r="AA873" i="46"/>
  <c r="AE873" i="46" s="1"/>
  <c r="AA2093" i="46"/>
  <c r="AA2412" i="46"/>
  <c r="AA2664" i="46"/>
  <c r="AA142" i="46"/>
  <c r="AA259" i="46"/>
  <c r="AA372" i="46"/>
  <c r="AE2599" i="46"/>
  <c r="AE2503" i="46"/>
  <c r="AE2574" i="46"/>
  <c r="AE2648" i="46"/>
  <c r="AE2674" i="46"/>
  <c r="AE2583" i="46"/>
  <c r="AE2627" i="46"/>
  <c r="AE2521" i="46"/>
  <c r="AE2634" i="46"/>
  <c r="AE2676" i="46"/>
  <c r="AE2623" i="46"/>
  <c r="AE2567" i="46"/>
  <c r="AE2548" i="46"/>
  <c r="AE2593" i="46"/>
  <c r="AE2558" i="46"/>
  <c r="AE2650" i="46"/>
  <c r="AE2620" i="46"/>
  <c r="AE2665" i="46"/>
  <c r="AE2544" i="46"/>
  <c r="AE2511" i="46"/>
  <c r="AE2491" i="46"/>
  <c r="AE2618" i="46"/>
  <c r="AE2581" i="46"/>
  <c r="AE2605" i="46"/>
  <c r="AE2584" i="46"/>
  <c r="AE2607" i="46"/>
  <c r="AE2565" i="46"/>
  <c r="AE2539" i="46"/>
  <c r="AE2562" i="46"/>
  <c r="AE2566" i="46"/>
  <c r="AE2655" i="46"/>
  <c r="AE2678" i="46"/>
  <c r="AE2490" i="46"/>
  <c r="AE2551" i="46"/>
  <c r="AE2649" i="46"/>
  <c r="AE2501" i="46"/>
  <c r="AE2617" i="46"/>
  <c r="AE2508" i="46"/>
  <c r="AE2597" i="46"/>
  <c r="AE2603" i="46"/>
  <c r="AE2555" i="46"/>
  <c r="AE2658" i="46"/>
  <c r="AE2601" i="46"/>
  <c r="AE2512" i="46"/>
  <c r="AE2580" i="46"/>
  <c r="AE2647" i="46"/>
  <c r="AE2653" i="46"/>
  <c r="AE2502" i="46"/>
  <c r="AE2513" i="46"/>
  <c r="AE2657" i="46"/>
  <c r="AE2630" i="46"/>
  <c r="AE2523" i="46"/>
  <c r="AE2612" i="46"/>
  <c r="AE2507" i="46"/>
  <c r="AE2672" i="46"/>
  <c r="AE2639" i="46"/>
  <c r="AE2589" i="46"/>
  <c r="AE2572" i="46"/>
  <c r="AE2515" i="46"/>
  <c r="AE2542" i="46"/>
  <c r="AE2564" i="46"/>
  <c r="AE2616" i="46"/>
  <c r="AE2644" i="46"/>
  <c r="AA1012" i="46"/>
  <c r="AE1012" i="46" s="1"/>
  <c r="AE2586" i="46"/>
  <c r="AE2552" i="46"/>
  <c r="AE2543" i="46"/>
  <c r="AE2598" i="46"/>
  <c r="AE2563" i="46"/>
  <c r="AE2637" i="46"/>
  <c r="AE2571" i="46"/>
  <c r="AE2497" i="46"/>
  <c r="AE2573" i="46"/>
  <c r="AE2635" i="46"/>
  <c r="AE2595" i="46"/>
  <c r="AE2549" i="46"/>
  <c r="AE2680" i="46"/>
  <c r="AE2528" i="46"/>
  <c r="AE2516" i="46"/>
  <c r="AE2609" i="46"/>
  <c r="AE2624" i="46"/>
  <c r="AE2535" i="46"/>
  <c r="AE2540" i="46"/>
  <c r="AE2532" i="46"/>
  <c r="AE2579" i="46"/>
  <c r="AE2517" i="46"/>
  <c r="AE2536" i="46"/>
  <c r="AE2660" i="46"/>
  <c r="AE2671" i="46"/>
  <c r="AE2604" i="46"/>
  <c r="AE2550" i="46"/>
  <c r="AE2559" i="46"/>
  <c r="AE2667" i="46"/>
  <c r="AE2608" i="46"/>
  <c r="AE2677" i="46"/>
  <c r="AE2489" i="46"/>
  <c r="AE2582" i="46"/>
  <c r="AE2668" i="46"/>
  <c r="AE2578" i="46"/>
  <c r="AE2656" i="46"/>
  <c r="AE2530" i="46"/>
  <c r="AE2575" i="46"/>
  <c r="AE2527" i="46"/>
  <c r="AE2546" i="46"/>
  <c r="AE2643" i="46"/>
  <c r="AE2560" i="46"/>
  <c r="AE2585" i="46"/>
  <c r="AE2666" i="46"/>
  <c r="AE2495" i="46"/>
  <c r="AE2492" i="46"/>
  <c r="AE2520" i="46"/>
  <c r="AE2606" i="46"/>
  <c r="AE2625" i="46"/>
  <c r="AA1390" i="46"/>
  <c r="AE1390" i="46" s="1"/>
  <c r="AA2245" i="46"/>
  <c r="AE2245" i="46" s="1"/>
  <c r="AA1886" i="46"/>
  <c r="AE1886" i="46" s="1"/>
  <c r="AA1315" i="46"/>
  <c r="AE1315" i="46" s="1"/>
  <c r="AA2248" i="46"/>
  <c r="AE2248" i="46" s="1"/>
  <c r="AA686" i="46"/>
  <c r="AE686" i="46" s="1"/>
  <c r="AA1878" i="46"/>
  <c r="AE1878" i="46" s="1"/>
  <c r="AA1333" i="46"/>
  <c r="AA628" i="46"/>
  <c r="AE628" i="46" s="1"/>
  <c r="AA741" i="46"/>
  <c r="AA908" i="46"/>
  <c r="AE908" i="46" s="1"/>
  <c r="AA2196" i="46"/>
  <c r="AE2196" i="46" s="1"/>
  <c r="AA1236" i="46"/>
  <c r="AE1236" i="46" s="1"/>
  <c r="AA1288" i="46"/>
  <c r="AE1288" i="46" s="1"/>
  <c r="AA2197" i="46"/>
  <c r="AA1140" i="46"/>
  <c r="AA2082" i="46"/>
  <c r="AE2082" i="46" s="1"/>
  <c r="AA2180" i="46"/>
  <c r="AE2180" i="46" s="1"/>
  <c r="AA2158" i="46"/>
  <c r="AE2158" i="46" s="1"/>
  <c r="AA622" i="46"/>
  <c r="AE622" i="46" s="1"/>
  <c r="AA1029" i="46"/>
  <c r="AA2445" i="46"/>
  <c r="AA1189" i="46"/>
  <c r="AA926" i="46"/>
  <c r="AA635" i="46"/>
  <c r="AA678" i="46"/>
  <c r="AA1367" i="46"/>
  <c r="AE1367" i="46" s="1"/>
  <c r="AA1556" i="46"/>
  <c r="AE1556" i="46" s="1"/>
  <c r="AA1715" i="46"/>
  <c r="AE1715" i="46" s="1"/>
  <c r="AA1060" i="46"/>
  <c r="AE1060" i="46" s="1"/>
  <c r="AA624" i="46"/>
  <c r="AA1497" i="46"/>
  <c r="AE1497" i="46" s="1"/>
  <c r="AA2485" i="46"/>
  <c r="AE2485" i="46" s="1"/>
  <c r="AA1206" i="46"/>
  <c r="AA1958" i="46"/>
  <c r="AE1958" i="46" s="1"/>
  <c r="AA1104" i="46"/>
  <c r="AA2195" i="46"/>
  <c r="AE2195" i="46" s="1"/>
  <c r="AA1016" i="46"/>
  <c r="AE1016" i="46" s="1"/>
  <c r="AA1531" i="46"/>
  <c r="AA1092" i="46"/>
  <c r="AA1102" i="46"/>
  <c r="AA1512" i="46"/>
  <c r="AE1512" i="46" s="1"/>
  <c r="AA1953" i="46"/>
  <c r="AE1953" i="46" s="1"/>
  <c r="AA1141" i="46"/>
  <c r="AA899" i="46"/>
  <c r="AE899" i="46" s="1"/>
  <c r="AA1675" i="46"/>
  <c r="AE1675" i="46" s="1"/>
  <c r="AA2134" i="46"/>
  <c r="AE2134" i="46" s="1"/>
  <c r="AA1695" i="46"/>
  <c r="AE1695" i="46" s="1"/>
  <c r="AA682" i="46"/>
  <c r="AA637" i="46"/>
  <c r="AA625" i="46"/>
  <c r="AA1026" i="46"/>
  <c r="AA1111" i="46"/>
  <c r="AE1111" i="46" s="1"/>
  <c r="AA2411" i="46"/>
  <c r="AE2411" i="46" s="1"/>
  <c r="AA2026" i="46"/>
  <c r="AA2007" i="46"/>
  <c r="AE2007" i="46" s="1"/>
  <c r="AA2345" i="46"/>
  <c r="AE2345" i="46" s="1"/>
  <c r="AA1553" i="46"/>
  <c r="AE1553" i="46" s="1"/>
  <c r="AA1194" i="46"/>
  <c r="AA737" i="46"/>
  <c r="AA2240" i="46"/>
  <c r="AE2240" i="46" s="1"/>
  <c r="AA1018" i="46"/>
  <c r="AA683" i="46"/>
  <c r="AA1027" i="46"/>
  <c r="AA2353" i="46"/>
  <c r="AA1939" i="46"/>
  <c r="AA1828" i="46"/>
  <c r="AE1828" i="46" s="1"/>
  <c r="AA1015" i="46"/>
  <c r="AA1106" i="46"/>
  <c r="AA1575" i="46"/>
  <c r="AE1575" i="46" s="1"/>
  <c r="AA2236" i="46"/>
  <c r="AE2236" i="46" s="1"/>
  <c r="AA2354" i="46"/>
  <c r="AA1557" i="46"/>
  <c r="AE1557" i="46" s="1"/>
  <c r="AA1113" i="46"/>
  <c r="AE1113" i="46" s="1"/>
  <c r="AA1892" i="46"/>
  <c r="AE1892" i="46" s="1"/>
  <c r="AA620" i="46"/>
  <c r="AA1413" i="46"/>
  <c r="AA631" i="46"/>
  <c r="AE631" i="46" s="1"/>
  <c r="AA1383" i="46"/>
  <c r="AE1383" i="46" s="1"/>
  <c r="AA1945" i="46"/>
  <c r="AE1945" i="46" s="1"/>
  <c r="AA1028" i="46"/>
  <c r="AA2432" i="46"/>
  <c r="AE2432" i="46" s="1"/>
  <c r="AA1533" i="46"/>
  <c r="AA702" i="46"/>
  <c r="AE702" i="46" s="1"/>
  <c r="AA2388" i="46"/>
  <c r="AA2370" i="46"/>
  <c r="AE2370" i="46" s="1"/>
  <c r="AA2241" i="46"/>
  <c r="AA1385" i="46"/>
  <c r="AE1385" i="46" s="1"/>
  <c r="AA1838" i="46"/>
  <c r="AE1838" i="46" s="1"/>
  <c r="AA1030" i="46"/>
  <c r="AA1954" i="46"/>
  <c r="AE1954" i="46" s="1"/>
  <c r="AA2097" i="46"/>
  <c r="AE2097" i="46" s="1"/>
  <c r="AA1956" i="46"/>
  <c r="AE1956" i="46" s="1"/>
  <c r="AA1362" i="46"/>
  <c r="AE1362" i="46" s="1"/>
  <c r="AA2477" i="46"/>
  <c r="AE2477" i="46" s="1"/>
  <c r="AA1991" i="46"/>
  <c r="AA1341" i="46"/>
  <c r="AE1341" i="46" s="1"/>
  <c r="AA1855" i="46"/>
  <c r="AA2338" i="46"/>
  <c r="AE2338" i="46" s="1"/>
  <c r="AA907" i="46"/>
  <c r="AA1355" i="46"/>
  <c r="AE1355" i="46" s="1"/>
  <c r="AA1334" i="46"/>
  <c r="AA2182" i="46"/>
  <c r="AE2182" i="46" s="1"/>
  <c r="AA638" i="46"/>
  <c r="AE638" i="46" s="1"/>
  <c r="AA1964" i="46"/>
  <c r="AE1964" i="46" s="1"/>
  <c r="AA2371" i="46"/>
  <c r="AE2371" i="46" s="1"/>
  <c r="AA1059" i="46"/>
  <c r="AE1059" i="46" s="1"/>
  <c r="AA733" i="46"/>
  <c r="AA1371" i="46"/>
  <c r="AA1514" i="46"/>
  <c r="AE1514" i="46" s="1"/>
  <c r="AA2403" i="46"/>
  <c r="AB880" i="46"/>
  <c r="AC550" i="46"/>
  <c r="AE550" i="46" s="1"/>
  <c r="AB1182" i="46"/>
  <c r="AE1182" i="46" s="1"/>
  <c r="AA950" i="46"/>
  <c r="AA1017" i="46"/>
  <c r="AA2363" i="46"/>
  <c r="AE2363" i="46" s="1"/>
  <c r="AA1023" i="46"/>
  <c r="AA675" i="46"/>
  <c r="AE675" i="46" s="1"/>
  <c r="AA1442" i="46"/>
  <c r="AA1555" i="46"/>
  <c r="AE1555" i="46" s="1"/>
  <c r="AA1776" i="46"/>
  <c r="AE1776" i="46" s="1"/>
  <c r="AA2479" i="46"/>
  <c r="AE2479" i="46" s="1"/>
  <c r="AA2232" i="46"/>
  <c r="AE2232" i="46" s="1"/>
  <c r="AB2085" i="46"/>
  <c r="AE2085" i="46" s="1"/>
  <c r="AA1132" i="46"/>
  <c r="AE1132" i="46" s="1"/>
  <c r="AA1384" i="46"/>
  <c r="AA1627" i="46"/>
  <c r="AE1627" i="46" s="1"/>
  <c r="AA1691" i="46"/>
  <c r="AA2031" i="46"/>
  <c r="AE2031" i="46" s="1"/>
  <c r="AA1197" i="46"/>
  <c r="AE1197" i="46" s="1"/>
  <c r="AB791" i="46"/>
  <c r="AA904" i="46"/>
  <c r="AA1352" i="46"/>
  <c r="AA1585" i="46"/>
  <c r="AE1585" i="46" s="1"/>
  <c r="AA1996" i="46"/>
  <c r="AE1996" i="46" s="1"/>
  <c r="AA2399" i="46"/>
  <c r="AA1971" i="46"/>
  <c r="AE1971" i="46" s="1"/>
  <c r="AB2230" i="46"/>
  <c r="AE2230" i="46" s="1"/>
  <c r="AA630" i="46"/>
  <c r="AA2044" i="46"/>
  <c r="AE2044" i="46" s="1"/>
  <c r="AA1207" i="46"/>
  <c r="AA1368" i="46"/>
  <c r="AE1368" i="46" s="1"/>
  <c r="AA1353" i="46"/>
  <c r="AE1353" i="46" s="1"/>
  <c r="AA1451" i="46"/>
  <c r="AE1451" i="46" s="1"/>
  <c r="AA1484" i="46"/>
  <c r="AE1484" i="46" s="1"/>
  <c r="AA1105" i="46"/>
  <c r="AC927" i="46"/>
  <c r="AA633" i="46"/>
  <c r="AA632" i="46"/>
  <c r="AE632" i="46" s="1"/>
  <c r="AA676" i="46"/>
  <c r="AC671" i="46"/>
  <c r="AA1021" i="46"/>
  <c r="AA1127" i="46"/>
  <c r="AE1127" i="46" s="1"/>
  <c r="AA2457" i="46"/>
  <c r="AE2457" i="46" s="1"/>
  <c r="AA901" i="46"/>
  <c r="AE901" i="46" s="1"/>
  <c r="AA1349" i="46"/>
  <c r="AA1861" i="46"/>
  <c r="AE1861" i="46" s="1"/>
  <c r="AA1674" i="46"/>
  <c r="AE1674" i="46" s="1"/>
  <c r="AA2017" i="46"/>
  <c r="AA1771" i="46"/>
  <c r="AE1771" i="46" s="1"/>
  <c r="AA1114" i="46"/>
  <c r="AA1626" i="46"/>
  <c r="AE1626" i="46" s="1"/>
  <c r="AA2079" i="46"/>
  <c r="AE2079" i="46" s="1"/>
  <c r="AA1559" i="46"/>
  <c r="AE1559" i="46" s="1"/>
  <c r="AD1731" i="46"/>
  <c r="AE1731" i="46" s="1"/>
  <c r="AA1480" i="46"/>
  <c r="AE1480" i="46" s="1"/>
  <c r="AA1666" i="46"/>
  <c r="AE1666" i="46" s="1"/>
  <c r="AA1990" i="46"/>
  <c r="AE1990" i="46" s="1"/>
  <c r="AA1460" i="46"/>
  <c r="AA623" i="46"/>
  <c r="AE623" i="46" s="1"/>
  <c r="AA2173" i="46"/>
  <c r="AE2173" i="46" s="1"/>
  <c r="AA736" i="46"/>
  <c r="AA1033" i="46"/>
  <c r="AE1033" i="46" s="1"/>
  <c r="AA680" i="46"/>
  <c r="AA2206" i="46"/>
  <c r="AE2206" i="46" s="1"/>
  <c r="AA2103" i="46"/>
  <c r="AE2103" i="46" s="1"/>
  <c r="AA735" i="46"/>
  <c r="AC2048" i="46"/>
  <c r="AA1496" i="46"/>
  <c r="AE1496" i="46" s="1"/>
  <c r="AA2233" i="46"/>
  <c r="AE2233" i="46" s="1"/>
  <c r="AC1926" i="46"/>
  <c r="AE1926" i="46" s="1"/>
  <c r="AA1019" i="46"/>
  <c r="AB1543" i="46"/>
  <c r="AC2093" i="46"/>
  <c r="AE2093" i="46" s="1"/>
  <c r="AB1904" i="46"/>
  <c r="AE1904" i="46" s="1"/>
  <c r="AA1552" i="46"/>
  <c r="AE1552" i="46" s="1"/>
  <c r="AA902" i="46"/>
  <c r="AE902" i="46" s="1"/>
  <c r="AA1501" i="46"/>
  <c r="AE1501" i="46" s="1"/>
  <c r="AA910" i="46"/>
  <c r="AE910" i="46" s="1"/>
  <c r="AA2202" i="46"/>
  <c r="AE2202" i="46" s="1"/>
  <c r="AC1738" i="46"/>
  <c r="AE1738" i="46" s="1"/>
  <c r="AC2086" i="46"/>
  <c r="AE2086" i="46" s="1"/>
  <c r="AD2028" i="46"/>
  <c r="AA1899" i="46"/>
  <c r="AE1899" i="46" s="1"/>
  <c r="AA1401" i="46"/>
  <c r="AE1401" i="46" s="1"/>
  <c r="AA1983" i="46"/>
  <c r="AA1692" i="46"/>
  <c r="AA685" i="46"/>
  <c r="AE685" i="46" s="1"/>
  <c r="AB1759" i="46"/>
  <c r="AA878" i="46"/>
  <c r="AD878" i="46"/>
  <c r="AD1090" i="46"/>
  <c r="AB1090" i="46"/>
  <c r="AD2375" i="46"/>
  <c r="AC2375" i="46"/>
  <c r="AA1255" i="46"/>
  <c r="AC1255" i="46"/>
  <c r="AD402" i="46"/>
  <c r="AB402" i="46"/>
  <c r="AD1713" i="46"/>
  <c r="AC1713" i="46"/>
  <c r="AC835" i="46"/>
  <c r="AD835" i="46"/>
  <c r="AB1219" i="46"/>
  <c r="AC1219" i="46"/>
  <c r="AD748" i="46"/>
  <c r="AB748" i="46"/>
  <c r="AA1196" i="46"/>
  <c r="AE1196" i="46" s="1"/>
  <c r="AD421" i="46"/>
  <c r="AB421" i="46"/>
  <c r="AC829" i="46"/>
  <c r="AD829" i="46"/>
  <c r="AA1405" i="46"/>
  <c r="AE1405" i="46" s="1"/>
  <c r="AA1789" i="46"/>
  <c r="AB1789" i="46"/>
  <c r="AD1319" i="46"/>
  <c r="AC1319" i="46"/>
  <c r="AB1160" i="46"/>
  <c r="AC1160" i="46"/>
  <c r="AA1608" i="46"/>
  <c r="AE1608" i="46" s="1"/>
  <c r="AA881" i="46"/>
  <c r="AB881" i="46"/>
  <c r="AB1329" i="46"/>
  <c r="AD1329" i="46"/>
  <c r="AA1218" i="46"/>
  <c r="AD1218" i="46"/>
  <c r="AD1611" i="46"/>
  <c r="AB1611" i="46"/>
  <c r="AA2302" i="46"/>
  <c r="AC2302" i="46"/>
  <c r="AC1427" i="46"/>
  <c r="AB1427" i="46"/>
  <c r="AC2192" i="46"/>
  <c r="AD2192" i="46"/>
  <c r="AA1535" i="46"/>
  <c r="AA2292" i="46"/>
  <c r="AB2292" i="46"/>
  <c r="AC523" i="46"/>
  <c r="AB523" i="46"/>
  <c r="AD971" i="46"/>
  <c r="AC971" i="46"/>
  <c r="AA1221" i="46"/>
  <c r="AD1221" i="46"/>
  <c r="AD1605" i="46"/>
  <c r="AC1605" i="46"/>
  <c r="AA1014" i="46"/>
  <c r="AE1014" i="46" s="1"/>
  <c r="AC1263" i="46"/>
  <c r="AD1263" i="46"/>
  <c r="AD414" i="46"/>
  <c r="AB414" i="46"/>
  <c r="AA906" i="46"/>
  <c r="AD1290" i="46"/>
  <c r="AC1290" i="46"/>
  <c r="AA1810" i="46"/>
  <c r="AD1810" i="46"/>
  <c r="AD2374" i="46"/>
  <c r="AC2374" i="46"/>
  <c r="AA2200" i="46"/>
  <c r="AE2200" i="46" s="1"/>
  <c r="AA2291" i="46"/>
  <c r="AE2291" i="46" s="1"/>
  <c r="AC2300" i="46"/>
  <c r="AD2300" i="46"/>
  <c r="AA787" i="46"/>
  <c r="AB787" i="46"/>
  <c r="AD1171" i="46"/>
  <c r="AC1171" i="46"/>
  <c r="AD1485" i="46"/>
  <c r="AC1485" i="46"/>
  <c r="AC509" i="46"/>
  <c r="AB509" i="46"/>
  <c r="AC856" i="46"/>
  <c r="AD856" i="46"/>
  <c r="AD1432" i="46"/>
  <c r="AC1432" i="46"/>
  <c r="AA1880" i="46"/>
  <c r="AC1880" i="46"/>
  <c r="AA769" i="46"/>
  <c r="AB769" i="46"/>
  <c r="AA1217" i="46"/>
  <c r="AE1217" i="46" s="1"/>
  <c r="AA1618" i="46"/>
  <c r="AD1618" i="46"/>
  <c r="AD2117" i="46"/>
  <c r="AB2117" i="46"/>
  <c r="AB2135" i="46"/>
  <c r="AC2135" i="46"/>
  <c r="AA1723" i="46"/>
  <c r="AC1723" i="46"/>
  <c r="AD2208" i="46"/>
  <c r="AC2208" i="46"/>
  <c r="AA1955" i="46"/>
  <c r="AE1955" i="46" s="1"/>
  <c r="AA1307" i="46"/>
  <c r="AD1307" i="46"/>
  <c r="AA900" i="46"/>
  <c r="AE900" i="46" s="1"/>
  <c r="AA1412" i="46"/>
  <c r="AC853" i="46"/>
  <c r="AD853" i="46"/>
  <c r="AC1813" i="46"/>
  <c r="AD1813" i="46"/>
  <c r="AC1094" i="46"/>
  <c r="AB1094" i="46"/>
  <c r="AA1670" i="46"/>
  <c r="AD1670" i="46"/>
  <c r="AA1087" i="46"/>
  <c r="AB1087" i="46"/>
  <c r="AC858" i="46"/>
  <c r="AD858" i="46"/>
  <c r="AA1306" i="46"/>
  <c r="AD1306" i="46"/>
  <c r="AC1822" i="46"/>
  <c r="AB1822" i="46"/>
  <c r="AA2454" i="46"/>
  <c r="AE2454" i="46" s="1"/>
  <c r="AC2143" i="46"/>
  <c r="AD2143" i="46"/>
  <c r="AA2179" i="46"/>
  <c r="AE2179" i="46" s="1"/>
  <c r="AB1667" i="46"/>
  <c r="AC1667" i="46"/>
  <c r="AB2252" i="46"/>
  <c r="AC2252" i="46"/>
  <c r="AA739" i="46"/>
  <c r="AA1868" i="46"/>
  <c r="AD1868" i="46"/>
  <c r="AA1422" i="46"/>
  <c r="AE1422" i="46" s="1"/>
  <c r="AA903" i="46"/>
  <c r="AC1287" i="46"/>
  <c r="AD1287" i="46"/>
  <c r="AA785" i="46"/>
  <c r="AB785" i="46"/>
  <c r="AC1169" i="46"/>
  <c r="AB1169" i="46"/>
  <c r="AB1617" i="46"/>
  <c r="AD1617" i="46"/>
  <c r="AA674" i="46"/>
  <c r="AA1058" i="46"/>
  <c r="AD1506" i="46"/>
  <c r="AC1506" i="46"/>
  <c r="AD2005" i="46"/>
  <c r="AC2005" i="46"/>
  <c r="AC2462" i="46"/>
  <c r="AD2462" i="46"/>
  <c r="AC1767" i="46"/>
  <c r="AD1767" i="46"/>
  <c r="AA2041" i="46"/>
  <c r="AD2041" i="46"/>
  <c r="AA1195" i="46"/>
  <c r="AC1492" i="46"/>
  <c r="AB1492" i="46"/>
  <c r="AD691" i="46"/>
  <c r="AC691" i="46"/>
  <c r="AA1203" i="46"/>
  <c r="AC1203" i="46"/>
  <c r="AA877" i="46"/>
  <c r="AD877" i="46"/>
  <c r="AA1269" i="46"/>
  <c r="AD1269" i="46"/>
  <c r="AA1845" i="46"/>
  <c r="AC1845" i="46"/>
  <c r="AD614" i="46"/>
  <c r="AC614" i="46"/>
  <c r="AB1126" i="46"/>
  <c r="AD1126" i="46"/>
  <c r="AC537" i="46"/>
  <c r="AC2325" i="46"/>
  <c r="AE2325" i="46" s="1"/>
  <c r="AD1567" i="46"/>
  <c r="AA1277" i="46"/>
  <c r="AB1277" i="46"/>
  <c r="AA1706" i="46"/>
  <c r="AD1706" i="46"/>
  <c r="AA1580" i="46"/>
  <c r="AC1580" i="46"/>
  <c r="AD942" i="46"/>
  <c r="AC942" i="46"/>
  <c r="AD743" i="46"/>
  <c r="AB743" i="46"/>
  <c r="AC817" i="46"/>
  <c r="AD817" i="46"/>
  <c r="AA1283" i="46"/>
  <c r="AB1283" i="46"/>
  <c r="AB1454" i="46"/>
  <c r="AC1454" i="46"/>
  <c r="AC871" i="46"/>
  <c r="AB871" i="46"/>
  <c r="AA776" i="46"/>
  <c r="AB776" i="46"/>
  <c r="AC493" i="46"/>
  <c r="AD493" i="46"/>
  <c r="AA945" i="46"/>
  <c r="AC945" i="46"/>
  <c r="AA1393" i="46"/>
  <c r="AC1393" i="46"/>
  <c r="AC834" i="46"/>
  <c r="AD834" i="46"/>
  <c r="AA2256" i="46"/>
  <c r="AC2256" i="46"/>
  <c r="AD2009" i="46"/>
  <c r="AC2009" i="46"/>
  <c r="AD2146" i="46"/>
  <c r="AC2146" i="46"/>
  <c r="AD1883" i="46"/>
  <c r="AB1883" i="46"/>
  <c r="AA587" i="46"/>
  <c r="AC587" i="46"/>
  <c r="AC820" i="46"/>
  <c r="AD820" i="46"/>
  <c r="AB1268" i="46"/>
  <c r="AD1268" i="46"/>
  <c r="AA1669" i="46"/>
  <c r="AD1669" i="46"/>
  <c r="AC1462" i="46"/>
  <c r="AB1462" i="46"/>
  <c r="AC815" i="46"/>
  <c r="AD815" i="46"/>
  <c r="AA1327" i="46"/>
  <c r="AD1616" i="46"/>
  <c r="AC1616" i="46"/>
  <c r="AA1354" i="46"/>
  <c r="AE1354" i="46" s="1"/>
  <c r="AD1607" i="46"/>
  <c r="AB1607" i="46"/>
  <c r="AA1703" i="46"/>
  <c r="AD1703" i="46"/>
  <c r="AA1854" i="46"/>
  <c r="AC2337" i="46"/>
  <c r="AD2337" i="46"/>
  <c r="AD700" i="46"/>
  <c r="AC700" i="46"/>
  <c r="AC1596" i="46"/>
  <c r="AD1596" i="46"/>
  <c r="AA1613" i="46"/>
  <c r="AD1613" i="46"/>
  <c r="AD412" i="46"/>
  <c r="AB412" i="46"/>
  <c r="AC823" i="46"/>
  <c r="AD823" i="46"/>
  <c r="AA920" i="46"/>
  <c r="AC920" i="46"/>
  <c r="AA1823" i="46"/>
  <c r="AB1823" i="46"/>
  <c r="AA2052" i="46"/>
  <c r="AD2052" i="46"/>
  <c r="AC2436" i="46"/>
  <c r="AB2436" i="46"/>
  <c r="AC859" i="46"/>
  <c r="AD859" i="46"/>
  <c r="AB646" i="46"/>
  <c r="AC646" i="46"/>
  <c r="AD639" i="46"/>
  <c r="AC639" i="46"/>
  <c r="AD608" i="46"/>
  <c r="AC608" i="46"/>
  <c r="AD992" i="46"/>
  <c r="AC992" i="46"/>
  <c r="AD1504" i="46"/>
  <c r="AB1504" i="46"/>
  <c r="AA1289" i="46"/>
  <c r="AE1289" i="46" s="1"/>
  <c r="AA922" i="46"/>
  <c r="AC922" i="46"/>
  <c r="AC2317" i="46"/>
  <c r="AD2317" i="46"/>
  <c r="AB1375" i="46"/>
  <c r="AC1375" i="46"/>
  <c r="AA1420" i="46"/>
  <c r="AE1420" i="46" s="1"/>
  <c r="AB1181" i="46"/>
  <c r="AD1181" i="46"/>
  <c r="AA1693" i="46"/>
  <c r="AE1693" i="46" s="1"/>
  <c r="AA974" i="46"/>
  <c r="AC974" i="46"/>
  <c r="AB1128" i="46"/>
  <c r="AC1128" i="46"/>
  <c r="AD2078" i="46"/>
  <c r="AB2078" i="46"/>
  <c r="AD2352" i="46"/>
  <c r="AB2352" i="46"/>
  <c r="AA2105" i="46"/>
  <c r="AD2105" i="46"/>
  <c r="AD2260" i="46"/>
  <c r="AB2260" i="46"/>
  <c r="AC496" i="46"/>
  <c r="AD496" i="46"/>
  <c r="AB660" i="46"/>
  <c r="AC660" i="46"/>
  <c r="AC805" i="46"/>
  <c r="AD805" i="46"/>
  <c r="AA975" i="46"/>
  <c r="AC975" i="46"/>
  <c r="AA1177" i="46"/>
  <c r="AC1177" i="46"/>
  <c r="AC471" i="46"/>
  <c r="AD471" i="46"/>
  <c r="AC504" i="46"/>
  <c r="AB504" i="46"/>
  <c r="AC2471" i="46"/>
  <c r="AE2471" i="46" s="1"/>
  <c r="AA2329" i="46"/>
  <c r="AC2329" i="46"/>
  <c r="AB456" i="46"/>
  <c r="AD456" i="46"/>
  <c r="AC1774" i="46"/>
  <c r="AD1774" i="46"/>
  <c r="AA770" i="46"/>
  <c r="AB770" i="46"/>
  <c r="AD2101" i="46"/>
  <c r="AC2101" i="46"/>
  <c r="AC2238" i="46"/>
  <c r="AD2238" i="46"/>
  <c r="AD423" i="46"/>
  <c r="AB423" i="46"/>
  <c r="AA1347" i="46"/>
  <c r="AC1347" i="46"/>
  <c r="AC812" i="46"/>
  <c r="AD812" i="46"/>
  <c r="AC508" i="46"/>
  <c r="AB508" i="46"/>
  <c r="AC1853" i="46"/>
  <c r="AB1853" i="46"/>
  <c r="AA898" i="46"/>
  <c r="AE898" i="46" s="1"/>
  <c r="AB1282" i="46"/>
  <c r="AD1282" i="46"/>
  <c r="AC1795" i="46"/>
  <c r="AD1795" i="46"/>
  <c r="AD2366" i="46"/>
  <c r="AC2366" i="46"/>
  <c r="AD1682" i="46"/>
  <c r="AC1682" i="46"/>
  <c r="AA2073" i="46"/>
  <c r="AE2073" i="46" s="1"/>
  <c r="AA2210" i="46"/>
  <c r="AA2219" i="46"/>
  <c r="AD2219" i="46"/>
  <c r="AD2356" i="46"/>
  <c r="AC2356" i="46"/>
  <c r="AA884" i="46"/>
  <c r="AB884" i="46"/>
  <c r="AA1780" i="46"/>
  <c r="AD1780" i="46"/>
  <c r="AC837" i="46"/>
  <c r="AD837" i="46"/>
  <c r="AD1285" i="46"/>
  <c r="AC1285" i="46"/>
  <c r="AA784" i="46"/>
  <c r="AB784" i="46"/>
  <c r="AC1168" i="46"/>
  <c r="AB1168" i="46"/>
  <c r="AC503" i="46"/>
  <c r="AB503" i="46"/>
  <c r="AC1465" i="46"/>
  <c r="AD1465" i="46"/>
  <c r="AD1911" i="46"/>
  <c r="AB1911" i="46"/>
  <c r="AD2438" i="46"/>
  <c r="AC2438" i="46"/>
  <c r="AA1775" i="46"/>
  <c r="AB1775" i="46"/>
  <c r="AA2355" i="46"/>
  <c r="AE2355" i="46" s="1"/>
  <c r="AD2364" i="46"/>
  <c r="AC2364" i="46"/>
  <c r="AC851" i="46"/>
  <c r="AD851" i="46"/>
  <c r="AA1363" i="46"/>
  <c r="AD1363" i="46"/>
  <c r="AA1022" i="46"/>
  <c r="AA1534" i="46"/>
  <c r="AC460" i="46"/>
  <c r="AD460" i="46"/>
  <c r="AC833" i="46"/>
  <c r="AD833" i="46"/>
  <c r="AA786" i="46"/>
  <c r="AB786" i="46"/>
  <c r="AD2181" i="46"/>
  <c r="AC2181" i="46"/>
  <c r="AA1922" i="46"/>
  <c r="AE1922" i="46" s="1"/>
  <c r="AC1851" i="46"/>
  <c r="AB1851" i="46"/>
  <c r="AA2025" i="46"/>
  <c r="AE2025" i="46" s="1"/>
  <c r="AD2409" i="46"/>
  <c r="AC2409" i="46"/>
  <c r="AD2162" i="46"/>
  <c r="AB2162" i="46"/>
  <c r="AA1895" i="46"/>
  <c r="AE1895" i="46" s="1"/>
  <c r="AA923" i="46"/>
  <c r="AC923" i="46"/>
  <c r="AA964" i="46"/>
  <c r="AC964" i="46"/>
  <c r="AA1476" i="46"/>
  <c r="AE1476" i="46" s="1"/>
  <c r="AB917" i="46"/>
  <c r="AC917" i="46"/>
  <c r="AA1568" i="46"/>
  <c r="AD1568" i="46"/>
  <c r="AD1921" i="46"/>
  <c r="AC1921" i="46"/>
  <c r="AA2381" i="46"/>
  <c r="AD2381" i="46"/>
  <c r="AC2207" i="46"/>
  <c r="AB2207" i="46"/>
  <c r="AD1879" i="46"/>
  <c r="AC1879" i="46"/>
  <c r="AD1975" i="46"/>
  <c r="AC1975" i="46"/>
  <c r="AC2316" i="46"/>
  <c r="AD2316" i="46"/>
  <c r="AD424" i="46"/>
  <c r="AB424" i="46"/>
  <c r="AC524" i="46"/>
  <c r="AB524" i="46"/>
  <c r="AD972" i="46"/>
  <c r="AC972" i="46"/>
  <c r="AC797" i="46"/>
  <c r="AD797" i="46"/>
  <c r="AA967" i="46"/>
  <c r="AC967" i="46"/>
  <c r="AD744" i="46"/>
  <c r="AB744" i="46"/>
  <c r="AA1640" i="46"/>
  <c r="AC1640" i="46"/>
  <c r="AC849" i="46"/>
  <c r="AD849" i="46"/>
  <c r="AC1233" i="46"/>
  <c r="AB1233" i="46"/>
  <c r="AD1681" i="46"/>
  <c r="AC1681" i="46"/>
  <c r="AA738" i="46"/>
  <c r="AB1570" i="46"/>
  <c r="AD1570" i="46"/>
  <c r="AB2453" i="46"/>
  <c r="AD2453" i="46"/>
  <c r="AA2142" i="46"/>
  <c r="AC2142" i="46"/>
  <c r="AC1519" i="46"/>
  <c r="AD1519" i="46"/>
  <c r="AA2416" i="46"/>
  <c r="AD2416" i="46"/>
  <c r="AD1803" i="46"/>
  <c r="AC1803" i="46"/>
  <c r="AA2059" i="46"/>
  <c r="AC2059" i="46"/>
  <c r="AD1833" i="46"/>
  <c r="AC1833" i="46"/>
  <c r="AD747" i="46"/>
  <c r="AB747" i="46"/>
  <c r="AA1259" i="46"/>
  <c r="AC1259" i="46"/>
  <c r="AD1172" i="46"/>
  <c r="AB1172" i="46"/>
  <c r="AD2433" i="46"/>
  <c r="AA2433" i="46"/>
  <c r="AD1690" i="46"/>
  <c r="AC1690" i="46"/>
  <c r="AD2259" i="46"/>
  <c r="AB2259" i="46"/>
  <c r="AB668" i="46"/>
  <c r="AC668" i="46"/>
  <c r="AD740" i="46"/>
  <c r="AA740" i="46"/>
  <c r="AD1124" i="46"/>
  <c r="AC1124" i="46"/>
  <c r="AC938" i="46"/>
  <c r="AE938" i="46" s="1"/>
  <c r="AB2272" i="46"/>
  <c r="AE2272" i="46" s="1"/>
  <c r="AB1072" i="46"/>
  <c r="AC987" i="46"/>
  <c r="AD1469" i="46"/>
  <c r="AC1469" i="46"/>
  <c r="AD935" i="46"/>
  <c r="AC935" i="46"/>
  <c r="AC840" i="46"/>
  <c r="AD840" i="46"/>
  <c r="AD1009" i="46"/>
  <c r="AC1009" i="46"/>
  <c r="AC2229" i="46"/>
  <c r="AD2229" i="46"/>
  <c r="AA2430" i="46"/>
  <c r="AC2430" i="46"/>
  <c r="AD2119" i="46"/>
  <c r="AC2119" i="46"/>
  <c r="AC1754" i="46"/>
  <c r="AD1754" i="46"/>
  <c r="AD1968" i="46"/>
  <c r="AC1968" i="46"/>
  <c r="AB651" i="46"/>
  <c r="AC651" i="46"/>
  <c r="AB1099" i="46"/>
  <c r="AC1099" i="46"/>
  <c r="AC498" i="46"/>
  <c r="AB498" i="46"/>
  <c r="AD1332" i="46"/>
  <c r="AB1332" i="46"/>
  <c r="AA1844" i="46"/>
  <c r="AC1844" i="46"/>
  <c r="AC1526" i="46"/>
  <c r="AB1526" i="46"/>
  <c r="AC491" i="46"/>
  <c r="AD491" i="46"/>
  <c r="AA1232" i="46"/>
  <c r="AC1232" i="46"/>
  <c r="AA1529" i="46"/>
  <c r="AC1529" i="46"/>
  <c r="AD970" i="46"/>
  <c r="AC970" i="46"/>
  <c r="AA1418" i="46"/>
  <c r="AD1418" i="46"/>
  <c r="AD1839" i="46"/>
  <c r="AB1839" i="46"/>
  <c r="AA1946" i="46"/>
  <c r="AD1946" i="46"/>
  <c r="AD2401" i="46"/>
  <c r="AB2401" i="46"/>
  <c r="AA1882" i="46"/>
  <c r="AC1882" i="46"/>
  <c r="AB1212" i="46"/>
  <c r="AC1212" i="46"/>
  <c r="AA589" i="46"/>
  <c r="AC589" i="46"/>
  <c r="AD1101" i="46"/>
  <c r="AB1101" i="46"/>
  <c r="AC1677" i="46"/>
  <c r="AD1677" i="46"/>
  <c r="AC501" i="46"/>
  <c r="AB501" i="46"/>
  <c r="AA536" i="46"/>
  <c r="AC536" i="46"/>
  <c r="AD984" i="46"/>
  <c r="AC984" i="46"/>
  <c r="AB1281" i="46"/>
  <c r="AD1281" i="46"/>
  <c r="AB2336" i="46"/>
  <c r="AD2336" i="46"/>
  <c r="AA2473" i="46"/>
  <c r="AC2473" i="46"/>
  <c r="AC2116" i="46"/>
  <c r="AB2116" i="46"/>
  <c r="AD1493" i="46"/>
  <c r="AC1493" i="46"/>
  <c r="AA1222" i="46"/>
  <c r="AD1222" i="46"/>
  <c r="AB672" i="46"/>
  <c r="AC672" i="46"/>
  <c r="AC521" i="46"/>
  <c r="AB521" i="46"/>
  <c r="AA1434" i="46"/>
  <c r="AC1434" i="46"/>
  <c r="AA1722" i="46"/>
  <c r="AC1722" i="46"/>
  <c r="AA2271" i="46"/>
  <c r="AB2271" i="46"/>
  <c r="AB1631" i="46"/>
  <c r="AC1631" i="46"/>
  <c r="AD2243" i="46"/>
  <c r="AB2243" i="46"/>
  <c r="AA1919" i="46"/>
  <c r="AC1919" i="46"/>
  <c r="AC803" i="46"/>
  <c r="AD803" i="46"/>
  <c r="AD1187" i="46"/>
  <c r="AB1187" i="46"/>
  <c r="AA588" i="46"/>
  <c r="AC588" i="46"/>
  <c r="AA1036" i="46"/>
  <c r="AC1036" i="46"/>
  <c r="AB1245" i="46"/>
  <c r="AC1245" i="46"/>
  <c r="AA590" i="46"/>
  <c r="AC590" i="46"/>
  <c r="AD1038" i="46"/>
  <c r="AC1038" i="46"/>
  <c r="AC1122" i="46"/>
  <c r="AD1122" i="46"/>
  <c r="AA1743" i="46"/>
  <c r="AC1743" i="46"/>
  <c r="AA2279" i="46"/>
  <c r="AC2279" i="46"/>
  <c r="AD2169" i="46"/>
  <c r="AC2169" i="46"/>
  <c r="AA1930" i="46"/>
  <c r="AC1930" i="46"/>
  <c r="AB2324" i="46"/>
  <c r="AC2324" i="46"/>
  <c r="AA1942" i="46"/>
  <c r="AC1942" i="46"/>
  <c r="AD1905" i="46"/>
  <c r="AB1905" i="46"/>
  <c r="AA2323" i="46"/>
  <c r="AC2323" i="46"/>
  <c r="AA2012" i="46"/>
  <c r="AC2012" i="46"/>
  <c r="AC1301" i="46"/>
  <c r="AE1301" i="46" s="1"/>
  <c r="AC1708" i="46"/>
  <c r="AB1708" i="46"/>
  <c r="AC515" i="46"/>
  <c r="AB515" i="46"/>
  <c r="AD1917" i="46"/>
  <c r="AC1917" i="46"/>
  <c r="AC481" i="46"/>
  <c r="AD481" i="46"/>
  <c r="AA1736" i="46"/>
  <c r="AC1736" i="46"/>
  <c r="AA2293" i="46"/>
  <c r="AB2293" i="46"/>
  <c r="AB948" i="46"/>
  <c r="AC948" i="46"/>
  <c r="AD694" i="46"/>
  <c r="AC694" i="46"/>
  <c r="AD943" i="46"/>
  <c r="AC943" i="46"/>
  <c r="AC848" i="46"/>
  <c r="AD848" i="46"/>
  <c r="AA1296" i="46"/>
  <c r="AD1296" i="46"/>
  <c r="AC1081" i="46"/>
  <c r="AD1081" i="46"/>
  <c r="AA1593" i="46"/>
  <c r="AE1593" i="46" s="1"/>
  <c r="AA586" i="46"/>
  <c r="AC586" i="46"/>
  <c r="AA1034" i="46"/>
  <c r="AE1034" i="46" s="1"/>
  <c r="AA2118" i="46"/>
  <c r="AD1423" i="46"/>
  <c r="AB1423" i="46"/>
  <c r="AD2328" i="46"/>
  <c r="AC2328" i="46"/>
  <c r="AD2090" i="46"/>
  <c r="AC2090" i="46"/>
  <c r="AD2428" i="46"/>
  <c r="AB2428" i="46"/>
  <c r="AB915" i="46"/>
  <c r="AC915" i="46"/>
  <c r="AA1276" i="46"/>
  <c r="AB1276" i="46"/>
  <c r="AA1165" i="46"/>
  <c r="AB1165" i="46"/>
  <c r="AA1741" i="46"/>
  <c r="AD1741" i="46"/>
  <c r="AA1086" i="46"/>
  <c r="AB1086" i="46"/>
  <c r="AA1048" i="46"/>
  <c r="AD1048" i="46"/>
  <c r="AC1560" i="46"/>
  <c r="AD1560" i="46"/>
  <c r="AA1345" i="46"/>
  <c r="AC1345" i="46"/>
  <c r="AC850" i="46"/>
  <c r="AD850" i="46"/>
  <c r="AD1639" i="46"/>
  <c r="AC1639" i="46"/>
  <c r="AD2263" i="46"/>
  <c r="AB2263" i="46"/>
  <c r="AB2290" i="46"/>
  <c r="AC2290" i="46"/>
  <c r="AC533" i="46"/>
  <c r="AB533" i="46"/>
  <c r="AD981" i="46"/>
  <c r="AC981" i="46"/>
  <c r="AD1941" i="46"/>
  <c r="AC1941" i="46"/>
  <c r="AD969" i="46"/>
  <c r="AC969" i="46"/>
  <c r="AC462" i="46"/>
  <c r="AD462" i="46"/>
  <c r="AC2042" i="46"/>
  <c r="AD2042" i="46"/>
  <c r="AA1806" i="46"/>
  <c r="AD1806" i="46"/>
  <c r="AC2380" i="46"/>
  <c r="AD2380" i="46"/>
  <c r="AC488" i="46"/>
  <c r="AD488" i="46"/>
  <c r="AC861" i="46"/>
  <c r="AD861" i="46"/>
  <c r="AC1704" i="46"/>
  <c r="AD1704" i="46"/>
  <c r="AA1186" i="46"/>
  <c r="AB1186" i="46"/>
  <c r="AC1634" i="46"/>
  <c r="AD1634" i="46"/>
  <c r="AB2133" i="46"/>
  <c r="AD2133" i="46"/>
  <c r="AD1906" i="46"/>
  <c r="AB1906" i="46"/>
  <c r="AD1620" i="46"/>
  <c r="AC1620" i="46"/>
  <c r="AC477" i="46"/>
  <c r="AD477" i="46"/>
  <c r="AC1765" i="46"/>
  <c r="AA1765" i="46"/>
  <c r="AD1328" i="46"/>
  <c r="AC1328" i="46"/>
  <c r="AA1305" i="46"/>
  <c r="AC1305" i="46"/>
  <c r="AD1689" i="46"/>
  <c r="AC1689" i="46"/>
  <c r="AB1403" i="46"/>
  <c r="AD1403" i="46"/>
  <c r="AD1831" i="46"/>
  <c r="AC1831" i="46"/>
  <c r="AA2076" i="46"/>
  <c r="AD2076" i="46"/>
  <c r="AA621" i="46"/>
  <c r="AE621" i="46" s="1"/>
  <c r="AA2258" i="46"/>
  <c r="AD2258" i="46"/>
  <c r="AB2331" i="46"/>
  <c r="AC2331" i="46"/>
  <c r="AB522" i="46"/>
  <c r="AE522" i="46" s="1"/>
  <c r="AC549" i="46"/>
  <c r="AE549" i="46" s="1"/>
  <c r="AC1381" i="46"/>
  <c r="AE1381" i="46" s="1"/>
  <c r="AC1457" i="46"/>
  <c r="AD1457" i="46"/>
  <c r="AC487" i="46"/>
  <c r="AD487" i="46"/>
  <c r="AD940" i="46"/>
  <c r="AC940" i="46"/>
  <c r="AB1324" i="46"/>
  <c r="AC1324" i="46"/>
  <c r="AB1772" i="46"/>
  <c r="AD1772" i="46"/>
  <c r="AA1981" i="46"/>
  <c r="AD1981" i="46"/>
  <c r="AC1198" i="46"/>
  <c r="AB1198" i="46"/>
  <c r="AA551" i="46"/>
  <c r="AC551" i="46"/>
  <c r="AA1800" i="46"/>
  <c r="AC1800" i="46"/>
  <c r="AD1073" i="46"/>
  <c r="AB1073" i="46"/>
  <c r="AC1521" i="46"/>
  <c r="AD1521" i="46"/>
  <c r="AC514" i="46"/>
  <c r="AB514" i="46"/>
  <c r="AC2384" i="46"/>
  <c r="AB2384" i="46"/>
  <c r="AD2137" i="46"/>
  <c r="AC2137" i="46"/>
  <c r="AC1870" i="46"/>
  <c r="AD1870" i="46"/>
  <c r="AA965" i="46"/>
  <c r="AC965" i="46"/>
  <c r="AC1590" i="46"/>
  <c r="AD1590" i="46"/>
  <c r="AA1007" i="46"/>
  <c r="AC1007" i="46"/>
  <c r="AD2365" i="46"/>
  <c r="AC2365" i="46"/>
  <c r="AD2465" i="46"/>
  <c r="AC2465" i="46"/>
  <c r="AA2154" i="46"/>
  <c r="AC2154" i="46"/>
  <c r="AD420" i="46"/>
  <c r="AB420" i="46"/>
  <c r="AA1340" i="46"/>
  <c r="AD1340" i="46"/>
  <c r="AB653" i="46"/>
  <c r="AC653" i="46"/>
  <c r="AA1229" i="46"/>
  <c r="AC1229" i="46"/>
  <c r="AA1869" i="46"/>
  <c r="AC1869" i="46"/>
  <c r="AD1598" i="46"/>
  <c r="AC1598" i="46"/>
  <c r="AE1598" i="46" s="1"/>
  <c r="AA1809" i="46"/>
  <c r="AC1809" i="46"/>
  <c r="AA2309" i="46"/>
  <c r="AC2309" i="46"/>
  <c r="AC1998" i="46"/>
  <c r="AD1998" i="46"/>
  <c r="AB1563" i="46"/>
  <c r="AC1563" i="46"/>
  <c r="AD1976" i="46"/>
  <c r="AC1976" i="46"/>
  <c r="AA2427" i="46"/>
  <c r="AB2427" i="46"/>
  <c r="AC465" i="46"/>
  <c r="AD465" i="46"/>
  <c r="AB1604" i="46"/>
  <c r="AC1604" i="46"/>
  <c r="AA1045" i="46"/>
  <c r="AD1045" i="46"/>
  <c r="AC838" i="46"/>
  <c r="AD838" i="46"/>
  <c r="AA538" i="46"/>
  <c r="AC538" i="46"/>
  <c r="AB1050" i="46"/>
  <c r="AD1050" i="46"/>
  <c r="AA2061" i="46"/>
  <c r="AB2061" i="46"/>
  <c r="AB2335" i="46"/>
  <c r="AC2335" i="46"/>
  <c r="AC2344" i="46"/>
  <c r="AD2344" i="46"/>
  <c r="AA2033" i="46"/>
  <c r="AC2033" i="46"/>
  <c r="AA2106" i="46"/>
  <c r="AC2106" i="46"/>
  <c r="AA1907" i="46"/>
  <c r="AC1907" i="46"/>
  <c r="AC867" i="46"/>
  <c r="AB867" i="46"/>
  <c r="AB652" i="46"/>
  <c r="AC652" i="46"/>
  <c r="AC467" i="46"/>
  <c r="AD467" i="46"/>
  <c r="AC1309" i="46"/>
  <c r="AB1309" i="46"/>
  <c r="AC872" i="46"/>
  <c r="AB872" i="46"/>
  <c r="AC529" i="46"/>
  <c r="AB529" i="46"/>
  <c r="AC802" i="46"/>
  <c r="AD802" i="46"/>
  <c r="AA1250" i="46"/>
  <c r="AD1250" i="46"/>
  <c r="AB1863" i="46"/>
  <c r="AC1863" i="46"/>
  <c r="AB2004" i="46"/>
  <c r="AC2004" i="46"/>
  <c r="AD403" i="46"/>
  <c r="AB403" i="46"/>
  <c r="AA875" i="46"/>
  <c r="AD875" i="46"/>
  <c r="AC852" i="46"/>
  <c r="AD852" i="46"/>
  <c r="AD933" i="46"/>
  <c r="AC933" i="46"/>
  <c r="AB655" i="46"/>
  <c r="AC655" i="46"/>
  <c r="AD944" i="46"/>
  <c r="AC944" i="46"/>
  <c r="AA793" i="46"/>
  <c r="AB793" i="46"/>
  <c r="AB1962" i="46"/>
  <c r="AA1962" i="46"/>
  <c r="AA1929" i="46"/>
  <c r="AC1929" i="46"/>
  <c r="AA1453" i="46"/>
  <c r="AC1453" i="46"/>
  <c r="AC1687" i="46"/>
  <c r="AA1687" i="46"/>
  <c r="AC962" i="46"/>
  <c r="AA968" i="46"/>
  <c r="AC968" i="46"/>
  <c r="AD2357" i="46"/>
  <c r="AC2357" i="46"/>
  <c r="AB1924" i="46"/>
  <c r="AC1924" i="46"/>
  <c r="AA2448" i="46"/>
  <c r="AC2448" i="46"/>
  <c r="AC464" i="46"/>
  <c r="AD464" i="46"/>
  <c r="AA779" i="46"/>
  <c r="AB779" i="46"/>
  <c r="AD758" i="46"/>
  <c r="AB758" i="46"/>
  <c r="AD912" i="46"/>
  <c r="AC912" i="46"/>
  <c r="AC1360" i="46"/>
  <c r="AB1360" i="46"/>
  <c r="AA1808" i="46"/>
  <c r="AC1808" i="46"/>
  <c r="AB650" i="46"/>
  <c r="AC650" i="46"/>
  <c r="AB1679" i="46"/>
  <c r="AD1679" i="46"/>
  <c r="AD2392" i="46"/>
  <c r="AC2392" i="46"/>
  <c r="AD979" i="46"/>
  <c r="AC979" i="46"/>
  <c r="AB1150" i="46"/>
  <c r="AC1150" i="46"/>
  <c r="AA1662" i="46"/>
  <c r="AC1662" i="46"/>
  <c r="AA1079" i="46"/>
  <c r="AD1079" i="46"/>
  <c r="AC513" i="46"/>
  <c r="AB513" i="46"/>
  <c r="AC1409" i="46"/>
  <c r="AD1409" i="46"/>
  <c r="AB452" i="46"/>
  <c r="AD452" i="46"/>
  <c r="AD914" i="46"/>
  <c r="AC914" i="46"/>
  <c r="AA1910" i="46"/>
  <c r="AC1910" i="46"/>
  <c r="AB2327" i="46"/>
  <c r="AD2327" i="46"/>
  <c r="AD2016" i="46"/>
  <c r="AB2016" i="46"/>
  <c r="AA1379" i="46"/>
  <c r="AC1379" i="46"/>
  <c r="AA539" i="46"/>
  <c r="AC539" i="46"/>
  <c r="AB1051" i="46"/>
  <c r="AD1051" i="46"/>
  <c r="AA1668" i="46"/>
  <c r="AD1668" i="46"/>
  <c r="AC831" i="46"/>
  <c r="AD831" i="46"/>
  <c r="AC1417" i="46"/>
  <c r="AD1417" i="46"/>
  <c r="AD2198" i="46"/>
  <c r="AC2198" i="46"/>
  <c r="AA2408" i="46"/>
  <c r="AD2408" i="46"/>
  <c r="AB455" i="46"/>
  <c r="AD455" i="46"/>
  <c r="AC475" i="46"/>
  <c r="AD475" i="46"/>
  <c r="AB1548" i="46"/>
  <c r="AC1548" i="46"/>
  <c r="AA541" i="46"/>
  <c r="AC541" i="46"/>
  <c r="AD925" i="46"/>
  <c r="AC925" i="46"/>
  <c r="AA1166" i="46"/>
  <c r="AC1166" i="46"/>
  <c r="AD1095" i="46"/>
  <c r="AB1095" i="46"/>
  <c r="AC1768" i="46"/>
  <c r="AD1768" i="46"/>
  <c r="AA2407" i="46"/>
  <c r="AD2407" i="46"/>
  <c r="AA2361" i="46"/>
  <c r="AD2361" i="46"/>
  <c r="AA2434" i="46"/>
  <c r="AC2434" i="46"/>
  <c r="AD1300" i="46"/>
  <c r="AB1300" i="46"/>
  <c r="AA997" i="46"/>
  <c r="AC997" i="46"/>
  <c r="AA1046" i="46"/>
  <c r="AD1046" i="46"/>
  <c r="AC1167" i="46"/>
  <c r="AB1167" i="46"/>
  <c r="AC1392" i="46"/>
  <c r="AB1392" i="46"/>
  <c r="AA1840" i="46"/>
  <c r="AB1840" i="46"/>
  <c r="AD1369" i="46"/>
  <c r="AC1369" i="46"/>
  <c r="AA2049" i="46"/>
  <c r="AC2049" i="46"/>
  <c r="AD2231" i="46"/>
  <c r="AA2231" i="46"/>
  <c r="AC2368" i="46"/>
  <c r="AB2368" i="46"/>
  <c r="AC2057" i="46"/>
  <c r="AD2057" i="46"/>
  <c r="AC1120" i="46"/>
  <c r="AC1918" i="46"/>
  <c r="AE1918" i="46" s="1"/>
  <c r="AD879" i="46"/>
  <c r="AD1591" i="46"/>
  <c r="AE1591" i="46" s="1"/>
  <c r="AD427" i="46"/>
  <c r="AB427" i="46"/>
  <c r="AD1070" i="46"/>
  <c r="AC1070" i="46"/>
  <c r="AB963" i="46"/>
  <c r="AC963" i="46"/>
  <c r="AA2488" i="46"/>
  <c r="AD2488" i="46"/>
  <c r="AA1085" i="46"/>
  <c r="AB1085" i="46"/>
  <c r="AC520" i="46"/>
  <c r="AB520" i="46"/>
  <c r="AA643" i="46"/>
  <c r="AC643" i="46"/>
  <c r="AC486" i="46"/>
  <c r="AD486" i="46"/>
  <c r="AB1388" i="46"/>
  <c r="AD1388" i="46"/>
  <c r="AC1597" i="46"/>
  <c r="AD1597" i="46"/>
  <c r="AD1262" i="46"/>
  <c r="AC1262" i="46"/>
  <c r="AD615" i="46"/>
  <c r="AC615" i="46"/>
  <c r="AA1032" i="46"/>
  <c r="AE1032" i="46" s="1"/>
  <c r="AD689" i="46"/>
  <c r="AC689" i="46"/>
  <c r="AD1137" i="46"/>
  <c r="AC1137" i="46"/>
  <c r="AA2110" i="46"/>
  <c r="AD2110" i="46"/>
  <c r="AC1647" i="46"/>
  <c r="AD1647" i="46"/>
  <c r="AC2311" i="46"/>
  <c r="AB2311" i="46"/>
  <c r="AD1524" i="46"/>
  <c r="AB1524" i="46"/>
  <c r="AD1654" i="46"/>
  <c r="AC1654" i="46"/>
  <c r="AA1209" i="46"/>
  <c r="AD1209" i="46"/>
  <c r="AD1098" i="46"/>
  <c r="AC1098" i="46"/>
  <c r="AD2429" i="46"/>
  <c r="AB2429" i="46"/>
  <c r="AD2081" i="46"/>
  <c r="AC2081" i="46"/>
  <c r="AC2218" i="46"/>
  <c r="AD2218" i="46"/>
  <c r="AC2035" i="46"/>
  <c r="AD2035" i="46"/>
  <c r="AC507" i="46"/>
  <c r="AB507" i="46"/>
  <c r="AB1404" i="46"/>
  <c r="AD1404" i="46"/>
  <c r="AD1788" i="46"/>
  <c r="AB1788" i="46"/>
  <c r="AC1293" i="46"/>
  <c r="AB1293" i="46"/>
  <c r="AC1933" i="46"/>
  <c r="AD1933" i="46"/>
  <c r="AA1214" i="46"/>
  <c r="AD1214" i="46"/>
  <c r="AB664" i="46"/>
  <c r="AC664" i="46"/>
  <c r="AA1240" i="46"/>
  <c r="AC1240" i="46"/>
  <c r="AA1688" i="46"/>
  <c r="AA1473" i="46"/>
  <c r="AD1473" i="46"/>
  <c r="AC2373" i="46"/>
  <c r="AD2373" i="46"/>
  <c r="AD2464" i="46"/>
  <c r="AB2464" i="46"/>
  <c r="AA1635" i="46"/>
  <c r="AC1635" i="46"/>
  <c r="AA644" i="46"/>
  <c r="AC644" i="46"/>
  <c r="AA1732" i="46"/>
  <c r="AD1732" i="46"/>
  <c r="AC1109" i="46"/>
  <c r="AD1109" i="46"/>
  <c r="AD1621" i="46"/>
  <c r="AC1621" i="46"/>
  <c r="AA1414" i="46"/>
  <c r="AC1414" i="46"/>
  <c r="AD425" i="46"/>
  <c r="AB425" i="46"/>
  <c r="AA1343" i="46"/>
  <c r="AD1343" i="46"/>
  <c r="AC800" i="46"/>
  <c r="AD800" i="46"/>
  <c r="AA1248" i="46"/>
  <c r="AB1248" i="46"/>
  <c r="AA1824" i="46"/>
  <c r="AC1824" i="46"/>
  <c r="AB649" i="46"/>
  <c r="AC649" i="46"/>
  <c r="AA1481" i="46"/>
  <c r="AE1481" i="46" s="1"/>
  <c r="AD2170" i="46"/>
  <c r="AC2170" i="46"/>
  <c r="AA547" i="46"/>
  <c r="AC547" i="46"/>
  <c r="AD931" i="46"/>
  <c r="AC931" i="46"/>
  <c r="AA1885" i="46"/>
  <c r="AE1885" i="46" s="1"/>
  <c r="AA1230" i="46"/>
  <c r="AC866" i="46"/>
  <c r="AD866" i="46"/>
  <c r="AD1786" i="46"/>
  <c r="AC1786" i="46"/>
  <c r="AA2425" i="46"/>
  <c r="AE2425" i="46" s="1"/>
  <c r="AC485" i="46"/>
  <c r="AD485" i="46"/>
  <c r="AB454" i="46"/>
  <c r="AD454" i="46"/>
  <c r="AB916" i="46"/>
  <c r="AC916" i="46"/>
  <c r="AA1748" i="46"/>
  <c r="AC1748" i="46"/>
  <c r="AD613" i="46"/>
  <c r="AC613" i="46"/>
  <c r="AA1893" i="46"/>
  <c r="AD2141" i="46"/>
  <c r="AA2141" i="46"/>
  <c r="AA2342" i="46"/>
  <c r="AE2342" i="46" s="1"/>
  <c r="AC1244" i="46"/>
  <c r="AD1244" i="46"/>
  <c r="AA2266" i="46"/>
  <c r="AD2266" i="46"/>
  <c r="AC2389" i="46"/>
  <c r="AB749" i="46"/>
  <c r="AC1346" i="46"/>
  <c r="AD494" i="46"/>
  <c r="AE494" i="46" s="1"/>
  <c r="AA876" i="46"/>
  <c r="AD876" i="46"/>
  <c r="AA556" i="46"/>
  <c r="AC556" i="46"/>
  <c r="AA1900" i="46"/>
  <c r="AE1900" i="46" s="1"/>
  <c r="AD701" i="46"/>
  <c r="AC701" i="46"/>
  <c r="AD1149" i="46"/>
  <c r="AC1149" i="46"/>
  <c r="AC814" i="46"/>
  <c r="AD814" i="46"/>
  <c r="AA679" i="46"/>
  <c r="AA1191" i="46"/>
  <c r="AB1416" i="46"/>
  <c r="AD1416" i="46"/>
  <c r="AA642" i="46"/>
  <c r="AC642" i="46"/>
  <c r="AA1811" i="46"/>
  <c r="AD1811" i="46"/>
  <c r="AC2000" i="46"/>
  <c r="AB2000" i="46"/>
  <c r="AA2265" i="46"/>
  <c r="AD2265" i="46"/>
  <c r="AD1947" i="46"/>
  <c r="AC1947" i="46"/>
  <c r="AA2027" i="46"/>
  <c r="AE2027" i="46" s="1"/>
  <c r="AC2475" i="46"/>
  <c r="AB2475" i="46"/>
  <c r="AC843" i="46"/>
  <c r="AD843" i="46"/>
  <c r="AB1291" i="46"/>
  <c r="AD1291" i="46"/>
  <c r="AB1076" i="46"/>
  <c r="AD1076" i="46"/>
  <c r="AD410" i="46"/>
  <c r="AB410" i="46"/>
  <c r="AC822" i="46"/>
  <c r="AD822" i="46"/>
  <c r="AA1718" i="46"/>
  <c r="AE1718" i="46" s="1"/>
  <c r="AC528" i="46"/>
  <c r="AB528" i="46"/>
  <c r="AD976" i="46"/>
  <c r="AC976" i="46"/>
  <c r="AB1872" i="46"/>
  <c r="AD1872" i="46"/>
  <c r="AD697" i="46"/>
  <c r="AC697" i="46"/>
  <c r="AA1721" i="46"/>
  <c r="AD1721" i="46"/>
  <c r="AA1387" i="46"/>
  <c r="AE1387" i="46" s="1"/>
  <c r="AA2246" i="46"/>
  <c r="AE2246" i="46" s="1"/>
  <c r="AD1825" i="46"/>
  <c r="AB1825" i="46"/>
  <c r="AA2072" i="46"/>
  <c r="AE2072" i="46" s="1"/>
  <c r="AB2456" i="46"/>
  <c r="AD2456" i="46"/>
  <c r="AA2145" i="46"/>
  <c r="AC2145" i="46"/>
  <c r="AA2099" i="46"/>
  <c r="AC2099" i="46"/>
  <c r="AC1043" i="46"/>
  <c r="AD1043" i="46"/>
  <c r="AA781" i="46"/>
  <c r="AB781" i="46"/>
  <c r="AA1278" i="46"/>
  <c r="AB1278" i="46"/>
  <c r="AB1143" i="46"/>
  <c r="AD1143" i="46"/>
  <c r="AA1304" i="46"/>
  <c r="AD1304" i="46"/>
  <c r="AC530" i="46"/>
  <c r="AB530" i="46"/>
  <c r="AD978" i="46"/>
  <c r="AC978" i="46"/>
  <c r="AA2190" i="46"/>
  <c r="AE2190" i="46" s="1"/>
  <c r="AA2217" i="46"/>
  <c r="AD2217" i="46"/>
  <c r="AA1881" i="46"/>
  <c r="AC1881" i="46"/>
  <c r="AC2418" i="46"/>
  <c r="AB2418" i="46"/>
  <c r="AA1807" i="46"/>
  <c r="AD1807" i="46"/>
  <c r="AB661" i="46"/>
  <c r="AC661" i="46"/>
  <c r="AA966" i="46"/>
  <c r="AC966" i="46"/>
  <c r="AA1478" i="46"/>
  <c r="AE1478" i="46" s="1"/>
  <c r="AA1312" i="46"/>
  <c r="AC1312" i="46"/>
  <c r="AA2189" i="46"/>
  <c r="AE2189" i="46" s="1"/>
  <c r="AD1835" i="46"/>
  <c r="AC1835" i="46"/>
  <c r="AC2262" i="46"/>
  <c r="AB2262" i="46"/>
  <c r="AA2015" i="46"/>
  <c r="AD2015" i="46"/>
  <c r="AB2472" i="46"/>
  <c r="AC2472" i="46"/>
  <c r="AA2161" i="46"/>
  <c r="AE2161" i="46" s="1"/>
  <c r="AA2234" i="46"/>
  <c r="AD2234" i="46"/>
  <c r="AA2051" i="46"/>
  <c r="AE2051" i="46" s="1"/>
  <c r="AA780" i="46"/>
  <c r="AB780" i="46"/>
  <c r="AC1437" i="46"/>
  <c r="AB1437" i="46"/>
  <c r="AA782" i="46"/>
  <c r="AB782" i="46"/>
  <c r="AC1678" i="46"/>
  <c r="AD1678" i="46"/>
  <c r="AB1159" i="46"/>
  <c r="AC1159" i="46"/>
  <c r="AA552" i="46"/>
  <c r="AC552" i="46"/>
  <c r="AA1448" i="46"/>
  <c r="AE1448" i="46" s="1"/>
  <c r="AD1832" i="46"/>
  <c r="AC1832" i="46"/>
  <c r="AC474" i="46"/>
  <c r="AD474" i="46"/>
  <c r="AA1834" i="46"/>
  <c r="AB1834" i="46"/>
  <c r="AD2334" i="46"/>
  <c r="AC2334" i="46"/>
  <c r="AB1407" i="46"/>
  <c r="AC1407" i="46"/>
  <c r="AA555" i="46"/>
  <c r="AC555" i="46"/>
  <c r="AA677" i="46"/>
  <c r="AC1061" i="46"/>
  <c r="AD1061" i="46"/>
  <c r="AC810" i="46"/>
  <c r="AD810" i="46"/>
  <c r="AA1862" i="46"/>
  <c r="AC1862" i="46"/>
  <c r="AA2095" i="46"/>
  <c r="AB2095" i="46"/>
  <c r="AD1475" i="46"/>
  <c r="AA1475" i="46"/>
  <c r="AC2204" i="46"/>
  <c r="AD2204" i="46"/>
  <c r="AB1630" i="46"/>
  <c r="AC1630" i="46"/>
  <c r="AC1047" i="46"/>
  <c r="AD1047" i="46"/>
  <c r="AC1784" i="46"/>
  <c r="AB1784" i="46"/>
  <c r="AD609" i="46"/>
  <c r="AC609" i="46"/>
  <c r="AA946" i="46"/>
  <c r="AC946" i="46"/>
  <c r="AA1458" i="46"/>
  <c r="AD1458" i="46"/>
  <c r="AA1873" i="46"/>
  <c r="AC1873" i="46"/>
  <c r="AA2413" i="46"/>
  <c r="AD2413" i="46"/>
  <c r="AA2166" i="46"/>
  <c r="AD2166" i="46"/>
  <c r="AC1914" i="46"/>
  <c r="AD1914" i="46"/>
  <c r="AD2001" i="46"/>
  <c r="AC2001" i="46"/>
  <c r="AA1467" i="46"/>
  <c r="AB1467" i="46"/>
  <c r="AB2080" i="46"/>
  <c r="AE2080" i="46" s="1"/>
  <c r="AC2437" i="46"/>
  <c r="AE2437" i="46" s="1"/>
  <c r="AD1934" i="46"/>
  <c r="AE1934" i="46" s="1"/>
  <c r="AA2037" i="46"/>
  <c r="AC2037" i="46"/>
  <c r="AC2402" i="46"/>
  <c r="AB2402" i="46"/>
  <c r="AA1571" i="46"/>
  <c r="AD1571" i="46"/>
  <c r="AB2164" i="46"/>
  <c r="AC2164" i="46"/>
  <c r="AD692" i="46"/>
  <c r="AC692" i="46"/>
  <c r="AC1270" i="46"/>
  <c r="AB1270" i="46"/>
  <c r="AD687" i="46"/>
  <c r="AC687" i="46"/>
  <c r="AA592" i="46"/>
  <c r="AC592" i="46"/>
  <c r="AD1273" i="46"/>
  <c r="AC1273" i="46"/>
  <c r="AA778" i="46"/>
  <c r="AB778" i="46"/>
  <c r="AD1162" i="46"/>
  <c r="AC1162" i="46"/>
  <c r="AC2045" i="46"/>
  <c r="AD2045" i="46"/>
  <c r="AA2209" i="46"/>
  <c r="AC2209" i="46"/>
  <c r="AB1751" i="46"/>
  <c r="AD1751" i="46"/>
  <c r="AB1603" i="46"/>
  <c r="AC1603" i="46"/>
  <c r="AB659" i="46"/>
  <c r="AC659" i="46"/>
  <c r="AB1468" i="46"/>
  <c r="AD1468" i="46"/>
  <c r="AA1342" i="46"/>
  <c r="AD1342" i="46"/>
  <c r="AD695" i="46"/>
  <c r="AC695" i="46"/>
  <c r="AA641" i="46"/>
  <c r="AC641" i="46"/>
  <c r="AC1089" i="46"/>
  <c r="AB1089" i="46"/>
  <c r="AA594" i="46"/>
  <c r="AC594" i="46"/>
  <c r="AA2455" i="46"/>
  <c r="AB2455" i="46"/>
  <c r="AA1966" i="46"/>
  <c r="AB1966" i="46"/>
  <c r="AC510" i="46"/>
  <c r="AB510" i="46"/>
  <c r="AC864" i="46"/>
  <c r="AD864" i="46"/>
  <c r="AA1376" i="46"/>
  <c r="AC1376" i="46"/>
  <c r="AA1545" i="46"/>
  <c r="AB1545" i="46"/>
  <c r="AB666" i="46"/>
  <c r="AC666" i="46"/>
  <c r="AA2326" i="46"/>
  <c r="AB2326" i="46"/>
  <c r="AC2463" i="46"/>
  <c r="AB2463" i="46"/>
  <c r="AD2435" i="46"/>
  <c r="AB2435" i="46"/>
  <c r="AD611" i="46"/>
  <c r="AC611" i="46"/>
  <c r="AC1228" i="46"/>
  <c r="AB1228" i="46"/>
  <c r="AA1053" i="46"/>
  <c r="AB1053" i="46"/>
  <c r="AA775" i="46"/>
  <c r="AB775" i="46"/>
  <c r="AB657" i="46"/>
  <c r="AC657" i="46"/>
  <c r="AA546" i="46"/>
  <c r="AC546" i="46"/>
  <c r="AA1943" i="46"/>
  <c r="AC1943" i="46"/>
  <c r="AB2224" i="46"/>
  <c r="AD2224" i="46"/>
  <c r="AA1663" i="46"/>
  <c r="AC1663" i="46"/>
  <c r="AC2443" i="46"/>
  <c r="AB2443" i="46"/>
  <c r="AC2132" i="46"/>
  <c r="AD2132" i="46"/>
  <c r="AC1067" i="46"/>
  <c r="AD1067" i="46"/>
  <c r="AC532" i="46"/>
  <c r="AB532" i="46"/>
  <c r="AC1812" i="46"/>
  <c r="AD1812" i="46"/>
  <c r="AC1957" i="46"/>
  <c r="AA1957" i="46"/>
  <c r="AA1174" i="46"/>
  <c r="AD1174" i="46"/>
  <c r="AA985" i="46"/>
  <c r="AC985" i="46"/>
  <c r="AA874" i="46"/>
  <c r="AB874" i="46"/>
  <c r="AA2406" i="46"/>
  <c r="AC2406" i="46"/>
  <c r="AD1916" i="46"/>
  <c r="AC1916" i="46"/>
  <c r="AC1820" i="46"/>
  <c r="AA1820" i="46"/>
  <c r="AC798" i="46"/>
  <c r="AD798" i="46"/>
  <c r="AB663" i="46"/>
  <c r="AC663" i="46"/>
  <c r="AC502" i="46"/>
  <c r="AB502" i="46"/>
  <c r="AA553" i="46"/>
  <c r="AC553" i="46"/>
  <c r="AC505" i="46"/>
  <c r="AB505" i="46"/>
  <c r="AB954" i="46"/>
  <c r="AC954" i="46"/>
  <c r="AD828" i="46"/>
  <c r="AB792" i="46"/>
  <c r="AB518" i="46"/>
  <c r="AD1260" i="46"/>
  <c r="AC1260" i="46"/>
  <c r="AD1155" i="46"/>
  <c r="AC1155" i="46"/>
  <c r="AC490" i="46"/>
  <c r="AD490" i="46"/>
  <c r="AB648" i="46"/>
  <c r="AC648" i="46"/>
  <c r="AD1265" i="46"/>
  <c r="AC1265" i="46"/>
  <c r="AB1602" i="46"/>
  <c r="AC1602" i="46"/>
  <c r="AA2439" i="46"/>
  <c r="AC2439" i="46"/>
  <c r="AA1841" i="46"/>
  <c r="AB1841" i="46"/>
  <c r="AA2393" i="46"/>
  <c r="AD2393" i="46"/>
  <c r="AC495" i="46"/>
  <c r="AD495" i="46"/>
  <c r="AA645" i="46"/>
  <c r="AC645" i="46"/>
  <c r="AC1541" i="46"/>
  <c r="AB1541" i="46"/>
  <c r="AC500" i="46"/>
  <c r="AB500" i="46"/>
  <c r="AA1199" i="46"/>
  <c r="AB1199" i="46"/>
  <c r="AB1040" i="46"/>
  <c r="AC1040" i="46"/>
  <c r="AD761" i="46"/>
  <c r="AB761" i="46"/>
  <c r="AA1226" i="46"/>
  <c r="AD1226" i="46"/>
  <c r="AA2109" i="46"/>
  <c r="AD2109" i="46"/>
  <c r="AA2310" i="46"/>
  <c r="AD2310" i="46"/>
  <c r="AA2346" i="46"/>
  <c r="AC2346" i="46"/>
  <c r="AA636" i="46"/>
  <c r="AA1532" i="46"/>
  <c r="AC845" i="46"/>
  <c r="AD845" i="46"/>
  <c r="AD422" i="46"/>
  <c r="AB422" i="46"/>
  <c r="AC830" i="46"/>
  <c r="AD830" i="46"/>
  <c r="AD1790" i="46"/>
  <c r="AC1790" i="46"/>
  <c r="AB1752" i="46"/>
  <c r="AD1752" i="46"/>
  <c r="AA1153" i="46"/>
  <c r="AE1153" i="46" s="1"/>
  <c r="AA1601" i="46"/>
  <c r="AC1601" i="46"/>
  <c r="AC1042" i="46"/>
  <c r="AD1042" i="46"/>
  <c r="AA1419" i="46"/>
  <c r="AD1419" i="46"/>
  <c r="AD2144" i="46"/>
  <c r="AC2144" i="46"/>
  <c r="AA1747" i="46"/>
  <c r="AC1747" i="46"/>
  <c r="AD1908" i="46"/>
  <c r="AC1908" i="46"/>
  <c r="AB667" i="46"/>
  <c r="AC667" i="46"/>
  <c r="AD1284" i="46"/>
  <c r="AC1284" i="46"/>
  <c r="AC1860" i="46"/>
  <c r="AD1860" i="46"/>
  <c r="AA1237" i="46"/>
  <c r="AC1237" i="46"/>
  <c r="AA1749" i="46"/>
  <c r="AC1749" i="46"/>
  <c r="AA777" i="46"/>
  <c r="AB777" i="46"/>
  <c r="AD1161" i="46"/>
  <c r="AC1161" i="46"/>
  <c r="AA1609" i="46"/>
  <c r="AD1609" i="46"/>
  <c r="AA794" i="46"/>
  <c r="AD794" i="46"/>
  <c r="AD1671" i="46"/>
  <c r="AC1671" i="46"/>
  <c r="AC1932" i="46"/>
  <c r="AD1932" i="46"/>
  <c r="AD1787" i="46"/>
  <c r="AB1787" i="46"/>
  <c r="AA1411" i="46"/>
  <c r="AB1411" i="46"/>
  <c r="AC844" i="46"/>
  <c r="AD844" i="46"/>
  <c r="AA1292" i="46"/>
  <c r="AD1292" i="46"/>
  <c r="AC1676" i="46"/>
  <c r="AB1676" i="46"/>
  <c r="AB669" i="46"/>
  <c r="AC669" i="46"/>
  <c r="AB1949" i="46"/>
  <c r="AD1949" i="46"/>
  <c r="AC846" i="46"/>
  <c r="AD846" i="46"/>
  <c r="AC1742" i="46"/>
  <c r="AB1742" i="46"/>
  <c r="AC1223" i="46"/>
  <c r="AD1223" i="46"/>
  <c r="AD616" i="46"/>
  <c r="AC616" i="46"/>
  <c r="AC1931" i="46"/>
  <c r="AB1931" i="46"/>
  <c r="AB2398" i="46"/>
  <c r="AD2398" i="46"/>
  <c r="AB2114" i="46"/>
  <c r="AC2114" i="46"/>
  <c r="AA1044" i="46"/>
  <c r="AD1044" i="46"/>
  <c r="AD1428" i="46"/>
  <c r="AB1428" i="46"/>
  <c r="AC847" i="46"/>
  <c r="AD847" i="46"/>
  <c r="AB1295" i="46"/>
  <c r="AD1295" i="46"/>
  <c r="AD688" i="46"/>
  <c r="AC688" i="46"/>
  <c r="AC1520" i="46"/>
  <c r="AD1520" i="46"/>
  <c r="AA1049" i="46"/>
  <c r="AD1049" i="46"/>
  <c r="AA1322" i="46"/>
  <c r="AD1322" i="46"/>
  <c r="AA2269" i="46"/>
  <c r="AB2269" i="46"/>
  <c r="AD1372" i="46"/>
  <c r="AA1372" i="46"/>
  <c r="AD1574" i="46"/>
  <c r="AA1574" i="46"/>
  <c r="AA543" i="46"/>
  <c r="AC543" i="46"/>
  <c r="AD808" i="46"/>
  <c r="AE808" i="46" s="1"/>
  <c r="AB767" i="46"/>
  <c r="AC1373" i="46"/>
  <c r="AE1373" i="46" s="1"/>
  <c r="AC1238" i="46"/>
  <c r="AE1238" i="46" s="1"/>
  <c r="AD1777" i="46"/>
  <c r="AD1710" i="46"/>
  <c r="AB1710" i="46"/>
  <c r="AA771" i="46"/>
  <c r="AB771" i="46"/>
  <c r="AA1544" i="46"/>
  <c r="AB1544" i="46"/>
  <c r="AA1937" i="46"/>
  <c r="AD1937" i="46"/>
  <c r="AD2091" i="46"/>
  <c r="AC2091" i="46"/>
  <c r="AC2228" i="46"/>
  <c r="AD2228" i="46"/>
  <c r="AD756" i="46"/>
  <c r="AB756" i="46"/>
  <c r="AA1204" i="46"/>
  <c r="AC1204" i="46"/>
  <c r="AD1157" i="46"/>
  <c r="AC1157" i="46"/>
  <c r="AB656" i="46"/>
  <c r="AC656" i="46"/>
  <c r="AA825" i="46"/>
  <c r="AD825" i="46"/>
  <c r="AC842" i="46"/>
  <c r="AD842" i="46"/>
  <c r="AA1999" i="46"/>
  <c r="AB1999" i="46"/>
  <c r="AC2273" i="46"/>
  <c r="AB2273" i="46"/>
  <c r="AA2410" i="46"/>
  <c r="AD2410" i="46"/>
  <c r="AA2227" i="46"/>
  <c r="AD2227" i="46"/>
  <c r="AC1793" i="46"/>
  <c r="AD1793" i="46"/>
  <c r="AC1084" i="46"/>
  <c r="AD1084" i="46"/>
  <c r="AA973" i="46"/>
  <c r="AC973" i="46"/>
  <c r="AB1406" i="46"/>
  <c r="AC1406" i="46"/>
  <c r="AD759" i="46"/>
  <c r="AB759" i="46"/>
  <c r="AA1271" i="46"/>
  <c r="AD1271" i="46"/>
  <c r="AA1816" i="46"/>
  <c r="AC1816" i="46"/>
  <c r="AB658" i="46"/>
  <c r="AC658" i="46"/>
  <c r="AA1554" i="46"/>
  <c r="AC1554" i="46"/>
  <c r="AB2254" i="46"/>
  <c r="AD2254" i="46"/>
  <c r="AB1491" i="46"/>
  <c r="AC1491" i="46"/>
  <c r="AD2034" i="46"/>
  <c r="AC2034" i="46"/>
  <c r="AD2171" i="46"/>
  <c r="AC2171" i="46"/>
  <c r="AC2372" i="46"/>
  <c r="AB2372" i="46"/>
  <c r="AA795" i="46"/>
  <c r="AD795" i="46"/>
  <c r="AA1243" i="46"/>
  <c r="AC1243" i="46"/>
  <c r="AC836" i="46"/>
  <c r="AD836" i="46"/>
  <c r="AC470" i="46"/>
  <c r="AD470" i="46"/>
  <c r="AD928" i="46"/>
  <c r="AC928" i="46"/>
  <c r="AC2390" i="46"/>
  <c r="AD2390" i="46"/>
  <c r="AC1523" i="46"/>
  <c r="AB1523" i="46"/>
  <c r="AC2152" i="46"/>
  <c r="AD2152" i="46"/>
  <c r="AA1740" i="46"/>
  <c r="AD1740" i="46"/>
  <c r="AC1117" i="46"/>
  <c r="AD1117" i="46"/>
  <c r="AC839" i="46"/>
  <c r="AD839" i="46"/>
  <c r="AD610" i="46"/>
  <c r="AC610" i="46"/>
  <c r="AD1131" i="46"/>
  <c r="AC1131" i="46"/>
  <c r="AA790" i="46"/>
  <c r="AB790" i="46"/>
  <c r="AA1302" i="46"/>
  <c r="AC1302" i="46"/>
  <c r="AB1750" i="46"/>
  <c r="AC1750" i="46"/>
  <c r="AA1359" i="46"/>
  <c r="AB1359" i="46"/>
  <c r="AD1136" i="46"/>
  <c r="AC1136" i="46"/>
  <c r="AC461" i="46"/>
  <c r="AD461" i="46"/>
  <c r="AC1890" i="46"/>
  <c r="AA1890" i="46"/>
  <c r="AA1436" i="46"/>
  <c r="AD1436" i="46"/>
  <c r="AB2466" i="46"/>
  <c r="AE2466" i="46" s="1"/>
  <c r="AC1294" i="46"/>
  <c r="AE1294" i="46" s="1"/>
  <c r="AD1578" i="46"/>
  <c r="AC1578" i="46"/>
  <c r="AC2214" i="46"/>
  <c r="AD2214" i="46"/>
  <c r="AA1875" i="46"/>
  <c r="AC1875" i="46"/>
  <c r="AA2040" i="46"/>
  <c r="AD2040" i="46"/>
  <c r="AD1802" i="46"/>
  <c r="AC1802" i="46"/>
  <c r="AA1439" i="46"/>
  <c r="AB1439" i="46"/>
  <c r="AA627" i="46"/>
  <c r="AC466" i="46"/>
  <c r="AD466" i="46"/>
  <c r="AA734" i="46"/>
  <c r="AD1801" i="46"/>
  <c r="AC1801" i="46"/>
  <c r="AA2267" i="46"/>
  <c r="AD2267" i="46"/>
  <c r="AC506" i="46"/>
  <c r="AB506" i="46"/>
  <c r="AC1510" i="46"/>
  <c r="AD1510" i="46"/>
  <c r="AC1216" i="46"/>
  <c r="AD1216" i="46"/>
  <c r="AC2175" i="46"/>
  <c r="AD2175" i="46"/>
  <c r="AB746" i="46"/>
  <c r="AE746" i="46" s="1"/>
  <c r="AC545" i="46"/>
  <c r="AE545" i="46" s="1"/>
  <c r="AB1074" i="46"/>
  <c r="AD857" i="46"/>
  <c r="AE857" i="46" s="1"/>
  <c r="AD1338" i="46"/>
  <c r="AE1338" i="46" s="1"/>
  <c r="AA2415" i="46"/>
  <c r="AD2415" i="46"/>
  <c r="AA2104" i="46"/>
  <c r="AD2104" i="46"/>
  <c r="AA1075" i="46"/>
  <c r="AD1075" i="46"/>
  <c r="AC1965" i="46"/>
  <c r="AD1965" i="46"/>
  <c r="AA882" i="46"/>
  <c r="AB882" i="46"/>
  <c r="AA1394" i="46"/>
  <c r="AD1394" i="46"/>
  <c r="AD2405" i="46"/>
  <c r="AC2405" i="46"/>
  <c r="AB2094" i="46"/>
  <c r="AD2094" i="46"/>
  <c r="AC2194" i="46"/>
  <c r="AD2194" i="46"/>
  <c r="AC1339" i="46"/>
  <c r="AD1339" i="46"/>
  <c r="AC1508" i="46"/>
  <c r="AD1508" i="46"/>
  <c r="AA1717" i="46"/>
  <c r="AB1717" i="46"/>
  <c r="AC469" i="46"/>
  <c r="AD469" i="46"/>
  <c r="AC832" i="46"/>
  <c r="AD832" i="46"/>
  <c r="AB1664" i="46"/>
  <c r="AC1664" i="46"/>
  <c r="AC483" i="46"/>
  <c r="AD483" i="46"/>
  <c r="AD1449" i="46"/>
  <c r="AC1449" i="46"/>
  <c r="AA2349" i="46"/>
  <c r="AC2349" i="46"/>
  <c r="AA2239" i="46"/>
  <c r="AD2239" i="46"/>
  <c r="AA2449" i="46"/>
  <c r="AC2449" i="46"/>
  <c r="AB1707" i="46"/>
  <c r="AE1707" i="46" s="1"/>
  <c r="AC548" i="46"/>
  <c r="AC554" i="46"/>
  <c r="AE554" i="46" s="1"/>
  <c r="AC1615" i="46"/>
  <c r="AE1615" i="46" s="1"/>
  <c r="AC2423" i="46"/>
  <c r="AE2423" i="46" s="1"/>
  <c r="AC2314" i="46"/>
  <c r="AE2314" i="46" s="1"/>
  <c r="AC1694" i="46"/>
  <c r="AE1694" i="46" s="1"/>
  <c r="AC1249" i="46"/>
  <c r="AE1249" i="46" s="1"/>
  <c r="AD1311" i="46"/>
  <c r="AE1311" i="46" s="1"/>
  <c r="AA1057" i="46"/>
  <c r="AC1057" i="46"/>
  <c r="AA1522" i="46"/>
  <c r="AC1522" i="46"/>
  <c r="AB2469" i="46"/>
  <c r="AC2469" i="46"/>
  <c r="AC821" i="46"/>
  <c r="AD821" i="46"/>
  <c r="AD426" i="46"/>
  <c r="AB426" i="46"/>
  <c r="AA1065" i="46"/>
  <c r="AC1065" i="46"/>
  <c r="AB1402" i="46"/>
  <c r="AD1402" i="46"/>
  <c r="AC2022" i="46"/>
  <c r="AE2022" i="46" s="1"/>
  <c r="AC607" i="46"/>
  <c r="AC2268" i="46"/>
  <c r="AE2268" i="46" s="1"/>
  <c r="AB757" i="46"/>
  <c r="AB2459" i="46"/>
  <c r="AE2459" i="46" s="1"/>
  <c r="AB2351" i="46"/>
  <c r="AE2351" i="46" s="1"/>
  <c r="AC673" i="46"/>
  <c r="AE673" i="46" s="1"/>
  <c r="AC937" i="46"/>
  <c r="AE937" i="46" s="1"/>
  <c r="AD818" i="46"/>
  <c r="AE818" i="46" s="1"/>
  <c r="AD2030" i="46"/>
  <c r="AD1950" i="46"/>
  <c r="AE1950" i="46" s="1"/>
  <c r="AD1766" i="46"/>
  <c r="AE1766" i="46" s="1"/>
  <c r="AA1052" i="46"/>
  <c r="AB1052" i="46"/>
  <c r="AC813" i="46"/>
  <c r="AD813" i="46"/>
  <c r="AB1848" i="46"/>
  <c r="AD1848" i="46"/>
  <c r="AC1569" i="46"/>
  <c r="AD1569" i="46"/>
  <c r="AA2222" i="46"/>
  <c r="AD2222" i="46"/>
  <c r="AC2185" i="46"/>
  <c r="AD2185" i="46"/>
  <c r="AA1083" i="46"/>
  <c r="AE1083" i="46" s="1"/>
  <c r="AC804" i="46"/>
  <c r="AD804" i="46"/>
  <c r="AA1636" i="46"/>
  <c r="AC1636" i="46"/>
  <c r="AA1129" i="46"/>
  <c r="AD1129" i="46"/>
  <c r="AA2129" i="46"/>
  <c r="AB2129" i="46"/>
  <c r="AB2330" i="46"/>
  <c r="AD2330" i="46"/>
  <c r="AB2250" i="46"/>
  <c r="AE2250" i="46" s="1"/>
  <c r="AC2470" i="46"/>
  <c r="AC1909" i="46"/>
  <c r="AE1909" i="46" s="1"/>
  <c r="AC1700" i="46"/>
  <c r="AE1700" i="46" s="1"/>
  <c r="AB1308" i="46"/>
  <c r="AE1308" i="46" s="1"/>
  <c r="AC1817" i="46"/>
  <c r="AE1817" i="46" s="1"/>
  <c r="AB1951" i="46"/>
  <c r="AB862" i="46"/>
  <c r="AD862" i="46"/>
  <c r="AC1310" i="46"/>
  <c r="AD1310" i="46"/>
  <c r="AD1121" i="46"/>
  <c r="AC1121" i="46"/>
  <c r="AA1973" i="46"/>
  <c r="AC1973" i="46"/>
  <c r="AA2220" i="46"/>
  <c r="AD2220" i="46"/>
  <c r="AC2148" i="46"/>
  <c r="AC2467" i="46"/>
  <c r="AE2467" i="46" s="1"/>
  <c r="AC1205" i="46"/>
  <c r="AE1205" i="46" s="1"/>
  <c r="AB2486" i="46"/>
  <c r="AE2486" i="46" s="1"/>
  <c r="AC2130" i="46"/>
  <c r="AD468" i="46"/>
  <c r="AE468" i="46" s="1"/>
  <c r="AC617" i="46"/>
  <c r="AE617" i="46" s="1"/>
  <c r="AD2203" i="46"/>
  <c r="AE2203" i="46" s="1"/>
  <c r="AC670" i="46"/>
  <c r="AA2360" i="46"/>
  <c r="AD2360" i="46"/>
  <c r="AA2113" i="46"/>
  <c r="AC2113" i="46"/>
  <c r="AA1185" i="46"/>
  <c r="AC1185" i="46"/>
  <c r="AC1762" i="46"/>
  <c r="AD1762" i="46"/>
  <c r="AA2112" i="46"/>
  <c r="AD2112" i="46"/>
  <c r="AA1641" i="46"/>
  <c r="AC1641" i="46"/>
  <c r="AA1530" i="46"/>
  <c r="AC1530" i="46"/>
  <c r="AB2294" i="46"/>
  <c r="AD2294" i="46"/>
  <c r="AC1959" i="46"/>
  <c r="AE1959" i="46" s="1"/>
  <c r="AB415" i="46"/>
  <c r="AE415" i="46" s="1"/>
  <c r="AC2156" i="46"/>
  <c r="AE2156" i="46" s="1"/>
  <c r="AC1653" i="46"/>
  <c r="AE1653" i="46" s="1"/>
  <c r="AC1456" i="46"/>
  <c r="AC557" i="46"/>
  <c r="AC1728" i="46"/>
  <c r="AC2102" i="46"/>
  <c r="AE2102" i="46" s="1"/>
  <c r="AC1039" i="46"/>
  <c r="AC1202" i="46"/>
  <c r="AE1202" i="46" s="1"/>
  <c r="AC2157" i="46"/>
  <c r="AE2157" i="46" s="1"/>
  <c r="AD2039" i="46"/>
  <c r="AE2039" i="46" s="1"/>
  <c r="AD2276" i="46"/>
  <c r="AE2276" i="46" s="1"/>
  <c r="AD2029" i="46"/>
  <c r="AE2029" i="46" s="1"/>
  <c r="AB458" i="46"/>
  <c r="AD458" i="46"/>
  <c r="AC1264" i="46"/>
  <c r="AD1264" i="46"/>
  <c r="AC1625" i="46"/>
  <c r="AD1625" i="46"/>
  <c r="AA618" i="46"/>
  <c r="AA2424" i="46"/>
  <c r="AE2424" i="46" s="1"/>
  <c r="AC819" i="46"/>
  <c r="AD819" i="46"/>
  <c r="AC1331" i="46"/>
  <c r="AD1331" i="46"/>
  <c r="AD941" i="46"/>
  <c r="AC941" i="46"/>
  <c r="AA1239" i="46"/>
  <c r="AD1239" i="46"/>
  <c r="AA1138" i="46"/>
  <c r="AC1138" i="46"/>
  <c r="AA2213" i="46"/>
  <c r="AD2213" i="46"/>
  <c r="AA1874" i="46"/>
  <c r="AD1874" i="46"/>
  <c r="AC476" i="46"/>
  <c r="AD476" i="46"/>
  <c r="AA1705" i="46"/>
  <c r="AD1705" i="46"/>
  <c r="AA2010" i="46"/>
  <c r="AE2010" i="46" s="1"/>
  <c r="AC640" i="46"/>
  <c r="AE640" i="46" s="1"/>
  <c r="AC991" i="46"/>
  <c r="AE991" i="46" s="1"/>
  <c r="AC1274" i="46"/>
  <c r="AE1274" i="46" s="1"/>
  <c r="AC1884" i="46"/>
  <c r="AE1884" i="46" s="1"/>
  <c r="AB1887" i="46"/>
  <c r="AB1756" i="46"/>
  <c r="AE1756" i="46" s="1"/>
  <c r="AC955" i="46"/>
  <c r="AE955" i="46" s="1"/>
  <c r="AB404" i="46"/>
  <c r="AC1547" i="46"/>
  <c r="AE1547" i="46" s="1"/>
  <c r="AD489" i="46"/>
  <c r="AD1982" i="46"/>
  <c r="AE1982" i="46" s="1"/>
  <c r="AA591" i="46"/>
  <c r="AC591" i="46"/>
  <c r="AD1450" i="46"/>
  <c r="AC1450" i="46"/>
  <c r="AA883" i="46"/>
  <c r="AB883" i="46"/>
  <c r="AD1180" i="46"/>
  <c r="AC1180" i="46"/>
  <c r="AA1628" i="46"/>
  <c r="AC1628" i="46"/>
  <c r="AA990" i="46"/>
  <c r="AC990" i="46"/>
  <c r="AA1313" i="46"/>
  <c r="AC1313" i="46"/>
  <c r="AA1511" i="46"/>
  <c r="AE1511" i="46" s="1"/>
  <c r="AA2066" i="46"/>
  <c r="AE2066" i="46" s="1"/>
  <c r="AD932" i="46"/>
  <c r="AC932" i="46"/>
  <c r="AC1779" i="46"/>
  <c r="AD1779" i="46"/>
  <c r="AA1683" i="46"/>
  <c r="AB1683" i="46"/>
  <c r="AC693" i="46"/>
  <c r="AE693" i="46" s="1"/>
  <c r="AC998" i="46"/>
  <c r="AC1600" i="46"/>
  <c r="AE1600" i="46" s="1"/>
  <c r="AB1712" i="46"/>
  <c r="AC921" i="46"/>
  <c r="AE921" i="46" s="1"/>
  <c r="AB1920" i="46"/>
  <c r="AE1920" i="46" s="1"/>
  <c r="AA1815" i="46"/>
  <c r="AC1815" i="46"/>
  <c r="AA2422" i="46"/>
  <c r="AB2422" i="46"/>
  <c r="AC1303" i="46"/>
  <c r="AE1303" i="46" s="1"/>
  <c r="AC2092" i="46"/>
  <c r="AE2092" i="46" s="1"/>
  <c r="AB511" i="46"/>
  <c r="AD1062" i="46"/>
  <c r="AE1062" i="46" s="1"/>
  <c r="AD865" i="46"/>
  <c r="AE865" i="46" s="1"/>
  <c r="AC1054" i="46"/>
  <c r="AB1054" i="46"/>
  <c r="AA1619" i="46"/>
  <c r="AC1619" i="46"/>
  <c r="AA1915" i="46"/>
  <c r="AD1915" i="46"/>
  <c r="AB1471" i="46"/>
  <c r="AD1471" i="46"/>
  <c r="AC1077" i="46"/>
  <c r="AD1077" i="46"/>
  <c r="AB1589" i="46"/>
  <c r="AD1589" i="46"/>
  <c r="AA1446" i="46"/>
  <c r="AD1446" i="46"/>
  <c r="AC540" i="46"/>
  <c r="AD824" i="46"/>
  <c r="AB2149" i="46"/>
  <c r="AE2149" i="46" s="1"/>
  <c r="AC1002" i="46"/>
  <c r="AE1002" i="46" s="1"/>
  <c r="AB413" i="46"/>
  <c r="AE413" i="46" s="1"/>
  <c r="AD2111" i="46"/>
  <c r="AD2002" i="46"/>
  <c r="AD2376" i="46"/>
  <c r="AE2376" i="46" s="1"/>
  <c r="AC1753" i="46"/>
  <c r="AD1753" i="46"/>
  <c r="AB2461" i="46"/>
  <c r="AC2461" i="46"/>
  <c r="AC1763" i="46"/>
  <c r="AD1763" i="46"/>
  <c r="AD1993" i="46"/>
  <c r="AC1993" i="46"/>
  <c r="AC860" i="46"/>
  <c r="AD860" i="46"/>
  <c r="AC473" i="46"/>
  <c r="AD473" i="46"/>
  <c r="AA1859" i="46"/>
  <c r="AD1859" i="46"/>
  <c r="AA768" i="46"/>
  <c r="AB768" i="46"/>
  <c r="AA826" i="46"/>
  <c r="AD826" i="46"/>
  <c r="AA2038" i="46"/>
  <c r="AB2038" i="46"/>
  <c r="AA2275" i="46"/>
  <c r="AD2275" i="46"/>
  <c r="AB1515" i="46"/>
  <c r="AE1515" i="46" s="1"/>
  <c r="AC924" i="46"/>
  <c r="AC542" i="46"/>
  <c r="AC2075" i="46"/>
  <c r="AE2075" i="46" s="1"/>
  <c r="AB745" i="46"/>
  <c r="AE745" i="46" s="1"/>
  <c r="AB1902" i="46"/>
  <c r="AE1902" i="46" s="1"/>
  <c r="AC1130" i="46"/>
  <c r="AE1130" i="46" s="1"/>
  <c r="AC1528" i="46"/>
  <c r="AE1528" i="46" s="1"/>
  <c r="AC2312" i="46"/>
  <c r="AE2312" i="46" s="1"/>
  <c r="AB783" i="46"/>
  <c r="AE783" i="46" s="1"/>
  <c r="AC1960" i="46"/>
  <c r="AE1960" i="46" s="1"/>
  <c r="AD1435" i="46"/>
  <c r="AE1435" i="46" s="1"/>
  <c r="AE1744" i="46"/>
  <c r="AE1482" i="46"/>
  <c r="AE715" i="46"/>
  <c r="AE1163" i="46"/>
  <c r="AE1460" i="46"/>
  <c r="AE1142" i="46"/>
  <c r="AE1644" i="46"/>
  <c r="AE1006" i="46"/>
  <c r="AE2155" i="46"/>
  <c r="AE1286" i="46"/>
  <c r="AE1498" i="46"/>
  <c r="AE1850" i="46"/>
  <c r="AE2307" i="46"/>
  <c r="AE430" i="46"/>
  <c r="AE1502" i="46"/>
  <c r="AE565" i="46"/>
  <c r="AE2431" i="46"/>
  <c r="AE1107" i="46"/>
  <c r="AE1877" i="46"/>
  <c r="AE1158" i="46"/>
  <c r="AE1370" i="46"/>
  <c r="AE1490" i="46"/>
  <c r="AE447" i="46"/>
  <c r="AE1004" i="46"/>
  <c r="AE1836" i="46"/>
  <c r="AE1646" i="46"/>
  <c r="AE2100" i="46"/>
  <c r="AE1652" i="46"/>
  <c r="AE1782" i="46"/>
  <c r="AE1643" i="46"/>
  <c r="AE764" i="46"/>
  <c r="AE1660" i="46"/>
  <c r="AE2446" i="46"/>
  <c r="AE2125" i="46"/>
  <c r="AE2024" i="46"/>
  <c r="AE1985" i="46"/>
  <c r="AE2165" i="46"/>
  <c r="AE2308" i="46"/>
  <c r="AE1365" i="46"/>
  <c r="AE1737" i="46"/>
  <c r="AE1746" i="46"/>
  <c r="AE2216" i="46"/>
  <c r="AE1251" i="46"/>
  <c r="AE2343" i="46"/>
  <c r="AE1364" i="46"/>
  <c r="AE560" i="46"/>
  <c r="AE2287" i="46"/>
  <c r="AE1972" i="46"/>
  <c r="AE2442" i="46"/>
  <c r="AE1633" i="46"/>
  <c r="AE2249" i="46"/>
  <c r="AE1344" i="46"/>
  <c r="AE1799" i="46"/>
  <c r="AE2303" i="46"/>
  <c r="AE1948" i="46"/>
  <c r="AE947" i="46"/>
  <c r="AE1969" i="46"/>
  <c r="AE709" i="46"/>
  <c r="AE1234" i="46"/>
  <c r="AE1356" i="46"/>
  <c r="AE996" i="46"/>
  <c r="AE762" i="46"/>
  <c r="AE1651" i="46"/>
  <c r="AE2053" i="46"/>
  <c r="AE980" i="46"/>
  <c r="AE1558" i="46"/>
  <c r="AE719" i="46"/>
  <c r="AE1778" i="46"/>
  <c r="AE1826" i="46"/>
  <c r="AE1730" i="46"/>
  <c r="AE2283" i="46"/>
  <c r="AE2420" i="46"/>
  <c r="AE1477" i="46"/>
  <c r="AE1599" i="46"/>
  <c r="AE1986" i="46"/>
  <c r="AE1798" i="46"/>
  <c r="AE1215" i="46"/>
  <c r="AE1632" i="46"/>
  <c r="AE1108" i="46"/>
  <c r="AE2014" i="46"/>
  <c r="AE929" i="46"/>
  <c r="AE1583" i="46"/>
  <c r="AE2167" i="46"/>
  <c r="AE1871" i="46"/>
  <c r="AE1091" i="46"/>
  <c r="AE1516" i="46"/>
  <c r="AE765" i="46"/>
  <c r="AE1096" i="46"/>
  <c r="AE1913" i="46"/>
  <c r="AE2064" i="46"/>
  <c r="AE2237" i="46"/>
  <c r="AE1176" i="46"/>
  <c r="AE1624" i="46"/>
  <c r="AE725" i="46"/>
  <c r="AE2476" i="46"/>
  <c r="AE582" i="46"/>
  <c r="AE1242" i="46"/>
  <c r="AE2253" i="46"/>
  <c r="AE2115" i="46"/>
  <c r="AE1256" i="46"/>
  <c r="AE2306" i="46"/>
  <c r="AE534" i="46"/>
  <c r="AE1551" i="46"/>
  <c r="AE1645" i="46"/>
  <c r="AE562" i="46"/>
  <c r="AE1010" i="46"/>
  <c r="AE1889" i="46"/>
  <c r="AE2322" i="46"/>
  <c r="AE927" i="46"/>
  <c r="AE712" i="46"/>
  <c r="AE569" i="46"/>
  <c r="AE956" i="46"/>
  <c r="AE766" i="46"/>
  <c r="AE577" i="46"/>
  <c r="AE1426" i="46"/>
  <c r="AE1987" i="46"/>
  <c r="AE2191" i="46"/>
  <c r="AE1935" i="46"/>
  <c r="AE1967" i="46"/>
  <c r="AE2419" i="46"/>
  <c r="AE1852" i="46"/>
  <c r="AE1357" i="46"/>
  <c r="AE728" i="46"/>
  <c r="AE1527" i="46"/>
  <c r="AE2107" i="46"/>
  <c r="AE1499" i="46"/>
  <c r="AE1925" i="46"/>
  <c r="AE1145" i="46"/>
  <c r="AE957" i="46"/>
  <c r="AE1518" i="46"/>
  <c r="AE1672" i="46"/>
  <c r="AE561" i="46"/>
  <c r="AE2320" i="46"/>
  <c r="AE1657" i="46"/>
  <c r="AE1978" i="46"/>
  <c r="AE2255" i="46"/>
  <c r="AE2008" i="46"/>
  <c r="AE2483" i="46"/>
  <c r="AE723" i="46"/>
  <c r="AE705" i="46"/>
  <c r="AE472" i="46"/>
  <c r="AE1665" i="46"/>
  <c r="AE2417" i="46"/>
  <c r="AE1582" i="46"/>
  <c r="AE1410" i="46"/>
  <c r="AE1391" i="46"/>
  <c r="AE2036" i="46"/>
  <c r="AE1588" i="46"/>
  <c r="AE581" i="46"/>
  <c r="AE1488" i="46"/>
  <c r="AE1610" i="46"/>
  <c r="AE2282" i="46"/>
  <c r="AE958" i="46"/>
  <c r="AE1470" i="46"/>
  <c r="AE722" i="46"/>
  <c r="AE2318" i="46"/>
  <c r="AE1979" i="46"/>
  <c r="AE2484" i="46"/>
  <c r="AE1923" i="46"/>
  <c r="AE2447" i="46"/>
  <c r="AE1495" i="46"/>
  <c r="AE2163" i="46"/>
  <c r="AE445" i="46"/>
  <c r="AE2199" i="46"/>
  <c r="AE2299" i="46"/>
  <c r="AE1944" i="46"/>
  <c r="AE2421" i="46"/>
  <c r="AE1463" i="46"/>
  <c r="AE566" i="46"/>
  <c r="AE1459" i="46"/>
  <c r="AE707" i="46"/>
  <c r="AE1661" i="46"/>
  <c r="AE1326" i="46"/>
  <c r="AE753" i="46"/>
  <c r="AE1649" i="46"/>
  <c r="AE2174" i="46"/>
  <c r="AE406" i="46"/>
  <c r="AE1716" i="46"/>
  <c r="AE1897" i="46"/>
  <c r="AE961" i="46"/>
  <c r="AE1455" i="46"/>
  <c r="AE2188" i="46"/>
  <c r="AE1154" i="46"/>
  <c r="AE1078" i="46"/>
  <c r="AE1680" i="46"/>
  <c r="AE1794" i="46"/>
  <c r="AE595" i="46"/>
  <c r="AE717" i="46"/>
  <c r="AE2062" i="46"/>
  <c r="AE2153" i="46"/>
  <c r="AE2244" i="46"/>
  <c r="AE1606" i="46"/>
  <c r="AE575" i="46"/>
  <c r="AE1440" i="46"/>
  <c r="AE2426" i="46"/>
  <c r="AE2281" i="46"/>
  <c r="AE2482" i="46"/>
  <c r="AE1734" i="46"/>
  <c r="AE2070" i="46"/>
  <c r="AE1821" i="46"/>
  <c r="AE1614" i="46"/>
  <c r="AE583" i="46"/>
  <c r="AE977" i="46"/>
  <c r="AE1425" i="46"/>
  <c r="AE1719" i="46"/>
  <c r="AE2270" i="46"/>
  <c r="AE1984" i="46"/>
  <c r="AE1008" i="46"/>
  <c r="AE2305" i="46"/>
  <c r="AE732" i="46"/>
  <c r="AE1564" i="46"/>
  <c r="AE1325" i="46"/>
  <c r="AE1650" i="46"/>
  <c r="AE2350" i="46"/>
  <c r="AE1638" i="46"/>
  <c r="AE710" i="46"/>
  <c r="AE703" i="46"/>
  <c r="AE1056" i="46"/>
  <c r="AE986" i="46"/>
  <c r="AE1865" i="46"/>
  <c r="AE2280" i="46"/>
  <c r="AE1164" i="46"/>
  <c r="AE482" i="46"/>
  <c r="AE936" i="46"/>
  <c r="AE2160" i="46"/>
  <c r="AE2068" i="46"/>
  <c r="AE2452" i="46"/>
  <c r="AE1125" i="46"/>
  <c r="AE1509" i="46"/>
  <c r="AE662" i="46"/>
  <c r="AE1231" i="46"/>
  <c r="AE1433" i="46"/>
  <c r="AE2058" i="46"/>
  <c r="AE1846" i="46"/>
  <c r="AE1438" i="46"/>
  <c r="AE1144" i="46"/>
  <c r="AE1592" i="46"/>
  <c r="AE1761" i="46"/>
  <c r="AE690" i="46"/>
  <c r="AE2176" i="46"/>
  <c r="AE1655" i="46"/>
  <c r="AE2313" i="46"/>
  <c r="AE2450" i="46"/>
  <c r="AE1735" i="46"/>
  <c r="AE1254" i="46"/>
  <c r="AE1055" i="46"/>
  <c r="AE1408" i="46"/>
  <c r="AE1792" i="46"/>
  <c r="AE1577" i="46"/>
  <c r="AE1466" i="46"/>
  <c r="AE2367" i="46"/>
  <c r="AE2440" i="46"/>
  <c r="AE1612" i="46"/>
  <c r="AE711" i="46"/>
  <c r="AE1041" i="46"/>
  <c r="AE1489" i="46"/>
  <c r="AE1378" i="46"/>
  <c r="AE1849" i="46"/>
  <c r="AE1876" i="46"/>
  <c r="AE1622" i="46"/>
  <c r="AE1642" i="46"/>
  <c r="AE2278" i="46"/>
  <c r="AE696" i="46"/>
  <c r="AE2277" i="46"/>
  <c r="AE1961" i="46"/>
  <c r="AE2414" i="46"/>
  <c r="AE2487" i="46"/>
  <c r="AE699" i="46"/>
  <c r="AE868" i="46"/>
  <c r="AE1252" i="46"/>
  <c r="AE949" i="46"/>
  <c r="AE1461" i="46"/>
  <c r="AE1702" i="46"/>
  <c r="AE1579" i="46"/>
  <c r="AE2193" i="46"/>
  <c r="AE2394" i="46"/>
  <c r="AE2083" i="46"/>
  <c r="AE1000" i="46"/>
  <c r="AE930" i="46"/>
  <c r="AE2023" i="46"/>
  <c r="AE1891" i="46"/>
  <c r="AE1258" i="46"/>
  <c r="AE1739" i="46"/>
  <c r="AE2168" i="46"/>
  <c r="AE2122" i="46"/>
  <c r="AE2396" i="46"/>
  <c r="AE1837" i="46"/>
  <c r="AE919" i="46"/>
  <c r="AE1656" i="46"/>
  <c r="AE1377" i="46"/>
  <c r="AE1266" i="46"/>
  <c r="AE2377" i="46"/>
  <c r="AE448" i="46"/>
  <c r="AE1318" i="46"/>
  <c r="AE576" i="46"/>
  <c r="AE1472" i="46"/>
  <c r="AE1257" i="46"/>
  <c r="AE1980" i="46"/>
  <c r="AE2120" i="46"/>
  <c r="AE1431" i="46"/>
  <c r="AE1755" i="46"/>
  <c r="AE2284" i="46"/>
  <c r="AE1760" i="46"/>
  <c r="AE2060" i="46"/>
  <c r="AE2444" i="46"/>
  <c r="AE1896" i="46"/>
  <c r="AE1637" i="46"/>
  <c r="AE1479" i="46"/>
  <c r="AE2205" i="46"/>
  <c r="AE563" i="46"/>
  <c r="AE535" i="46"/>
  <c r="AE760" i="46"/>
  <c r="AE763" i="46"/>
  <c r="AE1316" i="46"/>
  <c r="AE1764" i="46"/>
  <c r="AE1525" i="46"/>
  <c r="AE698" i="46"/>
  <c r="AE1594" i="46"/>
  <c r="AE2358" i="46"/>
  <c r="AE2257" i="46"/>
  <c r="AE2458" i="46"/>
  <c r="AE994" i="46"/>
  <c r="AE2288" i="46"/>
  <c r="AE1818" i="46"/>
  <c r="AE1253" i="46"/>
  <c r="AE911" i="46"/>
  <c r="AE484" i="46"/>
  <c r="AE1587" i="46"/>
  <c r="AE2387" i="46"/>
  <c r="AE2460" i="46"/>
  <c r="AE1011" i="46"/>
  <c r="AE1517" i="46"/>
  <c r="AE1720" i="46"/>
  <c r="AE1441" i="46"/>
  <c r="AE1330" i="46"/>
  <c r="AE2304" i="46"/>
  <c r="AE1992" i="46"/>
  <c r="AE1711" i="46"/>
  <c r="AE1211" i="46"/>
  <c r="AE799" i="46"/>
  <c r="AE1321" i="46"/>
  <c r="AE1769" i="46"/>
  <c r="AE2047" i="46"/>
  <c r="AE2184" i="46"/>
  <c r="AE1156" i="46"/>
  <c r="AE1097" i="46"/>
  <c r="AE2124" i="46"/>
  <c r="AE733" i="46"/>
  <c r="AE1629" i="46"/>
  <c r="AE2178" i="46"/>
  <c r="AE869" i="46"/>
  <c r="AE1701" i="46"/>
  <c r="AE1366" i="46"/>
  <c r="AE1648" i="46"/>
  <c r="AE1386" i="46"/>
  <c r="AE1659" i="46"/>
  <c r="AE1133" i="46"/>
  <c r="AE479" i="46"/>
  <c r="AE1380" i="46"/>
  <c r="AE934" i="46"/>
  <c r="AE1247" i="46"/>
  <c r="AE1210" i="46"/>
  <c r="AE1658" i="46"/>
  <c r="AE1827" i="46"/>
  <c r="AE2321" i="46"/>
  <c r="AE1503" i="46"/>
  <c r="AE2211" i="46"/>
  <c r="AE2089" i="46"/>
  <c r="AE1685" i="46"/>
  <c r="AE713" i="46"/>
  <c r="AE1178" i="46"/>
  <c r="AE1576" i="46"/>
  <c r="AE1323" i="46"/>
  <c r="AE1317" i="46"/>
  <c r="AE816" i="46"/>
  <c r="AE2333" i="46"/>
  <c r="AE2159" i="46"/>
  <c r="AE1785" i="46"/>
  <c r="AE2003" i="46"/>
  <c r="AE2451" i="46"/>
  <c r="AE2140" i="46"/>
  <c r="AE1581" i="46"/>
  <c r="AE1505" i="46"/>
  <c r="AE1783" i="46"/>
  <c r="AE1903" i="46"/>
  <c r="AE1275" i="46"/>
  <c r="AE2138" i="46"/>
  <c r="AE2069" i="46"/>
  <c r="AE2215" i="46"/>
  <c r="AE918" i="46"/>
  <c r="AE1430" i="46"/>
  <c r="AE1241" i="46"/>
  <c r="AE1847" i="46"/>
  <c r="AE2177" i="46"/>
  <c r="AE1246" i="46"/>
  <c r="AE1400" i="46"/>
  <c r="AE2084" i="46"/>
  <c r="AE2385" i="46"/>
  <c r="AE492" i="46"/>
  <c r="AE665" i="46"/>
  <c r="AE2397" i="46"/>
  <c r="AE2223" i="46"/>
  <c r="AE1225" i="46"/>
  <c r="AE2006" i="46"/>
  <c r="AE1770" i="46"/>
  <c r="AE1894" i="46"/>
  <c r="AE1550" i="46"/>
  <c r="AE913" i="46"/>
  <c r="AE1361" i="46"/>
  <c r="AE1745" i="46"/>
  <c r="AE1483" i="46"/>
  <c r="AE2123" i="46"/>
  <c r="AE1829" i="46"/>
  <c r="AE982" i="46"/>
  <c r="AE1494" i="46"/>
  <c r="AE1623" i="46"/>
  <c r="AE2241" i="46"/>
  <c r="AE2131" i="46"/>
  <c r="AE1267" i="46"/>
  <c r="AE1500" i="46"/>
  <c r="AE727" i="46"/>
  <c r="AE568" i="46"/>
  <c r="AE1464" i="46"/>
  <c r="AE1586" i="46"/>
  <c r="AE571" i="46"/>
  <c r="AE1001" i="46"/>
  <c r="AE1100" i="46"/>
  <c r="AE1320" i="46"/>
  <c r="AE2388" i="46"/>
  <c r="AE1714" i="46"/>
  <c r="AE411" i="46"/>
  <c r="AE1175" i="46"/>
  <c r="AE1080" i="46"/>
  <c r="AE1912" i="46"/>
  <c r="AE2359" i="46"/>
  <c r="AE1399" i="46"/>
  <c r="AE1927" i="46"/>
  <c r="AE2386" i="46"/>
  <c r="AE1507" i="46"/>
  <c r="AE1513" i="46"/>
  <c r="G33" i="23"/>
  <c r="G37" i="23"/>
  <c r="G41" i="23"/>
  <c r="G45" i="23"/>
  <c r="G49" i="23"/>
  <c r="G53" i="23"/>
  <c r="G57" i="23"/>
  <c r="G44" i="23"/>
  <c r="G56" i="23"/>
  <c r="G34" i="23"/>
  <c r="G38" i="23"/>
  <c r="G42" i="23"/>
  <c r="G46" i="23"/>
  <c r="G50" i="23"/>
  <c r="G54" i="23"/>
  <c r="G58" i="23"/>
  <c r="G36" i="23"/>
  <c r="G48" i="23"/>
  <c r="G35" i="23"/>
  <c r="G39" i="23"/>
  <c r="G43" i="23"/>
  <c r="G47" i="23"/>
  <c r="G51" i="23"/>
  <c r="G55" i="23"/>
  <c r="G40" i="23"/>
  <c r="G52" i="23"/>
  <c r="H28" i="23"/>
  <c r="Y20" i="46"/>
  <c r="AD20" i="46" s="1"/>
  <c r="Y23" i="46"/>
  <c r="Y22" i="46"/>
  <c r="AA22" i="46" s="1"/>
  <c r="Y21" i="46"/>
  <c r="AA21" i="46" s="1"/>
  <c r="AE584" i="46" l="1"/>
  <c r="AE2127" i="46"/>
  <c r="AE721" i="46"/>
  <c r="AE1019" i="46"/>
  <c r="AE626" i="46"/>
  <c r="AE1110" i="46"/>
  <c r="AE720" i="46"/>
  <c r="AE792" i="46"/>
  <c r="AE1854" i="46"/>
  <c r="AE1327" i="46"/>
  <c r="AE906" i="46"/>
  <c r="AE1692" i="46"/>
  <c r="AE1352" i="46"/>
  <c r="AE1023" i="46"/>
  <c r="AE1334" i="46"/>
  <c r="AE2529" i="46"/>
  <c r="AE670" i="46"/>
  <c r="AE627" i="46"/>
  <c r="AE737" i="46"/>
  <c r="AE1104" i="46"/>
  <c r="AE599" i="46"/>
  <c r="AE438" i="46"/>
  <c r="AE2590" i="46"/>
  <c r="AE654" i="46"/>
  <c r="AE1758" i="46"/>
  <c r="AE724" i="46"/>
  <c r="AE1261" i="46"/>
  <c r="AE854" i="46"/>
  <c r="AE573" i="46"/>
  <c r="AE1757" i="46"/>
  <c r="AE2285" i="46"/>
  <c r="AE1819" i="46"/>
  <c r="AE1031" i="46"/>
  <c r="AE2261" i="46"/>
  <c r="AE542" i="46"/>
  <c r="AE678" i="46"/>
  <c r="AE2615" i="46"/>
  <c r="AE557" i="46"/>
  <c r="AE2652" i="46"/>
  <c r="AE1856" i="46"/>
  <c r="AE596" i="46"/>
  <c r="AE629" i="46"/>
  <c r="AE1456" i="46"/>
  <c r="AE2596" i="46"/>
  <c r="AE437" i="46"/>
  <c r="AE478" i="46"/>
  <c r="AE1442" i="46"/>
  <c r="AE1013" i="46"/>
  <c r="AE489" i="46"/>
  <c r="AE2221" i="46"/>
  <c r="AE1857" i="46"/>
  <c r="AE593" i="46"/>
  <c r="AE409" i="46"/>
  <c r="AE428" i="46"/>
  <c r="AE1074" i="46"/>
  <c r="AE674" i="46"/>
  <c r="AE1018" i="46"/>
  <c r="AE742" i="46"/>
  <c r="AE2077" i="46"/>
  <c r="AE1546" i="46"/>
  <c r="AE750" i="46"/>
  <c r="AE435" i="46"/>
  <c r="AE2130" i="46"/>
  <c r="AE959" i="46"/>
  <c r="AE734" i="46"/>
  <c r="AE879" i="46"/>
  <c r="AE1595" i="46"/>
  <c r="AE827" i="46"/>
  <c r="AE1135" i="46"/>
  <c r="AE497" i="46"/>
  <c r="AE597" i="46"/>
  <c r="AE605" i="46"/>
  <c r="AE2353" i="46"/>
  <c r="AE1729" i="46"/>
  <c r="AE1037" i="46"/>
  <c r="AE1727" i="46"/>
  <c r="AE736" i="46"/>
  <c r="AE1102" i="46"/>
  <c r="AE620" i="46"/>
  <c r="AE2011" i="46"/>
  <c r="AE441" i="46"/>
  <c r="AE2225" i="46"/>
  <c r="AE2063" i="46"/>
  <c r="AE2391" i="46"/>
  <c r="AE2514" i="46"/>
  <c r="AE580" i="46"/>
  <c r="AE1726" i="46"/>
  <c r="AE1952" i="46"/>
  <c r="AE499" i="46"/>
  <c r="AE1208" i="46"/>
  <c r="AE1119" i="46"/>
  <c r="AE619" i="46"/>
  <c r="AE2633" i="46"/>
  <c r="AE559" i="46"/>
  <c r="AE885" i="46"/>
  <c r="AE855" i="46"/>
  <c r="AE1842" i="46"/>
  <c r="AE741" i="46"/>
  <c r="AE2030" i="46"/>
  <c r="AE2636" i="46"/>
  <c r="AE1193" i="46"/>
  <c r="AE749" i="46"/>
  <c r="AE907" i="46"/>
  <c r="AE1230" i="46"/>
  <c r="AE2048" i="46"/>
  <c r="AE1858" i="46"/>
  <c r="AE2028" i="46"/>
  <c r="AE1940" i="46"/>
  <c r="AE598" i="46"/>
  <c r="AE863" i="46"/>
  <c r="AE1025" i="46"/>
  <c r="AE1224" i="46"/>
  <c r="AE2481" i="46"/>
  <c r="AE987" i="46"/>
  <c r="AE2201" i="46"/>
  <c r="AE708" i="46"/>
  <c r="AE1724" i="46"/>
  <c r="AE1983" i="46"/>
  <c r="AE1977" i="46"/>
  <c r="AE2136" i="46"/>
  <c r="AE1445" i="46"/>
  <c r="AE2274" i="46"/>
  <c r="AE405" i="46"/>
  <c r="AE1118" i="46"/>
  <c r="AE1561" i="46"/>
  <c r="AE2341" i="46"/>
  <c r="AE407" i="46"/>
  <c r="AE574" i="46"/>
  <c r="AE603" i="46"/>
  <c r="AE1712" i="46"/>
  <c r="AE1195" i="46"/>
  <c r="AE1855" i="46"/>
  <c r="AE637" i="46"/>
  <c r="AE2610" i="46"/>
  <c r="AE677" i="46"/>
  <c r="AE676" i="46"/>
  <c r="AE2026" i="46"/>
  <c r="AE1531" i="46"/>
  <c r="AE2111" i="46"/>
  <c r="AE607" i="46"/>
  <c r="AE811" i="46"/>
  <c r="AE1152" i="46"/>
  <c r="AE444" i="46"/>
  <c r="AE2594" i="46"/>
  <c r="AE2661" i="46"/>
  <c r="AE960" i="46"/>
  <c r="AE1173" i="46"/>
  <c r="AE408" i="46"/>
  <c r="AE1759" i="46"/>
  <c r="AE671" i="46"/>
  <c r="AE1027" i="46"/>
  <c r="AE1830" i="46"/>
  <c r="AE2673" i="46"/>
  <c r="AE888" i="46"/>
  <c r="AE601" i="46"/>
  <c r="AE1898" i="46"/>
  <c r="AE2339" i="46"/>
  <c r="AE579" i="46"/>
  <c r="AE2043" i="46"/>
  <c r="AE436" i="46"/>
  <c r="AE2147" i="46"/>
  <c r="AE446" i="46"/>
  <c r="AE2525" i="46"/>
  <c r="AE418" i="46"/>
  <c r="AE416" i="46"/>
  <c r="AE2295" i="46"/>
  <c r="AE442" i="46"/>
  <c r="AE2400" i="46"/>
  <c r="AE634" i="46"/>
  <c r="AE519" i="46"/>
  <c r="AE681" i="46"/>
  <c r="AE754" i="46"/>
  <c r="AE870" i="46"/>
  <c r="AE451" i="46"/>
  <c r="AE1088" i="46"/>
  <c r="AE1709" i="46"/>
  <c r="AE433" i="46"/>
  <c r="AE518" i="46"/>
  <c r="AE1022" i="46"/>
  <c r="AE2403" i="46"/>
  <c r="AE995" i="46"/>
  <c r="AE440" i="46"/>
  <c r="AE752" i="46"/>
  <c r="AE1535" i="46"/>
  <c r="AE1207" i="46"/>
  <c r="AE1773" i="46"/>
  <c r="AE704" i="46"/>
  <c r="AE1814" i="46"/>
  <c r="AE1123" i="46"/>
  <c r="AE1005" i="46"/>
  <c r="AE1351" i="46"/>
  <c r="AE1572" i="46"/>
  <c r="AE1039" i="46"/>
  <c r="AE903" i="46"/>
  <c r="AE1349" i="46"/>
  <c r="AE2675" i="46"/>
  <c r="AE2470" i="46"/>
  <c r="AE767" i="46"/>
  <c r="AE1688" i="46"/>
  <c r="AE791" i="46"/>
  <c r="AE2591" i="46"/>
  <c r="AE511" i="46"/>
  <c r="AE2118" i="46"/>
  <c r="AE537" i="46"/>
  <c r="AE1120" i="46"/>
  <c r="AE1413" i="46"/>
  <c r="AE2662" i="46"/>
  <c r="AE459" i="46"/>
  <c r="AE2533" i="46"/>
  <c r="AE1103" i="46"/>
  <c r="AE463" i="46"/>
  <c r="AE989" i="46"/>
  <c r="AE439" i="46"/>
  <c r="AE434" i="46"/>
  <c r="AE2663" i="46"/>
  <c r="AE540" i="46"/>
  <c r="AE630" i="46"/>
  <c r="AE1017" i="46"/>
  <c r="AE1015" i="46"/>
  <c r="AE1026" i="46"/>
  <c r="AE1141" i="46"/>
  <c r="AE755" i="46"/>
  <c r="AE2139" i="46"/>
  <c r="AE2389" i="46"/>
  <c r="AE1893" i="46"/>
  <c r="AE738" i="46"/>
  <c r="AE1194" i="46"/>
  <c r="AE1443" i="46"/>
  <c r="AE2002" i="46"/>
  <c r="AE735" i="46"/>
  <c r="AE1114" i="46"/>
  <c r="AE2664" i="46"/>
  <c r="AE2509" i="46"/>
  <c r="AE1003" i="46"/>
  <c r="AE2537" i="46"/>
  <c r="AE1444" i="46"/>
  <c r="AE2576" i="46"/>
  <c r="AE2556" i="46"/>
  <c r="AE2412" i="46"/>
  <c r="AE1071" i="46"/>
  <c r="AE457" i="46"/>
  <c r="AE1069" i="46"/>
  <c r="AE1864" i="46"/>
  <c r="AE1146" i="46"/>
  <c r="AE952" i="46"/>
  <c r="AE1333" i="46"/>
  <c r="AE2645" i="46"/>
  <c r="AE801" i="46"/>
  <c r="AE680" i="46"/>
  <c r="AE683" i="46"/>
  <c r="AE1093" i="46"/>
  <c r="AE1279" i="46"/>
  <c r="AE2332" i="46"/>
  <c r="AE1179" i="46"/>
  <c r="AE1106" i="46"/>
  <c r="AE988" i="46"/>
  <c r="AE714" i="46"/>
  <c r="AE1533" i="46"/>
  <c r="AE739" i="46"/>
  <c r="AE570" i="46"/>
  <c r="AE572" i="46"/>
  <c r="AE1151" i="46"/>
  <c r="AE1063" i="46"/>
  <c r="AE2187" i="46"/>
  <c r="AE2108" i="46"/>
  <c r="AE706" i="46"/>
  <c r="AE905" i="46"/>
  <c r="AE886" i="46"/>
  <c r="AE718" i="46"/>
  <c r="AE602" i="46"/>
  <c r="AE716" i="46"/>
  <c r="AE600" i="46"/>
  <c r="AE564" i="46"/>
  <c r="AE578" i="46"/>
  <c r="AE2659" i="46"/>
  <c r="AE2087" i="46"/>
  <c r="AE726" i="46"/>
  <c r="AE2498" i="46"/>
  <c r="AE1082" i="46"/>
  <c r="AE2651" i="46"/>
  <c r="AE2399" i="46"/>
  <c r="AE1843" i="46"/>
  <c r="AE606" i="46"/>
  <c r="AE983" i="46"/>
  <c r="AE1537" i="46"/>
  <c r="AE1684" i="46"/>
  <c r="AE2510" i="46"/>
  <c r="AE1116" i="46"/>
  <c r="AE1147" i="46"/>
  <c r="AE2383" i="46"/>
  <c r="AE1725" i="46"/>
  <c r="AE2340" i="46"/>
  <c r="AE796" i="46"/>
  <c r="AE841" i="46"/>
  <c r="AE1170" i="46"/>
  <c r="AE904" i="46"/>
  <c r="AE417" i="46"/>
  <c r="AE1068" i="46"/>
  <c r="AE1066" i="46"/>
  <c r="AE443" i="46"/>
  <c r="AE1188" i="46"/>
  <c r="AE751" i="46"/>
  <c r="AE993" i="46"/>
  <c r="AE1538" i="46"/>
  <c r="AE1536" i="46"/>
  <c r="AE585" i="46"/>
  <c r="AE2404" i="46"/>
  <c r="AE2186" i="46"/>
  <c r="AE512" i="46"/>
  <c r="AE1389" i="46"/>
  <c r="AE567" i="46"/>
  <c r="AE2218" i="46"/>
  <c r="AE1560" i="46"/>
  <c r="AE1038" i="46"/>
  <c r="AE1493" i="46"/>
  <c r="AE1465" i="46"/>
  <c r="AE834" i="46"/>
  <c r="AE2017" i="46"/>
  <c r="AE2641" i="46"/>
  <c r="AE2679" i="46"/>
  <c r="AE2504" i="46"/>
  <c r="AE2445" i="46"/>
  <c r="AE2646" i="46"/>
  <c r="AE824" i="46"/>
  <c r="AE404" i="46"/>
  <c r="AE828" i="46"/>
  <c r="AE1346" i="46"/>
  <c r="AE2210" i="46"/>
  <c r="AE1567" i="46"/>
  <c r="AE633" i="46"/>
  <c r="AE1371" i="46"/>
  <c r="AE1029" i="46"/>
  <c r="AE2522" i="46"/>
  <c r="AE924" i="46"/>
  <c r="AE1105" i="46"/>
  <c r="AE950" i="46"/>
  <c r="AE625" i="46"/>
  <c r="AE889" i="46"/>
  <c r="AE1887" i="46"/>
  <c r="AE548" i="46"/>
  <c r="AE679" i="46"/>
  <c r="AE1030" i="46"/>
  <c r="AE1206" i="46"/>
  <c r="AE2614" i="46"/>
  <c r="AE1190" i="46"/>
  <c r="AE2526" i="46"/>
  <c r="AE951" i="46"/>
  <c r="AE757" i="46"/>
  <c r="AE1191" i="46"/>
  <c r="AE618" i="46"/>
  <c r="AE1532" i="46"/>
  <c r="AE1021" i="46"/>
  <c r="AE1691" i="46"/>
  <c r="AE1028" i="46"/>
  <c r="AE682" i="46"/>
  <c r="AE1970" i="46"/>
  <c r="AE891" i="46"/>
  <c r="AE1728" i="46"/>
  <c r="AE998" i="46"/>
  <c r="AE636" i="46"/>
  <c r="AE425" i="46"/>
  <c r="AE962" i="46"/>
  <c r="AE1072" i="46"/>
  <c r="AE1534" i="46"/>
  <c r="AE1412" i="46"/>
  <c r="AE1543" i="46"/>
  <c r="AE880" i="46"/>
  <c r="AE2354" i="46"/>
  <c r="AE1092" i="46"/>
  <c r="AE926" i="46"/>
  <c r="AE1140" i="46"/>
  <c r="AE2577" i="46"/>
  <c r="AE1777" i="46"/>
  <c r="AE1058" i="46"/>
  <c r="AE1384" i="46"/>
  <c r="AE624" i="46"/>
  <c r="AE2628" i="46"/>
  <c r="AE2632" i="46"/>
  <c r="AE2587" i="46"/>
  <c r="AE1374" i="46"/>
  <c r="AE2352" i="46"/>
  <c r="AE2642" i="46"/>
  <c r="AE894" i="46"/>
  <c r="AE2611" i="46"/>
  <c r="AE1938" i="46"/>
  <c r="AE1928" i="46"/>
  <c r="AE1939" i="46"/>
  <c r="AE1115" i="46"/>
  <c r="AE893" i="46"/>
  <c r="AE635" i="46"/>
  <c r="AE1991" i="46"/>
  <c r="AE1189" i="46"/>
  <c r="AE2197" i="46"/>
  <c r="AE2629" i="46"/>
  <c r="AE887" i="46"/>
  <c r="AE2474" i="46"/>
  <c r="AE1280" i="46"/>
  <c r="AE2148" i="46"/>
  <c r="AE820" i="46"/>
  <c r="AE1951" i="46"/>
  <c r="AE1617" i="46"/>
  <c r="AE455" i="46"/>
  <c r="AE814" i="46"/>
  <c r="AE2045" i="46"/>
  <c r="AE1270" i="46"/>
  <c r="AE474" i="46"/>
  <c r="AE530" i="46"/>
  <c r="AE410" i="46"/>
  <c r="AE852" i="46"/>
  <c r="AE420" i="46"/>
  <c r="AE2380" i="46"/>
  <c r="AE1187" i="46"/>
  <c r="AE2116" i="46"/>
  <c r="AE2229" i="46"/>
  <c r="AE2433" i="46"/>
  <c r="AE1911" i="46"/>
  <c r="AE837" i="46"/>
  <c r="AE2465" i="46"/>
  <c r="AE1765" i="46"/>
  <c r="AE2336" i="46"/>
  <c r="AE493" i="46"/>
  <c r="AE743" i="46"/>
  <c r="AE1611" i="46"/>
  <c r="AE758" i="46"/>
  <c r="AE2004" i="46"/>
  <c r="AE524" i="46"/>
  <c r="AE1428" i="46"/>
  <c r="AE1223" i="46"/>
  <c r="AE1860" i="46"/>
  <c r="AE798" i="46"/>
  <c r="AE613" i="46"/>
  <c r="AE649" i="46"/>
  <c r="AE2464" i="46"/>
  <c r="AE427" i="46"/>
  <c r="AE1095" i="46"/>
  <c r="AE1051" i="46"/>
  <c r="AE914" i="46"/>
  <c r="AE1150" i="46"/>
  <c r="AE1360" i="46"/>
  <c r="AE1924" i="46"/>
  <c r="AE694" i="46"/>
  <c r="AE515" i="46"/>
  <c r="AE1681" i="46"/>
  <c r="AE797" i="46"/>
  <c r="AE1879" i="46"/>
  <c r="AE812" i="46"/>
  <c r="AE1774" i="46"/>
  <c r="AE608" i="46"/>
  <c r="AE700" i="46"/>
  <c r="AE2171" i="46"/>
  <c r="AE1630" i="46"/>
  <c r="AE1437" i="46"/>
  <c r="AE2262" i="46"/>
  <c r="AE697" i="46"/>
  <c r="AE866" i="46"/>
  <c r="AE1933" i="46"/>
  <c r="AE1524" i="46"/>
  <c r="AE1962" i="46"/>
  <c r="AE529" i="46"/>
  <c r="AE1050" i="46"/>
  <c r="AE1870" i="46"/>
  <c r="AE940" i="46"/>
  <c r="AE1328" i="46"/>
  <c r="AE1634" i="46"/>
  <c r="AE533" i="46"/>
  <c r="AE915" i="46"/>
  <c r="AE2324" i="46"/>
  <c r="AE803" i="46"/>
  <c r="AE1677" i="46"/>
  <c r="AE491" i="46"/>
  <c r="AE651" i="46"/>
  <c r="AE1009" i="46"/>
  <c r="AE1124" i="46"/>
  <c r="AE1172" i="46"/>
  <c r="AE2366" i="46"/>
  <c r="AE1375" i="46"/>
  <c r="AE1767" i="46"/>
  <c r="AE1169" i="46"/>
  <c r="AE1605" i="46"/>
  <c r="AE1427" i="46"/>
  <c r="AE1667" i="46"/>
  <c r="AE1485" i="46"/>
  <c r="AE1160" i="46"/>
  <c r="AE748" i="46"/>
  <c r="AE2375" i="46"/>
  <c r="AE692" i="46"/>
  <c r="AE1300" i="46"/>
  <c r="AE851" i="46"/>
  <c r="AE639" i="46"/>
  <c r="AE1089" i="46"/>
  <c r="AE1921" i="46"/>
  <c r="AE2162" i="46"/>
  <c r="AE2009" i="46"/>
  <c r="AE954" i="46"/>
  <c r="AE1820" i="46"/>
  <c r="AE1957" i="46"/>
  <c r="AE666" i="46"/>
  <c r="AE1468" i="46"/>
  <c r="AE1162" i="46"/>
  <c r="AE1832" i="46"/>
  <c r="AE1076" i="46"/>
  <c r="AE1621" i="46"/>
  <c r="AE2373" i="46"/>
  <c r="AE615" i="46"/>
  <c r="AE520" i="46"/>
  <c r="AE1369" i="46"/>
  <c r="AE452" i="46"/>
  <c r="AE948" i="46"/>
  <c r="AE1708" i="46"/>
  <c r="AE1233" i="46"/>
  <c r="AE972" i="46"/>
  <c r="AE2207" i="46"/>
  <c r="AE2181" i="46"/>
  <c r="AE456" i="46"/>
  <c r="AE1126" i="46"/>
  <c r="AE1094" i="46"/>
  <c r="AE609" i="46"/>
  <c r="AE454" i="46"/>
  <c r="AE800" i="46"/>
  <c r="AE2057" i="46"/>
  <c r="AE1417" i="46"/>
  <c r="AE858" i="46"/>
  <c r="AE509" i="46"/>
  <c r="AE532" i="46"/>
  <c r="AE1574" i="46"/>
  <c r="AE1137" i="46"/>
  <c r="AE1604" i="46"/>
  <c r="AE1590" i="46"/>
  <c r="AE1521" i="46"/>
  <c r="AE1772" i="46"/>
  <c r="AE1689" i="46"/>
  <c r="AE1906" i="46"/>
  <c r="AE488" i="46"/>
  <c r="AE850" i="46"/>
  <c r="AE1905" i="46"/>
  <c r="AE498" i="46"/>
  <c r="AE1690" i="46"/>
  <c r="AE1570" i="46"/>
  <c r="AE2438" i="46"/>
  <c r="AE471" i="46"/>
  <c r="AE2260" i="46"/>
  <c r="AE853" i="46"/>
  <c r="AE856" i="46"/>
  <c r="AE1908" i="46"/>
  <c r="AE2175" i="46"/>
  <c r="AE1541" i="46"/>
  <c r="AE510" i="46"/>
  <c r="AE1047" i="46"/>
  <c r="AE810" i="46"/>
  <c r="AE661" i="46"/>
  <c r="AE1947" i="46"/>
  <c r="AE1786" i="46"/>
  <c r="AE2035" i="46"/>
  <c r="AE1654" i="46"/>
  <c r="AE1070" i="46"/>
  <c r="AE475" i="46"/>
  <c r="AE802" i="46"/>
  <c r="AE867" i="46"/>
  <c r="AE465" i="46"/>
  <c r="AE1073" i="46"/>
  <c r="AE1324" i="46"/>
  <c r="AE2331" i="46"/>
  <c r="AE2133" i="46"/>
  <c r="AE981" i="46"/>
  <c r="AE1917" i="46"/>
  <c r="AE1122" i="46"/>
  <c r="AE501" i="46"/>
  <c r="AE2401" i="46"/>
  <c r="AE1099" i="46"/>
  <c r="AE1803" i="46"/>
  <c r="AE1851" i="46"/>
  <c r="AE1682" i="46"/>
  <c r="AE1616" i="46"/>
  <c r="AE2252" i="46"/>
  <c r="AE2374" i="46"/>
  <c r="AE1949" i="46"/>
  <c r="AE1603" i="46"/>
  <c r="AE1890" i="46"/>
  <c r="AE2398" i="46"/>
  <c r="AE611" i="46"/>
  <c r="AE1510" i="46"/>
  <c r="AE1750" i="46"/>
  <c r="AE1742" i="46"/>
  <c r="AE844" i="46"/>
  <c r="AE1284" i="46"/>
  <c r="AE1042" i="46"/>
  <c r="AE1787" i="46"/>
  <c r="AE2152" i="46"/>
  <c r="AE688" i="46"/>
  <c r="AE1273" i="46"/>
  <c r="AE1407" i="46"/>
  <c r="AE843" i="46"/>
  <c r="AE1244" i="46"/>
  <c r="AE1597" i="46"/>
  <c r="AE1392" i="46"/>
  <c r="AE2016" i="46"/>
  <c r="AE402" i="46"/>
  <c r="AE2469" i="46"/>
  <c r="AE1975" i="46"/>
  <c r="AE917" i="46"/>
  <c r="AE1181" i="46"/>
  <c r="AE1454" i="46"/>
  <c r="AE2117" i="46"/>
  <c r="AE2192" i="46"/>
  <c r="AE421" i="46"/>
  <c r="AE422" i="46"/>
  <c r="AE1061" i="46"/>
  <c r="AE2034" i="46"/>
  <c r="AE761" i="46"/>
  <c r="AE495" i="46"/>
  <c r="AE2204" i="46"/>
  <c r="AE1835" i="46"/>
  <c r="AE2418" i="46"/>
  <c r="AE1872" i="46"/>
  <c r="AE2000" i="46"/>
  <c r="AE1149" i="46"/>
  <c r="AE1293" i="46"/>
  <c r="AE2081" i="46"/>
  <c r="AE2311" i="46"/>
  <c r="AE403" i="46"/>
  <c r="AE872" i="46"/>
  <c r="AE1976" i="46"/>
  <c r="AE2137" i="46"/>
  <c r="AE487" i="46"/>
  <c r="AE2042" i="46"/>
  <c r="AE2290" i="46"/>
  <c r="AE2428" i="46"/>
  <c r="AE836" i="46"/>
  <c r="AE1491" i="46"/>
  <c r="AE759" i="46"/>
  <c r="AE1157" i="46"/>
  <c r="AE1040" i="46"/>
  <c r="AE490" i="46"/>
  <c r="AE2001" i="46"/>
  <c r="AE1475" i="46"/>
  <c r="AE976" i="46"/>
  <c r="AE701" i="46"/>
  <c r="AE931" i="46"/>
  <c r="AE1788" i="46"/>
  <c r="AE2429" i="46"/>
  <c r="AE1647" i="46"/>
  <c r="AE944" i="46"/>
  <c r="AE1309" i="46"/>
  <c r="AE838" i="46"/>
  <c r="AE1563" i="46"/>
  <c r="AE2365" i="46"/>
  <c r="AE2384" i="46"/>
  <c r="AE1198" i="46"/>
  <c r="AE1457" i="46"/>
  <c r="AE1831" i="46"/>
  <c r="AE477" i="46"/>
  <c r="AE1704" i="46"/>
  <c r="AE462" i="46"/>
  <c r="AE2263" i="46"/>
  <c r="AE2090" i="46"/>
  <c r="AE2169" i="46"/>
  <c r="AE1245" i="46"/>
  <c r="AE2243" i="46"/>
  <c r="AE672" i="46"/>
  <c r="AE1281" i="46"/>
  <c r="AE1754" i="46"/>
  <c r="AE935" i="46"/>
  <c r="AE668" i="46"/>
  <c r="AE747" i="46"/>
  <c r="AE1168" i="46"/>
  <c r="AE2356" i="46"/>
  <c r="AE1282" i="46"/>
  <c r="AE660" i="46"/>
  <c r="AE1128" i="46"/>
  <c r="AE691" i="46"/>
  <c r="AE523" i="46"/>
  <c r="AE1664" i="46"/>
  <c r="AE979" i="46"/>
  <c r="AE912" i="46"/>
  <c r="AE2357" i="46"/>
  <c r="AE521" i="46"/>
  <c r="AE1101" i="46"/>
  <c r="AE1839" i="46"/>
  <c r="AE1526" i="46"/>
  <c r="AE1968" i="46"/>
  <c r="AE840" i="46"/>
  <c r="AE740" i="46"/>
  <c r="AE1519" i="46"/>
  <c r="AE503" i="46"/>
  <c r="AE1795" i="46"/>
  <c r="AE805" i="46"/>
  <c r="AE2078" i="46"/>
  <c r="AE2317" i="46"/>
  <c r="AE2337" i="46"/>
  <c r="AE815" i="46"/>
  <c r="AE1883" i="46"/>
  <c r="AE817" i="46"/>
  <c r="AE2462" i="46"/>
  <c r="AE1171" i="46"/>
  <c r="AE1290" i="46"/>
  <c r="AE971" i="46"/>
  <c r="AE1319" i="46"/>
  <c r="AE1219" i="46"/>
  <c r="AE1090" i="46"/>
  <c r="AE458" i="46"/>
  <c r="AE506" i="46"/>
  <c r="AE1802" i="46"/>
  <c r="AE1520" i="46"/>
  <c r="AE2114" i="46"/>
  <c r="AE846" i="46"/>
  <c r="AE1161" i="46"/>
  <c r="AE667" i="46"/>
  <c r="AE505" i="46"/>
  <c r="AE1916" i="46"/>
  <c r="AE1812" i="46"/>
  <c r="AE2224" i="46"/>
  <c r="AE659" i="46"/>
  <c r="AE2164" i="46"/>
  <c r="AE1143" i="46"/>
  <c r="AE2456" i="46"/>
  <c r="AE1291" i="46"/>
  <c r="AE916" i="46"/>
  <c r="AE1109" i="46"/>
  <c r="AE1262" i="46"/>
  <c r="AE925" i="46"/>
  <c r="AE2198" i="46"/>
  <c r="AE1409" i="46"/>
  <c r="AE2392" i="46"/>
  <c r="AE1081" i="46"/>
  <c r="AE849" i="46"/>
  <c r="AE2364" i="46"/>
  <c r="AE423" i="46"/>
  <c r="AE646" i="46"/>
  <c r="AE823" i="46"/>
  <c r="AE2005" i="46"/>
  <c r="AE1287" i="46"/>
  <c r="AE2143" i="46"/>
  <c r="AE2208" i="46"/>
  <c r="AE2436" i="46"/>
  <c r="AE2135" i="46"/>
  <c r="AE1263" i="46"/>
  <c r="AE1329" i="46"/>
  <c r="AE829" i="46"/>
  <c r="AE513" i="46"/>
  <c r="AE1679" i="46"/>
  <c r="AE424" i="46"/>
  <c r="AE833" i="46"/>
  <c r="AE2238" i="46"/>
  <c r="AE859" i="46"/>
  <c r="AE412" i="46"/>
  <c r="AE942" i="46"/>
  <c r="AE2461" i="46"/>
  <c r="AE1710" i="46"/>
  <c r="AE500" i="46"/>
  <c r="AE652" i="46"/>
  <c r="AE2335" i="46"/>
  <c r="AE1941" i="46"/>
  <c r="AE1423" i="46"/>
  <c r="AE832" i="46"/>
  <c r="AE2094" i="46"/>
  <c r="AE1578" i="46"/>
  <c r="AE1331" i="46"/>
  <c r="AE835" i="46"/>
  <c r="AE1779" i="46"/>
  <c r="AE1801" i="46"/>
  <c r="AE461" i="46"/>
  <c r="AE1131" i="46"/>
  <c r="AE1523" i="46"/>
  <c r="AE1372" i="46"/>
  <c r="AE1295" i="46"/>
  <c r="AE1931" i="46"/>
  <c r="AE669" i="46"/>
  <c r="AE1932" i="46"/>
  <c r="AE502" i="46"/>
  <c r="AE1067" i="46"/>
  <c r="AE2435" i="46"/>
  <c r="AE864" i="46"/>
  <c r="AE1751" i="46"/>
  <c r="AE2402" i="46"/>
  <c r="AE2334" i="46"/>
  <c r="AE2368" i="46"/>
  <c r="AE848" i="46"/>
  <c r="AE1449" i="46"/>
  <c r="AE821" i="46"/>
  <c r="AE2273" i="46"/>
  <c r="AE2346" i="46"/>
  <c r="AE1825" i="46"/>
  <c r="AE1098" i="46"/>
  <c r="AE2344" i="46"/>
  <c r="AE1403" i="46"/>
  <c r="AE970" i="46"/>
  <c r="AE1833" i="46"/>
  <c r="AE1848" i="46"/>
  <c r="AE1752" i="46"/>
  <c r="AE1159" i="46"/>
  <c r="AE1404" i="46"/>
  <c r="AE1998" i="46"/>
  <c r="AE2328" i="46"/>
  <c r="AE1212" i="46"/>
  <c r="AE2119" i="46"/>
  <c r="AE2300" i="46"/>
  <c r="AE610" i="46"/>
  <c r="AE978" i="46"/>
  <c r="AE822" i="46"/>
  <c r="AE486" i="46"/>
  <c r="AE2231" i="46"/>
  <c r="AE1768" i="46"/>
  <c r="AE943" i="46"/>
  <c r="AE508" i="46"/>
  <c r="AE992" i="46"/>
  <c r="AE1596" i="46"/>
  <c r="AE1199" i="46"/>
  <c r="AE2095" i="46"/>
  <c r="AE1687" i="46"/>
  <c r="AE1045" i="46"/>
  <c r="AE514" i="46"/>
  <c r="AE1639" i="46"/>
  <c r="AE984" i="46"/>
  <c r="AE2259" i="46"/>
  <c r="AE1264" i="46"/>
  <c r="AE466" i="46"/>
  <c r="AE2372" i="46"/>
  <c r="AE658" i="46"/>
  <c r="AE1084" i="46"/>
  <c r="AE2228" i="46"/>
  <c r="AE830" i="46"/>
  <c r="AE689" i="46"/>
  <c r="AE528" i="46"/>
  <c r="AE467" i="46"/>
  <c r="AE861" i="46"/>
  <c r="AE1631" i="46"/>
  <c r="AE2254" i="46"/>
  <c r="AE1155" i="46"/>
  <c r="AE1863" i="46"/>
  <c r="AE653" i="46"/>
  <c r="AE1620" i="46"/>
  <c r="AE1036" i="46"/>
  <c r="AE1469" i="46"/>
  <c r="AE2443" i="46"/>
  <c r="AE1914" i="46"/>
  <c r="AE2217" i="46"/>
  <c r="AE655" i="46"/>
  <c r="AE1007" i="46"/>
  <c r="AE969" i="46"/>
  <c r="AE1332" i="46"/>
  <c r="AE941" i="46"/>
  <c r="AE1121" i="46"/>
  <c r="AE1402" i="46"/>
  <c r="AE2405" i="46"/>
  <c r="AE470" i="46"/>
  <c r="AE1222" i="46"/>
  <c r="AE1406" i="46"/>
  <c r="AE1841" i="46"/>
  <c r="AE1981" i="46"/>
  <c r="AE1640" i="46"/>
  <c r="AE1625" i="46"/>
  <c r="AE813" i="46"/>
  <c r="AE1965" i="46"/>
  <c r="AE1285" i="46"/>
  <c r="AE1043" i="46"/>
  <c r="AE1216" i="46"/>
  <c r="AE473" i="46"/>
  <c r="AE2091" i="46"/>
  <c r="AE1265" i="46"/>
  <c r="AE860" i="46"/>
  <c r="AE1180" i="46"/>
  <c r="AE1228" i="46"/>
  <c r="AE1462" i="46"/>
  <c r="AE2146" i="46"/>
  <c r="AE862" i="46"/>
  <c r="AE1569" i="46"/>
  <c r="AE1508" i="46"/>
  <c r="AE1763" i="46"/>
  <c r="AE932" i="46"/>
  <c r="AE804" i="46"/>
  <c r="AE656" i="46"/>
  <c r="AE1347" i="46"/>
  <c r="AE819" i="46"/>
  <c r="AE426" i="46"/>
  <c r="AE1450" i="46"/>
  <c r="AE946" i="46"/>
  <c r="AE552" i="46"/>
  <c r="AE793" i="46"/>
  <c r="AE2106" i="46"/>
  <c r="AE538" i="46"/>
  <c r="AE1869" i="46"/>
  <c r="AE1086" i="46"/>
  <c r="AE2012" i="46"/>
  <c r="AE1859" i="46"/>
  <c r="AE2267" i="46"/>
  <c r="AE777" i="46"/>
  <c r="AE1278" i="46"/>
  <c r="AE1732" i="46"/>
  <c r="AE2488" i="46"/>
  <c r="AE1492" i="46"/>
  <c r="AE1822" i="46"/>
  <c r="AE1813" i="46"/>
  <c r="AE481" i="46"/>
  <c r="AE744" i="46"/>
  <c r="AE1250" i="46"/>
  <c r="AE1057" i="46"/>
  <c r="AE1359" i="46"/>
  <c r="AE839" i="46"/>
  <c r="AE1322" i="46"/>
  <c r="AE1363" i="46"/>
  <c r="AE1185" i="46"/>
  <c r="AE1310" i="46"/>
  <c r="AE2393" i="46"/>
  <c r="AE2361" i="46"/>
  <c r="AE1506" i="46"/>
  <c r="AE414" i="46"/>
  <c r="AE2453" i="46"/>
  <c r="AE2316" i="46"/>
  <c r="AE2409" i="46"/>
  <c r="AE460" i="46"/>
  <c r="AE1775" i="46"/>
  <c r="AE784" i="46"/>
  <c r="AE1853" i="46"/>
  <c r="AE2101" i="46"/>
  <c r="AE1504" i="46"/>
  <c r="AE1607" i="46"/>
  <c r="AE1268" i="46"/>
  <c r="AE871" i="46"/>
  <c r="AE1077" i="46"/>
  <c r="AE1641" i="46"/>
  <c r="AE2194" i="46"/>
  <c r="AE1416" i="46"/>
  <c r="AE2141" i="46"/>
  <c r="AE2170" i="46"/>
  <c r="AE664" i="46"/>
  <c r="AE507" i="46"/>
  <c r="AE663" i="46"/>
  <c r="AE2132" i="46"/>
  <c r="AE657" i="46"/>
  <c r="AE2463" i="46"/>
  <c r="AE695" i="46"/>
  <c r="AE687" i="46"/>
  <c r="AE1993" i="46"/>
  <c r="AE2099" i="46"/>
  <c r="AE1414" i="46"/>
  <c r="AE2049" i="46"/>
  <c r="AE1226" i="46"/>
  <c r="AE645" i="46"/>
  <c r="AE1873" i="46"/>
  <c r="AE1807" i="46"/>
  <c r="AE1432" i="46"/>
  <c r="AE504" i="46"/>
  <c r="AE496" i="46"/>
  <c r="AE1471" i="46"/>
  <c r="AE2309" i="46"/>
  <c r="AE1340" i="46"/>
  <c r="AE1874" i="46"/>
  <c r="AE1065" i="46"/>
  <c r="AE2415" i="46"/>
  <c r="AE920" i="46"/>
  <c r="AE551" i="46"/>
  <c r="AE2076" i="46"/>
  <c r="AE1186" i="46"/>
  <c r="AE1753" i="46"/>
  <c r="AE1589" i="46"/>
  <c r="AE483" i="46"/>
  <c r="AE1713" i="46"/>
  <c r="AE614" i="46"/>
  <c r="AE1749" i="46"/>
  <c r="AE1747" i="46"/>
  <c r="AE781" i="46"/>
  <c r="AE2475" i="46"/>
  <c r="AE556" i="46"/>
  <c r="AE485" i="46"/>
  <c r="AE1343" i="46"/>
  <c r="AE644" i="46"/>
  <c r="AE1388" i="46"/>
  <c r="AE963" i="46"/>
  <c r="AE1167" i="46"/>
  <c r="AE2407" i="46"/>
  <c r="AE1548" i="46"/>
  <c r="AE831" i="46"/>
  <c r="AE2327" i="46"/>
  <c r="AE1079" i="46"/>
  <c r="AE650" i="46"/>
  <c r="AE464" i="46"/>
  <c r="AE933" i="46"/>
  <c r="AE1868" i="46"/>
  <c r="AE1790" i="46"/>
  <c r="AE2310" i="46"/>
  <c r="AE2439" i="46"/>
  <c r="AE1260" i="46"/>
  <c r="AE2166" i="46"/>
  <c r="AE1784" i="46"/>
  <c r="AE1862" i="46"/>
  <c r="AE1678" i="46"/>
  <c r="AE2472" i="46"/>
  <c r="AE966" i="46"/>
  <c r="AE1165" i="46"/>
  <c r="AE1743" i="46"/>
  <c r="AE1845" i="46"/>
  <c r="AE826" i="46"/>
  <c r="AE1619" i="46"/>
  <c r="AE476" i="46"/>
  <c r="AE1522" i="46"/>
  <c r="AE1075" i="46"/>
  <c r="AE2214" i="46"/>
  <c r="AE1136" i="46"/>
  <c r="AE2390" i="46"/>
  <c r="AE847" i="46"/>
  <c r="AE616" i="46"/>
  <c r="AE1676" i="46"/>
  <c r="AE1671" i="46"/>
  <c r="AE1237" i="46"/>
  <c r="AE2144" i="46"/>
  <c r="AE1668" i="46"/>
  <c r="AE1910" i="46"/>
  <c r="AE1662" i="46"/>
  <c r="AE1808" i="46"/>
  <c r="AE2448" i="46"/>
  <c r="AE2330" i="46"/>
  <c r="AE2185" i="46"/>
  <c r="AE1054" i="46"/>
  <c r="AE469" i="46"/>
  <c r="AE1793" i="46"/>
  <c r="AE2294" i="46"/>
  <c r="AE1117" i="46"/>
  <c r="AE1049" i="46"/>
  <c r="AE1044" i="46"/>
  <c r="AE1609" i="46"/>
  <c r="AE845" i="46"/>
  <c r="AE648" i="46"/>
  <c r="AE945" i="46"/>
  <c r="AE2213" i="46"/>
  <c r="AE1129" i="46"/>
  <c r="AE1394" i="46"/>
  <c r="AE1271" i="46"/>
  <c r="AE2227" i="46"/>
  <c r="AE1937" i="46"/>
  <c r="AE1048" i="46"/>
  <c r="AE1930" i="46"/>
  <c r="AE2113" i="46"/>
  <c r="AE2266" i="46"/>
  <c r="AE1248" i="46"/>
  <c r="AE1473" i="46"/>
  <c r="AE1085" i="46"/>
  <c r="AE1840" i="46"/>
  <c r="AE2434" i="46"/>
  <c r="AE1379" i="46"/>
  <c r="AE1138" i="46"/>
  <c r="AE1881" i="46"/>
  <c r="AE928" i="46"/>
  <c r="AE842" i="46"/>
  <c r="AE1602" i="46"/>
  <c r="AE985" i="46"/>
  <c r="AE2209" i="46"/>
  <c r="AE2037" i="46"/>
  <c r="AE1834" i="46"/>
  <c r="AE1209" i="46"/>
  <c r="AE2292" i="46"/>
  <c r="AE1313" i="46"/>
  <c r="AE1530" i="46"/>
  <c r="AE2239" i="46"/>
  <c r="AE1174" i="46"/>
  <c r="AE775" i="46"/>
  <c r="AE2326" i="46"/>
  <c r="AE1966" i="46"/>
  <c r="AE1342" i="46"/>
  <c r="AE1721" i="46"/>
  <c r="AE1214" i="46"/>
  <c r="AE1929" i="46"/>
  <c r="AE770" i="46"/>
  <c r="AE2052" i="46"/>
  <c r="AE1706" i="46"/>
  <c r="AE1306" i="46"/>
  <c r="AE1177" i="46"/>
  <c r="AE1269" i="46"/>
  <c r="AE1255" i="46"/>
  <c r="AE1915" i="46"/>
  <c r="AE2422" i="46"/>
  <c r="AE1705" i="46"/>
  <c r="AE586" i="46"/>
  <c r="AE1946" i="46"/>
  <c r="AE2416" i="46"/>
  <c r="AE964" i="46"/>
  <c r="AE877" i="46"/>
  <c r="AE1618" i="46"/>
  <c r="AE1239" i="46"/>
  <c r="AE882" i="46"/>
  <c r="AE1259" i="46"/>
  <c r="AE923" i="46"/>
  <c r="AE884" i="46"/>
  <c r="AE785" i="46"/>
  <c r="AE2302" i="46"/>
  <c r="AE1339" i="46"/>
  <c r="AE1243" i="46"/>
  <c r="AE1204" i="46"/>
  <c r="AE771" i="46"/>
  <c r="AE553" i="46"/>
  <c r="AE2406" i="46"/>
  <c r="AE1943" i="46"/>
  <c r="AE1571" i="46"/>
  <c r="AE2234" i="46"/>
  <c r="AE1811" i="46"/>
  <c r="AE2381" i="46"/>
  <c r="AE786" i="46"/>
  <c r="AE768" i="46"/>
  <c r="AE1446" i="46"/>
  <c r="AE1762" i="46"/>
  <c r="AE1875" i="46"/>
  <c r="AE589" i="46"/>
  <c r="AE1418" i="46"/>
  <c r="AE1844" i="46"/>
  <c r="AE922" i="46"/>
  <c r="AE795" i="46"/>
  <c r="AE1554" i="46"/>
  <c r="AE973" i="46"/>
  <c r="AE1999" i="46"/>
  <c r="AE756" i="46"/>
  <c r="AE1296" i="46"/>
  <c r="AE1736" i="46"/>
  <c r="AE1683" i="46"/>
  <c r="AE1973" i="46"/>
  <c r="AE1717" i="46"/>
  <c r="AE790" i="46"/>
  <c r="AE1545" i="46"/>
  <c r="AE594" i="46"/>
  <c r="AE778" i="46"/>
  <c r="AE555" i="46"/>
  <c r="AE2408" i="46"/>
  <c r="AE539" i="46"/>
  <c r="AE875" i="46"/>
  <c r="AE1907" i="46"/>
  <c r="AE2427" i="46"/>
  <c r="AE2154" i="46"/>
  <c r="AE1800" i="46"/>
  <c r="AE1806" i="46"/>
  <c r="AE1722" i="46"/>
  <c r="AE1232" i="46"/>
  <c r="AE967" i="46"/>
  <c r="AE1613" i="46"/>
  <c r="AE2256" i="46"/>
  <c r="AE1580" i="46"/>
  <c r="AE1723" i="46"/>
  <c r="AE1218" i="46"/>
  <c r="AE1376" i="46"/>
  <c r="AE1312" i="46"/>
  <c r="AE968" i="46"/>
  <c r="AE1434" i="46"/>
  <c r="AE2473" i="46"/>
  <c r="AE2105" i="46"/>
  <c r="AE1815" i="46"/>
  <c r="AE990" i="46"/>
  <c r="AE591" i="46"/>
  <c r="AE1052" i="46"/>
  <c r="AE2269" i="46"/>
  <c r="AE874" i="46"/>
  <c r="AE546" i="46"/>
  <c r="AE641" i="46"/>
  <c r="AE592" i="46"/>
  <c r="AE642" i="46"/>
  <c r="AE547" i="46"/>
  <c r="AE1240" i="46"/>
  <c r="AE2110" i="46"/>
  <c r="AE541" i="46"/>
  <c r="AE779" i="46"/>
  <c r="AE2033" i="46"/>
  <c r="AE1229" i="46"/>
  <c r="AE2293" i="46"/>
  <c r="AE590" i="46"/>
  <c r="AE1919" i="46"/>
  <c r="AE1780" i="46"/>
  <c r="AE975" i="46"/>
  <c r="AE1823" i="46"/>
  <c r="AE587" i="46"/>
  <c r="AE1393" i="46"/>
  <c r="AE1283" i="46"/>
  <c r="AE1277" i="46"/>
  <c r="AE2041" i="46"/>
  <c r="AE881" i="46"/>
  <c r="AE2275" i="46"/>
  <c r="AE1628" i="46"/>
  <c r="AE2129" i="46"/>
  <c r="AE2222" i="46"/>
  <c r="AE2449" i="46"/>
  <c r="AE1439" i="46"/>
  <c r="AE1816" i="46"/>
  <c r="AE825" i="46"/>
  <c r="AE1292" i="46"/>
  <c r="AE794" i="46"/>
  <c r="AE1419" i="46"/>
  <c r="AE2109" i="46"/>
  <c r="AE2413" i="46"/>
  <c r="AE782" i="46"/>
  <c r="AE2015" i="46"/>
  <c r="AE876" i="46"/>
  <c r="AE1635" i="46"/>
  <c r="AE1046" i="46"/>
  <c r="AE1453" i="46"/>
  <c r="AE1741" i="46"/>
  <c r="AE2323" i="46"/>
  <c r="AE2279" i="46"/>
  <c r="AE2142" i="46"/>
  <c r="AE2329" i="46"/>
  <c r="AE1203" i="46"/>
  <c r="AE1087" i="46"/>
  <c r="AE1307" i="46"/>
  <c r="AE1810" i="46"/>
  <c r="AE1221" i="46"/>
  <c r="AE643" i="46"/>
  <c r="AE997" i="46"/>
  <c r="AE1670" i="46"/>
  <c r="AE769" i="46"/>
  <c r="AE2038" i="46"/>
  <c r="AE2360" i="46"/>
  <c r="AE2220" i="46"/>
  <c r="AE1436" i="46"/>
  <c r="AE1302" i="46"/>
  <c r="AE1740" i="46"/>
  <c r="AE543" i="46"/>
  <c r="AE1663" i="46"/>
  <c r="AE1053" i="46"/>
  <c r="AE2455" i="46"/>
  <c r="AE2265" i="46"/>
  <c r="AE2061" i="46"/>
  <c r="AE1809" i="46"/>
  <c r="AE965" i="46"/>
  <c r="AE1305" i="46"/>
  <c r="AE588" i="46"/>
  <c r="AE2271" i="46"/>
  <c r="AE536" i="46"/>
  <c r="AE1882" i="46"/>
  <c r="AE1529" i="46"/>
  <c r="AE2430" i="46"/>
  <c r="AE1568" i="46"/>
  <c r="AE2219" i="46"/>
  <c r="AE974" i="46"/>
  <c r="AE1703" i="46"/>
  <c r="AE1669" i="46"/>
  <c r="AE776" i="46"/>
  <c r="AE883" i="46"/>
  <c r="AE2112" i="46"/>
  <c r="AE1636" i="46"/>
  <c r="AE2349" i="46"/>
  <c r="AE2104" i="46"/>
  <c r="AE2040" i="46"/>
  <c r="AE2410" i="46"/>
  <c r="AE1544" i="46"/>
  <c r="AE1411" i="46"/>
  <c r="AE1601" i="46"/>
  <c r="AE1467" i="46"/>
  <c r="AE1458" i="46"/>
  <c r="AE780" i="46"/>
  <c r="AE1304" i="46"/>
  <c r="AE2145" i="46"/>
  <c r="AE1748" i="46"/>
  <c r="AE1824" i="46"/>
  <c r="AE1166" i="46"/>
  <c r="AE2258" i="46"/>
  <c r="AE1345" i="46"/>
  <c r="AE1276" i="46"/>
  <c r="AE1942" i="46"/>
  <c r="AE2059" i="46"/>
  <c r="AE1880" i="46"/>
  <c r="AE787" i="46"/>
  <c r="AE1789" i="46"/>
  <c r="AE878" i="46"/>
  <c r="H36" i="23"/>
  <c r="H33" i="23"/>
  <c r="H37" i="23"/>
  <c r="H34" i="23"/>
  <c r="H38" i="23"/>
  <c r="H39" i="23"/>
  <c r="H43" i="23"/>
  <c r="H47" i="23"/>
  <c r="H51" i="23"/>
  <c r="H55" i="23"/>
  <c r="H35" i="23"/>
  <c r="H50" i="23"/>
  <c r="H40" i="23"/>
  <c r="H44" i="23"/>
  <c r="H48" i="23"/>
  <c r="H52" i="23"/>
  <c r="H56" i="23"/>
  <c r="H42" i="23"/>
  <c r="H54" i="23"/>
  <c r="H41" i="23"/>
  <c r="H45" i="23"/>
  <c r="H49" i="23"/>
  <c r="H53" i="23"/>
  <c r="H57" i="23"/>
  <c r="H46" i="23"/>
  <c r="H58" i="23"/>
  <c r="I28" i="23"/>
  <c r="I34" i="23" l="1"/>
  <c r="I38" i="23"/>
  <c r="I42" i="23"/>
  <c r="I46" i="23"/>
  <c r="I50" i="23"/>
  <c r="I54" i="23"/>
  <c r="I58" i="23"/>
  <c r="I35" i="23"/>
  <c r="I39" i="23"/>
  <c r="I43" i="23"/>
  <c r="I47" i="23"/>
  <c r="I51" i="23"/>
  <c r="I55" i="23"/>
  <c r="I36" i="23"/>
  <c r="I40" i="23"/>
  <c r="I44" i="23"/>
  <c r="I48" i="23"/>
  <c r="I52" i="23"/>
  <c r="I56" i="23"/>
  <c r="I37" i="23"/>
  <c r="I53" i="23"/>
  <c r="I41" i="23"/>
  <c r="I57" i="23"/>
  <c r="I33" i="23"/>
  <c r="I45" i="23"/>
  <c r="I49" i="23"/>
  <c r="J28" i="23"/>
  <c r="J36" i="23" l="1"/>
  <c r="J40" i="23"/>
  <c r="J44" i="23"/>
  <c r="J48" i="23"/>
  <c r="J52" i="23"/>
  <c r="J56" i="23"/>
  <c r="J33" i="23"/>
  <c r="J37" i="23"/>
  <c r="J41" i="23"/>
  <c r="J45" i="23"/>
  <c r="J49" i="23"/>
  <c r="J53" i="23"/>
  <c r="J57" i="23"/>
  <c r="J34" i="23"/>
  <c r="J38" i="23"/>
  <c r="J42" i="23"/>
  <c r="J46" i="23"/>
  <c r="J50" i="23"/>
  <c r="J54" i="23"/>
  <c r="J58" i="23"/>
  <c r="J35" i="23"/>
  <c r="J51" i="23"/>
  <c r="J47" i="23"/>
  <c r="J39" i="23"/>
  <c r="J55" i="23"/>
  <c r="J43" i="23"/>
  <c r="K28" i="23"/>
  <c r="K36" i="23" l="1"/>
  <c r="K40" i="23"/>
  <c r="K44" i="23"/>
  <c r="K48" i="23"/>
  <c r="K52" i="23"/>
  <c r="K56" i="23"/>
  <c r="K33" i="23"/>
  <c r="K37" i="23"/>
  <c r="K41" i="23"/>
  <c r="K45" i="23"/>
  <c r="K49" i="23"/>
  <c r="K53" i="23"/>
  <c r="K57" i="23"/>
  <c r="K34" i="23"/>
  <c r="K38" i="23"/>
  <c r="K42" i="23"/>
  <c r="K46" i="23"/>
  <c r="K50" i="23"/>
  <c r="K54" i="23"/>
  <c r="K58" i="23"/>
  <c r="K47" i="23"/>
  <c r="K35" i="23"/>
  <c r="K51" i="23"/>
  <c r="K39" i="23"/>
  <c r="K55" i="23"/>
  <c r="K43" i="23"/>
  <c r="L28" i="23"/>
  <c r="L35" i="23" l="1"/>
  <c r="L39" i="23"/>
  <c r="L43" i="23"/>
  <c r="L47" i="23"/>
  <c r="L51" i="23"/>
  <c r="L55" i="23"/>
  <c r="L36" i="23"/>
  <c r="L40" i="23"/>
  <c r="L44" i="23"/>
  <c r="L48" i="23"/>
  <c r="L52" i="23"/>
  <c r="L56" i="23"/>
  <c r="L33" i="23"/>
  <c r="L37" i="23"/>
  <c r="L41" i="23"/>
  <c r="L45" i="23"/>
  <c r="L49" i="23"/>
  <c r="L53" i="23"/>
  <c r="L57" i="23"/>
  <c r="L34" i="23"/>
  <c r="L50" i="23"/>
  <c r="L38" i="23"/>
  <c r="L54" i="23"/>
  <c r="L46" i="23"/>
  <c r="L42" i="23"/>
  <c r="L58" i="23"/>
  <c r="M28" i="23"/>
  <c r="M34" i="23" l="1"/>
  <c r="M38" i="23"/>
  <c r="M42" i="23"/>
  <c r="M46" i="23"/>
  <c r="M50" i="23"/>
  <c r="M54" i="23"/>
  <c r="M58" i="23"/>
  <c r="M35" i="23"/>
  <c r="M39" i="23"/>
  <c r="M43" i="23"/>
  <c r="M47" i="23"/>
  <c r="M51" i="23"/>
  <c r="M55" i="23"/>
  <c r="M36" i="23"/>
  <c r="M40" i="23"/>
  <c r="M44" i="23"/>
  <c r="M48" i="23"/>
  <c r="M52" i="23"/>
  <c r="M56" i="23"/>
  <c r="M45" i="23"/>
  <c r="M33" i="23"/>
  <c r="M49" i="23"/>
  <c r="M37" i="23"/>
  <c r="M53" i="23"/>
  <c r="M41" i="23"/>
  <c r="M57" i="23"/>
  <c r="N28" i="23"/>
  <c r="N36" i="23" l="1"/>
  <c r="N40" i="23"/>
  <c r="N44" i="23"/>
  <c r="N48" i="23"/>
  <c r="N52" i="23"/>
  <c r="N56" i="23"/>
  <c r="N33" i="23"/>
  <c r="N37" i="23"/>
  <c r="N41" i="23"/>
  <c r="N45" i="23"/>
  <c r="N49" i="23"/>
  <c r="N53" i="23"/>
  <c r="N57" i="23"/>
  <c r="N34" i="23"/>
  <c r="N38" i="23"/>
  <c r="N42" i="23"/>
  <c r="N46" i="23"/>
  <c r="N50" i="23"/>
  <c r="N54" i="23"/>
  <c r="N58" i="23"/>
  <c r="N43" i="23"/>
  <c r="N47" i="23"/>
  <c r="N35" i="23"/>
  <c r="N51" i="23"/>
  <c r="N39" i="23"/>
  <c r="N55" i="23"/>
  <c r="O28" i="23"/>
  <c r="O34" i="23" l="1"/>
  <c r="O38" i="23"/>
  <c r="O42" i="23"/>
  <c r="O46" i="23"/>
  <c r="O50" i="23"/>
  <c r="O54" i="23"/>
  <c r="O58" i="23"/>
  <c r="O35" i="23"/>
  <c r="O39" i="23"/>
  <c r="O43" i="23"/>
  <c r="O47" i="23"/>
  <c r="O51" i="23"/>
  <c r="O55" i="23"/>
  <c r="O36" i="23"/>
  <c r="O40" i="23"/>
  <c r="O44" i="23"/>
  <c r="O48" i="23"/>
  <c r="O52" i="23"/>
  <c r="O56" i="23"/>
  <c r="O41" i="23"/>
  <c r="O57" i="23"/>
  <c r="O45" i="23"/>
  <c r="O33" i="23"/>
  <c r="O49" i="23"/>
  <c r="O37" i="23"/>
  <c r="O53" i="23"/>
  <c r="P28" i="23"/>
  <c r="P36" i="23" l="1"/>
  <c r="P40" i="23"/>
  <c r="P44" i="23"/>
  <c r="P48" i="23"/>
  <c r="P52" i="23"/>
  <c r="P56" i="23"/>
  <c r="P33" i="23"/>
  <c r="P37" i="23"/>
  <c r="P41" i="23"/>
  <c r="P45" i="23"/>
  <c r="P49" i="23"/>
  <c r="P53" i="23"/>
  <c r="P57" i="23"/>
  <c r="P34" i="23"/>
  <c r="P38" i="23"/>
  <c r="P42" i="23"/>
  <c r="P46" i="23"/>
  <c r="P50" i="23"/>
  <c r="P54" i="23"/>
  <c r="P58" i="23"/>
  <c r="P39" i="23"/>
  <c r="P55" i="23"/>
  <c r="P43" i="23"/>
  <c r="P47" i="23"/>
  <c r="P35" i="23"/>
  <c r="P51" i="23"/>
  <c r="Q28" i="23"/>
  <c r="Q34" i="23" l="1"/>
  <c r="Q38" i="23"/>
  <c r="Q42" i="23"/>
  <c r="Q46" i="23"/>
  <c r="Q50" i="23"/>
  <c r="Q54" i="23"/>
  <c r="Q58" i="23"/>
  <c r="Q35" i="23"/>
  <c r="Q39" i="23"/>
  <c r="Q43" i="23"/>
  <c r="Q47" i="23"/>
  <c r="Q51" i="23"/>
  <c r="Q55" i="23"/>
  <c r="Q36" i="23"/>
  <c r="Q40" i="23"/>
  <c r="Q44" i="23"/>
  <c r="Q48" i="23"/>
  <c r="Q52" i="23"/>
  <c r="Q56" i="23"/>
  <c r="Q37" i="23"/>
  <c r="Q53" i="23"/>
  <c r="Q41" i="23"/>
  <c r="Q57" i="23"/>
  <c r="Q45" i="23"/>
  <c r="Q33" i="23"/>
  <c r="Q49" i="23"/>
  <c r="R28" i="23"/>
  <c r="R36" i="23" l="1"/>
  <c r="R40" i="23"/>
  <c r="R44" i="23"/>
  <c r="R48" i="23"/>
  <c r="R52" i="23"/>
  <c r="R56" i="23"/>
  <c r="R33" i="23"/>
  <c r="R37" i="23"/>
  <c r="R41" i="23"/>
  <c r="R45" i="23"/>
  <c r="R49" i="23"/>
  <c r="R53" i="23"/>
  <c r="R57" i="23"/>
  <c r="R34" i="23"/>
  <c r="R38" i="23"/>
  <c r="R42" i="23"/>
  <c r="R46" i="23"/>
  <c r="R50" i="23"/>
  <c r="R54" i="23"/>
  <c r="R58" i="23"/>
  <c r="R35" i="23"/>
  <c r="R51" i="23"/>
  <c r="R39" i="23"/>
  <c r="R55" i="23"/>
  <c r="R43" i="23"/>
  <c r="R47" i="23"/>
  <c r="S28" i="23"/>
  <c r="S34" i="23" l="1"/>
  <c r="S38" i="23"/>
  <c r="S42" i="23"/>
  <c r="S46" i="23"/>
  <c r="S50" i="23"/>
  <c r="S54" i="23"/>
  <c r="S58" i="23"/>
  <c r="S35" i="23"/>
  <c r="S39" i="23"/>
  <c r="S43" i="23"/>
  <c r="S47" i="23"/>
  <c r="S51" i="23"/>
  <c r="S55" i="23"/>
  <c r="S36" i="23"/>
  <c r="S40" i="23"/>
  <c r="S44" i="23"/>
  <c r="S48" i="23"/>
  <c r="S52" i="23"/>
  <c r="S56" i="23"/>
  <c r="S33" i="23"/>
  <c r="S49" i="23"/>
  <c r="S37" i="23"/>
  <c r="S53" i="23"/>
  <c r="S41" i="23"/>
  <c r="S57" i="23"/>
  <c r="S45" i="23"/>
  <c r="G12" i="23" l="1"/>
  <c r="F12" i="23"/>
  <c r="E12" i="23"/>
  <c r="D12" i="23"/>
  <c r="L7" i="23"/>
  <c r="D13" i="9" l="1"/>
  <c r="O31" i="23" l="1"/>
  <c r="O30" i="23"/>
  <c r="O29" i="23"/>
  <c r="O32" i="23"/>
  <c r="J29" i="23"/>
  <c r="J32" i="23"/>
  <c r="J30" i="23"/>
  <c r="J31" i="23"/>
  <c r="E29" i="23"/>
  <c r="E31" i="23"/>
  <c r="E30" i="23"/>
  <c r="E32" i="23"/>
  <c r="P29" i="23" l="1"/>
  <c r="P31" i="23"/>
  <c r="P30" i="23"/>
  <c r="P32" i="23"/>
  <c r="F30" i="23"/>
  <c r="F31" i="23"/>
  <c r="F29" i="23"/>
  <c r="K31" i="23"/>
  <c r="K32" i="23"/>
  <c r="F32" i="23"/>
  <c r="K30" i="23"/>
  <c r="K29" i="23"/>
  <c r="Q31" i="23" l="1"/>
  <c r="Q30" i="23"/>
  <c r="Q29" i="23"/>
  <c r="Q32" i="23"/>
  <c r="L31" i="23"/>
  <c r="L29" i="23"/>
  <c r="L32" i="23"/>
  <c r="L30" i="23"/>
  <c r="G32" i="23"/>
  <c r="G30" i="23"/>
  <c r="G31" i="23"/>
  <c r="G29" i="23"/>
  <c r="R32" i="23" l="1"/>
  <c r="R30" i="23"/>
  <c r="R29" i="23"/>
  <c r="R31" i="23"/>
  <c r="M32" i="23"/>
  <c r="H30" i="23"/>
  <c r="M29" i="23"/>
  <c r="H29" i="23"/>
  <c r="H31" i="23"/>
  <c r="M30" i="23"/>
  <c r="H32" i="23"/>
  <c r="M31" i="23"/>
  <c r="S31" i="23" l="1"/>
  <c r="S30" i="23"/>
  <c r="S29" i="23"/>
  <c r="S32" i="23"/>
  <c r="N29" i="23"/>
  <c r="N31" i="23"/>
  <c r="N30" i="23"/>
  <c r="N32" i="23"/>
  <c r="I30" i="23"/>
  <c r="I31" i="23"/>
  <c r="I29" i="23"/>
  <c r="I32" i="23"/>
  <c r="B2" i="9" l="1"/>
  <c r="E7" i="23" l="1"/>
  <c r="F7" i="23" s="1"/>
  <c r="G7" i="23" s="1"/>
  <c r="H7" i="23" s="1"/>
  <c r="J7" i="23" s="1"/>
  <c r="G32" i="2" l="1"/>
  <c r="B2" i="2"/>
  <c r="AK234" i="50" l="1"/>
  <c r="AK172" i="50"/>
  <c r="AK215" i="50"/>
  <c r="AK223" i="50"/>
  <c r="AK56" i="50"/>
  <c r="BA56" i="50" s="1"/>
  <c r="BB56" i="50" s="1"/>
  <c r="AK21" i="50"/>
  <c r="AK22" i="50"/>
  <c r="AK123" i="50"/>
  <c r="AK248" i="50"/>
  <c r="AK39" i="50"/>
  <c r="BA39" i="50" s="1"/>
  <c r="BB39" i="50" s="1"/>
  <c r="AK29" i="50"/>
  <c r="AK183" i="50"/>
  <c r="AZ183" i="50" s="1"/>
  <c r="BB183" i="50" s="1"/>
  <c r="AK38" i="50"/>
  <c r="BA38" i="50" s="1"/>
  <c r="BB38" i="50" s="1"/>
  <c r="AK256" i="50"/>
  <c r="AK209" i="50"/>
  <c r="AK259" i="50"/>
  <c r="AK59" i="50"/>
  <c r="BA59" i="50" s="1"/>
  <c r="AK60" i="50"/>
  <c r="BA60" i="50" s="1"/>
  <c r="AK247" i="50"/>
  <c r="AK50" i="50"/>
  <c r="AK117" i="50"/>
  <c r="BA117" i="50" s="1"/>
  <c r="BB117" i="50" s="1"/>
  <c r="AK170" i="50"/>
  <c r="AK101" i="50"/>
  <c r="AK65" i="50"/>
  <c r="AK145" i="50"/>
  <c r="AK126" i="50"/>
  <c r="AK167" i="50"/>
  <c r="AK180" i="50"/>
  <c r="AZ180" i="50" s="1"/>
  <c r="BB180" i="50" s="1"/>
  <c r="AK106" i="50"/>
  <c r="AK61" i="50"/>
  <c r="AK116" i="50"/>
  <c r="AK74" i="50"/>
  <c r="AK230" i="50"/>
  <c r="AK169" i="50"/>
  <c r="AK216" i="50"/>
  <c r="AK79" i="50"/>
  <c r="AK179" i="50"/>
  <c r="AK66" i="50"/>
  <c r="AK258" i="50"/>
  <c r="AK62" i="50"/>
  <c r="AK201" i="50"/>
  <c r="AK113" i="50"/>
  <c r="AK195" i="50"/>
  <c r="AX195" i="50" s="1"/>
  <c r="AK161" i="50"/>
  <c r="BA161" i="50" s="1"/>
  <c r="AK36" i="50"/>
  <c r="BA36" i="50" s="1"/>
  <c r="AK102" i="50"/>
  <c r="AK212" i="50"/>
  <c r="AZ212" i="50" s="1"/>
  <c r="BB212" i="50" s="1"/>
  <c r="AK57" i="50"/>
  <c r="AK236" i="50"/>
  <c r="AK51" i="50"/>
  <c r="AK171" i="50"/>
  <c r="AK49" i="50"/>
  <c r="AK182" i="50"/>
  <c r="AK133" i="50"/>
  <c r="AK58" i="50"/>
  <c r="BA58" i="50" s="1"/>
  <c r="BB58" i="50" s="1"/>
  <c r="AK261" i="50"/>
  <c r="AZ261" i="50" s="1"/>
  <c r="AK237" i="50"/>
  <c r="BA237" i="50" s="1"/>
  <c r="BB237" i="50" s="1"/>
  <c r="AK151" i="50"/>
  <c r="AK135" i="50"/>
  <c r="AZ135" i="50" s="1"/>
  <c r="AK242" i="50"/>
  <c r="AK205" i="50"/>
  <c r="AK40" i="50"/>
  <c r="BA40" i="50" s="1"/>
  <c r="BB40" i="50" s="1"/>
  <c r="AK218" i="50"/>
  <c r="AK96" i="50"/>
  <c r="AK95" i="50"/>
  <c r="BA95" i="50" s="1"/>
  <c r="BB95" i="50" s="1"/>
  <c r="AK103" i="50"/>
  <c r="AK23" i="50"/>
  <c r="AK217" i="50"/>
  <c r="AK226" i="50"/>
  <c r="AK99" i="50"/>
  <c r="AK93" i="50"/>
  <c r="AK235" i="50"/>
  <c r="BA235" i="50" s="1"/>
  <c r="BB235" i="50" s="1"/>
  <c r="AK143" i="50"/>
  <c r="AK115" i="50"/>
  <c r="AK71" i="50"/>
  <c r="AK176" i="50"/>
  <c r="AK68" i="50"/>
  <c r="AX68" i="50" s="1"/>
  <c r="BB68" i="50" s="1"/>
  <c r="AK128" i="50"/>
  <c r="BA128" i="50" s="1"/>
  <c r="BB128" i="50" s="1"/>
  <c r="AK244" i="50"/>
  <c r="AK132" i="50"/>
  <c r="BA132" i="50" s="1"/>
  <c r="AK152" i="50"/>
  <c r="AK131" i="50"/>
  <c r="AK84" i="50"/>
  <c r="AK108" i="50"/>
  <c r="AK53" i="50"/>
  <c r="AK37" i="50"/>
  <c r="AK28" i="50"/>
  <c r="AK118" i="50"/>
  <c r="BA118" i="50" s="1"/>
  <c r="AK186" i="50"/>
  <c r="AX186" i="50" s="1"/>
  <c r="BB186" i="50" s="1"/>
  <c r="AK144" i="50"/>
  <c r="AK33" i="50"/>
  <c r="AK16" i="50"/>
  <c r="AK249" i="50"/>
  <c r="AZ249" i="50" s="1"/>
  <c r="BB249" i="50" s="1"/>
  <c r="AK54" i="50"/>
  <c r="AX54" i="50" s="1"/>
  <c r="BB54" i="50" s="1"/>
  <c r="AK88" i="50"/>
  <c r="AK76" i="50"/>
  <c r="AK253" i="50"/>
  <c r="AK146" i="50"/>
  <c r="AK210" i="50"/>
  <c r="AK70" i="50"/>
  <c r="AX70" i="50" s="1"/>
  <c r="BB70" i="50" s="1"/>
  <c r="AK200" i="50"/>
  <c r="AK166" i="50"/>
  <c r="AK90" i="50"/>
  <c r="AK19" i="50"/>
  <c r="AZ19" i="50" s="1"/>
  <c r="BB19" i="50" s="1"/>
  <c r="AK222" i="50"/>
  <c r="BA222" i="50" s="1"/>
  <c r="BB222" i="50" s="1"/>
  <c r="AK251" i="50"/>
  <c r="AK138" i="50"/>
  <c r="AK255" i="50"/>
  <c r="AK63" i="50"/>
  <c r="BA63" i="50" s="1"/>
  <c r="BB63" i="50" s="1"/>
  <c r="AK83" i="50"/>
  <c r="AK127" i="50"/>
  <c r="BA127" i="50" s="1"/>
  <c r="BB127" i="50" s="1"/>
  <c r="AK220" i="50"/>
  <c r="AK197" i="50"/>
  <c r="AX197" i="50" s="1"/>
  <c r="BB197" i="50" s="1"/>
  <c r="AK185" i="50"/>
  <c r="AX185" i="50" s="1"/>
  <c r="BB185" i="50" s="1"/>
  <c r="AK203" i="50"/>
  <c r="AX203" i="50" s="1"/>
  <c r="BB203" i="50" s="1"/>
  <c r="AK219" i="50"/>
  <c r="AK89" i="50"/>
  <c r="AK140" i="50"/>
  <c r="AK252" i="50"/>
  <c r="BA252" i="50" s="1"/>
  <c r="BB252" i="50" s="1"/>
  <c r="AK114" i="50"/>
  <c r="BA114" i="50" s="1"/>
  <c r="BB114" i="50" s="1"/>
  <c r="AK47" i="50"/>
  <c r="AK149" i="50"/>
  <c r="AX149" i="50" s="1"/>
  <c r="AK239" i="50"/>
  <c r="BA239" i="50" s="1"/>
  <c r="BB239" i="50" s="1"/>
  <c r="AK41" i="50"/>
  <c r="BA41" i="50" s="1"/>
  <c r="BB41" i="50" s="1"/>
  <c r="AK119" i="50"/>
  <c r="BA119" i="50" s="1"/>
  <c r="BB119" i="50" s="1"/>
  <c r="AK82" i="50"/>
  <c r="AK192" i="50"/>
  <c r="AX192" i="50" s="1"/>
  <c r="BB192" i="50" s="1"/>
  <c r="AK250" i="50"/>
  <c r="AK254" i="50"/>
  <c r="AK69" i="50"/>
  <c r="AK229" i="50"/>
  <c r="AK105" i="50"/>
  <c r="AZ105" i="50" s="1"/>
  <c r="BB105" i="50" s="1"/>
  <c r="AK164" i="50"/>
  <c r="AK124" i="50"/>
  <c r="AK87" i="50"/>
  <c r="AZ87" i="50" s="1"/>
  <c r="BB87" i="50" s="1"/>
  <c r="AK225" i="50"/>
  <c r="AK64" i="50"/>
  <c r="AK147" i="50"/>
  <c r="BA147" i="50" s="1"/>
  <c r="AK137" i="50"/>
  <c r="AK80" i="50"/>
  <c r="AZ80" i="50" s="1"/>
  <c r="BB80" i="50" s="1"/>
  <c r="AK168" i="50"/>
  <c r="AK163" i="50"/>
  <c r="AK198" i="50"/>
  <c r="AX198" i="50" s="1"/>
  <c r="BB198" i="50" s="1"/>
  <c r="AK221" i="50"/>
  <c r="AK100" i="50"/>
  <c r="AK43" i="50"/>
  <c r="AK125" i="50"/>
  <c r="BA125" i="50" s="1"/>
  <c r="BB125" i="50" s="1"/>
  <c r="AK98" i="50"/>
  <c r="AK142" i="50"/>
  <c r="AZ142" i="50" s="1"/>
  <c r="BB142" i="50" s="1"/>
  <c r="AK136" i="50"/>
  <c r="AK181" i="50"/>
  <c r="AK31" i="50"/>
  <c r="AK202" i="50"/>
  <c r="AK148" i="50"/>
  <c r="AX148" i="50" s="1"/>
  <c r="BB148" i="50" s="1"/>
  <c r="AK204" i="50"/>
  <c r="AK94" i="50"/>
  <c r="AZ94" i="50" s="1"/>
  <c r="BB94" i="50" s="1"/>
  <c r="AK241" i="50"/>
  <c r="AK214" i="50"/>
  <c r="AK213" i="50"/>
  <c r="AZ213" i="50" s="1"/>
  <c r="BB213" i="50" s="1"/>
  <c r="AK141" i="50"/>
  <c r="AZ141" i="50" s="1"/>
  <c r="BB141" i="50" s="1"/>
  <c r="AK187" i="50"/>
  <c r="AX187" i="50" s="1"/>
  <c r="BB187" i="50" s="1"/>
  <c r="AK32" i="50"/>
  <c r="AK227" i="50"/>
  <c r="AK75" i="50"/>
  <c r="AZ75" i="50" s="1"/>
  <c r="BB75" i="50" s="1"/>
  <c r="AK150" i="50"/>
  <c r="AK162" i="50"/>
  <c r="AK129" i="50"/>
  <c r="AK232" i="50"/>
  <c r="AK30" i="50"/>
  <c r="AK73" i="50"/>
  <c r="AK78" i="50"/>
  <c r="AZ78" i="50" s="1"/>
  <c r="BB78" i="50" s="1"/>
  <c r="AK231" i="50"/>
  <c r="AK130" i="50"/>
  <c r="AK240" i="50"/>
  <c r="AK81" i="50"/>
  <c r="AZ81" i="50" s="1"/>
  <c r="BB81" i="50" s="1"/>
  <c r="AK160" i="50"/>
  <c r="AK165" i="50"/>
  <c r="AK193" i="50"/>
  <c r="AX193" i="50" s="1"/>
  <c r="BB193" i="50" s="1"/>
  <c r="AK191" i="50"/>
  <c r="AX191" i="50" s="1"/>
  <c r="BB191" i="50" s="1"/>
  <c r="AK34" i="50"/>
  <c r="BA34" i="50" s="1"/>
  <c r="BB34" i="50" s="1"/>
  <c r="AK245" i="50"/>
  <c r="AZ245" i="50" s="1"/>
  <c r="BB245" i="50" s="1"/>
  <c r="AK18" i="50"/>
  <c r="AZ18" i="50" s="1"/>
  <c r="BB18" i="50" s="1"/>
  <c r="AK206" i="50"/>
  <c r="AK24" i="50"/>
  <c r="AK86" i="50"/>
  <c r="AZ86" i="50" s="1"/>
  <c r="BB86" i="50" s="1"/>
  <c r="AK25" i="50"/>
  <c r="AK190" i="50"/>
  <c r="AX190" i="50" s="1"/>
  <c r="BB190" i="50" s="1"/>
  <c r="AK228" i="50"/>
  <c r="AZ228" i="50" s="1"/>
  <c r="BB228" i="50" s="1"/>
  <c r="AK155" i="50"/>
  <c r="AZ155" i="50" s="1"/>
  <c r="BB155" i="50" s="1"/>
  <c r="AK97" i="50"/>
  <c r="AK211" i="50"/>
  <c r="AZ211" i="50" s="1"/>
  <c r="BB211" i="50" s="1"/>
  <c r="AK35" i="50"/>
  <c r="BA35" i="50" s="1"/>
  <c r="BB35" i="50" s="1"/>
  <c r="AK233" i="50"/>
  <c r="BA233" i="50" s="1"/>
  <c r="BB233" i="50" s="1"/>
  <c r="AK175" i="50"/>
  <c r="AK184" i="50"/>
  <c r="AK107" i="50"/>
  <c r="AK48" i="50"/>
  <c r="AK110" i="50"/>
  <c r="AX110" i="50" s="1"/>
  <c r="BB110" i="50" s="1"/>
  <c r="AK199" i="50"/>
  <c r="AX199" i="50" s="1"/>
  <c r="BB199" i="50" s="1"/>
  <c r="AK188" i="50"/>
  <c r="AX188" i="50" s="1"/>
  <c r="BB188" i="50" s="1"/>
  <c r="AK260" i="50"/>
  <c r="AX260" i="50" s="1"/>
  <c r="BB260" i="50" s="1"/>
  <c r="AK139" i="50"/>
  <c r="AK42" i="50"/>
  <c r="AK224" i="50"/>
  <c r="AZ224" i="50" s="1"/>
  <c r="BB224" i="50" s="1"/>
  <c r="AK134" i="50"/>
  <c r="AK67" i="50"/>
  <c r="AX67" i="50" s="1"/>
  <c r="BB67" i="50" s="1"/>
  <c r="AK208" i="50"/>
  <c r="AK44" i="50"/>
  <c r="AX44" i="50" s="1"/>
  <c r="BB44" i="50" s="1"/>
  <c r="AK174" i="50"/>
  <c r="AZ174" i="50" s="1"/>
  <c r="AK257" i="50"/>
  <c r="AK55" i="50"/>
  <c r="AX55" i="50" s="1"/>
  <c r="BB55" i="50" s="1"/>
  <c r="AK85" i="50"/>
  <c r="AZ85" i="50" s="1"/>
  <c r="BB85" i="50" s="1"/>
  <c r="AK158" i="50"/>
  <c r="AK17" i="50"/>
  <c r="AZ17" i="50" s="1"/>
  <c r="AK196" i="50"/>
  <c r="AX196" i="50" s="1"/>
  <c r="BB196" i="50" s="1"/>
  <c r="AK154" i="50"/>
  <c r="AK207" i="50"/>
  <c r="AZ207" i="50" s="1"/>
  <c r="BB207" i="50" s="1"/>
  <c r="AK92" i="50"/>
  <c r="BA92" i="50" s="1"/>
  <c r="BB92" i="50" s="1"/>
  <c r="AK159" i="50"/>
  <c r="BA159" i="50" s="1"/>
  <c r="AK52" i="50"/>
  <c r="AK194" i="50"/>
  <c r="AX194" i="50" s="1"/>
  <c r="BB194" i="50" s="1"/>
  <c r="AK173" i="50"/>
  <c r="AZ173" i="50" s="1"/>
  <c r="AK91" i="50"/>
  <c r="BA91" i="50" s="1"/>
  <c r="AK72" i="50"/>
  <c r="AZ72" i="50" s="1"/>
  <c r="BB72" i="50" s="1"/>
  <c r="AK189" i="50"/>
  <c r="AX189" i="50" s="1"/>
  <c r="BB189" i="50" s="1"/>
  <c r="AK178" i="50"/>
  <c r="AZ178" i="50" s="1"/>
  <c r="BB178" i="50" s="1"/>
  <c r="AK20" i="50"/>
  <c r="AK109" i="50"/>
  <c r="AK77" i="50"/>
  <c r="AZ77" i="50" s="1"/>
  <c r="BB77" i="50" s="1"/>
  <c r="AK26" i="50"/>
  <c r="AK153" i="50"/>
  <c r="BB60" i="50"/>
  <c r="BB59" i="50"/>
  <c r="BB195" i="50"/>
  <c r="BA160" i="50" l="1"/>
  <c r="AY160" i="50"/>
  <c r="AX160" i="50"/>
  <c r="AZ160" i="50"/>
  <c r="BA31" i="50"/>
  <c r="AZ31" i="50"/>
  <c r="AY31" i="50"/>
  <c r="AX31" i="50"/>
  <c r="BA221" i="50"/>
  <c r="AZ221" i="50"/>
  <c r="AX221" i="50"/>
  <c r="AY221" i="50"/>
  <c r="AX225" i="50"/>
  <c r="AZ225" i="50"/>
  <c r="AY225" i="50"/>
  <c r="BA225" i="50"/>
  <c r="AZ250" i="50"/>
  <c r="BA250" i="50"/>
  <c r="AX250" i="50"/>
  <c r="AY250" i="50"/>
  <c r="BA220" i="50"/>
  <c r="AX220" i="50"/>
  <c r="AZ220" i="50"/>
  <c r="AY220" i="50"/>
  <c r="AX76" i="50"/>
  <c r="BA76" i="50"/>
  <c r="AZ76" i="50"/>
  <c r="BA96" i="50"/>
  <c r="AY96" i="50"/>
  <c r="AX96" i="50"/>
  <c r="AZ96" i="50"/>
  <c r="AX261" i="50"/>
  <c r="BA261" i="50"/>
  <c r="AZ74" i="50"/>
  <c r="AY74" i="50"/>
  <c r="BA74" i="50"/>
  <c r="AX74" i="50"/>
  <c r="AX123" i="50"/>
  <c r="AY123" i="50"/>
  <c r="AZ123" i="50"/>
  <c r="BA123" i="50"/>
  <c r="BA154" i="50"/>
  <c r="AZ154" i="50"/>
  <c r="AX154" i="50"/>
  <c r="AY154" i="50"/>
  <c r="BA129" i="50"/>
  <c r="AX129" i="50"/>
  <c r="AZ129" i="50"/>
  <c r="AY129" i="50"/>
  <c r="AZ88" i="50"/>
  <c r="AX88" i="50"/>
  <c r="AY88" i="50"/>
  <c r="BA88" i="50"/>
  <c r="BA28" i="50"/>
  <c r="AX28" i="50"/>
  <c r="AY28" i="50"/>
  <c r="AZ28" i="50"/>
  <c r="AX244" i="50"/>
  <c r="BA244" i="50"/>
  <c r="AZ244" i="50"/>
  <c r="AY244" i="50"/>
  <c r="BA93" i="50"/>
  <c r="AY93" i="50"/>
  <c r="AX93" i="50"/>
  <c r="AZ93" i="50"/>
  <c r="BA218" i="50"/>
  <c r="AX218" i="50"/>
  <c r="AZ218" i="50"/>
  <c r="AY218" i="50"/>
  <c r="AZ209" i="50"/>
  <c r="BA209" i="50"/>
  <c r="AX209" i="50"/>
  <c r="AY209" i="50"/>
  <c r="BA22" i="50"/>
  <c r="AY22" i="50"/>
  <c r="AX22" i="50"/>
  <c r="AZ22" i="50"/>
  <c r="AZ208" i="50"/>
  <c r="AY208" i="50"/>
  <c r="AX208" i="50"/>
  <c r="BA208" i="50"/>
  <c r="BA240" i="50"/>
  <c r="AZ240" i="50"/>
  <c r="AX240" i="50"/>
  <c r="AY240" i="50"/>
  <c r="AX162" i="50"/>
  <c r="BA162" i="50"/>
  <c r="AY162" i="50"/>
  <c r="AZ162" i="50"/>
  <c r="AZ214" i="50"/>
  <c r="BA214" i="50"/>
  <c r="AY214" i="50"/>
  <c r="AX214" i="50"/>
  <c r="AZ136" i="50"/>
  <c r="BA136" i="50"/>
  <c r="AX136" i="50"/>
  <c r="AY136" i="50"/>
  <c r="AX163" i="50"/>
  <c r="AZ163" i="50"/>
  <c r="BA163" i="50"/>
  <c r="AY163" i="50"/>
  <c r="AX124" i="50"/>
  <c r="AY124" i="50"/>
  <c r="AZ124" i="50"/>
  <c r="BA124" i="50"/>
  <c r="AZ82" i="50"/>
  <c r="AX82" i="50"/>
  <c r="AY82" i="50"/>
  <c r="BA82" i="50"/>
  <c r="AZ166" i="50"/>
  <c r="AX166" i="50"/>
  <c r="BA166" i="50"/>
  <c r="BA37" i="50"/>
  <c r="AZ37" i="50"/>
  <c r="AX37" i="50"/>
  <c r="AY37" i="50"/>
  <c r="BA133" i="50"/>
  <c r="AZ133" i="50"/>
  <c r="AY133" i="50"/>
  <c r="AX133" i="50"/>
  <c r="AX102" i="50"/>
  <c r="BA102" i="50"/>
  <c r="AZ102" i="50"/>
  <c r="AY102" i="50"/>
  <c r="BA61" i="50"/>
  <c r="AZ61" i="50"/>
  <c r="AX61" i="50"/>
  <c r="BA170" i="50"/>
  <c r="AZ170" i="50"/>
  <c r="AY170" i="50"/>
  <c r="AX170" i="50"/>
  <c r="BA256" i="50"/>
  <c r="AZ256" i="50"/>
  <c r="AX256" i="50"/>
  <c r="BA21" i="50"/>
  <c r="AZ21" i="50"/>
  <c r="AY21" i="50"/>
  <c r="AX21" i="50"/>
  <c r="BA134" i="50"/>
  <c r="AX134" i="50"/>
  <c r="AY134" i="50"/>
  <c r="AZ134" i="50"/>
  <c r="AX48" i="50"/>
  <c r="AY48" i="50"/>
  <c r="BA48" i="50"/>
  <c r="AZ48" i="50"/>
  <c r="BA130" i="50"/>
  <c r="AZ130" i="50"/>
  <c r="AX130" i="50"/>
  <c r="AY130" i="50"/>
  <c r="AX150" i="50"/>
  <c r="AZ150" i="50"/>
  <c r="AY150" i="50"/>
  <c r="BA150" i="50"/>
  <c r="AX241" i="50"/>
  <c r="BA241" i="50"/>
  <c r="AY241" i="50"/>
  <c r="AZ241" i="50"/>
  <c r="BA168" i="50"/>
  <c r="AZ168" i="50"/>
  <c r="AX168" i="50"/>
  <c r="AX164" i="50"/>
  <c r="AZ164" i="50"/>
  <c r="BA164" i="50"/>
  <c r="AY164" i="50"/>
  <c r="AZ89" i="50"/>
  <c r="BA89" i="50"/>
  <c r="AY89" i="50"/>
  <c r="AX89" i="50"/>
  <c r="AX200" i="50"/>
  <c r="AZ200" i="50"/>
  <c r="AY200" i="50"/>
  <c r="BA200" i="50"/>
  <c r="AX53" i="50"/>
  <c r="AY53" i="50"/>
  <c r="BA53" i="50"/>
  <c r="AZ53" i="50"/>
  <c r="BA226" i="50"/>
  <c r="AX226" i="50"/>
  <c r="AZ226" i="50"/>
  <c r="AY226" i="50"/>
  <c r="AZ205" i="50"/>
  <c r="AX205" i="50"/>
  <c r="AY205" i="50"/>
  <c r="BA205" i="50"/>
  <c r="AZ182" i="50"/>
  <c r="AY182" i="50"/>
  <c r="AX182" i="50"/>
  <c r="BA182" i="50"/>
  <c r="AZ179" i="50"/>
  <c r="AX179" i="50"/>
  <c r="AY179" i="50"/>
  <c r="BA179" i="50"/>
  <c r="AX106" i="50"/>
  <c r="AY106" i="50"/>
  <c r="BA106" i="50"/>
  <c r="AZ106" i="50"/>
  <c r="AZ98" i="50"/>
  <c r="AX98" i="50"/>
  <c r="BA98" i="50"/>
  <c r="BA219" i="50"/>
  <c r="AZ219" i="50"/>
  <c r="AY219" i="50"/>
  <c r="AX219" i="50"/>
  <c r="AZ16" i="50"/>
  <c r="AX16" i="50"/>
  <c r="BA16" i="50"/>
  <c r="BA108" i="50"/>
  <c r="AY108" i="50"/>
  <c r="AX108" i="50"/>
  <c r="AZ108" i="50"/>
  <c r="AZ176" i="50"/>
  <c r="BA176" i="50"/>
  <c r="AX176" i="50"/>
  <c r="AY176" i="50"/>
  <c r="BA217" i="50"/>
  <c r="AX217" i="50"/>
  <c r="AY217" i="50"/>
  <c r="AZ217" i="50"/>
  <c r="AX242" i="50"/>
  <c r="AZ242" i="50"/>
  <c r="AY242" i="50"/>
  <c r="BA242" i="50"/>
  <c r="AX49" i="50"/>
  <c r="BA49" i="50"/>
  <c r="AY49" i="50"/>
  <c r="AZ49" i="50"/>
  <c r="AZ79" i="50"/>
  <c r="AX79" i="50"/>
  <c r="AY79" i="50"/>
  <c r="BA79" i="50"/>
  <c r="AX50" i="50"/>
  <c r="AY50" i="50"/>
  <c r="AZ50" i="50"/>
  <c r="BA50" i="50"/>
  <c r="AZ223" i="50"/>
  <c r="AX223" i="50"/>
  <c r="BA223" i="50"/>
  <c r="AY223" i="50"/>
  <c r="AZ227" i="50"/>
  <c r="AY227" i="50"/>
  <c r="BA227" i="50"/>
  <c r="AX227" i="50"/>
  <c r="AX204" i="50"/>
  <c r="AY204" i="50"/>
  <c r="AZ204" i="50"/>
  <c r="BA204" i="50"/>
  <c r="AZ137" i="50"/>
  <c r="AX137" i="50"/>
  <c r="BA137" i="50"/>
  <c r="AY137" i="50"/>
  <c r="AX229" i="50"/>
  <c r="BA229" i="50"/>
  <c r="AY229" i="50"/>
  <c r="AZ229" i="50"/>
  <c r="AZ138" i="50"/>
  <c r="AY138" i="50"/>
  <c r="BA138" i="50"/>
  <c r="AX138" i="50"/>
  <c r="AZ210" i="50"/>
  <c r="BA210" i="50"/>
  <c r="AX210" i="50"/>
  <c r="AY210" i="50"/>
  <c r="BA33" i="50"/>
  <c r="AZ33" i="50"/>
  <c r="AX33" i="50"/>
  <c r="AY33" i="50"/>
  <c r="AX84" i="50"/>
  <c r="AZ84" i="50"/>
  <c r="AY84" i="50"/>
  <c r="BA84" i="50"/>
  <c r="AX71" i="50"/>
  <c r="BA71" i="50"/>
  <c r="AZ71" i="50"/>
  <c r="AY71" i="50"/>
  <c r="BA23" i="50"/>
  <c r="AZ23" i="50"/>
  <c r="AY23" i="50"/>
  <c r="AX23" i="50"/>
  <c r="AZ171" i="50"/>
  <c r="BA171" i="50"/>
  <c r="AX171" i="50"/>
  <c r="AZ215" i="50"/>
  <c r="AX215" i="50"/>
  <c r="BA215" i="50"/>
  <c r="AY215" i="50"/>
  <c r="AZ175" i="50"/>
  <c r="AY175" i="50"/>
  <c r="AX175" i="50"/>
  <c r="BA175" i="50"/>
  <c r="AZ73" i="50"/>
  <c r="BA73" i="50"/>
  <c r="AY73" i="50"/>
  <c r="AX73" i="50"/>
  <c r="AZ32" i="50"/>
  <c r="BA32" i="50"/>
  <c r="AX32" i="50"/>
  <c r="AZ43" i="50"/>
  <c r="AX43" i="50"/>
  <c r="BA43" i="50"/>
  <c r="AX69" i="50"/>
  <c r="BA69" i="50"/>
  <c r="AY69" i="50"/>
  <c r="AZ69" i="50"/>
  <c r="AZ251" i="50"/>
  <c r="BA251" i="50"/>
  <c r="AY251" i="50"/>
  <c r="AX251" i="50"/>
  <c r="BA146" i="50"/>
  <c r="AX146" i="50"/>
  <c r="AY146" i="50"/>
  <c r="AZ146" i="50"/>
  <c r="BA144" i="50"/>
  <c r="AX144" i="50"/>
  <c r="AZ144" i="50"/>
  <c r="AY144" i="50"/>
  <c r="BA131" i="50"/>
  <c r="AZ131" i="50"/>
  <c r="AX131" i="50"/>
  <c r="AY131" i="50"/>
  <c r="BA115" i="50"/>
  <c r="AZ115" i="50"/>
  <c r="AX115" i="50"/>
  <c r="AY115" i="50"/>
  <c r="AX103" i="50"/>
  <c r="AZ103" i="50"/>
  <c r="BA103" i="50"/>
  <c r="AY103" i="50"/>
  <c r="BA151" i="50"/>
  <c r="AY151" i="50"/>
  <c r="AZ151" i="50"/>
  <c r="AX151" i="50"/>
  <c r="BA51" i="50"/>
  <c r="AX51" i="50"/>
  <c r="AZ51" i="50"/>
  <c r="AY51" i="50"/>
  <c r="AZ113" i="50"/>
  <c r="AX113" i="50"/>
  <c r="BA113" i="50"/>
  <c r="AY113" i="50"/>
  <c r="BA169" i="50"/>
  <c r="AZ169" i="50"/>
  <c r="AX169" i="50"/>
  <c r="BA126" i="50"/>
  <c r="AY126" i="50"/>
  <c r="AX126" i="50"/>
  <c r="AZ126" i="50"/>
  <c r="BA172" i="50"/>
  <c r="AX172" i="50"/>
  <c r="AZ172" i="50"/>
  <c r="AY172" i="50"/>
  <c r="AZ165" i="50"/>
  <c r="AX165" i="50"/>
  <c r="BA165" i="50"/>
  <c r="AY165" i="50"/>
  <c r="BA30" i="50"/>
  <c r="AX30" i="50"/>
  <c r="AZ30" i="50"/>
  <c r="AY30" i="50"/>
  <c r="AX202" i="50"/>
  <c r="AZ202" i="50"/>
  <c r="AY202" i="50"/>
  <c r="BA202" i="50"/>
  <c r="BA100" i="50"/>
  <c r="AX100" i="50"/>
  <c r="AY100" i="50"/>
  <c r="AZ100" i="50"/>
  <c r="BA64" i="50"/>
  <c r="AZ64" i="50"/>
  <c r="AY64" i="50"/>
  <c r="AX64" i="50"/>
  <c r="AZ254" i="50"/>
  <c r="BA254" i="50"/>
  <c r="AX254" i="50"/>
  <c r="AX47" i="50"/>
  <c r="AY47" i="50"/>
  <c r="BA47" i="50"/>
  <c r="AZ47" i="50"/>
  <c r="BA253" i="50"/>
  <c r="AY253" i="50"/>
  <c r="AZ253" i="50"/>
  <c r="AX253" i="50"/>
  <c r="BA152" i="50"/>
  <c r="AX152" i="50"/>
  <c r="AZ152" i="50"/>
  <c r="AY152" i="50"/>
  <c r="AZ143" i="50"/>
  <c r="AX143" i="50"/>
  <c r="AY143" i="50"/>
  <c r="BA143" i="50"/>
  <c r="BA236" i="50"/>
  <c r="AZ236" i="50"/>
  <c r="AX236" i="50"/>
  <c r="AY236" i="50"/>
  <c r="AX201" i="50"/>
  <c r="AZ201" i="50"/>
  <c r="AY201" i="50"/>
  <c r="BA201" i="50"/>
  <c r="AZ230" i="50"/>
  <c r="AY230" i="50"/>
  <c r="BA230" i="50"/>
  <c r="AX230" i="50"/>
  <c r="BA145" i="50"/>
  <c r="AY145" i="50"/>
  <c r="AX145" i="50"/>
  <c r="AZ145" i="50"/>
  <c r="BA234" i="50"/>
  <c r="AX234" i="50"/>
  <c r="AZ234" i="50"/>
  <c r="AY234" i="50"/>
  <c r="AX109" i="50"/>
  <c r="AY109" i="50"/>
  <c r="AZ109" i="50"/>
  <c r="BA109" i="50"/>
  <c r="AY232" i="50"/>
  <c r="BB232" i="50" s="1"/>
  <c r="AL232" i="50"/>
  <c r="AY20" i="50"/>
  <c r="BB20" i="50" s="1"/>
  <c r="AL20" i="50"/>
  <c r="AY42" i="50"/>
  <c r="BB42" i="50" s="1"/>
  <c r="AL42" i="50"/>
  <c r="AX216" i="50"/>
  <c r="AY216" i="50"/>
  <c r="AZ216" i="50"/>
  <c r="BA216" i="50"/>
  <c r="AZ101" i="50"/>
  <c r="BA101" i="50"/>
  <c r="AX101" i="50"/>
  <c r="AY101" i="50"/>
  <c r="AY29" i="50"/>
  <c r="BB29" i="50" s="1"/>
  <c r="AL29" i="50"/>
  <c r="AY65" i="50"/>
  <c r="BB65" i="50" s="1"/>
  <c r="AL65" i="50"/>
  <c r="AZ139" i="50"/>
  <c r="BA139" i="50"/>
  <c r="AX139" i="50"/>
  <c r="AY139" i="50"/>
  <c r="AX97" i="50"/>
  <c r="BA97" i="50"/>
  <c r="AY97" i="50"/>
  <c r="AZ97" i="50"/>
  <c r="AL97" i="50"/>
  <c r="AY140" i="50"/>
  <c r="BB140" i="50" s="1"/>
  <c r="AL140" i="50"/>
  <c r="AY99" i="50"/>
  <c r="BB99" i="50" s="1"/>
  <c r="AL99" i="50"/>
  <c r="AY169" i="50"/>
  <c r="AL169" i="50"/>
  <c r="AY57" i="50"/>
  <c r="BB57" i="50" s="1"/>
  <c r="AL57" i="50"/>
  <c r="AZ158" i="50"/>
  <c r="AY158" i="50"/>
  <c r="AX158" i="50"/>
  <c r="BA158" i="50"/>
  <c r="AY168" i="50"/>
  <c r="AL168" i="50"/>
  <c r="AY254" i="50"/>
  <c r="AL254" i="50"/>
  <c r="AZ248" i="50"/>
  <c r="BA248" i="50"/>
  <c r="AY248" i="50"/>
  <c r="AX248" i="50"/>
  <c r="AY261" i="50"/>
  <c r="AL261" i="50"/>
  <c r="AX181" i="50"/>
  <c r="BA181" i="50"/>
  <c r="AZ181" i="50"/>
  <c r="AY181" i="50"/>
  <c r="AZ90" i="50"/>
  <c r="BA90" i="50"/>
  <c r="AX90" i="50"/>
  <c r="AY90" i="50"/>
  <c r="AX116" i="50"/>
  <c r="AZ116" i="50"/>
  <c r="AY116" i="50"/>
  <c r="BA116" i="50"/>
  <c r="AX247" i="50"/>
  <c r="AY247" i="50"/>
  <c r="AZ247" i="50"/>
  <c r="BA247" i="50"/>
  <c r="AY257" i="50"/>
  <c r="BB257" i="50" s="1"/>
  <c r="AL257" i="50"/>
  <c r="AY25" i="50"/>
  <c r="BB25" i="50" s="1"/>
  <c r="AL25" i="50"/>
  <c r="AY32" i="50"/>
  <c r="AL32" i="50"/>
  <c r="AY166" i="50"/>
  <c r="AL166" i="50"/>
  <c r="AY61" i="50"/>
  <c r="AL61" i="50"/>
  <c r="AY76" i="50"/>
  <c r="AL76" i="50"/>
  <c r="AY52" i="50"/>
  <c r="BB52" i="50" s="1"/>
  <c r="AL52" i="50"/>
  <c r="AY107" i="50"/>
  <c r="AZ107" i="50"/>
  <c r="BA107" i="50"/>
  <c r="AX107" i="50"/>
  <c r="AL107" i="50"/>
  <c r="AY24" i="50"/>
  <c r="BB24" i="50" s="1"/>
  <c r="AL24" i="50"/>
  <c r="AY231" i="50"/>
  <c r="BB231" i="50" s="1"/>
  <c r="AL231" i="50"/>
  <c r="AY98" i="50"/>
  <c r="AL98" i="50"/>
  <c r="AZ62" i="50"/>
  <c r="BA62" i="50"/>
  <c r="AY62" i="50"/>
  <c r="AX62" i="50"/>
  <c r="AX259" i="50"/>
  <c r="AY259" i="50"/>
  <c r="AZ259" i="50"/>
  <c r="BA259" i="50"/>
  <c r="AX153" i="50"/>
  <c r="AY153" i="50"/>
  <c r="AZ153" i="50"/>
  <c r="BA153" i="50"/>
  <c r="BA184" i="50"/>
  <c r="AX184" i="50"/>
  <c r="AY184" i="50"/>
  <c r="AZ184" i="50"/>
  <c r="AX206" i="50"/>
  <c r="AY206" i="50"/>
  <c r="AZ206" i="50"/>
  <c r="BA206" i="50"/>
  <c r="AY171" i="50"/>
  <c r="AL171" i="50"/>
  <c r="AX258" i="50"/>
  <c r="AZ258" i="50"/>
  <c r="AY258" i="50"/>
  <c r="BA258" i="50"/>
  <c r="AZ167" i="50"/>
  <c r="BA167" i="50"/>
  <c r="AY167" i="50"/>
  <c r="AX167" i="50"/>
  <c r="AX255" i="50"/>
  <c r="AY255" i="50"/>
  <c r="AZ255" i="50"/>
  <c r="BA255" i="50"/>
  <c r="AL255" i="50"/>
  <c r="E12" i="9"/>
  <c r="F12" i="9" s="1"/>
  <c r="E10" i="9"/>
  <c r="F10" i="9" s="1"/>
  <c r="AY26" i="50"/>
  <c r="BB26" i="50" s="1"/>
  <c r="AL26" i="50"/>
  <c r="AY43" i="50"/>
  <c r="AL43" i="50"/>
  <c r="AZ83" i="50"/>
  <c r="BA83" i="50"/>
  <c r="AY83" i="50"/>
  <c r="AX83" i="50"/>
  <c r="AY66" i="50"/>
  <c r="BB66" i="50" s="1"/>
  <c r="AL66" i="50"/>
  <c r="AY256" i="50"/>
  <c r="AL256" i="50"/>
  <c r="BB17" i="50"/>
  <c r="BB132" i="50"/>
  <c r="BB118" i="50"/>
  <c r="E11" i="9"/>
  <c r="F11" i="9" s="1"/>
  <c r="BB256" i="50" l="1"/>
  <c r="BB76" i="50"/>
  <c r="BB61" i="50"/>
  <c r="BB43" i="50"/>
  <c r="BB254" i="50"/>
  <c r="BB126" i="50"/>
  <c r="BB33" i="50"/>
  <c r="BB227" i="50"/>
  <c r="BB217" i="50"/>
  <c r="BB64" i="50"/>
  <c r="BB202" i="50"/>
  <c r="BB138" i="50"/>
  <c r="BB50" i="50"/>
  <c r="BB108" i="50"/>
  <c r="BB234" i="50"/>
  <c r="BB165" i="50"/>
  <c r="BB71" i="50"/>
  <c r="BB137" i="50"/>
  <c r="BB49" i="50"/>
  <c r="BB170" i="50"/>
  <c r="BB166" i="50"/>
  <c r="BB261" i="50"/>
  <c r="BB98" i="50"/>
  <c r="BB23" i="50"/>
  <c r="BB32" i="50"/>
  <c r="BB100" i="50"/>
  <c r="BB30" i="50"/>
  <c r="BB145" i="50"/>
  <c r="BB201" i="50"/>
  <c r="BB143" i="50"/>
  <c r="BB253" i="50"/>
  <c r="BB215" i="50"/>
  <c r="BB226" i="50"/>
  <c r="BB241" i="50"/>
  <c r="BB130" i="50"/>
  <c r="BB230" i="50"/>
  <c r="BB236" i="50"/>
  <c r="BB152" i="50"/>
  <c r="BB47" i="50"/>
  <c r="BB150" i="50"/>
  <c r="BB48" i="50"/>
  <c r="BB21" i="50"/>
  <c r="BB51" i="50"/>
  <c r="BB73" i="50"/>
  <c r="BB179" i="50"/>
  <c r="BB205" i="50"/>
  <c r="BB53" i="50"/>
  <c r="BB89" i="50"/>
  <c r="BB124" i="50"/>
  <c r="BB162" i="50"/>
  <c r="BB208" i="50"/>
  <c r="BB209" i="50"/>
  <c r="BB93" i="50"/>
  <c r="BB28" i="50"/>
  <c r="BB123" i="50"/>
  <c r="BB103" i="50"/>
  <c r="BB131" i="50"/>
  <c r="BB69" i="50"/>
  <c r="BB223" i="50"/>
  <c r="BB133" i="50"/>
  <c r="BB220" i="50"/>
  <c r="BB225" i="50"/>
  <c r="BB31" i="50"/>
  <c r="BB151" i="50"/>
  <c r="BB84" i="50"/>
  <c r="BB210" i="50"/>
  <c r="BB229" i="50"/>
  <c r="BB204" i="50"/>
  <c r="BB79" i="50"/>
  <c r="BB242" i="50"/>
  <c r="BB176" i="50"/>
  <c r="BB96" i="50"/>
  <c r="BB134" i="50"/>
  <c r="BB106" i="50"/>
  <c r="BB182" i="50"/>
  <c r="BB200" i="50"/>
  <c r="BB164" i="50"/>
  <c r="BB82" i="50"/>
  <c r="BB163" i="50"/>
  <c r="BB214" i="50"/>
  <c r="BB240" i="50"/>
  <c r="BB22" i="50"/>
  <c r="BB218" i="50"/>
  <c r="BB244" i="50"/>
  <c r="BB154" i="50"/>
  <c r="BB74" i="50"/>
  <c r="BB113" i="50"/>
  <c r="BB115" i="50"/>
  <c r="BB144" i="50"/>
  <c r="BB251" i="50"/>
  <c r="BB219" i="50"/>
  <c r="BB102" i="50"/>
  <c r="BB37" i="50"/>
  <c r="BB250" i="50"/>
  <c r="BB221" i="50"/>
  <c r="BB160" i="50"/>
  <c r="BB259" i="50"/>
  <c r="BB169" i="50"/>
  <c r="BB129" i="50"/>
  <c r="BB206" i="50"/>
  <c r="BB36" i="50"/>
  <c r="BB172" i="50"/>
  <c r="BB116" i="50"/>
  <c r="BB175" i="50"/>
  <c r="BB88" i="50"/>
  <c r="BB147" i="50"/>
  <c r="BB171" i="50"/>
  <c r="BB101" i="50"/>
  <c r="BB139" i="50"/>
  <c r="BB181" i="50"/>
  <c r="BB159" i="50"/>
  <c r="BB62" i="50"/>
  <c r="BB247" i="50"/>
  <c r="BB258" i="50"/>
  <c r="BB161" i="50"/>
  <c r="BB83" i="50"/>
  <c r="BB167" i="50"/>
  <c r="BB109" i="50"/>
  <c r="BB146" i="50"/>
  <c r="BB90" i="50"/>
  <c r="BB168" i="50"/>
  <c r="BB97" i="50"/>
  <c r="BB135" i="50"/>
  <c r="BB174" i="50"/>
  <c r="BB173" i="50"/>
  <c r="BB248" i="50"/>
  <c r="BB91" i="50"/>
  <c r="BB216" i="50"/>
  <c r="BB255" i="50"/>
  <c r="BB149" i="50"/>
  <c r="BB136" i="50"/>
  <c r="BB153" i="50"/>
  <c r="BB158" i="50"/>
  <c r="BB107" i="50"/>
  <c r="BB184" i="50"/>
  <c r="J12" i="23"/>
  <c r="E9" i="9"/>
  <c r="E13" i="9" l="1"/>
  <c r="F9" i="9"/>
  <c r="F13" i="9" s="1"/>
  <c r="AD401" i="46" l="1"/>
  <c r="AE401" i="46" s="1"/>
  <c r="AD18" i="46" l="1"/>
  <c r="AC30" i="46"/>
  <c r="AA26" i="46"/>
  <c r="AC31" i="46"/>
  <c r="AA16" i="46"/>
  <c r="AD16" i="46"/>
  <c r="AD21" i="46"/>
  <c r="AA19" i="46"/>
  <c r="AD22" i="46"/>
  <c r="AC29" i="46"/>
  <c r="AD15" i="46"/>
  <c r="AC20" i="46"/>
  <c r="AA27" i="46"/>
  <c r="AA144" i="46"/>
  <c r="AD144" i="46"/>
  <c r="AC144" i="46"/>
  <c r="AC128" i="46"/>
  <c r="AB128" i="46"/>
  <c r="AD128" i="46"/>
  <c r="AA355" i="46"/>
  <c r="AD355" i="46"/>
  <c r="AC355" i="46"/>
  <c r="AC391" i="46"/>
  <c r="AB391" i="46"/>
  <c r="AA391" i="46"/>
  <c r="AC134" i="46"/>
  <c r="AA134" i="46"/>
  <c r="AB134" i="46"/>
  <c r="AA126" i="46"/>
  <c r="AC126" i="46"/>
  <c r="AB126" i="46"/>
  <c r="AA138" i="46"/>
  <c r="AC138" i="46"/>
  <c r="AB138" i="46"/>
  <c r="AA146" i="46"/>
  <c r="AD146" i="46"/>
  <c r="AC146" i="46"/>
  <c r="AA393" i="46"/>
  <c r="AC393" i="46"/>
  <c r="AB393" i="46"/>
  <c r="AC262" i="46"/>
  <c r="AD262" i="46"/>
  <c r="AA262" i="46"/>
  <c r="AC151" i="46"/>
  <c r="AB151" i="46"/>
  <c r="AA151" i="46"/>
  <c r="AC91" i="46"/>
  <c r="AB91" i="46"/>
  <c r="AD91" i="46"/>
  <c r="AA136" i="46"/>
  <c r="AC136" i="46"/>
  <c r="AB136" i="46"/>
  <c r="AA162" i="46"/>
  <c r="AC162" i="46"/>
  <c r="AB162" i="46"/>
  <c r="AB81" i="46"/>
  <c r="AD81" i="46"/>
  <c r="AC81" i="46"/>
  <c r="AA392" i="46"/>
  <c r="AB392" i="46"/>
  <c r="AC392" i="46"/>
  <c r="AC155" i="46"/>
  <c r="AB155" i="46"/>
  <c r="AA155" i="46"/>
  <c r="AA149" i="46"/>
  <c r="AB149" i="46"/>
  <c r="AC149" i="46"/>
  <c r="AD148" i="46"/>
  <c r="AC148" i="46"/>
  <c r="AB148" i="46"/>
  <c r="AA350" i="46"/>
  <c r="AC350" i="46"/>
  <c r="AD350" i="46"/>
  <c r="AA132" i="46"/>
  <c r="AD132" i="46"/>
  <c r="AC132" i="46"/>
  <c r="AA394" i="46"/>
  <c r="AC394" i="46"/>
  <c r="AB394" i="46"/>
  <c r="AA137" i="46"/>
  <c r="AC137" i="46"/>
  <c r="AB137" i="46"/>
  <c r="AC18" i="46"/>
  <c r="AC395" i="46"/>
  <c r="AB395" i="46"/>
  <c r="AA139" i="46"/>
  <c r="AD139" i="46"/>
  <c r="AC139" i="46"/>
  <c r="AA154" i="46"/>
  <c r="AD154" i="46"/>
  <c r="AC154" i="46"/>
  <c r="AD80" i="46"/>
  <c r="AC80" i="46"/>
  <c r="AB80" i="46"/>
  <c r="AC158" i="46"/>
  <c r="AA158" i="46"/>
  <c r="AB158" i="46"/>
  <c r="AD167" i="46"/>
  <c r="AC167" i="46"/>
  <c r="AB167" i="46"/>
  <c r="AA150" i="46"/>
  <c r="AC150" i="46"/>
  <c r="AB150" i="46"/>
  <c r="AA135" i="46"/>
  <c r="AC135" i="46"/>
  <c r="AB135" i="46"/>
  <c r="AA97" i="46"/>
  <c r="AE97" i="46" s="1"/>
  <c r="AD211" i="46"/>
  <c r="AE211" i="46" s="1"/>
  <c r="AA176" i="46"/>
  <c r="AE176" i="46" s="1"/>
  <c r="AB265" i="46"/>
  <c r="AE265" i="46" s="1"/>
  <c r="AD162" i="46"/>
  <c r="AD235" i="46"/>
  <c r="AE235" i="46" s="1"/>
  <c r="AD252" i="46"/>
  <c r="AE252" i="46" s="1"/>
  <c r="AD325" i="46"/>
  <c r="AE325" i="46" s="1"/>
  <c r="AD320" i="46"/>
  <c r="AE320" i="46" s="1"/>
  <c r="AC32" i="46"/>
  <c r="AE32" i="46" s="1"/>
  <c r="AA108" i="46"/>
  <c r="AE108" i="46" s="1"/>
  <c r="AA85" i="46"/>
  <c r="AE85" i="46" s="1"/>
  <c r="AA102" i="46"/>
  <c r="AE102" i="46" s="1"/>
  <c r="AD126" i="46"/>
  <c r="AD307" i="46"/>
  <c r="AE307" i="46" s="1"/>
  <c r="AB375" i="46"/>
  <c r="AE375" i="46" s="1"/>
  <c r="AD389" i="46"/>
  <c r="AE389" i="46" s="1"/>
  <c r="AD227" i="46"/>
  <c r="AE227" i="46" s="1"/>
  <c r="AB379" i="46"/>
  <c r="AE379" i="46" s="1"/>
  <c r="AB382" i="46"/>
  <c r="AE382" i="46" s="1"/>
  <c r="AB152" i="46"/>
  <c r="AE152" i="46" s="1"/>
  <c r="AD296" i="46"/>
  <c r="AE296" i="46" s="1"/>
  <c r="AA188" i="46"/>
  <c r="AE188" i="46" s="1"/>
  <c r="AD326" i="46"/>
  <c r="AE326" i="46" s="1"/>
  <c r="AA109" i="46"/>
  <c r="AE109" i="46" s="1"/>
  <c r="AB373" i="46"/>
  <c r="AE373" i="46" s="1"/>
  <c r="AA165" i="46"/>
  <c r="AE165" i="46" s="1"/>
  <c r="AD138" i="46"/>
  <c r="AB130" i="46"/>
  <c r="AE130" i="46" s="1"/>
  <c r="AA107" i="46"/>
  <c r="AE107" i="46" s="1"/>
  <c r="AD219" i="46"/>
  <c r="AE219" i="46" s="1"/>
  <c r="AB371" i="46"/>
  <c r="AE371" i="46" s="1"/>
  <c r="AA112" i="46"/>
  <c r="AE112" i="46" s="1"/>
  <c r="AA115" i="46"/>
  <c r="AE115" i="46" s="1"/>
  <c r="AA49" i="46"/>
  <c r="AE49" i="46" s="1"/>
  <c r="AD245" i="46"/>
  <c r="AE245" i="46" s="1"/>
  <c r="AB363" i="46"/>
  <c r="AE363" i="46" s="1"/>
  <c r="AA187" i="46"/>
  <c r="AE187" i="46" s="1"/>
  <c r="AA184" i="46"/>
  <c r="AE184" i="46" s="1"/>
  <c r="AD335" i="46"/>
  <c r="AE335" i="46" s="1"/>
  <c r="AA55" i="46"/>
  <c r="AE55" i="46" s="1"/>
  <c r="AB352" i="46"/>
  <c r="AE352" i="46" s="1"/>
  <c r="AA96" i="46"/>
  <c r="AE96" i="46" s="1"/>
  <c r="AB257" i="46"/>
  <c r="AE257" i="46" s="1"/>
  <c r="AB347" i="46"/>
  <c r="AE347" i="46" s="1"/>
  <c r="AA163" i="46"/>
  <c r="AE163" i="46" s="1"/>
  <c r="AA99" i="46"/>
  <c r="AE99" i="46" s="1"/>
  <c r="AD396" i="46"/>
  <c r="AE396" i="46" s="1"/>
  <c r="AD282" i="46"/>
  <c r="AE282" i="46" s="1"/>
  <c r="AA48" i="46"/>
  <c r="AE48" i="46" s="1"/>
  <c r="AD302" i="46"/>
  <c r="AE302" i="46" s="1"/>
  <c r="AD275" i="46"/>
  <c r="AE275" i="46" s="1"/>
  <c r="AB260" i="46"/>
  <c r="AE260" i="46" s="1"/>
  <c r="AA122" i="46"/>
  <c r="AE122" i="46" s="1"/>
  <c r="AB144" i="46"/>
  <c r="AA58" i="46"/>
  <c r="AE58" i="46" s="1"/>
  <c r="AA147" i="46"/>
  <c r="AE147" i="46" s="1"/>
  <c r="AA189" i="46"/>
  <c r="AE189" i="46" s="1"/>
  <c r="AD240" i="46"/>
  <c r="AE240" i="46" s="1"/>
  <c r="AA182" i="46"/>
  <c r="AE182" i="46" s="1"/>
  <c r="AA128" i="46"/>
  <c r="AB355" i="46"/>
  <c r="AA116" i="46"/>
  <c r="AE116" i="46" s="1"/>
  <c r="AD357" i="46"/>
  <c r="AE357" i="46" s="1"/>
  <c r="AB141" i="46"/>
  <c r="AE141" i="46" s="1"/>
  <c r="AA181" i="46"/>
  <c r="AE181" i="46" s="1"/>
  <c r="AD231" i="46"/>
  <c r="AE231" i="46" s="1"/>
  <c r="AD272" i="46"/>
  <c r="AE272" i="46" s="1"/>
  <c r="AD356" i="46"/>
  <c r="AE356" i="46" s="1"/>
  <c r="AA170" i="46"/>
  <c r="AE170" i="46" s="1"/>
  <c r="AD391" i="46"/>
  <c r="AA190" i="46"/>
  <c r="AE190" i="46" s="1"/>
  <c r="AA114" i="46"/>
  <c r="AE114" i="46" s="1"/>
  <c r="AA171" i="46"/>
  <c r="AE171" i="46" s="1"/>
  <c r="AB368" i="46"/>
  <c r="AE368" i="46" s="1"/>
  <c r="AA180" i="46"/>
  <c r="AE180" i="46" s="1"/>
  <c r="AD194" i="46"/>
  <c r="AE194" i="46" s="1"/>
  <c r="AB362" i="46"/>
  <c r="AE362" i="46" s="1"/>
  <c r="AA118" i="46"/>
  <c r="AE118" i="46" s="1"/>
  <c r="AD161" i="46"/>
  <c r="AE161" i="46" s="1"/>
  <c r="AD232" i="46"/>
  <c r="AE232" i="46" s="1"/>
  <c r="AD212" i="46"/>
  <c r="AE212" i="46" s="1"/>
  <c r="AD280" i="46"/>
  <c r="AE280" i="46" s="1"/>
  <c r="AA120" i="46"/>
  <c r="AE120" i="46" s="1"/>
  <c r="AA68" i="46"/>
  <c r="AE68" i="46" s="1"/>
  <c r="AD203" i="46"/>
  <c r="AE203" i="46" s="1"/>
  <c r="AD294" i="46"/>
  <c r="AE294" i="46" s="1"/>
  <c r="AD134" i="46"/>
  <c r="AD273" i="46"/>
  <c r="AE273" i="46" s="1"/>
  <c r="AD284" i="46"/>
  <c r="AE284" i="46" s="1"/>
  <c r="AA106" i="46"/>
  <c r="AE106" i="46" s="1"/>
  <c r="AB341" i="46"/>
  <c r="AE341" i="46" s="1"/>
  <c r="AB348" i="46"/>
  <c r="AE348" i="46" s="1"/>
  <c r="AD224" i="46"/>
  <c r="AE224" i="46" s="1"/>
  <c r="AD196" i="46"/>
  <c r="AE196" i="46" s="1"/>
  <c r="AA175" i="46"/>
  <c r="AE175" i="46" s="1"/>
  <c r="AD251" i="46"/>
  <c r="AE251" i="46" s="1"/>
  <c r="AA94" i="46"/>
  <c r="AE94" i="46" s="1"/>
  <c r="AD324" i="46"/>
  <c r="AE324" i="46" s="1"/>
  <c r="AD319" i="46"/>
  <c r="AE319" i="46" s="1"/>
  <c r="AB380" i="46"/>
  <c r="AE380" i="46" s="1"/>
  <c r="AA54" i="46"/>
  <c r="AE54" i="46" s="1"/>
  <c r="AD323" i="46"/>
  <c r="AE323" i="46" s="1"/>
  <c r="AD291" i="46"/>
  <c r="AE291" i="46" s="1"/>
  <c r="AB146" i="46"/>
  <c r="AD225" i="46"/>
  <c r="AE225" i="46" s="1"/>
  <c r="AA159" i="46"/>
  <c r="AE159" i="46" s="1"/>
  <c r="AD328" i="46"/>
  <c r="AE328" i="46" s="1"/>
  <c r="AA64" i="46"/>
  <c r="AE64" i="46" s="1"/>
  <c r="AD242" i="46"/>
  <c r="AE242" i="46" s="1"/>
  <c r="AB140" i="46"/>
  <c r="AE140" i="46" s="1"/>
  <c r="AD42" i="46"/>
  <c r="AE42" i="46" s="1"/>
  <c r="AD278" i="46"/>
  <c r="AE278" i="46" s="1"/>
  <c r="AD239" i="46"/>
  <c r="AE239" i="46" s="1"/>
  <c r="AD276" i="46"/>
  <c r="AE276" i="46" s="1"/>
  <c r="AC52" i="46"/>
  <c r="AE52" i="46" s="1"/>
  <c r="AD228" i="46"/>
  <c r="AE228" i="46" s="1"/>
  <c r="AD306" i="46"/>
  <c r="AE306" i="46" s="1"/>
  <c r="AD393" i="46"/>
  <c r="AA185" i="46"/>
  <c r="AE185" i="46" s="1"/>
  <c r="AD400" i="46"/>
  <c r="AE400" i="46" s="1"/>
  <c r="AA169" i="46"/>
  <c r="AE169" i="46" s="1"/>
  <c r="AB262" i="46"/>
  <c r="AB385" i="46"/>
  <c r="AE385" i="46" s="1"/>
  <c r="AD151" i="46"/>
  <c r="AD314" i="46"/>
  <c r="AE314" i="46" s="1"/>
  <c r="AD330" i="46"/>
  <c r="AE330" i="46" s="1"/>
  <c r="AB44" i="46"/>
  <c r="AE44" i="46" s="1"/>
  <c r="AB131" i="46"/>
  <c r="AE131" i="46" s="1"/>
  <c r="AD308" i="46"/>
  <c r="AE308" i="46" s="1"/>
  <c r="AA91" i="46"/>
  <c r="AD226" i="46"/>
  <c r="AE226" i="46" s="1"/>
  <c r="AD243" i="46"/>
  <c r="AE243" i="46" s="1"/>
  <c r="AB45" i="46"/>
  <c r="AE45" i="46" s="1"/>
  <c r="AD200" i="46"/>
  <c r="AE200" i="46" s="1"/>
  <c r="AD241" i="46"/>
  <c r="AE241" i="46" s="1"/>
  <c r="AD136" i="46"/>
  <c r="AD237" i="46"/>
  <c r="AE237" i="46" s="1"/>
  <c r="AA117" i="46"/>
  <c r="AE117" i="46" s="1"/>
  <c r="AA73" i="46"/>
  <c r="AE73" i="46" s="1"/>
  <c r="AD299" i="46"/>
  <c r="AE299" i="46" s="1"/>
  <c r="AD399" i="46"/>
  <c r="AE399" i="46" s="1"/>
  <c r="AD217" i="46"/>
  <c r="AE217" i="46" s="1"/>
  <c r="AA62" i="46"/>
  <c r="AE62" i="46" s="1"/>
  <c r="AA81" i="46"/>
  <c r="AD250" i="46"/>
  <c r="AE250" i="46" s="1"/>
  <c r="AA66" i="46"/>
  <c r="AE66" i="46" s="1"/>
  <c r="AD210" i="46"/>
  <c r="AE210" i="46" s="1"/>
  <c r="AD207" i="46"/>
  <c r="AE207" i="46" s="1"/>
  <c r="AD392" i="46"/>
  <c r="AD244" i="46"/>
  <c r="AE244" i="46" s="1"/>
  <c r="AB142" i="46"/>
  <c r="AE142" i="46" s="1"/>
  <c r="AA111" i="46"/>
  <c r="AE111" i="46" s="1"/>
  <c r="AD270" i="46"/>
  <c r="AE270" i="46" s="1"/>
  <c r="AA92" i="46"/>
  <c r="AE92" i="46" s="1"/>
  <c r="AA172" i="46"/>
  <c r="AE172" i="46" s="1"/>
  <c r="AB267" i="46"/>
  <c r="AE267" i="46" s="1"/>
  <c r="AD311" i="46"/>
  <c r="AE311" i="46" s="1"/>
  <c r="AD317" i="46"/>
  <c r="AE317" i="46" s="1"/>
  <c r="AD234" i="46"/>
  <c r="AE234" i="46" s="1"/>
  <c r="AD192" i="46"/>
  <c r="AE192" i="46" s="1"/>
  <c r="AA93" i="46"/>
  <c r="AE93" i="46" s="1"/>
  <c r="AD298" i="46"/>
  <c r="AE298" i="46" s="1"/>
  <c r="AA179" i="46"/>
  <c r="AE179" i="46" s="1"/>
  <c r="AD271" i="46"/>
  <c r="AE271" i="46" s="1"/>
  <c r="AD155" i="46"/>
  <c r="AB360" i="46"/>
  <c r="AE360" i="46" s="1"/>
  <c r="AA76" i="46"/>
  <c r="AE76" i="46" s="1"/>
  <c r="AD149" i="46"/>
  <c r="AA186" i="46"/>
  <c r="AE186" i="46" s="1"/>
  <c r="AC35" i="46"/>
  <c r="AE35" i="46" s="1"/>
  <c r="AA148" i="46"/>
  <c r="AD287" i="46"/>
  <c r="AE287" i="46" s="1"/>
  <c r="AD293" i="46"/>
  <c r="AE293" i="46" s="1"/>
  <c r="AB263" i="46"/>
  <c r="AE263" i="46" s="1"/>
  <c r="AD366" i="46"/>
  <c r="AE366" i="46" s="1"/>
  <c r="AD283" i="46"/>
  <c r="AE283" i="46" s="1"/>
  <c r="AD292" i="46"/>
  <c r="AE292" i="46" s="1"/>
  <c r="AD358" i="46"/>
  <c r="AE358" i="46" s="1"/>
  <c r="AB351" i="46"/>
  <c r="AE351" i="46" s="1"/>
  <c r="AB353" i="46"/>
  <c r="AE353" i="46" s="1"/>
  <c r="AB268" i="46"/>
  <c r="AE268" i="46" s="1"/>
  <c r="AD195" i="46"/>
  <c r="AE195" i="46" s="1"/>
  <c r="AA60" i="46"/>
  <c r="AE60" i="46" s="1"/>
  <c r="AB350" i="46"/>
  <c r="AB259" i="46"/>
  <c r="AE259" i="46" s="1"/>
  <c r="AD220" i="46"/>
  <c r="AE220" i="46" s="1"/>
  <c r="AB132" i="46"/>
  <c r="AB372" i="46"/>
  <c r="AE372" i="46" s="1"/>
  <c r="AB378" i="46"/>
  <c r="AE378" i="46" s="1"/>
  <c r="AD133" i="46"/>
  <c r="AE133" i="46" s="1"/>
  <c r="AD359" i="46"/>
  <c r="AE359" i="46" s="1"/>
  <c r="AD300" i="46"/>
  <c r="AE300" i="46" s="1"/>
  <c r="AA83" i="46"/>
  <c r="AE83" i="46" s="1"/>
  <c r="AD256" i="46"/>
  <c r="AE256" i="46" s="1"/>
  <c r="AD202" i="46"/>
  <c r="AE202" i="46" s="1"/>
  <c r="AA119" i="46"/>
  <c r="AE119" i="46" s="1"/>
  <c r="AB386" i="46"/>
  <c r="AE386" i="46" s="1"/>
  <c r="AD286" i="46"/>
  <c r="AE286" i="46" s="1"/>
  <c r="AD221" i="46"/>
  <c r="AE221" i="46" s="1"/>
  <c r="AA145" i="46"/>
  <c r="AE145" i="46" s="1"/>
  <c r="AD254" i="46"/>
  <c r="AE254" i="46" s="1"/>
  <c r="AD336" i="46"/>
  <c r="AE336" i="46" s="1"/>
  <c r="AB344" i="46"/>
  <c r="AE344" i="46" s="1"/>
  <c r="AA57" i="46"/>
  <c r="AE57" i="46" s="1"/>
  <c r="AD214" i="46"/>
  <c r="AE214" i="46" s="1"/>
  <c r="AA100" i="46"/>
  <c r="AE100" i="46" s="1"/>
  <c r="AC34" i="46"/>
  <c r="AE34" i="46" s="1"/>
  <c r="AA157" i="46"/>
  <c r="AE157" i="46" s="1"/>
  <c r="AA156" i="46"/>
  <c r="AE156" i="46" s="1"/>
  <c r="AA174" i="46"/>
  <c r="AE174" i="46" s="1"/>
  <c r="AD206" i="46"/>
  <c r="AE206" i="46" s="1"/>
  <c r="AA95" i="46"/>
  <c r="AE95" i="46" s="1"/>
  <c r="AD329" i="46"/>
  <c r="AE329" i="46" s="1"/>
  <c r="AD305" i="46"/>
  <c r="AE305" i="46" s="1"/>
  <c r="AD394" i="46"/>
  <c r="AD331" i="46"/>
  <c r="AE331" i="46" s="1"/>
  <c r="AD318" i="46"/>
  <c r="AE318" i="46" s="1"/>
  <c r="AB349" i="46"/>
  <c r="AE349" i="46" s="1"/>
  <c r="AD281" i="46"/>
  <c r="AE281" i="46" s="1"/>
  <c r="AB365" i="46"/>
  <c r="AE365" i="46" s="1"/>
  <c r="AA173" i="46"/>
  <c r="AE173" i="46" s="1"/>
  <c r="AB388" i="46"/>
  <c r="AE388" i="46" s="1"/>
  <c r="AD230" i="46"/>
  <c r="AE230" i="46" s="1"/>
  <c r="AA98" i="46"/>
  <c r="AE98" i="46" s="1"/>
  <c r="AA90" i="46"/>
  <c r="AE90" i="46" s="1"/>
  <c r="AD205" i="46"/>
  <c r="AE205" i="46" s="1"/>
  <c r="AB354" i="46"/>
  <c r="AE354" i="46" s="1"/>
  <c r="AD255" i="46"/>
  <c r="AE255" i="46" s="1"/>
  <c r="AB367" i="46"/>
  <c r="AE367" i="46" s="1"/>
  <c r="AD233" i="46"/>
  <c r="AE233" i="46" s="1"/>
  <c r="AB340" i="46"/>
  <c r="AE340" i="46" s="1"/>
  <c r="AD295" i="46"/>
  <c r="AE295" i="46" s="1"/>
  <c r="AA110" i="46"/>
  <c r="AE110" i="46" s="1"/>
  <c r="AB381" i="46"/>
  <c r="AE381" i="46" s="1"/>
  <c r="AA166" i="46"/>
  <c r="AE166" i="46" s="1"/>
  <c r="AD339" i="46"/>
  <c r="AE339" i="46" s="1"/>
  <c r="AB266" i="46"/>
  <c r="AE266" i="46" s="1"/>
  <c r="AB129" i="46"/>
  <c r="AE129" i="46" s="1"/>
  <c r="AA70" i="46"/>
  <c r="AE70" i="46" s="1"/>
  <c r="AA87" i="46"/>
  <c r="AE87" i="46" s="1"/>
  <c r="AD223" i="46"/>
  <c r="AE223" i="46" s="1"/>
  <c r="AD279" i="46"/>
  <c r="AE279" i="46" s="1"/>
  <c r="AB383" i="46"/>
  <c r="AE383" i="46" s="1"/>
  <c r="AB346" i="46"/>
  <c r="AE346" i="46" s="1"/>
  <c r="AB345" i="46"/>
  <c r="AE345" i="46" s="1"/>
  <c r="AB46" i="46"/>
  <c r="AE46" i="46" s="1"/>
  <c r="AA67" i="46"/>
  <c r="AE67" i="46" s="1"/>
  <c r="AA72" i="46"/>
  <c r="AE72" i="46" s="1"/>
  <c r="AD297" i="46"/>
  <c r="AE297" i="46" s="1"/>
  <c r="AD218" i="46"/>
  <c r="AE218" i="46" s="1"/>
  <c r="AD321" i="46"/>
  <c r="AE321" i="46" s="1"/>
  <c r="AD208" i="46"/>
  <c r="AE208" i="46" s="1"/>
  <c r="AA101" i="46"/>
  <c r="AE101" i="46" s="1"/>
  <c r="AB41" i="46"/>
  <c r="AE41" i="46" s="1"/>
  <c r="AB364" i="46"/>
  <c r="AE364" i="46" s="1"/>
  <c r="AA63" i="46"/>
  <c r="AE63" i="46" s="1"/>
  <c r="AD269" i="46"/>
  <c r="AE269" i="46" s="1"/>
  <c r="AA191" i="46"/>
  <c r="AE191" i="46" s="1"/>
  <c r="AD327" i="46"/>
  <c r="AE327" i="46" s="1"/>
  <c r="AD36" i="46"/>
  <c r="AE36" i="46" s="1"/>
  <c r="AA79" i="46"/>
  <c r="AE79" i="46" s="1"/>
  <c r="AA56" i="46"/>
  <c r="AE56" i="46" s="1"/>
  <c r="AA82" i="46"/>
  <c r="AE82" i="46" s="1"/>
  <c r="AA77" i="46"/>
  <c r="AE77" i="46" s="1"/>
  <c r="AC50" i="46"/>
  <c r="AE50" i="46" s="1"/>
  <c r="AD209" i="46"/>
  <c r="AE209" i="46" s="1"/>
  <c r="AD303" i="46"/>
  <c r="AE303" i="46" s="1"/>
  <c r="AA164" i="46"/>
  <c r="AE164" i="46" s="1"/>
  <c r="AD53" i="46"/>
  <c r="AE53" i="46" s="1"/>
  <c r="AA104" i="46"/>
  <c r="AE104" i="46" s="1"/>
  <c r="AA121" i="46"/>
  <c r="AE121" i="46" s="1"/>
  <c r="AD137" i="46"/>
  <c r="AD40" i="46"/>
  <c r="AE40" i="46" s="1"/>
  <c r="AB261" i="46"/>
  <c r="AE261" i="46" s="1"/>
  <c r="AD289" i="46"/>
  <c r="AE289" i="46" s="1"/>
  <c r="AB337" i="46"/>
  <c r="AE337" i="46" s="1"/>
  <c r="AB143" i="46"/>
  <c r="AE143" i="46" s="1"/>
  <c r="AD216" i="46"/>
  <c r="AE216" i="46" s="1"/>
  <c r="AD301" i="46"/>
  <c r="AE301" i="46" s="1"/>
  <c r="AD201" i="46"/>
  <c r="AE201" i="46" s="1"/>
  <c r="AA84" i="46"/>
  <c r="AE84" i="46" s="1"/>
  <c r="AA71" i="46"/>
  <c r="AE71" i="46" s="1"/>
  <c r="AB374" i="46"/>
  <c r="AE374" i="46" s="1"/>
  <c r="AD197" i="46"/>
  <c r="AE197" i="46" s="1"/>
  <c r="AD398" i="46"/>
  <c r="AE398" i="46" s="1"/>
  <c r="AD204" i="46"/>
  <c r="AE204" i="46" s="1"/>
  <c r="AD38" i="46"/>
  <c r="AE38" i="46" s="1"/>
  <c r="AA89" i="46"/>
  <c r="AE89" i="46" s="1"/>
  <c r="AA178" i="46"/>
  <c r="AE178" i="46" s="1"/>
  <c r="AD285" i="46"/>
  <c r="AE285" i="46" s="1"/>
  <c r="AB264" i="46"/>
  <c r="AE264" i="46" s="1"/>
  <c r="AB343" i="46"/>
  <c r="AE343" i="46" s="1"/>
  <c r="AD390" i="46"/>
  <c r="AE390" i="46" s="1"/>
  <c r="AD247" i="46"/>
  <c r="AE247" i="46" s="1"/>
  <c r="AD246" i="46"/>
  <c r="AE246" i="46" s="1"/>
  <c r="AB139" i="46"/>
  <c r="AD43" i="46"/>
  <c r="AE43" i="46" s="1"/>
  <c r="AA74" i="46"/>
  <c r="AE74" i="46" s="1"/>
  <c r="AD215" i="46"/>
  <c r="AE215" i="46" s="1"/>
  <c r="AB387" i="46"/>
  <c r="AE387" i="46" s="1"/>
  <c r="AD304" i="46"/>
  <c r="AE304" i="46" s="1"/>
  <c r="AB361" i="46"/>
  <c r="AE361" i="46" s="1"/>
  <c r="AD238" i="46"/>
  <c r="AE238" i="46" s="1"/>
  <c r="AD160" i="46"/>
  <c r="AE160" i="46" s="1"/>
  <c r="AA75" i="46"/>
  <c r="AE75" i="46" s="1"/>
  <c r="AB154" i="46"/>
  <c r="AC33" i="46"/>
  <c r="AE33" i="46" s="1"/>
  <c r="AB369" i="46"/>
  <c r="AE369" i="46" s="1"/>
  <c r="AD332" i="46"/>
  <c r="AE332" i="46" s="1"/>
  <c r="AA124" i="46"/>
  <c r="AE124" i="46" s="1"/>
  <c r="AB342" i="46"/>
  <c r="AE342" i="46" s="1"/>
  <c r="AD312" i="46"/>
  <c r="AE312" i="46" s="1"/>
  <c r="AA69" i="46"/>
  <c r="AE69" i="46" s="1"/>
  <c r="AA88" i="46"/>
  <c r="AE88" i="46" s="1"/>
  <c r="AD277" i="46"/>
  <c r="AE277" i="46" s="1"/>
  <c r="AA113" i="46"/>
  <c r="AE113" i="46" s="1"/>
  <c r="AD397" i="46"/>
  <c r="AE397" i="46" s="1"/>
  <c r="AD47" i="46"/>
  <c r="AE47" i="46" s="1"/>
  <c r="AD313" i="46"/>
  <c r="AE313" i="46" s="1"/>
  <c r="AA123" i="46"/>
  <c r="AE123" i="46" s="1"/>
  <c r="AD253" i="46"/>
  <c r="AE253" i="46" s="1"/>
  <c r="AA105" i="46"/>
  <c r="AE105" i="46" s="1"/>
  <c r="AD39" i="46"/>
  <c r="AE39" i="46" s="1"/>
  <c r="AD334" i="46"/>
  <c r="AE334" i="46" s="1"/>
  <c r="AA78" i="46"/>
  <c r="AE78" i="46" s="1"/>
  <c r="AD236" i="46"/>
  <c r="AE236" i="46" s="1"/>
  <c r="AB258" i="46"/>
  <c r="AE258" i="46" s="1"/>
  <c r="AA125" i="46"/>
  <c r="AE125" i="46" s="1"/>
  <c r="AD127" i="46"/>
  <c r="AE127" i="46" s="1"/>
  <c r="AB153" i="46"/>
  <c r="AE153" i="46" s="1"/>
  <c r="AA86" i="46"/>
  <c r="AE86" i="46" s="1"/>
  <c r="AD199" i="46"/>
  <c r="AE199" i="46" s="1"/>
  <c r="AD290" i="46"/>
  <c r="AE290" i="46" s="1"/>
  <c r="AB377" i="46"/>
  <c r="AE377" i="46" s="1"/>
  <c r="AD315" i="46"/>
  <c r="AE315" i="46" s="1"/>
  <c r="AD37" i="46"/>
  <c r="AE37" i="46" s="1"/>
  <c r="AD288" i="46"/>
  <c r="AE288" i="46" s="1"/>
  <c r="AD198" i="46"/>
  <c r="AE198" i="46" s="1"/>
  <c r="AD310" i="46"/>
  <c r="AE310" i="46" s="1"/>
  <c r="AD316" i="46"/>
  <c r="AE316" i="46" s="1"/>
  <c r="AA177" i="46"/>
  <c r="AE177" i="46" s="1"/>
  <c r="AA80" i="46"/>
  <c r="AD248" i="46"/>
  <c r="AE248" i="46" s="1"/>
  <c r="AD322" i="46"/>
  <c r="AE322" i="46" s="1"/>
  <c r="AD193" i="46"/>
  <c r="AE193" i="46" s="1"/>
  <c r="AB376" i="46"/>
  <c r="AE376" i="46" s="1"/>
  <c r="AD158" i="46"/>
  <c r="AA61" i="46"/>
  <c r="AE61" i="46" s="1"/>
  <c r="AD229" i="46"/>
  <c r="AE229" i="46" s="1"/>
  <c r="AD222" i="46"/>
  <c r="AE222" i="46" s="1"/>
  <c r="AD274" i="46"/>
  <c r="AE274" i="46" s="1"/>
  <c r="AA167" i="46"/>
  <c r="AD333" i="46"/>
  <c r="AE333" i="46" s="1"/>
  <c r="AA183" i="46"/>
  <c r="AE183" i="46" s="1"/>
  <c r="AC51" i="46"/>
  <c r="AE51" i="46" s="1"/>
  <c r="AD213" i="46"/>
  <c r="AE213" i="46" s="1"/>
  <c r="AB338" i="46"/>
  <c r="AE338" i="46" s="1"/>
  <c r="AA168" i="46"/>
  <c r="AE168" i="46" s="1"/>
  <c r="AB384" i="46"/>
  <c r="AE384" i="46" s="1"/>
  <c r="AA65" i="46"/>
  <c r="AE65" i="46" s="1"/>
  <c r="AA59" i="46"/>
  <c r="AE59" i="46" s="1"/>
  <c r="AB370" i="46"/>
  <c r="AE370" i="46" s="1"/>
  <c r="AA103" i="46"/>
  <c r="AE103" i="46" s="1"/>
  <c r="AD309" i="46"/>
  <c r="AE309" i="46" s="1"/>
  <c r="AD150" i="46"/>
  <c r="AD135" i="46"/>
  <c r="AD249" i="46"/>
  <c r="AE249" i="46" s="1"/>
  <c r="AC15" i="46"/>
  <c r="AA15" i="46"/>
  <c r="AA30" i="46"/>
  <c r="AA31" i="46"/>
  <c r="AC22" i="46"/>
  <c r="AB22" i="46"/>
  <c r="AC21" i="46"/>
  <c r="AB21" i="46"/>
  <c r="AA24" i="46"/>
  <c r="AE24" i="46" s="1"/>
  <c r="AA25" i="46"/>
  <c r="AE25" i="46" s="1"/>
  <c r="AA29" i="46"/>
  <c r="AB18" i="46"/>
  <c r="AB27" i="46"/>
  <c r="AB26" i="46"/>
  <c r="AB28" i="46"/>
  <c r="AE28" i="46" s="1"/>
  <c r="AB23" i="46"/>
  <c r="AA23" i="46"/>
  <c r="AA20" i="46"/>
  <c r="AB20" i="46"/>
  <c r="AB17" i="46"/>
  <c r="AA17" i="46"/>
  <c r="AC19" i="46"/>
  <c r="AD14" i="46" l="1"/>
  <c r="AC14" i="46"/>
  <c r="AE29" i="46"/>
  <c r="AB14" i="46"/>
  <c r="AE80" i="46"/>
  <c r="AE30" i="46"/>
  <c r="AE167" i="46"/>
  <c r="AE31" i="46"/>
  <c r="AE126" i="46"/>
  <c r="AE148" i="46"/>
  <c r="AE81" i="46"/>
  <c r="AE23" i="46"/>
  <c r="AE395" i="46"/>
  <c r="AE128" i="46"/>
  <c r="AE91" i="46"/>
  <c r="AE21" i="46"/>
  <c r="AE15" i="46"/>
  <c r="AE17" i="46"/>
  <c r="AE150" i="46"/>
  <c r="AE154" i="46"/>
  <c r="AE394" i="46"/>
  <c r="AE149" i="46"/>
  <c r="AE162" i="46"/>
  <c r="AE16" i="46"/>
  <c r="AE155" i="46"/>
  <c r="AE134" i="46"/>
  <c r="AE26" i="46"/>
  <c r="AE20" i="46"/>
  <c r="AE139" i="46"/>
  <c r="AE132" i="46"/>
  <c r="AE136" i="46"/>
  <c r="AE393" i="46"/>
  <c r="AE144" i="46"/>
  <c r="AE391" i="46"/>
  <c r="AE27" i="46"/>
  <c r="AE22" i="46"/>
  <c r="AE158" i="46"/>
  <c r="AE350" i="46"/>
  <c r="AE392" i="46"/>
  <c r="AE146" i="46"/>
  <c r="AE151" i="46"/>
  <c r="AE135" i="46"/>
  <c r="AE137" i="46"/>
  <c r="AE138" i="46"/>
  <c r="AE355" i="46"/>
  <c r="AE19" i="46"/>
  <c r="AE262" i="46"/>
  <c r="AA18" i="46"/>
  <c r="AE18" i="46" s="1"/>
  <c r="AE14" i="46" l="1"/>
  <c r="AA14" i="46"/>
  <c r="G9" i="9" s="1"/>
  <c r="G12" i="9"/>
  <c r="G10" i="9"/>
  <c r="G11" i="9"/>
  <c r="G13" i="9" l="1"/>
  <c r="AY16" i="50" l="1"/>
  <c r="BB16" i="50" s="1"/>
  <c r="AI112" i="50" l="1"/>
  <c r="AJ122" i="50"/>
  <c r="AK122" i="50" s="1"/>
  <c r="AJ157" i="50"/>
  <c r="AK157" i="50" s="1"/>
  <c r="AI46" i="50"/>
  <c r="AF209" i="50"/>
  <c r="AG209" i="50" s="1"/>
  <c r="AH209" i="50" s="1"/>
  <c r="AL209" i="50" s="1"/>
  <c r="AF213" i="50"/>
  <c r="AG213" i="50" s="1"/>
  <c r="AH213" i="50" s="1"/>
  <c r="AL213" i="50" s="1"/>
  <c r="AF216" i="50"/>
  <c r="AG216" i="50" s="1"/>
  <c r="AH216" i="50" s="1"/>
  <c r="AL216" i="50" s="1"/>
  <c r="AI120" i="50"/>
  <c r="AI246" i="50"/>
  <c r="AJ120" i="50"/>
  <c r="AK120" i="50" s="1"/>
  <c r="AI104" i="50"/>
  <c r="AJ238" i="50"/>
  <c r="AK238" i="50" s="1"/>
  <c r="AJ177" i="50"/>
  <c r="AK177" i="50" s="1"/>
  <c r="AI177" i="50"/>
  <c r="AF174" i="50" s="1"/>
  <c r="AG174" i="50" s="1"/>
  <c r="AH174" i="50" s="1"/>
  <c r="AL174" i="50" s="1"/>
  <c r="AF139" i="50"/>
  <c r="AG139" i="50" s="1"/>
  <c r="AH139" i="50" s="1"/>
  <c r="AL139" i="50" s="1"/>
  <c r="L262" i="50"/>
  <c r="AI111" i="50"/>
  <c r="AJ111" i="50"/>
  <c r="AK111" i="50" s="1"/>
  <c r="AX111" i="50" s="1"/>
  <c r="BB111" i="50" s="1"/>
  <c r="AJ45" i="50"/>
  <c r="AK45" i="50" s="1"/>
  <c r="BA238" i="50" l="1"/>
  <c r="AZ238" i="50"/>
  <c r="AX238" i="50"/>
  <c r="AX45" i="50"/>
  <c r="AY45" i="50"/>
  <c r="AZ45" i="50"/>
  <c r="BA45" i="50"/>
  <c r="AY122" i="50"/>
  <c r="BA122" i="50"/>
  <c r="AZ122" i="50"/>
  <c r="AZ120" i="50"/>
  <c r="AY120" i="50"/>
  <c r="BA120" i="50"/>
  <c r="AJ246" i="50"/>
  <c r="AK246" i="50" s="1"/>
  <c r="AI27" i="50"/>
  <c r="AI157" i="50"/>
  <c r="AJ112" i="50"/>
  <c r="AK112" i="50" s="1"/>
  <c r="AX112" i="50" s="1"/>
  <c r="BB112" i="50" s="1"/>
  <c r="AJ27" i="50"/>
  <c r="AK27" i="50" s="1"/>
  <c r="AX157" i="50"/>
  <c r="BB157" i="50" s="1"/>
  <c r="AY238" i="50"/>
  <c r="AL238" i="50"/>
  <c r="AX120" i="50"/>
  <c r="AX122" i="50"/>
  <c r="AZ177" i="50"/>
  <c r="AF56" i="50"/>
  <c r="AG56" i="50" s="1"/>
  <c r="AH56" i="50" s="1"/>
  <c r="AL56" i="50" s="1"/>
  <c r="AF219" i="50"/>
  <c r="AG219" i="50" s="1"/>
  <c r="AH219" i="50" s="1"/>
  <c r="AL219" i="50" s="1"/>
  <c r="AI238" i="50"/>
  <c r="AF118" i="50"/>
  <c r="AG118" i="50" s="1"/>
  <c r="AH118" i="50" s="1"/>
  <c r="AL118" i="50" s="1"/>
  <c r="AF212" i="50"/>
  <c r="AG212" i="50" s="1"/>
  <c r="AH212" i="50" s="1"/>
  <c r="AL212" i="50" s="1"/>
  <c r="AF245" i="50"/>
  <c r="AG245" i="50" s="1"/>
  <c r="AH245" i="50" s="1"/>
  <c r="AL245" i="50" s="1"/>
  <c r="AF177" i="50"/>
  <c r="AG177" i="50" s="1"/>
  <c r="AH177" i="50" s="1"/>
  <c r="AL177" i="50" s="1"/>
  <c r="AF221" i="50"/>
  <c r="AG221" i="50" s="1"/>
  <c r="AH221" i="50" s="1"/>
  <c r="AL221" i="50" s="1"/>
  <c r="AF51" i="50"/>
  <c r="AG51" i="50" s="1"/>
  <c r="AH51" i="50" s="1"/>
  <c r="AL51" i="50" s="1"/>
  <c r="AF41" i="50"/>
  <c r="AG41" i="50" s="1"/>
  <c r="AH41" i="50" s="1"/>
  <c r="AL41" i="50" s="1"/>
  <c r="AF78" i="50"/>
  <c r="AG78" i="50" s="1"/>
  <c r="AH78" i="50" s="1"/>
  <c r="AL78" i="50" s="1"/>
  <c r="AF215" i="50"/>
  <c r="AG215" i="50" s="1"/>
  <c r="AH215" i="50" s="1"/>
  <c r="AL215" i="50" s="1"/>
  <c r="AF180" i="50"/>
  <c r="AG180" i="50" s="1"/>
  <c r="AH180" i="50" s="1"/>
  <c r="AL180" i="50" s="1"/>
  <c r="AF80" i="50"/>
  <c r="AG80" i="50" s="1"/>
  <c r="AH80" i="50" s="1"/>
  <c r="AL80" i="50" s="1"/>
  <c r="AF81" i="50"/>
  <c r="AG81" i="50" s="1"/>
  <c r="AH81" i="50" s="1"/>
  <c r="AL81" i="50" s="1"/>
  <c r="AF138" i="50"/>
  <c r="AG138" i="50" s="1"/>
  <c r="AH138" i="50" s="1"/>
  <c r="AL138" i="50" s="1"/>
  <c r="AF116" i="50"/>
  <c r="AG116" i="50" s="1"/>
  <c r="AH116" i="50" s="1"/>
  <c r="AL116" i="50" s="1"/>
  <c r="AF220" i="50"/>
  <c r="AG220" i="50" s="1"/>
  <c r="AH220" i="50" s="1"/>
  <c r="AL220" i="50" s="1"/>
  <c r="AI122" i="50"/>
  <c r="AF85" i="50"/>
  <c r="AG85" i="50" s="1"/>
  <c r="AH85" i="50" s="1"/>
  <c r="AL85" i="50" s="1"/>
  <c r="AF37" i="50"/>
  <c r="AG37" i="50" s="1"/>
  <c r="AH37" i="50" s="1"/>
  <c r="AL37" i="50" s="1"/>
  <c r="AF91" i="50"/>
  <c r="AG91" i="50" s="1"/>
  <c r="AH91" i="50" s="1"/>
  <c r="AL91" i="50" s="1"/>
  <c r="AJ104" i="50"/>
  <c r="AK104" i="50" s="1"/>
  <c r="AF77" i="50"/>
  <c r="AG77" i="50" s="1"/>
  <c r="AH77" i="50" s="1"/>
  <c r="AL77" i="50" s="1"/>
  <c r="AF142" i="50"/>
  <c r="AG142" i="50" s="1"/>
  <c r="AH142" i="50" s="1"/>
  <c r="AL142" i="50" s="1"/>
  <c r="AF62" i="50"/>
  <c r="AG62" i="50" s="1"/>
  <c r="AH62" i="50" s="1"/>
  <c r="AL62" i="50" s="1"/>
  <c r="AF31" i="50"/>
  <c r="AG31" i="50" s="1"/>
  <c r="AH31" i="50" s="1"/>
  <c r="AL31" i="50" s="1"/>
  <c r="AF240" i="50"/>
  <c r="AG240" i="50" s="1"/>
  <c r="AH240" i="50" s="1"/>
  <c r="AL240" i="50" s="1"/>
  <c r="AF151" i="50"/>
  <c r="AG151" i="50" s="1"/>
  <c r="AH151" i="50" s="1"/>
  <c r="AL151" i="50" s="1"/>
  <c r="AF217" i="50"/>
  <c r="AG217" i="50" s="1"/>
  <c r="AH217" i="50" s="1"/>
  <c r="AL217" i="50" s="1"/>
  <c r="AF18" i="50"/>
  <c r="AG18" i="50" s="1"/>
  <c r="AH18" i="50" s="1"/>
  <c r="AL18" i="50" s="1"/>
  <c r="AF250" i="50"/>
  <c r="AG250" i="50" s="1"/>
  <c r="AH250" i="50" s="1"/>
  <c r="AL250" i="50" s="1"/>
  <c r="AF247" i="50"/>
  <c r="AG247" i="50" s="1"/>
  <c r="AH247" i="50" s="1"/>
  <c r="AL247" i="50" s="1"/>
  <c r="AF137" i="50"/>
  <c r="AG137" i="50" s="1"/>
  <c r="AH137" i="50" s="1"/>
  <c r="AL137" i="50" s="1"/>
  <c r="AF34" i="50"/>
  <c r="AG34" i="50" s="1"/>
  <c r="AH34" i="50" s="1"/>
  <c r="AL34" i="50" s="1"/>
  <c r="AF237" i="50"/>
  <c r="AG237" i="50" s="1"/>
  <c r="AH237" i="50" s="1"/>
  <c r="AL237" i="50" s="1"/>
  <c r="AF113" i="50"/>
  <c r="AG113" i="50" s="1"/>
  <c r="AH113" i="50" s="1"/>
  <c r="AL113" i="50" s="1"/>
  <c r="AF227" i="50"/>
  <c r="AG227" i="50" s="1"/>
  <c r="AH227" i="50" s="1"/>
  <c r="AL227" i="50" s="1"/>
  <c r="AF82" i="50"/>
  <c r="AG82" i="50" s="1"/>
  <c r="AH82" i="50" s="1"/>
  <c r="AL82" i="50" s="1"/>
  <c r="AF95" i="50"/>
  <c r="AG95" i="50" s="1"/>
  <c r="AH95" i="50" s="1"/>
  <c r="AL95" i="50" s="1"/>
  <c r="AI45" i="50"/>
  <c r="AF22" i="50"/>
  <c r="AG22" i="50" s="1"/>
  <c r="AH22" i="50" s="1"/>
  <c r="AL22" i="50" s="1"/>
  <c r="AF89" i="50"/>
  <c r="AG89" i="50" s="1"/>
  <c r="AH89" i="50" s="1"/>
  <c r="AL89" i="50" s="1"/>
  <c r="AF136" i="50"/>
  <c r="AG136" i="50" s="1"/>
  <c r="AH136" i="50" s="1"/>
  <c r="AL136" i="50" s="1"/>
  <c r="AF224" i="50"/>
  <c r="AG224" i="50" s="1"/>
  <c r="AH224" i="50" s="1"/>
  <c r="AL224" i="50" s="1"/>
  <c r="AF210" i="50"/>
  <c r="AG210" i="50" s="1"/>
  <c r="AH210" i="50" s="1"/>
  <c r="AL210" i="50" s="1"/>
  <c r="AF230" i="50"/>
  <c r="AG230" i="50" s="1"/>
  <c r="AH230" i="50" s="1"/>
  <c r="AL230" i="50" s="1"/>
  <c r="AF75" i="50"/>
  <c r="AG75" i="50" s="1"/>
  <c r="AH75" i="50" s="1"/>
  <c r="AL75" i="50" s="1"/>
  <c r="AF86" i="50"/>
  <c r="AG86" i="50" s="1"/>
  <c r="AH86" i="50" s="1"/>
  <c r="AL86" i="50" s="1"/>
  <c r="AF249" i="50"/>
  <c r="AG249" i="50" s="1"/>
  <c r="AH249" i="50" s="1"/>
  <c r="AL249" i="50" s="1"/>
  <c r="AF74" i="50"/>
  <c r="AG74" i="50" s="1"/>
  <c r="AH74" i="50" s="1"/>
  <c r="AL74" i="50" s="1"/>
  <c r="AF72" i="50"/>
  <c r="AG72" i="50" s="1"/>
  <c r="AH72" i="50" s="1"/>
  <c r="AL72" i="50" s="1"/>
  <c r="AF83" i="50"/>
  <c r="AG83" i="50" s="1"/>
  <c r="AH83" i="50" s="1"/>
  <c r="AL83" i="50" s="1"/>
  <c r="AF16" i="50"/>
  <c r="AG16" i="50" s="1"/>
  <c r="AH16" i="50" s="1"/>
  <c r="AL16" i="50" s="1"/>
  <c r="AF19" i="50"/>
  <c r="AG19" i="50" s="1"/>
  <c r="AH19" i="50" s="1"/>
  <c r="AL19" i="50" s="1"/>
  <c r="AF90" i="50"/>
  <c r="AG90" i="50" s="1"/>
  <c r="AH90" i="50" s="1"/>
  <c r="AL90" i="50" s="1"/>
  <c r="AF183" i="50"/>
  <c r="AG183" i="50" s="1"/>
  <c r="AH183" i="50" s="1"/>
  <c r="AL183" i="50" s="1"/>
  <c r="AF205" i="50"/>
  <c r="AG205" i="50" s="1"/>
  <c r="AH205" i="50" s="1"/>
  <c r="AL205" i="50" s="1"/>
  <c r="AF207" i="50"/>
  <c r="AG207" i="50" s="1"/>
  <c r="AH207" i="50" s="1"/>
  <c r="AL207" i="50" s="1"/>
  <c r="AF175" i="50"/>
  <c r="AG175" i="50" s="1"/>
  <c r="AH175" i="50" s="1"/>
  <c r="AL175" i="50" s="1"/>
  <c r="AF228" i="50"/>
  <c r="AG228" i="50" s="1"/>
  <c r="AH228" i="50" s="1"/>
  <c r="AL228" i="50" s="1"/>
  <c r="AF184" i="50"/>
  <c r="AG184" i="50" s="1"/>
  <c r="AH184" i="50" s="1"/>
  <c r="AL184" i="50" s="1"/>
  <c r="AF206" i="50"/>
  <c r="AG206" i="50" s="1"/>
  <c r="AH206" i="50" s="1"/>
  <c r="AL206" i="50" s="1"/>
  <c r="AF105" i="50"/>
  <c r="AG105" i="50" s="1"/>
  <c r="AH105" i="50" s="1"/>
  <c r="AL105" i="50" s="1"/>
  <c r="AF94" i="50"/>
  <c r="AG94" i="50" s="1"/>
  <c r="AH94" i="50" s="1"/>
  <c r="AL94" i="50" s="1"/>
  <c r="AF135" i="50"/>
  <c r="AG135" i="50" s="1"/>
  <c r="AH135" i="50" s="1"/>
  <c r="AL135" i="50" s="1"/>
  <c r="AF246" i="50"/>
  <c r="AG246" i="50" s="1"/>
  <c r="AH246" i="50" s="1"/>
  <c r="AL246" i="50" s="1"/>
  <c r="AF21" i="50"/>
  <c r="AG21" i="50" s="1"/>
  <c r="AH21" i="50" s="1"/>
  <c r="AL21" i="50" s="1"/>
  <c r="AF143" i="50"/>
  <c r="AG143" i="50" s="1"/>
  <c r="AH143" i="50" s="1"/>
  <c r="AL143" i="50" s="1"/>
  <c r="AF214" i="50"/>
  <c r="AG214" i="50" s="1"/>
  <c r="AH214" i="50" s="1"/>
  <c r="AL214" i="50" s="1"/>
  <c r="AF211" i="50"/>
  <c r="AG211" i="50" s="1"/>
  <c r="AH211" i="50" s="1"/>
  <c r="AL211" i="50" s="1"/>
  <c r="AF170" i="50"/>
  <c r="AG170" i="50" s="1"/>
  <c r="AH170" i="50" s="1"/>
  <c r="AL170" i="50" s="1"/>
  <c r="AF115" i="50"/>
  <c r="AG115" i="50" s="1"/>
  <c r="AH115" i="50" s="1"/>
  <c r="AL115" i="50" s="1"/>
  <c r="AF172" i="50"/>
  <c r="AG172" i="50" s="1"/>
  <c r="AH172" i="50" s="1"/>
  <c r="AL172" i="50" s="1"/>
  <c r="AF23" i="50"/>
  <c r="AG23" i="50" s="1"/>
  <c r="AH23" i="50" s="1"/>
  <c r="AL23" i="50" s="1"/>
  <c r="AF251" i="50"/>
  <c r="AG251" i="50" s="1"/>
  <c r="AH251" i="50" s="1"/>
  <c r="AL251" i="50" s="1"/>
  <c r="AF79" i="50"/>
  <c r="AG79" i="50" s="1"/>
  <c r="AH79" i="50" s="1"/>
  <c r="AL79" i="50" s="1"/>
  <c r="AF179" i="50"/>
  <c r="AG179" i="50" s="1"/>
  <c r="AH179" i="50" s="1"/>
  <c r="AL179" i="50" s="1"/>
  <c r="AF73" i="50"/>
  <c r="AG73" i="50" s="1"/>
  <c r="AH73" i="50" s="1"/>
  <c r="AL73" i="50" s="1"/>
  <c r="AF182" i="50"/>
  <c r="AG182" i="50" s="1"/>
  <c r="AH182" i="50" s="1"/>
  <c r="AL182" i="50" s="1"/>
  <c r="AI156" i="50"/>
  <c r="AJ156" i="50"/>
  <c r="AK156" i="50" s="1"/>
  <c r="AI121" i="50"/>
  <c r="AJ121" i="50"/>
  <c r="AK121" i="50" s="1"/>
  <c r="AF145" i="50"/>
  <c r="AG145" i="50" s="1"/>
  <c r="AH145" i="50" s="1"/>
  <c r="AL145" i="50" s="1"/>
  <c r="AF30" i="50"/>
  <c r="AG30" i="50" s="1"/>
  <c r="AH30" i="50" s="1"/>
  <c r="AL30" i="50" s="1"/>
  <c r="AF248" i="50"/>
  <c r="AG248" i="50" s="1"/>
  <c r="AH248" i="50" s="1"/>
  <c r="AL248" i="50" s="1"/>
  <c r="AF173" i="50"/>
  <c r="AG173" i="50" s="1"/>
  <c r="AH173" i="50" s="1"/>
  <c r="AL173" i="50" s="1"/>
  <c r="AF155" i="50"/>
  <c r="AG155" i="50" s="1"/>
  <c r="AH155" i="50" s="1"/>
  <c r="AL155" i="50" s="1"/>
  <c r="AF93" i="50"/>
  <c r="AG93" i="50" s="1"/>
  <c r="AH93" i="50" s="1"/>
  <c r="AL93" i="50" s="1"/>
  <c r="AZ246" i="50"/>
  <c r="BB246" i="50" s="1"/>
  <c r="AF154" i="50"/>
  <c r="AG154" i="50" s="1"/>
  <c r="AH154" i="50" s="1"/>
  <c r="AL154" i="50" s="1"/>
  <c r="AF178" i="50"/>
  <c r="AG178" i="50" s="1"/>
  <c r="AH178" i="50" s="1"/>
  <c r="AL178" i="50" s="1"/>
  <c r="AF59" i="50"/>
  <c r="AG59" i="50" s="1"/>
  <c r="AH59" i="50" s="1"/>
  <c r="AL59" i="50" s="1"/>
  <c r="AF87" i="50"/>
  <c r="AG87" i="50" s="1"/>
  <c r="AH87" i="50" s="1"/>
  <c r="AL87" i="50" s="1"/>
  <c r="AF58" i="50"/>
  <c r="AG58" i="50" s="1"/>
  <c r="AH58" i="50" s="1"/>
  <c r="AL58" i="50" s="1"/>
  <c r="AF160" i="50"/>
  <c r="AG160" i="50" s="1"/>
  <c r="AH160" i="50" s="1"/>
  <c r="AL160" i="50" s="1"/>
  <c r="AF60" i="50"/>
  <c r="AG60" i="50" s="1"/>
  <c r="AH60" i="50" s="1"/>
  <c r="AL60" i="50" s="1"/>
  <c r="AF128" i="50"/>
  <c r="AG128" i="50" s="1"/>
  <c r="AH128" i="50" s="1"/>
  <c r="AL128" i="50" s="1"/>
  <c r="AF223" i="50"/>
  <c r="AG223" i="50" s="1"/>
  <c r="AH223" i="50" s="1"/>
  <c r="AL223" i="50" s="1"/>
  <c r="AF165" i="50"/>
  <c r="AG165" i="50" s="1"/>
  <c r="AH165" i="50" s="1"/>
  <c r="AL165" i="50" s="1"/>
  <c r="AF101" i="50"/>
  <c r="AG101" i="50" s="1"/>
  <c r="AH101" i="50" s="1"/>
  <c r="AL101" i="50" s="1"/>
  <c r="AF88" i="50"/>
  <c r="AG88" i="50" s="1"/>
  <c r="AH88" i="50" s="1"/>
  <c r="AL88" i="50" s="1"/>
  <c r="AF35" i="50"/>
  <c r="AG35" i="50" s="1"/>
  <c r="AH35" i="50" s="1"/>
  <c r="AL35" i="50" s="1"/>
  <c r="AF39" i="50"/>
  <c r="AG39" i="50" s="1"/>
  <c r="AH39" i="50" s="1"/>
  <c r="AL39" i="50" s="1"/>
  <c r="AF234" i="50"/>
  <c r="AG234" i="50" s="1"/>
  <c r="AH234" i="50" s="1"/>
  <c r="AL234" i="50" s="1"/>
  <c r="AF28" i="50"/>
  <c r="AG28" i="50" s="1"/>
  <c r="AH28" i="50" s="1"/>
  <c r="AL28" i="50" s="1"/>
  <c r="AF92" i="50"/>
  <c r="AG92" i="50" s="1"/>
  <c r="AH92" i="50" s="1"/>
  <c r="AL92" i="50" s="1"/>
  <c r="AF152" i="50"/>
  <c r="AG152" i="50" s="1"/>
  <c r="AH152" i="50" s="1"/>
  <c r="AL152" i="50" s="1"/>
  <c r="AF119" i="50"/>
  <c r="AG119" i="50" s="1"/>
  <c r="AH119" i="50" s="1"/>
  <c r="AL119" i="50" s="1"/>
  <c r="AF27" i="50"/>
  <c r="AG27" i="50" s="1"/>
  <c r="AH27" i="50" s="1"/>
  <c r="AL27" i="50" s="1"/>
  <c r="AF236" i="50"/>
  <c r="AG236" i="50" s="1"/>
  <c r="AH236" i="50" s="1"/>
  <c r="AL236" i="50" s="1"/>
  <c r="AF253" i="50"/>
  <c r="AG253" i="50" s="1"/>
  <c r="AH253" i="50" s="1"/>
  <c r="AL253" i="50" s="1"/>
  <c r="AF126" i="50"/>
  <c r="AG126" i="50" s="1"/>
  <c r="AH126" i="50" s="1"/>
  <c r="AL126" i="50" s="1"/>
  <c r="AF117" i="50"/>
  <c r="AG117" i="50" s="1"/>
  <c r="AH117" i="50" s="1"/>
  <c r="AL117" i="50" s="1"/>
  <c r="AF147" i="50"/>
  <c r="AG147" i="50" s="1"/>
  <c r="AH147" i="50" s="1"/>
  <c r="AL147" i="50" s="1"/>
  <c r="AF239" i="50"/>
  <c r="AG239" i="50" s="1"/>
  <c r="AH239" i="50" s="1"/>
  <c r="AL239" i="50" s="1"/>
  <c r="AF131" i="50"/>
  <c r="AG131" i="50" s="1"/>
  <c r="AH131" i="50" s="1"/>
  <c r="AL131" i="50" s="1"/>
  <c r="AF130" i="50"/>
  <c r="AG130" i="50" s="1"/>
  <c r="AH130" i="50" s="1"/>
  <c r="AL130" i="50" s="1"/>
  <c r="AF125" i="50"/>
  <c r="AG125" i="50" s="1"/>
  <c r="AH125" i="50" s="1"/>
  <c r="AL125" i="50" s="1"/>
  <c r="AF218" i="50"/>
  <c r="AG218" i="50" s="1"/>
  <c r="AH218" i="50" s="1"/>
  <c r="AL218" i="50" s="1"/>
  <c r="AF38" i="50"/>
  <c r="AG38" i="50" s="1"/>
  <c r="AH38" i="50" s="1"/>
  <c r="AL38" i="50" s="1"/>
  <c r="AF144" i="50"/>
  <c r="AG144" i="50" s="1"/>
  <c r="AH144" i="50" s="1"/>
  <c r="AL144" i="50" s="1"/>
  <c r="AF40" i="50"/>
  <c r="AG40" i="50" s="1"/>
  <c r="AH40" i="50" s="1"/>
  <c r="AL40" i="50" s="1"/>
  <c r="AF63" i="50"/>
  <c r="AG63" i="50" s="1"/>
  <c r="AH63" i="50" s="1"/>
  <c r="AL63" i="50" s="1"/>
  <c r="AF127" i="50"/>
  <c r="AG127" i="50" s="1"/>
  <c r="AH127" i="50" s="1"/>
  <c r="AL127" i="50" s="1"/>
  <c r="AF153" i="50"/>
  <c r="AG153" i="50" s="1"/>
  <c r="AH153" i="50" s="1"/>
  <c r="AL153" i="50" s="1"/>
  <c r="AF233" i="50"/>
  <c r="AG233" i="50" s="1"/>
  <c r="AH233" i="50" s="1"/>
  <c r="AL233" i="50" s="1"/>
  <c r="AF134" i="50"/>
  <c r="AG134" i="50" s="1"/>
  <c r="AH134" i="50" s="1"/>
  <c r="AL134" i="50" s="1"/>
  <c r="AF96" i="50"/>
  <c r="AG96" i="50" s="1"/>
  <c r="AH96" i="50" s="1"/>
  <c r="AL96" i="50" s="1"/>
  <c r="AF132" i="50"/>
  <c r="AG132" i="50" s="1"/>
  <c r="AH132" i="50" s="1"/>
  <c r="AL132" i="50" s="1"/>
  <c r="AF33" i="50"/>
  <c r="AG33" i="50" s="1"/>
  <c r="AH33" i="50" s="1"/>
  <c r="AL33" i="50" s="1"/>
  <c r="AF146" i="50"/>
  <c r="AG146" i="50" s="1"/>
  <c r="AH146" i="50" s="1"/>
  <c r="AL146" i="50" s="1"/>
  <c r="AF108" i="50"/>
  <c r="AG108" i="50" s="1"/>
  <c r="AH108" i="50" s="1"/>
  <c r="AL108" i="50" s="1"/>
  <c r="AF161" i="50"/>
  <c r="AG161" i="50" s="1"/>
  <c r="AH161" i="50" s="1"/>
  <c r="AL161" i="50" s="1"/>
  <c r="AF129" i="50"/>
  <c r="AG129" i="50" s="1"/>
  <c r="AH129" i="50" s="1"/>
  <c r="AL129" i="50" s="1"/>
  <c r="AF235" i="50"/>
  <c r="AG235" i="50" s="1"/>
  <c r="AH235" i="50" s="1"/>
  <c r="AL235" i="50" s="1"/>
  <c r="AF36" i="50"/>
  <c r="AG36" i="50" s="1"/>
  <c r="AH36" i="50" s="1"/>
  <c r="AL36" i="50" s="1"/>
  <c r="AF222" i="50"/>
  <c r="AG222" i="50" s="1"/>
  <c r="AH222" i="50" s="1"/>
  <c r="AL222" i="50" s="1"/>
  <c r="AI243" i="50"/>
  <c r="AJ243" i="50"/>
  <c r="AK243" i="50" s="1"/>
  <c r="AF133" i="50"/>
  <c r="AG133" i="50" s="1"/>
  <c r="AH133" i="50" s="1"/>
  <c r="AL133" i="50" s="1"/>
  <c r="AF100" i="50"/>
  <c r="AG100" i="50" s="1"/>
  <c r="AH100" i="50" s="1"/>
  <c r="AL100" i="50" s="1"/>
  <c r="AF17" i="50"/>
  <c r="AG17" i="50" s="1"/>
  <c r="AH17" i="50" s="1"/>
  <c r="AL17" i="50" s="1"/>
  <c r="AF141" i="50"/>
  <c r="AG141" i="50" s="1"/>
  <c r="AH141" i="50" s="1"/>
  <c r="AL141" i="50" s="1"/>
  <c r="AF181" i="50"/>
  <c r="AG181" i="50" s="1"/>
  <c r="AH181" i="50" s="1"/>
  <c r="AL181" i="50" s="1"/>
  <c r="AF208" i="50"/>
  <c r="AG208" i="50" s="1"/>
  <c r="AH208" i="50" s="1"/>
  <c r="AL208" i="50" s="1"/>
  <c r="AJ46" i="50"/>
  <c r="AK46" i="50" s="1"/>
  <c r="AF159" i="50"/>
  <c r="AG159" i="50" s="1"/>
  <c r="AH159" i="50" s="1"/>
  <c r="AL159" i="50" s="1"/>
  <c r="AF176" i="50"/>
  <c r="AG176" i="50" s="1"/>
  <c r="AH176" i="50" s="1"/>
  <c r="AL176" i="50" s="1"/>
  <c r="BB120" i="50" l="1"/>
  <c r="AF202" i="50"/>
  <c r="AG202" i="50" s="1"/>
  <c r="AH202" i="50" s="1"/>
  <c r="AL202" i="50" s="1"/>
  <c r="BB122" i="50"/>
  <c r="BA121" i="50"/>
  <c r="AY121" i="50"/>
  <c r="AZ121" i="50"/>
  <c r="BB45" i="50"/>
  <c r="AZ46" i="50"/>
  <c r="AY46" i="50"/>
  <c r="BA46" i="50"/>
  <c r="BA27" i="50"/>
  <c r="AX27" i="50"/>
  <c r="AY27" i="50"/>
  <c r="AZ27" i="50"/>
  <c r="AF189" i="50"/>
  <c r="AG189" i="50" s="1"/>
  <c r="AH189" i="50" s="1"/>
  <c r="AL189" i="50" s="1"/>
  <c r="AF54" i="50"/>
  <c r="AG54" i="50" s="1"/>
  <c r="AH54" i="50" s="1"/>
  <c r="AL54" i="50" s="1"/>
  <c r="AJ262" i="50"/>
  <c r="AF203" i="50"/>
  <c r="AG203" i="50" s="1"/>
  <c r="AH203" i="50" s="1"/>
  <c r="AL203" i="50" s="1"/>
  <c r="AF252" i="50"/>
  <c r="AG252" i="50" s="1"/>
  <c r="AH252" i="50" s="1"/>
  <c r="AL252" i="50" s="1"/>
  <c r="AF114" i="50"/>
  <c r="AG114" i="50" s="1"/>
  <c r="AH114" i="50" s="1"/>
  <c r="AL114" i="50" s="1"/>
  <c r="AF64" i="50"/>
  <c r="AG64" i="50" s="1"/>
  <c r="AH64" i="50" s="1"/>
  <c r="AL64" i="50" s="1"/>
  <c r="AF226" i="50"/>
  <c r="AG226" i="50" s="1"/>
  <c r="AH226" i="50" s="1"/>
  <c r="AL226" i="50" s="1"/>
  <c r="AF188" i="50"/>
  <c r="AG188" i="50" s="1"/>
  <c r="AH188" i="50" s="1"/>
  <c r="AL188" i="50" s="1"/>
  <c r="AF199" i="50"/>
  <c r="AG199" i="50" s="1"/>
  <c r="AH199" i="50" s="1"/>
  <c r="AL199" i="50" s="1"/>
  <c r="AF186" i="50"/>
  <c r="AG186" i="50" s="1"/>
  <c r="AH186" i="50" s="1"/>
  <c r="AL186" i="50" s="1"/>
  <c r="AF120" i="50"/>
  <c r="AG120" i="50" s="1"/>
  <c r="AH120" i="50" s="1"/>
  <c r="AL120" i="50" s="1"/>
  <c r="BB177" i="50"/>
  <c r="AF197" i="50"/>
  <c r="AG197" i="50" s="1"/>
  <c r="AH197" i="50" s="1"/>
  <c r="AL197" i="50" s="1"/>
  <c r="AF109" i="50"/>
  <c r="AG109" i="50" s="1"/>
  <c r="AH109" i="50" s="1"/>
  <c r="AL109" i="50" s="1"/>
  <c r="AF53" i="50"/>
  <c r="AG53" i="50" s="1"/>
  <c r="AH53" i="50" s="1"/>
  <c r="AL53" i="50" s="1"/>
  <c r="AF48" i="50"/>
  <c r="AG48" i="50" s="1"/>
  <c r="AH48" i="50" s="1"/>
  <c r="AL48" i="50" s="1"/>
  <c r="AF241" i="50"/>
  <c r="AG241" i="50" s="1"/>
  <c r="AH241" i="50" s="1"/>
  <c r="AL241" i="50" s="1"/>
  <c r="AF70" i="50"/>
  <c r="AG70" i="50" s="1"/>
  <c r="AH70" i="50" s="1"/>
  <c r="AL70" i="50" s="1"/>
  <c r="AF121" i="50"/>
  <c r="AG121" i="50" s="1"/>
  <c r="AH121" i="50" s="1"/>
  <c r="AL121" i="50" s="1"/>
  <c r="AF162" i="50"/>
  <c r="AG162" i="50" s="1"/>
  <c r="AH162" i="50" s="1"/>
  <c r="AL162" i="50" s="1"/>
  <c r="AF111" i="50"/>
  <c r="AG111" i="50" s="1"/>
  <c r="AH111" i="50" s="1"/>
  <c r="AL111" i="50" s="1"/>
  <c r="AF50" i="50"/>
  <c r="AG50" i="50" s="1"/>
  <c r="AH50" i="50" s="1"/>
  <c r="AL50" i="50" s="1"/>
  <c r="AF198" i="50"/>
  <c r="AG198" i="50" s="1"/>
  <c r="AH198" i="50" s="1"/>
  <c r="AL198" i="50" s="1"/>
  <c r="AF191" i="50"/>
  <c r="AG191" i="50" s="1"/>
  <c r="AH191" i="50" s="1"/>
  <c r="AL191" i="50" s="1"/>
  <c r="AF200" i="50"/>
  <c r="AG200" i="50" s="1"/>
  <c r="AH200" i="50" s="1"/>
  <c r="AL200" i="50" s="1"/>
  <c r="AF244" i="50"/>
  <c r="AG244" i="50" s="1"/>
  <c r="AH244" i="50" s="1"/>
  <c r="AL244" i="50" s="1"/>
  <c r="AF112" i="50"/>
  <c r="AG112" i="50" s="1"/>
  <c r="AH112" i="50" s="1"/>
  <c r="AL112" i="50" s="1"/>
  <c r="AF185" i="50"/>
  <c r="AG185" i="50" s="1"/>
  <c r="AH185" i="50" s="1"/>
  <c r="AL185" i="50" s="1"/>
  <c r="AF110" i="50"/>
  <c r="AG110" i="50" s="1"/>
  <c r="AH110" i="50" s="1"/>
  <c r="AL110" i="50" s="1"/>
  <c r="AF196" i="50"/>
  <c r="AG196" i="50" s="1"/>
  <c r="AH196" i="50" s="1"/>
  <c r="AL196" i="50" s="1"/>
  <c r="AF164" i="50"/>
  <c r="AG164" i="50" s="1"/>
  <c r="AH164" i="50" s="1"/>
  <c r="AL164" i="50" s="1"/>
  <c r="AX121" i="50"/>
  <c r="AF46" i="50"/>
  <c r="AG46" i="50" s="1"/>
  <c r="AH46" i="50" s="1"/>
  <c r="AL46" i="50" s="1"/>
  <c r="AF260" i="50"/>
  <c r="AG260" i="50" s="1"/>
  <c r="AH260" i="50" s="1"/>
  <c r="AL260" i="50" s="1"/>
  <c r="AF47" i="50"/>
  <c r="AG47" i="50" s="1"/>
  <c r="AH47" i="50" s="1"/>
  <c r="AL47" i="50" s="1"/>
  <c r="AF258" i="50"/>
  <c r="AG258" i="50" s="1"/>
  <c r="AH258" i="50" s="1"/>
  <c r="AL258" i="50" s="1"/>
  <c r="AF190" i="50"/>
  <c r="AG190" i="50" s="1"/>
  <c r="AH190" i="50" s="1"/>
  <c r="AL190" i="50" s="1"/>
  <c r="AF148" i="50"/>
  <c r="AG148" i="50" s="1"/>
  <c r="AH148" i="50" s="1"/>
  <c r="AL148" i="50" s="1"/>
  <c r="AF49" i="50"/>
  <c r="AG49" i="50" s="1"/>
  <c r="AH49" i="50" s="1"/>
  <c r="AL49" i="50" s="1"/>
  <c r="AF158" i="50"/>
  <c r="AG158" i="50" s="1"/>
  <c r="AH158" i="50" s="1"/>
  <c r="AL158" i="50" s="1"/>
  <c r="AF204" i="50"/>
  <c r="AG204" i="50" s="1"/>
  <c r="AH204" i="50" s="1"/>
  <c r="AL204" i="50" s="1"/>
  <c r="AF192" i="50"/>
  <c r="AG192" i="50" s="1"/>
  <c r="AH192" i="50" s="1"/>
  <c r="AL192" i="50" s="1"/>
  <c r="AF104" i="50"/>
  <c r="AG104" i="50" s="1"/>
  <c r="AH104" i="50" s="1"/>
  <c r="AL104" i="50" s="1"/>
  <c r="AF150" i="50"/>
  <c r="AG150" i="50" s="1"/>
  <c r="AH150" i="50" s="1"/>
  <c r="AL150" i="50" s="1"/>
  <c r="AF106" i="50"/>
  <c r="AG106" i="50" s="1"/>
  <c r="AH106" i="50" s="1"/>
  <c r="AL106" i="50" s="1"/>
  <c r="AF149" i="50"/>
  <c r="AG149" i="50" s="1"/>
  <c r="AH149" i="50" s="1"/>
  <c r="AL149" i="50" s="1"/>
  <c r="AF163" i="50"/>
  <c r="AG163" i="50" s="1"/>
  <c r="AH163" i="50" s="1"/>
  <c r="AL163" i="50" s="1"/>
  <c r="AF225" i="50"/>
  <c r="AG225" i="50" s="1"/>
  <c r="AH225" i="50" s="1"/>
  <c r="AL225" i="50" s="1"/>
  <c r="AX156" i="50"/>
  <c r="BB156" i="50" s="1"/>
  <c r="AF55" i="50"/>
  <c r="AG55" i="50" s="1"/>
  <c r="AH55" i="50" s="1"/>
  <c r="AL55" i="50" s="1"/>
  <c r="AF193" i="50"/>
  <c r="AG193" i="50" s="1"/>
  <c r="AH193" i="50" s="1"/>
  <c r="AL193" i="50" s="1"/>
  <c r="AF243" i="50"/>
  <c r="AG243" i="50" s="1"/>
  <c r="AH243" i="50" s="1"/>
  <c r="AL243" i="50" s="1"/>
  <c r="AF124" i="50"/>
  <c r="AG124" i="50" s="1"/>
  <c r="AH124" i="50" s="1"/>
  <c r="AL124" i="50" s="1"/>
  <c r="AF242" i="50"/>
  <c r="AG242" i="50" s="1"/>
  <c r="AH242" i="50" s="1"/>
  <c r="AL242" i="50" s="1"/>
  <c r="AI262" i="50"/>
  <c r="BB238" i="50"/>
  <c r="AX46" i="50"/>
  <c r="AX243" i="50"/>
  <c r="BB243" i="50" s="1"/>
  <c r="AF103" i="50"/>
  <c r="AG103" i="50" s="1"/>
  <c r="AH103" i="50" s="1"/>
  <c r="AL103" i="50" s="1"/>
  <c r="AF84" i="50"/>
  <c r="AG84" i="50" s="1"/>
  <c r="AH84" i="50" s="1"/>
  <c r="AL84" i="50" s="1"/>
  <c r="AF201" i="50"/>
  <c r="AG201" i="50" s="1"/>
  <c r="AH201" i="50" s="1"/>
  <c r="AL201" i="50" s="1"/>
  <c r="AK262" i="50"/>
  <c r="AF68" i="50"/>
  <c r="AG68" i="50" s="1"/>
  <c r="AH68" i="50" s="1"/>
  <c r="AL68" i="50" s="1"/>
  <c r="AF157" i="50"/>
  <c r="AG157" i="50" s="1"/>
  <c r="AH157" i="50" s="1"/>
  <c r="AL157" i="50" s="1"/>
  <c r="AF45" i="50"/>
  <c r="AG45" i="50" s="1"/>
  <c r="AH45" i="50" s="1"/>
  <c r="AL45" i="50" s="1"/>
  <c r="AF167" i="50"/>
  <c r="AG167" i="50" s="1"/>
  <c r="AH167" i="50" s="1"/>
  <c r="AL167" i="50" s="1"/>
  <c r="AF195" i="50"/>
  <c r="AG195" i="50" s="1"/>
  <c r="AH195" i="50" s="1"/>
  <c r="AL195" i="50" s="1"/>
  <c r="AF259" i="50"/>
  <c r="AG259" i="50" s="1"/>
  <c r="AH259" i="50" s="1"/>
  <c r="AL259" i="50" s="1"/>
  <c r="AF123" i="50"/>
  <c r="AG123" i="50" s="1"/>
  <c r="AH123" i="50" s="1"/>
  <c r="AL123" i="50" s="1"/>
  <c r="AF156" i="50"/>
  <c r="AG156" i="50" s="1"/>
  <c r="AH156" i="50" s="1"/>
  <c r="AL156" i="50" s="1"/>
  <c r="AF187" i="50"/>
  <c r="AG187" i="50" s="1"/>
  <c r="AH187" i="50" s="1"/>
  <c r="AL187" i="50" s="1"/>
  <c r="AF229" i="50"/>
  <c r="AG229" i="50" s="1"/>
  <c r="AH229" i="50" s="1"/>
  <c r="AL229" i="50" s="1"/>
  <c r="AF44" i="50"/>
  <c r="AG44" i="50" s="1"/>
  <c r="AH44" i="50" s="1"/>
  <c r="AL44" i="50" s="1"/>
  <c r="AF69" i="50"/>
  <c r="AG69" i="50" s="1"/>
  <c r="AH69" i="50" s="1"/>
  <c r="AL69" i="50" s="1"/>
  <c r="AX104" i="50"/>
  <c r="BB104" i="50" s="1"/>
  <c r="AF122" i="50"/>
  <c r="AG122" i="50" s="1"/>
  <c r="AH122" i="50" s="1"/>
  <c r="AL122" i="50" s="1"/>
  <c r="AF194" i="50"/>
  <c r="AG194" i="50" s="1"/>
  <c r="AH194" i="50" s="1"/>
  <c r="AL194" i="50" s="1"/>
  <c r="AF71" i="50"/>
  <c r="AG71" i="50" s="1"/>
  <c r="AH71" i="50" s="1"/>
  <c r="AL71" i="50" s="1"/>
  <c r="AF67" i="50"/>
  <c r="AG67" i="50" s="1"/>
  <c r="AH67" i="50" s="1"/>
  <c r="AL67" i="50" s="1"/>
  <c r="AF102" i="50"/>
  <c r="AG102" i="50" s="1"/>
  <c r="AH102" i="50" s="1"/>
  <c r="AL102" i="50" s="1"/>
  <c r="BB121" i="50" l="1"/>
  <c r="AY15" i="50"/>
  <c r="H10" i="9" s="1"/>
  <c r="I10" i="9" s="1"/>
  <c r="J10" i="9" s="1"/>
  <c r="AZ15" i="50"/>
  <c r="H11" i="9" s="1"/>
  <c r="I11" i="9" s="1"/>
  <c r="J11" i="9" s="1"/>
  <c r="BA15" i="50"/>
  <c r="H12" i="9" s="1"/>
  <c r="I12" i="9" s="1"/>
  <c r="J12" i="9" s="1"/>
  <c r="BB27" i="50"/>
  <c r="AL262" i="50"/>
  <c r="BB46" i="50"/>
  <c r="AX15" i="50"/>
  <c r="H9" i="9" s="1"/>
  <c r="BB15" i="50" l="1"/>
  <c r="I9" i="9"/>
  <c r="H13" i="9"/>
  <c r="J9" i="9" l="1"/>
  <c r="I1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<sst xmlns="http://schemas.openxmlformats.org/spreadsheetml/2006/main" count="14879" uniqueCount="5271">
  <si>
    <t>Brisbane City Council</t>
  </si>
  <si>
    <t>Local Government Infrastructure Plan (LGIP)</t>
  </si>
  <si>
    <t>Version No</t>
  </si>
  <si>
    <t>Date</t>
  </si>
  <si>
    <t xml:space="preserve">Author </t>
  </si>
  <si>
    <t>BCC</t>
  </si>
  <si>
    <t xml:space="preserve"> </t>
  </si>
  <si>
    <t>Comments</t>
  </si>
  <si>
    <t>Insert comments on nature and purpose of changes made in this version</t>
  </si>
  <si>
    <t>Inputs</t>
  </si>
  <si>
    <t>Calculation</t>
  </si>
  <si>
    <t>Outputs</t>
  </si>
  <si>
    <t>General Input Sheet</t>
  </si>
  <si>
    <t>Calculation Function</t>
  </si>
  <si>
    <t>Summary Cost Schedule</t>
  </si>
  <si>
    <r>
      <rPr>
        <sz val="12"/>
        <color theme="1"/>
        <rFont val="Wingdings"/>
        <charset val="2"/>
      </rPr>
      <t>l</t>
    </r>
    <r>
      <rPr>
        <sz val="12"/>
        <color theme="1"/>
        <rFont val="Calibri"/>
        <family val="2"/>
      </rPr>
      <t xml:space="preserve"> </t>
    </r>
    <r>
      <rPr>
        <sz val="12"/>
        <color theme="1"/>
        <rFont val="Century Gothic"/>
        <family val="2"/>
        <scheme val="minor"/>
      </rPr>
      <t xml:space="preserve">General inputs
</t>
    </r>
    <r>
      <rPr>
        <sz val="12"/>
        <color theme="1"/>
        <rFont val="Wingdings"/>
        <charset val="2"/>
      </rPr>
      <t xml:space="preserve">l </t>
    </r>
    <r>
      <rPr>
        <sz val="12"/>
        <color theme="1"/>
        <rFont val="Century Gothic"/>
        <family val="2"/>
        <scheme val="major"/>
      </rPr>
      <t>Financial</t>
    </r>
    <r>
      <rPr>
        <sz val="12"/>
        <color theme="1"/>
        <rFont val="Century Gothic"/>
        <family val="2"/>
        <scheme val="minor"/>
      </rPr>
      <t xml:space="preserve"> inputs</t>
    </r>
  </si>
  <si>
    <t>Catchment based summary of demand, infrastructure (existing and new) and cost allocation
Infrastructure Cost calculation for each catchment
Optional Discounted Cashflow</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</si>
  <si>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</si>
  <si>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</si>
  <si>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</si>
  <si>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r>
      <rPr>
        <sz val="12"/>
        <color theme="1"/>
        <rFont val="Wingdings"/>
        <charset val="2"/>
      </rPr>
      <t>l</t>
    </r>
    <r>
      <rPr>
        <sz val="12"/>
        <color theme="1"/>
        <rFont val="Calibri"/>
        <family val="2"/>
      </rPr>
      <t xml:space="preserve"> Summary of forecast Capital Expenditure and anticipated IC revenues</t>
    </r>
  </si>
  <si>
    <r>
      <rPr>
        <sz val="12"/>
        <color theme="1"/>
        <rFont val="Wingdings"/>
        <charset val="2"/>
      </rPr>
      <t>l</t>
    </r>
    <r>
      <rPr>
        <sz val="12"/>
        <color theme="1"/>
        <rFont val="Calibri"/>
        <family val="2"/>
      </rPr>
      <t xml:space="preserve"> Estimates of current and future demand (per cost catchment)</t>
    </r>
  </si>
  <si>
    <t>Asset Inputs</t>
  </si>
  <si>
    <t>Existing Trunk Assets (&amp; Catchments Served)</t>
  </si>
  <si>
    <t>Future Trunk Assets (&amp; Catchments Served)</t>
  </si>
  <si>
    <t>Return to Navigation Pane</t>
  </si>
  <si>
    <t>General Inputs</t>
  </si>
  <si>
    <t>Reference</t>
  </si>
  <si>
    <t>Value</t>
  </si>
  <si>
    <t>Base Year</t>
  </si>
  <si>
    <t>YEAR</t>
  </si>
  <si>
    <t>Term (between 15 and 30 years)</t>
  </si>
  <si>
    <t>TERM</t>
  </si>
  <si>
    <t>Application of Discounted Cash flow</t>
  </si>
  <si>
    <t>Calculate charges using Discounted Cash flow? (Y/N)</t>
  </si>
  <si>
    <t>DCFTRIGGER</t>
  </si>
  <si>
    <t>Yes</t>
  </si>
  <si>
    <t>General Financial Inputs</t>
  </si>
  <si>
    <t>Discount Rate (WACC):</t>
  </si>
  <si>
    <t>Average 10 Year Bond Rate</t>
  </si>
  <si>
    <t>TenYr</t>
  </si>
  <si>
    <t xml:space="preserve">Option 1 </t>
  </si>
  <si>
    <t>Basic Margin on 10 Yr. Bond Rate</t>
  </si>
  <si>
    <t>Margin</t>
  </si>
  <si>
    <t>3.5% is the baseline figure quoted in LG Bulletin 06/01</t>
  </si>
  <si>
    <t>WACC:</t>
  </si>
  <si>
    <t>WACC1</t>
  </si>
  <si>
    <t>Option 2</t>
  </si>
  <si>
    <t>Capital Structure (% Debt)</t>
  </si>
  <si>
    <t>Capstr</t>
  </si>
  <si>
    <t>Market Risk Premium</t>
  </si>
  <si>
    <t>Risk</t>
  </si>
  <si>
    <t>Asset Beta</t>
  </si>
  <si>
    <t>AssetBeta</t>
  </si>
  <si>
    <t>Cost of Debt</t>
  </si>
  <si>
    <t>Debt</t>
  </si>
  <si>
    <t>WACC2</t>
  </si>
  <si>
    <t>WACC Option to be applied in the calculation?</t>
  </si>
  <si>
    <t>Escalation Rates</t>
  </si>
  <si>
    <t>Capital Escalation - Future Cap X</t>
  </si>
  <si>
    <t>PPI</t>
  </si>
  <si>
    <t>ten (10) yr. average Roads and Bridges Index (ABS 6427, Table 15, Index 3101)</t>
  </si>
  <si>
    <t>Capital Indexation Rates - Historical (June Qtr.)</t>
  </si>
  <si>
    <t>Roads and Bridges Index (ABS 6427, Table 15, Index 3101)</t>
  </si>
  <si>
    <t>Land Escalation</t>
  </si>
  <si>
    <t>LandInd</t>
  </si>
  <si>
    <t>ten (10) yr. average Consumer Price Index Roads between 2011 - 2021  (Mar Qtr.)</t>
  </si>
  <si>
    <t>three (3) yr. rolling average Consumer Price Index (ABS 6427, Table 17, Index 3101, Series ID: A2333727L)</t>
  </si>
  <si>
    <t xml:space="preserve">Parks </t>
  </si>
  <si>
    <t>EXISTING TRUNK ASSETS</t>
  </si>
  <si>
    <t>Land Valuation Type</t>
  </si>
  <si>
    <t>Location</t>
  </si>
  <si>
    <t>Asset Data</t>
  </si>
  <si>
    <t>Catchment Asset Allocation</t>
  </si>
  <si>
    <t>Asset Usage</t>
  </si>
  <si>
    <t>Cost Allocation</t>
  </si>
  <si>
    <t>Basic Asset Data</t>
  </si>
  <si>
    <t>Asset Attributes</t>
  </si>
  <si>
    <t>Basic Asset Valuation</t>
  </si>
  <si>
    <t>Refined Asset Value</t>
  </si>
  <si>
    <t>TOTALS</t>
  </si>
  <si>
    <t>Asset ID</t>
  </si>
  <si>
    <t>LGIP ID</t>
  </si>
  <si>
    <t>Asset Class</t>
  </si>
  <si>
    <t>Service Catchment</t>
  </si>
  <si>
    <t>Description</t>
  </si>
  <si>
    <t>Embellishment Area Factor</t>
  </si>
  <si>
    <t>Embellishment Area (m2)</t>
  </si>
  <si>
    <t>Construction Unit Rate ($/m)</t>
  </si>
  <si>
    <t>Total Construction Cost ($)</t>
  </si>
  <si>
    <t>Size of land (m2)</t>
  </si>
  <si>
    <t>Land Unit Rate ($/m2)</t>
  </si>
  <si>
    <t>Land Value</t>
  </si>
  <si>
    <t>Valuation Year</t>
  </si>
  <si>
    <t>Current Replacement Cost</t>
  </si>
  <si>
    <t>Councils ID (from GIS, FAR, AMA etc.)</t>
  </si>
  <si>
    <t>ID from the LGIP drawings</t>
  </si>
  <si>
    <t>Local/District Park</t>
  </si>
  <si>
    <t xml:space="preserve"> South Metropolitan</t>
  </si>
  <si>
    <t>EXIT-PK-3735</t>
  </si>
  <si>
    <t>Metropolitan</t>
  </si>
  <si>
    <t>South</t>
  </si>
  <si>
    <t>General Recreation</t>
  </si>
  <si>
    <t xml:space="preserve"> East District</t>
  </si>
  <si>
    <t>EXIT-PK-3736</t>
  </si>
  <si>
    <t>District</t>
  </si>
  <si>
    <t>East</t>
  </si>
  <si>
    <t>Access Recreation Corridor</t>
  </si>
  <si>
    <t xml:space="preserve"> East Local</t>
  </si>
  <si>
    <t>EXIT-PK-3737</t>
  </si>
  <si>
    <t>Local</t>
  </si>
  <si>
    <t>D0001 West Local</t>
  </si>
  <si>
    <t>EXIT-PK-3738</t>
  </si>
  <si>
    <t>West</t>
  </si>
  <si>
    <t>EXIT-PK-3739</t>
  </si>
  <si>
    <t>EXIT-PK-3740</t>
  </si>
  <si>
    <t>D0002 East Local</t>
  </si>
  <si>
    <t>EXIT-PK-3741</t>
  </si>
  <si>
    <t>D0002 East Metropolitan</t>
  </si>
  <si>
    <t>EXIT-PK-3742</t>
  </si>
  <si>
    <t>D0003 East Local</t>
  </si>
  <si>
    <t>EXIT-PK-3743</t>
  </si>
  <si>
    <t>D0004 South Local</t>
  </si>
  <si>
    <t>EXIT-PK-3744</t>
  </si>
  <si>
    <t>D0005 West Local</t>
  </si>
  <si>
    <t>EXIT-PK-3745</t>
  </si>
  <si>
    <t>D0005 West District</t>
  </si>
  <si>
    <t>EXIT-PK-3746</t>
  </si>
  <si>
    <t>D0006 East District</t>
  </si>
  <si>
    <t>EXIT-PK-3747</t>
  </si>
  <si>
    <t>Specialised Outdoor Sport</t>
  </si>
  <si>
    <t>D0006 East Local</t>
  </si>
  <si>
    <t>EXIT-PK-3748</t>
  </si>
  <si>
    <t>EXIT-PK-3749</t>
  </si>
  <si>
    <t>EXIT-PK-3750</t>
  </si>
  <si>
    <t>General Outdoor Sport</t>
  </si>
  <si>
    <t>D0007 East Local</t>
  </si>
  <si>
    <t>EXIT-PK-3752</t>
  </si>
  <si>
    <t>D0007 East District</t>
  </si>
  <si>
    <t>EXIT-PK-3753</t>
  </si>
  <si>
    <t>D0008 North Local</t>
  </si>
  <si>
    <t>EXIT-PK-3754</t>
  </si>
  <si>
    <t>North</t>
  </si>
  <si>
    <t>D0009 South Local</t>
  </si>
  <si>
    <t>EXIT-PK-3755</t>
  </si>
  <si>
    <t>D0010 South District</t>
  </si>
  <si>
    <t>EXIT-PK-3757</t>
  </si>
  <si>
    <t>EXIT-PK-3758</t>
  </si>
  <si>
    <t>EXIT-PK-3759</t>
  </si>
  <si>
    <t>EXIT-PK-3761</t>
  </si>
  <si>
    <t>EXIT-PK-3762</t>
  </si>
  <si>
    <t>D0011 South District</t>
  </si>
  <si>
    <t>EXIT-PK-3763</t>
  </si>
  <si>
    <t>D0012 South Local</t>
  </si>
  <si>
    <t>EXIT-PK-3764</t>
  </si>
  <si>
    <t>D0013 West District</t>
  </si>
  <si>
    <t>EXIT-PK-3765</t>
  </si>
  <si>
    <t>D0014 West Local</t>
  </si>
  <si>
    <t>EXIT-PK-3770</t>
  </si>
  <si>
    <t>D0014 West District</t>
  </si>
  <si>
    <t>EXIT-PK-3772</t>
  </si>
  <si>
    <t>EXIT-PK-3773</t>
  </si>
  <si>
    <t>D0015 West Local</t>
  </si>
  <si>
    <t>EXIT-PK-3774</t>
  </si>
  <si>
    <t>EXIT-PK-3775</t>
  </si>
  <si>
    <t>D0016 North Local</t>
  </si>
  <si>
    <t>EXIT-PK-3777</t>
  </si>
  <si>
    <t>D0017 West Local</t>
  </si>
  <si>
    <t>EXIT-PK-3778</t>
  </si>
  <si>
    <t>D0017 West District</t>
  </si>
  <si>
    <t>EXIT-PK-3779</t>
  </si>
  <si>
    <t>D0018 North District</t>
  </si>
  <si>
    <t>EXIT-PK-3782</t>
  </si>
  <si>
    <t>D0018 North Local</t>
  </si>
  <si>
    <t>EXIT-PK-3783</t>
  </si>
  <si>
    <t>D0019 North Local</t>
  </si>
  <si>
    <t>EXIT-PK-3784</t>
  </si>
  <si>
    <t>D0020 West Local</t>
  </si>
  <si>
    <t>EXIT-PK-3786</t>
  </si>
  <si>
    <t>D0021 East Local</t>
  </si>
  <si>
    <t>EXIT-PK-3787</t>
  </si>
  <si>
    <t>D0021 East District</t>
  </si>
  <si>
    <t>EXIT-PK-3788</t>
  </si>
  <si>
    <t>D0022 South District</t>
  </si>
  <si>
    <t>EXIT-PK-3789</t>
  </si>
  <si>
    <t>EXIT-PK-3790</t>
  </si>
  <si>
    <t>D0023 South District</t>
  </si>
  <si>
    <t>EXIT-PK-3791</t>
  </si>
  <si>
    <t>D0024 West Local</t>
  </si>
  <si>
    <t>EXIT-PK-3792</t>
  </si>
  <si>
    <t>D0025 East District</t>
  </si>
  <si>
    <t>EXIT-PK-3793</t>
  </si>
  <si>
    <t>EXIT-PK-3794</t>
  </si>
  <si>
    <t>D0025 East Local</t>
  </si>
  <si>
    <t>EXIT-PK-3795</t>
  </si>
  <si>
    <t>D0026 East Local</t>
  </si>
  <si>
    <t>EXIT-PK-3796</t>
  </si>
  <si>
    <t>D0027 East Local</t>
  </si>
  <si>
    <t>EXIT-PK-3797</t>
  </si>
  <si>
    <t>D0027 East District</t>
  </si>
  <si>
    <t>EXIT-PK-3798</t>
  </si>
  <si>
    <t>D0028 East District</t>
  </si>
  <si>
    <t>EXIT-PK-3800</t>
  </si>
  <si>
    <t>D0028 East Local</t>
  </si>
  <si>
    <t>EXIT-PK-3804</t>
  </si>
  <si>
    <t>EXIT-PK-3806</t>
  </si>
  <si>
    <t>D0029 East Local</t>
  </si>
  <si>
    <t>EXIT-PK-3807</t>
  </si>
  <si>
    <t>D0029 East District</t>
  </si>
  <si>
    <t>EXIT-PK-3808</t>
  </si>
  <si>
    <t>D0030 East District</t>
  </si>
  <si>
    <t>EXIT-PK-3810</t>
  </si>
  <si>
    <t>EXIT-PK-3811</t>
  </si>
  <si>
    <t>EXIT-PK-3813</t>
  </si>
  <si>
    <t>D0031 East Local</t>
  </si>
  <si>
    <t>EXIT-PK-3814</t>
  </si>
  <si>
    <t>EXIT-PK-3816</t>
  </si>
  <si>
    <t>D0032 East Local</t>
  </si>
  <si>
    <t>EXIT-PK-3818</t>
  </si>
  <si>
    <t>D0033 East Local</t>
  </si>
  <si>
    <t>EXIT-PK-3820</t>
  </si>
  <si>
    <t>EXIT-PK-3821</t>
  </si>
  <si>
    <t>D0033 East District</t>
  </si>
  <si>
    <t>EXIT-PK-3822</t>
  </si>
  <si>
    <t>D0034 East Local</t>
  </si>
  <si>
    <t>EXIT-PK-3823</t>
  </si>
  <si>
    <t>D0034 East District</t>
  </si>
  <si>
    <t>EXIT-PK-3824</t>
  </si>
  <si>
    <t>D0035 East Metropolitan</t>
  </si>
  <si>
    <t>EXIT-PK-3825</t>
  </si>
  <si>
    <t>D0035 East Local</t>
  </si>
  <si>
    <t>EXIT-PK-3826</t>
  </si>
  <si>
    <t>EXIT-PK-3827</t>
  </si>
  <si>
    <t>D0035 East District</t>
  </si>
  <si>
    <t>EXIT-PK-3828</t>
  </si>
  <si>
    <t>D0036 East District</t>
  </si>
  <si>
    <t>EXIT-PK-3831</t>
  </si>
  <si>
    <t>D0037 East District</t>
  </si>
  <si>
    <t>EXIT-PK-3832</t>
  </si>
  <si>
    <t>EXIT-PK-3834</t>
  </si>
  <si>
    <t>D0038 East Local</t>
  </si>
  <si>
    <t>EXIT-PK-3835</t>
  </si>
  <si>
    <t>D0039 East District</t>
  </si>
  <si>
    <t>EXIT-PK-3836</t>
  </si>
  <si>
    <t>EXIT-PK-3837</t>
  </si>
  <si>
    <t>D0039 East Local</t>
  </si>
  <si>
    <t>EXIT-PK-3838</t>
  </si>
  <si>
    <t>D0040 East District</t>
  </si>
  <si>
    <t>EXIT-PK-3839</t>
  </si>
  <si>
    <t>D0040 East Metropolitan</t>
  </si>
  <si>
    <t>EXIT-PK-3840</t>
  </si>
  <si>
    <t>D0042 East Local</t>
  </si>
  <si>
    <t>EXIT-PK-3842</t>
  </si>
  <si>
    <t>D0044 East Local</t>
  </si>
  <si>
    <t>EXIT-PK-3843</t>
  </si>
  <si>
    <t>D0045 East Local</t>
  </si>
  <si>
    <t>EXIT-PK-3844</t>
  </si>
  <si>
    <t>D0045 East District</t>
  </si>
  <si>
    <t>EXIT-PK-3845</t>
  </si>
  <si>
    <t>EXIT-PK-3846</t>
  </si>
  <si>
    <t>D0046 East Local</t>
  </si>
  <si>
    <t>EXIT-PK-3847</t>
  </si>
  <si>
    <t>D0049 East Local</t>
  </si>
  <si>
    <t>EXIT-PK-3849</t>
  </si>
  <si>
    <t>D0050 East District</t>
  </si>
  <si>
    <t>EXIT-PK-3850</t>
  </si>
  <si>
    <t>EXIT-PK-3851</t>
  </si>
  <si>
    <t>D0051 East District</t>
  </si>
  <si>
    <t>EXIT-PK-3854</t>
  </si>
  <si>
    <t>EXIT-PK-3855</t>
  </si>
  <si>
    <t>EXIT-PK-3856</t>
  </si>
  <si>
    <t>EXIT-PK-3857</t>
  </si>
  <si>
    <t>D0052 East Local</t>
  </si>
  <si>
    <t>EXIT-PK-3858</t>
  </si>
  <si>
    <t>D0053 East Local</t>
  </si>
  <si>
    <t>EXIT-PK-3859</t>
  </si>
  <si>
    <t>D0054 East Local</t>
  </si>
  <si>
    <t>EXIT-PK-3860</t>
  </si>
  <si>
    <t>D0055 East Local</t>
  </si>
  <si>
    <t>EXIT-PK-3861</t>
  </si>
  <si>
    <t>D0056 East District</t>
  </si>
  <si>
    <t>EXIT-PK-3865</t>
  </si>
  <si>
    <t>EXIT-PK-3866</t>
  </si>
  <si>
    <t>EXIT-PK-3868</t>
  </si>
  <si>
    <t>EXIT-PK-3869</t>
  </si>
  <si>
    <t>D0057 East Local</t>
  </si>
  <si>
    <t>EXIT-PK-3871</t>
  </si>
  <si>
    <t>EXIT-PK-3872</t>
  </si>
  <si>
    <t>D0059 East Local</t>
  </si>
  <si>
    <t>EXIT-PK-3874</t>
  </si>
  <si>
    <t>D0060 East Local</t>
  </si>
  <si>
    <t>EXIT-PK-3875</t>
  </si>
  <si>
    <t>D0061 East Local</t>
  </si>
  <si>
    <t>EXIT-PK-3876</t>
  </si>
  <si>
    <t>D0062 East District</t>
  </si>
  <si>
    <t>EXIT-PK-3878</t>
  </si>
  <si>
    <t>EXIT-PK-3879</t>
  </si>
  <si>
    <t>D0063 East Local</t>
  </si>
  <si>
    <t>EXIT-PK-3882</t>
  </si>
  <si>
    <t>D0064 East District</t>
  </si>
  <si>
    <t>EXIT-PK-3883</t>
  </si>
  <si>
    <t>D0066 East Local</t>
  </si>
  <si>
    <t>EXIT-PK-3885</t>
  </si>
  <si>
    <t>D0067 East District</t>
  </si>
  <si>
    <t>EXIT-PK-3888</t>
  </si>
  <si>
    <t>EXIT-PK-3889</t>
  </si>
  <si>
    <t>D0067 East Local</t>
  </si>
  <si>
    <t>EXIT-PK-3893</t>
  </si>
  <si>
    <t>D0069 East Local</t>
  </si>
  <si>
    <t>EXIT-PK-3895</t>
  </si>
  <si>
    <t>D0071 West Metropolitan</t>
  </si>
  <si>
    <t>EXIT-PK-3899</t>
  </si>
  <si>
    <t>D0074 West District</t>
  </si>
  <si>
    <t>EXIT-PK-3902</t>
  </si>
  <si>
    <t>D0075 East Metropolitan</t>
  </si>
  <si>
    <t>EXIT-PK-3904</t>
  </si>
  <si>
    <t>EXIT-PK-3905</t>
  </si>
  <si>
    <t>D0078 North Local</t>
  </si>
  <si>
    <t>EXIT-PK-3909</t>
  </si>
  <si>
    <t>D0080 North Metropolitan</t>
  </si>
  <si>
    <t>EXIT-PK-3912</t>
  </si>
  <si>
    <t>D0080 North District</t>
  </si>
  <si>
    <t>EXIT-PK-3913</t>
  </si>
  <si>
    <t>D0081 West Local</t>
  </si>
  <si>
    <t>EXIT-PK-3914</t>
  </si>
  <si>
    <t>D0082 West Metropolitan</t>
  </si>
  <si>
    <t>EXIT-PK-3915</t>
  </si>
  <si>
    <t>Urban Common</t>
  </si>
  <si>
    <t>D0083 West Metropolitan</t>
  </si>
  <si>
    <t>EXIT-PK-3916</t>
  </si>
  <si>
    <t>EXIT-PK-3917</t>
  </si>
  <si>
    <t>EXIT-PK-3918</t>
  </si>
  <si>
    <t>EXIT-PK-3920</t>
  </si>
  <si>
    <t>EXIT-PK-3922</t>
  </si>
  <si>
    <t>EXIT-PK-3923</t>
  </si>
  <si>
    <t>EXIT-PK-3924</t>
  </si>
  <si>
    <t>EXIT-PK-3925</t>
  </si>
  <si>
    <t>EXIT-PK-3926</t>
  </si>
  <si>
    <t>EXIT-PK-3927</t>
  </si>
  <si>
    <t>EXIT-PK-3928</t>
  </si>
  <si>
    <t>EXIT-PK-3929</t>
  </si>
  <si>
    <t>EXIT-PK-3930</t>
  </si>
  <si>
    <t>D0084 North Metropolitan</t>
  </si>
  <si>
    <t>EXIT-PK-3933</t>
  </si>
  <si>
    <t>D0085 North District</t>
  </si>
  <si>
    <t>EXIT-PK-3934</t>
  </si>
  <si>
    <t>D0085 North Local</t>
  </si>
  <si>
    <t>EXIT-PK-3935</t>
  </si>
  <si>
    <t>EXIT-PK-3937</t>
  </si>
  <si>
    <t>D0086 North District</t>
  </si>
  <si>
    <t>EXIT-PK-3938</t>
  </si>
  <si>
    <t>D0087 North Metropolitan</t>
  </si>
  <si>
    <t>EXIT-PK-3939</t>
  </si>
  <si>
    <t>D0088 East District</t>
  </si>
  <si>
    <t>EXIT-PK-3940</t>
  </si>
  <si>
    <t>D0089 North Metropolitan</t>
  </si>
  <si>
    <t>EXIT-PK-3941</t>
  </si>
  <si>
    <t>D0090 East Metropolitan</t>
  </si>
  <si>
    <t>EXIT-PK-3942</t>
  </si>
  <si>
    <t>D0090 East District</t>
  </si>
  <si>
    <t>EXIT-PK-3943</t>
  </si>
  <si>
    <t>EXIT-PK-3944</t>
  </si>
  <si>
    <t>D0092 West Metropolitan</t>
  </si>
  <si>
    <t>EXIT-PK-3945</t>
  </si>
  <si>
    <t>D0093 West Metropolitan</t>
  </si>
  <si>
    <t>EXIT-PK-3946</t>
  </si>
  <si>
    <t>D0094 West Metropolitan</t>
  </si>
  <si>
    <t>EXIT-PK-3947</t>
  </si>
  <si>
    <t>D0095 North Metropolitan</t>
  </si>
  <si>
    <t>EXIT-PK-3951</t>
  </si>
  <si>
    <t>D0095 North District</t>
  </si>
  <si>
    <t>EXIT-PK-3952</t>
  </si>
  <si>
    <t>EXIT-PK-3953</t>
  </si>
  <si>
    <t>EXIT-PK-3954</t>
  </si>
  <si>
    <t>D0096 West Metropolitan</t>
  </si>
  <si>
    <t>EXIT-PK-3957</t>
  </si>
  <si>
    <t>Botanic Garden Arboretum</t>
  </si>
  <si>
    <t>D0097 East Local</t>
  </si>
  <si>
    <t>EXIT-PK-3959</t>
  </si>
  <si>
    <t>EXIT-PK-3960</t>
  </si>
  <si>
    <t>EXIT-PK-3961</t>
  </si>
  <si>
    <t>D0097 East District</t>
  </si>
  <si>
    <t>EXIT-PK-3962</t>
  </si>
  <si>
    <t>D0099 West Metropolitan</t>
  </si>
  <si>
    <t>EXIT-PK-3963</t>
  </si>
  <si>
    <t>D0103 West Local</t>
  </si>
  <si>
    <t>EXIT-PK-3968</t>
  </si>
  <si>
    <t>D0105 East Local</t>
  </si>
  <si>
    <t>EXIT-PK-3971</t>
  </si>
  <si>
    <t>EXIT-PK-3973</t>
  </si>
  <si>
    <t>D0106 East Local</t>
  </si>
  <si>
    <t>EXIT-PK-3975</t>
  </si>
  <si>
    <t>D0109 East Local</t>
  </si>
  <si>
    <t>EXIT-PK-3977</t>
  </si>
  <si>
    <t>EXIT-PK-3978</t>
  </si>
  <si>
    <t>D0109 East Metropolitan</t>
  </si>
  <si>
    <t>EXIT-PK-3979</t>
  </si>
  <si>
    <t>EXIT-PK-3980</t>
  </si>
  <si>
    <t>EXIT-PK-3981</t>
  </si>
  <si>
    <t>D0110 East Local</t>
  </si>
  <si>
    <t>EXIT-PK-3983</t>
  </si>
  <si>
    <t>EXIT-PK-3984</t>
  </si>
  <si>
    <t>D0111 East Local</t>
  </si>
  <si>
    <t>EXIT-PK-3987</t>
  </si>
  <si>
    <t>D0112 East Local</t>
  </si>
  <si>
    <t>EXIT-PK-3988</t>
  </si>
  <si>
    <t>D0113 East District</t>
  </si>
  <si>
    <t>EXIT-PK-3989</t>
  </si>
  <si>
    <t>EXIT-PK-3991</t>
  </si>
  <si>
    <t>EXIT-PK-3992</t>
  </si>
  <si>
    <t>D0114 East Local</t>
  </si>
  <si>
    <t>EXIT-PK-3993</t>
  </si>
  <si>
    <t>D0115 East Local</t>
  </si>
  <si>
    <t>EXIT-PK-3994</t>
  </si>
  <si>
    <t>D0116 East Local</t>
  </si>
  <si>
    <t>EXIT-PK-3995</t>
  </si>
  <si>
    <t>D0117 East District</t>
  </si>
  <si>
    <t>EXIT-PK-3996</t>
  </si>
  <si>
    <t>EXIT-PK-3997</t>
  </si>
  <si>
    <t>EXIT-PK-4000</t>
  </si>
  <si>
    <t>EXIT-PK-4001</t>
  </si>
  <si>
    <t>EXIT-PK-4002</t>
  </si>
  <si>
    <t>D0118 East Local</t>
  </si>
  <si>
    <t>EXIT-PK-4004</t>
  </si>
  <si>
    <t>EXIT-PK-4005</t>
  </si>
  <si>
    <t>D0119 East District</t>
  </si>
  <si>
    <t>EXIT-PK-4006</t>
  </si>
  <si>
    <t>EXIT-PK-4009</t>
  </si>
  <si>
    <t>D0120 East District</t>
  </si>
  <si>
    <t>EXIT-PK-4010</t>
  </si>
  <si>
    <t>EXIT-PK-4011</t>
  </si>
  <si>
    <t>D0121 East District</t>
  </si>
  <si>
    <t>EXIT-PK-4014</t>
  </si>
  <si>
    <t>D0121 East Local</t>
  </si>
  <si>
    <t>EXIT-PK-4015</t>
  </si>
  <si>
    <t>D0123 East Local</t>
  </si>
  <si>
    <t>EXIT-PK-4016</t>
  </si>
  <si>
    <t>D0124 East Local</t>
  </si>
  <si>
    <t>EXIT-PK-4017</t>
  </si>
  <si>
    <t>D0125 East District</t>
  </si>
  <si>
    <t>EXIT-PK-4018</t>
  </si>
  <si>
    <t>D0125 East Local</t>
  </si>
  <si>
    <t>EXIT-PK-4019</t>
  </si>
  <si>
    <t>EXIT-PK-4021</t>
  </si>
  <si>
    <t>D0126 West District</t>
  </si>
  <si>
    <t>EXIT-PK-4025</t>
  </si>
  <si>
    <t>EXIT-PK-4026</t>
  </si>
  <si>
    <t>D0127 West District</t>
  </si>
  <si>
    <t>EXIT-PK-4028</t>
  </si>
  <si>
    <t>D0128 West Local</t>
  </si>
  <si>
    <t>EXIT-PK-4030</t>
  </si>
  <si>
    <t>D0128 West District</t>
  </si>
  <si>
    <t>EXIT-PK-4031</t>
  </si>
  <si>
    <t>D0129 West District</t>
  </si>
  <si>
    <t>EXIT-PK-4033</t>
  </si>
  <si>
    <t>EXIT-PK-4034</t>
  </si>
  <si>
    <t>EXIT-PK-4035</t>
  </si>
  <si>
    <t>D0130 West Local</t>
  </si>
  <si>
    <t>EXIT-PK-4036</t>
  </si>
  <si>
    <t>EXIT-PK-4037</t>
  </si>
  <si>
    <t>EXIT-PK-4038</t>
  </si>
  <si>
    <t>D0131 West Local</t>
  </si>
  <si>
    <t>EXIT-PK-4039</t>
  </si>
  <si>
    <t>D0132 West Local</t>
  </si>
  <si>
    <t>EXIT-PK-4040</t>
  </si>
  <si>
    <t>EXIT-PK-4041</t>
  </si>
  <si>
    <t>EXIT-PK-4042</t>
  </si>
  <si>
    <t>D0133 West Local</t>
  </si>
  <si>
    <t>EXIT-PK-4043</t>
  </si>
  <si>
    <t>EXIT-PK-4045</t>
  </si>
  <si>
    <t>EXIT-PK-4046</t>
  </si>
  <si>
    <t>D0134 West Local</t>
  </si>
  <si>
    <t>EXIT-PK-4047</t>
  </si>
  <si>
    <t>D0135 West Local</t>
  </si>
  <si>
    <t>EXIT-PK-4048</t>
  </si>
  <si>
    <t>D0136 West Local</t>
  </si>
  <si>
    <t>EXIT-PK-4050</t>
  </si>
  <si>
    <t>D0137 West District</t>
  </si>
  <si>
    <t>EXIT-PK-4051</t>
  </si>
  <si>
    <t>D0137 West Local</t>
  </si>
  <si>
    <t>EXIT-PK-4052</t>
  </si>
  <si>
    <t>EXIT-PK-4053</t>
  </si>
  <si>
    <t>D0138 West Local</t>
  </si>
  <si>
    <t>EXIT-PK-4054</t>
  </si>
  <si>
    <t>D0138 West District</t>
  </si>
  <si>
    <t>EXIT-PK-4055</t>
  </si>
  <si>
    <t>D0139 West District</t>
  </si>
  <si>
    <t>EXIT-PK-4057</t>
  </si>
  <si>
    <t>EXIT-PK-4058</t>
  </si>
  <si>
    <t>D0140 West District</t>
  </si>
  <si>
    <t>EXIT-PK-4059</t>
  </si>
  <si>
    <t>D0141 West District</t>
  </si>
  <si>
    <t>EXIT-PK-4062</t>
  </si>
  <si>
    <t>EXIT-PK-4063</t>
  </si>
  <si>
    <t>D0142 West Local</t>
  </si>
  <si>
    <t>EXIT-PK-4064</t>
  </si>
  <si>
    <t>D0143 West District</t>
  </si>
  <si>
    <t>EXIT-PK-4068</t>
  </si>
  <si>
    <t>D0145 West Local</t>
  </si>
  <si>
    <t>EXIT-PK-4070</t>
  </si>
  <si>
    <t>D0146 West Local</t>
  </si>
  <si>
    <t>EXIT-PK-4071</t>
  </si>
  <si>
    <t>D0147 West Local</t>
  </si>
  <si>
    <t>EXIT-PK-4072</t>
  </si>
  <si>
    <t>EXIT-PK-4073</t>
  </si>
  <si>
    <t>EXIT-PK-4074</t>
  </si>
  <si>
    <t>D0148 West District</t>
  </si>
  <si>
    <t>EXIT-PK-4075</t>
  </si>
  <si>
    <t>EXIT-PK-4076</t>
  </si>
  <si>
    <t>EXIT-PK-4077</t>
  </si>
  <si>
    <t>D0149 West Local</t>
  </si>
  <si>
    <t>EXIT-PK-4079</t>
  </si>
  <si>
    <t>EXIT-PK-4080</t>
  </si>
  <si>
    <t>D0150 West District</t>
  </si>
  <si>
    <t>EXIT-PK-4082</t>
  </si>
  <si>
    <t>D0151 West Local</t>
  </si>
  <si>
    <t>EXIT-PK-4083</t>
  </si>
  <si>
    <t>D0151 West District</t>
  </si>
  <si>
    <t>EXIT-PK-4085</t>
  </si>
  <si>
    <t>EXIT-PK-4087</t>
  </si>
  <si>
    <t>D0152 West Local</t>
  </si>
  <si>
    <t>EXIT-PK-4089</t>
  </si>
  <si>
    <t>D0152 West District</t>
  </si>
  <si>
    <t>EXIT-PK-4090</t>
  </si>
  <si>
    <t>D0153 West District</t>
  </si>
  <si>
    <t>EXIT-PK-4091</t>
  </si>
  <si>
    <t>D0154 West Local</t>
  </si>
  <si>
    <t>EXIT-PK-4092</t>
  </si>
  <si>
    <t>D0155 West Local</t>
  </si>
  <si>
    <t>EXIT-PK-4093</t>
  </si>
  <si>
    <t>EXIT-PK-4095</t>
  </si>
  <si>
    <t>EXIT-PK-4096</t>
  </si>
  <si>
    <t>EXIT-PK-4097</t>
  </si>
  <si>
    <t>EXIT-PK-4098</t>
  </si>
  <si>
    <t>D0156 West District</t>
  </si>
  <si>
    <t>EXIT-PK-4099</t>
  </si>
  <si>
    <t>EXIT-PK-4100</t>
  </si>
  <si>
    <t>D0157 West Local</t>
  </si>
  <si>
    <t>EXIT-PK-4101</t>
  </si>
  <si>
    <t>D0158 West Local</t>
  </si>
  <si>
    <t>EXIT-PK-4102</t>
  </si>
  <si>
    <t>D0159 West District</t>
  </si>
  <si>
    <t>EXIT-PK-4103</t>
  </si>
  <si>
    <t>EXIT-PK-4104</t>
  </si>
  <si>
    <t>EXIT-PK-4106</t>
  </si>
  <si>
    <t>D0160 West District</t>
  </si>
  <si>
    <t>EXIT-PK-4107</t>
  </si>
  <si>
    <t>EXIT-PK-4108</t>
  </si>
  <si>
    <t>EXIT-PK-4109</t>
  </si>
  <si>
    <t>EXIT-PK-4111</t>
  </si>
  <si>
    <t>EXIT-PK-4112</t>
  </si>
  <si>
    <t>EXIT-PK-4114</t>
  </si>
  <si>
    <t>EXIT-PK-4116</t>
  </si>
  <si>
    <t>D0161 West District</t>
  </si>
  <si>
    <t>EXIT-PK-4118</t>
  </si>
  <si>
    <t>EXIT-PK-4119</t>
  </si>
  <si>
    <t>EXIT-PK-4120</t>
  </si>
  <si>
    <t>D0162 West Local</t>
  </si>
  <si>
    <t>EXIT-PK-4121</t>
  </si>
  <si>
    <t>EXIT-PK-4122</t>
  </si>
  <si>
    <t>D0163 West Local</t>
  </si>
  <si>
    <t>EXIT-PK-4123</t>
  </si>
  <si>
    <t>D0164 West Local</t>
  </si>
  <si>
    <t>EXIT-PK-4124</t>
  </si>
  <si>
    <t>D0165 West Local</t>
  </si>
  <si>
    <t>EXIT-PK-4125</t>
  </si>
  <si>
    <t>D0166 North District</t>
  </si>
  <si>
    <t>EXIT-PK-4127</t>
  </si>
  <si>
    <t>D0168 North Local</t>
  </si>
  <si>
    <t>EXIT-PK-4130</t>
  </si>
  <si>
    <t>D0169 North Local</t>
  </si>
  <si>
    <t>EXIT-PK-4131</t>
  </si>
  <si>
    <t>D0169 North Metropolitan</t>
  </si>
  <si>
    <t>EXIT-PK-4133</t>
  </si>
  <si>
    <t>D0169 North District</t>
  </si>
  <si>
    <t>EXIT-PK-4134</t>
  </si>
  <si>
    <t>EXIT-PK-4135</t>
  </si>
  <si>
    <t>D0170 North District</t>
  </si>
  <si>
    <t>EXIT-PK-4137</t>
  </si>
  <si>
    <t>EXIT-PK-4140</t>
  </si>
  <si>
    <t>EXIT-PK-4144</t>
  </si>
  <si>
    <t>D0171 North District</t>
  </si>
  <si>
    <t>EXIT-PK-4145</t>
  </si>
  <si>
    <t>EXIT-PK-4146</t>
  </si>
  <si>
    <t>D0172 North District</t>
  </si>
  <si>
    <t>EXIT-PK-4147</t>
  </si>
  <si>
    <t>D0174 West District</t>
  </si>
  <si>
    <t>EXIT-PK-4151</t>
  </si>
  <si>
    <t>D0175 West District</t>
  </si>
  <si>
    <t>EXIT-PK-4152</t>
  </si>
  <si>
    <t>D0178 West District</t>
  </si>
  <si>
    <t>EXIT-PK-4155</t>
  </si>
  <si>
    <t>EXIT-PK-4156</t>
  </si>
  <si>
    <t>D0179 West Local</t>
  </si>
  <si>
    <t>EXIT-PK-4158</t>
  </si>
  <si>
    <t>D0181 West Local</t>
  </si>
  <si>
    <t>EXIT-PK-4159</t>
  </si>
  <si>
    <t>D0182 West Local</t>
  </si>
  <si>
    <t>EXIT-PK-4160</t>
  </si>
  <si>
    <t>EXIT-PK-4161</t>
  </si>
  <si>
    <t>D0183 West Local</t>
  </si>
  <si>
    <t>EXIT-PK-4162</t>
  </si>
  <si>
    <t>EXIT-PK-4163</t>
  </si>
  <si>
    <t>EXIT-PK-4164</t>
  </si>
  <si>
    <t>D0184 West Local</t>
  </si>
  <si>
    <t>EXIT-PK-4165</t>
  </si>
  <si>
    <t>D0185 West District</t>
  </si>
  <si>
    <t>EXIT-PK-4167</t>
  </si>
  <si>
    <t>D0186 West District</t>
  </si>
  <si>
    <t>EXIT-PK-4168</t>
  </si>
  <si>
    <t>EXIT-PK-4169</t>
  </si>
  <si>
    <t>EXIT-PK-4170</t>
  </si>
  <si>
    <t>D0186 West Local</t>
  </si>
  <si>
    <t>EXIT-PK-4171</t>
  </si>
  <si>
    <t>D0188 West Local</t>
  </si>
  <si>
    <t>EXIT-PK-4174</t>
  </si>
  <si>
    <t>D0189 West Local</t>
  </si>
  <si>
    <t>EXIT-PK-4175</t>
  </si>
  <si>
    <t>D0190 West Local</t>
  </si>
  <si>
    <t>EXIT-PK-4176</t>
  </si>
  <si>
    <t>EXIT-PK-4177</t>
  </si>
  <si>
    <t>D0191 West District</t>
  </si>
  <si>
    <t>EXIT-PK-4178</t>
  </si>
  <si>
    <t>EXIT-PK-4179</t>
  </si>
  <si>
    <t>D0191 West Local</t>
  </si>
  <si>
    <t>EXIT-PK-4180</t>
  </si>
  <si>
    <t>D0192 West District</t>
  </si>
  <si>
    <t>EXIT-PK-4182</t>
  </si>
  <si>
    <t>EXIT-PK-4183</t>
  </si>
  <si>
    <t>D0193 West Local</t>
  </si>
  <si>
    <t>EXIT-PK-4184</t>
  </si>
  <si>
    <t>EXIT-PK-4185</t>
  </si>
  <si>
    <t>D0194 West Local</t>
  </si>
  <si>
    <t>EXIT-PK-4187</t>
  </si>
  <si>
    <t>EXIT-PK-4188</t>
  </si>
  <si>
    <t>EXIT-PK-4189</t>
  </si>
  <si>
    <t>D0196 West Local</t>
  </si>
  <si>
    <t>EXIT-PK-4190</t>
  </si>
  <si>
    <t>D0197 West District</t>
  </si>
  <si>
    <t>EXIT-PK-4191</t>
  </si>
  <si>
    <t>D0197 West Local</t>
  </si>
  <si>
    <t>EXIT-PK-4192</t>
  </si>
  <si>
    <t>EXIT-PK-4194</t>
  </si>
  <si>
    <t>D0198 West Local</t>
  </si>
  <si>
    <t>EXIT-PK-4195</t>
  </si>
  <si>
    <t>EXIT-PK-4196</t>
  </si>
  <si>
    <t>EXIT-PK-4197</t>
  </si>
  <si>
    <t>D0199 West District</t>
  </si>
  <si>
    <t>EXIT-PK-4198</t>
  </si>
  <si>
    <t>D0200 West District</t>
  </si>
  <si>
    <t>EXIT-PK-4199</t>
  </si>
  <si>
    <t>D0200 West Local</t>
  </si>
  <si>
    <t>EXIT-PK-4200</t>
  </si>
  <si>
    <t>D0201 West District</t>
  </si>
  <si>
    <t>EXIT-PK-4201</t>
  </si>
  <si>
    <t>D0201 West Local</t>
  </si>
  <si>
    <t>EXIT-PK-4202</t>
  </si>
  <si>
    <t>D0202 West Local</t>
  </si>
  <si>
    <t>EXIT-PK-4203</t>
  </si>
  <si>
    <t>D0203 West District</t>
  </si>
  <si>
    <t>EXIT-PK-4204</t>
  </si>
  <si>
    <t>EXIT-PK-4206</t>
  </si>
  <si>
    <t>D0203 West Local</t>
  </si>
  <si>
    <t>EXIT-PK-4207</t>
  </si>
  <si>
    <t>D0204 West District</t>
  </si>
  <si>
    <t>EXIT-PK-4209</t>
  </si>
  <si>
    <t>EXIT-PK-4210</t>
  </si>
  <si>
    <t>EXIT-PK-4211</t>
  </si>
  <si>
    <t>D0205 West Local</t>
  </si>
  <si>
    <t>EXIT-PK-4212</t>
  </si>
  <si>
    <t>EXIT-PK-4213</t>
  </si>
  <si>
    <t>D0206 West Local</t>
  </si>
  <si>
    <t>EXIT-PK-4214</t>
  </si>
  <si>
    <t>EXIT-PK-4215</t>
  </si>
  <si>
    <t>D0208 West District</t>
  </si>
  <si>
    <t>EXIT-PK-4218</t>
  </si>
  <si>
    <t>EXIT-PK-4219</t>
  </si>
  <si>
    <t>EXIT-PK-4220</t>
  </si>
  <si>
    <t>EXIT-PK-4221</t>
  </si>
  <si>
    <t>D0209 West District</t>
  </si>
  <si>
    <t>EXIT-PK-4222</t>
  </si>
  <si>
    <t>D0210 West Local</t>
  </si>
  <si>
    <t>EXIT-PK-4223</t>
  </si>
  <si>
    <t>D0211 West Local</t>
  </si>
  <si>
    <t>EXIT-PK-4224</t>
  </si>
  <si>
    <t>EXIT-PK-4225</t>
  </si>
  <si>
    <t>D0212 West Local</t>
  </si>
  <si>
    <t>EXIT-PK-4226</t>
  </si>
  <si>
    <t>D0213 West District</t>
  </si>
  <si>
    <t>EXIT-PK-4228</t>
  </si>
  <si>
    <t>EXIT-PK-4229</t>
  </si>
  <si>
    <t>Visitor Node</t>
  </si>
  <si>
    <t>D0213 West Local</t>
  </si>
  <si>
    <t>EXIT-PK-4230</t>
  </si>
  <si>
    <t>D0214 West District</t>
  </si>
  <si>
    <t>EXIT-PK-4233</t>
  </si>
  <si>
    <t>EXIT-PK-4234</t>
  </si>
  <si>
    <t>EXIT-PK-4235</t>
  </si>
  <si>
    <t>EXIT-PK-4236</t>
  </si>
  <si>
    <t>D0215 West Local</t>
  </si>
  <si>
    <t>EXIT-PK-4237</t>
  </si>
  <si>
    <t>D0216 West Local</t>
  </si>
  <si>
    <t>EXIT-PK-4239</t>
  </si>
  <si>
    <t>D0217 West District</t>
  </si>
  <si>
    <t>EXIT-PK-4240</t>
  </si>
  <si>
    <t>EXIT-PK-4241</t>
  </si>
  <si>
    <t>D0218 North Local</t>
  </si>
  <si>
    <t>EXIT-PK-4242</t>
  </si>
  <si>
    <t>D0218 North District</t>
  </si>
  <si>
    <t>EXIT-PK-4244</t>
  </si>
  <si>
    <t>EXIT-PK-4245</t>
  </si>
  <si>
    <t>EXIT-PK-4246</t>
  </si>
  <si>
    <t>D0219 West Local</t>
  </si>
  <si>
    <t>EXIT-PK-4247</t>
  </si>
  <si>
    <t>D0220 West District</t>
  </si>
  <si>
    <t>EXIT-PK-4248</t>
  </si>
  <si>
    <t>D0220 West Local</t>
  </si>
  <si>
    <t>EXIT-PK-4249</t>
  </si>
  <si>
    <t>D0222 North Local</t>
  </si>
  <si>
    <t>EXIT-PK-4250</t>
  </si>
  <si>
    <t>EXIT-PK-4251</t>
  </si>
  <si>
    <t>D0223 North Local</t>
  </si>
  <si>
    <t>EXIT-PK-4252</t>
  </si>
  <si>
    <t>EXIT-PK-4254</t>
  </si>
  <si>
    <t>D0223 North District</t>
  </si>
  <si>
    <t>EXIT-PK-4256</t>
  </si>
  <si>
    <t>D0224 North Local</t>
  </si>
  <si>
    <t>EXIT-PK-4257</t>
  </si>
  <si>
    <t>D0225 North District</t>
  </si>
  <si>
    <t>EXIT-PK-4258</t>
  </si>
  <si>
    <t>D0225 North Local</t>
  </si>
  <si>
    <t>EXIT-PK-4259</t>
  </si>
  <si>
    <t>D0226 North Local</t>
  </si>
  <si>
    <t>EXIT-PK-4260</t>
  </si>
  <si>
    <t>D0227 North District</t>
  </si>
  <si>
    <t>EXIT-PK-4262</t>
  </si>
  <si>
    <t>EXIT-PK-4264</t>
  </si>
  <si>
    <t>D0227 North Metropolitan</t>
  </si>
  <si>
    <t>EXIT-PK-4265</t>
  </si>
  <si>
    <t>D0228 North Metropolitan</t>
  </si>
  <si>
    <t>EXIT-PK-4267</t>
  </si>
  <si>
    <t>D0228 North District</t>
  </si>
  <si>
    <t>EXIT-PK-4269</t>
  </si>
  <si>
    <t>EXIT-PK-4270</t>
  </si>
  <si>
    <t>EXIT-PK-4271</t>
  </si>
  <si>
    <t>EXIT-PK-4273</t>
  </si>
  <si>
    <t>EXIT-PK-4276</t>
  </si>
  <si>
    <t>D0228 North Local</t>
  </si>
  <si>
    <t>EXIT-PK-4277</t>
  </si>
  <si>
    <t>EXIT-PK-4278</t>
  </si>
  <si>
    <t>EXIT-PK-4282</t>
  </si>
  <si>
    <t>D0229 West Local</t>
  </si>
  <si>
    <t>EXIT-PK-4283</t>
  </si>
  <si>
    <t>D0230 West District</t>
  </si>
  <si>
    <t>EXIT-PK-4284</t>
  </si>
  <si>
    <t>EXIT-PK-4285</t>
  </si>
  <si>
    <t>EXIT-PK-4287</t>
  </si>
  <si>
    <t>D0231 North District</t>
  </si>
  <si>
    <t>EXIT-PK-4290</t>
  </si>
  <si>
    <t>D0232 North Local</t>
  </si>
  <si>
    <t>EXIT-PK-4291</t>
  </si>
  <si>
    <t>D0233 North Local</t>
  </si>
  <si>
    <t>EXIT-PK-4292</t>
  </si>
  <si>
    <t>D0234 North Local</t>
  </si>
  <si>
    <t>EXIT-PK-4293</t>
  </si>
  <si>
    <t>D0235 North Local</t>
  </si>
  <si>
    <t>EXIT-PK-4294</t>
  </si>
  <si>
    <t>D0236 North Local</t>
  </si>
  <si>
    <t>EXIT-PK-4295</t>
  </si>
  <si>
    <t>D0237 West District</t>
  </si>
  <si>
    <t>EXIT-PK-4296</t>
  </si>
  <si>
    <t>EXIT-PK-4297</t>
  </si>
  <si>
    <t>EXIT-PK-4298</t>
  </si>
  <si>
    <t>D0238 North District</t>
  </si>
  <si>
    <t>EXIT-PK-4300</t>
  </si>
  <si>
    <t>D0239 North Local</t>
  </si>
  <si>
    <t>EXIT-PK-4302</t>
  </si>
  <si>
    <t>D0240 North Local</t>
  </si>
  <si>
    <t>EXIT-PK-4303</t>
  </si>
  <si>
    <t>EXIT-PK-4304</t>
  </si>
  <si>
    <t>D0241 North Local</t>
  </si>
  <si>
    <t>EXIT-PK-4305</t>
  </si>
  <si>
    <t>D0242 North Local</t>
  </si>
  <si>
    <t>EXIT-PK-4306</t>
  </si>
  <si>
    <t>D0243 North District</t>
  </si>
  <si>
    <t>EXIT-PK-4307</t>
  </si>
  <si>
    <t>EXIT-PK-4309</t>
  </si>
  <si>
    <t>EXIT-PK-4310</t>
  </si>
  <si>
    <t>EXIT-PK-4311</t>
  </si>
  <si>
    <t>EXIT-PK-4314</t>
  </si>
  <si>
    <t>D0244 North Local</t>
  </si>
  <si>
    <t>EXIT-PK-4315</t>
  </si>
  <si>
    <t>EXIT-PK-4316</t>
  </si>
  <si>
    <t>D0244 North District</t>
  </si>
  <si>
    <t>EXIT-PK-4317</t>
  </si>
  <si>
    <t>D0245 North District</t>
  </si>
  <si>
    <t>EXIT-PK-4319</t>
  </si>
  <si>
    <t>EXIT-PK-4320</t>
  </si>
  <si>
    <t>EXIT-PK-4321</t>
  </si>
  <si>
    <t>EXIT-PK-4322</t>
  </si>
  <si>
    <t>EXIT-PK-4323</t>
  </si>
  <si>
    <t>EXIT-PK-4324</t>
  </si>
  <si>
    <t>EXIT-PK-4325</t>
  </si>
  <si>
    <t>EXIT-PK-4327</t>
  </si>
  <si>
    <t>EXIT-PK-4329</t>
  </si>
  <si>
    <t>EXIT-PK-4331</t>
  </si>
  <si>
    <t>EXIT-PK-4332</t>
  </si>
  <si>
    <t>D0246 North District</t>
  </si>
  <si>
    <t>EXIT-PK-4333</t>
  </si>
  <si>
    <t>D0246 North Local</t>
  </si>
  <si>
    <t>EXIT-PK-4334</t>
  </si>
  <si>
    <t>EXIT-PK-4335</t>
  </si>
  <si>
    <t>D0247 North Local</t>
  </si>
  <si>
    <t>EXIT-PK-4336</t>
  </si>
  <si>
    <t>EXIT-PK-4338</t>
  </si>
  <si>
    <t>D0247 North District</t>
  </si>
  <si>
    <t>EXIT-PK-4339</t>
  </si>
  <si>
    <t>EXIT-PK-4340</t>
  </si>
  <si>
    <t>EXIT-PK-4341</t>
  </si>
  <si>
    <t>D0248 West Local</t>
  </si>
  <si>
    <t>EXIT-PK-4342</t>
  </si>
  <si>
    <t>D0248 West District</t>
  </si>
  <si>
    <t>EXIT-PK-4343</t>
  </si>
  <si>
    <t>D0249 West Metropolitan</t>
  </si>
  <si>
    <t>EXIT-PK-4344</t>
  </si>
  <si>
    <t>EXIT-PK-4346</t>
  </si>
  <si>
    <t>EXIT-PK-4348</t>
  </si>
  <si>
    <t>EXIT-PK-4357</t>
  </si>
  <si>
    <t>EXIT-PK-4358</t>
  </si>
  <si>
    <t>Nature Recreation</t>
  </si>
  <si>
    <t>EXIT-PK-4361</t>
  </si>
  <si>
    <t>EXIT-PK-4362</t>
  </si>
  <si>
    <t>EXIT-PK-4364</t>
  </si>
  <si>
    <t>EXIT-PK-4366</t>
  </si>
  <si>
    <t>EXIT-PK-4368</t>
  </si>
  <si>
    <t>EXIT-PK-4370</t>
  </si>
  <si>
    <t>D0252 West Local</t>
  </si>
  <si>
    <t>EXIT-PK-4374</t>
  </si>
  <si>
    <t>EXIT-PK-4375</t>
  </si>
  <si>
    <t>D0253 West District</t>
  </si>
  <si>
    <t>EXIT-PK-4376</t>
  </si>
  <si>
    <t>D0253 West Local</t>
  </si>
  <si>
    <t>EXIT-PK-4377</t>
  </si>
  <si>
    <t>EXIT-PK-4378</t>
  </si>
  <si>
    <t>EXIT-PK-4379</t>
  </si>
  <si>
    <t>D0255 West District</t>
  </si>
  <si>
    <t>EXIT-PK-4381</t>
  </si>
  <si>
    <t>D0255 West Local</t>
  </si>
  <si>
    <t>EXIT-PK-4382</t>
  </si>
  <si>
    <t>D0256 West District</t>
  </si>
  <si>
    <t>EXIT-PK-4383</t>
  </si>
  <si>
    <t>D0256 West Local</t>
  </si>
  <si>
    <t>EXIT-PK-4384</t>
  </si>
  <si>
    <t>D0257 West Local</t>
  </si>
  <si>
    <t>EXIT-PK-4385</t>
  </si>
  <si>
    <t>D0258 West Local</t>
  </si>
  <si>
    <t>EXIT-PK-4386</t>
  </si>
  <si>
    <t>D0259 West Local</t>
  </si>
  <si>
    <t>EXIT-PK-4387</t>
  </si>
  <si>
    <t>D0260 West District</t>
  </si>
  <si>
    <t>EXIT-PK-4389</t>
  </si>
  <si>
    <t>D0261 West Local</t>
  </si>
  <si>
    <t>EXIT-PK-4390</t>
  </si>
  <si>
    <t>EXIT-PK-4391</t>
  </si>
  <si>
    <t>EXIT-PK-4392</t>
  </si>
  <si>
    <t>D0263 West Local</t>
  </si>
  <si>
    <t>EXIT-PK-4395</t>
  </si>
  <si>
    <t>D0264 West Local</t>
  </si>
  <si>
    <t>EXIT-PK-4399</t>
  </si>
  <si>
    <t>D0265 West Local</t>
  </si>
  <si>
    <t>EXIT-PK-4401</t>
  </si>
  <si>
    <t>EXIT-PK-4402</t>
  </si>
  <si>
    <t>EXIT-PK-4403</t>
  </si>
  <si>
    <t>EXIT-PK-4404</t>
  </si>
  <si>
    <t>D0266 West Local</t>
  </si>
  <si>
    <t>EXIT-PK-4405</t>
  </si>
  <si>
    <t>D0267 West District</t>
  </si>
  <si>
    <t>EXIT-PK-4406</t>
  </si>
  <si>
    <t>D0267 West Local</t>
  </si>
  <si>
    <t>EXIT-PK-4407</t>
  </si>
  <si>
    <t>D0268 West Local</t>
  </si>
  <si>
    <t>EXIT-PK-4408</t>
  </si>
  <si>
    <t>D0270 West Local</t>
  </si>
  <si>
    <t>EXIT-PK-4410</t>
  </si>
  <si>
    <t>D0271 West Local</t>
  </si>
  <si>
    <t>EXIT-PK-4411</t>
  </si>
  <si>
    <t>EXIT-PK-4412</t>
  </si>
  <si>
    <t>EXIT-PK-4413</t>
  </si>
  <si>
    <t>D0273 West Local</t>
  </si>
  <si>
    <t>EXIT-PK-4416</t>
  </si>
  <si>
    <t>D0273 West District</t>
  </si>
  <si>
    <t>EXIT-PK-4417</t>
  </si>
  <si>
    <t>D0274 North District</t>
  </si>
  <si>
    <t>EXIT-PK-4418</t>
  </si>
  <si>
    <t>D0275 North District</t>
  </si>
  <si>
    <t>EXIT-PK-4419</t>
  </si>
  <si>
    <t>D0276 North Metropolitan</t>
  </si>
  <si>
    <t>EXIT-PK-4420</t>
  </si>
  <si>
    <t>EXIT-PK-4421</t>
  </si>
  <si>
    <t>EXIT-PK-4423</t>
  </si>
  <si>
    <t>EXIT-PK-4424</t>
  </si>
  <si>
    <t>EXIT-PK-4425</t>
  </si>
  <si>
    <t>EXIT-PK-4426</t>
  </si>
  <si>
    <t>D0278 North Local</t>
  </si>
  <si>
    <t>EXIT-PK-4427</t>
  </si>
  <si>
    <t>D0279 North Local</t>
  </si>
  <si>
    <t>EXIT-PK-4428</t>
  </si>
  <si>
    <t>D0279 North District</t>
  </si>
  <si>
    <t>EXIT-PK-4429</t>
  </si>
  <si>
    <t>D0280 North District</t>
  </si>
  <si>
    <t>EXIT-PK-4432</t>
  </si>
  <si>
    <t>EXIT-PK-4433</t>
  </si>
  <si>
    <t>D0281 North District</t>
  </si>
  <si>
    <t>EXIT-PK-4435</t>
  </si>
  <si>
    <t>EXIT-PK-4437</t>
  </si>
  <si>
    <t>D0283 North District</t>
  </si>
  <si>
    <t>EXIT-PK-4438</t>
  </si>
  <si>
    <t>EXIT-PK-4440</t>
  </si>
  <si>
    <t>D0283 North Local</t>
  </si>
  <si>
    <t>EXIT-PK-4441</t>
  </si>
  <si>
    <t>EXIT-PK-4442</t>
  </si>
  <si>
    <t>EXIT-PK-4444</t>
  </si>
  <si>
    <t>EXIT-PK-4446</t>
  </si>
  <si>
    <t>D0284 North District</t>
  </si>
  <si>
    <t>EXIT-PK-4448</t>
  </si>
  <si>
    <t>D0284 North Local</t>
  </si>
  <si>
    <t>EXIT-PK-4449</t>
  </si>
  <si>
    <t>EXIT-PK-4452</t>
  </si>
  <si>
    <t>D0286 North Local</t>
  </si>
  <si>
    <t>EXIT-PK-4454</t>
  </si>
  <si>
    <t>D0287 North Local</t>
  </si>
  <si>
    <t>EXIT-PK-4456</t>
  </si>
  <si>
    <t>D0288 North Metropolitan</t>
  </si>
  <si>
    <t>EXIT-PK-4457</t>
  </si>
  <si>
    <t>D0289 North Local</t>
  </si>
  <si>
    <t>EXIT-PK-4458</t>
  </si>
  <si>
    <t>D0291 North Local</t>
  </si>
  <si>
    <t>EXIT-PK-4460</t>
  </si>
  <si>
    <t>EXIT-PK-4461</t>
  </si>
  <si>
    <t>D0292 North District</t>
  </si>
  <si>
    <t>EXIT-PK-4463</t>
  </si>
  <si>
    <t>D0293 North Local</t>
  </si>
  <si>
    <t>EXIT-PK-4464</t>
  </si>
  <si>
    <t>D0294 North Local</t>
  </si>
  <si>
    <t>EXIT-PK-4465</t>
  </si>
  <si>
    <t>EXIT-PK-4466</t>
  </si>
  <si>
    <t>D0295 North Local</t>
  </si>
  <si>
    <t>EXIT-PK-4467</t>
  </si>
  <si>
    <t>EXIT-PK-4468</t>
  </si>
  <si>
    <t>D0297 South Local</t>
  </si>
  <si>
    <t>EXIT-PK-4469</t>
  </si>
  <si>
    <t>EXIT-PK-4470</t>
  </si>
  <si>
    <t>D0298 South Local</t>
  </si>
  <si>
    <t>EXIT-PK-4471</t>
  </si>
  <si>
    <t>D0299 South District</t>
  </si>
  <si>
    <t>EXIT-PK-4473</t>
  </si>
  <si>
    <t>EXIT-PK-4474</t>
  </si>
  <si>
    <t>EXIT-PK-4475</t>
  </si>
  <si>
    <t>D0300 South District</t>
  </si>
  <si>
    <t>EXIT-PK-4476</t>
  </si>
  <si>
    <t>EXIT-PK-4477</t>
  </si>
  <si>
    <t>EXIT-PK-4478</t>
  </si>
  <si>
    <t>D0303 South District</t>
  </si>
  <si>
    <t>EXIT-PK-4480</t>
  </si>
  <si>
    <t>EXIT-PK-4481</t>
  </si>
  <si>
    <t>D0304 South Local</t>
  </si>
  <si>
    <t>EXIT-PK-4483</t>
  </si>
  <si>
    <t>EXIT-PK-4484</t>
  </si>
  <si>
    <t>D0305 South District</t>
  </si>
  <si>
    <t>EXIT-PK-4486</t>
  </si>
  <si>
    <t>D0307 South District</t>
  </si>
  <si>
    <t>EXIT-PK-4488</t>
  </si>
  <si>
    <t>D0307 South Local</t>
  </si>
  <si>
    <t>EXIT-PK-4489</t>
  </si>
  <si>
    <t>D0308 South Local</t>
  </si>
  <si>
    <t>EXIT-PK-4491</t>
  </si>
  <si>
    <t>D0310 South Local</t>
  </si>
  <si>
    <t>EXIT-PK-4494</t>
  </si>
  <si>
    <t>D0311 South District</t>
  </si>
  <si>
    <t>EXIT-PK-4496</t>
  </si>
  <si>
    <t>D0311 South Local</t>
  </si>
  <si>
    <t>EXIT-PK-4497</t>
  </si>
  <si>
    <t>D0312 South Local</t>
  </si>
  <si>
    <t>EXIT-PK-4499</t>
  </si>
  <si>
    <t>D0313 South Local</t>
  </si>
  <si>
    <t>EXIT-PK-4500</t>
  </si>
  <si>
    <t>D0315 South Local</t>
  </si>
  <si>
    <t>EXIT-PK-4503</t>
  </si>
  <si>
    <t>D0316 South District</t>
  </si>
  <si>
    <t>EXIT-PK-4504</t>
  </si>
  <si>
    <t>EXIT-PK-4505</t>
  </si>
  <si>
    <t>EXIT-PK-4507</t>
  </si>
  <si>
    <t>D0317 South Local</t>
  </si>
  <si>
    <t>EXIT-PK-4510</t>
  </si>
  <si>
    <t>D0318 South Local</t>
  </si>
  <si>
    <t>EXIT-PK-4511</t>
  </si>
  <si>
    <t>D0319 South Local</t>
  </si>
  <si>
    <t>EXIT-PK-4512</t>
  </si>
  <si>
    <t>EXIT-PK-4513</t>
  </si>
  <si>
    <t>D0320 South District</t>
  </si>
  <si>
    <t>EXIT-PK-4514</t>
  </si>
  <si>
    <t>D0320 South Local</t>
  </si>
  <si>
    <t>EXIT-PK-4515</t>
  </si>
  <si>
    <t>D0321 South Local</t>
  </si>
  <si>
    <t>EXIT-PK-4516</t>
  </si>
  <si>
    <t>D0322 South District</t>
  </si>
  <si>
    <t>EXIT-PK-4517</t>
  </si>
  <si>
    <t>D0323 South Local</t>
  </si>
  <si>
    <t>EXIT-PK-4518</t>
  </si>
  <si>
    <t>D0324 South Local</t>
  </si>
  <si>
    <t>EXIT-PK-4519</t>
  </si>
  <si>
    <t>D0325 South District</t>
  </si>
  <si>
    <t>EXIT-PK-4521</t>
  </si>
  <si>
    <t>D0326 South Local</t>
  </si>
  <si>
    <t>EXIT-PK-4522</t>
  </si>
  <si>
    <t>D0327 South District</t>
  </si>
  <si>
    <t>EXIT-PK-4523</t>
  </si>
  <si>
    <t>EXIT-PK-4524</t>
  </si>
  <si>
    <t>D0329 South District</t>
  </si>
  <si>
    <t>EXIT-PK-4526</t>
  </si>
  <si>
    <t>D0329 South Local</t>
  </si>
  <si>
    <t>EXIT-PK-4527</t>
  </si>
  <si>
    <t>D0330 South Local</t>
  </si>
  <si>
    <t>EXIT-PK-4528</t>
  </si>
  <si>
    <t>EXIT-PK-4529</t>
  </si>
  <si>
    <t>D0331 South District</t>
  </si>
  <si>
    <t>EXIT-PK-4531</t>
  </si>
  <si>
    <t>D0332 South District</t>
  </si>
  <si>
    <t>EXIT-PK-4532</t>
  </si>
  <si>
    <t>EXIT-PK-4533</t>
  </si>
  <si>
    <t>D0333 South Local</t>
  </si>
  <si>
    <t>EXIT-PK-4534</t>
  </si>
  <si>
    <t>D0334 South Local</t>
  </si>
  <si>
    <t>EXIT-PK-4535</t>
  </si>
  <si>
    <t>EXIT-PK-4536</t>
  </si>
  <si>
    <t>D0334 South District</t>
  </si>
  <si>
    <t>EXIT-PK-4537</t>
  </si>
  <si>
    <t>D0335 South District</t>
  </si>
  <si>
    <t>EXIT-PK-4538</t>
  </si>
  <si>
    <t>D0337 South Local</t>
  </si>
  <si>
    <t>EXIT-PK-4539</t>
  </si>
  <si>
    <t>D0337 South District</t>
  </si>
  <si>
    <t>EXIT-PK-4540</t>
  </si>
  <si>
    <t>D0338 South District</t>
  </si>
  <si>
    <t>EXIT-PK-4541</t>
  </si>
  <si>
    <t>EXIT-PK-4542</t>
  </si>
  <si>
    <t>EXIT-PK-4543</t>
  </si>
  <si>
    <t>D0339 South Local</t>
  </si>
  <si>
    <t>EXIT-PK-4545</t>
  </si>
  <si>
    <t>D0340 South Local</t>
  </si>
  <si>
    <t>EXIT-PK-4546</t>
  </si>
  <si>
    <t>D0342 South Metropolitan</t>
  </si>
  <si>
    <t>EXIT-PK-4547</t>
  </si>
  <si>
    <t>D0343 South Metropolitan</t>
  </si>
  <si>
    <t>EXIT-PK-4548</t>
  </si>
  <si>
    <t>D0345 South Local</t>
  </si>
  <si>
    <t>EXIT-PK-4550</t>
  </si>
  <si>
    <t>D0346 South District</t>
  </si>
  <si>
    <t>EXIT-PK-4552</t>
  </si>
  <si>
    <t>EXIT-PK-4553</t>
  </si>
  <si>
    <t>EXIT-PK-4554</t>
  </si>
  <si>
    <t>EXIT-PK-4555</t>
  </si>
  <si>
    <t>EXIT-PK-4556</t>
  </si>
  <si>
    <t>EXIT-PK-4557</t>
  </si>
  <si>
    <t>EXIT-PK-4558</t>
  </si>
  <si>
    <t>D0347 South District</t>
  </si>
  <si>
    <t>EXIT-PK-4559</t>
  </si>
  <si>
    <t>D0347 South Metropolitan</t>
  </si>
  <si>
    <t>EXIT-PK-4560</t>
  </si>
  <si>
    <t>EXIT-PK-4561</t>
  </si>
  <si>
    <t>EXIT-PK-4563</t>
  </si>
  <si>
    <t>EXIT-PK-4564</t>
  </si>
  <si>
    <t>EXIT-PK-4565</t>
  </si>
  <si>
    <t>D0348 South Local</t>
  </si>
  <si>
    <t>EXIT-PK-4567</t>
  </si>
  <si>
    <t>D0350 South District</t>
  </si>
  <si>
    <t>EXIT-PK-4568</t>
  </si>
  <si>
    <t>D0350 South Metropolitan</t>
  </si>
  <si>
    <t>EXIT-PK-4569</t>
  </si>
  <si>
    <t>D0355 South District</t>
  </si>
  <si>
    <t>EXIT-PK-4576</t>
  </si>
  <si>
    <t>EXIT-PK-4577</t>
  </si>
  <si>
    <t>EXIT-PK-4578</t>
  </si>
  <si>
    <t>EXIT-PK-4581</t>
  </si>
  <si>
    <t>EXIT-PK-4586</t>
  </si>
  <si>
    <t>D0356 South Local</t>
  </si>
  <si>
    <t>EXIT-PK-4587</t>
  </si>
  <si>
    <t>D0357 East District</t>
  </si>
  <si>
    <t>EXIT-PK-4588</t>
  </si>
  <si>
    <t>EXIT-PK-4589</t>
  </si>
  <si>
    <t>D0358 East District</t>
  </si>
  <si>
    <t>EXIT-PK-4591</t>
  </si>
  <si>
    <t>D0359 East Local</t>
  </si>
  <si>
    <t>EXIT-PK-4593</t>
  </si>
  <si>
    <t>D0360 East Local</t>
  </si>
  <si>
    <t>EXIT-PK-4594</t>
  </si>
  <si>
    <t>D0361 East Local</t>
  </si>
  <si>
    <t>EXIT-PK-4595</t>
  </si>
  <si>
    <t>D0363 East District</t>
  </si>
  <si>
    <t>EXIT-PK-4598</t>
  </si>
  <si>
    <t>EXIT-PK-4599</t>
  </si>
  <si>
    <t>D0364 East District</t>
  </si>
  <si>
    <t>EXIT-PK-4600</t>
  </si>
  <si>
    <t>EXIT-PK-4604</t>
  </si>
  <si>
    <t>D0365 East Local</t>
  </si>
  <si>
    <t>EXIT-PK-4606</t>
  </si>
  <si>
    <t>D0366 East District</t>
  </si>
  <si>
    <t>EXIT-PK-4607</t>
  </si>
  <si>
    <t>EXIT-PK-4608</t>
  </si>
  <si>
    <t>EXIT-PK-4609</t>
  </si>
  <si>
    <t>D0367 East Local</t>
  </si>
  <si>
    <t>EXIT-PK-4610</t>
  </si>
  <si>
    <t>D0368 East District</t>
  </si>
  <si>
    <t>EXIT-PK-4611</t>
  </si>
  <si>
    <t>EXIT-PK-4612</t>
  </si>
  <si>
    <t>EXIT-PK-4615</t>
  </si>
  <si>
    <t>EXIT-PK-4616</t>
  </si>
  <si>
    <t>EXIT-PK-4617</t>
  </si>
  <si>
    <t>D0369 East Local</t>
  </si>
  <si>
    <t>EXIT-PK-4618</t>
  </si>
  <si>
    <t>D0371 South Local</t>
  </si>
  <si>
    <t>EXIT-PK-4620</t>
  </si>
  <si>
    <t>D0372 South Local</t>
  </si>
  <si>
    <t>EXIT-PK-4621</t>
  </si>
  <si>
    <t>D0373 South District</t>
  </si>
  <si>
    <t>EXIT-PK-4622</t>
  </si>
  <si>
    <t>EXIT-PK-4623</t>
  </si>
  <si>
    <t>EXIT-PK-4624</t>
  </si>
  <si>
    <t>EXIT-PK-4625</t>
  </si>
  <si>
    <t>D0374 South District</t>
  </si>
  <si>
    <t>EXIT-PK-4626</t>
  </si>
  <si>
    <t>EXIT-PK-4627</t>
  </si>
  <si>
    <t>EXIT-PK-4628</t>
  </si>
  <si>
    <t>D0375 South Local</t>
  </si>
  <si>
    <t>EXIT-PK-4629</t>
  </si>
  <si>
    <t>D0376 South Local</t>
  </si>
  <si>
    <t>EXIT-PK-4630</t>
  </si>
  <si>
    <t>D0377 South Local</t>
  </si>
  <si>
    <t>EXIT-PK-4631</t>
  </si>
  <si>
    <t>D0378 South District</t>
  </si>
  <si>
    <t>EXIT-PK-4632</t>
  </si>
  <si>
    <t>EXIT-PK-4633</t>
  </si>
  <si>
    <t>EXIT-PK-4634</t>
  </si>
  <si>
    <t>D0379 South District</t>
  </si>
  <si>
    <t>EXIT-PK-4635</t>
  </si>
  <si>
    <t>D0379 South Local</t>
  </si>
  <si>
    <t>EXIT-PK-4636</t>
  </si>
  <si>
    <t>D0381 South Local</t>
  </si>
  <si>
    <t>EXIT-PK-4639</t>
  </si>
  <si>
    <t>D0382 South Local</t>
  </si>
  <si>
    <t>EXIT-PK-4640</t>
  </si>
  <si>
    <t>D0383 South Local</t>
  </si>
  <si>
    <t>EXIT-PK-4641</t>
  </si>
  <si>
    <t>EXIT-PK-4642</t>
  </si>
  <si>
    <t>D0385 South Local</t>
  </si>
  <si>
    <t>EXIT-PK-4644</t>
  </si>
  <si>
    <t>D0386 South Local</t>
  </si>
  <si>
    <t>EXIT-PK-4645</t>
  </si>
  <si>
    <t>D0387 South Local</t>
  </si>
  <si>
    <t>EXIT-PK-4646</t>
  </si>
  <si>
    <t>D0387 South District</t>
  </si>
  <si>
    <t>EXIT-PK-4648</t>
  </si>
  <si>
    <t>EXIT-PK-4650</t>
  </si>
  <si>
    <t>D0388 South Local</t>
  </si>
  <si>
    <t>EXIT-PK-4651</t>
  </si>
  <si>
    <t>D0389 South District</t>
  </si>
  <si>
    <t>EXIT-PK-4652</t>
  </si>
  <si>
    <t>EXIT-PK-4654</t>
  </si>
  <si>
    <t>EXIT-PK-4655</t>
  </si>
  <si>
    <t>EXIT-PK-4657</t>
  </si>
  <si>
    <t>EXIT-PK-4659</t>
  </si>
  <si>
    <t>EXIT-PK-4660</t>
  </si>
  <si>
    <t>D0390 South Local</t>
  </si>
  <si>
    <t>EXIT-PK-4662</t>
  </si>
  <si>
    <t>D0391 South Local</t>
  </si>
  <si>
    <t>EXIT-PK-4664</t>
  </si>
  <si>
    <t>D0392 East District</t>
  </si>
  <si>
    <t>EXIT-PK-4665</t>
  </si>
  <si>
    <t>D0392 East Local</t>
  </si>
  <si>
    <t>EXIT-PK-4666</t>
  </si>
  <si>
    <t>EXIT-PK-4667</t>
  </si>
  <si>
    <t>EXIT-PK-4668</t>
  </si>
  <si>
    <t>EXIT-PK-4671</t>
  </si>
  <si>
    <t>EXIT-PK-4672</t>
  </si>
  <si>
    <t>D0393 East District</t>
  </si>
  <si>
    <t>EXIT-PK-4673</t>
  </si>
  <si>
    <t>EXIT-PK-4674</t>
  </si>
  <si>
    <t>EXIT-PK-4675</t>
  </si>
  <si>
    <t>EXIT-PK-4676</t>
  </si>
  <si>
    <t>EXIT-PK-4677</t>
  </si>
  <si>
    <t>D0393 East Local</t>
  </si>
  <si>
    <t>EXIT-PK-4678</t>
  </si>
  <si>
    <t>EXIT-PK-4679</t>
  </si>
  <si>
    <t>D0394 South District</t>
  </si>
  <si>
    <t>EXIT-PK-4682</t>
  </si>
  <si>
    <t>D0396 South Local</t>
  </si>
  <si>
    <t>EXIT-PK-4684</t>
  </si>
  <si>
    <t>D0397 South Local</t>
  </si>
  <si>
    <t>EXIT-PK-4685</t>
  </si>
  <si>
    <t>D0398 South Local</t>
  </si>
  <si>
    <t>EXIT-PK-4686</t>
  </si>
  <si>
    <t>EXIT-PK-4687</t>
  </si>
  <si>
    <t>EXIT-PK-4688</t>
  </si>
  <si>
    <t>EXIT-PK-4689</t>
  </si>
  <si>
    <t>D0399 South Local</t>
  </si>
  <si>
    <t>EXIT-PK-4690</t>
  </si>
  <si>
    <t>D0400 South Local</t>
  </si>
  <si>
    <t>EXIT-PK-4692</t>
  </si>
  <si>
    <t>EXIT-PK-4694</t>
  </si>
  <si>
    <t>EXIT-PK-4695</t>
  </si>
  <si>
    <t>D0401 South Local</t>
  </si>
  <si>
    <t>EXIT-PK-4696</t>
  </si>
  <si>
    <t>EXIT-PK-4697</t>
  </si>
  <si>
    <t>D0402 South Local</t>
  </si>
  <si>
    <t>EXIT-PK-4698</t>
  </si>
  <si>
    <t>D0403 South Local</t>
  </si>
  <si>
    <t>EXIT-PK-4699</t>
  </si>
  <si>
    <t>D0404 East Local</t>
  </si>
  <si>
    <t>EXIT-PK-4701</t>
  </si>
  <si>
    <t>D0405 West Local</t>
  </si>
  <si>
    <t>EXIT-PK-4702</t>
  </si>
  <si>
    <t>D0405 West District</t>
  </si>
  <si>
    <t>EXIT-PK-4704</t>
  </si>
  <si>
    <t>EXIT-PK-4705</t>
  </si>
  <si>
    <t>D0406 West District</t>
  </si>
  <si>
    <t>EXIT-PK-4706</t>
  </si>
  <si>
    <t>D0407 West Local</t>
  </si>
  <si>
    <t>EXIT-PK-4707</t>
  </si>
  <si>
    <t>D0408 West District</t>
  </si>
  <si>
    <t>EXIT-PK-4708</t>
  </si>
  <si>
    <t>D0409 West Local</t>
  </si>
  <si>
    <t>EXIT-PK-4710</t>
  </si>
  <si>
    <t>D0410 West Local</t>
  </si>
  <si>
    <t>EXIT-PK-4711</t>
  </si>
  <si>
    <t>D0411 West Local</t>
  </si>
  <si>
    <t>EXIT-PK-4712</t>
  </si>
  <si>
    <t>D0413 West Local</t>
  </si>
  <si>
    <t>EXIT-PK-4717</t>
  </si>
  <si>
    <t>D0414 West Local</t>
  </si>
  <si>
    <t>EXIT-PK-4718</t>
  </si>
  <si>
    <t>D0415 West District</t>
  </si>
  <si>
    <t>EXIT-PK-4719</t>
  </si>
  <si>
    <t>D0415 West Local</t>
  </si>
  <si>
    <t>EXIT-PK-4720</t>
  </si>
  <si>
    <t>D0416 West District</t>
  </si>
  <si>
    <t>EXIT-PK-4721</t>
  </si>
  <si>
    <t>D0417 West Local</t>
  </si>
  <si>
    <t>EXIT-PK-4722</t>
  </si>
  <si>
    <t>D0419 West District</t>
  </si>
  <si>
    <t>EXIT-PK-4723</t>
  </si>
  <si>
    <t>D0419 West Local</t>
  </si>
  <si>
    <t>EXIT-PK-4724</t>
  </si>
  <si>
    <t>D0420 West District</t>
  </si>
  <si>
    <t>EXIT-PK-4725</t>
  </si>
  <si>
    <t>EXIT-PK-4726</t>
  </si>
  <si>
    <t>D0421 West Local</t>
  </si>
  <si>
    <t>EXIT-PK-4727</t>
  </si>
  <si>
    <t>D0422 West Local</t>
  </si>
  <si>
    <t>EXIT-PK-4728</t>
  </si>
  <si>
    <t>D0422 West District</t>
  </si>
  <si>
    <t>EXIT-PK-4729</t>
  </si>
  <si>
    <t>D0423 West Local</t>
  </si>
  <si>
    <t>EXIT-PK-4730</t>
  </si>
  <si>
    <t>D0424 West District</t>
  </si>
  <si>
    <t>EXIT-PK-4731</t>
  </si>
  <si>
    <t>D0424 West Local</t>
  </si>
  <si>
    <t>EXIT-PK-4732</t>
  </si>
  <si>
    <t>D0425 West Local</t>
  </si>
  <si>
    <t>EXIT-PK-4733</t>
  </si>
  <si>
    <t>D0428 West District</t>
  </si>
  <si>
    <t>EXIT-PK-4736</t>
  </si>
  <si>
    <t>D0429 West Local</t>
  </si>
  <si>
    <t>EXIT-PK-4737</t>
  </si>
  <si>
    <t>D0430 West District</t>
  </si>
  <si>
    <t>EXIT-PK-4738</t>
  </si>
  <si>
    <t>D0430 West Local</t>
  </si>
  <si>
    <t>EXIT-PK-4740</t>
  </si>
  <si>
    <t>D0432 East Local</t>
  </si>
  <si>
    <t>EXIT-PK-4741</t>
  </si>
  <si>
    <t>D0434 East District</t>
  </si>
  <si>
    <t>EXIT-PK-4744</t>
  </si>
  <si>
    <t>D0435 East District</t>
  </si>
  <si>
    <t>EXIT-PK-4746</t>
  </si>
  <si>
    <t>EXIT-PK-4747</t>
  </si>
  <si>
    <t>EXIT-PK-4748</t>
  </si>
  <si>
    <t>EXIT-PK-4749</t>
  </si>
  <si>
    <t>EXIT-PK-4750</t>
  </si>
  <si>
    <t>D0436 East Local</t>
  </si>
  <si>
    <t>EXIT-PK-4751</t>
  </si>
  <si>
    <t>D0436 East District</t>
  </si>
  <si>
    <t>EXIT-PK-4752</t>
  </si>
  <si>
    <t>D0438 North District</t>
  </si>
  <si>
    <t>EXIT-PK-4754</t>
  </si>
  <si>
    <t>D0440 North District</t>
  </si>
  <si>
    <t>EXIT-PK-4756</t>
  </si>
  <si>
    <t>EXIT-PK-4758</t>
  </si>
  <si>
    <t>D0441 North Local</t>
  </si>
  <si>
    <t>EXIT-PK-4759</t>
  </si>
  <si>
    <t>D0442 North Local</t>
  </si>
  <si>
    <t>EXIT-PK-4760</t>
  </si>
  <si>
    <t>D0443 North District</t>
  </si>
  <si>
    <t>EXIT-PK-4761</t>
  </si>
  <si>
    <t>D0444 North District</t>
  </si>
  <si>
    <t>EXIT-PK-4763</t>
  </si>
  <si>
    <t>D0445 North District</t>
  </si>
  <si>
    <t>EXIT-PK-4764</t>
  </si>
  <si>
    <t>EXIT-PK-4765</t>
  </si>
  <si>
    <t>EXIT-PK-4766</t>
  </si>
  <si>
    <t>EXIT-PK-4767</t>
  </si>
  <si>
    <t>D0447 North Local</t>
  </si>
  <si>
    <t>EXIT-PK-4768</t>
  </si>
  <si>
    <t>D0448 North District</t>
  </si>
  <si>
    <t>EXIT-PK-4769</t>
  </si>
  <si>
    <t>EXIT-PK-4771</t>
  </si>
  <si>
    <t>EXIT-PK-4772</t>
  </si>
  <si>
    <t>EXIT-PK-4773</t>
  </si>
  <si>
    <t>D0449 North Local</t>
  </si>
  <si>
    <t>EXIT-PK-4776</t>
  </si>
  <si>
    <t>D0449 North District</t>
  </si>
  <si>
    <t>EXIT-PK-4777</t>
  </si>
  <si>
    <t>D0450 North Local</t>
  </si>
  <si>
    <t>EXIT-PK-4781</t>
  </si>
  <si>
    <t>D0451 North Local</t>
  </si>
  <si>
    <t>EXIT-PK-4782</t>
  </si>
  <si>
    <t>D0452 North Local</t>
  </si>
  <si>
    <t>EXIT-PK-4783</t>
  </si>
  <si>
    <t>EXIT-PK-4784</t>
  </si>
  <si>
    <t>EXIT-PK-4785</t>
  </si>
  <si>
    <t>EXIT-PK-4786</t>
  </si>
  <si>
    <t>EXIT-PK-4787</t>
  </si>
  <si>
    <t>D0454 North District</t>
  </si>
  <si>
    <t>EXIT-PK-4788</t>
  </si>
  <si>
    <t>EXIT-PK-4789</t>
  </si>
  <si>
    <t>D0454 North Local</t>
  </si>
  <si>
    <t>EXIT-PK-4791</t>
  </si>
  <si>
    <t>D0455 North District</t>
  </si>
  <si>
    <t>EXIT-PK-4793</t>
  </si>
  <si>
    <t>D0456 North Local</t>
  </si>
  <si>
    <t>EXIT-PK-4794</t>
  </si>
  <si>
    <t>D0457 North Local</t>
  </si>
  <si>
    <t>EXIT-PK-4795</t>
  </si>
  <si>
    <t>D0458 North Local</t>
  </si>
  <si>
    <t>EXIT-PK-4796</t>
  </si>
  <si>
    <t>D0460 North District</t>
  </si>
  <si>
    <t>EXIT-PK-4797</t>
  </si>
  <si>
    <t>EXIT-PK-4798</t>
  </si>
  <si>
    <t>D0461 North Local</t>
  </si>
  <si>
    <t>EXIT-PK-4799</t>
  </si>
  <si>
    <t>D0461 North District</t>
  </si>
  <si>
    <t>EXIT-PK-4800</t>
  </si>
  <si>
    <t>D0463 North District</t>
  </si>
  <si>
    <t>EXIT-PK-4801</t>
  </si>
  <si>
    <t>D0463 North Local</t>
  </si>
  <si>
    <t>EXIT-PK-4802</t>
  </si>
  <si>
    <t>EXIT-PK-4805</t>
  </si>
  <si>
    <t>EXIT-PK-4806</t>
  </si>
  <si>
    <t>EXIT-PK-4807</t>
  </si>
  <si>
    <t>EXIT-PK-4808</t>
  </si>
  <si>
    <t>EXIT-PK-4809</t>
  </si>
  <si>
    <t>EXIT-PK-4810</t>
  </si>
  <si>
    <t>EXIT-PK-4811</t>
  </si>
  <si>
    <t>EXIT-PK-4812</t>
  </si>
  <si>
    <t>D0464 North Metropolitan</t>
  </si>
  <si>
    <t>EXIT-PK-4814</t>
  </si>
  <si>
    <t>D0464 North District</t>
  </si>
  <si>
    <t>EXIT-PK-4815</t>
  </si>
  <si>
    <t>EXIT-PK-4816</t>
  </si>
  <si>
    <t>EXIT-PK-4817</t>
  </si>
  <si>
    <t>EXIT-PK-4818</t>
  </si>
  <si>
    <t>D0465 North District</t>
  </si>
  <si>
    <t>EXIT-PK-4819</t>
  </si>
  <si>
    <t>D0466 West Local</t>
  </si>
  <si>
    <t>EXIT-PK-4820</t>
  </si>
  <si>
    <t>EXIT-PK-4823</t>
  </si>
  <si>
    <t>D0467 West District</t>
  </si>
  <si>
    <t>EXIT-PK-4824</t>
  </si>
  <si>
    <t>D0469 West Local</t>
  </si>
  <si>
    <t>EXIT-PK-4825</t>
  </si>
  <si>
    <t>D0470 West District</t>
  </si>
  <si>
    <t>EXIT-PK-4827</t>
  </si>
  <si>
    <t>D0470 West Local</t>
  </si>
  <si>
    <t>EXIT-PK-4828</t>
  </si>
  <si>
    <t>D0471 West District</t>
  </si>
  <si>
    <t>EXIT-PK-4829</t>
  </si>
  <si>
    <t>EXIT-PK-4830</t>
  </si>
  <si>
    <t>EXIT-PK-4831</t>
  </si>
  <si>
    <t>EXIT-PK-4835</t>
  </si>
  <si>
    <t>D0472 West Local</t>
  </si>
  <si>
    <t>EXIT-PK-4836</t>
  </si>
  <si>
    <t>D0473 West Local</t>
  </si>
  <si>
    <t>EXIT-PK-4837</t>
  </si>
  <si>
    <t>D0474 West District</t>
  </si>
  <si>
    <t>EXIT-PK-4838</t>
  </si>
  <si>
    <t>D0475 West District</t>
  </si>
  <si>
    <t>EXIT-PK-4841</t>
  </si>
  <si>
    <t>D0476 West Local</t>
  </si>
  <si>
    <t>EXIT-PK-4842</t>
  </si>
  <si>
    <t>D0476 West District</t>
  </si>
  <si>
    <t>EXIT-PK-4843</t>
  </si>
  <si>
    <t>EXIT-PK-4844</t>
  </si>
  <si>
    <t>D0477 West District</t>
  </si>
  <si>
    <t>EXIT-PK-4846</t>
  </si>
  <si>
    <t>EXIT-PK-4847</t>
  </si>
  <si>
    <t>D0478 West Local</t>
  </si>
  <si>
    <t>EXIT-PK-4850</t>
  </si>
  <si>
    <t>D0478 West District</t>
  </si>
  <si>
    <t>EXIT-PK-4851</t>
  </si>
  <si>
    <t>D0480 West District</t>
  </si>
  <si>
    <t>EXIT-PK-4855</t>
  </si>
  <si>
    <t>EXIT-PK-4858</t>
  </si>
  <si>
    <t>EXIT-PK-4859</t>
  </si>
  <si>
    <t>D0481 West Local</t>
  </si>
  <si>
    <t>EXIT-PK-4860</t>
  </si>
  <si>
    <t>D0481 West District</t>
  </si>
  <si>
    <t>EXIT-PK-4861</t>
  </si>
  <si>
    <t>EXIT-PK-4862</t>
  </si>
  <si>
    <t>D0482 West Local</t>
  </si>
  <si>
    <t>EXIT-PK-4863</t>
  </si>
  <si>
    <t>D0483 West Local</t>
  </si>
  <si>
    <t>EXIT-PK-4865</t>
  </si>
  <si>
    <t>D0484 West District</t>
  </si>
  <si>
    <t>EXIT-PK-4866</t>
  </si>
  <si>
    <t>EXIT-PK-4867</t>
  </si>
  <si>
    <t>D0484 West Local</t>
  </si>
  <si>
    <t>EXIT-PK-4868</t>
  </si>
  <si>
    <t>EXIT-PK-4869</t>
  </si>
  <si>
    <t>D0485 West District</t>
  </si>
  <si>
    <t>EXIT-PK-4871</t>
  </si>
  <si>
    <t>EXIT-PK-4872</t>
  </si>
  <si>
    <t>D0486 West Local</t>
  </si>
  <si>
    <t>EXIT-PK-4873</t>
  </si>
  <si>
    <t>EXIT-PK-4874</t>
  </si>
  <si>
    <t>D0486 West District</t>
  </si>
  <si>
    <t>EXIT-PK-4875</t>
  </si>
  <si>
    <t>EXIT-PK-4876</t>
  </si>
  <si>
    <t>D0487 West District</t>
  </si>
  <si>
    <t>EXIT-PK-4877</t>
  </si>
  <si>
    <t>D0487 West Local</t>
  </si>
  <si>
    <t>EXIT-PK-4878</t>
  </si>
  <si>
    <t>EXIT-PK-4879</t>
  </si>
  <si>
    <t>D0488 West District</t>
  </si>
  <si>
    <t>EXIT-PK-4882</t>
  </si>
  <si>
    <t>EXIT-PK-4884</t>
  </si>
  <si>
    <t>D0490 West Local</t>
  </si>
  <si>
    <t>EXIT-PK-4886</t>
  </si>
  <si>
    <t>D0491 West District</t>
  </si>
  <si>
    <t>EXIT-PK-4887</t>
  </si>
  <si>
    <t>EXIT-PK-4888</t>
  </si>
  <si>
    <t>D0492 West District</t>
  </si>
  <si>
    <t>EXIT-PK-4889</t>
  </si>
  <si>
    <t>D0492 West Metropolitan</t>
  </si>
  <si>
    <t>EXIT-PK-4890</t>
  </si>
  <si>
    <t>EXIT-PK-4891</t>
  </si>
  <si>
    <t>EXIT-PK-4892</t>
  </si>
  <si>
    <t>EXIT-PK-4893</t>
  </si>
  <si>
    <t>D0493 West District</t>
  </si>
  <si>
    <t>EXIT-PK-4895</t>
  </si>
  <si>
    <t>EXIT-PK-4896</t>
  </si>
  <si>
    <t>EXIT-PK-4897</t>
  </si>
  <si>
    <t>D0493 West Local</t>
  </si>
  <si>
    <t>EXIT-PK-4898</t>
  </si>
  <si>
    <t>D0494 West District</t>
  </si>
  <si>
    <t>EXIT-PK-4899</t>
  </si>
  <si>
    <t>D0495 West Local</t>
  </si>
  <si>
    <t>EXIT-PK-4900</t>
  </si>
  <si>
    <t>D0496 West District</t>
  </si>
  <si>
    <t>EXIT-PK-4902</t>
  </si>
  <si>
    <t>D0497 West Local</t>
  </si>
  <si>
    <t>EXIT-PK-4903</t>
  </si>
  <si>
    <t>D0498 West District</t>
  </si>
  <si>
    <t>EXIT-PK-4907</t>
  </si>
  <si>
    <t>EXIT-PK-4908</t>
  </si>
  <si>
    <t>EXIT-PK-4909</t>
  </si>
  <si>
    <t>D0498 West Local</t>
  </si>
  <si>
    <t>EXIT-PK-4910</t>
  </si>
  <si>
    <t>EXIT-PK-4911</t>
  </si>
  <si>
    <t>D0499 West Local</t>
  </si>
  <si>
    <t>EXIT-PK-4917</t>
  </si>
  <si>
    <t>EXIT-PK-4918</t>
  </si>
  <si>
    <t>D0499 West District</t>
  </si>
  <si>
    <t>EXIT-PK-4919</t>
  </si>
  <si>
    <t>EXIT-PK-4920</t>
  </si>
  <si>
    <t>D0500 West District</t>
  </si>
  <si>
    <t>EXIT-PK-4921</t>
  </si>
  <si>
    <t>EXIT-PK-4922</t>
  </si>
  <si>
    <t>D0501 West Local</t>
  </si>
  <si>
    <t>EXIT-PK-4923</t>
  </si>
  <si>
    <t>EXIT-PK-4924</t>
  </si>
  <si>
    <t>D0502 North Local</t>
  </si>
  <si>
    <t>EXIT-PK-4925</t>
  </si>
  <si>
    <t>D0503 North Local</t>
  </si>
  <si>
    <t>EXIT-PK-4926</t>
  </si>
  <si>
    <t>D0505 North Local</t>
  </si>
  <si>
    <t>EXIT-PK-4928</t>
  </si>
  <si>
    <t>D0505 North District</t>
  </si>
  <si>
    <t>EXIT-PK-4929</t>
  </si>
  <si>
    <t>EXIT-PK-4932</t>
  </si>
  <si>
    <t>EXIT-PK-4933</t>
  </si>
  <si>
    <t>EXIT-PK-4935</t>
  </si>
  <si>
    <t>D0507 North Local</t>
  </si>
  <si>
    <t>EXIT-PK-4938</t>
  </si>
  <si>
    <t>D0508 West District</t>
  </si>
  <si>
    <t>EXIT-PK-4941</t>
  </si>
  <si>
    <t>EXIT-PK-4943</t>
  </si>
  <si>
    <t>D0509 West Local</t>
  </si>
  <si>
    <t>EXIT-PK-4944</t>
  </si>
  <si>
    <t>D0509 West District</t>
  </si>
  <si>
    <t>EXIT-PK-4945</t>
  </si>
  <si>
    <t>D0510 West District</t>
  </si>
  <si>
    <t>EXIT-PK-4948</t>
  </si>
  <si>
    <t>D0512 North District</t>
  </si>
  <si>
    <t>EXIT-PK-4949</t>
  </si>
  <si>
    <t>EXIT-PK-4950</t>
  </si>
  <si>
    <t>D0512 North Local</t>
  </si>
  <si>
    <t>EXIT-PK-4951</t>
  </si>
  <si>
    <t>D0513 North Local</t>
  </si>
  <si>
    <t>EXIT-PK-4952</t>
  </si>
  <si>
    <t>D0514 North District</t>
  </si>
  <si>
    <t>EXIT-PK-4953</t>
  </si>
  <si>
    <t>D0516 East District</t>
  </si>
  <si>
    <t>EXIT-PK-4958</t>
  </si>
  <si>
    <t>EXIT-PK-4959</t>
  </si>
  <si>
    <t>D0517 East Metropolitan</t>
  </si>
  <si>
    <t>EXIT-PK-4962</t>
  </si>
  <si>
    <t>D0518 East Metropolitan</t>
  </si>
  <si>
    <t>EXIT-PK-4963</t>
  </si>
  <si>
    <t>D0520 East District</t>
  </si>
  <si>
    <t>EXIT-PK-4964</t>
  </si>
  <si>
    <t>D0521 East Local</t>
  </si>
  <si>
    <t>EXIT-PK-4966</t>
  </si>
  <si>
    <t>D0522 East District</t>
  </si>
  <si>
    <t>EXIT-PK-4968</t>
  </si>
  <si>
    <t>D0523 East Local</t>
  </si>
  <si>
    <t>EXIT-PK-4969</t>
  </si>
  <si>
    <t>D0524 East District</t>
  </si>
  <si>
    <t>EXIT-PK-4970</t>
  </si>
  <si>
    <t>EXIT-PK-4971</t>
  </si>
  <si>
    <t>D0526 East Local</t>
  </si>
  <si>
    <t>EXIT-PK-4975</t>
  </si>
  <si>
    <t>D0527 East Local</t>
  </si>
  <si>
    <t>EXIT-PK-4979</t>
  </si>
  <si>
    <t>D0528 East Local</t>
  </si>
  <si>
    <t>EXIT-PK-4980</t>
  </si>
  <si>
    <t>D0529 East Local</t>
  </si>
  <si>
    <t>EXIT-PK-4981</t>
  </si>
  <si>
    <t>EXIT-PK-4982</t>
  </si>
  <si>
    <t>EXIT-PK-4983</t>
  </si>
  <si>
    <t>EXIT-PK-4984</t>
  </si>
  <si>
    <t>EXIT-PK-4985</t>
  </si>
  <si>
    <t>D0530 East Metropolitan</t>
  </si>
  <si>
    <t>EXIT-PK-4986</t>
  </si>
  <si>
    <t>EXIT-PK-4987</t>
  </si>
  <si>
    <t>D0532 East District</t>
  </si>
  <si>
    <t>EXIT-PK-4988</t>
  </si>
  <si>
    <t>EXIT-PK-4989</t>
  </si>
  <si>
    <t>EXIT-PK-4991</t>
  </si>
  <si>
    <t>D0533 East Local</t>
  </si>
  <si>
    <t>EXIT-PK-4992</t>
  </si>
  <si>
    <t>D0534 East Local</t>
  </si>
  <si>
    <t>EXIT-PK-4993</t>
  </si>
  <si>
    <t>EXIT-PK-4994</t>
  </si>
  <si>
    <t>D0536 East Local</t>
  </si>
  <si>
    <t>EXIT-PK-4996</t>
  </si>
  <si>
    <t>D0538 South Local</t>
  </si>
  <si>
    <t>EXIT-PK-5002</t>
  </si>
  <si>
    <t>EXIT-PK-5003</t>
  </si>
  <si>
    <t>EXIT-PK-5005</t>
  </si>
  <si>
    <t>EXIT-PK-5006</t>
  </si>
  <si>
    <t>D0539 South Local</t>
  </si>
  <si>
    <t>EXIT-PK-5008</t>
  </si>
  <si>
    <t>EXIT-PK-5009</t>
  </si>
  <si>
    <t>D0540 South Local</t>
  </si>
  <si>
    <t>EXIT-PK-5011</t>
  </si>
  <si>
    <t>D0541 South Local</t>
  </si>
  <si>
    <t>EXIT-PK-5012</t>
  </si>
  <si>
    <t>D0542 South District</t>
  </si>
  <si>
    <t>EXIT-PK-5013</t>
  </si>
  <si>
    <t>D0542 South Local</t>
  </si>
  <si>
    <t>EXIT-PK-5014</t>
  </si>
  <si>
    <t>EXIT-PK-5015</t>
  </si>
  <si>
    <t>D0543 South Local</t>
  </si>
  <si>
    <t>EXIT-PK-5016</t>
  </si>
  <si>
    <t>D0545 South District</t>
  </si>
  <si>
    <t>EXIT-PK-5019</t>
  </si>
  <si>
    <t>EXIT-PK-5020</t>
  </si>
  <si>
    <t>D0546 East Metropolitan</t>
  </si>
  <si>
    <t>EXIT-PK-5032</t>
  </si>
  <si>
    <t>D0547 South Local</t>
  </si>
  <si>
    <t>EXIT-PK-5033</t>
  </si>
  <si>
    <t>D0547 South District</t>
  </si>
  <si>
    <t>EXIT-PK-5034</t>
  </si>
  <si>
    <t>EXIT-PK-5035</t>
  </si>
  <si>
    <t>D0548 South Local</t>
  </si>
  <si>
    <t>EXIT-PK-5036</t>
  </si>
  <si>
    <t>EXIT-PK-5037</t>
  </si>
  <si>
    <t>EXIT-PK-5038</t>
  </si>
  <si>
    <t>EXIT-PK-5039</t>
  </si>
  <si>
    <t>EXIT-PK-5040</t>
  </si>
  <si>
    <t>EXIT-PK-5041</t>
  </si>
  <si>
    <t>EXIT-PK-5042</t>
  </si>
  <si>
    <t>EXIT-PK-5043</t>
  </si>
  <si>
    <t>D0549 South Local</t>
  </si>
  <si>
    <t>EXIT-PK-5044</t>
  </si>
  <si>
    <t>EXIT-PK-5045</t>
  </si>
  <si>
    <t>D0551 South Local</t>
  </si>
  <si>
    <t>EXIT-PK-5046</t>
  </si>
  <si>
    <t>D0553 South District</t>
  </si>
  <si>
    <t>EXIT-PK-5048</t>
  </si>
  <si>
    <t>EXIT-PK-5049</t>
  </si>
  <si>
    <t>EXIT-PK-5050</t>
  </si>
  <si>
    <t>EXIT-PK-5052</t>
  </si>
  <si>
    <t>EXIT-PK-5053</t>
  </si>
  <si>
    <t>EXIT-PK-5054</t>
  </si>
  <si>
    <t>EXIT-PK-5055</t>
  </si>
  <si>
    <t>D0554 South Local</t>
  </si>
  <si>
    <t>EXIT-PK-5056</t>
  </si>
  <si>
    <t>D0555 South Local</t>
  </si>
  <si>
    <t>EXIT-PK-5058</t>
  </si>
  <si>
    <t>D0556 East District</t>
  </si>
  <si>
    <t>EXIT-PK-5059</t>
  </si>
  <si>
    <t>EXIT-PK-5063</t>
  </si>
  <si>
    <t>EXIT-PK-5064</t>
  </si>
  <si>
    <t>EXIT-PK-5065</t>
  </si>
  <si>
    <t>D0557 South Local</t>
  </si>
  <si>
    <t>EXIT-PK-5066</t>
  </si>
  <si>
    <t>EXIT-PK-5067</t>
  </si>
  <si>
    <t>EXIT-PK-5068</t>
  </si>
  <si>
    <t>EXIT-PK-5069</t>
  </si>
  <si>
    <t>D0558 South Local</t>
  </si>
  <si>
    <t>EXIT-PK-5070</t>
  </si>
  <si>
    <t>D0558 South District</t>
  </si>
  <si>
    <t>EXIT-PK-5071</t>
  </si>
  <si>
    <t>EXIT-PK-5072</t>
  </si>
  <si>
    <t>D0559 South District</t>
  </si>
  <si>
    <t>EXIT-PK-5074</t>
  </si>
  <si>
    <t>EXIT-PK-5076</t>
  </si>
  <si>
    <t>EXIT-PK-5078</t>
  </si>
  <si>
    <t>D0561 South Local</t>
  </si>
  <si>
    <t>EXIT-PK-5079</t>
  </si>
  <si>
    <t>D0562 South District</t>
  </si>
  <si>
    <t>EXIT-PK-5080</t>
  </si>
  <si>
    <t>D0562 South Local</t>
  </si>
  <si>
    <t>EXIT-PK-5081</t>
  </si>
  <si>
    <t>D0563 South District</t>
  </si>
  <si>
    <t>EXIT-PK-5083</t>
  </si>
  <si>
    <t>EXIT-PK-5084</t>
  </si>
  <si>
    <t>EXIT-PK-5085</t>
  </si>
  <si>
    <t>EXIT-PK-5086</t>
  </si>
  <si>
    <t>D0564 South District</t>
  </si>
  <si>
    <t>EXIT-PK-5087</t>
  </si>
  <si>
    <t>EXIT-PK-5088</t>
  </si>
  <si>
    <t>EXIT-PK-5089</t>
  </si>
  <si>
    <t>D0565 South Local</t>
  </si>
  <si>
    <t>EXIT-PK-5090</t>
  </si>
  <si>
    <t>D0565 South District</t>
  </si>
  <si>
    <t>EXIT-PK-5091</t>
  </si>
  <si>
    <t>D0566 South Local</t>
  </si>
  <si>
    <t>EXIT-PK-5093</t>
  </si>
  <si>
    <t>EXIT-PK-5094</t>
  </si>
  <si>
    <t>D0567 South District</t>
  </si>
  <si>
    <t>EXIT-PK-5095</t>
  </si>
  <si>
    <t>EXIT-PK-5096</t>
  </si>
  <si>
    <t>D0568 South Local</t>
  </si>
  <si>
    <t>EXIT-PK-5100</t>
  </si>
  <si>
    <t>D0569 South Local</t>
  </si>
  <si>
    <t>EXIT-PK-5101</t>
  </si>
  <si>
    <t>EXIT-PK-5102</t>
  </si>
  <si>
    <t>D0570 South District</t>
  </si>
  <si>
    <t>EXIT-PK-5106</t>
  </si>
  <si>
    <t>D0571 South Local</t>
  </si>
  <si>
    <t>EXIT-PK-5110</t>
  </si>
  <si>
    <t>EXIT-PK-5111</t>
  </si>
  <si>
    <t>D0572 South District</t>
  </si>
  <si>
    <t>EXIT-PK-5114</t>
  </si>
  <si>
    <t>EXIT-PK-5116</t>
  </si>
  <si>
    <t>EXIT-PK-5117</t>
  </si>
  <si>
    <t>EXIT-PK-5118</t>
  </si>
  <si>
    <t>EXIT-PK-5121</t>
  </si>
  <si>
    <t>D0573 South Local</t>
  </si>
  <si>
    <t>EXIT-PK-5122</t>
  </si>
  <si>
    <t>D0574 South Local</t>
  </si>
  <si>
    <t>EXIT-PK-5123</t>
  </si>
  <si>
    <t>D0574 South District</t>
  </si>
  <si>
    <t>EXIT-PK-5124</t>
  </si>
  <si>
    <t>D0575 South Local</t>
  </si>
  <si>
    <t>EXIT-PK-5125</t>
  </si>
  <si>
    <t>D0575 South District</t>
  </si>
  <si>
    <t>EXIT-PK-5126</t>
  </si>
  <si>
    <t>D0576 South Local</t>
  </si>
  <si>
    <t>EXIT-PK-5128</t>
  </si>
  <si>
    <t>D0576 South District</t>
  </si>
  <si>
    <t>EXIT-PK-5130</t>
  </si>
  <si>
    <t>EXIT-PK-5131</t>
  </si>
  <si>
    <t>D0577 North Local</t>
  </si>
  <si>
    <t>EXIT-PK-5132</t>
  </si>
  <si>
    <t>D0578 South Local</t>
  </si>
  <si>
    <t>EXIT-PK-5134</t>
  </si>
  <si>
    <t>D0579 South Local</t>
  </si>
  <si>
    <t>EXIT-PK-5137</t>
  </si>
  <si>
    <t>EXIT-PK-5138</t>
  </si>
  <si>
    <t>D0580 South District</t>
  </si>
  <si>
    <t>EXIT-PK-5139</t>
  </si>
  <si>
    <t>D0581 South Local</t>
  </si>
  <si>
    <t>EXIT-PK-5141</t>
  </si>
  <si>
    <t>D0582 South District</t>
  </si>
  <si>
    <t>EXIT-PK-5143</t>
  </si>
  <si>
    <t>D0584 South Local</t>
  </si>
  <si>
    <t>EXIT-PK-5145</t>
  </si>
  <si>
    <t>D0585 South Local</t>
  </si>
  <si>
    <t>EXIT-PK-5146</t>
  </si>
  <si>
    <t>D0586 South Local</t>
  </si>
  <si>
    <t>EXIT-PK-5147</t>
  </si>
  <si>
    <t>EXIT-PK-5148</t>
  </si>
  <si>
    <t>D0587 South Local</t>
  </si>
  <si>
    <t>EXIT-PK-5149</t>
  </si>
  <si>
    <t>D0588 South Local</t>
  </si>
  <si>
    <t>EXIT-PK-5150</t>
  </si>
  <si>
    <t>D0591 East Local</t>
  </si>
  <si>
    <t>EXIT-PK-5153</t>
  </si>
  <si>
    <t>D0591 East District</t>
  </si>
  <si>
    <t>EXIT-PK-5154</t>
  </si>
  <si>
    <t>D0593 East Local</t>
  </si>
  <si>
    <t>EXIT-PK-5155</t>
  </si>
  <si>
    <t>D0594 East District</t>
  </si>
  <si>
    <t>EXIT-PK-5157</t>
  </si>
  <si>
    <t>EXIT-PK-5160</t>
  </si>
  <si>
    <t>EXIT-PK-5161</t>
  </si>
  <si>
    <t>EXIT-PK-5163</t>
  </si>
  <si>
    <t>EXIT-PK-5164</t>
  </si>
  <si>
    <t>D0595 East Local</t>
  </si>
  <si>
    <t>EXIT-PK-5166</t>
  </si>
  <si>
    <t>D0597 East District</t>
  </si>
  <si>
    <t>EXIT-PK-5168</t>
  </si>
  <si>
    <t>EXIT-PK-5169</t>
  </si>
  <si>
    <t>EXIT-PK-5170</t>
  </si>
  <si>
    <t>EXIT-PK-5173</t>
  </si>
  <si>
    <t>D0598 East District</t>
  </si>
  <si>
    <t>EXIT-PK-5175</t>
  </si>
  <si>
    <t>EXIT-PK-5176</t>
  </si>
  <si>
    <t>D0599 East District</t>
  </si>
  <si>
    <t>EXIT-PK-5178</t>
  </si>
  <si>
    <t>EXIT-PK-5179</t>
  </si>
  <si>
    <t>EXIT-PK-5180</t>
  </si>
  <si>
    <t>EXIT-PK-5181</t>
  </si>
  <si>
    <t>D0600 East District</t>
  </si>
  <si>
    <t>EXIT-PK-5187</t>
  </si>
  <si>
    <t>D0603 East Local</t>
  </si>
  <si>
    <t>EXIT-PK-5191</t>
  </si>
  <si>
    <t>D0606 East Local</t>
  </si>
  <si>
    <t>EXIT-PK-5193</t>
  </si>
  <si>
    <t>EXIT-PK-5195</t>
  </si>
  <si>
    <t>EXIT-PK-5196</t>
  </si>
  <si>
    <t>D0607 South District</t>
  </si>
  <si>
    <t>EXIT-PK-5197</t>
  </si>
  <si>
    <t>EXIT-PK-5198</t>
  </si>
  <si>
    <t>EXIT-PK-5200</t>
  </si>
  <si>
    <t>D0608 South District</t>
  </si>
  <si>
    <t>EXIT-PK-5201</t>
  </si>
  <si>
    <t>EXIT-PK-5202</t>
  </si>
  <si>
    <t>D0609 South Local</t>
  </si>
  <si>
    <t>EXIT-PK-5203</t>
  </si>
  <si>
    <t>D0610 West Local</t>
  </si>
  <si>
    <t>EXIT-PK-5205</t>
  </si>
  <si>
    <t>D0612 West District</t>
  </si>
  <si>
    <t>EXIT-PK-5207</t>
  </si>
  <si>
    <t>D0613 West District</t>
  </si>
  <si>
    <t>EXIT-PK-5208</t>
  </si>
  <si>
    <t>EXIT-PK-5209</t>
  </si>
  <si>
    <t>EXIT-PK-5211</t>
  </si>
  <si>
    <t>EXIT-PK-5212</t>
  </si>
  <si>
    <t>D0615 West Local</t>
  </si>
  <si>
    <t>EXIT-PK-5215</t>
  </si>
  <si>
    <t>D0616 West District</t>
  </si>
  <si>
    <t>EXIT-PK-5218</t>
  </si>
  <si>
    <t>D0617 West District</t>
  </si>
  <si>
    <t>EXIT-PK-5219</t>
  </si>
  <si>
    <t>D0619 West Local</t>
  </si>
  <si>
    <t>EXIT-PK-5222</t>
  </si>
  <si>
    <t>D0620 North Local</t>
  </si>
  <si>
    <t>EXIT-PK-5223</t>
  </si>
  <si>
    <t>EXIT-PK-5224</t>
  </si>
  <si>
    <t>EXIT-PK-5225</t>
  </si>
  <si>
    <t>D0621 North Local</t>
  </si>
  <si>
    <t>EXIT-PK-5229</t>
  </si>
  <si>
    <t>D0622 South Local</t>
  </si>
  <si>
    <t>EXIT-PK-5230</t>
  </si>
  <si>
    <t>D0623 South District</t>
  </si>
  <si>
    <t>EXIT-PK-5231</t>
  </si>
  <si>
    <t>D0624 East District</t>
  </si>
  <si>
    <t>EXIT-PK-5232</t>
  </si>
  <si>
    <t>D0625 East Local</t>
  </si>
  <si>
    <t>EXIT-PK-5235</t>
  </si>
  <si>
    <t>EXIT-PK-5236</t>
  </si>
  <si>
    <t>D0626 West Local</t>
  </si>
  <si>
    <t>EXIT-PK-5238</t>
  </si>
  <si>
    <t>D0627 West Local</t>
  </si>
  <si>
    <t>EXIT-PK-5239</t>
  </si>
  <si>
    <t>D0628 West District</t>
  </si>
  <si>
    <t>EXIT-PK-5241</t>
  </si>
  <si>
    <t>EXIT-PK-5244</t>
  </si>
  <si>
    <t>D0629 South Local</t>
  </si>
  <si>
    <t>EXIT-PK-5245</t>
  </si>
  <si>
    <t>D0631 West District</t>
  </si>
  <si>
    <t>EXIT-PK-5246</t>
  </si>
  <si>
    <t>EXIT-PK-5247</t>
  </si>
  <si>
    <t>EXIT-PK-5248</t>
  </si>
  <si>
    <t>EXIT-PK-5249</t>
  </si>
  <si>
    <t>D0632 South District</t>
  </si>
  <si>
    <t>EXIT-PK-5253</t>
  </si>
  <si>
    <t>D0633 West District</t>
  </si>
  <si>
    <t>EXIT-PK-5254</t>
  </si>
  <si>
    <t>D0634 North District</t>
  </si>
  <si>
    <t>EXIT-PK-5255</t>
  </si>
  <si>
    <t>D0635 North Local</t>
  </si>
  <si>
    <t>EXIT-PK-5257</t>
  </si>
  <si>
    <t>D0635 North District</t>
  </si>
  <si>
    <t>EXIT-PK-5258</t>
  </si>
  <si>
    <t>D0636 West Metropolitan</t>
  </si>
  <si>
    <t>EXIT-PK-5259</t>
  </si>
  <si>
    <t>D0637 West District</t>
  </si>
  <si>
    <t>EXIT-PK-5260</t>
  </si>
  <si>
    <t>D0637 West Local</t>
  </si>
  <si>
    <t>EXIT-PK-5261</t>
  </si>
  <si>
    <t>D0638 West Local</t>
  </si>
  <si>
    <t>EXIT-PK-5262</t>
  </si>
  <si>
    <t>D0639 West Local</t>
  </si>
  <si>
    <t>EXIT-PK-5263</t>
  </si>
  <si>
    <t>EXIT-PK-5264</t>
  </si>
  <si>
    <t>EXIT-PK-5265</t>
  </si>
  <si>
    <t>D0640 East District</t>
  </si>
  <si>
    <t>EXIT-PK-5269</t>
  </si>
  <si>
    <t>D0641 East Local</t>
  </si>
  <si>
    <t>EXIT-PK-5270</t>
  </si>
  <si>
    <t>D0642 West Local</t>
  </si>
  <si>
    <t>EXIT-PK-5271</t>
  </si>
  <si>
    <t>D0643 North District</t>
  </si>
  <si>
    <t>EXIT-PK-5272</t>
  </si>
  <si>
    <t>EXIT-PK-5273</t>
  </si>
  <si>
    <t>EXIT-PK-5276</t>
  </si>
  <si>
    <t>EXIT-PK-5278</t>
  </si>
  <si>
    <t>EXIT-PK-5280</t>
  </si>
  <si>
    <t>EXIT-PK-5281</t>
  </si>
  <si>
    <t>D0644 South Local</t>
  </si>
  <si>
    <t>EXIT-PK-5284</t>
  </si>
  <si>
    <t>D0646 East District</t>
  </si>
  <si>
    <t>EXIT-PK-5286</t>
  </si>
  <si>
    <t>D0647 West Metropolitan</t>
  </si>
  <si>
    <t>EXIT-PK-5287</t>
  </si>
  <si>
    <t>D0648 North Local</t>
  </si>
  <si>
    <t>EXIT-PK-5288</t>
  </si>
  <si>
    <t>D0649 North Local</t>
  </si>
  <si>
    <t>EXIT-PK-5289</t>
  </si>
  <si>
    <t>D0650 South Local</t>
  </si>
  <si>
    <t>EXIT-PK-5291</t>
  </si>
  <si>
    <t>D0651 South Local</t>
  </si>
  <si>
    <t>EXIT-PK-5292</t>
  </si>
  <si>
    <t>EXIT-PK-5293</t>
  </si>
  <si>
    <t>D0652 South District</t>
  </si>
  <si>
    <t>EXIT-PK-5294</t>
  </si>
  <si>
    <t>D0654 South Local</t>
  </si>
  <si>
    <t>EXIT-PK-5296</t>
  </si>
  <si>
    <t>D0657 North Local</t>
  </si>
  <si>
    <t>EXIT-PK-5298</t>
  </si>
  <si>
    <t>D0658 East District</t>
  </si>
  <si>
    <t>EXIT-PK-5301</t>
  </si>
  <si>
    <t>EXIT-PK-5302</t>
  </si>
  <si>
    <t>EXIT-PK-5303</t>
  </si>
  <si>
    <t>EXIT-PK-5304</t>
  </si>
  <si>
    <t>EXIT-PK-5305</t>
  </si>
  <si>
    <t>D0659 West Local</t>
  </si>
  <si>
    <t>EXIT-PK-5306</t>
  </si>
  <si>
    <t>D0660 West Local</t>
  </si>
  <si>
    <t>EXIT-PK-5307</t>
  </si>
  <si>
    <t>D0660 West District</t>
  </si>
  <si>
    <t>EXIT-PK-5308</t>
  </si>
  <si>
    <t>EXIT-PK-5309</t>
  </si>
  <si>
    <t>D0661 East Local</t>
  </si>
  <si>
    <t>EXIT-PK-5310</t>
  </si>
  <si>
    <t>EXIT-PK-5311</t>
  </si>
  <si>
    <t>EXIT-PK-5312</t>
  </si>
  <si>
    <t>D0661 East District</t>
  </si>
  <si>
    <t>EXIT-PK-5313</t>
  </si>
  <si>
    <t>D0662 West District</t>
  </si>
  <si>
    <t>EXIT-PK-5314</t>
  </si>
  <si>
    <t>EXIT-PK-5315</t>
  </si>
  <si>
    <t>D0663 West District</t>
  </si>
  <si>
    <t>EXIT-PK-5316</t>
  </si>
  <si>
    <t>EXIT-PK-5317</t>
  </si>
  <si>
    <t>EXIT-PK-5320</t>
  </si>
  <si>
    <t>D0664 South District</t>
  </si>
  <si>
    <t>EXIT-PK-5322</t>
  </si>
  <si>
    <t>D0664 South Local</t>
  </si>
  <si>
    <t>EXIT-PK-5323</t>
  </si>
  <si>
    <t>D0665 West Local</t>
  </si>
  <si>
    <t>EXIT-PK-5324</t>
  </si>
  <si>
    <t>D0666 South District</t>
  </si>
  <si>
    <t>EXIT-PK-5326</t>
  </si>
  <si>
    <t>EXIT-PK-5327</t>
  </si>
  <si>
    <t>D0666 South Local</t>
  </si>
  <si>
    <t>EXIT-PK-5328</t>
  </si>
  <si>
    <t>D0667 West District</t>
  </si>
  <si>
    <t>EXIT-PK-5329</t>
  </si>
  <si>
    <t>D0668 East Local</t>
  </si>
  <si>
    <t>EXIT-PK-5330</t>
  </si>
  <si>
    <t>D0669 South Local</t>
  </si>
  <si>
    <t>EXIT-PK-5331</t>
  </si>
  <si>
    <t>D0671 West Local</t>
  </si>
  <si>
    <t>EXIT-PK-5332</t>
  </si>
  <si>
    <t>D0672 South Local</t>
  </si>
  <si>
    <t>EXIT-PK-5333</t>
  </si>
  <si>
    <t>EXIT-PK-5334</t>
  </si>
  <si>
    <t>D0674 East Local</t>
  </si>
  <si>
    <t>EXIT-PK-5337</t>
  </si>
  <si>
    <t>D0675 West Local</t>
  </si>
  <si>
    <t>EXIT-PK-5338</t>
  </si>
  <si>
    <t>D0676 West Local</t>
  </si>
  <si>
    <t>EXIT-PK-5339</t>
  </si>
  <si>
    <t>D0678 South District</t>
  </si>
  <si>
    <t>EXIT-PK-5341</t>
  </si>
  <si>
    <t>D0678 South Local</t>
  </si>
  <si>
    <t>EXIT-PK-5342</t>
  </si>
  <si>
    <t>EXIT-PK-5343</t>
  </si>
  <si>
    <t>EXIT-PK-5344</t>
  </si>
  <si>
    <t>D0679 East Local</t>
  </si>
  <si>
    <t>EXIT-PK-5345</t>
  </si>
  <si>
    <t>D0679 East District</t>
  </si>
  <si>
    <t>EXIT-PK-5346</t>
  </si>
  <si>
    <t>D0680 East Metropolitan</t>
  </si>
  <si>
    <t>EXIT-PK-5349</t>
  </si>
  <si>
    <t>D0682 West Local</t>
  </si>
  <si>
    <t>EXIT-PK-5350</t>
  </si>
  <si>
    <t>D0682 West District</t>
  </si>
  <si>
    <t>EXIT-PK-5351</t>
  </si>
  <si>
    <t>D0683 South Local</t>
  </si>
  <si>
    <t>EXIT-PK-5352</t>
  </si>
  <si>
    <t>D0684 West Local</t>
  </si>
  <si>
    <t>EXIT-PK-5353</t>
  </si>
  <si>
    <t>D0685 South District</t>
  </si>
  <si>
    <t>EXIT-PK-5354</t>
  </si>
  <si>
    <t>EXIT-PK-5355</t>
  </si>
  <si>
    <t>EXIT-PK-5356</t>
  </si>
  <si>
    <t>EXIT-PK-5357</t>
  </si>
  <si>
    <t>EXIT-PK-5358</t>
  </si>
  <si>
    <t>EXIT-PK-5359</t>
  </si>
  <si>
    <t>EXIT-PK-5360</t>
  </si>
  <si>
    <t>D0686 East Local</t>
  </si>
  <si>
    <t>EXIT-PK-5363</t>
  </si>
  <si>
    <t>D0687 South Local</t>
  </si>
  <si>
    <t>EXIT-PK-5364</t>
  </si>
  <si>
    <t>EXIT-PK-5365</t>
  </si>
  <si>
    <t>EXIT-PK-5366</t>
  </si>
  <si>
    <t>EXIT-PK-5367</t>
  </si>
  <si>
    <t>D0688 West Local</t>
  </si>
  <si>
    <t>EXIT-PK-5368</t>
  </si>
  <si>
    <t>D0690 South Local</t>
  </si>
  <si>
    <t>EXIT-PK-5372</t>
  </si>
  <si>
    <t>EXIT-PK-5374</t>
  </si>
  <si>
    <t>D0690 South District</t>
  </si>
  <si>
    <t>EXIT-PK-5375</t>
  </si>
  <si>
    <t>EXIT-PK-5376</t>
  </si>
  <si>
    <t>EXIT-PK-5379</t>
  </si>
  <si>
    <t>EXIT-PK-5380</t>
  </si>
  <si>
    <t>D0692 North Local</t>
  </si>
  <si>
    <t>EXIT-PK-5381</t>
  </si>
  <si>
    <t>D0695 South District</t>
  </si>
  <si>
    <t>EXIT-PK-5382</t>
  </si>
  <si>
    <t>D0696 North Local</t>
  </si>
  <si>
    <t>EXIT-PK-5383</t>
  </si>
  <si>
    <t>EXIT-PK-5384</t>
  </si>
  <si>
    <t>EXIT-PK-5385</t>
  </si>
  <si>
    <t>D0697 West District</t>
  </si>
  <si>
    <t>EXIT-PK-5386</t>
  </si>
  <si>
    <t>D0698 South Local</t>
  </si>
  <si>
    <t>EXIT-PK-5388</t>
  </si>
  <si>
    <t>D0699 North District</t>
  </si>
  <si>
    <t>EXIT-PK-5389</t>
  </si>
  <si>
    <t>D0701 West District</t>
  </si>
  <si>
    <t>EXIT-PK-5391</t>
  </si>
  <si>
    <t>D0701 West Local</t>
  </si>
  <si>
    <t>EXIT-PK-5392</t>
  </si>
  <si>
    <t>D0702 West Local</t>
  </si>
  <si>
    <t>EXIT-PK-5393</t>
  </si>
  <si>
    <t>D0703 South Local</t>
  </si>
  <si>
    <t>EXIT-PK-5394</t>
  </si>
  <si>
    <t>D0704 South District</t>
  </si>
  <si>
    <t>EXIT-PK-5396</t>
  </si>
  <si>
    <t>D0705 South Local</t>
  </si>
  <si>
    <t>EXIT-PK-5397</t>
  </si>
  <si>
    <t>D0706 West District</t>
  </si>
  <si>
    <t>EXIT-PK-5399</t>
  </si>
  <si>
    <t>D0707 South District</t>
  </si>
  <si>
    <t>EXIT-PK-5400</t>
  </si>
  <si>
    <t>D0709 West District</t>
  </si>
  <si>
    <t>EXIT-PK-5402</t>
  </si>
  <si>
    <t>D0711 North Local</t>
  </si>
  <si>
    <t>EXIT-PK-5406</t>
  </si>
  <si>
    <t>D0714 East Local</t>
  </si>
  <si>
    <t>EXIT-PK-5409</t>
  </si>
  <si>
    <t>D0715 East Local</t>
  </si>
  <si>
    <t>EXIT-PK-5410</t>
  </si>
  <si>
    <t>D0716 South Local</t>
  </si>
  <si>
    <t>EXIT-PK-5411</t>
  </si>
  <si>
    <t>D0718 North Local</t>
  </si>
  <si>
    <t>EXIT-PK-5414</t>
  </si>
  <si>
    <t>EXIT-PK-5415</t>
  </si>
  <si>
    <t>D0720 South District</t>
  </si>
  <si>
    <t>EXIT-PK-5419</t>
  </si>
  <si>
    <t>D0723 East District</t>
  </si>
  <si>
    <t>EXIT-PK-5421</t>
  </si>
  <si>
    <t>EXIT-PK-5422</t>
  </si>
  <si>
    <t>EXIT-PK-5423</t>
  </si>
  <si>
    <t>D0724 South Local</t>
  </si>
  <si>
    <t>EXIT-PK-5424</t>
  </si>
  <si>
    <t>D0725 East District</t>
  </si>
  <si>
    <t>EXIT-PK-5425</t>
  </si>
  <si>
    <t>EXIT-PK-5426</t>
  </si>
  <si>
    <t>EXIT-PK-5427</t>
  </si>
  <si>
    <t>D0725 East Local</t>
  </si>
  <si>
    <t>EXIT-PK-5428</t>
  </si>
  <si>
    <t>EXIT-PK-5429</t>
  </si>
  <si>
    <t>D0727 North District</t>
  </si>
  <si>
    <t>EXIT-PK-5430</t>
  </si>
  <si>
    <t>D0727 North Local</t>
  </si>
  <si>
    <t>EXIT-PK-5431</t>
  </si>
  <si>
    <t>D0728 East Local</t>
  </si>
  <si>
    <t>EXIT-PK-5432</t>
  </si>
  <si>
    <t>D0729 East Local</t>
  </si>
  <si>
    <t>EXIT-PK-5433</t>
  </si>
  <si>
    <t>D0730 South Local</t>
  </si>
  <si>
    <t>EXIT-PK-5436</t>
  </si>
  <si>
    <t>EXIT-PK-5437</t>
  </si>
  <si>
    <t>EXIT-PK-5438</t>
  </si>
  <si>
    <t>D0731 South Local</t>
  </si>
  <si>
    <t>EXIT-PK-5440</t>
  </si>
  <si>
    <t>D0733 East District</t>
  </si>
  <si>
    <t>EXIT-PK-5444</t>
  </si>
  <si>
    <t>EXIT-PK-5446</t>
  </si>
  <si>
    <t>D0735 West District</t>
  </si>
  <si>
    <t>EXIT-PK-5448</t>
  </si>
  <si>
    <t>EXIT-PK-5449</t>
  </si>
  <si>
    <t>D0735 West Local</t>
  </si>
  <si>
    <t>EXIT-PK-5450</t>
  </si>
  <si>
    <t>D0736 North Local</t>
  </si>
  <si>
    <t>EXIT-PK-5451</t>
  </si>
  <si>
    <t>D0737 South Local</t>
  </si>
  <si>
    <t>EXIT-PK-5452</t>
  </si>
  <si>
    <t>D0738 East Local</t>
  </si>
  <si>
    <t>EXIT-PK-5453</t>
  </si>
  <si>
    <t>D0739 West Local</t>
  </si>
  <si>
    <t>EXIT-PK-5454</t>
  </si>
  <si>
    <t>EXIT-PK-5455</t>
  </si>
  <si>
    <t>EXIT-PK-5456</t>
  </si>
  <si>
    <t>D0740 East Local</t>
  </si>
  <si>
    <t>EXIT-PK-5457</t>
  </si>
  <si>
    <t>D0741 West Local</t>
  </si>
  <si>
    <t>EXIT-PK-5458</t>
  </si>
  <si>
    <t>D0742 South Local</t>
  </si>
  <si>
    <t>EXIT-PK-5459</t>
  </si>
  <si>
    <t>D0743 West Local</t>
  </si>
  <si>
    <t>EXIT-PK-5460</t>
  </si>
  <si>
    <t>EXIT-PK-5461</t>
  </si>
  <si>
    <t>EXIT-PK-5462</t>
  </si>
  <si>
    <t>D0744 West Local</t>
  </si>
  <si>
    <t>EXIT-PK-5463</t>
  </si>
  <si>
    <t>D0745 West District</t>
  </si>
  <si>
    <t>EXIT-PK-5465</t>
  </si>
  <si>
    <t>D0747 West Local</t>
  </si>
  <si>
    <t>EXIT-PK-5467</t>
  </si>
  <si>
    <t>D0750 West Local</t>
  </si>
  <si>
    <t>EXIT-PK-5468</t>
  </si>
  <si>
    <t>D0751 East Local</t>
  </si>
  <si>
    <t>EXIT-PK-5469</t>
  </si>
  <si>
    <t>D0752 North District</t>
  </si>
  <si>
    <t>EXIT-PK-5470</t>
  </si>
  <si>
    <t>D0753 South Local</t>
  </si>
  <si>
    <t>EXIT-PK-5471</t>
  </si>
  <si>
    <t>D0756 East District</t>
  </si>
  <si>
    <t>EXIT-PK-5474</t>
  </si>
  <si>
    <t>D0757 West Local</t>
  </si>
  <si>
    <t>EXIT-PK-5476</t>
  </si>
  <si>
    <t>D0758 South Local</t>
  </si>
  <si>
    <t>EXIT-PK-5477</t>
  </si>
  <si>
    <t>D0759 North Local</t>
  </si>
  <si>
    <t>EXIT-PK-5478</t>
  </si>
  <si>
    <t>D0761 South Local</t>
  </si>
  <si>
    <t>EXIT-PK-5481</t>
  </si>
  <si>
    <t>D0762 East Local</t>
  </si>
  <si>
    <t>EXIT-PK-5482</t>
  </si>
  <si>
    <t>D0763 East Local</t>
  </si>
  <si>
    <t>EXIT-PK-5484</t>
  </si>
  <si>
    <t>D0765 South District</t>
  </si>
  <si>
    <t>EXIT-PK-5486</t>
  </si>
  <si>
    <t>EXIT-PK-5487</t>
  </si>
  <si>
    <t>Access/ Recreation Corridor</t>
  </si>
  <si>
    <t>D0766 West Local</t>
  </si>
  <si>
    <t>EXIT-PK-5488</t>
  </si>
  <si>
    <t>D0767 South Local</t>
  </si>
  <si>
    <t>EXIT-PK-5489</t>
  </si>
  <si>
    <t>D0770 West Local</t>
  </si>
  <si>
    <t>EXIT-PK-5491</t>
  </si>
  <si>
    <t>D0772 South Local</t>
  </si>
  <si>
    <t>EXIT-PK-5494</t>
  </si>
  <si>
    <t>EXIT-PK-5495</t>
  </si>
  <si>
    <t>D0774 West Local</t>
  </si>
  <si>
    <t>EXIT-PK-5497</t>
  </si>
  <si>
    <t>D0775 South Local</t>
  </si>
  <si>
    <t>EXIT-PK-5498</t>
  </si>
  <si>
    <t>D0776 South Local</t>
  </si>
  <si>
    <t>EXIT-PK-5499</t>
  </si>
  <si>
    <t>D0778 West Local</t>
  </si>
  <si>
    <t>EXIT-PK-5501</t>
  </si>
  <si>
    <t>D0779 North Local</t>
  </si>
  <si>
    <t>EXIT-PK-5502</t>
  </si>
  <si>
    <t>D0780 South Local</t>
  </si>
  <si>
    <t>EXIT-PK-5503</t>
  </si>
  <si>
    <t>D0781 West Local</t>
  </si>
  <si>
    <t>EXIT-PK-5504</t>
  </si>
  <si>
    <t>D0782 South Local</t>
  </si>
  <si>
    <t>EXIT-PK-5505</t>
  </si>
  <si>
    <t>D0783 East Local</t>
  </si>
  <si>
    <t>EXIT-PK-5506</t>
  </si>
  <si>
    <t>D0784 West Local</t>
  </si>
  <si>
    <t>EXIT-PK-5507</t>
  </si>
  <si>
    <t>EXIT-PK-5508</t>
  </si>
  <si>
    <t>D0785 South Local</t>
  </si>
  <si>
    <t>EXIT-PK-5509</t>
  </si>
  <si>
    <t>D0786 West Local</t>
  </si>
  <si>
    <t>EXIT-PK-5510</t>
  </si>
  <si>
    <t>D0787 South Local</t>
  </si>
  <si>
    <t>EXIT-PK-5511</t>
  </si>
  <si>
    <t>D0788 South Local</t>
  </si>
  <si>
    <t>EXIT-PK-5512</t>
  </si>
  <si>
    <t>D0789 South Local</t>
  </si>
  <si>
    <t>EXIT-PK-5513</t>
  </si>
  <si>
    <t>D0790 South Local</t>
  </si>
  <si>
    <t>EXIT-PK-5514</t>
  </si>
  <si>
    <t>D0792 West Metropolitan</t>
  </si>
  <si>
    <t>EXIT-PK-5515</t>
  </si>
  <si>
    <t>D0793 South Local</t>
  </si>
  <si>
    <t>EXIT-PK-5516</t>
  </si>
  <si>
    <t>D0794 West Local</t>
  </si>
  <si>
    <t>EXIT-PK-5517</t>
  </si>
  <si>
    <t>D0795 West Local</t>
  </si>
  <si>
    <t>EXIT-PK-5518</t>
  </si>
  <si>
    <t>D0796 South Local</t>
  </si>
  <si>
    <t>EXIT-PK-5519</t>
  </si>
  <si>
    <t>D0797 South Local</t>
  </si>
  <si>
    <t>EXIT-PK-5520</t>
  </si>
  <si>
    <t>D0798 West Local</t>
  </si>
  <si>
    <t>EXIT-PK-5522</t>
  </si>
  <si>
    <t>EXIT-PK-5523</t>
  </si>
  <si>
    <t>EXIT-PK-5524</t>
  </si>
  <si>
    <t>D0799 North Local</t>
  </si>
  <si>
    <t>EXIT-PK-5525</t>
  </si>
  <si>
    <t>D0800 West District</t>
  </si>
  <si>
    <t>EXIT-PK-5526</t>
  </si>
  <si>
    <t>EXIT-PK-5527</t>
  </si>
  <si>
    <t>D0801 South Local</t>
  </si>
  <si>
    <t>EXIT-PK-5528</t>
  </si>
  <si>
    <t>D0802 South Local</t>
  </si>
  <si>
    <t>EXIT-PK-5529</t>
  </si>
  <si>
    <t>D0803 West Local</t>
  </si>
  <si>
    <t>EXIT-PK-5531</t>
  </si>
  <si>
    <t>D0804 North District</t>
  </si>
  <si>
    <t>EXIT-PK-5533</t>
  </si>
  <si>
    <t>EXIT-PK-5534</t>
  </si>
  <si>
    <t>EXIT-PK-5535</t>
  </si>
  <si>
    <t>EXIT-PK-5537</t>
  </si>
  <si>
    <t>D0805 East District</t>
  </si>
  <si>
    <t>EXIT-PK-5538</t>
  </si>
  <si>
    <t>D0806 West Local</t>
  </si>
  <si>
    <t>EXIT-PK-5540</t>
  </si>
  <si>
    <t>D0807 West Local</t>
  </si>
  <si>
    <t>EXIT-PK-5541</t>
  </si>
  <si>
    <t>D0809 North Local</t>
  </si>
  <si>
    <t>EXIT-PK-5542</t>
  </si>
  <si>
    <t>D0810 South Local</t>
  </si>
  <si>
    <t>EXIT-PK-5543</t>
  </si>
  <si>
    <t>D0815 South Local</t>
  </si>
  <si>
    <t>EXIT-PK-5545</t>
  </si>
  <si>
    <t>D0816 West Local</t>
  </si>
  <si>
    <t>EXIT-PK-5546</t>
  </si>
  <si>
    <t>D0817 West Local</t>
  </si>
  <si>
    <t>EXIT-PK-5547</t>
  </si>
  <si>
    <t>D0818 East Local</t>
  </si>
  <si>
    <t>EXIT-PK-5548</t>
  </si>
  <si>
    <t>EXIT-PK-5549</t>
  </si>
  <si>
    <t>D0819 South Local</t>
  </si>
  <si>
    <t>EXIT-PK-5550</t>
  </si>
  <si>
    <t>D0820 West District</t>
  </si>
  <si>
    <t>EXIT-PK-5551</t>
  </si>
  <si>
    <t>D0820 West Local</t>
  </si>
  <si>
    <t>EXIT-PK-5552</t>
  </si>
  <si>
    <t>D0821 North Local</t>
  </si>
  <si>
    <t>EXIT-PK-5553</t>
  </si>
  <si>
    <t>D0822 South Local</t>
  </si>
  <si>
    <t>EXIT-PK-5554</t>
  </si>
  <si>
    <t>D0823 West Local</t>
  </si>
  <si>
    <t>EXIT-PK-5555</t>
  </si>
  <si>
    <t>D0823 West District</t>
  </si>
  <si>
    <t>EXIT-PK-5556</t>
  </si>
  <si>
    <t>D0824 South District</t>
  </si>
  <si>
    <t>EXIT-PK-5557</t>
  </si>
  <si>
    <t>EXIT-PK-5559</t>
  </si>
  <si>
    <t>D0825 West Local</t>
  </si>
  <si>
    <t>EXIT-PK-5560</t>
  </si>
  <si>
    <t>D0826 North Local</t>
  </si>
  <si>
    <t>EXIT-PK-5561</t>
  </si>
  <si>
    <t>D0829 South Local</t>
  </si>
  <si>
    <t>EXIT-PK-5563</t>
  </si>
  <si>
    <t>D0830 South Local</t>
  </si>
  <si>
    <t>EXIT-PK-5564</t>
  </si>
  <si>
    <t>D0831 South Local</t>
  </si>
  <si>
    <t>EXIT-PK-5565</t>
  </si>
  <si>
    <t>D0833 West Local</t>
  </si>
  <si>
    <t>EXIT-PK-5566</t>
  </si>
  <si>
    <t>D0834 South Local</t>
  </si>
  <si>
    <t>EXIT-PK-5569</t>
  </si>
  <si>
    <t>D0835 West District</t>
  </si>
  <si>
    <t>EXIT-PK-5570</t>
  </si>
  <si>
    <t>D0835 West Local</t>
  </si>
  <si>
    <t>EXIT-PK-5571</t>
  </si>
  <si>
    <t>D0836 North Local</t>
  </si>
  <si>
    <t>EXIT-PK-5572</t>
  </si>
  <si>
    <t>EXIT-PK-5573</t>
  </si>
  <si>
    <t>D0837 West Local</t>
  </si>
  <si>
    <t>EXIT-PK-5574</t>
  </si>
  <si>
    <t>D0838 West Local</t>
  </si>
  <si>
    <t>EXIT-PK-5575</t>
  </si>
  <si>
    <t>D0839 South Local</t>
  </si>
  <si>
    <t>EXIT-PK-5576</t>
  </si>
  <si>
    <t>D0840 South Local</t>
  </si>
  <si>
    <t>EXIT-PK-5577</t>
  </si>
  <si>
    <t>D0841 East Local</t>
  </si>
  <si>
    <t>EXIT-PK-5578</t>
  </si>
  <si>
    <t>EXIT-PK-5579</t>
  </si>
  <si>
    <t>D0844 West Local</t>
  </si>
  <si>
    <t>EXIT-PK-5581</t>
  </si>
  <si>
    <t>D0845 South Local</t>
  </si>
  <si>
    <t>EXIT-PK-5582</t>
  </si>
  <si>
    <t>D0846 South Local</t>
  </si>
  <si>
    <t>EXIT-PK-5583</t>
  </si>
  <si>
    <t>D0848 South Local</t>
  </si>
  <si>
    <t>EXIT-PK-5585</t>
  </si>
  <si>
    <t>D0849 West Local</t>
  </si>
  <si>
    <t>EXIT-PK-5586</t>
  </si>
  <si>
    <t>D0850 West Local</t>
  </si>
  <si>
    <t>EXIT-PK-5587</t>
  </si>
  <si>
    <t>D0851 West Local</t>
  </si>
  <si>
    <t>EXIT-PK-5588</t>
  </si>
  <si>
    <t>D0854 East Local</t>
  </si>
  <si>
    <t>EXIT-PK-5590</t>
  </si>
  <si>
    <t>D0855 South Local</t>
  </si>
  <si>
    <t>EXIT-PK-5591</t>
  </si>
  <si>
    <t>EXIT-PK-5592</t>
  </si>
  <si>
    <t>EXIT-PK-5593</t>
  </si>
  <si>
    <t>D0856 East District</t>
  </si>
  <si>
    <t>EXIT-PK-5594</t>
  </si>
  <si>
    <t>D0857 South Local</t>
  </si>
  <si>
    <t>EXIT-PK-5595</t>
  </si>
  <si>
    <t>D0858 West Local</t>
  </si>
  <si>
    <t>EXIT-PK-5596</t>
  </si>
  <si>
    <t>EXIT-PK-5597</t>
  </si>
  <si>
    <t>D0859 West District</t>
  </si>
  <si>
    <t>EXIT-PK-5598</t>
  </si>
  <si>
    <t>D0860 North Local</t>
  </si>
  <si>
    <t>EXIT-PK-5599</t>
  </si>
  <si>
    <t>D0861 East District</t>
  </si>
  <si>
    <t>EXIT-PK-5600</t>
  </si>
  <si>
    <t>EXIT-PK-5601</t>
  </si>
  <si>
    <t>D0861 East Local</t>
  </si>
  <si>
    <t>EXIT-PK-5602</t>
  </si>
  <si>
    <t>D0862 East Local</t>
  </si>
  <si>
    <t>EXIT-PK-5603</t>
  </si>
  <si>
    <t>D0863 East Local</t>
  </si>
  <si>
    <t>EXIT-PK-5604</t>
  </si>
  <si>
    <t>D0864 West Local</t>
  </si>
  <si>
    <t>EXIT-PK-5605</t>
  </si>
  <si>
    <t>D0865 West Local</t>
  </si>
  <si>
    <t>EXIT-PK-5607</t>
  </si>
  <si>
    <t>EXIT-PK-5608</t>
  </si>
  <si>
    <t>D0867 East Local</t>
  </si>
  <si>
    <t>EXIT-PK-5610</t>
  </si>
  <si>
    <t>D0869 West District</t>
  </si>
  <si>
    <t>EXIT-PK-5612</t>
  </si>
  <si>
    <t>D0873 West Local</t>
  </si>
  <si>
    <t>EXIT-PK-5616</t>
  </si>
  <si>
    <t>D0876 South Local</t>
  </si>
  <si>
    <t>EXIT-PK-5619</t>
  </si>
  <si>
    <t>D0877 South District</t>
  </si>
  <si>
    <t>EXIT-PK-5620</t>
  </si>
  <si>
    <t>EXIT-PK-5621</t>
  </si>
  <si>
    <t>D0877 South Local</t>
  </si>
  <si>
    <t>EXIT-PK-5624</t>
  </si>
  <si>
    <t>D0878 East Local</t>
  </si>
  <si>
    <t>EXIT-PK-5625</t>
  </si>
  <si>
    <t>D0879 East District</t>
  </si>
  <si>
    <t>EXIT-PK-5626</t>
  </si>
  <si>
    <t>D0879 East Local</t>
  </si>
  <si>
    <t>EXIT-PK-5627</t>
  </si>
  <si>
    <t>EXIT-PK-5628</t>
  </si>
  <si>
    <t>D0880 East District</t>
  </si>
  <si>
    <t>EXIT-PK-5629</t>
  </si>
  <si>
    <t>D0880 East Local</t>
  </si>
  <si>
    <t>EXIT-PK-5630</t>
  </si>
  <si>
    <t>D0881 East Local</t>
  </si>
  <si>
    <t>EXIT-PK-5631</t>
  </si>
  <si>
    <t>D0883 East Local</t>
  </si>
  <si>
    <t>EXIT-PK-5632</t>
  </si>
  <si>
    <t>D0884 South Local</t>
  </si>
  <si>
    <t>EXIT-PK-5633</t>
  </si>
  <si>
    <t>D0885 South Local</t>
  </si>
  <si>
    <t>EXIT-PK-5634</t>
  </si>
  <si>
    <t>D0888 East Local</t>
  </si>
  <si>
    <t>EXIT-PK-5636</t>
  </si>
  <si>
    <t>D0891 North Local</t>
  </si>
  <si>
    <t>EXIT-PK-5637</t>
  </si>
  <si>
    <t>D0892 North Metropolitan</t>
  </si>
  <si>
    <t>EXIT-PK-5639</t>
  </si>
  <si>
    <t>D0892 North Local</t>
  </si>
  <si>
    <t>EXIT-PK-5640</t>
  </si>
  <si>
    <t>D0895 East District</t>
  </si>
  <si>
    <t>EXIT-PK-5644</t>
  </si>
  <si>
    <t>D0898 West Local</t>
  </si>
  <si>
    <t>EXIT-PK-5645</t>
  </si>
  <si>
    <t>D0901 South Local</t>
  </si>
  <si>
    <t>EXIT-PK-5647</t>
  </si>
  <si>
    <t>D0904 South Local</t>
  </si>
  <si>
    <t>EXIT-PK-5648</t>
  </si>
  <si>
    <t>D0905 East Local</t>
  </si>
  <si>
    <t>EXIT-PK-5649</t>
  </si>
  <si>
    <t>D0908 East Local</t>
  </si>
  <si>
    <t>EXIT-PK-5653</t>
  </si>
  <si>
    <t>EXIT-PK-5654</t>
  </si>
  <si>
    <t>D0909 South Local</t>
  </si>
  <si>
    <t>EXIT-PK-5655</t>
  </si>
  <si>
    <t>D0910 West Local</t>
  </si>
  <si>
    <t>EXIT-PK-5656</t>
  </si>
  <si>
    <t>D0911 East District</t>
  </si>
  <si>
    <t>EXIT-PK-5658</t>
  </si>
  <si>
    <t>D0911 East Local</t>
  </si>
  <si>
    <t>EXIT-PK-5659</t>
  </si>
  <si>
    <t>D0913 South Local</t>
  </si>
  <si>
    <t>EXIT-PK-5661</t>
  </si>
  <si>
    <t>D0914 East District</t>
  </si>
  <si>
    <t>EXIT-PK-5662</t>
  </si>
  <si>
    <t>D0915 South Local</t>
  </si>
  <si>
    <t>EXIT-PK-5664</t>
  </si>
  <si>
    <t>D0917 South Local</t>
  </si>
  <si>
    <t>EXIT-PK-5665</t>
  </si>
  <si>
    <t>D0918 East Local</t>
  </si>
  <si>
    <t>EXIT-PK-5666</t>
  </si>
  <si>
    <t>D0919 South Local</t>
  </si>
  <si>
    <t>EXIT-PK-5667</t>
  </si>
  <si>
    <t>EXIT-PK-5668</t>
  </si>
  <si>
    <t>D0920 East Local</t>
  </si>
  <si>
    <t>EXIT-PK-5669</t>
  </si>
  <si>
    <t>D0921 South Local</t>
  </si>
  <si>
    <t>EXIT-PK-5670</t>
  </si>
  <si>
    <t>D0922 East District</t>
  </si>
  <si>
    <t>EXIT-PK-5671</t>
  </si>
  <si>
    <t>D0922 East Local</t>
  </si>
  <si>
    <t>EXIT-PK-5672</t>
  </si>
  <si>
    <t>EXIT-PK-5673</t>
  </si>
  <si>
    <t>EXIT-PK-5674</t>
  </si>
  <si>
    <t>D0925 East Local</t>
  </si>
  <si>
    <t>EXIT-PK-5677</t>
  </si>
  <si>
    <t>EXIT-PK-5678</t>
  </si>
  <si>
    <t>D0926 West Local</t>
  </si>
  <si>
    <t>EXIT-PK-5679</t>
  </si>
  <si>
    <t>D0927 South District</t>
  </si>
  <si>
    <t>EXIT-PK-5680</t>
  </si>
  <si>
    <t>D0928 East Local</t>
  </si>
  <si>
    <t>EXIT-PK-5681</t>
  </si>
  <si>
    <t>D0929 South Local</t>
  </si>
  <si>
    <t>EXIT-PK-5682</t>
  </si>
  <si>
    <t>D0930 North Local</t>
  </si>
  <si>
    <t>EXIT-PK-5683</t>
  </si>
  <si>
    <t>D0932 South Local</t>
  </si>
  <si>
    <t>EXIT-PK-5685</t>
  </si>
  <si>
    <t>D0933 West Local</t>
  </si>
  <si>
    <t>EXIT-PK-5686</t>
  </si>
  <si>
    <t>D0934 East Local</t>
  </si>
  <si>
    <t>EXIT-PK-5687</t>
  </si>
  <si>
    <t>D0936 East Local</t>
  </si>
  <si>
    <t>EXIT-PK-5689</t>
  </si>
  <si>
    <t>D0939 East Local</t>
  </si>
  <si>
    <t>EXIT-PK-5692</t>
  </si>
  <si>
    <t>D0944 West Local</t>
  </si>
  <si>
    <t>EXIT-PK-5695</t>
  </si>
  <si>
    <t>D0945 South Local</t>
  </si>
  <si>
    <t>EXIT-PK-5696</t>
  </si>
  <si>
    <t>D0946 West Local</t>
  </si>
  <si>
    <t>EXIT-PK-5697</t>
  </si>
  <si>
    <t>D0947 East Local</t>
  </si>
  <si>
    <t>EXIT-PK-5698</t>
  </si>
  <si>
    <t>D0948 West Local</t>
  </si>
  <si>
    <t>EXIT-PK-5699</t>
  </si>
  <si>
    <t>D0949 West District</t>
  </si>
  <si>
    <t>EXIT-PK-5700</t>
  </si>
  <si>
    <t>D0950 West Local</t>
  </si>
  <si>
    <t>EXIT-PK-5701</t>
  </si>
  <si>
    <t>D0951 East Local</t>
  </si>
  <si>
    <t>EXIT-PK-5703</t>
  </si>
  <si>
    <t>D0956 South Local</t>
  </si>
  <si>
    <t>EXIT-PK-5707</t>
  </si>
  <si>
    <t>D0957 South Local</t>
  </si>
  <si>
    <t>EXIT-PK-5708</t>
  </si>
  <si>
    <t>D0958 West Local</t>
  </si>
  <si>
    <t>EXIT-PK-5709</t>
  </si>
  <si>
    <t>EXIT-PK-5710</t>
  </si>
  <si>
    <t>D0959 West Local</t>
  </si>
  <si>
    <t>EXIT-PK-5711</t>
  </si>
  <si>
    <t>D0960 North Local</t>
  </si>
  <si>
    <t>EXIT-PK-5712</t>
  </si>
  <si>
    <t>D0961 East District</t>
  </si>
  <si>
    <t>EXIT-PK-5713</t>
  </si>
  <si>
    <t>EXIT-PK-5714</t>
  </si>
  <si>
    <t>D0962 South Local</t>
  </si>
  <si>
    <t>EXIT-PK-5715</t>
  </si>
  <si>
    <t>D0963 East Local</t>
  </si>
  <si>
    <t>EXIT-PK-5716</t>
  </si>
  <si>
    <t>D0964 West Local</t>
  </si>
  <si>
    <t>EXIT-PK-5717</t>
  </si>
  <si>
    <t>D0965 West Local</t>
  </si>
  <si>
    <t>EXIT-PK-5718</t>
  </si>
  <si>
    <t>D0966 West Local</t>
  </si>
  <si>
    <t>EXIT-PK-5719</t>
  </si>
  <si>
    <t>D0967 West Local</t>
  </si>
  <si>
    <t>EXIT-PK-5720</t>
  </si>
  <si>
    <t>D0968 East Local</t>
  </si>
  <si>
    <t>EXIT-PK-5722</t>
  </si>
  <si>
    <t>D0970 East Local</t>
  </si>
  <si>
    <t>EXIT-PK-5723</t>
  </si>
  <si>
    <t>D0971 East Local</t>
  </si>
  <si>
    <t>EXIT-PK-5724</t>
  </si>
  <si>
    <t>D0972 North District</t>
  </si>
  <si>
    <t>EXIT-PK-5725</t>
  </si>
  <si>
    <t>D0974 East Local</t>
  </si>
  <si>
    <t>EXIT-PK-5726</t>
  </si>
  <si>
    <t>D0975 North Local</t>
  </si>
  <si>
    <t>EXIT-PK-5728</t>
  </si>
  <si>
    <t>EXIT-PK-5729</t>
  </si>
  <si>
    <t>EXIT-PK-5730</t>
  </si>
  <si>
    <t>EXIT-PK-5731</t>
  </si>
  <si>
    <t>D0977 East Local</t>
  </si>
  <si>
    <t>EXIT-PK-5733</t>
  </si>
  <si>
    <t>D0978 West Local</t>
  </si>
  <si>
    <t>EXIT-PK-5734</t>
  </si>
  <si>
    <t>D0982 West Local</t>
  </si>
  <si>
    <t>EXIT-PK-5740</t>
  </si>
  <si>
    <t>D0984 South Local</t>
  </si>
  <si>
    <t>EXIT-PK-5742</t>
  </si>
  <si>
    <t>D0985 South District</t>
  </si>
  <si>
    <t>EXIT-PK-5743</t>
  </si>
  <si>
    <t>D0986 South Local</t>
  </si>
  <si>
    <t>EXIT-PK-5744</t>
  </si>
  <si>
    <t>D0987 West Local</t>
  </si>
  <si>
    <t>EXIT-PK-5745</t>
  </si>
  <si>
    <t>EXIT-PK-5746</t>
  </si>
  <si>
    <t>D0988 North Local</t>
  </si>
  <si>
    <t>EXIT-PK-5747</t>
  </si>
  <si>
    <t>D0991 South Local</t>
  </si>
  <si>
    <t>EXIT-PK-5749</t>
  </si>
  <si>
    <t>D0992 North Local</t>
  </si>
  <si>
    <t>EXIT-PK-5750</t>
  </si>
  <si>
    <t>D0993 North Local</t>
  </si>
  <si>
    <t>EXIT-PK-5751</t>
  </si>
  <si>
    <t>D0994 East Local</t>
  </si>
  <si>
    <t>EXIT-PK-5752</t>
  </si>
  <si>
    <t>D0995 East Metropolitan</t>
  </si>
  <si>
    <t>EXIT-PK-5753</t>
  </si>
  <si>
    <t>EXIT-PK-5754</t>
  </si>
  <si>
    <t>EXIT-PK-5755</t>
  </si>
  <si>
    <t>D0996 East Metropolitan</t>
  </si>
  <si>
    <t>EXIT-PK-5756</t>
  </si>
  <si>
    <t>D0998 West Local</t>
  </si>
  <si>
    <t>EXIT-PK-5757</t>
  </si>
  <si>
    <t>D1000 East Local</t>
  </si>
  <si>
    <t>EXIT-PK-5759</t>
  </si>
  <si>
    <t>D1001 East Local</t>
  </si>
  <si>
    <t>EXIT-PK-5760</t>
  </si>
  <si>
    <t>D1006 South Local</t>
  </si>
  <si>
    <t>EXIT-PK-5766</t>
  </si>
  <si>
    <t>EXIT-PK-5767</t>
  </si>
  <si>
    <t>D1009 East Local</t>
  </si>
  <si>
    <t>EXIT-PK-5770</t>
  </si>
  <si>
    <t>D1010 East Local</t>
  </si>
  <si>
    <t>EXIT-PK-5771</t>
  </si>
  <si>
    <t>D1012 South Local</t>
  </si>
  <si>
    <t>EXIT-PK-5772</t>
  </si>
  <si>
    <t>D1013 South Local</t>
  </si>
  <si>
    <t>EXIT-PK-5773</t>
  </si>
  <si>
    <t>D1015 West Local</t>
  </si>
  <si>
    <t>EXIT-PK-5775</t>
  </si>
  <si>
    <t>D1016 South District</t>
  </si>
  <si>
    <t>EXIT-PK-5776</t>
  </si>
  <si>
    <t>D1017 West Local</t>
  </si>
  <si>
    <t>EXIT-PK-5777</t>
  </si>
  <si>
    <t>D1018 West Local</t>
  </si>
  <si>
    <t>EXIT-PK-5778</t>
  </si>
  <si>
    <t>D1019 West Local</t>
  </si>
  <si>
    <t>EXIT-PK-5779</t>
  </si>
  <si>
    <t>D1021 East Local</t>
  </si>
  <si>
    <t>EXIT-PK-5781</t>
  </si>
  <si>
    <t>D1022 South Local</t>
  </si>
  <si>
    <t>EXIT-PK-5782</t>
  </si>
  <si>
    <t>D1023 North Local</t>
  </si>
  <si>
    <t>EXIT-PK-5783</t>
  </si>
  <si>
    <t>D1024 South Local</t>
  </si>
  <si>
    <t>EXIT-PK-5784</t>
  </si>
  <si>
    <t>D1025 South Local</t>
  </si>
  <si>
    <t>EXIT-PK-5785</t>
  </si>
  <si>
    <t>D1026 West Local</t>
  </si>
  <si>
    <t>EXIT-PK-5786</t>
  </si>
  <si>
    <t>D1027 West Local</t>
  </si>
  <si>
    <t>EXIT-PK-5787</t>
  </si>
  <si>
    <t>D1029 North Local</t>
  </si>
  <si>
    <t>EXIT-PK-5789</t>
  </si>
  <si>
    <t>D1031 West Local</t>
  </si>
  <si>
    <t>EXIT-PK-5791</t>
  </si>
  <si>
    <t>D1032 South Local</t>
  </si>
  <si>
    <t>EXIT-PK-5792</t>
  </si>
  <si>
    <t>D1033 West Local</t>
  </si>
  <si>
    <t>EXIT-PK-5793</t>
  </si>
  <si>
    <t>EXIT-PK-5794</t>
  </si>
  <si>
    <t>EXIT-PK-5795</t>
  </si>
  <si>
    <t>EXIT-PK-5796</t>
  </si>
  <si>
    <t>D1034 East Local</t>
  </si>
  <si>
    <t>EXIT-PK-5798</t>
  </si>
  <si>
    <t>D1035 East Local</t>
  </si>
  <si>
    <t>EXIT-PK-5801</t>
  </si>
  <si>
    <t>D1036 East Local</t>
  </si>
  <si>
    <t>EXIT-PK-5802</t>
  </si>
  <si>
    <t>D1039 South Local</t>
  </si>
  <si>
    <t>EXIT-PK-5805</t>
  </si>
  <si>
    <t>D1040 East Local</t>
  </si>
  <si>
    <t>EXIT-PK-5806</t>
  </si>
  <si>
    <t>D1042 West Local</t>
  </si>
  <si>
    <t>EXIT-PK-5808</t>
  </si>
  <si>
    <t>D1043 East Local</t>
  </si>
  <si>
    <t>EXIT-PK-5810</t>
  </si>
  <si>
    <t>EXIT-PK-5811</t>
  </si>
  <si>
    <t>D1044 South Local</t>
  </si>
  <si>
    <t>EXIT-PK-5812</t>
  </si>
  <si>
    <t>D1048 East Local</t>
  </si>
  <si>
    <t>EXIT-PK-5815</t>
  </si>
  <si>
    <t>D1051 East Local</t>
  </si>
  <si>
    <t>EXIT-PK-5817</t>
  </si>
  <si>
    <t>D1053 South Local</t>
  </si>
  <si>
    <t>EXIT-PK-5819</t>
  </si>
  <si>
    <t>D1055 East Local</t>
  </si>
  <si>
    <t>EXIT-PK-5820</t>
  </si>
  <si>
    <t>EXIT-PK-5821</t>
  </si>
  <si>
    <t>D1056 South Local</t>
  </si>
  <si>
    <t>EXIT-PK-5822</t>
  </si>
  <si>
    <t>EXIT-PK-5823</t>
  </si>
  <si>
    <t>D1057 South Local</t>
  </si>
  <si>
    <t>EXIT-PK-5826</t>
  </si>
  <si>
    <t>EXIT-PK-5827</t>
  </si>
  <si>
    <t>D1059 North Local</t>
  </si>
  <si>
    <t>EXIT-PK-5830</t>
  </si>
  <si>
    <t>D1060 South Local</t>
  </si>
  <si>
    <t>EXIT-PK-5831</t>
  </si>
  <si>
    <t>D1061 South Local</t>
  </si>
  <si>
    <t>EXIT-PK-5832</t>
  </si>
  <si>
    <t>EXIT-PK-5833</t>
  </si>
  <si>
    <t>D1063 East Local</t>
  </si>
  <si>
    <t>EXIT-PK-5835</t>
  </si>
  <si>
    <t>D1064 East Local</t>
  </si>
  <si>
    <t>EXIT-PK-5836</t>
  </si>
  <si>
    <t>D1066 South Local</t>
  </si>
  <si>
    <t>EXIT-PK-5837</t>
  </si>
  <si>
    <t>D1067 South Local</t>
  </si>
  <si>
    <t>EXIT-PK-5838</t>
  </si>
  <si>
    <t>D1068 South Local</t>
  </si>
  <si>
    <t>EXIT-PK-5839</t>
  </si>
  <si>
    <t>D1069 East Local</t>
  </si>
  <si>
    <t>EXIT-PK-5840</t>
  </si>
  <si>
    <t>D1073 South Local</t>
  </si>
  <si>
    <t>EXIT-PK-5844</t>
  </si>
  <si>
    <t>D1075 North Local</t>
  </si>
  <si>
    <t>EXIT-PK-5845</t>
  </si>
  <si>
    <t>D1076 North Local</t>
  </si>
  <si>
    <t>EXIT-PK-5846</t>
  </si>
  <si>
    <t>D1077 South Local</t>
  </si>
  <si>
    <t>EXIT-PK-5847</t>
  </si>
  <si>
    <t>EXIT-PK-5848</t>
  </si>
  <si>
    <t>D1078 West Local</t>
  </si>
  <si>
    <t>EXIT-PK-5849</t>
  </si>
  <si>
    <t>EXIT-PK-5850</t>
  </si>
  <si>
    <t>D1079 West Local</t>
  </si>
  <si>
    <t>EXIT-PK-5851</t>
  </si>
  <si>
    <t>EXIT-PK-5852</t>
  </si>
  <si>
    <t>D1080 East Local</t>
  </si>
  <si>
    <t>EXIT-PK-5853</t>
  </si>
  <si>
    <t>D1081 East Local</t>
  </si>
  <si>
    <t>EXIT-PK-5854</t>
  </si>
  <si>
    <t>D1082 North Local</t>
  </si>
  <si>
    <t>EXIT-PK-5855</t>
  </si>
  <si>
    <t>D1083 East Local</t>
  </si>
  <si>
    <t>EXIT-PK-5856</t>
  </si>
  <si>
    <t>D1084 North Local</t>
  </si>
  <si>
    <t>EXIT-PK-5857</t>
  </si>
  <si>
    <t>D1085 South Local</t>
  </si>
  <si>
    <t>EXIT-PK-5858</t>
  </si>
  <si>
    <t>D1086 East Local</t>
  </si>
  <si>
    <t>EXIT-PK-5859</t>
  </si>
  <si>
    <t>D1087 South Local</t>
  </si>
  <si>
    <t>EXIT-PK-5860</t>
  </si>
  <si>
    <t>D1089 West District</t>
  </si>
  <si>
    <t>EXIT-PK-5863</t>
  </si>
  <si>
    <t>EXIT-PK-5864</t>
  </si>
  <si>
    <t>D1090 West Local</t>
  </si>
  <si>
    <t>EXIT-PK-5865</t>
  </si>
  <si>
    <t>D1091 South Local</t>
  </si>
  <si>
    <t>EXIT-PK-5866</t>
  </si>
  <si>
    <t>D1092 North Local</t>
  </si>
  <si>
    <t>EXIT-PK-5867</t>
  </si>
  <si>
    <t>D1093 North Local</t>
  </si>
  <si>
    <t>EXIT-PK-5868</t>
  </si>
  <si>
    <t>D1095 West Local</t>
  </si>
  <si>
    <t>EXIT-PK-5869</t>
  </si>
  <si>
    <t>D1098 North Local</t>
  </si>
  <si>
    <t>EXIT-PK-5872</t>
  </si>
  <si>
    <t>D1099 South Local</t>
  </si>
  <si>
    <t>EXIT-PK-5873</t>
  </si>
  <si>
    <t>D1100 South Local</t>
  </si>
  <si>
    <t>EXIT-PK-5874</t>
  </si>
  <si>
    <t>D1101 South District</t>
  </si>
  <si>
    <t>EXIT-PK-5875</t>
  </si>
  <si>
    <t>D1102 South Local</t>
  </si>
  <si>
    <t>EXIT-PK-5876</t>
  </si>
  <si>
    <t>D1105 East District</t>
  </si>
  <si>
    <t>EXIT-PK-5880</t>
  </si>
  <si>
    <t>EXIT-PK-5881</t>
  </si>
  <si>
    <t>D1106 East District</t>
  </si>
  <si>
    <t>EXIT-PK-5885</t>
  </si>
  <si>
    <t>D1106 East Metropolitan</t>
  </si>
  <si>
    <t>EXIT-PK-5886</t>
  </si>
  <si>
    <t>EXIT-PK-5887</t>
  </si>
  <si>
    <t>D1108 North Metropolitan</t>
  </si>
  <si>
    <t>EXIT-PK-5888</t>
  </si>
  <si>
    <t>EXIT-PK-5889</t>
  </si>
  <si>
    <t>EXIT-PK-5896</t>
  </si>
  <si>
    <t>D1109 West Local</t>
  </si>
  <si>
    <t>EXIT-PK-5900</t>
  </si>
  <si>
    <t>EXIT-PK-5903</t>
  </si>
  <si>
    <t>D1110 North Local</t>
  </si>
  <si>
    <t>EXIT-PK-5905</t>
  </si>
  <si>
    <t>D1113 North Local</t>
  </si>
  <si>
    <t>EXIT-PK-5906</t>
  </si>
  <si>
    <t>D1114 North District</t>
  </si>
  <si>
    <t>EXIT-PK-5909</t>
  </si>
  <si>
    <t>D1114 North Local</t>
  </si>
  <si>
    <t>EXIT-PK-5910</t>
  </si>
  <si>
    <t>D1115 North Local</t>
  </si>
  <si>
    <t>EXIT-PK-5911</t>
  </si>
  <si>
    <t>D1116 South District</t>
  </si>
  <si>
    <t>EXIT-PK-5912</t>
  </si>
  <si>
    <t>D1116 South Local</t>
  </si>
  <si>
    <t>EXIT-PK-5913</t>
  </si>
  <si>
    <t>EXIT-PK-5914</t>
  </si>
  <si>
    <t>D1117 West Local</t>
  </si>
  <si>
    <t>EXIT-PK-5915</t>
  </si>
  <si>
    <t>D1119 West Local</t>
  </si>
  <si>
    <t>EXIT-PK-5917</t>
  </si>
  <si>
    <t>D1120 South Local</t>
  </si>
  <si>
    <t>EXIT-PK-5918</t>
  </si>
  <si>
    <t>D1123 East Local</t>
  </si>
  <si>
    <t>EXIT-PK-5919</t>
  </si>
  <si>
    <t>D1124 East Local</t>
  </si>
  <si>
    <t>EXIT-PK-5920</t>
  </si>
  <si>
    <t>D1127 South Local</t>
  </si>
  <si>
    <t>EXIT-PK-5922</t>
  </si>
  <si>
    <t>D1128 East Local</t>
  </si>
  <si>
    <t>EXIT-PK-5924</t>
  </si>
  <si>
    <t>EXIT-PK-5925</t>
  </si>
  <si>
    <t>EXIT-PK-5926</t>
  </si>
  <si>
    <t>D1129 North Local</t>
  </si>
  <si>
    <t>EXIT-PK-5927</t>
  </si>
  <si>
    <t>D1131 East Local</t>
  </si>
  <si>
    <t>EXIT-PK-5928</t>
  </si>
  <si>
    <t>D1132 West Local</t>
  </si>
  <si>
    <t>EXIT-PK-5929</t>
  </si>
  <si>
    <t>D1132 West District</t>
  </si>
  <si>
    <t>EXIT-PK-5930</t>
  </si>
  <si>
    <t>D1133 East Local</t>
  </si>
  <si>
    <t>EXIT-PK-5931</t>
  </si>
  <si>
    <t>D1134 South Local</t>
  </si>
  <si>
    <t>EXIT-PK-5932</t>
  </si>
  <si>
    <t>D1135 North Local</t>
  </si>
  <si>
    <t>EXIT-PK-5933</t>
  </si>
  <si>
    <t>D1137 West District</t>
  </si>
  <si>
    <t>EXIT-PK-5935</t>
  </si>
  <si>
    <t>EXIT-PK-5937</t>
  </si>
  <si>
    <t>EXIT-PK-5939</t>
  </si>
  <si>
    <t>EXIT-PK-5940</t>
  </si>
  <si>
    <t>D1139 West Local</t>
  </si>
  <si>
    <t>EXIT-PK-5942</t>
  </si>
  <si>
    <t>D1140 West Local</t>
  </si>
  <si>
    <t>EXIT-PK-5943</t>
  </si>
  <si>
    <t>D1141 West Local</t>
  </si>
  <si>
    <t>EXIT-PK-5944</t>
  </si>
  <si>
    <t>D1142 North District</t>
  </si>
  <si>
    <t>EXIT-PK-5945</t>
  </si>
  <si>
    <t>D1143 East Local</t>
  </si>
  <si>
    <t>EXIT-PK-5946</t>
  </si>
  <si>
    <t>D1144 East District</t>
  </si>
  <si>
    <t>EXIT-PK-5947</t>
  </si>
  <si>
    <t>D1144 East Local</t>
  </si>
  <si>
    <t>EXIT-PK-5948</t>
  </si>
  <si>
    <t>D1145 South Local</t>
  </si>
  <si>
    <t>EXIT-PK-5949</t>
  </si>
  <si>
    <t>EXIT-PK-5950</t>
  </si>
  <si>
    <t>EXIT-PK-5951</t>
  </si>
  <si>
    <t>D1146 East Local</t>
  </si>
  <si>
    <t>EXIT-PK-5952</t>
  </si>
  <si>
    <t>D1147 South Local</t>
  </si>
  <si>
    <t>EXIT-PK-5953</t>
  </si>
  <si>
    <t>D1148 South Local</t>
  </si>
  <si>
    <t>EXIT-PK-5954</t>
  </si>
  <si>
    <t>EXIT-PK-5955</t>
  </si>
  <si>
    <t>EXIT-PK-5956</t>
  </si>
  <si>
    <t>D1149 East Local</t>
  </si>
  <si>
    <t>EXIT-PK-5957</t>
  </si>
  <si>
    <t>D1150 East Local</t>
  </si>
  <si>
    <t>EXIT-PK-5958</t>
  </si>
  <si>
    <t>D1151 South Local</t>
  </si>
  <si>
    <t>EXIT-PK-5959</t>
  </si>
  <si>
    <t>D1153 East Local</t>
  </si>
  <si>
    <t>EXIT-PK-5961</t>
  </si>
  <si>
    <t>D1154 West Local</t>
  </si>
  <si>
    <t>EXIT-PK-5963</t>
  </si>
  <si>
    <t>D1155 West Local</t>
  </si>
  <si>
    <t>EXIT-PK-5964</t>
  </si>
  <si>
    <t>EXIT-PK-5965</t>
  </si>
  <si>
    <t>EXIT-PK-5966</t>
  </si>
  <si>
    <t>D1156 South Local</t>
  </si>
  <si>
    <t>EXIT-PK-5967</t>
  </si>
  <si>
    <t>D1157 East Local</t>
  </si>
  <si>
    <t>EXIT-PK-5968</t>
  </si>
  <si>
    <t>EXIT-PK-5969</t>
  </si>
  <si>
    <t>D1158 North District</t>
  </si>
  <si>
    <t>EXIT-PK-5972</t>
  </si>
  <si>
    <t>D1159 West Local</t>
  </si>
  <si>
    <t>EXIT-PK-5973</t>
  </si>
  <si>
    <t>EXIT-PK-5975</t>
  </si>
  <si>
    <t>D1160 South Local</t>
  </si>
  <si>
    <t>EXIT-PK-5976</t>
  </si>
  <si>
    <t>D1163 West Local</t>
  </si>
  <si>
    <t>EXIT-PK-5978</t>
  </si>
  <si>
    <t>D1165 South Local</t>
  </si>
  <si>
    <t>EXIT-PK-5981</t>
  </si>
  <si>
    <t>EXIT-PK-5983</t>
  </si>
  <si>
    <t>D1166 South Local</t>
  </si>
  <si>
    <t>EXIT-PK-5984</t>
  </si>
  <si>
    <t>D1167 South Local</t>
  </si>
  <si>
    <t>EXIT-PK-5985</t>
  </si>
  <si>
    <t>D1168 South Local</t>
  </si>
  <si>
    <t>EXIT-PK-5986</t>
  </si>
  <si>
    <t>D1169 South Local</t>
  </si>
  <si>
    <t>EXIT-PK-5987</t>
  </si>
  <si>
    <t>D1173 East Local</t>
  </si>
  <si>
    <t>EXIT-PK-5988</t>
  </si>
  <si>
    <t>D1174 North Local</t>
  </si>
  <si>
    <t>EXIT-PK-5989</t>
  </si>
  <si>
    <t>D1175 East Local</t>
  </si>
  <si>
    <t>EXIT-PK-5990</t>
  </si>
  <si>
    <t>D1176 West Local</t>
  </si>
  <si>
    <t>EXIT-PK-5991</t>
  </si>
  <si>
    <t>D1177 West Local</t>
  </si>
  <si>
    <t>EXIT-PK-5992</t>
  </si>
  <si>
    <t>D1178 North Local</t>
  </si>
  <si>
    <t>EXIT-PK-5994</t>
  </si>
  <si>
    <t>D1180 South Local</t>
  </si>
  <si>
    <t>EXIT-PK-5995</t>
  </si>
  <si>
    <t>D1183 West Local</t>
  </si>
  <si>
    <t>EXIT-PK-6000</t>
  </si>
  <si>
    <t>D1184 South Local</t>
  </si>
  <si>
    <t>EXIT-PK-6001</t>
  </si>
  <si>
    <t>D1185 South Local</t>
  </si>
  <si>
    <t>EXIT-PK-6002</t>
  </si>
  <si>
    <t>EXIT-PK-6003</t>
  </si>
  <si>
    <t>D1186 West Local</t>
  </si>
  <si>
    <t>EXIT-PK-6005</t>
  </si>
  <si>
    <t>D1186 West District</t>
  </si>
  <si>
    <t>EXIT-PK-6006</t>
  </si>
  <si>
    <t>D1187 South Local</t>
  </si>
  <si>
    <t>EXIT-PK-6009</t>
  </si>
  <si>
    <t>EXIT-PK-6010</t>
  </si>
  <si>
    <t>D1188 South Local</t>
  </si>
  <si>
    <t>EXIT-PK-6011</t>
  </si>
  <si>
    <t>D1189 West Local</t>
  </si>
  <si>
    <t>EXIT-PK-6012</t>
  </si>
  <si>
    <t>EXIT-PK-6013</t>
  </si>
  <si>
    <t>D1190 West Local</t>
  </si>
  <si>
    <t>EXIT-PK-6014</t>
  </si>
  <si>
    <t>D1191 West Local</t>
  </si>
  <si>
    <t>EXIT-PK-6015</t>
  </si>
  <si>
    <t>D1192 East Local</t>
  </si>
  <si>
    <t>EXIT-PK-6016</t>
  </si>
  <si>
    <t>D1193 East Local</t>
  </si>
  <si>
    <t>EXIT-PK-6017</t>
  </si>
  <si>
    <t>D1194 South Local</t>
  </si>
  <si>
    <t>EXIT-PK-6018</t>
  </si>
  <si>
    <t>D1195 South Local</t>
  </si>
  <si>
    <t>EXIT-PK-6020</t>
  </si>
  <si>
    <t>D1195 South District</t>
  </si>
  <si>
    <t>EXIT-PK-6021</t>
  </si>
  <si>
    <t>EXIT-PK-6022</t>
  </si>
  <si>
    <t>D1196 North Local</t>
  </si>
  <si>
    <t>EXIT-PK-6023</t>
  </si>
  <si>
    <t>D1197 South Local</t>
  </si>
  <si>
    <t>EXIT-PK-6024</t>
  </si>
  <si>
    <t>D1198 West Local</t>
  </si>
  <si>
    <t>EXIT-PK-6025</t>
  </si>
  <si>
    <t>D1200 South Local</t>
  </si>
  <si>
    <t>EXIT-PK-6026</t>
  </si>
  <si>
    <t>EXIT-PK-6027</t>
  </si>
  <si>
    <t>D1201 West Local</t>
  </si>
  <si>
    <t>EXIT-PK-6028</t>
  </si>
  <si>
    <t>D1202 South Local</t>
  </si>
  <si>
    <t>EXIT-PK-6029</t>
  </si>
  <si>
    <t>D1203 South Local</t>
  </si>
  <si>
    <t>EXIT-PK-6030</t>
  </si>
  <si>
    <t>D1204 South Local</t>
  </si>
  <si>
    <t>EXIT-PK-6031</t>
  </si>
  <si>
    <t>D1205 South Local</t>
  </si>
  <si>
    <t>EXIT-PK-6032</t>
  </si>
  <si>
    <t>D1206 West Local</t>
  </si>
  <si>
    <t>EXIT-PK-6033</t>
  </si>
  <si>
    <t>D1207 South Local</t>
  </si>
  <si>
    <t>EXIT-PK-6034</t>
  </si>
  <si>
    <t>D1208 South Local</t>
  </si>
  <si>
    <t>EXIT-PK-6036</t>
  </si>
  <si>
    <t>EXIT-PK-6037</t>
  </si>
  <si>
    <t>EXIT-PK-6039</t>
  </si>
  <si>
    <t>D1209 West Local</t>
  </si>
  <si>
    <t>EXIT-PK-6040</t>
  </si>
  <si>
    <t>D1210 South Local</t>
  </si>
  <si>
    <t>EXIT-PK-6041</t>
  </si>
  <si>
    <t>D1211 West Local</t>
  </si>
  <si>
    <t>EXIT-PK-6042</t>
  </si>
  <si>
    <t>EXIT-PK-6044</t>
  </si>
  <si>
    <t>D1212 South Local</t>
  </si>
  <si>
    <t>EXIT-PK-6046</t>
  </si>
  <si>
    <t>D1213 South Local</t>
  </si>
  <si>
    <t>EXIT-PK-6047</t>
  </si>
  <si>
    <t>D1214 South Local</t>
  </si>
  <si>
    <t>EXIT-PK-6049</t>
  </si>
  <si>
    <t>EXIT-PK-6050</t>
  </si>
  <si>
    <t>EXIT-PK-6051</t>
  </si>
  <si>
    <t>EXIT-PK-6052</t>
  </si>
  <si>
    <t>D1215 South Local</t>
  </si>
  <si>
    <t>EXIT-PK-6053</t>
  </si>
  <si>
    <t>EXIT-PK-6054</t>
  </si>
  <si>
    <t>D1216 South Local</t>
  </si>
  <si>
    <t>EXIT-PK-6055</t>
  </si>
  <si>
    <t>D1220 South Local</t>
  </si>
  <si>
    <t>EXIT-PK-6057</t>
  </si>
  <si>
    <t>EXIT-PK-6058</t>
  </si>
  <si>
    <t>D1221 South Local</t>
  </si>
  <si>
    <t>EXIT-PK-6059</t>
  </si>
  <si>
    <t>D1223 South Local</t>
  </si>
  <si>
    <t>EXIT-PK-6060</t>
  </si>
  <si>
    <t>EXIT-PK-6061</t>
  </si>
  <si>
    <t>D1226 South Local</t>
  </si>
  <si>
    <t>EXIT-PK-6062</t>
  </si>
  <si>
    <t>D1227 East Local</t>
  </si>
  <si>
    <t>EXIT-PK-6063</t>
  </si>
  <si>
    <t>D1228 South Local</t>
  </si>
  <si>
    <t>EXIT-PK-6064</t>
  </si>
  <si>
    <t>D1229 West Local</t>
  </si>
  <si>
    <t>EXIT-PK-6065</t>
  </si>
  <si>
    <t>D1230 West Local</t>
  </si>
  <si>
    <t>EXIT-PK-6066</t>
  </si>
  <si>
    <t>EXIT-PK-6067</t>
  </si>
  <si>
    <t>D1234 South Local</t>
  </si>
  <si>
    <t>EXIT-PK-6069</t>
  </si>
  <si>
    <t>D1235 South Local</t>
  </si>
  <si>
    <t>EXIT-PK-6070</t>
  </si>
  <si>
    <t>D1237 East Local</t>
  </si>
  <si>
    <t>EXIT-PK-6071</t>
  </si>
  <si>
    <t>EXIT-PK-6072</t>
  </si>
  <si>
    <t>D1238 East Local</t>
  </si>
  <si>
    <t>EXIT-PK-6074</t>
  </si>
  <si>
    <t>D1239 North District</t>
  </si>
  <si>
    <t>EXIT-PK-6075</t>
  </si>
  <si>
    <t>D1240 West Local</t>
  </si>
  <si>
    <t>EXIT-PK-6076</t>
  </si>
  <si>
    <t>EXIT-PK-6077</t>
  </si>
  <si>
    <t>D1241 West Local</t>
  </si>
  <si>
    <t>EXIT-PK-6078</t>
  </si>
  <si>
    <t>D1242 South Local</t>
  </si>
  <si>
    <t>EXIT-PK-6079</t>
  </si>
  <si>
    <t>EXIT-PK-6081</t>
  </si>
  <si>
    <t>EXIT-PK-6085</t>
  </si>
  <si>
    <t>D1244 North Local</t>
  </si>
  <si>
    <t>EXIT-PK-6089</t>
  </si>
  <si>
    <t>D1244 North District</t>
  </si>
  <si>
    <t>EXIT-PK-6090</t>
  </si>
  <si>
    <t>D1245 North Local</t>
  </si>
  <si>
    <t>EXIT-PK-6091</t>
  </si>
  <si>
    <t>D1246 East Metropolitan</t>
  </si>
  <si>
    <t>EXIT-PK-6092</t>
  </si>
  <si>
    <t>EXIT-PK-6093</t>
  </si>
  <si>
    <t>EXIT-PK-6094</t>
  </si>
  <si>
    <t>D1247 South Metropolitan</t>
  </si>
  <si>
    <t>EXIT-PK-6095</t>
  </si>
  <si>
    <t>D1247 South District</t>
  </si>
  <si>
    <t>EXIT-PK-6096</t>
  </si>
  <si>
    <t>D1248 East District</t>
  </si>
  <si>
    <t>EXIT-PK-6100</t>
  </si>
  <si>
    <t>EXIT-PK-6101</t>
  </si>
  <si>
    <t>D1248 East Local</t>
  </si>
  <si>
    <t>EXIT-PK-6102</t>
  </si>
  <si>
    <t>D1249 South Local</t>
  </si>
  <si>
    <t>EXIT-PK-6103</t>
  </si>
  <si>
    <t>D1251 East Local</t>
  </si>
  <si>
    <t>EXIT-PK-6105</t>
  </si>
  <si>
    <t>D1252 North District</t>
  </si>
  <si>
    <t>EXIT-PK-6106</t>
  </si>
  <si>
    <t>D1253 South Local</t>
  </si>
  <si>
    <t>EXIT-PK-6111</t>
  </si>
  <si>
    <t>D1254 South Local</t>
  </si>
  <si>
    <t>EXIT-PK-6112</t>
  </si>
  <si>
    <t>EXIT-PK-6113</t>
  </si>
  <si>
    <t>EXIT-PK-6114</t>
  </si>
  <si>
    <t>D1255 South Local</t>
  </si>
  <si>
    <t>EXIT-PK-6115</t>
  </si>
  <si>
    <t>D1256 East Local</t>
  </si>
  <si>
    <t>EXIT-PK-6116</t>
  </si>
  <si>
    <t>D1257 West Local</t>
  </si>
  <si>
    <t>EXIT-PK-6117</t>
  </si>
  <si>
    <t>D1258 West Local</t>
  </si>
  <si>
    <t>EXIT-PK-6118</t>
  </si>
  <si>
    <t>D1258 West District</t>
  </si>
  <si>
    <t>EXIT-PK-6120</t>
  </si>
  <si>
    <t>EXIT-PK-6121</t>
  </si>
  <si>
    <t>D1260 North Local</t>
  </si>
  <si>
    <t>EXIT-PK-6123</t>
  </si>
  <si>
    <t>D1262 North District</t>
  </si>
  <si>
    <t>EXIT-PK-6125</t>
  </si>
  <si>
    <t>D1263 South Metropolitan</t>
  </si>
  <si>
    <t>EXIT-PK-6126</t>
  </si>
  <si>
    <t>D1264 North District</t>
  </si>
  <si>
    <t>EXIT-PK-6127</t>
  </si>
  <si>
    <t>EXIT-PK-6130</t>
  </si>
  <si>
    <t>EXIT-PK-6132</t>
  </si>
  <si>
    <t>D1267 South Local</t>
  </si>
  <si>
    <t>EXIT-PK-6134</t>
  </si>
  <si>
    <t>D1268 East Local</t>
  </si>
  <si>
    <t>EXIT-PK-6135</t>
  </si>
  <si>
    <t>D1269 East Local</t>
  </si>
  <si>
    <t>EXIT-PK-6136</t>
  </si>
  <si>
    <t>D1270 South Local</t>
  </si>
  <si>
    <t>EXIT-PK-6137</t>
  </si>
  <si>
    <t>D1271 North Local</t>
  </si>
  <si>
    <t>EXIT-PK-6138</t>
  </si>
  <si>
    <t>D1272 East Local</t>
  </si>
  <si>
    <t>EXIT-PK-6139</t>
  </si>
  <si>
    <t>D1273 South Local</t>
  </si>
  <si>
    <t>EXIT-PK-6140</t>
  </si>
  <si>
    <t>D1276 East Local</t>
  </si>
  <si>
    <t>EXIT-PK-6143</t>
  </si>
  <si>
    <t>D1277 West Local</t>
  </si>
  <si>
    <t>EXIT-PK-6144</t>
  </si>
  <si>
    <t>D1279 South District</t>
  </si>
  <si>
    <t>EXIT-PK-6145</t>
  </si>
  <si>
    <t>EXIT-PK-6146</t>
  </si>
  <si>
    <t>EXIT-PK-6147</t>
  </si>
  <si>
    <t>EXIT-PK-6148</t>
  </si>
  <si>
    <t>EXIT-PK-6149</t>
  </si>
  <si>
    <t>EXIT-PK-6150</t>
  </si>
  <si>
    <t>EXIT-PK-6151</t>
  </si>
  <si>
    <t>EXIT-PK-6153</t>
  </si>
  <si>
    <t>D1280 West Local</t>
  </si>
  <si>
    <t>EXIT-PK-6154</t>
  </si>
  <si>
    <t>D1281 West Local</t>
  </si>
  <si>
    <t>EXIT-PK-6155</t>
  </si>
  <si>
    <t>D1281 West District</t>
  </si>
  <si>
    <t>EXIT-PK-6156</t>
  </si>
  <si>
    <t>D1282 East Local</t>
  </si>
  <si>
    <t>EXIT-PK-6157</t>
  </si>
  <si>
    <t>D1283 South Local</t>
  </si>
  <si>
    <t>EXIT-PK-6158</t>
  </si>
  <si>
    <t>D1285 South Local</t>
  </si>
  <si>
    <t>EXIT-PK-6159</t>
  </si>
  <si>
    <t>D1286 South Local</t>
  </si>
  <si>
    <t>EXIT-PK-6161</t>
  </si>
  <si>
    <t>D1289 South Local</t>
  </si>
  <si>
    <t>EXIT-PK-6163</t>
  </si>
  <si>
    <t>EXIT-PK-6164</t>
  </si>
  <si>
    <t>EXIT-PK-6165</t>
  </si>
  <si>
    <t>D1290 West Local</t>
  </si>
  <si>
    <t>EXIT-PK-6166</t>
  </si>
  <si>
    <t>D1291 West Local</t>
  </si>
  <si>
    <t>EXIT-PK-6167</t>
  </si>
  <si>
    <t>D1293 North Local</t>
  </si>
  <si>
    <t>EXIT-PK-6168</t>
  </si>
  <si>
    <t>D1294 South Local</t>
  </si>
  <si>
    <t>EXIT-PK-6169</t>
  </si>
  <si>
    <t>D1295 South Local</t>
  </si>
  <si>
    <t>EXIT-PK-6170</t>
  </si>
  <si>
    <t>D1296 South Local</t>
  </si>
  <si>
    <t>EXIT-PK-6171</t>
  </si>
  <si>
    <t>D1297 West Local</t>
  </si>
  <si>
    <t>EXIT-PK-6172</t>
  </si>
  <si>
    <t>D1299 South Local</t>
  </si>
  <si>
    <t>EXIT-PK-6173</t>
  </si>
  <si>
    <t>EXIT-PK-6174</t>
  </si>
  <si>
    <t>D1301 South Local</t>
  </si>
  <si>
    <t>EXIT-PK-6177</t>
  </si>
  <si>
    <t>D1302 South Local</t>
  </si>
  <si>
    <t>EXIT-PK-6178</t>
  </si>
  <si>
    <t>D1303 West Local</t>
  </si>
  <si>
    <t>EXIT-PK-6183</t>
  </si>
  <si>
    <t>D1304 West Local</t>
  </si>
  <si>
    <t>EXIT-PK-6184</t>
  </si>
  <si>
    <t>EXIT-PK-6185</t>
  </si>
  <si>
    <t>D1305 West Local</t>
  </si>
  <si>
    <t>EXIT-PK-6186</t>
  </si>
  <si>
    <t>D1306 East Local</t>
  </si>
  <si>
    <t>EXIT-PK-6187</t>
  </si>
  <si>
    <t>D1307 North Local</t>
  </si>
  <si>
    <t>EXIT-PK-6189</t>
  </si>
  <si>
    <t>D1308 North District</t>
  </si>
  <si>
    <t>EXIT-PK-6190</t>
  </si>
  <si>
    <t>EXIT-PK-6191</t>
  </si>
  <si>
    <t>EXIT-PK-6192</t>
  </si>
  <si>
    <t>D1309 West Local</t>
  </si>
  <si>
    <t>EXIT-PK-6193</t>
  </si>
  <si>
    <t>EXIT-PK-6195</t>
  </si>
  <si>
    <t>D1312 West District</t>
  </si>
  <si>
    <t>EXIT-PK-6197</t>
  </si>
  <si>
    <t>D1313 West District</t>
  </si>
  <si>
    <t>EXIT-PK-6198</t>
  </si>
  <si>
    <t>D1314 West Local</t>
  </si>
  <si>
    <t>EXIT-PK-6199</t>
  </si>
  <si>
    <t>D1315 East Local</t>
  </si>
  <si>
    <t>EXIT-PK-6200</t>
  </si>
  <si>
    <t>D1316 West Local</t>
  </si>
  <si>
    <t>EXIT-PK-6201</t>
  </si>
  <si>
    <t>EXIT-PK-6203</t>
  </si>
  <si>
    <t>D1318 West Local</t>
  </si>
  <si>
    <t>EXIT-PK-6205</t>
  </si>
  <si>
    <t>D1320 South Local</t>
  </si>
  <si>
    <t>EXIT-PK-6207</t>
  </si>
  <si>
    <t>D1321 South Local</t>
  </si>
  <si>
    <t>EXIT-PK-6208</t>
  </si>
  <si>
    <t>D1322 East Local</t>
  </si>
  <si>
    <t>EXIT-PK-6209</t>
  </si>
  <si>
    <t>D1323 West Local</t>
  </si>
  <si>
    <t>EXIT-PK-6210</t>
  </si>
  <si>
    <t>D1323 West District</t>
  </si>
  <si>
    <t>EXIT-PK-6211</t>
  </si>
  <si>
    <t>EXIT-PK-6213</t>
  </si>
  <si>
    <t>D1324 North District</t>
  </si>
  <si>
    <t>EXIT-PK-6214</t>
  </si>
  <si>
    <t>D1325 East Local</t>
  </si>
  <si>
    <t>EXIT-PK-6215</t>
  </si>
  <si>
    <t>D1328 West District</t>
  </si>
  <si>
    <t>EXIT-PK-6216</t>
  </si>
  <si>
    <t>D1328 West Local</t>
  </si>
  <si>
    <t>EXIT-PK-6217</t>
  </si>
  <si>
    <t>D1329 West Local</t>
  </si>
  <si>
    <t>EXIT-PK-6218</t>
  </si>
  <si>
    <t>D1330 West District</t>
  </si>
  <si>
    <t>EXIT-PK-6219</t>
  </si>
  <si>
    <t>D1330 West Local</t>
  </si>
  <si>
    <t>EXIT-PK-6221</t>
  </si>
  <si>
    <t>D1332 South Local</t>
  </si>
  <si>
    <t>EXIT-PK-6223</t>
  </si>
  <si>
    <t>D1333 West Local</t>
  </si>
  <si>
    <t>EXIT-PK-6224</t>
  </si>
  <si>
    <t>D1334 North Local</t>
  </si>
  <si>
    <t>EXIT-PK-6225</t>
  </si>
  <si>
    <t>D1335 East Local</t>
  </si>
  <si>
    <t>EXIT-PK-6226</t>
  </si>
  <si>
    <t>D1336 South Local</t>
  </si>
  <si>
    <t>EXIT-PK-6227</t>
  </si>
  <si>
    <t>D1337 North District</t>
  </si>
  <si>
    <t>EXIT-PK-6228</t>
  </si>
  <si>
    <t>EXIT-PK-6229</t>
  </si>
  <si>
    <t>D1337 North Local</t>
  </si>
  <si>
    <t>EXIT-PK-6230</t>
  </si>
  <si>
    <t>D1338 South Local</t>
  </si>
  <si>
    <t>EXIT-PK-6231</t>
  </si>
  <si>
    <t>D1339 East Local</t>
  </si>
  <si>
    <t>EXIT-PK-6233</t>
  </si>
  <si>
    <t>EXIT-PK-6234</t>
  </si>
  <si>
    <t>D1340 West Local</t>
  </si>
  <si>
    <t>EXIT-PK-6235</t>
  </si>
  <si>
    <t>D1341 South Local</t>
  </si>
  <si>
    <t>EXIT-PK-6236</t>
  </si>
  <si>
    <t>D1342 West District</t>
  </si>
  <si>
    <t>EXIT-PK-6237</t>
  </si>
  <si>
    <t>D1343 East Local</t>
  </si>
  <si>
    <t>EXIT-PK-6238</t>
  </si>
  <si>
    <t>EXIT-PK-6239</t>
  </si>
  <si>
    <t>D1344 West Local</t>
  </si>
  <si>
    <t>EXIT-PK-6240</t>
  </si>
  <si>
    <t>D1345 South Local</t>
  </si>
  <si>
    <t>EXIT-PK-6241</t>
  </si>
  <si>
    <t>D1347 South Local</t>
  </si>
  <si>
    <t>EXIT-PK-6243</t>
  </si>
  <si>
    <t>D1348 South Local</t>
  </si>
  <si>
    <t>EXIT-PK-6244</t>
  </si>
  <si>
    <t>EXIT-PK-6246</t>
  </si>
  <si>
    <t>D1348 South District</t>
  </si>
  <si>
    <t>EXIT-PK-6247</t>
  </si>
  <si>
    <t>D1349 South Local</t>
  </si>
  <si>
    <t>EXIT-PK-6248</t>
  </si>
  <si>
    <t>D1351 West Local</t>
  </si>
  <si>
    <t>EXIT-PK-6251</t>
  </si>
  <si>
    <t>EXIT-PK-6252</t>
  </si>
  <si>
    <t>EXIT-PK-6253</t>
  </si>
  <si>
    <t>D1352 South Local</t>
  </si>
  <si>
    <t>EXIT-PK-6254</t>
  </si>
  <si>
    <t>D1353 South District</t>
  </si>
  <si>
    <t>EXIT-PK-6255</t>
  </si>
  <si>
    <t>D1354 West Local</t>
  </si>
  <si>
    <t>EXIT-PK-6256</t>
  </si>
  <si>
    <t>EXIT-PK-6257</t>
  </si>
  <si>
    <t>EXIT-PK-6258</t>
  </si>
  <si>
    <t>D1355 West Local</t>
  </si>
  <si>
    <t>EXIT-PK-6259</t>
  </si>
  <si>
    <t>D1356 South District</t>
  </si>
  <si>
    <t>EXIT-PK-6262</t>
  </si>
  <si>
    <t>D1357 South Local</t>
  </si>
  <si>
    <t>EXIT-PK-6263</t>
  </si>
  <si>
    <t>D1358 South Local</t>
  </si>
  <si>
    <t>EXIT-PK-6264</t>
  </si>
  <si>
    <t>D1359 South Local</t>
  </si>
  <si>
    <t>EXIT-PK-6265</t>
  </si>
  <si>
    <t>D1360 South Local</t>
  </si>
  <si>
    <t>EXIT-PK-6266</t>
  </si>
  <si>
    <t>D1362 South District</t>
  </si>
  <si>
    <t>EXIT-PK-6268</t>
  </si>
  <si>
    <t>D1363 East Local</t>
  </si>
  <si>
    <t>EXIT-PK-6269</t>
  </si>
  <si>
    <t>D1364 East Local</t>
  </si>
  <si>
    <t>EXIT-PK-6270</t>
  </si>
  <si>
    <t>D1365 North Local</t>
  </si>
  <si>
    <t>EXIT-PK-6271</t>
  </si>
  <si>
    <t>D1366 North Local</t>
  </si>
  <si>
    <t>EXIT-PK-6272</t>
  </si>
  <si>
    <t>D1371 South Local</t>
  </si>
  <si>
    <t>EXIT-PK-6277</t>
  </si>
  <si>
    <t>D1373 North District</t>
  </si>
  <si>
    <t>EXIT-PK-6278</t>
  </si>
  <si>
    <t>D1378 South Local</t>
  </si>
  <si>
    <t>EXIT-PK-6285</t>
  </si>
  <si>
    <t>D1379 South Local</t>
  </si>
  <si>
    <t>EXIT-PK-6286</t>
  </si>
  <si>
    <t>D1380 East Local</t>
  </si>
  <si>
    <t>EXIT-PK-6287</t>
  </si>
  <si>
    <t>D1381 South Local</t>
  </si>
  <si>
    <t>EXIT-PK-6288</t>
  </si>
  <si>
    <t>D1381 South District</t>
  </si>
  <si>
    <t>EXIT-PK-6289</t>
  </si>
  <si>
    <t>EXIT-PK-6290</t>
  </si>
  <si>
    <t>D1383 South Local</t>
  </si>
  <si>
    <t>EXIT-PK-6291</t>
  </si>
  <si>
    <t>D1384 South Local</t>
  </si>
  <si>
    <t>EXIT-PK-6292</t>
  </si>
  <si>
    <t>D1386 North Local</t>
  </si>
  <si>
    <t>EXIT-PK-6293</t>
  </si>
  <si>
    <t>D1387 South Local</t>
  </si>
  <si>
    <t>EXIT-PK-6294</t>
  </si>
  <si>
    <t>D1389 West Local</t>
  </si>
  <si>
    <t>EXIT-PK-6296</t>
  </si>
  <si>
    <t>D1390 West Local</t>
  </si>
  <si>
    <t>EXIT-PK-6297</t>
  </si>
  <si>
    <t>D1392 East Local</t>
  </si>
  <si>
    <t>EXIT-PK-6299</t>
  </si>
  <si>
    <t>D1394 North Local</t>
  </si>
  <si>
    <t>EXIT-PK-6301</t>
  </si>
  <si>
    <t>EXIT-PK-6302</t>
  </si>
  <si>
    <t>D1394 North District</t>
  </si>
  <si>
    <t>EXIT-PK-6303</t>
  </si>
  <si>
    <t>D1398 East Metropolitan</t>
  </si>
  <si>
    <t>EXIT-PK-6305</t>
  </si>
  <si>
    <t>D1399 South District</t>
  </si>
  <si>
    <t>EXIT-PK-6306</t>
  </si>
  <si>
    <t>EXIT-PK-6307</t>
  </si>
  <si>
    <t>D1399 South Local</t>
  </si>
  <si>
    <t>EXIT-PK-6308</t>
  </si>
  <si>
    <t>EXIT-PK-6309</t>
  </si>
  <si>
    <t>D1400 West Local</t>
  </si>
  <si>
    <t>EXIT-PK-6311</t>
  </si>
  <si>
    <t>EXIT-PK-6312</t>
  </si>
  <si>
    <t>D1402 South Local</t>
  </si>
  <si>
    <t>EXIT-PK-6314</t>
  </si>
  <si>
    <t>D1403 West Local</t>
  </si>
  <si>
    <t>EXIT-PK-6315</t>
  </si>
  <si>
    <t>D1405 North Local</t>
  </si>
  <si>
    <t>EXIT-PK-6317</t>
  </si>
  <si>
    <t>EXIT-PK-6318</t>
  </si>
  <si>
    <t>D1408 North Local</t>
  </si>
  <si>
    <t>EXIT-PK-6321</t>
  </si>
  <si>
    <t>D1409 East Metropolitan</t>
  </si>
  <si>
    <t>EXIT-PK-6322</t>
  </si>
  <si>
    <t>D1412 East Metropolitan</t>
  </si>
  <si>
    <t>EXIT-PK-6325</t>
  </si>
  <si>
    <t>EXIT-PK-6327</t>
  </si>
  <si>
    <t>D1413 South Metropolitan</t>
  </si>
  <si>
    <t>EXIT-PK-6328</t>
  </si>
  <si>
    <t>D1414 West District</t>
  </si>
  <si>
    <t>EXIT-PK-6330</t>
  </si>
  <si>
    <t>D1414 West Local</t>
  </si>
  <si>
    <t>EXIT-PK-6331</t>
  </si>
  <si>
    <t>D1416 West Local</t>
  </si>
  <si>
    <t>EXIT-PK-6333</t>
  </si>
  <si>
    <t>D1417 East Local</t>
  </si>
  <si>
    <t>EXIT-PK-6334</t>
  </si>
  <si>
    <t>D1418 South Local</t>
  </si>
  <si>
    <t>EXIT-PK-6335</t>
  </si>
  <si>
    <t>EXIT-PK-6337</t>
  </si>
  <si>
    <t>D1418 South District</t>
  </si>
  <si>
    <t>EXIT-PK-6339</t>
  </si>
  <si>
    <t>EXIT-PK-6340</t>
  </si>
  <si>
    <t>D1419 East Local</t>
  </si>
  <si>
    <t>EXIT-PK-6341</t>
  </si>
  <si>
    <t>EXIT-PK-6342</t>
  </si>
  <si>
    <t>D1420 West Local</t>
  </si>
  <si>
    <t>EXIT-PK-6343</t>
  </si>
  <si>
    <t>D1422 South Local</t>
  </si>
  <si>
    <t>EXIT-PK-6346</t>
  </si>
  <si>
    <t>D1423 West Local</t>
  </si>
  <si>
    <t>EXIT-PK-6347</t>
  </si>
  <si>
    <t>D1424 West Local</t>
  </si>
  <si>
    <t>EXIT-PK-6348</t>
  </si>
  <si>
    <t>D1425 West Local</t>
  </si>
  <si>
    <t>EXIT-PK-6349</t>
  </si>
  <si>
    <t>D1426 South Local</t>
  </si>
  <si>
    <t>EXIT-PK-6351</t>
  </si>
  <si>
    <t>D1427 West Local</t>
  </si>
  <si>
    <t>EXIT-PK-6352</t>
  </si>
  <si>
    <t>D1428 South District</t>
  </si>
  <si>
    <t>EXIT-PK-6353</t>
  </si>
  <si>
    <t>D1428 South Local</t>
  </si>
  <si>
    <t>EXIT-PK-6354</t>
  </si>
  <si>
    <t>D1430 West Local</t>
  </si>
  <si>
    <t>EXIT-PK-6359</t>
  </si>
  <si>
    <t>D1433 East Local</t>
  </si>
  <si>
    <t>EXIT-PK-6362</t>
  </si>
  <si>
    <t>D1434 South Local</t>
  </si>
  <si>
    <t>EXIT-PK-6363</t>
  </si>
  <si>
    <t>D1435 South Local</t>
  </si>
  <si>
    <t>EXIT-PK-6364</t>
  </si>
  <si>
    <t>D1436 South Local</t>
  </si>
  <si>
    <t>EXIT-PK-6365</t>
  </si>
  <si>
    <t>EXIT-PK-6366</t>
  </si>
  <si>
    <t>D1437 North Local</t>
  </si>
  <si>
    <t>EXIT-PK-6367</t>
  </si>
  <si>
    <t>D1438 South Local</t>
  </si>
  <si>
    <t>EXIT-PK-6368</t>
  </si>
  <si>
    <t>D1441 East Local</t>
  </si>
  <si>
    <t>EXIT-PK-6371</t>
  </si>
  <si>
    <t>D1443 East Local</t>
  </si>
  <si>
    <t>EXIT-PK-6372</t>
  </si>
  <si>
    <t>D1444 North Metropolitan</t>
  </si>
  <si>
    <t>EXIT-PK-6374</t>
  </si>
  <si>
    <t>D1448 East Local</t>
  </si>
  <si>
    <t>EXIT-PK-6378</t>
  </si>
  <si>
    <t>D1449 South Local</t>
  </si>
  <si>
    <t>EXIT-PK-6379</t>
  </si>
  <si>
    <t>D1450 East Local</t>
  </si>
  <si>
    <t>EXIT-PK-6380</t>
  </si>
  <si>
    <t>D1451 South Local</t>
  </si>
  <si>
    <t>EXIT-PK-6381</t>
  </si>
  <si>
    <t>D1452 East Local</t>
  </si>
  <si>
    <t>EXIT-PK-6382</t>
  </si>
  <si>
    <t>D1452 East District</t>
  </si>
  <si>
    <t>EXIT-PK-6383</t>
  </si>
  <si>
    <t>D1453 South Local</t>
  </si>
  <si>
    <t>EXIT-PK-6384</t>
  </si>
  <si>
    <t>D1454 East Local</t>
  </si>
  <si>
    <t>EXIT-PK-6385</t>
  </si>
  <si>
    <t>D1455 South Local</t>
  </si>
  <si>
    <t>EXIT-PK-6386</t>
  </si>
  <si>
    <t>D1456 North Local</t>
  </si>
  <si>
    <t>EXIT-PK-6387</t>
  </si>
  <si>
    <t>D1457 West District</t>
  </si>
  <si>
    <t>EXIT-PK-6388</t>
  </si>
  <si>
    <t>D1459 East Local</t>
  </si>
  <si>
    <t>EXIT-PK-6389</t>
  </si>
  <si>
    <t>EXIT-PK-6390</t>
  </si>
  <si>
    <t>D1460 East Local</t>
  </si>
  <si>
    <t>EXIT-PK-6391</t>
  </si>
  <si>
    <t>D1461 North Local</t>
  </si>
  <si>
    <t>EXIT-PK-6392</t>
  </si>
  <si>
    <t>EXIT-PK-6393</t>
  </si>
  <si>
    <t>EXIT-PK-6394</t>
  </si>
  <si>
    <t>D1461 North District</t>
  </si>
  <si>
    <t>EXIT-PK-6395</t>
  </si>
  <si>
    <t>EXIT-PK-6396</t>
  </si>
  <si>
    <t>D1463 South Local</t>
  </si>
  <si>
    <t>EXIT-PK-6397</t>
  </si>
  <si>
    <t>D1464 South Local</t>
  </si>
  <si>
    <t>EXIT-PK-6398</t>
  </si>
  <si>
    <t>D1465 South Local</t>
  </si>
  <si>
    <t>EXIT-PK-6399</t>
  </si>
  <si>
    <t>D1468 South Local</t>
  </si>
  <si>
    <t>EXIT-PK-6401</t>
  </si>
  <si>
    <t>D1470 North Local</t>
  </si>
  <si>
    <t>EXIT-PK-6403</t>
  </si>
  <si>
    <t>D1471 South Local</t>
  </si>
  <si>
    <t>EXIT-PK-6404</t>
  </si>
  <si>
    <t>D1472 South Local</t>
  </si>
  <si>
    <t>EXIT-PK-6405</t>
  </si>
  <si>
    <t>D1473 West Local</t>
  </si>
  <si>
    <t>EXIT-PK-6406</t>
  </si>
  <si>
    <t>D1474 West Local</t>
  </si>
  <si>
    <t>EXIT-PK-6407</t>
  </si>
  <si>
    <t>D1477 South Local</t>
  </si>
  <si>
    <t>EXIT-PK-6409</t>
  </si>
  <si>
    <t>D1483 South District</t>
  </si>
  <si>
    <t>EXIT-PK-6414</t>
  </si>
  <si>
    <t>D1484 South Local</t>
  </si>
  <si>
    <t>EXIT-PK-6416</t>
  </si>
  <si>
    <t>D1485 South Local</t>
  </si>
  <si>
    <t>EXIT-PK-6417</t>
  </si>
  <si>
    <t>D1486 North Local</t>
  </si>
  <si>
    <t>EXIT-PK-6418</t>
  </si>
  <si>
    <t>D1487 South Local</t>
  </si>
  <si>
    <t>EXIT-PK-6419</t>
  </si>
  <si>
    <t>D1489 East Local</t>
  </si>
  <si>
    <t>EXIT-PK-6420</t>
  </si>
  <si>
    <t>D1490 South Local</t>
  </si>
  <si>
    <t>EXIT-PK-6421</t>
  </si>
  <si>
    <t>EXIT-PK-6422</t>
  </si>
  <si>
    <t>D1491 West Local</t>
  </si>
  <si>
    <t>EXIT-PK-6423</t>
  </si>
  <si>
    <t>D1493 South Local</t>
  </si>
  <si>
    <t>EXIT-PK-6425</t>
  </si>
  <si>
    <t>D1494 East District</t>
  </si>
  <si>
    <t>EXIT-PK-6426</t>
  </si>
  <si>
    <t>D1497 East Metropolitan</t>
  </si>
  <si>
    <t>EXIT-PK-6427</t>
  </si>
  <si>
    <t>D1508 South Local</t>
  </si>
  <si>
    <t>EXIT-PK-6434</t>
  </si>
  <si>
    <t>D1509 South Local</t>
  </si>
  <si>
    <t>EXIT-PK-6435</t>
  </si>
  <si>
    <t>D1512 North Local</t>
  </si>
  <si>
    <t>EXIT-PK-6438</t>
  </si>
  <si>
    <t>D1515 West Local</t>
  </si>
  <si>
    <t>EXIT-PK-6441</t>
  </si>
  <si>
    <t>EXIT-PK-6442</t>
  </si>
  <si>
    <t>EXIT-PK-6443</t>
  </si>
  <si>
    <t>D1516 West Local</t>
  </si>
  <si>
    <t>EXIT-PK-6444</t>
  </si>
  <si>
    <t>D1517 East Local</t>
  </si>
  <si>
    <t>EXIT-PK-6445</t>
  </si>
  <si>
    <t>D1518 West Local</t>
  </si>
  <si>
    <t>EXIT-PK-6446</t>
  </si>
  <si>
    <t>D1519 East District</t>
  </si>
  <si>
    <t>EXIT-PK-6447</t>
  </si>
  <si>
    <t>EXIT-PK-6448</t>
  </si>
  <si>
    <t>D1521 South District</t>
  </si>
  <si>
    <t>EXIT-PK-6450</t>
  </si>
  <si>
    <t>D1522 South Local</t>
  </si>
  <si>
    <t>EXIT-PK-6452</t>
  </si>
  <si>
    <t>EXIT-PK-6453</t>
  </si>
  <si>
    <t>D1523 South Local</t>
  </si>
  <si>
    <t>EXIT-PK-6454</t>
  </si>
  <si>
    <t>D1524 East Local</t>
  </si>
  <si>
    <t>EXIT-PK-6455</t>
  </si>
  <si>
    <t>D1526 East Local</t>
  </si>
  <si>
    <t>EXIT-PK-6457</t>
  </si>
  <si>
    <t>D1528 West District</t>
  </si>
  <si>
    <t>EXIT-PK-6458</t>
  </si>
  <si>
    <t>D1530 South Local</t>
  </si>
  <si>
    <t>EXIT-PK-6459</t>
  </si>
  <si>
    <t>D1532 West Local</t>
  </si>
  <si>
    <t>EXIT-PK-6461</t>
  </si>
  <si>
    <t>D1533 West Local</t>
  </si>
  <si>
    <t>EXIT-PK-6462</t>
  </si>
  <si>
    <t>D1534 West Local</t>
  </si>
  <si>
    <t>EXIT-PK-6463</t>
  </si>
  <si>
    <t>D1535 North Metropolitan</t>
  </si>
  <si>
    <t>EXIT-PK-6464</t>
  </si>
  <si>
    <t>EXIT-PK-6465</t>
  </si>
  <si>
    <t>D1536 East Local</t>
  </si>
  <si>
    <t>EXIT-PK-6466</t>
  </si>
  <si>
    <t>D1538 East Local</t>
  </si>
  <si>
    <t>EXIT-PK-6467</t>
  </si>
  <si>
    <t>D1539 East Local</t>
  </si>
  <si>
    <t>EXIT-PK-6468</t>
  </si>
  <si>
    <t>D1540 East Local</t>
  </si>
  <si>
    <t>EXIT-PK-6469</t>
  </si>
  <si>
    <t>D1541 East Local</t>
  </si>
  <si>
    <t>EXIT-PK-6470</t>
  </si>
  <si>
    <t>D1542 East Local</t>
  </si>
  <si>
    <t>EXIT-PK-6471</t>
  </si>
  <si>
    <t>D1543 South Local</t>
  </si>
  <si>
    <t>EXIT-PK-6472</t>
  </si>
  <si>
    <t>D1544 South Local</t>
  </si>
  <si>
    <t>EXIT-PK-6473</t>
  </si>
  <si>
    <t>D1545 South Local</t>
  </si>
  <si>
    <t>EXIT-PK-6474</t>
  </si>
  <si>
    <t>D1546 East Local</t>
  </si>
  <si>
    <t>EXIT-PK-6475</t>
  </si>
  <si>
    <t>D1547 East Local</t>
  </si>
  <si>
    <t>EXIT-PK-6476</t>
  </si>
  <si>
    <t>D1548 East Local</t>
  </si>
  <si>
    <t>EXIT-PK-6477</t>
  </si>
  <si>
    <t>D1549 West Local</t>
  </si>
  <si>
    <t>EXIT-PK-6478</t>
  </si>
  <si>
    <t>D1550 North Local</t>
  </si>
  <si>
    <t>EXIT-PK-6479</t>
  </si>
  <si>
    <t>D1551 South Local</t>
  </si>
  <si>
    <t>EXIT-PK-6480</t>
  </si>
  <si>
    <t>D1551 South District</t>
  </si>
  <si>
    <t>EXIT-PK-6482</t>
  </si>
  <si>
    <t>EXIT-PK-6483</t>
  </si>
  <si>
    <t>D1557 East District</t>
  </si>
  <si>
    <t>EXIT-PK-6488</t>
  </si>
  <si>
    <t>D1559 East Local</t>
  </si>
  <si>
    <t>EXIT-PK-6490</t>
  </si>
  <si>
    <t>D1565 South Local</t>
  </si>
  <si>
    <t>EXIT-PK-6493</t>
  </si>
  <si>
    <t>D1566 South District</t>
  </si>
  <si>
    <t>EXIT-PK-6494</t>
  </si>
  <si>
    <t>EXIT-PK-6495</t>
  </si>
  <si>
    <t>EXIT-PK-6496</t>
  </si>
  <si>
    <t>D1566 South Local</t>
  </si>
  <si>
    <t>EXIT-PK-6498</t>
  </si>
  <si>
    <t>EXIT-PK-6499</t>
  </si>
  <si>
    <t>D1567 South Local</t>
  </si>
  <si>
    <t>EXIT-PK-6500</t>
  </si>
  <si>
    <t>EXIT-PK-6501</t>
  </si>
  <si>
    <t>D1568 West Local</t>
  </si>
  <si>
    <t>EXIT-PK-6502</t>
  </si>
  <si>
    <t>D1569 West Local</t>
  </si>
  <si>
    <t>EXIT-PK-6503</t>
  </si>
  <si>
    <t>EXIT-PK-6504</t>
  </si>
  <si>
    <t>D1572 East District</t>
  </si>
  <si>
    <t>EXIT-PK-6505</t>
  </si>
  <si>
    <t>D1573 West Local</t>
  </si>
  <si>
    <t>EXIT-PK-6506</t>
  </si>
  <si>
    <t>D1576 West Local</t>
  </si>
  <si>
    <t>EXIT-PK-6508</t>
  </si>
  <si>
    <t>EXIT-PK-6509</t>
  </si>
  <si>
    <t>D1578 West Local</t>
  </si>
  <si>
    <t>EXIT-PK-6510</t>
  </si>
  <si>
    <t>D1579 West Local</t>
  </si>
  <si>
    <t>EXIT-PK-6511</t>
  </si>
  <si>
    <t>D1582 East Local</t>
  </si>
  <si>
    <t>EXIT-PK-6512</t>
  </si>
  <si>
    <t>EXIT-PK-6514</t>
  </si>
  <si>
    <t>D1582 East District</t>
  </si>
  <si>
    <t>EXIT-PK-6516</t>
  </si>
  <si>
    <t>D1591 East Local</t>
  </si>
  <si>
    <t>EXIT-PK-6520</t>
  </si>
  <si>
    <t>D1592 South Local</t>
  </si>
  <si>
    <t>EXIT-PK-6521</t>
  </si>
  <si>
    <t>D1593 East Local</t>
  </si>
  <si>
    <t>EXIT-PK-6522</t>
  </si>
  <si>
    <t>EXIT-PK-6523</t>
  </si>
  <si>
    <t>D1594 East Local</t>
  </si>
  <si>
    <t>EXIT-PK-6524</t>
  </si>
  <si>
    <t>D1595 South Local</t>
  </si>
  <si>
    <t>EXIT-PK-6525</t>
  </si>
  <si>
    <t>D1597 West Local</t>
  </si>
  <si>
    <t>EXIT-PK-6527</t>
  </si>
  <si>
    <t>D1600 North District</t>
  </si>
  <si>
    <t>EXIT-PK-6528</t>
  </si>
  <si>
    <t>EXIT-PK-6529</t>
  </si>
  <si>
    <t>D1601 South Local</t>
  </si>
  <si>
    <t>EXIT-PK-6530</t>
  </si>
  <si>
    <t>D1602 West District</t>
  </si>
  <si>
    <t>EXIT-PK-6531</t>
  </si>
  <si>
    <t>D1607 South Local</t>
  </si>
  <si>
    <t>EXIT-PK-6535</t>
  </si>
  <si>
    <t>D1608 South Local</t>
  </si>
  <si>
    <t>EXIT-PK-6536</t>
  </si>
  <si>
    <t>D1610 South Local</t>
  </si>
  <si>
    <t>EXIT-PK-6539</t>
  </si>
  <si>
    <t>EXIT-PK-6540</t>
  </si>
  <si>
    <t>D1611 East Local</t>
  </si>
  <si>
    <t>EXIT-PK-6541</t>
  </si>
  <si>
    <t>D1612 South Local</t>
  </si>
  <si>
    <t>EXIT-PK-6542</t>
  </si>
  <si>
    <t>D1613 South Local</t>
  </si>
  <si>
    <t>EXIT-PK-6543</t>
  </si>
  <si>
    <t>D1615 East Local</t>
  </si>
  <si>
    <t>EXIT-PK-6544</t>
  </si>
  <si>
    <t>D1616 North District</t>
  </si>
  <si>
    <t>EXIT-PK-6545</t>
  </si>
  <si>
    <t>D1617 South District</t>
  </si>
  <si>
    <t>EXIT-PK-6546</t>
  </si>
  <si>
    <t>D1619 East Local</t>
  </si>
  <si>
    <t>EXIT-PK-6549</t>
  </si>
  <si>
    <t>D1623 South Local</t>
  </si>
  <si>
    <t>EXIT-PK-6554</t>
  </si>
  <si>
    <t>D1624 West Local</t>
  </si>
  <si>
    <t>EXIT-PK-6555</t>
  </si>
  <si>
    <t>D1629 North Local</t>
  </si>
  <si>
    <t>EXIT-PK-6557</t>
  </si>
  <si>
    <t>D1630 East District</t>
  </si>
  <si>
    <t>EXIT-PK-6559</t>
  </si>
  <si>
    <t>D1631 East Local</t>
  </si>
  <si>
    <t>EXIT-PK-6560</t>
  </si>
  <si>
    <t>EXIT-PK-6562</t>
  </si>
  <si>
    <t>EXIT-PK-6563</t>
  </si>
  <si>
    <t>EXIT-PK-6564</t>
  </si>
  <si>
    <t>D1632 South Local</t>
  </si>
  <si>
    <t>EXIT-PK-6565</t>
  </si>
  <si>
    <t>D1633 West Local</t>
  </si>
  <si>
    <t>EXIT-PK-6566</t>
  </si>
  <si>
    <t>D1636 West Local</t>
  </si>
  <si>
    <t>EXIT-PK-6569</t>
  </si>
  <si>
    <t>D1637 East Local</t>
  </si>
  <si>
    <t>EXIT-PK-6570</t>
  </si>
  <si>
    <t>D1638 East District</t>
  </si>
  <si>
    <t>EXIT-PK-6572</t>
  </si>
  <si>
    <t>D1638 East Local</t>
  </si>
  <si>
    <t>EXIT-PK-6573</t>
  </si>
  <si>
    <t>D1639 West District</t>
  </si>
  <si>
    <t>EXIT-PK-6574</t>
  </si>
  <si>
    <t>D1640 West Local</t>
  </si>
  <si>
    <t>EXIT-PK-6575</t>
  </si>
  <si>
    <t>D1642 West District</t>
  </si>
  <si>
    <t>EXIT-PK-6577</t>
  </si>
  <si>
    <t>D1644 East Local</t>
  </si>
  <si>
    <t>EXIT-PK-6579</t>
  </si>
  <si>
    <t>D1645 East Local</t>
  </si>
  <si>
    <t>EXIT-PK-6580</t>
  </si>
  <si>
    <t>D1648 South Local</t>
  </si>
  <si>
    <t>EXIT-PK-6581</t>
  </si>
  <si>
    <t>D1649 South Local</t>
  </si>
  <si>
    <t>EXIT-PK-6582</t>
  </si>
  <si>
    <t>D1651 West District</t>
  </si>
  <si>
    <t>EXIT-PK-6585</t>
  </si>
  <si>
    <t>D1652 South Local</t>
  </si>
  <si>
    <t>EXIT-PK-6586</t>
  </si>
  <si>
    <t>D1657 South Local</t>
  </si>
  <si>
    <t>EXIT-PK-6593</t>
  </si>
  <si>
    <t>D1658 North Local</t>
  </si>
  <si>
    <t>EXIT-PK-6594</t>
  </si>
  <si>
    <t>D1661 West Local</t>
  </si>
  <si>
    <t>EXIT-PK-6595</t>
  </si>
  <si>
    <t>D1666 West Local</t>
  </si>
  <si>
    <t>EXIT-PK-6600</t>
  </si>
  <si>
    <t>D1667 West Local</t>
  </si>
  <si>
    <t>EXIT-PK-6601</t>
  </si>
  <si>
    <t>D1668 West Local</t>
  </si>
  <si>
    <t>EXIT-PK-6602</t>
  </si>
  <si>
    <t>D1669 West District</t>
  </si>
  <si>
    <t>EXIT-PK-6603</t>
  </si>
  <si>
    <t>D1671 East Local</t>
  </si>
  <si>
    <t>EXIT-PK-6605</t>
  </si>
  <si>
    <t>D1672 West Local</t>
  </si>
  <si>
    <t>EXIT-PK-6606</t>
  </si>
  <si>
    <t>D1673 North Local</t>
  </si>
  <si>
    <t>EXIT-PK-6607</t>
  </si>
  <si>
    <t>D1675 West Local</t>
  </si>
  <si>
    <t>EXIT-PK-6609</t>
  </si>
  <si>
    <t>D1676 South District</t>
  </si>
  <si>
    <t>EXIT-PK-6610</t>
  </si>
  <si>
    <t>EXIT-PK-6612</t>
  </si>
  <si>
    <t>EXIT-PK-6613</t>
  </si>
  <si>
    <t>D1678 East Local</t>
  </si>
  <si>
    <t>EXIT-PK-6615</t>
  </si>
  <si>
    <t>D1679 West Local</t>
  </si>
  <si>
    <t>EXIT-PK-6616</t>
  </si>
  <si>
    <t>EXIT-PK-6617</t>
  </si>
  <si>
    <t>D1680 East Local</t>
  </si>
  <si>
    <t>EXIT-PK-6618</t>
  </si>
  <si>
    <t>EXIT-PK-6619</t>
  </si>
  <si>
    <t>D1681 East Local</t>
  </si>
  <si>
    <t>EXIT-PK-6620</t>
  </si>
  <si>
    <t>D1682 West District</t>
  </si>
  <si>
    <t>EXIT-PK-6621</t>
  </si>
  <si>
    <t>D1683 South Local</t>
  </si>
  <si>
    <t>EXIT-PK-6622</t>
  </si>
  <si>
    <t>EXIT-PK-6623</t>
  </si>
  <si>
    <t>EXIT-PK-6624</t>
  </si>
  <si>
    <t>D1686 North Local</t>
  </si>
  <si>
    <t>EXIT-PK-6627</t>
  </si>
  <si>
    <t>D1689 West Local</t>
  </si>
  <si>
    <t>EXIT-PK-6628</t>
  </si>
  <si>
    <t>D1689 West District</t>
  </si>
  <si>
    <t>EXIT-PK-6629</t>
  </si>
  <si>
    <t>D1690 South Local</t>
  </si>
  <si>
    <t>EXIT-PK-6630</t>
  </si>
  <si>
    <t>D1691 East Local</t>
  </si>
  <si>
    <t>EXIT-PK-6631</t>
  </si>
  <si>
    <t>D1692 East Local</t>
  </si>
  <si>
    <t>EXIT-PK-6632</t>
  </si>
  <si>
    <t>EXIT-PK-6633</t>
  </si>
  <si>
    <t>D1695 South Local</t>
  </si>
  <si>
    <t>EXIT-PK-6636</t>
  </si>
  <si>
    <t>D1697 South Local</t>
  </si>
  <si>
    <t>EXIT-PK-6638</t>
  </si>
  <si>
    <t>D1698 East Local</t>
  </si>
  <si>
    <t>EXIT-PK-6639</t>
  </si>
  <si>
    <t>D1699 West Local</t>
  </si>
  <si>
    <t>EXIT-PK-6641</t>
  </si>
  <si>
    <t>D1702 East Local</t>
  </si>
  <si>
    <t>EXIT-PK-6642</t>
  </si>
  <si>
    <t>D1703 East Local</t>
  </si>
  <si>
    <t>EXIT-PK-6643</t>
  </si>
  <si>
    <t>D1704 East Local</t>
  </si>
  <si>
    <t>EXIT-PK-6644</t>
  </si>
  <si>
    <t>D1706 South Local</t>
  </si>
  <si>
    <t>EXIT-PK-6647</t>
  </si>
  <si>
    <t>D1710 West Local</t>
  </si>
  <si>
    <t>EXIT-PK-6648</t>
  </si>
  <si>
    <t>D1710 West District</t>
  </si>
  <si>
    <t>EXIT-PK-6649</t>
  </si>
  <si>
    <t>D1712 North Local</t>
  </si>
  <si>
    <t>EXIT-PK-6651</t>
  </si>
  <si>
    <t>D1713 East Local</t>
  </si>
  <si>
    <t>EXIT-PK-6652</t>
  </si>
  <si>
    <t>D1716 North Local</t>
  </si>
  <si>
    <t>EXIT-PK-6653</t>
  </si>
  <si>
    <t>D1717 South Local</t>
  </si>
  <si>
    <t>EXIT-PK-6654</t>
  </si>
  <si>
    <t>D1718 East Local</t>
  </si>
  <si>
    <t>EXIT-PK-6655</t>
  </si>
  <si>
    <t>D1719 West Local</t>
  </si>
  <si>
    <t>EXIT-PK-6656</t>
  </si>
  <si>
    <t>D1720 West Local</t>
  </si>
  <si>
    <t>EXIT-PK-6657</t>
  </si>
  <si>
    <t>D1721 North Local</t>
  </si>
  <si>
    <t>EXIT-PK-6658</t>
  </si>
  <si>
    <t>D1722 South Local</t>
  </si>
  <si>
    <t>EXIT-PK-6659</t>
  </si>
  <si>
    <t>D1723 West District</t>
  </si>
  <si>
    <t>EXIT-PK-6660</t>
  </si>
  <si>
    <t>EXIT-PK-6661</t>
  </si>
  <si>
    <t>D1727 North Local</t>
  </si>
  <si>
    <t>EXIT-PK-6663</t>
  </si>
  <si>
    <t>D1733 South Local</t>
  </si>
  <si>
    <t>EXIT-PK-6665</t>
  </si>
  <si>
    <t>D1735 South Local</t>
  </si>
  <si>
    <t>EXIT-PK-6667</t>
  </si>
  <si>
    <t>D1736 South Local</t>
  </si>
  <si>
    <t>EXIT-PK-6670</t>
  </si>
  <si>
    <t>D1736 South District</t>
  </si>
  <si>
    <t>EXIT-PK-6671</t>
  </si>
  <si>
    <t>D1739 West District</t>
  </si>
  <si>
    <t>EXIT-PK-6675</t>
  </si>
  <si>
    <t>D1741 North Local</t>
  </si>
  <si>
    <t>EXIT-PK-6678</t>
  </si>
  <si>
    <t>D1742 East Local</t>
  </si>
  <si>
    <t>EXIT-PK-6679</t>
  </si>
  <si>
    <t>EXIT-PK-6681</t>
  </si>
  <si>
    <t>EXIT-PK-6682</t>
  </si>
  <si>
    <t>D1743 South Local</t>
  </si>
  <si>
    <t>EXIT-PK-6683</t>
  </si>
  <si>
    <t>EXIT-PK-6684</t>
  </si>
  <si>
    <t>EXIT-PK-6685</t>
  </si>
  <si>
    <t>EXIT-PK-6686</t>
  </si>
  <si>
    <t>D1746 East Local</t>
  </si>
  <si>
    <t>EXIT-PK-6690</t>
  </si>
  <si>
    <t>D1747 West Local</t>
  </si>
  <si>
    <t>EXIT-PK-6691</t>
  </si>
  <si>
    <t>D1748 West Local</t>
  </si>
  <si>
    <t>EXIT-PK-6692</t>
  </si>
  <si>
    <t>D1750 South Local</t>
  </si>
  <si>
    <t>EXIT-PK-6695</t>
  </si>
  <si>
    <t>D1752 East Local</t>
  </si>
  <si>
    <t>EXIT-PK-6696</t>
  </si>
  <si>
    <t>D1755 South District</t>
  </si>
  <si>
    <t>EXIT-PK-6699</t>
  </si>
  <si>
    <t>D1757 West Local</t>
  </si>
  <si>
    <t>EXIT-PK-6701</t>
  </si>
  <si>
    <t>EXIT-PK-6702</t>
  </si>
  <si>
    <t>D1757 West District</t>
  </si>
  <si>
    <t>EXIT-PK-6703</t>
  </si>
  <si>
    <t>D1758 West Local</t>
  </si>
  <si>
    <t>EXIT-PK-6704</t>
  </si>
  <si>
    <t>D1759 South Local</t>
  </si>
  <si>
    <t>EXIT-PK-6705</t>
  </si>
  <si>
    <t>D1759 South District</t>
  </si>
  <si>
    <t>EXIT-PK-6706</t>
  </si>
  <si>
    <t>D1760 South Local</t>
  </si>
  <si>
    <t>EXIT-PK-6707</t>
  </si>
  <si>
    <t>D1761 North District</t>
  </si>
  <si>
    <t>EXIT-PK-6708</t>
  </si>
  <si>
    <t>EXIT-PK-6710</t>
  </si>
  <si>
    <t>D1763 East District</t>
  </si>
  <si>
    <t>EXIT-PK-6711</t>
  </si>
  <si>
    <t>D1765 South Local</t>
  </si>
  <si>
    <t>EXIT-PK-6713</t>
  </si>
  <si>
    <t>EXIT-PK-6714</t>
  </si>
  <si>
    <t>D1766 West Local</t>
  </si>
  <si>
    <t>EXIT-PK-6715</t>
  </si>
  <si>
    <t>D1767 South Local</t>
  </si>
  <si>
    <t>EXIT-PK-6717</t>
  </si>
  <si>
    <t>EXIT-PK-6718</t>
  </si>
  <si>
    <t>D1768 West Local</t>
  </si>
  <si>
    <t>EXIT-PK-6719</t>
  </si>
  <si>
    <t>EXIT-PK-6720</t>
  </si>
  <si>
    <t>EXIT-PK-6721</t>
  </si>
  <si>
    <t>D1769 North Metropolitan</t>
  </si>
  <si>
    <t>EXIT-PK-6722</t>
  </si>
  <si>
    <t>D1770 North Metropolitan</t>
  </si>
  <si>
    <t>EXIT-PK-6724</t>
  </si>
  <si>
    <t>EXIT-PK-6726</t>
  </si>
  <si>
    <t>D1771 South District</t>
  </si>
  <si>
    <t>EXIT-PK-6729</t>
  </si>
  <si>
    <t>D1773 South Local</t>
  </si>
  <si>
    <t>EXIT-PK-6730</t>
  </si>
  <si>
    <t>D1774 West Local</t>
  </si>
  <si>
    <t>EXIT-PK-6731</t>
  </si>
  <si>
    <t>D1775 West District</t>
  </si>
  <si>
    <t>EXIT-PK-6732</t>
  </si>
  <si>
    <t>D1777 East Local</t>
  </si>
  <si>
    <t>EXIT-PK-6733</t>
  </si>
  <si>
    <t>D1783 South Local</t>
  </si>
  <si>
    <t>EXIT-PK-6735</t>
  </si>
  <si>
    <t>D1784 West Metropolitan</t>
  </si>
  <si>
    <t>EXIT-PK-6736</t>
  </si>
  <si>
    <t>D1785 South Local</t>
  </si>
  <si>
    <t>EXIT-PK-6737</t>
  </si>
  <si>
    <t>D1787 East Local</t>
  </si>
  <si>
    <t>EXIT-PK-6738</t>
  </si>
  <si>
    <t>D1790 South District</t>
  </si>
  <si>
    <t>EXIT-PK-6740</t>
  </si>
  <si>
    <t>D1791 West Local</t>
  </si>
  <si>
    <t>EXIT-PK-6741</t>
  </si>
  <si>
    <t>D1792 East Local</t>
  </si>
  <si>
    <t>EXIT-PK-6742</t>
  </si>
  <si>
    <t>D1794 South Local</t>
  </si>
  <si>
    <t>EXIT-PK-6743</t>
  </si>
  <si>
    <t>D1797 West Local</t>
  </si>
  <si>
    <t>EXIT-PK-6745</t>
  </si>
  <si>
    <t>D1799 South Local</t>
  </si>
  <si>
    <t>EXIT-PK-6746</t>
  </si>
  <si>
    <t>D1800 South Local</t>
  </si>
  <si>
    <t>EXIT-PK-6749</t>
  </si>
  <si>
    <t>D1801 South Local</t>
  </si>
  <si>
    <t>EXIT-PK-6750</t>
  </si>
  <si>
    <t>D1802 West District</t>
  </si>
  <si>
    <t>EXIT-PK-6751</t>
  </si>
  <si>
    <t>D1803 South District</t>
  </si>
  <si>
    <t>EXIT-PK-6752</t>
  </si>
  <si>
    <t>D1805 North Local</t>
  </si>
  <si>
    <t>EXIT-PK-6754</t>
  </si>
  <si>
    <t>D1806 East Local</t>
  </si>
  <si>
    <t>EXIT-PK-6756</t>
  </si>
  <si>
    <t>EXIT-PK-6757</t>
  </si>
  <si>
    <t>D1809 West Local</t>
  </si>
  <si>
    <t>EXIT-PK-6761</t>
  </si>
  <si>
    <t>D1810 South Local</t>
  </si>
  <si>
    <t>EXIT-PK-6762</t>
  </si>
  <si>
    <t>EXIT-PK-6763</t>
  </si>
  <si>
    <t>EXIT-PK-6764</t>
  </si>
  <si>
    <t>EXIT-PK-6767</t>
  </si>
  <si>
    <t>EXIT-PK-6768</t>
  </si>
  <si>
    <t>D1811 East Local</t>
  </si>
  <si>
    <t>EXIT-PK-6769</t>
  </si>
  <si>
    <t>D1812 East Local</t>
  </si>
  <si>
    <t>EXIT-PK-6770</t>
  </si>
  <si>
    <t>D1815 East Local</t>
  </si>
  <si>
    <t>EXIT-PK-6772</t>
  </si>
  <si>
    <t>D1816 East Local</t>
  </si>
  <si>
    <t>EXIT-PK-6773</t>
  </si>
  <si>
    <t>D1817 North Local</t>
  </si>
  <si>
    <t>EXIT-PK-6774</t>
  </si>
  <si>
    <t>EXIT-PK-6775</t>
  </si>
  <si>
    <t>D1819 South Local</t>
  </si>
  <si>
    <t>EXIT-PK-6777</t>
  </si>
  <si>
    <t>D1820 South Local</t>
  </si>
  <si>
    <t>EXIT-PK-6778</t>
  </si>
  <si>
    <t>D1821 West Local</t>
  </si>
  <si>
    <t>EXIT-PK-6779</t>
  </si>
  <si>
    <t>D1822 South Local</t>
  </si>
  <si>
    <t>EXIT-PK-6780</t>
  </si>
  <si>
    <t>D1823 South Local</t>
  </si>
  <si>
    <t>EXIT-PK-6781</t>
  </si>
  <si>
    <t>EXIT-PK-6783</t>
  </si>
  <si>
    <t>D1829 South Local</t>
  </si>
  <si>
    <t>EXIT-PK-6786</t>
  </si>
  <si>
    <t>D1830 South Local</t>
  </si>
  <si>
    <t>EXIT-PK-6787</t>
  </si>
  <si>
    <t>D1832 East Local</t>
  </si>
  <si>
    <t>EXIT-PK-6789</t>
  </si>
  <si>
    <t>D1833 East Local</t>
  </si>
  <si>
    <t>EXIT-PK-6791</t>
  </si>
  <si>
    <t>D1834 West Local</t>
  </si>
  <si>
    <t>EXIT-PK-6792</t>
  </si>
  <si>
    <t>D1835 West Local</t>
  </si>
  <si>
    <t>EXIT-PK-6793</t>
  </si>
  <si>
    <t>D1837 South Local</t>
  </si>
  <si>
    <t>EXIT-PK-6794</t>
  </si>
  <si>
    <t>EXIT-PK-6795</t>
  </si>
  <si>
    <t>EXIT-PK-6796</t>
  </si>
  <si>
    <t>D1838 East Local</t>
  </si>
  <si>
    <t>EXIT-PK-6797</t>
  </si>
  <si>
    <t>D1839 East Local</t>
  </si>
  <si>
    <t>EXIT-PK-6798</t>
  </si>
  <si>
    <t>D1840 South Local</t>
  </si>
  <si>
    <t>EXIT-PK-6799</t>
  </si>
  <si>
    <t>D1842 East Local</t>
  </si>
  <si>
    <t>EXIT-PK-6800</t>
  </si>
  <si>
    <t>EXIT-PK-6801</t>
  </si>
  <si>
    <t>D1843 South Local</t>
  </si>
  <si>
    <t>EXIT-PK-6802</t>
  </si>
  <si>
    <t>D1844 West Local</t>
  </si>
  <si>
    <t>EXIT-PK-6803</t>
  </si>
  <si>
    <t>D1845 South District</t>
  </si>
  <si>
    <t>EXIT-PK-6805</t>
  </si>
  <si>
    <t>D1845 South Metropolitan</t>
  </si>
  <si>
    <t>EXIT-PK-6806</t>
  </si>
  <si>
    <t>D1846 West Local</t>
  </si>
  <si>
    <t>EXIT-PK-6809</t>
  </si>
  <si>
    <t>D1847 East Local</t>
  </si>
  <si>
    <t>EXIT-PK-6810</t>
  </si>
  <si>
    <t>EXIT-PK-6811</t>
  </si>
  <si>
    <t>D1848 South Local</t>
  </si>
  <si>
    <t>EXIT-PK-6812</t>
  </si>
  <si>
    <t>D1849 West Local</t>
  </si>
  <si>
    <t>EXIT-PK-6813</t>
  </si>
  <si>
    <t>D1850 South Local</t>
  </si>
  <si>
    <t>EXIT-PK-6814</t>
  </si>
  <si>
    <t>D1854 West District</t>
  </si>
  <si>
    <t>EXIT-PK-6820</t>
  </si>
  <si>
    <t>D1855 East Local</t>
  </si>
  <si>
    <t>EXIT-PK-6821</t>
  </si>
  <si>
    <t>D1857 East Local</t>
  </si>
  <si>
    <t>EXIT-PK-6822</t>
  </si>
  <si>
    <t>D1858 East District</t>
  </si>
  <si>
    <t>EXIT-PK-6823</t>
  </si>
  <si>
    <t>D1861 South Local</t>
  </si>
  <si>
    <t>EXIT-PK-6825</t>
  </si>
  <si>
    <t>D1862 South Local</t>
  </si>
  <si>
    <t>EXIT-PK-6826</t>
  </si>
  <si>
    <t>D1863 East Local</t>
  </si>
  <si>
    <t>EXIT-PK-6827</t>
  </si>
  <si>
    <t>D1864 South District</t>
  </si>
  <si>
    <t>EXIT-PK-6828</t>
  </si>
  <si>
    <t>D1865 East Local</t>
  </si>
  <si>
    <t>EXIT-PK-6829</t>
  </si>
  <si>
    <t>D1867 West Local</t>
  </si>
  <si>
    <t>EXIT-PK-6830</t>
  </si>
  <si>
    <t>D1868 West Local</t>
  </si>
  <si>
    <t>EXIT-PK-6831</t>
  </si>
  <si>
    <t>D1869 South Local</t>
  </si>
  <si>
    <t>EXIT-PK-6833</t>
  </si>
  <si>
    <t>D1870 East Local</t>
  </si>
  <si>
    <t>EXIT-PK-6834</t>
  </si>
  <si>
    <t>D1871 North Local</t>
  </si>
  <si>
    <t>EXIT-PK-6835</t>
  </si>
  <si>
    <t>D1874 South Local</t>
  </si>
  <si>
    <t>EXIT-PK-6838</t>
  </si>
  <si>
    <t>EXIT-PK-6839</t>
  </si>
  <si>
    <t>D1878 East District</t>
  </si>
  <si>
    <t>EXIT-PK-6844</t>
  </si>
  <si>
    <t>D1879 East Local</t>
  </si>
  <si>
    <t>EXIT-PK-6845</t>
  </si>
  <si>
    <t>D1880 West Local</t>
  </si>
  <si>
    <t>EXIT-PK-6846</t>
  </si>
  <si>
    <t>D1881 West Local</t>
  </si>
  <si>
    <t>EXIT-PK-6847</t>
  </si>
  <si>
    <t>D1881 West District</t>
  </si>
  <si>
    <t>EXIT-PK-6848</t>
  </si>
  <si>
    <t>EXIT-PK-6849</t>
  </si>
  <si>
    <t>D1882 West Local</t>
  </si>
  <si>
    <t>EXIT-PK-6850</t>
  </si>
  <si>
    <t>D1886 West District</t>
  </si>
  <si>
    <t>EXIT-PK-6854</t>
  </si>
  <si>
    <t>D1888 West Local</t>
  </si>
  <si>
    <t>EXIT-PK-6856</t>
  </si>
  <si>
    <t>D1889 West Local</t>
  </si>
  <si>
    <t>EXIT-PK-6857</t>
  </si>
  <si>
    <t>D1890 West Local</t>
  </si>
  <si>
    <t>EXIT-PK-6861</t>
  </si>
  <si>
    <t>D1893 West District</t>
  </si>
  <si>
    <t>EXIT-PK-6866</t>
  </si>
  <si>
    <t>EXIT-PK-6867</t>
  </si>
  <si>
    <t>D1894 West Local</t>
  </si>
  <si>
    <t>EXIT-PK-6871</t>
  </si>
  <si>
    <t>D1897 West Local</t>
  </si>
  <si>
    <t>EXIT-PK-6874</t>
  </si>
  <si>
    <t>D1897 West District</t>
  </si>
  <si>
    <t>EXIT-PK-6875</t>
  </si>
  <si>
    <t>EXIT-PK-6876</t>
  </si>
  <si>
    <t>EXIT-PK-6878</t>
  </si>
  <si>
    <t>EXIT-PK-6879</t>
  </si>
  <si>
    <t>D1900 West District</t>
  </si>
  <si>
    <t>EXIT-PK-6884</t>
  </si>
  <si>
    <t>D1902 North Local</t>
  </si>
  <si>
    <t>EXIT-PK-6888</t>
  </si>
  <si>
    <t>D1904 East Local</t>
  </si>
  <si>
    <t>EXIT-PK-6890</t>
  </si>
  <si>
    <t>EXIT-PK-6891</t>
  </si>
  <si>
    <t>EXIT-PK-6892</t>
  </si>
  <si>
    <t>D1908 West District</t>
  </si>
  <si>
    <t>EXIT-PK-6896</t>
  </si>
  <si>
    <t>D1909 East Local</t>
  </si>
  <si>
    <t>EXIT-PK-6897</t>
  </si>
  <si>
    <t>D1911 East Local</t>
  </si>
  <si>
    <t>EXIT-PK-6899</t>
  </si>
  <si>
    <t>D1912 South Local</t>
  </si>
  <si>
    <t>EXIT-PK-6900</t>
  </si>
  <si>
    <t>D1913 West Local</t>
  </si>
  <si>
    <t>EXIT-PK-6901</t>
  </si>
  <si>
    <t>D1914 West Local</t>
  </si>
  <si>
    <t>EXIT-PK-6902</t>
  </si>
  <si>
    <t>D1921 East Local</t>
  </si>
  <si>
    <t>EXIT-PK-6908</t>
  </si>
  <si>
    <t>EXIT-PK-6909</t>
  </si>
  <si>
    <t>D1922 East Local</t>
  </si>
  <si>
    <t>EXIT-PK-6910</t>
  </si>
  <si>
    <t>D1924 North Local</t>
  </si>
  <si>
    <t>EXIT-PK-6911</t>
  </si>
  <si>
    <t>D1925 South Local</t>
  </si>
  <si>
    <t>EXIT-PK-6912</t>
  </si>
  <si>
    <t>D1926 East Local</t>
  </si>
  <si>
    <t>EXIT-PK-6913</t>
  </si>
  <si>
    <t>D1927 East Local</t>
  </si>
  <si>
    <t>EXIT-PK-6914</t>
  </si>
  <si>
    <t>D1928 East Local</t>
  </si>
  <si>
    <t>EXIT-PK-6915</t>
  </si>
  <si>
    <t>D1930 East Local</t>
  </si>
  <si>
    <t>EXIT-PK-6916</t>
  </si>
  <si>
    <t>D1931 East Local</t>
  </si>
  <si>
    <t>EXIT-PK-6917</t>
  </si>
  <si>
    <t>D1932 North Local</t>
  </si>
  <si>
    <t>EXIT-PK-6918</t>
  </si>
  <si>
    <t>D1933 South Local</t>
  </si>
  <si>
    <t>EXIT-PK-6919</t>
  </si>
  <si>
    <t>D1936 South Local</t>
  </si>
  <si>
    <t>EXIT-PK-6921</t>
  </si>
  <si>
    <t>D1937 South Local</t>
  </si>
  <si>
    <t>EXIT-PK-6922</t>
  </si>
  <si>
    <t>D1939 West District</t>
  </si>
  <si>
    <t>EXIT-PK-6928</t>
  </si>
  <si>
    <t>D1939 West Local</t>
  </si>
  <si>
    <t>EXIT-PK-6929</t>
  </si>
  <si>
    <t>D1940 South Local</t>
  </si>
  <si>
    <t>EXIT-PK-6930</t>
  </si>
  <si>
    <t>D1945 West Local</t>
  </si>
  <si>
    <t>EXIT-PK-6932</t>
  </si>
  <si>
    <t>EXIT-PK-6933</t>
  </si>
  <si>
    <t>D1946 North Metropolitan</t>
  </si>
  <si>
    <t>EXIT-PK-6934</t>
  </si>
  <si>
    <t>D1947 North Local</t>
  </si>
  <si>
    <t>EXIT-PK-6935</t>
  </si>
  <si>
    <t>D1948 North Metropolitan</t>
  </si>
  <si>
    <t>EXIT-PK-6936</t>
  </si>
  <si>
    <t>EXIT-PK-6937</t>
  </si>
  <si>
    <t>EXIT-PK-6938</t>
  </si>
  <si>
    <t>D1949 East Local</t>
  </si>
  <si>
    <t>EXIT-PK-6939</t>
  </si>
  <si>
    <t>D1950 West Local</t>
  </si>
  <si>
    <t>EXIT-PK-6940</t>
  </si>
  <si>
    <t>D1950 West District</t>
  </si>
  <si>
    <t>EXIT-PK-6941</t>
  </si>
  <si>
    <t>D1952 West Local</t>
  </si>
  <si>
    <t>EXIT-PK-6944</t>
  </si>
  <si>
    <t>D1953 South Local</t>
  </si>
  <si>
    <t>EXIT-PK-6945</t>
  </si>
  <si>
    <t>D1956 North Local</t>
  </si>
  <si>
    <t>EXIT-PK-6947</t>
  </si>
  <si>
    <t>D1957 North Local</t>
  </si>
  <si>
    <t>EXIT-PK-6949</t>
  </si>
  <si>
    <t>EXIT-PK-6950</t>
  </si>
  <si>
    <t>EXIT-PK-6951</t>
  </si>
  <si>
    <t>EXIT-PK-6952</t>
  </si>
  <si>
    <t>D1958 West District</t>
  </si>
  <si>
    <t>EXIT-PK-6957</t>
  </si>
  <si>
    <t>D1960 West Local</t>
  </si>
  <si>
    <t>EXIT-PK-6959</t>
  </si>
  <si>
    <t>EXIT-PK-6960</t>
  </si>
  <si>
    <t>D1961 South Local</t>
  </si>
  <si>
    <t>EXIT-PK-6961</t>
  </si>
  <si>
    <t>D1963 West Local</t>
  </si>
  <si>
    <t>EXIT-PK-6963</t>
  </si>
  <si>
    <t>D1967 South Local</t>
  </si>
  <si>
    <t>EXIT-PK-6966</t>
  </si>
  <si>
    <t>D1968 West Local</t>
  </si>
  <si>
    <t>EXIT-PK-6967</t>
  </si>
  <si>
    <t>D1970 West Local</t>
  </si>
  <si>
    <t>EXIT-PK-6969</t>
  </si>
  <si>
    <t>EXIT-PK-6970</t>
  </si>
  <si>
    <t>D1972 West Local</t>
  </si>
  <si>
    <t>EXIT-PK-6973</t>
  </si>
  <si>
    <t>D1973 South Local</t>
  </si>
  <si>
    <t>EXIT-PK-6974</t>
  </si>
  <si>
    <t>D1974 North Metropolitan</t>
  </si>
  <si>
    <t>EXIT-PK-6975</t>
  </si>
  <si>
    <t>D1975 East Local</t>
  </si>
  <si>
    <t>EXIT-PK-6977</t>
  </si>
  <si>
    <t>D1976 South Local</t>
  </si>
  <si>
    <t>EXIT-PK-6978</t>
  </si>
  <si>
    <t>D1977 South Local</t>
  </si>
  <si>
    <t>EXIT-PK-6979</t>
  </si>
  <si>
    <t>D1978 East Local</t>
  </si>
  <si>
    <t>EXIT-PK-6980</t>
  </si>
  <si>
    <t>D1979 South Local</t>
  </si>
  <si>
    <t>EXIT-PK-6981</t>
  </si>
  <si>
    <t>D1983 East Local</t>
  </si>
  <si>
    <t>EXIT-PK-6984</t>
  </si>
  <si>
    <t>D1984 North Local</t>
  </si>
  <si>
    <t>EXIT-PK-6985</t>
  </si>
  <si>
    <t>D1990 North Local</t>
  </si>
  <si>
    <t>EXIT-PK-6987</t>
  </si>
  <si>
    <t>D1993 West Local</t>
  </si>
  <si>
    <t>EXIT-PK-6990</t>
  </si>
  <si>
    <t>D1994 West District</t>
  </si>
  <si>
    <t>EXIT-PK-6991</t>
  </si>
  <si>
    <t>D1997 South Local</t>
  </si>
  <si>
    <t>EXIT-PK-6994</t>
  </si>
  <si>
    <t>D1998 East District</t>
  </si>
  <si>
    <t>EXIT-PK-6995</t>
  </si>
  <si>
    <t>D1999 South Local</t>
  </si>
  <si>
    <t>EXIT-PK-6996</t>
  </si>
  <si>
    <t>D2000 South Local</t>
  </si>
  <si>
    <t>EXIT-PK-6997</t>
  </si>
  <si>
    <t>D2002 West District</t>
  </si>
  <si>
    <t>EXIT-PK-6999</t>
  </si>
  <si>
    <t>D2004 East Local</t>
  </si>
  <si>
    <t>EXIT-PK-7001</t>
  </si>
  <si>
    <t>D2005 South Local</t>
  </si>
  <si>
    <t>EXIT-PK-7002</t>
  </si>
  <si>
    <t>EXIT-PK-7003</t>
  </si>
  <si>
    <t>D2006 West Local</t>
  </si>
  <si>
    <t>EXIT-PK-7004</t>
  </si>
  <si>
    <t>D2007 South Local</t>
  </si>
  <si>
    <t>EXIT-PK-7005</t>
  </si>
  <si>
    <t>EXIT-PK-7006</t>
  </si>
  <si>
    <t>EXIT-PK-7008</t>
  </si>
  <si>
    <t>D2008 South Local</t>
  </si>
  <si>
    <t>EXIT-PK-7010</t>
  </si>
  <si>
    <t>D2009 South Local</t>
  </si>
  <si>
    <t>EXIT-PK-7011</t>
  </si>
  <si>
    <t>D2011 West Local</t>
  </si>
  <si>
    <t>EXIT-PK-7013</t>
  </si>
  <si>
    <t>D2012 North Local</t>
  </si>
  <si>
    <t>EXIT-PK-7014</t>
  </si>
  <si>
    <t>D2014 South Local</t>
  </si>
  <si>
    <t>EXIT-PK-7016</t>
  </si>
  <si>
    <t>EXIT-PK-7017</t>
  </si>
  <si>
    <t>D2015 South Local</t>
  </si>
  <si>
    <t>EXIT-PK-7018</t>
  </si>
  <si>
    <t>EXIT-PK-7019</t>
  </si>
  <si>
    <t>D2016 West Local</t>
  </si>
  <si>
    <t>EXIT-PK-7020</t>
  </si>
  <si>
    <t>D2017 West Local</t>
  </si>
  <si>
    <t>EXIT-PK-7021</t>
  </si>
  <si>
    <t>D2019 South Local</t>
  </si>
  <si>
    <t>EXIT-PK-7023</t>
  </si>
  <si>
    <t>EXIT-PK-7024</t>
  </si>
  <si>
    <t>EXIT-PK-7025</t>
  </si>
  <si>
    <t>EXIT-PK-7026</t>
  </si>
  <si>
    <t>D2020 South Local</t>
  </si>
  <si>
    <t>EXIT-PK-7027</t>
  </si>
  <si>
    <t>D2021 South District</t>
  </si>
  <si>
    <t>EXIT-PK-7028</t>
  </si>
  <si>
    <t>D2022 South Local</t>
  </si>
  <si>
    <t>EXIT-PK-7030</t>
  </si>
  <si>
    <t>EXIT-PK-7031</t>
  </si>
  <si>
    <t>D2023 North Local</t>
  </si>
  <si>
    <t>EXIT-PK-7032</t>
  </si>
  <si>
    <t>D2027 West Local</t>
  </si>
  <si>
    <t>EXIT-PK-7035</t>
  </si>
  <si>
    <t>D2028 South Local</t>
  </si>
  <si>
    <t>EXIT-PK-7036</t>
  </si>
  <si>
    <t>D2029 South Local</t>
  </si>
  <si>
    <t>EXIT-PK-7037</t>
  </si>
  <si>
    <t>D2030 West Local</t>
  </si>
  <si>
    <t>EXIT-PK-7039</t>
  </si>
  <si>
    <t>D2031 South Local</t>
  </si>
  <si>
    <t>EXIT-PK-7040</t>
  </si>
  <si>
    <t>D2031 South District</t>
  </si>
  <si>
    <t>EXIT-PK-7042</t>
  </si>
  <si>
    <t>D2032 South Local</t>
  </si>
  <si>
    <t>EXIT-PK-7043</t>
  </si>
  <si>
    <t>D2033 South Local</t>
  </si>
  <si>
    <t>EXIT-PK-7044</t>
  </si>
  <si>
    <t>D2035 South Local</t>
  </si>
  <si>
    <t>EXIT-PK-7047</t>
  </si>
  <si>
    <t>D2036 West District</t>
  </si>
  <si>
    <t>EXIT-PK-7049</t>
  </si>
  <si>
    <t>D2038 West Local</t>
  </si>
  <si>
    <t>EXIT-PK-7053</t>
  </si>
  <si>
    <t>D2039 East Local</t>
  </si>
  <si>
    <t>EXIT-PK-7054</t>
  </si>
  <si>
    <t>D2040 South District</t>
  </si>
  <si>
    <t>EXIT-PK-7056</t>
  </si>
  <si>
    <t>EXIT-PK-7058</t>
  </si>
  <si>
    <t>EXIT-PK-7059</t>
  </si>
  <si>
    <t>D2042 East Local</t>
  </si>
  <si>
    <t>EXIT-PK-7060</t>
  </si>
  <si>
    <t>D2043 South Local</t>
  </si>
  <si>
    <t>EXIT-PK-7061</t>
  </si>
  <si>
    <t>D2045 West Local</t>
  </si>
  <si>
    <t>EXIT-PK-7062</t>
  </si>
  <si>
    <t>D2047 East Local</t>
  </si>
  <si>
    <t>EXIT-PK-7063</t>
  </si>
  <si>
    <t>D2048 South Local</t>
  </si>
  <si>
    <t>EXIT-PK-7064</t>
  </si>
  <si>
    <t>D2050 East Local</t>
  </si>
  <si>
    <t>EXIT-PK-7068</t>
  </si>
  <si>
    <t>EXIT-PK-7069</t>
  </si>
  <si>
    <t>D2051 South Local</t>
  </si>
  <si>
    <t>EXIT-PK-7070</t>
  </si>
  <si>
    <t>D2052 East Local</t>
  </si>
  <si>
    <t>EXIT-PK-7071</t>
  </si>
  <si>
    <t>D2054 North Local</t>
  </si>
  <si>
    <t>EXIT-PK-7073</t>
  </si>
  <si>
    <t>EXIT-PK-7074</t>
  </si>
  <si>
    <t>D2059 East Metropolitan</t>
  </si>
  <si>
    <t>EXIT-PK-7077</t>
  </si>
  <si>
    <t>EXIT-PK-7078</t>
  </si>
  <si>
    <t>D2060 East Local</t>
  </si>
  <si>
    <t>EXIT-PK-7079</t>
  </si>
  <si>
    <t>D2062 South District</t>
  </si>
  <si>
    <t>EXIT-PK-7081</t>
  </si>
  <si>
    <t>D2063 South Local</t>
  </si>
  <si>
    <t>EXIT-PK-7082</t>
  </si>
  <si>
    <t>D2065 West Local</t>
  </si>
  <si>
    <t>EXIT-PK-7084</t>
  </si>
  <si>
    <t>D2066 West District</t>
  </si>
  <si>
    <t>EXIT-PK-7085</t>
  </si>
  <si>
    <t>D2067 West District</t>
  </si>
  <si>
    <t>EXIT-PK-7086</t>
  </si>
  <si>
    <t>D2068 West District</t>
  </si>
  <si>
    <t>EXIT-PK-7087</t>
  </si>
  <si>
    <t>D2069 East Local</t>
  </si>
  <si>
    <t>EXIT-PK-7089</t>
  </si>
  <si>
    <t>D2070 East Local</t>
  </si>
  <si>
    <t>EXIT-PK-7090</t>
  </si>
  <si>
    <t>D2072 South District</t>
  </si>
  <si>
    <t>EXIT-PK-7092</t>
  </si>
  <si>
    <t>D2074 South Local</t>
  </si>
  <si>
    <t>EXIT-PK-7094</t>
  </si>
  <si>
    <t>D2075 South Local</t>
  </si>
  <si>
    <t>EXIT-PK-7095</t>
  </si>
  <si>
    <t>D2077 South Local</t>
  </si>
  <si>
    <t>EXIT-PK-7098</t>
  </si>
  <si>
    <t>D2078 North Local</t>
  </si>
  <si>
    <t>EXIT-PK-7099</t>
  </si>
  <si>
    <t>EXIT-PK-7100</t>
  </si>
  <si>
    <t>D2079 East Local</t>
  </si>
  <si>
    <t>EXIT-PK-7102</t>
  </si>
  <si>
    <t>EXIT-PK-7103</t>
  </si>
  <si>
    <t>D2082 North Local</t>
  </si>
  <si>
    <t>EXIT-PK-7106</t>
  </si>
  <si>
    <t>D2083 West Local</t>
  </si>
  <si>
    <t>EXIT-PK-7107</t>
  </si>
  <si>
    <t>D2084 South District</t>
  </si>
  <si>
    <t>EXIT-PK-7108</t>
  </si>
  <si>
    <t>EXIT-PK-7109</t>
  </si>
  <si>
    <t>D2085 West Local</t>
  </si>
  <si>
    <t>EXIT-PK-7110</t>
  </si>
  <si>
    <t>D2086 North Local</t>
  </si>
  <si>
    <t>EXIT-PK-7111</t>
  </si>
  <si>
    <t>D2087 East Local</t>
  </si>
  <si>
    <t>EXIT-PK-7112</t>
  </si>
  <si>
    <t>EXIT-PK-7113</t>
  </si>
  <si>
    <t>D2088 West Local</t>
  </si>
  <si>
    <t>EXIT-PK-7114</t>
  </si>
  <si>
    <t>EXIT-PK-7115</t>
  </si>
  <si>
    <t>EXIT-PK-7116</t>
  </si>
  <si>
    <t>D2089 East Metropolitan</t>
  </si>
  <si>
    <t>EXIT-PK-7119</t>
  </si>
  <si>
    <t>D2091 North Local</t>
  </si>
  <si>
    <t>EXIT-PK-7120</t>
  </si>
  <si>
    <t>D2093 South Local</t>
  </si>
  <si>
    <t>EXIT-PK-7122</t>
  </si>
  <si>
    <t>D2094 North Local</t>
  </si>
  <si>
    <t>EXIT-PK-7123</t>
  </si>
  <si>
    <t>D2095 West Local</t>
  </si>
  <si>
    <t>EXIT-PK-7124</t>
  </si>
  <si>
    <t>D2096 East Local</t>
  </si>
  <si>
    <t>EXIT-PK-7125</t>
  </si>
  <si>
    <t>D2097 South District</t>
  </si>
  <si>
    <t>EXIT-PK-7126</t>
  </si>
  <si>
    <t>D2101 West Local</t>
  </si>
  <si>
    <t>EXIT-PK-7130</t>
  </si>
  <si>
    <t>D2102 South District</t>
  </si>
  <si>
    <t>EXIT-PK-7133</t>
  </si>
  <si>
    <t>D2103 South Local</t>
  </si>
  <si>
    <t>EXIT-PK-7134</t>
  </si>
  <si>
    <t>D2104 West Local</t>
  </si>
  <si>
    <t>EXIT-PK-7136</t>
  </si>
  <si>
    <t>D2108 East Local</t>
  </si>
  <si>
    <t>EXIT-PK-7142</t>
  </si>
  <si>
    <t>D2109 East Local</t>
  </si>
  <si>
    <t>EXIT-PK-7143</t>
  </si>
  <si>
    <t>D2110 East Local</t>
  </si>
  <si>
    <t>EXIT-PK-7145</t>
  </si>
  <si>
    <t>D2111 East Local</t>
  </si>
  <si>
    <t>EXIT-PK-7146</t>
  </si>
  <si>
    <t>D2112 West Local</t>
  </si>
  <si>
    <t>EXIT-PK-7147</t>
  </si>
  <si>
    <t>D2113 East District</t>
  </si>
  <si>
    <t>EXIT-PK-7148</t>
  </si>
  <si>
    <t>D2114 North District</t>
  </si>
  <si>
    <t>EXIT-PK-7150</t>
  </si>
  <si>
    <t>D2115 North Local</t>
  </si>
  <si>
    <t>EXIT-PK-7151</t>
  </si>
  <si>
    <t>EXIT-PK-7152</t>
  </si>
  <si>
    <t>D2118 East District</t>
  </si>
  <si>
    <t>EXIT-PK-7155</t>
  </si>
  <si>
    <t>EXIT-PK-7156</t>
  </si>
  <si>
    <t>D2119 South District</t>
  </si>
  <si>
    <t>EXIT-PK-7158</t>
  </si>
  <si>
    <t>EXIT-PK-7159</t>
  </si>
  <si>
    <t>D2120 West Local</t>
  </si>
  <si>
    <t>EXIT-PK-7160</t>
  </si>
  <si>
    <t>D2124 West Local</t>
  </si>
  <si>
    <t>EXIT-PK-7167</t>
  </si>
  <si>
    <t>D2125 South Local</t>
  </si>
  <si>
    <t>EXIT-PK-7168</t>
  </si>
  <si>
    <t>D2127 West Local</t>
  </si>
  <si>
    <t>EXIT-PK-7170</t>
  </si>
  <si>
    <t>D2128 East Local</t>
  </si>
  <si>
    <t>EXIT-PK-7171</t>
  </si>
  <si>
    <t>D2129 West District</t>
  </si>
  <si>
    <t>EXIT-PK-7172</t>
  </si>
  <si>
    <t>D2131 West Local</t>
  </si>
  <si>
    <t>EXIT-PK-7174</t>
  </si>
  <si>
    <t>D2133 West Local</t>
  </si>
  <si>
    <t>EXIT-PK-7176</t>
  </si>
  <si>
    <t>D2135 West Local</t>
  </si>
  <si>
    <t>EXIT-PK-7178</t>
  </si>
  <si>
    <t>D2138 West Local</t>
  </si>
  <si>
    <t>EXIT-PK-7181</t>
  </si>
  <si>
    <t>D2139 North Local</t>
  </si>
  <si>
    <t>EXIT-PK-7182</t>
  </si>
  <si>
    <t>EXIT-PK-7183</t>
  </si>
  <si>
    <t>D2141 South Local</t>
  </si>
  <si>
    <t>EXIT-PK-7184</t>
  </si>
  <si>
    <t>EXIT-PK-7185</t>
  </si>
  <si>
    <t>D2143 South Local</t>
  </si>
  <si>
    <t>EXIT-PK-7191</t>
  </si>
  <si>
    <t>D2145 North District</t>
  </si>
  <si>
    <t>EXIT-PK-7193</t>
  </si>
  <si>
    <t>D2147 South Local</t>
  </si>
  <si>
    <t>EXIT-PK-7195</t>
  </si>
  <si>
    <t>D2148 East Local</t>
  </si>
  <si>
    <t>EXIT-PK-7196</t>
  </si>
  <si>
    <t>D2149 East Local</t>
  </si>
  <si>
    <t>EXIT-PK-7197</t>
  </si>
  <si>
    <t>D2150 North Local</t>
  </si>
  <si>
    <t>EXIT-PK-7199</t>
  </si>
  <si>
    <t>D2152 North Metropolitan</t>
  </si>
  <si>
    <t>EXIT-PK-7202</t>
  </si>
  <si>
    <t>EXIT-PK-7203</t>
  </si>
  <si>
    <t>EXIT-PK-7204</t>
  </si>
  <si>
    <t>D2153 South Local</t>
  </si>
  <si>
    <t>EXIT-PK-7205</t>
  </si>
  <si>
    <t>D2154 South Local</t>
  </si>
  <si>
    <t>EXIT-PK-7206</t>
  </si>
  <si>
    <t>D2155 East Local</t>
  </si>
  <si>
    <t>EXIT-PK-7207</t>
  </si>
  <si>
    <t>D2156 East Local</t>
  </si>
  <si>
    <t>EXIT-PK-7208</t>
  </si>
  <si>
    <t>D2157 South Local</t>
  </si>
  <si>
    <t>EXIT-PK-7210</t>
  </si>
  <si>
    <t>D2158 North Local</t>
  </si>
  <si>
    <t>EXIT-PK-7211</t>
  </si>
  <si>
    <t>D2158 North District</t>
  </si>
  <si>
    <t>EXIT-PK-7212</t>
  </si>
  <si>
    <t>D2159 South Local</t>
  </si>
  <si>
    <t>EXIT-PK-7216</t>
  </si>
  <si>
    <t>D2160 South Local</t>
  </si>
  <si>
    <t>EXIT-PK-7217</t>
  </si>
  <si>
    <t>D2161 South Local</t>
  </si>
  <si>
    <t>EXIT-PK-7218</t>
  </si>
  <si>
    <t>D2162 South Local</t>
  </si>
  <si>
    <t>EXIT-PK-7219</t>
  </si>
  <si>
    <t>D2163 East Local</t>
  </si>
  <si>
    <t>EXIT-PK-7220</t>
  </si>
  <si>
    <t>D2164 South Local</t>
  </si>
  <si>
    <t>EXIT-PK-7222</t>
  </si>
  <si>
    <t>D2165 North Local</t>
  </si>
  <si>
    <t>EXIT-PK-7223</t>
  </si>
  <si>
    <t>D2166 South Local</t>
  </si>
  <si>
    <t>EXIT-PK-7224</t>
  </si>
  <si>
    <t>D2168 East Metropolitan</t>
  </si>
  <si>
    <t>EXIT-PK-7226</t>
  </si>
  <si>
    <t>D2171 South Local</t>
  </si>
  <si>
    <t>EXIT-PK-7229</t>
  </si>
  <si>
    <t>EXIT-PK-7230</t>
  </si>
  <si>
    <t>D2173 South Local</t>
  </si>
  <si>
    <t>EXIT-PK-7232</t>
  </si>
  <si>
    <t>D2175 South Local</t>
  </si>
  <si>
    <t>EXIT-PK-7234</t>
  </si>
  <si>
    <t>EXIT-PK-7235</t>
  </si>
  <si>
    <t>D2177 East Local</t>
  </si>
  <si>
    <t>EXIT-PK-7237</t>
  </si>
  <si>
    <t>D2178 North Local</t>
  </si>
  <si>
    <t>EXIT-PK-7238</t>
  </si>
  <si>
    <t>D2180 West Local</t>
  </si>
  <si>
    <t>EXIT-PK-7240</t>
  </si>
  <si>
    <t>D2181 East Local</t>
  </si>
  <si>
    <t>EXIT-PK-7241</t>
  </si>
  <si>
    <t>D2182 North Local</t>
  </si>
  <si>
    <t>EXIT-PK-7242</t>
  </si>
  <si>
    <t>D2183 West Local</t>
  </si>
  <si>
    <t>EXIT-PK-7244</t>
  </si>
  <si>
    <t>D2184 East Local</t>
  </si>
  <si>
    <t>EXIT-PK-7245</t>
  </si>
  <si>
    <t>D2188 North Local</t>
  </si>
  <si>
    <t>EXIT-PK-7250</t>
  </si>
  <si>
    <t>D2189 North Local</t>
  </si>
  <si>
    <t>EXIT-PK-7252</t>
  </si>
  <si>
    <t>D2190 South Local</t>
  </si>
  <si>
    <t>EXIT-PK-7253</t>
  </si>
  <si>
    <t>EXIT-PK-7254</t>
  </si>
  <si>
    <t>D2191 West Local</t>
  </si>
  <si>
    <t>EXIT-PK-7255</t>
  </si>
  <si>
    <t>D2192 North Local</t>
  </si>
  <si>
    <t>EXIT-PK-7256</t>
  </si>
  <si>
    <t>D2193 North Local</t>
  </si>
  <si>
    <t>EXIT-PK-7257</t>
  </si>
  <si>
    <t>D2194 South District</t>
  </si>
  <si>
    <t>EXIT-PK-7258</t>
  </si>
  <si>
    <t>D2196 North Local</t>
  </si>
  <si>
    <t>EXIT-PK-7260</t>
  </si>
  <si>
    <t>D2198 South Local</t>
  </si>
  <si>
    <t>EXIT-PK-7262</t>
  </si>
  <si>
    <t>D2199 South District</t>
  </si>
  <si>
    <t>EXIT-PK-7263</t>
  </si>
  <si>
    <t>D2200 South District</t>
  </si>
  <si>
    <t>EXIT-PK-7264</t>
  </si>
  <si>
    <t>EXIT-PK-7265</t>
  </si>
  <si>
    <t>D2202 South Local</t>
  </si>
  <si>
    <t>EXIT-PK-7269</t>
  </si>
  <si>
    <t>D2203 South Local</t>
  </si>
  <si>
    <t>EXIT-PK-7270</t>
  </si>
  <si>
    <t>D2204 South District</t>
  </si>
  <si>
    <t>EXIT-PK-7271</t>
  </si>
  <si>
    <t>D2205 East District</t>
  </si>
  <si>
    <t>EXIT-PK-7272</t>
  </si>
  <si>
    <t>D2206 North Metropolitan</t>
  </si>
  <si>
    <t>EXIT-PK-7273</t>
  </si>
  <si>
    <t>D2207 West Local</t>
  </si>
  <si>
    <t>EXIT-PK-7274</t>
  </si>
  <si>
    <t>D2208 East Local</t>
  </si>
  <si>
    <t>EXIT-PK-7275</t>
  </si>
  <si>
    <t>D2209 East Local</t>
  </si>
  <si>
    <t>EXIT-PK-7277</t>
  </si>
  <si>
    <t>EXIT-PK-7278</t>
  </si>
  <si>
    <t>EXIT-PK-7280</t>
  </si>
  <si>
    <t>D2210 West District</t>
  </si>
  <si>
    <t>EXIT-PK-7283</t>
  </si>
  <si>
    <t>D2212 East Local</t>
  </si>
  <si>
    <t>EXIT-PK-7286</t>
  </si>
  <si>
    <t>D2213 South Local</t>
  </si>
  <si>
    <t>EXIT-PK-7288</t>
  </si>
  <si>
    <t>EXIT-PK-7289</t>
  </si>
  <si>
    <t>D2216 East Local</t>
  </si>
  <si>
    <t>EXIT-PK-7294</t>
  </si>
  <si>
    <t>D2217 North Local</t>
  </si>
  <si>
    <t>EXIT-PK-7296</t>
  </si>
  <si>
    <t>D2221 South Local</t>
  </si>
  <si>
    <t>EXIT-PK-7299</t>
  </si>
  <si>
    <t>D2222 West District</t>
  </si>
  <si>
    <t>EXIT-PK-7300</t>
  </si>
  <si>
    <t>D2223 South Local</t>
  </si>
  <si>
    <t>EXIT-PK-7301</t>
  </si>
  <si>
    <t>D2224 South Local</t>
  </si>
  <si>
    <t>EXIT-PK-7302</t>
  </si>
  <si>
    <t>D2225 South Local</t>
  </si>
  <si>
    <t>EXIT-PK-7303</t>
  </si>
  <si>
    <t>D2226 West Local</t>
  </si>
  <si>
    <t>EXIT-PK-7304</t>
  </si>
  <si>
    <t>D2227 East Local</t>
  </si>
  <si>
    <t>EXIT-PK-7305</t>
  </si>
  <si>
    <t>D2228 East Local</t>
  </si>
  <si>
    <t>EXIT-PK-7306</t>
  </si>
  <si>
    <t>D2229 North Local</t>
  </si>
  <si>
    <t>EXIT-PK-7307</t>
  </si>
  <si>
    <t>D2230 East Local</t>
  </si>
  <si>
    <t>EXIT-PK-7308</t>
  </si>
  <si>
    <t>D2231 North Local</t>
  </si>
  <si>
    <t>EXIT-PK-7309</t>
  </si>
  <si>
    <t>D2232 East District</t>
  </si>
  <si>
    <t>EXIT-PK-7310</t>
  </si>
  <si>
    <t>D2233 East Local</t>
  </si>
  <si>
    <t>EXIT-PK-7311</t>
  </si>
  <si>
    <t>D2234 East Local</t>
  </si>
  <si>
    <t>EXIT-PK-7312</t>
  </si>
  <si>
    <t>D2236 North Local</t>
  </si>
  <si>
    <t>EXIT-PK-7313</t>
  </si>
  <si>
    <t>D2237 South Local</t>
  </si>
  <si>
    <t>EXIT-PK-7314</t>
  </si>
  <si>
    <t>D2239 West Local</t>
  </si>
  <si>
    <t>EXIT-PK-7316</t>
  </si>
  <si>
    <t>D2240 East District</t>
  </si>
  <si>
    <t>EXIT-PK-7318</t>
  </si>
  <si>
    <t>D2242 East Local</t>
  </si>
  <si>
    <t>EXIT-PK-7320</t>
  </si>
  <si>
    <t>EXIT-PK-7322</t>
  </si>
  <si>
    <t>D2243 North Local</t>
  </si>
  <si>
    <t>EXIT-PK-7327</t>
  </si>
  <si>
    <t>EXIT-PK-7328</t>
  </si>
  <si>
    <t>D2244 East District</t>
  </si>
  <si>
    <t>EXIT-PK-7330</t>
  </si>
  <si>
    <t>D2245 East District</t>
  </si>
  <si>
    <t>EXIT-PK-7331</t>
  </si>
  <si>
    <t>D2247 West Local</t>
  </si>
  <si>
    <t>EXIT-PK-7333</t>
  </si>
  <si>
    <t>D2249 West Local</t>
  </si>
  <si>
    <t>EXIT-PK-7336</t>
  </si>
  <si>
    <t>D2250 South Local</t>
  </si>
  <si>
    <t>EXIT-PK-7339</t>
  </si>
  <si>
    <t>D2251 South District</t>
  </si>
  <si>
    <t>EXIT-PK-7340</t>
  </si>
  <si>
    <t>D2252 North Local</t>
  </si>
  <si>
    <t>EXIT-PK-7342</t>
  </si>
  <si>
    <t>EXIT-PK-7343</t>
  </si>
  <si>
    <t>EXIT-PK-7344</t>
  </si>
  <si>
    <t>D2253 East Local</t>
  </si>
  <si>
    <t>EXIT-PK-7345</t>
  </si>
  <si>
    <t>D2254 East Local</t>
  </si>
  <si>
    <t>EXIT-PK-7346</t>
  </si>
  <si>
    <t>D2259 South Local</t>
  </si>
  <si>
    <t>EXIT-PK-7351</t>
  </si>
  <si>
    <t>D2260 West Local</t>
  </si>
  <si>
    <t>EXIT-PK-7352</t>
  </si>
  <si>
    <t>D2261 East District</t>
  </si>
  <si>
    <t>EXIT-PK-7353</t>
  </si>
  <si>
    <t>D2262 West Local</t>
  </si>
  <si>
    <t>EXIT-PK-7355</t>
  </si>
  <si>
    <t>D2263 East Local</t>
  </si>
  <si>
    <t>EXIT-PK-7356</t>
  </si>
  <si>
    <t>D2264 East District</t>
  </si>
  <si>
    <t>EXIT-PK-7357</t>
  </si>
  <si>
    <t>EXIT-PK-7358</t>
  </si>
  <si>
    <t>D2265 North Local</t>
  </si>
  <si>
    <t>EXIT-PK-7359</t>
  </si>
  <si>
    <t>D2266 South Local</t>
  </si>
  <si>
    <t>EXIT-PK-7360</t>
  </si>
  <si>
    <t>D2267 South District</t>
  </si>
  <si>
    <t>EXIT-PK-7361</t>
  </si>
  <si>
    <t>D2269 South Local</t>
  </si>
  <si>
    <t>EXIT-PK-7363</t>
  </si>
  <si>
    <t>D2270 East Local</t>
  </si>
  <si>
    <t>EXIT-PK-7364</t>
  </si>
  <si>
    <t>D2272 South Local</t>
  </si>
  <si>
    <t>EXIT-PK-7366</t>
  </si>
  <si>
    <t>D2274 South District</t>
  </si>
  <si>
    <t>EXIT-PK-7368</t>
  </si>
  <si>
    <t>D2275 East Local</t>
  </si>
  <si>
    <t>EXIT-PK-7370</t>
  </si>
  <si>
    <t>D2276 South Local</t>
  </si>
  <si>
    <t>EXIT-PK-7371</t>
  </si>
  <si>
    <t>D2277 South Local</t>
  </si>
  <si>
    <t>EXIT-PK-7372</t>
  </si>
  <si>
    <t>D2278 North District</t>
  </si>
  <si>
    <t>EXIT-PK-7373</t>
  </si>
  <si>
    <t>D2279 East Local</t>
  </si>
  <si>
    <t>EXIT-PK-7374</t>
  </si>
  <si>
    <t>D2280 South Local</t>
  </si>
  <si>
    <t>EXIT-PK-7375</t>
  </si>
  <si>
    <t>D2281 South Local</t>
  </si>
  <si>
    <t>EXIT-PK-7376</t>
  </si>
  <si>
    <t>D2282 East Local</t>
  </si>
  <si>
    <t>EXIT-PK-7377</t>
  </si>
  <si>
    <t>D2283 North Local</t>
  </si>
  <si>
    <t>EXIT-PK-7378</t>
  </si>
  <si>
    <t>D2284 North Local</t>
  </si>
  <si>
    <t>EXIT-PK-7379</t>
  </si>
  <si>
    <t>D2285 North Local</t>
  </si>
  <si>
    <t>EXIT-PK-7380</t>
  </si>
  <si>
    <t>D2286 East Local</t>
  </si>
  <si>
    <t>EXIT-PK-7381</t>
  </si>
  <si>
    <t>D2287 North Local</t>
  </si>
  <si>
    <t>EXIT-PK-7382</t>
  </si>
  <si>
    <t>D2288 East Local</t>
  </si>
  <si>
    <t>EXIT-PK-7383</t>
  </si>
  <si>
    <t>D2289 South Local</t>
  </si>
  <si>
    <t>EXIT-PK-7384</t>
  </si>
  <si>
    <t>D2291 South Local</t>
  </si>
  <si>
    <t>EXIT-PK-7386</t>
  </si>
  <si>
    <t>D2292 North Local</t>
  </si>
  <si>
    <t>EXIT-PK-7387</t>
  </si>
  <si>
    <t>D2293 South Local</t>
  </si>
  <si>
    <t>EXIT-PK-7388</t>
  </si>
  <si>
    <t>D2294 South Local</t>
  </si>
  <si>
    <t>EXIT-PK-7389</t>
  </si>
  <si>
    <t>D2295 East Local</t>
  </si>
  <si>
    <t>EXIT-PK-7390</t>
  </si>
  <si>
    <t>D2297 East Local</t>
  </si>
  <si>
    <t>EXIT-PK-7392</t>
  </si>
  <si>
    <t>D2299 North Local</t>
  </si>
  <si>
    <t>EXIT-PK-7394</t>
  </si>
  <si>
    <t>D2301 North District</t>
  </si>
  <si>
    <t>EXIT-PK-7396</t>
  </si>
  <si>
    <t>D2303 East Local</t>
  </si>
  <si>
    <t>EXIT-PK-7398</t>
  </si>
  <si>
    <t>D2304 South Local</t>
  </si>
  <si>
    <t>EXIT-PK-7399</t>
  </si>
  <si>
    <t>D2305 North Local</t>
  </si>
  <si>
    <t>EXIT-PK-7401</t>
  </si>
  <si>
    <t>D2306 North Local</t>
  </si>
  <si>
    <t>EXIT-PK-7402</t>
  </si>
  <si>
    <t>D2312 East Local</t>
  </si>
  <si>
    <t>EXIT-PK-7410</t>
  </si>
  <si>
    <t>D2372 West Local</t>
  </si>
  <si>
    <t>EXIT-PK-7412</t>
  </si>
  <si>
    <t>D2472 West Local</t>
  </si>
  <si>
    <t>EXIT-PK-7417</t>
  </si>
  <si>
    <t>D2473 West Local</t>
  </si>
  <si>
    <t>EXIT-PK-7418</t>
  </si>
  <si>
    <t>D2492 West Local</t>
  </si>
  <si>
    <t>EXIT-PK-7419</t>
  </si>
  <si>
    <t>D2494 West Local</t>
  </si>
  <si>
    <t>EXIT-PK-7421</t>
  </si>
  <si>
    <t>D2495 North Local</t>
  </si>
  <si>
    <t>EXIT-PK-7422</t>
  </si>
  <si>
    <t>D2496 East Local</t>
  </si>
  <si>
    <t>EXIT-PK-7423</t>
  </si>
  <si>
    <t>D2513 East Local</t>
  </si>
  <si>
    <t>EXIT-PK-7425</t>
  </si>
  <si>
    <t>D2532 East Local</t>
  </si>
  <si>
    <t>EXIT-PK-7426</t>
  </si>
  <si>
    <t>D2533 South Local</t>
  </si>
  <si>
    <t>EXIT-PK-7427</t>
  </si>
  <si>
    <t>D2552 West Local</t>
  </si>
  <si>
    <t>EXIT-PK-7428</t>
  </si>
  <si>
    <t>D2554 West Local</t>
  </si>
  <si>
    <t>EXIT-PK-7429</t>
  </si>
  <si>
    <t>D2555 West Local</t>
  </si>
  <si>
    <t>EXIT-PK-7430</t>
  </si>
  <si>
    <t>D2556 North Local</t>
  </si>
  <si>
    <t>EXIT-PK-7431</t>
  </si>
  <si>
    <t>D2572 South District</t>
  </si>
  <si>
    <t>EXIT-PK-7432</t>
  </si>
  <si>
    <t>D2592 East Metropolitan</t>
  </si>
  <si>
    <t>EXIT-PK-7434</t>
  </si>
  <si>
    <t>D2593 West Local</t>
  </si>
  <si>
    <t>EXIT-PK-7435</t>
  </si>
  <si>
    <t>EXIT-PK-7436</t>
  </si>
  <si>
    <t>D2612 South Local</t>
  </si>
  <si>
    <t>EXIT-PK-7437</t>
  </si>
  <si>
    <t>EXIT-PK-7438</t>
  </si>
  <si>
    <t>EXIT-PK-7439</t>
  </si>
  <si>
    <t>D2613 West Local</t>
  </si>
  <si>
    <t>EXIT-PK-7440</t>
  </si>
  <si>
    <t>D2614 West Local</t>
  </si>
  <si>
    <t>EXIT-PK-7441</t>
  </si>
  <si>
    <t>D2616 South Local</t>
  </si>
  <si>
    <t>EXIT-PK-7443</t>
  </si>
  <si>
    <t>D2633 North Local</t>
  </si>
  <si>
    <t>EXIT-PK-7447</t>
  </si>
  <si>
    <t>D2634 East District</t>
  </si>
  <si>
    <t>EXIT-PK-7448</t>
  </si>
  <si>
    <t>D2634 East Local</t>
  </si>
  <si>
    <t>EXIT-PK-7449</t>
  </si>
  <si>
    <t>D2635 South Local</t>
  </si>
  <si>
    <t>EXIT-PK-7450</t>
  </si>
  <si>
    <t>D2672 East Metropolitan</t>
  </si>
  <si>
    <t>EXIT-PK-7451</t>
  </si>
  <si>
    <t>D2672 East District</t>
  </si>
  <si>
    <t>EXIT-PK-7452</t>
  </si>
  <si>
    <t>D2692 East Local</t>
  </si>
  <si>
    <t>EXIT-PK-7453</t>
  </si>
  <si>
    <t>D2812 South Local</t>
  </si>
  <si>
    <t>EXIT-PK-7456</t>
  </si>
  <si>
    <t>D2833 West District</t>
  </si>
  <si>
    <t>EXIT-PK-7457</t>
  </si>
  <si>
    <t>D2872 West Local</t>
  </si>
  <si>
    <t>EXIT-PK-7458</t>
  </si>
  <si>
    <t>D2892 South District</t>
  </si>
  <si>
    <t>EXIT-PK-7459</t>
  </si>
  <si>
    <t>D2912 South Local</t>
  </si>
  <si>
    <t>EXIT-PK-7461</t>
  </si>
  <si>
    <t>D2932 West Local</t>
  </si>
  <si>
    <t>EXIT-PK-7462</t>
  </si>
  <si>
    <t>D2972 North Local</t>
  </si>
  <si>
    <t>EXIT-PK-7463</t>
  </si>
  <si>
    <t>D2993 East Local</t>
  </si>
  <si>
    <t>EXIT-PK-7465</t>
  </si>
  <si>
    <t>D2994 South Local</t>
  </si>
  <si>
    <t>EXIT-PK-7466</t>
  </si>
  <si>
    <t>D2995 East Local</t>
  </si>
  <si>
    <t>EXIT-PK-7467</t>
  </si>
  <si>
    <t>D2996 West Local</t>
  </si>
  <si>
    <t>EXIT-PK-7468</t>
  </si>
  <si>
    <t>D3012 North Local</t>
  </si>
  <si>
    <t>EXIT-PK-7469</t>
  </si>
  <si>
    <t>D3013 North Local</t>
  </si>
  <si>
    <t>EXIT-PK-7470</t>
  </si>
  <si>
    <t>D3014 North Local</t>
  </si>
  <si>
    <t>EXIT-PK-7471</t>
  </si>
  <si>
    <t>D3015 North Local</t>
  </si>
  <si>
    <t>EXIT-PK-7472</t>
  </si>
  <si>
    <t>D3052 West Local</t>
  </si>
  <si>
    <t>EXIT-PK-7473</t>
  </si>
  <si>
    <t>D3053 South Local</t>
  </si>
  <si>
    <t>EXIT-PK-7474</t>
  </si>
  <si>
    <t>D3054 South District</t>
  </si>
  <si>
    <t>EXIT-PK-7475</t>
  </si>
  <si>
    <t>EXIT-PK-7476</t>
  </si>
  <si>
    <t>D3055 West Local</t>
  </si>
  <si>
    <t>EXIT-PK-7477</t>
  </si>
  <si>
    <t>D3057 East Local</t>
  </si>
  <si>
    <t>EXIT-PK-7478</t>
  </si>
  <si>
    <t>D3092 East District</t>
  </si>
  <si>
    <t>EXIT-PK-7479</t>
  </si>
  <si>
    <t>EXIT-PK-7480</t>
  </si>
  <si>
    <t>D3112 West Local</t>
  </si>
  <si>
    <t>EXIT-PK-7482</t>
  </si>
  <si>
    <t>D3115 South Local</t>
  </si>
  <si>
    <t>EXIT-PK-7485</t>
  </si>
  <si>
    <t>D3117 South Local</t>
  </si>
  <si>
    <t>EXIT-PK-7487</t>
  </si>
  <si>
    <t>D3118 East Local</t>
  </si>
  <si>
    <t>EXIT-PK-7488</t>
  </si>
  <si>
    <t>D3119 North Local</t>
  </si>
  <si>
    <t>EXIT-PK-7489</t>
  </si>
  <si>
    <t>D3120 East Local</t>
  </si>
  <si>
    <t>EXIT-PK-7491</t>
  </si>
  <si>
    <t>D3121 East Local</t>
  </si>
  <si>
    <t>EXIT-PK-7492</t>
  </si>
  <si>
    <t>D3122 West Local</t>
  </si>
  <si>
    <t>EXIT-PK-7493</t>
  </si>
  <si>
    <t>D3124 North Local</t>
  </si>
  <si>
    <t>EXIT-PK-7495</t>
  </si>
  <si>
    <t>D3173 South Local</t>
  </si>
  <si>
    <t>EXIT-PK-7498</t>
  </si>
  <si>
    <t>D3175 East Local</t>
  </si>
  <si>
    <t>EXIT-PK-7503</t>
  </si>
  <si>
    <t>D3177 West Local</t>
  </si>
  <si>
    <t>EXIT-PK-7505</t>
  </si>
  <si>
    <t>D3192 North District</t>
  </si>
  <si>
    <t>EXIT-PK-7508</t>
  </si>
  <si>
    <t>D3234 West District</t>
  </si>
  <si>
    <t>EXIT-PK-7512</t>
  </si>
  <si>
    <t>D3292 West Local</t>
  </si>
  <si>
    <t>EXIT-PK-7514</t>
  </si>
  <si>
    <t>D3293 East Local</t>
  </si>
  <si>
    <t>EXIT-PK-7515</t>
  </si>
  <si>
    <t>D3294 South District</t>
  </si>
  <si>
    <t>EXIT-PK-7516</t>
  </si>
  <si>
    <t>D3297 East District</t>
  </si>
  <si>
    <t>EXIT-PK-7518</t>
  </si>
  <si>
    <t>D3299 West Local</t>
  </si>
  <si>
    <t>EXIT-PK-7519</t>
  </si>
  <si>
    <t>D3312 South Local</t>
  </si>
  <si>
    <t>EXIT-PK-7520</t>
  </si>
  <si>
    <t>D3313 North District</t>
  </si>
  <si>
    <t>EXIT-PK-7521</t>
  </si>
  <si>
    <t>D3315 West Local</t>
  </si>
  <si>
    <t>EXIT-PK-7522</t>
  </si>
  <si>
    <t>D3316 East Local</t>
  </si>
  <si>
    <t>EXIT-PK-7523</t>
  </si>
  <si>
    <t>D3318 South Local</t>
  </si>
  <si>
    <t>EXIT-PK-7524</t>
  </si>
  <si>
    <t>D3332 East Local</t>
  </si>
  <si>
    <t>EXIT-PK-7525</t>
  </si>
  <si>
    <t>D3398 South District</t>
  </si>
  <si>
    <t>EXIT-PK-7527</t>
  </si>
  <si>
    <t>EXIT-PK-7528</t>
  </si>
  <si>
    <t>D3473 South Local</t>
  </si>
  <si>
    <t>EXIT-PK-7529</t>
  </si>
  <si>
    <t>D3512 South Local</t>
  </si>
  <si>
    <t>EXIT-PK-7532</t>
  </si>
  <si>
    <t>D3533 South District</t>
  </si>
  <si>
    <t>EXIT-PK-7533</t>
  </si>
  <si>
    <t>D3534 East District</t>
  </si>
  <si>
    <t>EXIT-PK-7534</t>
  </si>
  <si>
    <t>D3556 South Local</t>
  </si>
  <si>
    <t>EXIT-PK-7537</t>
  </si>
  <si>
    <t>D3557 West Local</t>
  </si>
  <si>
    <t>EXIT-PK-7538</t>
  </si>
  <si>
    <t>D3559 West Local</t>
  </si>
  <si>
    <t>EXIT-PK-7539</t>
  </si>
  <si>
    <t>D3560 North Local</t>
  </si>
  <si>
    <t>EXIT-PK-7540</t>
  </si>
  <si>
    <t>D3563 West District</t>
  </si>
  <si>
    <t>EXIT-PK-7541</t>
  </si>
  <si>
    <t>EXIT-PK-7542</t>
  </si>
  <si>
    <t>D3572 North Local</t>
  </si>
  <si>
    <t>EXIT-PK-7544</t>
  </si>
  <si>
    <t>D3613 East Local</t>
  </si>
  <si>
    <t>EXIT-PK-7546</t>
  </si>
  <si>
    <t>D3614 West Local</t>
  </si>
  <si>
    <t>EXIT-PK-7547</t>
  </si>
  <si>
    <t>D3633 North Local</t>
  </si>
  <si>
    <t>EXIT-PK-7548</t>
  </si>
  <si>
    <t>D3652 South Local</t>
  </si>
  <si>
    <t>EXIT-PK-7549</t>
  </si>
  <si>
    <t>D3672 West Local</t>
  </si>
  <si>
    <t>EXIT-PK-7551</t>
  </si>
  <si>
    <t>D3672 West District</t>
  </si>
  <si>
    <t>EXIT-PK-7552</t>
  </si>
  <si>
    <t>EXIT-PK-7554</t>
  </si>
  <si>
    <t>D3692 South District</t>
  </si>
  <si>
    <t>EXIT-PK-7555</t>
  </si>
  <si>
    <t>D3712 North District</t>
  </si>
  <si>
    <t>EXIT-PK-7556</t>
  </si>
  <si>
    <t>EXIT-PK-7557</t>
  </si>
  <si>
    <t>EXIT-PK-7558</t>
  </si>
  <si>
    <t>D3733 North Local</t>
  </si>
  <si>
    <t>EXIT-PK-7559</t>
  </si>
  <si>
    <t>D3753 North Local</t>
  </si>
  <si>
    <t>EXIT-PK-7561</t>
  </si>
  <si>
    <t>EXIT-PK-7562</t>
  </si>
  <si>
    <t>D3754 North Local</t>
  </si>
  <si>
    <t>EXIT-PK-7563</t>
  </si>
  <si>
    <t>D3755 East Local</t>
  </si>
  <si>
    <t>EXIT-PK-7564</t>
  </si>
  <si>
    <t>D3757 East Local</t>
  </si>
  <si>
    <t>EXIT-PK-7565</t>
  </si>
  <si>
    <t>D3758 South Local</t>
  </si>
  <si>
    <t>EXIT-PK-7566</t>
  </si>
  <si>
    <t>D3759 West Local</t>
  </si>
  <si>
    <t>EXIT-PK-7567</t>
  </si>
  <si>
    <t>D3772 East District</t>
  </si>
  <si>
    <t>EXIT-PK-7569</t>
  </si>
  <si>
    <t>D3773 North Local</t>
  </si>
  <si>
    <t>EXIT-PK-7570</t>
  </si>
  <si>
    <t>D3792 East District</t>
  </si>
  <si>
    <t>EXIT-PK-7571</t>
  </si>
  <si>
    <t>D3832 West Local</t>
  </si>
  <si>
    <t>EXIT-PK-7572</t>
  </si>
  <si>
    <t>D3833 North Local</t>
  </si>
  <si>
    <t>EXIT-PK-7573</t>
  </si>
  <si>
    <t>D3835 South Local</t>
  </si>
  <si>
    <t>EXIT-PK-7574</t>
  </si>
  <si>
    <t>D3853 West District</t>
  </si>
  <si>
    <t>EXIT-PK-7576</t>
  </si>
  <si>
    <t>D3874 South Local</t>
  </si>
  <si>
    <t>EXIT-PK-7579</t>
  </si>
  <si>
    <t>Parks and Open Space Embellishment Cost</t>
  </si>
  <si>
    <t xml:space="preserve">Note: </t>
  </si>
  <si>
    <t>1.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2. Contingency costs are based on the project delivery date, and applied to the direct construction cost, indirect construction cost and project cost. Contingencies equate to 7.5% for projects with a delivery date up to 2021 and 15% for projects with a delivery date up to 2026.
3. Total embellishment cost is the sum of direct embellishment cost, indirect embellishment cost, project cost and construction contingency cost.</t>
  </si>
  <si>
    <t>Detailed Unit Rates by Embellishment Stages</t>
  </si>
  <si>
    <t>Unit Rates Summary</t>
  </si>
  <si>
    <t>LGIP Code</t>
  </si>
  <si>
    <t>Park type</t>
  </si>
  <si>
    <t>Standard Size M2</t>
  </si>
  <si>
    <t>Maximum Scaling factor</t>
  </si>
  <si>
    <t>Preliminary Scale</t>
  </si>
  <si>
    <t>Preliminary No Scale</t>
  </si>
  <si>
    <t>Stage A Scale</t>
  </si>
  <si>
    <t>Stage A No Scale</t>
  </si>
  <si>
    <t>Stage B Scale</t>
  </si>
  <si>
    <t>Stage B No Scale</t>
  </si>
  <si>
    <t>Stage C Scale</t>
  </si>
  <si>
    <t>Stage C No Scale</t>
  </si>
  <si>
    <t>Grand Total</t>
  </si>
  <si>
    <t>Stages</t>
  </si>
  <si>
    <t>Costing Code</t>
  </si>
  <si>
    <t>Scaled component</t>
  </si>
  <si>
    <t>Not scaled component</t>
  </si>
  <si>
    <t>Local general recreation park (Acq + Emb)</t>
  </si>
  <si>
    <t>A&amp;B</t>
  </si>
  <si>
    <t>District general recreation park (Acq + Emb)</t>
  </si>
  <si>
    <t>Metropolitan general recreation park (Acq + Emb)</t>
  </si>
  <si>
    <t>Urban Neighbourhood general recreation park (Acq + Emb)</t>
  </si>
  <si>
    <t>District urban common (Acq + Emb)</t>
  </si>
  <si>
    <t>Metropolitan urban common (Acq + Emb)</t>
  </si>
  <si>
    <t>Local access / recreation corridor park (Acq + Emb)</t>
  </si>
  <si>
    <t>A</t>
  </si>
  <si>
    <t>District access / recreation corridor park (Acq + Emb)</t>
  </si>
  <si>
    <t>Metropolitan access / recreation corridor park (Acq + Emb)</t>
  </si>
  <si>
    <t>A5-D</t>
  </si>
  <si>
    <t>District general outdoor sport park (Acq + Emb)</t>
  </si>
  <si>
    <t>A5-M</t>
  </si>
  <si>
    <t>Metropolitian general outdoor sport park (Acq + Emb)</t>
  </si>
  <si>
    <t>E1-L</t>
  </si>
  <si>
    <t xml:space="preserve">Local general recreation park </t>
  </si>
  <si>
    <t>B&amp;C</t>
  </si>
  <si>
    <t>E2-D</t>
  </si>
  <si>
    <t>District general recreation park</t>
  </si>
  <si>
    <t>E3-M</t>
  </si>
  <si>
    <t>Metropolitan general recreation park</t>
  </si>
  <si>
    <t>E9</t>
  </si>
  <si>
    <t>Urban Neighbourhood general recreation park</t>
  </si>
  <si>
    <t>E4-D</t>
  </si>
  <si>
    <t>District urban common</t>
  </si>
  <si>
    <t>E4-M</t>
  </si>
  <si>
    <t>Metropolitan urban common</t>
  </si>
  <si>
    <t>E7-L</t>
  </si>
  <si>
    <t>Local access / recreation corridor park</t>
  </si>
  <si>
    <t>E8-D</t>
  </si>
  <si>
    <t>District access / recreation corridor park</t>
  </si>
  <si>
    <t>E8-M</t>
  </si>
  <si>
    <t>Metropolitan access / recreation corridor park</t>
  </si>
  <si>
    <t>E11-D</t>
  </si>
  <si>
    <t>District visitor node park</t>
  </si>
  <si>
    <t> 2</t>
  </si>
  <si>
    <t>E11-M</t>
  </si>
  <si>
    <t>Metropolitian visitor node park</t>
  </si>
  <si>
    <t>E12-L</t>
  </si>
  <si>
    <t>Local nature recreation park</t>
  </si>
  <si>
    <t>E12-D</t>
  </si>
  <si>
    <t>District nature recreation park</t>
  </si>
  <si>
    <t>E12-M</t>
  </si>
  <si>
    <t>Metropolitian nature recreation park</t>
  </si>
  <si>
    <t>E10</t>
  </si>
  <si>
    <t>Local general outdoor sport park</t>
  </si>
  <si>
    <t> 2.29</t>
  </si>
  <si>
    <t>E5-D</t>
  </si>
  <si>
    <t>District general outdoor sport park</t>
  </si>
  <si>
    <t>E5-M</t>
  </si>
  <si>
    <t>Metropolitian general outdoor sport park</t>
  </si>
  <si>
    <t>U1</t>
  </si>
  <si>
    <t>Upgrade existing park infrastructure to the value of $2m+</t>
  </si>
  <si>
    <t>U</t>
  </si>
  <si>
    <t>U2</t>
  </si>
  <si>
    <t>Upgrade existing park infrastructure to the value of $1m -$2m</t>
  </si>
  <si>
    <t>U3</t>
  </si>
  <si>
    <t>Upgrade existing park infrastructure to value of up to $1m</t>
  </si>
  <si>
    <t>Parks</t>
  </si>
  <si>
    <t>Return to "Unit Rates - Parks"</t>
  </si>
  <si>
    <t>Future Trunk Assets</t>
  </si>
  <si>
    <t>Data Refernces</t>
  </si>
  <si>
    <t>1. Project costs are on costs to undertake detailed design, survey, geotechnical investigations, project management, and supervision of construction works and obtain certification from a Registered Professional Engineer of Queensland. Project costs equate to 23% of the direct construction costs.
2. Contingency costs are based on the project delivery date, and applied to the 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t>
  </si>
  <si>
    <t>Unit Cost Calculation</t>
  </si>
  <si>
    <t>Work Cost Valuation</t>
  </si>
  <si>
    <t>Hierarchy/Name</t>
  </si>
  <si>
    <t>LGIP Code (*)</t>
  </si>
  <si>
    <t>Standard Area (m2)</t>
  </si>
  <si>
    <t>Scaling factor (*)</t>
  </si>
  <si>
    <t>Size of Land (m2)</t>
  </si>
  <si>
    <t>Stage</t>
  </si>
  <si>
    <t>Unit Rate (Scale)</t>
  </si>
  <si>
    <t>Costs with Scaling Factor Applied</t>
  </si>
  <si>
    <t>Unit Rate (No Scale)</t>
  </si>
  <si>
    <t>Preliminary Scale %</t>
  </si>
  <si>
    <t>Preliminary Scale Cost</t>
  </si>
  <si>
    <t>Direct Construction Cost</t>
  </si>
  <si>
    <t>Multiplier</t>
  </si>
  <si>
    <t>Project Owners Cost (23% Direct Construction Cost)($)</t>
  </si>
  <si>
    <t>Construction Contingency Rate %</t>
  </si>
  <si>
    <t>Construction Contingency Cost ($)</t>
  </si>
  <si>
    <t>Year of Provision</t>
  </si>
  <si>
    <t>Land Cost Escalation</t>
  </si>
  <si>
    <t>Work Cost Escalation</t>
  </si>
  <si>
    <t>Spare Capacity (%)</t>
  </si>
  <si>
    <t>Share of the total Cost with the same year of provision %</t>
  </si>
  <si>
    <t>Terminal Value Analysis</t>
  </si>
  <si>
    <t>Terminal Value Adjustment (%)</t>
  </si>
  <si>
    <t>Establishment Cost</t>
  </si>
  <si>
    <t>Establishment Cost (Escalated)</t>
  </si>
  <si>
    <t>Net Present Value of Establishment Cost</t>
  </si>
  <si>
    <t>NPV Establishment Cost after Terminal Value Adjustment</t>
  </si>
  <si>
    <t>Calculated from unit rates</t>
  </si>
  <si>
    <t>Gross cost (used for CF forecasts)</t>
  </si>
  <si>
    <t xml:space="preserve">Adjusted Current Day Value </t>
  </si>
  <si>
    <t>PCF272</t>
  </si>
  <si>
    <t>ACR-U1-001</t>
  </si>
  <si>
    <t>Upgrade existing park infrastructure to the value of $2m+ (DISTRICT OUTDOOR SPORT &amp; DISTRICT GENERAL RECREATION)</t>
  </si>
  <si>
    <t>PCF313</t>
  </si>
  <si>
    <t>AGR-A1-002</t>
  </si>
  <si>
    <t>Acquire and embellish land to provide LOCAL GENERAL RECREATION infrastructure</t>
  </si>
  <si>
    <t>AGR-A1-003</t>
  </si>
  <si>
    <t>PCF333</t>
  </si>
  <si>
    <t>AGR-U3-001</t>
  </si>
  <si>
    <t>Upgrade existing park infrastructure to the value of up to $1m (LOCAL GENERAL RECREATION)</t>
  </si>
  <si>
    <t>PCF153</t>
  </si>
  <si>
    <t>ALB-A1-002</t>
  </si>
  <si>
    <t>PCF132</t>
  </si>
  <si>
    <t>ALD-U1-001</t>
  </si>
  <si>
    <t>Upgrade existing park infrastructure to the value of $2m+ (DISTRICT GENERAL RECREATION)</t>
  </si>
  <si>
    <t>PCF151</t>
  </si>
  <si>
    <t>ALD-U3-001</t>
  </si>
  <si>
    <t>Upgrade existing park infrastructure to the value of up to $1m (DISTRICT NATURE RECREATION &amp; LOCAL GENERAL RECREATION)</t>
  </si>
  <si>
    <t>PCF247</t>
  </si>
  <si>
    <t>ANS-U3-001</t>
  </si>
  <si>
    <t>Upgrade existing park infrastructure to the value of up to $1m (DISTRICT VISITOR NODE)</t>
  </si>
  <si>
    <t>PCF154</t>
  </si>
  <si>
    <t>ASC-A1-002</t>
  </si>
  <si>
    <t>ASC-A1-003</t>
  </si>
  <si>
    <t>PCF92</t>
  </si>
  <si>
    <t>ASP-A1-001</t>
  </si>
  <si>
    <t>ASP-A8-002</t>
  </si>
  <si>
    <t>Acquire and embellish land to provide DISTRICT ACCESS/ RECREATION CORRIDOR infrastructure</t>
  </si>
  <si>
    <t>PCF191</t>
  </si>
  <si>
    <t>AUC-U3-001</t>
  </si>
  <si>
    <t>Upgrade existing park infrastructure to the value of up to $1m (DISTRICT URBAN NEIGHBOURHOOD)</t>
  </si>
  <si>
    <t>PCF94</t>
  </si>
  <si>
    <t>BDL-U3-001</t>
  </si>
  <si>
    <t>Upgrade existing park infrastructure to the value of up to $1m (LOCAL OUTDOOR SPORT)</t>
  </si>
  <si>
    <t>PCF169</t>
  </si>
  <si>
    <t>BFD-E11-001</t>
  </si>
  <si>
    <t>Embellish with DISTRICT VISITOR NODE infrastructure</t>
  </si>
  <si>
    <t>BFD-E12-001</t>
  </si>
  <si>
    <t>Embellish with METROPOLITAN NATURE RECREATION infrastructure</t>
  </si>
  <si>
    <t>PCF52</t>
  </si>
  <si>
    <t>BHI-E12-001</t>
  </si>
  <si>
    <t>Embellish with DISTRICT NATURE RECREATION infrastructure</t>
  </si>
  <si>
    <t>PCF193</t>
  </si>
  <si>
    <t>BNE-U1-001</t>
  </si>
  <si>
    <t>Upgrade existing park infrastructure to the value of $2m+ (METROPOLITAN BOTANIC GARDEN/ ARBORETUM)</t>
  </si>
  <si>
    <t>PCF71</t>
  </si>
  <si>
    <t>BRD-A1-003</t>
  </si>
  <si>
    <t>Acquire and embellish land to provide LOCAL GENERAL RECREATION (&amp; LOCAL OUTDOOR SPORT) infrastructure</t>
  </si>
  <si>
    <t>BRD-A1-004</t>
  </si>
  <si>
    <t>PCF91</t>
  </si>
  <si>
    <t>BRD-A1-005</t>
  </si>
  <si>
    <t>BRD-A2-001</t>
  </si>
  <si>
    <t>Acquire and embellish land to provide DISTRICT GENERAL RECREATION infrastructure</t>
  </si>
  <si>
    <t>PCF72</t>
  </si>
  <si>
    <t>BRD-U2-001</t>
  </si>
  <si>
    <t>Upgrade existing park infrastructure to the value of $1-2m (LOCAL GENERAL RECREATION)</t>
  </si>
  <si>
    <t>BRD-U2-002</t>
  </si>
  <si>
    <t>BRD-U3-001</t>
  </si>
  <si>
    <t>BRD-U3-002</t>
  </si>
  <si>
    <t>PCF53</t>
  </si>
  <si>
    <t>BRG-A1-001</t>
  </si>
  <si>
    <t>PCF34</t>
  </si>
  <si>
    <t>BRI-U3-001</t>
  </si>
  <si>
    <t>Upgrade existing park infrastructure to the value of up to $1m (METROPOLITAN ACCESS/ RECREATION CORRIDOR &amp; METROPOLITAN GENERAL RECREATION)</t>
  </si>
  <si>
    <t>PCF174</t>
  </si>
  <si>
    <t>BUL-A1-001</t>
  </si>
  <si>
    <t>PCF153,PCF154, PCF173, PCF174</t>
  </si>
  <si>
    <t>BUL-A8-001</t>
  </si>
  <si>
    <t>BUL-A8-010</t>
  </si>
  <si>
    <t>Acquire and embellish land to provide METROPOLITAN ACCESS/ RECREATION CORRIDOR infrastructure</t>
  </si>
  <si>
    <t>PCF256</t>
  </si>
  <si>
    <t>BUR-E11-001</t>
  </si>
  <si>
    <t>BUR-E12-001</t>
  </si>
  <si>
    <t>PCF257</t>
  </si>
  <si>
    <t>BUR-U3-001</t>
  </si>
  <si>
    <t>PCF277</t>
  </si>
  <si>
    <t>BUR-U3-002</t>
  </si>
  <si>
    <t>Upgrade existing park infrastructure to the value of up to $1m (DISTRICT VISITOR NODE &amp; DISTRICT NATURE RECREATION)</t>
  </si>
  <si>
    <t>PCF267</t>
  </si>
  <si>
    <t>BWE-U3-001</t>
  </si>
  <si>
    <t>Upgrade existing park infrastructure to the value of up to $1m (DISTRICT GENERAL RECREATION)</t>
  </si>
  <si>
    <t>PCF114</t>
  </si>
  <si>
    <t>BYO-A1-001</t>
  </si>
  <si>
    <t>PCF214</t>
  </si>
  <si>
    <t>CAH-U3-001</t>
  </si>
  <si>
    <t>PCF215</t>
  </si>
  <si>
    <t>CAR-A1-001</t>
  </si>
  <si>
    <t>PCF195</t>
  </si>
  <si>
    <t>CAR-A1-002</t>
  </si>
  <si>
    <t>CDE-U3-001</t>
  </si>
  <si>
    <t>CDE-U3-010</t>
  </si>
  <si>
    <t>Upgrade existing park infrastructure to the value of up to $1m (LOCAL GENERAL RECREATION &amp; LOCAL OUTDOOR SPORT)</t>
  </si>
  <si>
    <t>PCF112</t>
  </si>
  <si>
    <t>CHE-E1-001</t>
  </si>
  <si>
    <t>Embellish with LOCAL GENERAL RECREATION infrastructure</t>
  </si>
  <si>
    <t>CHE-U2-002</t>
  </si>
  <si>
    <t>CHE-U3-001</t>
  </si>
  <si>
    <t>Upgrade existing park infrastructure to the value of up to $1m (LOCAL OUTDOOR SPORT &amp; LOCAL GENERAL RECREATION)</t>
  </si>
  <si>
    <t>PCF113</t>
  </si>
  <si>
    <t>CHE-U3-002</t>
  </si>
  <si>
    <t>Upgrade existing park infrastructure to the value of up to $1m (LOCAL OUTDOOR SPORT &amp; DISTRICT GENERAL RECREATION)</t>
  </si>
  <si>
    <t>PCF230</t>
  </si>
  <si>
    <t>CHL-U2-001</t>
  </si>
  <si>
    <t>Upgrade existing park infrastructure to the value of $1-2m (DISTRICT OUTDOOR SPORT)</t>
  </si>
  <si>
    <t>PCF210</t>
  </si>
  <si>
    <t>CHL-U3-001</t>
  </si>
  <si>
    <t>CHW-U3-001</t>
  </si>
  <si>
    <t>PCF133</t>
  </si>
  <si>
    <t>CLF-A1-001</t>
  </si>
  <si>
    <t>CLF-A1-002</t>
  </si>
  <si>
    <t>CLL-A1-001</t>
  </si>
  <si>
    <t>CLL-A1-010</t>
  </si>
  <si>
    <t>PCF213</t>
  </si>
  <si>
    <t>COO-U3-001</t>
  </si>
  <si>
    <t>COO-U3-002</t>
  </si>
  <si>
    <t>COO-U3-003</t>
  </si>
  <si>
    <t>Upgrade existing park infrastructure to the value of up to $1m (DISTRICT URBAN NEIGHBOURHOOD &amp; LOCAL OUTDOOR SPORT)</t>
  </si>
  <si>
    <t>CVE-A1-002</t>
  </si>
  <si>
    <t>CVE-E2-002</t>
  </si>
  <si>
    <t>Embellish with DISTRICT GENERAL RECREATION infrastructure</t>
  </si>
  <si>
    <t>PCF270</t>
  </si>
  <si>
    <t>DAR-U1-011</t>
  </si>
  <si>
    <t>Upgrade existing park infrastructure to the value of $2m+ (DISTRICT OUTDOOR SPORT)</t>
  </si>
  <si>
    <t>DAR-U3-001</t>
  </si>
  <si>
    <t>DEA-U2-010</t>
  </si>
  <si>
    <t>PCF311</t>
  </si>
  <si>
    <t>DOO-A1-002</t>
  </si>
  <si>
    <t>DOO-E1-001</t>
  </si>
  <si>
    <t>PCF212</t>
  </si>
  <si>
    <t>DUP-U2-001</t>
  </si>
  <si>
    <t>Upgrade existing park infrastructure to the value of $1-2m (DISTRICT GENERAL RECREATION)</t>
  </si>
  <si>
    <t>PCF291</t>
  </si>
  <si>
    <t>DUR-A1-002</t>
  </si>
  <si>
    <t>DUR-E1-001</t>
  </si>
  <si>
    <t>DUR-E12-001</t>
  </si>
  <si>
    <t>DUR-E2-001</t>
  </si>
  <si>
    <t>EAB-U3-001</t>
  </si>
  <si>
    <t>PCF310</t>
  </si>
  <si>
    <t>ELG-A1-001</t>
  </si>
  <si>
    <t>ELG-A1-002</t>
  </si>
  <si>
    <t>ELG-E12-001</t>
  </si>
  <si>
    <t>Embellish with LOCAL NATURE RECREATION infrastructure</t>
  </si>
  <si>
    <t>ELG-E2-002</t>
  </si>
  <si>
    <t>ELG-E5-001</t>
  </si>
  <si>
    <t>Embellish with DISTRICT OUTDOOR SPORT infrastructure</t>
  </si>
  <si>
    <t>PCF274</t>
  </si>
  <si>
    <t>EMP-U3-001</t>
  </si>
  <si>
    <t>PCF111</t>
  </si>
  <si>
    <t>EVP-A1-001</t>
  </si>
  <si>
    <t>EVP-A1-003</t>
  </si>
  <si>
    <t>PCF131</t>
  </si>
  <si>
    <t>EVP-U3-001</t>
  </si>
  <si>
    <t>FLK-U3-001</t>
  </si>
  <si>
    <t>FTP-E1-001</t>
  </si>
  <si>
    <t>PCF250</t>
  </si>
  <si>
    <t>FTP-U3-001</t>
  </si>
  <si>
    <t>PCF73</t>
  </si>
  <si>
    <t>FTZ-E5-001</t>
  </si>
  <si>
    <t>PCF173</t>
  </si>
  <si>
    <t>FVA-A4-001</t>
  </si>
  <si>
    <t>Acquire and embellish land to provide DISTRICT URBAN COMMON infrastructure</t>
  </si>
  <si>
    <t>FVA-U3-001</t>
  </si>
  <si>
    <t>PCF149</t>
  </si>
  <si>
    <t>GAP-U2-001</t>
  </si>
  <si>
    <t>Upgrade existing park infrastructure to the value of $1-2m (LOCAL OUTDOOR SPORT &amp; DISTRICT GENERAL RECREATION)</t>
  </si>
  <si>
    <t>PCF231</t>
  </si>
  <si>
    <t>GRA-A1-001</t>
  </si>
  <si>
    <t>PCF233</t>
  </si>
  <si>
    <t>GRE-A4-001</t>
  </si>
  <si>
    <t>GRE-U1-010</t>
  </si>
  <si>
    <t>PCF217</t>
  </si>
  <si>
    <t>GUM-A7-001</t>
  </si>
  <si>
    <t>Acquire and embellish land to provide LOCAL ACCESS/ RECREATION CORRIDOR infrastructure</t>
  </si>
  <si>
    <t>PCF331</t>
  </si>
  <si>
    <t>HEA-A1-001</t>
  </si>
  <si>
    <t>PCF176</t>
  </si>
  <si>
    <t>HEM-U2-001</t>
  </si>
  <si>
    <t>HEN-A1-001</t>
  </si>
  <si>
    <t>PCF172</t>
  </si>
  <si>
    <t>HER-E3-001</t>
  </si>
  <si>
    <t>Embellish with METROPOLITAN GENERAL RECREATION infrastructure</t>
  </si>
  <si>
    <t>HPW-A1-001</t>
  </si>
  <si>
    <t>PCF234</t>
  </si>
  <si>
    <t>HPW-A1-002</t>
  </si>
  <si>
    <t>HPW-A7-001</t>
  </si>
  <si>
    <t>HPW-A7-002</t>
  </si>
  <si>
    <t>INA-U1-001</t>
  </si>
  <si>
    <t>IND-U2-001</t>
  </si>
  <si>
    <t>Upgrade existing park infrastructure to the value of $1-2m (LOCAL GENERAL RECREATION &amp; LOCAL OUTDOOR SPORT)</t>
  </si>
  <si>
    <t>PCF211</t>
  </si>
  <si>
    <t>IND-U3-002</t>
  </si>
  <si>
    <t>IND-U3-003</t>
  </si>
  <si>
    <t>IND-U3-004</t>
  </si>
  <si>
    <t>IND-U3-005</t>
  </si>
  <si>
    <t>PCF245</t>
  </si>
  <si>
    <t>KAD-E1-001</t>
  </si>
  <si>
    <t>KAN-A8-001</t>
  </si>
  <si>
    <t>KAN-A8-002</t>
  </si>
  <si>
    <t>KAN-A8-003</t>
  </si>
  <si>
    <t>KAN-U1-001</t>
  </si>
  <si>
    <t>Upgrade existing park infrastructure to the value of $2m+ (METROPOLITAN GENERAL RECREATION)</t>
  </si>
  <si>
    <t>KAN-U2-001</t>
  </si>
  <si>
    <t>KED-A1-001</t>
  </si>
  <si>
    <t>KED-U1-010</t>
  </si>
  <si>
    <t>KEN-U3-001</t>
  </si>
  <si>
    <t>PCF229</t>
  </si>
  <si>
    <t>KEN-U3-002</t>
  </si>
  <si>
    <t>KGR-U3-001</t>
  </si>
  <si>
    <t>PCF203</t>
  </si>
  <si>
    <t>KHO-E11-001</t>
  </si>
  <si>
    <t>PCF225</t>
  </si>
  <si>
    <t>KHO-E11-002</t>
  </si>
  <si>
    <t>PCF209</t>
  </si>
  <si>
    <t>KNH-U3-001</t>
  </si>
  <si>
    <t>PCF129</t>
  </si>
  <si>
    <t>KRR-E11-001</t>
  </si>
  <si>
    <t>KRR-E12-001</t>
  </si>
  <si>
    <t>PCF314</t>
  </si>
  <si>
    <t>KUR-U3-001</t>
  </si>
  <si>
    <t>PCF354</t>
  </si>
  <si>
    <t>KWA-E12-001</t>
  </si>
  <si>
    <t>KWA-E5-001</t>
  </si>
  <si>
    <t>PCF334</t>
  </si>
  <si>
    <t>KWA-U1-001</t>
  </si>
  <si>
    <t>Upgrade existing park infrastructure to the value of $2m+ (METROPOLITAN NATURE RECREATION &amp; DISTRICT VISITOR NODE)</t>
  </si>
  <si>
    <t>PCF352</t>
  </si>
  <si>
    <t>LPA-E12-001</t>
  </si>
  <si>
    <t>LUT-E1-004</t>
  </si>
  <si>
    <t>MCG-E1-001</t>
  </si>
  <si>
    <t>MCG-E1-002</t>
  </si>
  <si>
    <t>MCG-U3-001</t>
  </si>
  <si>
    <t>PCF189</t>
  </si>
  <si>
    <t>MCO-U1-001</t>
  </si>
  <si>
    <t>Upgrade existing park infrastructure to the value of $2m+ (METROPOLITAN VISITOR NODE &amp; METROPOLITAN NATURE RECREATION)</t>
  </si>
  <si>
    <t>MCO-U1-011</t>
  </si>
  <si>
    <t>MCR-E11-001</t>
  </si>
  <si>
    <t>MDW-A1-001</t>
  </si>
  <si>
    <t>PCF255</t>
  </si>
  <si>
    <t>MFI-A1-001</t>
  </si>
  <si>
    <t>PCF254</t>
  </si>
  <si>
    <t>MGR-A1-001</t>
  </si>
  <si>
    <t>MGR-U2-001</t>
  </si>
  <si>
    <t>Upgrade existing park infrastructure to the value of $1-2m (METROPOLITAN VISITOR NODE)</t>
  </si>
  <si>
    <t>PCF192</t>
  </si>
  <si>
    <t>MIL-U2-001</t>
  </si>
  <si>
    <t>Upgrade existing park infrastructure to the value of $1-2m (DISTRICT URBAN COMMON)</t>
  </si>
  <si>
    <t>MIL-U3-001</t>
  </si>
  <si>
    <t>PCF130</t>
  </si>
  <si>
    <t>MIT-A1-001</t>
  </si>
  <si>
    <t>MIT-A4-001</t>
  </si>
  <si>
    <t>PCF232</t>
  </si>
  <si>
    <t>MKA-A1-001</t>
  </si>
  <si>
    <t>PCF177</t>
  </si>
  <si>
    <t>MNW-A7-002</t>
  </si>
  <si>
    <t>PCF197, PCF196</t>
  </si>
  <si>
    <t>MNW-A7-003</t>
  </si>
  <si>
    <t>MNW-E7-001</t>
  </si>
  <si>
    <t>Embellish with LOCAL ACCESS/ RECREATION CORRIDOR infrastructure</t>
  </si>
  <si>
    <t>PCF268</t>
  </si>
  <si>
    <t>MOG-A1-004</t>
  </si>
  <si>
    <t>PCF288</t>
  </si>
  <si>
    <t>MOG-E2-001</t>
  </si>
  <si>
    <t>MOG-U3-001</t>
  </si>
  <si>
    <t>Upgrade existing park infrastructure to the value of up to $1m (LOCAL VISITOR NODE)</t>
  </si>
  <si>
    <t>PCF175</t>
  </si>
  <si>
    <t>MUR-U1-011</t>
  </si>
  <si>
    <t>MUR-U1-012</t>
  </si>
  <si>
    <t>MUR-U1-013</t>
  </si>
  <si>
    <t>PCF253</t>
  </si>
  <si>
    <t>NAN-U2-001</t>
  </si>
  <si>
    <t>Upgrade existing park infrastructure to the value of $1-2m (METROPOLITAN NATURE RECREATION)</t>
  </si>
  <si>
    <t>PCF75</t>
  </si>
  <si>
    <t>NBE-U3-001</t>
  </si>
  <si>
    <t>NRP-U3-001</t>
  </si>
  <si>
    <t>NUD-E5-001</t>
  </si>
  <si>
    <t>PCF95</t>
  </si>
  <si>
    <t>NUD-U3-010</t>
  </si>
  <si>
    <t>PCF152</t>
  </si>
  <si>
    <t>NWM-U1-001</t>
  </si>
  <si>
    <t>NWS-U2-001</t>
  </si>
  <si>
    <t>PAD-U3-001</t>
  </si>
  <si>
    <t>PCF332</t>
  </si>
  <si>
    <t>PAL-A1-001</t>
  </si>
  <si>
    <t>PCF312</t>
  </si>
  <si>
    <t>PAL-A1-002</t>
  </si>
  <si>
    <t>PAL-A2-001</t>
  </si>
  <si>
    <t>PAL-A5-001</t>
  </si>
  <si>
    <t>Acquire and embellish land to provide DISTRICT OUTDOOR SPORT (&amp; LOCAL GENERAL RECREATION) infrastructure</t>
  </si>
  <si>
    <t>PAL-A7-001</t>
  </si>
  <si>
    <t>PAR-A1-001</t>
  </si>
  <si>
    <t>PAR-U3-001</t>
  </si>
  <si>
    <t>PCF290</t>
  </si>
  <si>
    <t>RIC-A1-005</t>
  </si>
  <si>
    <t>RIC-E1-001</t>
  </si>
  <si>
    <t>RIC-E5-001</t>
  </si>
  <si>
    <t>RIC-U3-001</t>
  </si>
  <si>
    <t>PCF273</t>
  </si>
  <si>
    <t>ROB-A1-001</t>
  </si>
  <si>
    <t>PCF295</t>
  </si>
  <si>
    <t>ROC-A1-002</t>
  </si>
  <si>
    <t>ROC-A1-003</t>
  </si>
  <si>
    <t>PCF276</t>
  </si>
  <si>
    <t>ROC-A1-010</t>
  </si>
  <si>
    <t>ROC-A1-011</t>
  </si>
  <si>
    <t>ROC-A1-012</t>
  </si>
  <si>
    <t>ROC-A1-013</t>
  </si>
  <si>
    <t>ROC-A1-014</t>
  </si>
  <si>
    <t>ROC-A1-015</t>
  </si>
  <si>
    <t>PCF276, PCF296</t>
  </si>
  <si>
    <t>ROC-A1-018</t>
  </si>
  <si>
    <t>ROC-A1-019</t>
  </si>
  <si>
    <t>ROC-A1-020</t>
  </si>
  <si>
    <t>ROC-A1-023</t>
  </si>
  <si>
    <t>PCF275</t>
  </si>
  <si>
    <t>ROC-A1-030</t>
  </si>
  <si>
    <t>ROC-A1-031</t>
  </si>
  <si>
    <t>ROC-A1-032</t>
  </si>
  <si>
    <t>ROC-A2-010</t>
  </si>
  <si>
    <t>ROC-A2-011</t>
  </si>
  <si>
    <t>ROC-A5-001</t>
  </si>
  <si>
    <t>Acquire and embellish land to provide DISTRICT OUTDOOR SPORT infrastructure</t>
  </si>
  <si>
    <t>ROC-E1-001</t>
  </si>
  <si>
    <t>PCF296</t>
  </si>
  <si>
    <t>ROC-E5-002</t>
  </si>
  <si>
    <t>Embellish with METROPOLITAN OUTDOOR SPORT infrastructure</t>
  </si>
  <si>
    <t>PCF251</t>
  </si>
  <si>
    <t>ROK-E3-001</t>
  </si>
  <si>
    <t>RUN-A1-001</t>
  </si>
  <si>
    <t>PCF294</t>
  </si>
  <si>
    <t>RUN-A1-003</t>
  </si>
  <si>
    <t>RUN-E5-001</t>
  </si>
  <si>
    <t>RUN-U3-001</t>
  </si>
  <si>
    <t>Upgrade existing park infrastructure to the value of up to $1m (DISTRICT OUTDOOR SPORT &amp; DISTRICT GENERAL RECREATION)</t>
  </si>
  <si>
    <t>RUN-U3-002</t>
  </si>
  <si>
    <t>Upgrade existing park infrastructure to the value of up to $1m (DISTRICT GENERAL RECREATION &amp; LOCAL OUTDOOR SPORT)</t>
  </si>
  <si>
    <t>PCF252</t>
  </si>
  <si>
    <t>SAL-A1-001</t>
  </si>
  <si>
    <t>SBR-A1-001</t>
  </si>
  <si>
    <t>SBR-A1-002</t>
  </si>
  <si>
    <t>SBR-A2-001</t>
  </si>
  <si>
    <t>SBR-U1-010</t>
  </si>
  <si>
    <t>Upgrade existing park infrastructure to the value of $2m+ (METROPOLITAN ACCESS/ RECREATION CORRIDOR)</t>
  </si>
  <si>
    <t>SBR-U2-001</t>
  </si>
  <si>
    <t>Upgrade existing park infrastructure to the value of $1-2m (METROPOLITAN GENERAL RECREATION)</t>
  </si>
  <si>
    <t>SHI-A4-001</t>
  </si>
  <si>
    <t>SHI-U1-001</t>
  </si>
  <si>
    <t>SHI-U3-001</t>
  </si>
  <si>
    <t>SHI-U3-002</t>
  </si>
  <si>
    <t>Upgrade existing park infrastructure to the value of up to $1m (METROPOLITAN GENERAL RECREATION)</t>
  </si>
  <si>
    <t>SLU-U3-001</t>
  </si>
  <si>
    <t>SLU-U3-002</t>
  </si>
  <si>
    <t>PCF269</t>
  </si>
  <si>
    <t>SMN-U3-010</t>
  </si>
  <si>
    <t>Upgrade existing park infrastructure to the value of up to $1m (DISTRICT OUTDOOR SPORT)</t>
  </si>
  <si>
    <t>PCF293</t>
  </si>
  <si>
    <t>SNH-E1-001</t>
  </si>
  <si>
    <t>STC-U1-001</t>
  </si>
  <si>
    <t>STF-U1-011</t>
  </si>
  <si>
    <t>STN-A5-001</t>
  </si>
  <si>
    <t>SUN-A1-001</t>
  </si>
  <si>
    <t>PCF194</t>
  </si>
  <si>
    <t>SVH-E12-001</t>
  </si>
  <si>
    <t>SWD-U2-001</t>
  </si>
  <si>
    <t>Upgrade existing park infrastructure to the value of $1-2m (DISTRICT BOTANIC GARDEN/ ARBORETUM)</t>
  </si>
  <si>
    <t>TAI-A1-001</t>
  </si>
  <si>
    <t>TAI-E1-002</t>
  </si>
  <si>
    <t>TAR-A1-001</t>
  </si>
  <si>
    <t>TAR-U1-001</t>
  </si>
  <si>
    <t>Upgrade existing park infrastructure to the value of $2m+ (DISTRICT URBAN NEIGHBOURHOOD &amp; LOCAL OUTDOOR SPORT)</t>
  </si>
  <si>
    <t>TAR-U3-010</t>
  </si>
  <si>
    <t>TOO-A4-002</t>
  </si>
  <si>
    <t>TOO-U3-001</t>
  </si>
  <si>
    <t>TRF-A8-001</t>
  </si>
  <si>
    <t>UKE-A1-005</t>
  </si>
  <si>
    <t>UKE-E5-001</t>
  </si>
  <si>
    <t>UMG-E4-001</t>
  </si>
  <si>
    <t>Embellish with DISTRICT URBAN COMMON infrastructure</t>
  </si>
  <si>
    <t>UMG-U3-001</t>
  </si>
  <si>
    <t>PCF196</t>
  </si>
  <si>
    <t>WAK-A7-001</t>
  </si>
  <si>
    <t>PCF197</t>
  </si>
  <si>
    <t>WAK-U3-001</t>
  </si>
  <si>
    <t>WES-A1-002</t>
  </si>
  <si>
    <t>WES-A7-001</t>
  </si>
  <si>
    <t>WES-U1-010</t>
  </si>
  <si>
    <t>Upgrade existing park infrastructure to the value of $2m+ (DISTRICT GENERAL RECREATION &amp; DISTRICT OUTDOOR SPORT)</t>
  </si>
  <si>
    <t>WES-U1-012</t>
  </si>
  <si>
    <t>WIL-E1-001</t>
  </si>
  <si>
    <t>WIL-U3-010</t>
  </si>
  <si>
    <t>WOO-A4-001</t>
  </si>
  <si>
    <t>WSR-E1-001</t>
  </si>
  <si>
    <t>WSR-U1-001</t>
  </si>
  <si>
    <t>WSR-U3-001</t>
  </si>
  <si>
    <t>WSR-U3-010</t>
  </si>
  <si>
    <t>WVH-U3-010</t>
  </si>
  <si>
    <t>WWN-A1-001</t>
  </si>
  <si>
    <t>PCF157</t>
  </si>
  <si>
    <t>WYN-U1-010</t>
  </si>
  <si>
    <t>WYN-U3-010</t>
  </si>
  <si>
    <t>WYW-A1-001</t>
  </si>
  <si>
    <t>PCF93</t>
  </si>
  <si>
    <t>ZIL-U1-010</t>
  </si>
  <si>
    <t>Upgrade existing park infrastructure to the value of $2m+ (METROPOLITAN OUTDOOR SPORT)</t>
  </si>
  <si>
    <t xml:space="preserve"> Parks and Community Facilities</t>
  </si>
  <si>
    <t>Catchment Demand (population)</t>
  </si>
  <si>
    <t>Catchment No</t>
  </si>
  <si>
    <t>Catchment Name (*)</t>
  </si>
  <si>
    <t>Spare Capacity</t>
  </si>
  <si>
    <t>Totals</t>
  </si>
  <si>
    <t xml:space="preserve">DETAILED Forecast Demand Growth Profile </t>
  </si>
  <si>
    <t>Catchment Name</t>
  </si>
  <si>
    <t>DETAILED Forecast Demand Growth Profile</t>
  </si>
  <si>
    <t>Catchment</t>
  </si>
  <si>
    <t>Demand (Population)</t>
  </si>
  <si>
    <t xml:space="preserve">Cost of Trunk Infrastrcutrue </t>
  </si>
  <si>
    <t>Cost per Unit Demand (Average)</t>
  </si>
  <si>
    <t>No</t>
  </si>
  <si>
    <t>Name</t>
  </si>
  <si>
    <t>Existing (A)</t>
  </si>
  <si>
    <t>NPV Future (B)</t>
  </si>
  <si>
    <t>TOTAL (A)+ (B)</t>
  </si>
  <si>
    <t>Existing (C)</t>
  </si>
  <si>
    <t>NPV Future (D)</t>
  </si>
  <si>
    <t>TOTAL (C)+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</si>
</sst>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0.000%"/>
    <numFmt numFmtId="170" formatCode="0.000"/>
    <numFmt numFmtId="171" formatCode="_-#,##0_-;\(#,##0\);_-&quot;-&quot;_-;_-@_-"/>
  </numFmts>
  <fonts count="44">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sz val="11"/>
      <color theme="8" tint="0.79998168889431442"/>
      <name val="Century Gothic"/>
      <family val="2"/>
      <scheme val="minor"/>
    </font>
    <font>
      <sz val="8"/>
      <color indexed="12"/>
      <name val="Arial"/>
      <family val="2"/>
    </font>
    <font>
      <u/>
      <sz val="11"/>
      <color theme="1"/>
      <name val="Century Gothic"/>
      <family val="2"/>
      <scheme val="minor"/>
    </font>
    <font>
      <i/>
      <sz val="10"/>
      <color theme="1"/>
      <name val="Century Gothic"/>
      <family val="2"/>
      <scheme val="minor"/>
    </font>
    <font>
      <sz val="12"/>
      <color theme="1"/>
      <name val="Century Gothic"/>
      <family val="2"/>
      <scheme val="major"/>
    </font>
    <font>
      <sz val="11"/>
      <name val="Century Gothic"/>
      <family val="2"/>
      <scheme val="minor"/>
    </font>
    <font>
      <b/>
      <sz val="12"/>
      <name val="Century Gothic"/>
      <family val="2"/>
      <scheme val="minor"/>
    </font>
    <font>
      <sz val="10"/>
      <name val="Arial"/>
      <family val="2"/>
    </font>
    <font>
      <sz val="10"/>
      <color theme="1"/>
      <name val="Century Gothic"/>
      <family val="2"/>
      <scheme val="minor"/>
    </font>
    <font>
      <sz val="12"/>
      <color theme="1"/>
      <name val="Century Gothic"/>
      <family val="2"/>
      <charset val="2"/>
      <scheme val="minor"/>
    </font>
    <font>
      <sz val="12"/>
      <color theme="1"/>
      <name val="Calibri"/>
      <family val="2"/>
      <charset val="2"/>
    </font>
    <font>
      <sz val="8"/>
      <name val="Century Gothic"/>
      <family val="2"/>
      <scheme val="minor"/>
    </font>
    <font>
      <sz val="11"/>
      <color theme="1"/>
      <name val="Arial"/>
      <family val="2"/>
    </font>
    <font>
      <b/>
      <sz val="10"/>
      <color theme="1"/>
      <name val="Century Gothic"/>
      <family val="2"/>
      <scheme val="minor"/>
    </font>
    <font>
      <sz val="10"/>
      <color rgb="FF000000"/>
      <name val="Century Gothic"/>
      <family val="2"/>
      <scheme val="minor"/>
    </font>
    <font>
      <b/>
      <sz val="10"/>
      <name val="Century Gothic"/>
      <family val="2"/>
      <scheme val="minor"/>
    </font>
    <font>
      <sz val="9"/>
      <name val="Century Gothic"/>
      <family val="2"/>
      <scheme val="minor"/>
    </font>
    <font>
      <b/>
      <u/>
      <sz val="18"/>
      <color rgb="FF000000"/>
      <name val="Calibri"/>
      <family val="2"/>
    </font>
  </fonts>
  <fills count="1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
      <patternFill patternType="solid">
        <fgColor theme="4" tint="0.79998168889431442"/>
        <bgColor theme="4" tint="0.79998168889431442"/>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dotted">
        <color indexed="64"/>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right/>
      <top style="medium">
        <color indexed="64"/>
      </top>
      <bottom/>
      <diagonal/>
    </border>
    <border>
      <left style="thin">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diagonal/>
    </border>
    <border>
      <left style="medium">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64"/>
      </left>
      <right style="thin">
        <color theme="0"/>
      </right>
      <top style="dotted">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dotted">
        <color indexed="64"/>
      </top>
      <bottom/>
      <diagonal/>
    </border>
    <border>
      <left style="medium">
        <color indexed="64"/>
      </left>
      <right style="dotted">
        <color indexed="64"/>
      </right>
      <top/>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71" fontId="27" fillId="16" borderId="90">
      <alignment horizontal="right"/>
      <protection locked="0"/>
    </xf>
    <xf numFmtId="9" fontId="33" fillId="0" borderId="0" applyFont="0" applyFill="0" applyBorder="0" applyAlignment="0" applyProtection="0"/>
  </cellStyleXfs>
  <cellXfs count="560">
    <xf numFmtId="0" fontId="0" fillId="0" borderId="0" xfId="0"/>
    <xf numFmtId="0" fontId="0" fillId="2" borderId="0" xfId="0" applyFill="1"/>
    <xf numFmtId="0" fontId="16"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4" fillId="8" borderId="14" xfId="0" applyFont="1" applyFill="1" applyBorder="1"/>
    <xf numFmtId="0" fontId="4" fillId="8" borderId="21" xfId="0" applyFont="1" applyFill="1" applyBorder="1"/>
    <xf numFmtId="0" fontId="4" fillId="8" borderId="15" xfId="0" applyFont="1" applyFill="1" applyBorder="1"/>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41" xfId="0" applyFont="1" applyFill="1" applyBorder="1" applyAlignment="1">
      <alignment horizontal="center"/>
    </xf>
    <xf numFmtId="0" fontId="5" fillId="4" borderId="42" xfId="0" applyFont="1" applyFill="1" applyBorder="1" applyAlignment="1">
      <alignment horizontal="center"/>
    </xf>
    <xf numFmtId="164" fontId="16" fillId="8" borderId="40" xfId="0" applyNumberFormat="1" applyFont="1" applyFill="1" applyBorder="1" applyAlignment="1">
      <alignment horizontal="center" wrapText="1"/>
    </xf>
    <xf numFmtId="164" fontId="0" fillId="2" borderId="0" xfId="1" applyNumberFormat="1" applyFont="1" applyFill="1"/>
    <xf numFmtId="49" fontId="16" fillId="8" borderId="40" xfId="0" applyNumberFormat="1" applyFont="1" applyFill="1" applyBorder="1" applyAlignment="1">
      <alignment horizontal="center" wrapText="1"/>
    </xf>
    <xf numFmtId="164" fontId="16" fillId="8" borderId="48" xfId="1" applyNumberFormat="1" applyFont="1" applyFill="1" applyBorder="1" applyAlignment="1">
      <alignment horizontal="center" wrapText="1"/>
    </xf>
    <xf numFmtId="164" fontId="16" fillId="8" borderId="49" xfId="1" applyNumberFormat="1" applyFont="1" applyFill="1" applyBorder="1" applyAlignment="1">
      <alignment horizontal="center" wrapText="1"/>
    </xf>
    <xf numFmtId="164" fontId="16" fillId="8" borderId="39" xfId="0" applyNumberFormat="1" applyFont="1" applyFill="1" applyBorder="1" applyAlignment="1">
      <alignment horizontal="center" wrapText="1"/>
    </xf>
    <xf numFmtId="49" fontId="16" fillId="8" borderId="39" xfId="0" applyNumberFormat="1" applyFont="1" applyFill="1" applyBorder="1" applyAlignment="1">
      <alignment horizontal="center" wrapText="1"/>
    </xf>
    <xf numFmtId="164" fontId="16" fillId="8" borderId="47" xfId="0" applyNumberFormat="1" applyFont="1" applyFill="1" applyBorder="1" applyAlignment="1">
      <alignment horizontal="center" wrapText="1"/>
    </xf>
    <xf numFmtId="49" fontId="16" fillId="8" borderId="47" xfId="0" applyNumberFormat="1" applyFont="1" applyFill="1" applyBorder="1" applyAlignment="1">
      <alignment horizontal="center" wrapText="1"/>
    </xf>
    <xf numFmtId="164" fontId="16" fillId="8" borderId="34" xfId="0" applyNumberFormat="1" applyFont="1" applyFill="1" applyBorder="1" applyAlignment="1">
      <alignment horizontal="center" wrapText="1"/>
    </xf>
    <xf numFmtId="49" fontId="16" fillId="8" borderId="34" xfId="0" applyNumberFormat="1" applyFont="1" applyFill="1" applyBorder="1" applyAlignment="1">
      <alignment horizontal="center" wrapText="1"/>
    </xf>
    <xf numFmtId="164" fontId="16" fillId="8" borderId="64" xfId="1" applyNumberFormat="1" applyFont="1" applyFill="1" applyBorder="1" applyAlignment="1">
      <alignment horizontal="center" wrapText="1"/>
    </xf>
    <xf numFmtId="164" fontId="16" fillId="8" borderId="45" xfId="1" applyNumberFormat="1" applyFont="1" applyFill="1" applyBorder="1" applyAlignment="1">
      <alignment horizontal="center" wrapText="1"/>
    </xf>
    <xf numFmtId="164" fontId="16" fillId="8" borderId="44" xfId="1" applyNumberFormat="1" applyFont="1" applyFill="1" applyBorder="1" applyAlignment="1">
      <alignment horizontal="center" wrapText="1"/>
    </xf>
    <xf numFmtId="0" fontId="4" fillId="7" borderId="13" xfId="0" applyFont="1" applyFill="1" applyBorder="1" applyAlignment="1">
      <alignment horizontal="center"/>
    </xf>
    <xf numFmtId="9" fontId="0" fillId="2" borderId="0" xfId="2" applyFont="1" applyFill="1"/>
    <xf numFmtId="0" fontId="3" fillId="4" borderId="35" xfId="0" applyFont="1" applyFill="1" applyBorder="1" applyAlignment="1">
      <alignment horizontal="center" textRotation="90"/>
    </xf>
    <xf numFmtId="0" fontId="0" fillId="2" borderId="40" xfId="0" applyFill="1" applyBorder="1"/>
    <xf numFmtId="0" fontId="0" fillId="2" borderId="39" xfId="0" applyFill="1" applyBorder="1"/>
    <xf numFmtId="0" fontId="0" fillId="2" borderId="34" xfId="0" applyFill="1" applyBorder="1"/>
    <xf numFmtId="164" fontId="16" fillId="8" borderId="63" xfId="1" applyNumberFormat="1" applyFont="1" applyFill="1" applyBorder="1" applyAlignment="1">
      <alignment horizontal="center" wrapText="1"/>
    </xf>
    <xf numFmtId="0" fontId="0" fillId="13" borderId="0" xfId="0" applyFill="1"/>
    <xf numFmtId="0" fontId="0" fillId="13" borderId="1" xfId="0" applyFill="1" applyBorder="1"/>
    <xf numFmtId="0" fontId="0" fillId="14" borderId="0" xfId="0" applyFill="1"/>
    <xf numFmtId="0" fontId="22" fillId="14" borderId="0" xfId="0" applyFont="1" applyFill="1"/>
    <xf numFmtId="0" fontId="8" fillId="14" borderId="0" xfId="0" applyFont="1" applyFill="1"/>
    <xf numFmtId="0" fontId="8" fillId="14" borderId="1" xfId="0" applyFont="1" applyFill="1" applyBorder="1"/>
    <xf numFmtId="0" fontId="0" fillId="14" borderId="1" xfId="0" applyFill="1" applyBorder="1"/>
    <xf numFmtId="0" fontId="9" fillId="14" borderId="0" xfId="0" applyFont="1" applyFill="1"/>
    <xf numFmtId="0" fontId="15" fillId="14" borderId="6" xfId="0" applyFont="1" applyFill="1" applyBorder="1" applyAlignment="1">
      <alignment horizontal="center" vertical="center" wrapText="1"/>
    </xf>
    <xf numFmtId="0" fontId="13" fillId="14" borderId="0" xfId="0" applyFont="1" applyFill="1" applyAlignment="1">
      <alignment vertical="center" wrapText="1"/>
    </xf>
    <xf numFmtId="0" fontId="4" fillId="14" borderId="0" xfId="0" applyFont="1" applyFill="1"/>
    <xf numFmtId="165" fontId="0" fillId="14" borderId="53" xfId="4" applyNumberFormat="1" applyFont="1" applyFill="1" applyBorder="1"/>
    <xf numFmtId="165" fontId="0" fillId="14" borderId="54" xfId="4" applyNumberFormat="1" applyFont="1" applyFill="1" applyBorder="1"/>
    <xf numFmtId="165" fontId="0" fillId="14" borderId="56" xfId="4" applyNumberFormat="1" applyFont="1" applyFill="1" applyBorder="1"/>
    <xf numFmtId="165" fontId="0" fillId="14" borderId="39" xfId="4" applyNumberFormat="1" applyFont="1" applyFill="1" applyBorder="1"/>
    <xf numFmtId="165" fontId="0" fillId="14" borderId="13" xfId="4" applyNumberFormat="1" applyFont="1" applyFill="1" applyBorder="1"/>
    <xf numFmtId="164" fontId="0" fillId="14" borderId="63" xfId="1" applyNumberFormat="1" applyFont="1" applyFill="1" applyBorder="1"/>
    <xf numFmtId="164" fontId="0" fillId="14" borderId="64" xfId="1" applyNumberFormat="1" applyFont="1" applyFill="1" applyBorder="1"/>
    <xf numFmtId="164" fontId="0" fillId="14" borderId="45" xfId="1" applyNumberFormat="1" applyFont="1" applyFill="1" applyBorder="1"/>
    <xf numFmtId="164" fontId="0" fillId="14" borderId="65" xfId="1" applyNumberFormat="1" applyFont="1" applyFill="1" applyBorder="1"/>
    <xf numFmtId="164" fontId="0" fillId="14" borderId="44" xfId="1" applyNumberFormat="1" applyFont="1" applyFill="1" applyBorder="1"/>
    <xf numFmtId="164" fontId="0" fillId="14" borderId="46" xfId="1" applyNumberFormat="1" applyFont="1" applyFill="1" applyBorder="1"/>
    <xf numFmtId="0" fontId="0" fillId="13" borderId="0" xfId="0" applyFill="1" applyAlignment="1">
      <alignment horizontal="left"/>
    </xf>
    <xf numFmtId="0" fontId="13" fillId="13" borderId="0" xfId="0" applyFont="1" applyFill="1" applyAlignment="1">
      <alignment horizontal="left"/>
    </xf>
    <xf numFmtId="0" fontId="16" fillId="13" borderId="0" xfId="0" applyFont="1" applyFill="1"/>
    <xf numFmtId="0" fontId="0" fillId="12" borderId="0" xfId="0" applyFill="1"/>
    <xf numFmtId="0" fontId="0" fillId="12" borderId="0" xfId="0" applyFill="1" applyAlignment="1">
      <alignment horizontal="left"/>
    </xf>
    <xf numFmtId="0" fontId="16" fillId="12" borderId="0" xfId="0" applyFont="1" applyFill="1"/>
    <xf numFmtId="0" fontId="28" fillId="14" borderId="0" xfId="3" applyFont="1" applyFill="1" applyProtection="1">
      <protection locked="0"/>
    </xf>
    <xf numFmtId="0" fontId="0" fillId="14" borderId="0" xfId="0" applyFill="1" applyProtection="1">
      <protection locked="0"/>
    </xf>
    <xf numFmtId="0" fontId="4" fillId="14" borderId="14" xfId="0" applyFont="1" applyFill="1" applyBorder="1" applyAlignment="1">
      <alignment horizontal="center" wrapText="1"/>
    </xf>
    <xf numFmtId="0" fontId="0" fillId="14" borderId="53" xfId="0" applyFill="1" applyBorder="1"/>
    <xf numFmtId="0" fontId="0" fillId="14" borderId="56" xfId="0" applyFill="1" applyBorder="1"/>
    <xf numFmtId="0" fontId="0" fillId="14" borderId="14" xfId="0" applyFill="1" applyBorder="1"/>
    <xf numFmtId="0" fontId="0" fillId="14" borderId="21" xfId="0" applyFill="1" applyBorder="1"/>
    <xf numFmtId="0" fontId="0" fillId="14" borderId="15" xfId="0" applyFill="1" applyBorder="1"/>
    <xf numFmtId="0" fontId="0" fillId="14" borderId="63" xfId="0" applyFill="1" applyBorder="1"/>
    <xf numFmtId="0" fontId="0" fillId="14" borderId="65" xfId="0" applyFill="1" applyBorder="1"/>
    <xf numFmtId="9" fontId="0" fillId="13" borderId="0" xfId="2" applyFont="1" applyFill="1"/>
    <xf numFmtId="9" fontId="4" fillId="5" borderId="21" xfId="2" applyFont="1" applyFill="1" applyBorder="1"/>
    <xf numFmtId="9" fontId="0" fillId="12" borderId="0" xfId="2" applyFont="1" applyFill="1"/>
    <xf numFmtId="0" fontId="4" fillId="5" borderId="21" xfId="0" applyFont="1" applyFill="1" applyBorder="1"/>
    <xf numFmtId="9" fontId="0" fillId="5" borderId="15" xfId="2" applyFont="1" applyFill="1" applyBorder="1"/>
    <xf numFmtId="43" fontId="0" fillId="13" borderId="0" xfId="1" applyFont="1" applyFill="1" applyAlignment="1">
      <alignment horizontal="left"/>
    </xf>
    <xf numFmtId="43" fontId="0" fillId="13" borderId="0" xfId="1" applyFont="1" applyFill="1"/>
    <xf numFmtId="43" fontId="4" fillId="5" borderId="13" xfId="1" applyFont="1" applyFill="1" applyBorder="1"/>
    <xf numFmtId="43" fontId="4" fillId="5" borderId="21" xfId="1" applyFont="1" applyFill="1" applyBorder="1"/>
    <xf numFmtId="43" fontId="12" fillId="5" borderId="59" xfId="1" applyFont="1" applyFill="1" applyBorder="1" applyAlignment="1">
      <alignment horizontal="center" textRotation="90" wrapText="1"/>
    </xf>
    <xf numFmtId="43" fontId="0" fillId="12" borderId="0" xfId="1" applyFont="1" applyFill="1"/>
    <xf numFmtId="43" fontId="0" fillId="2" borderId="0" xfId="1" applyFont="1" applyFill="1"/>
    <xf numFmtId="43" fontId="4" fillId="8" borderId="21" xfId="1" applyFont="1" applyFill="1" applyBorder="1"/>
    <xf numFmtId="164" fontId="0" fillId="12" borderId="0" xfId="1" applyNumberFormat="1" applyFont="1" applyFill="1"/>
    <xf numFmtId="0" fontId="10" fillId="12" borderId="0" xfId="3" applyFill="1" applyProtection="1">
      <protection locked="0"/>
    </xf>
    <xf numFmtId="164" fontId="0" fillId="12" borderId="0" xfId="0" applyNumberFormat="1" applyFill="1"/>
    <xf numFmtId="166" fontId="0" fillId="12" borderId="0" xfId="0" applyNumberFormat="1" applyFill="1"/>
    <xf numFmtId="0" fontId="6" fillId="12" borderId="0" xfId="0" applyFont="1" applyFill="1"/>
    <xf numFmtId="164" fontId="0" fillId="12" borderId="0" xfId="1" applyNumberFormat="1" applyFont="1" applyFill="1" applyProtection="1"/>
    <xf numFmtId="170" fontId="0" fillId="12" borderId="0" xfId="0" applyNumberFormat="1" applyFill="1"/>
    <xf numFmtId="43" fontId="3" fillId="4" borderId="26" xfId="1" applyFont="1" applyFill="1" applyBorder="1" applyAlignment="1" applyProtection="1">
      <alignment horizontal="center" textRotation="90"/>
    </xf>
    <xf numFmtId="43" fontId="3" fillId="4" borderId="14" xfId="1" applyFont="1" applyFill="1" applyBorder="1" applyAlignment="1">
      <alignment horizontal="center" textRotation="90"/>
    </xf>
    <xf numFmtId="0" fontId="0" fillId="12" borderId="1" xfId="0" applyFill="1" applyBorder="1"/>
    <xf numFmtId="44" fontId="0" fillId="12" borderId="0" xfId="4" applyFont="1" applyFill="1"/>
    <xf numFmtId="165" fontId="0" fillId="2" borderId="0" xfId="4" applyNumberFormat="1" applyFont="1" applyFill="1"/>
    <xf numFmtId="165" fontId="0" fillId="12" borderId="0" xfId="4" applyNumberFormat="1" applyFont="1" applyFill="1"/>
    <xf numFmtId="9" fontId="0" fillId="12" borderId="0" xfId="2" applyFont="1" applyFill="1" applyBorder="1"/>
    <xf numFmtId="165" fontId="0" fillId="6" borderId="28" xfId="4" applyNumberFormat="1" applyFont="1" applyFill="1" applyBorder="1" applyProtection="1">
      <protection locked="0"/>
    </xf>
    <xf numFmtId="0" fontId="0" fillId="6" borderId="28" xfId="0" applyFill="1" applyBorder="1" applyProtection="1">
      <protection locked="0"/>
    </xf>
    <xf numFmtId="165" fontId="0" fillId="6" borderId="27" xfId="4" applyNumberFormat="1" applyFont="1" applyFill="1" applyBorder="1" applyProtection="1">
      <protection locked="0"/>
    </xf>
    <xf numFmtId="165" fontId="0" fillId="6" borderId="29" xfId="4" applyNumberFormat="1" applyFont="1" applyFill="1" applyBorder="1" applyProtection="1">
      <protection locked="0"/>
    </xf>
    <xf numFmtId="10" fontId="0" fillId="2" borderId="0" xfId="2" applyNumberFormat="1" applyFont="1" applyFill="1"/>
    <xf numFmtId="10" fontId="0" fillId="12" borderId="0" xfId="2" applyNumberFormat="1" applyFont="1" applyFill="1"/>
    <xf numFmtId="10" fontId="0" fillId="12" borderId="0" xfId="2" applyNumberFormat="1" applyFont="1" applyFill="1" applyBorder="1" applyAlignment="1">
      <alignment wrapText="1"/>
    </xf>
    <xf numFmtId="10" fontId="0" fillId="12" borderId="0" xfId="2" applyNumberFormat="1" applyFont="1" applyFill="1" applyBorder="1"/>
    <xf numFmtId="165" fontId="0" fillId="12" borderId="0" xfId="4" applyNumberFormat="1" applyFont="1" applyFill="1" applyBorder="1"/>
    <xf numFmtId="9" fontId="16" fillId="6" borderId="44" xfId="2" applyFont="1" applyFill="1" applyBorder="1"/>
    <xf numFmtId="9" fontId="16" fillId="6" borderId="40" xfId="2" applyFont="1" applyFill="1" applyBorder="1"/>
    <xf numFmtId="9" fontId="16" fillId="6" borderId="55" xfId="2" applyFont="1" applyFill="1" applyBorder="1"/>
    <xf numFmtId="165" fontId="0" fillId="14" borderId="63" xfId="4" applyNumberFormat="1" applyFont="1" applyFill="1" applyBorder="1"/>
    <xf numFmtId="165" fontId="0" fillId="14" borderId="64" xfId="4" applyNumberFormat="1" applyFont="1" applyFill="1" applyBorder="1"/>
    <xf numFmtId="165" fontId="0" fillId="14" borderId="65" xfId="4" applyNumberFormat="1" applyFont="1" applyFill="1" applyBorder="1"/>
    <xf numFmtId="165" fontId="0" fillId="14" borderId="40" xfId="4" applyNumberFormat="1" applyFont="1" applyFill="1" applyBorder="1"/>
    <xf numFmtId="0" fontId="4" fillId="17" borderId="14" xfId="0" applyFont="1" applyFill="1" applyBorder="1"/>
    <xf numFmtId="0" fontId="4" fillId="17" borderId="21" xfId="0" applyFont="1" applyFill="1" applyBorder="1"/>
    <xf numFmtId="165" fontId="4" fillId="17" borderId="21" xfId="4" applyNumberFormat="1" applyFont="1" applyFill="1" applyBorder="1"/>
    <xf numFmtId="10" fontId="4" fillId="17" borderId="21" xfId="2" applyNumberFormat="1" applyFont="1" applyFill="1" applyBorder="1"/>
    <xf numFmtId="165" fontId="4" fillId="17" borderId="15" xfId="4" applyNumberFormat="1" applyFont="1" applyFill="1" applyBorder="1"/>
    <xf numFmtId="9" fontId="4" fillId="17" borderId="14" xfId="2" applyFont="1" applyFill="1" applyBorder="1"/>
    <xf numFmtId="9" fontId="4" fillId="17" borderId="21" xfId="2" applyFont="1" applyFill="1" applyBorder="1"/>
    <xf numFmtId="9" fontId="0" fillId="17" borderId="15" xfId="2" applyFont="1" applyFill="1" applyBorder="1"/>
    <xf numFmtId="0" fontId="4" fillId="17" borderId="13" xfId="0" applyFont="1" applyFill="1" applyBorder="1"/>
    <xf numFmtId="0" fontId="0" fillId="17" borderId="58" xfId="0" applyFill="1" applyBorder="1"/>
    <xf numFmtId="0" fontId="16" fillId="17" borderId="16" xfId="0" applyFont="1" applyFill="1" applyBorder="1" applyAlignment="1">
      <alignment horizontal="center" wrapText="1"/>
    </xf>
    <xf numFmtId="0" fontId="16" fillId="17" borderId="26" xfId="0" applyFont="1" applyFill="1" applyBorder="1" applyAlignment="1">
      <alignment horizontal="center" wrapText="1"/>
    </xf>
    <xf numFmtId="0" fontId="16" fillId="17" borderId="35" xfId="0" applyFont="1" applyFill="1" applyBorder="1" applyAlignment="1">
      <alignment horizontal="center" wrapText="1"/>
    </xf>
    <xf numFmtId="0" fontId="16" fillId="17" borderId="14" xfId="0" applyFont="1" applyFill="1" applyBorder="1" applyAlignment="1">
      <alignment horizontal="center" wrapText="1"/>
    </xf>
    <xf numFmtId="0" fontId="16" fillId="17" borderId="38" xfId="0" applyFont="1" applyFill="1" applyBorder="1" applyAlignment="1">
      <alignment horizontal="center" wrapText="1"/>
    </xf>
    <xf numFmtId="165" fontId="16" fillId="17" borderId="35" xfId="4" applyNumberFormat="1" applyFont="1" applyFill="1" applyBorder="1" applyAlignment="1">
      <alignment horizontal="center" wrapText="1"/>
    </xf>
    <xf numFmtId="10" fontId="16" fillId="17" borderId="26" xfId="2" applyNumberFormat="1" applyFont="1" applyFill="1" applyBorder="1" applyAlignment="1">
      <alignment horizontal="center" wrapText="1"/>
    </xf>
    <xf numFmtId="9" fontId="16" fillId="17" borderId="13" xfId="2" applyFont="1" applyFill="1" applyBorder="1" applyAlignment="1">
      <alignment textRotation="90"/>
    </xf>
    <xf numFmtId="164" fontId="4" fillId="17" borderId="21" xfId="1" applyNumberFormat="1" applyFont="1" applyFill="1" applyBorder="1"/>
    <xf numFmtId="164" fontId="16" fillId="17" borderId="26" xfId="1" applyNumberFormat="1" applyFont="1" applyFill="1" applyBorder="1" applyAlignment="1" applyProtection="1">
      <alignment horizontal="center" wrapText="1"/>
    </xf>
    <xf numFmtId="2" fontId="0" fillId="2" borderId="0" xfId="0" applyNumberFormat="1" applyFill="1"/>
    <xf numFmtId="2" fontId="0" fillId="12" borderId="0" xfId="0" applyNumberFormat="1" applyFill="1"/>
    <xf numFmtId="2" fontId="4" fillId="17" borderId="21" xfId="0" applyNumberFormat="1" applyFont="1" applyFill="1" applyBorder="1"/>
    <xf numFmtId="0" fontId="7" fillId="14" borderId="0" xfId="0" applyFont="1" applyFill="1"/>
    <xf numFmtId="0" fontId="0" fillId="0" borderId="28" xfId="0" applyBorder="1" applyProtection="1">
      <protection locked="0"/>
    </xf>
    <xf numFmtId="0" fontId="0" fillId="6" borderId="23" xfId="0" applyFill="1" applyBorder="1" applyProtection="1">
      <protection locked="0"/>
    </xf>
    <xf numFmtId="0" fontId="10" fillId="13" borderId="0" xfId="3" applyFill="1" applyAlignment="1" applyProtection="1">
      <alignment horizontal="left"/>
      <protection locked="0"/>
    </xf>
    <xf numFmtId="165" fontId="0" fillId="12" borderId="0" xfId="0" applyNumberFormat="1" applyFill="1"/>
    <xf numFmtId="43" fontId="16" fillId="9" borderId="13" xfId="1" applyFont="1" applyFill="1" applyBorder="1" applyAlignment="1">
      <alignment wrapText="1"/>
    </xf>
    <xf numFmtId="3" fontId="16" fillId="9" borderId="13" xfId="0" applyNumberFormat="1" applyFont="1" applyFill="1" applyBorder="1"/>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4"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52" xfId="1" applyNumberFormat="1" applyFont="1" applyFill="1" applyBorder="1" applyProtection="1">
      <protection locked="0"/>
    </xf>
    <xf numFmtId="164" fontId="0" fillId="6" borderId="39" xfId="1" applyNumberFormat="1" applyFont="1" applyFill="1" applyBorder="1" applyAlignment="1">
      <alignment vertical="center"/>
    </xf>
    <xf numFmtId="164" fontId="0" fillId="0" borderId="39" xfId="1" applyNumberFormat="1" applyFont="1" applyFill="1" applyBorder="1" applyProtection="1">
      <protection locked="0"/>
    </xf>
    <xf numFmtId="164" fontId="16" fillId="6" borderId="40" xfId="0" applyNumberFormat="1" applyFont="1" applyFill="1" applyBorder="1" applyAlignment="1">
      <alignment horizontal="center" wrapText="1"/>
    </xf>
    <xf numFmtId="164" fontId="16" fillId="6" borderId="39" xfId="0" applyNumberFormat="1" applyFont="1" applyFill="1" applyBorder="1" applyAlignment="1">
      <alignment horizontal="center" wrapText="1"/>
    </xf>
    <xf numFmtId="164" fontId="2" fillId="0" borderId="63" xfId="2" applyNumberFormat="1" applyFont="1" applyFill="1" applyBorder="1" applyProtection="1">
      <protection locked="0"/>
    </xf>
    <xf numFmtId="164" fontId="2" fillId="0" borderId="64" xfId="2" applyNumberFormat="1" applyFont="1" applyFill="1" applyBorder="1" applyProtection="1">
      <protection locked="0"/>
    </xf>
    <xf numFmtId="164" fontId="2" fillId="0" borderId="45" xfId="2" applyNumberFormat="1" applyFont="1" applyFill="1" applyBorder="1" applyProtection="1">
      <protection locked="0"/>
    </xf>
    <xf numFmtId="164" fontId="2" fillId="0" borderId="65" xfId="2" applyNumberFormat="1" applyFont="1" applyFill="1" applyBorder="1" applyProtection="1">
      <protection locked="0"/>
    </xf>
    <xf numFmtId="164" fontId="2" fillId="0" borderId="44" xfId="2" applyNumberFormat="1" applyFont="1" applyFill="1" applyBorder="1" applyProtection="1">
      <protection locked="0"/>
    </xf>
    <xf numFmtId="164" fontId="2" fillId="0" borderId="46" xfId="2" applyNumberFormat="1" applyFont="1" applyFill="1" applyBorder="1" applyProtection="1">
      <protection locked="0"/>
    </xf>
    <xf numFmtId="0" fontId="17" fillId="12" borderId="0" xfId="0" applyFont="1" applyFill="1" applyAlignment="1">
      <alignment horizontal="center"/>
    </xf>
    <xf numFmtId="0" fontId="4" fillId="12" borderId="13" xfId="0" applyFont="1" applyFill="1" applyBorder="1" applyAlignment="1">
      <alignment horizontal="center"/>
    </xf>
    <xf numFmtId="0" fontId="0" fillId="12" borderId="13" xfId="0" applyFill="1" applyBorder="1" applyProtection="1">
      <protection locked="0"/>
    </xf>
    <xf numFmtId="0" fontId="18" fillId="12" borderId="1" xfId="0" applyFont="1" applyFill="1" applyBorder="1" applyProtection="1">
      <protection locked="0"/>
    </xf>
    <xf numFmtId="0" fontId="26" fillId="12" borderId="0" xfId="0" applyFont="1" applyFill="1"/>
    <xf numFmtId="0" fontId="18" fillId="12" borderId="0" xfId="0" applyFont="1" applyFill="1"/>
    <xf numFmtId="10" fontId="0" fillId="12" borderId="13" xfId="2" applyNumberFormat="1" applyFont="1" applyFill="1" applyBorder="1" applyProtection="1">
      <protection locked="0"/>
    </xf>
    <xf numFmtId="0" fontId="0" fillId="12" borderId="6" xfId="0" applyFill="1" applyBorder="1"/>
    <xf numFmtId="10" fontId="0" fillId="12" borderId="9" xfId="2" applyNumberFormat="1" applyFont="1" applyFill="1" applyBorder="1"/>
    <xf numFmtId="0" fontId="0" fillId="12" borderId="11" xfId="0" applyFill="1" applyBorder="1"/>
    <xf numFmtId="10" fontId="0" fillId="12" borderId="13" xfId="2" applyNumberFormat="1" applyFont="1" applyFill="1" applyBorder="1"/>
    <xf numFmtId="10" fontId="0" fillId="12" borderId="16" xfId="2" applyNumberFormat="1" applyFont="1" applyFill="1" applyBorder="1" applyProtection="1">
      <protection locked="0"/>
    </xf>
    <xf numFmtId="43" fontId="0" fillId="12" borderId="13" xfId="1" applyFont="1" applyFill="1" applyBorder="1" applyProtection="1">
      <protection locked="0"/>
    </xf>
    <xf numFmtId="0" fontId="0" fillId="3" borderId="0" xfId="0" applyFill="1"/>
    <xf numFmtId="0" fontId="31" fillId="12" borderId="0" xfId="0" applyFont="1" applyFill="1"/>
    <xf numFmtId="0" fontId="31" fillId="12" borderId="1" xfId="0" applyFont="1" applyFill="1" applyBorder="1"/>
    <xf numFmtId="0" fontId="31" fillId="12" borderId="8" xfId="0" applyFont="1" applyFill="1" applyBorder="1"/>
    <xf numFmtId="0" fontId="31" fillId="12" borderId="10" xfId="0" applyFont="1" applyFill="1" applyBorder="1"/>
    <xf numFmtId="0" fontId="31" fillId="12" borderId="4" xfId="0" applyFont="1" applyFill="1" applyBorder="1"/>
    <xf numFmtId="0" fontId="31" fillId="12" borderId="11" xfId="0" applyFont="1" applyFill="1" applyBorder="1"/>
    <xf numFmtId="0" fontId="32" fillId="12" borderId="1" xfId="0" applyFont="1" applyFill="1" applyBorder="1"/>
    <xf numFmtId="0" fontId="31" fillId="3" borderId="0" xfId="0" applyFont="1" applyFill="1"/>
    <xf numFmtId="0" fontId="31" fillId="0" borderId="0" xfId="0" applyFont="1"/>
    <xf numFmtId="0" fontId="12" fillId="12" borderId="0" xfId="0" applyFont="1" applyFill="1"/>
    <xf numFmtId="0" fontId="31" fillId="12" borderId="0" xfId="0" applyFont="1" applyFill="1" applyAlignment="1">
      <alignment vertical="center" textRotation="90"/>
    </xf>
    <xf numFmtId="164" fontId="2" fillId="0" borderId="87" xfId="1" applyNumberFormat="1" applyFont="1" applyFill="1" applyBorder="1" applyProtection="1">
      <protection locked="0"/>
    </xf>
    <xf numFmtId="0" fontId="4" fillId="14" borderId="0" xfId="0" applyFont="1" applyFill="1" applyAlignment="1">
      <alignment vertical="top"/>
    </xf>
    <xf numFmtId="0" fontId="38" fillId="14" borderId="0" xfId="0" applyFont="1" applyFill="1"/>
    <xf numFmtId="0" fontId="0" fillId="14" borderId="0" xfId="0" applyFill="1" applyAlignment="1">
      <alignment vertical="top"/>
    </xf>
    <xf numFmtId="0" fontId="0" fillId="14" borderId="0" xfId="0" applyFill="1" applyAlignment="1">
      <alignment horizontal="left" vertical="top" wrapText="1"/>
    </xf>
    <xf numFmtId="165" fontId="34" fillId="0" borderId="0" xfId="4" applyNumberFormat="1" applyFont="1" applyBorder="1"/>
    <xf numFmtId="0" fontId="34" fillId="0" borderId="0" xfId="0" applyFont="1"/>
    <xf numFmtId="164" fontId="34" fillId="0" borderId="0" xfId="1" applyNumberFormat="1" applyFont="1" applyBorder="1" applyAlignment="1">
      <alignment horizontal="right"/>
    </xf>
    <xf numFmtId="0" fontId="34" fillId="0" borderId="0" xfId="0" applyFont="1" applyAlignment="1">
      <alignment horizontal="right"/>
    </xf>
    <xf numFmtId="164" fontId="40" fillId="0" borderId="0" xfId="1" applyNumberFormat="1" applyFont="1" applyBorder="1" applyAlignment="1">
      <alignment horizontal="right" vertical="center"/>
    </xf>
    <xf numFmtId="0" fontId="40" fillId="0" borderId="0" xfId="0" applyFont="1" applyAlignment="1">
      <alignment horizontal="right" vertical="center"/>
    </xf>
    <xf numFmtId="164" fontId="34" fillId="0" borderId="0" xfId="1" applyNumberFormat="1" applyFont="1" applyBorder="1" applyAlignment="1">
      <alignment horizontal="left"/>
    </xf>
    <xf numFmtId="44" fontId="34" fillId="0" borderId="0" xfId="4" applyFont="1" applyBorder="1"/>
    <xf numFmtId="0" fontId="4" fillId="12" borderId="0" xfId="0" applyFont="1" applyFill="1" applyAlignment="1">
      <alignment horizontal="center"/>
    </xf>
    <xf numFmtId="10" fontId="0" fillId="12" borderId="0" xfId="2" applyNumberFormat="1" applyFont="1" applyFill="1" applyBorder="1" applyProtection="1">
      <protection locked="0"/>
    </xf>
    <xf numFmtId="0" fontId="18" fillId="12" borderId="0" xfId="0" applyFont="1" applyFill="1" applyProtection="1">
      <protection locked="0"/>
    </xf>
    <xf numFmtId="0" fontId="0" fillId="0" borderId="1" xfId="0" applyBorder="1" applyAlignment="1">
      <alignment horizontal="center"/>
    </xf>
    <xf numFmtId="0" fontId="18" fillId="0" borderId="1" xfId="0" applyFont="1" applyBorder="1" applyProtection="1">
      <protection locked="0"/>
    </xf>
    <xf numFmtId="0" fontId="18" fillId="12" borderId="1" xfId="0" applyFont="1" applyFill="1" applyBorder="1"/>
    <xf numFmtId="0" fontId="0" fillId="6" borderId="73" xfId="0" applyFill="1" applyBorder="1"/>
    <xf numFmtId="164" fontId="0" fillId="6" borderId="91" xfId="1" applyNumberFormat="1" applyFont="1" applyFill="1" applyBorder="1" applyProtection="1"/>
    <xf numFmtId="0" fontId="7" fillId="12" borderId="0" xfId="0" applyFont="1" applyFill="1" applyAlignment="1">
      <alignment horizontal="left"/>
    </xf>
    <xf numFmtId="0" fontId="6" fillId="12" borderId="0" xfId="0" applyFont="1" applyFill="1" applyAlignment="1">
      <alignment horizontal="left"/>
    </xf>
    <xf numFmtId="165" fontId="34" fillId="0" borderId="0" xfId="4" applyNumberFormat="1" applyFont="1" applyFill="1" applyBorder="1"/>
    <xf numFmtId="169" fontId="34" fillId="0" borderId="0" xfId="2" applyNumberFormat="1" applyFont="1" applyBorder="1"/>
    <xf numFmtId="169" fontId="34" fillId="0" borderId="0" xfId="2" applyNumberFormat="1" applyFont="1" applyFill="1" applyBorder="1"/>
    <xf numFmtId="165" fontId="16" fillId="17" borderId="35" xfId="0" applyNumberFormat="1" applyFont="1" applyFill="1" applyBorder="1" applyAlignment="1">
      <alignment horizontal="center" wrapText="1"/>
    </xf>
    <xf numFmtId="165" fontId="0" fillId="6" borderId="74" xfId="4" applyNumberFormat="1" applyFont="1" applyFill="1" applyBorder="1" applyProtection="1"/>
    <xf numFmtId="165" fontId="0" fillId="6" borderId="70" xfId="4" applyNumberFormat="1" applyFont="1" applyFill="1" applyBorder="1" applyProtection="1"/>
    <xf numFmtId="10" fontId="0" fillId="6" borderId="28" xfId="2" applyNumberFormat="1" applyFont="1" applyFill="1" applyBorder="1" applyProtection="1"/>
    <xf numFmtId="165" fontId="0" fillId="6" borderId="36" xfId="4" applyNumberFormat="1" applyFont="1" applyFill="1" applyBorder="1" applyProtection="1"/>
    <xf numFmtId="165" fontId="0" fillId="6" borderId="37" xfId="4" applyNumberFormat="1" applyFont="1" applyFill="1" applyBorder="1" applyProtection="1"/>
    <xf numFmtId="165" fontId="0" fillId="6" borderId="60" xfId="4" applyNumberFormat="1" applyFont="1" applyFill="1" applyBorder="1" applyProtection="1"/>
    <xf numFmtId="165" fontId="0" fillId="6" borderId="28" xfId="4" applyNumberFormat="1" applyFont="1" applyFill="1" applyBorder="1" applyProtection="1"/>
    <xf numFmtId="165" fontId="0" fillId="6" borderId="27" xfId="4" applyNumberFormat="1" applyFont="1" applyFill="1" applyBorder="1" applyProtection="1"/>
    <xf numFmtId="165" fontId="0" fillId="6" borderId="29" xfId="4" applyNumberFormat="1" applyFont="1" applyFill="1" applyBorder="1" applyProtection="1"/>
    <xf numFmtId="0" fontId="0" fillId="6" borderId="37" xfId="0" applyFill="1" applyBorder="1"/>
    <xf numFmtId="0" fontId="12" fillId="5" borderId="20" xfId="0"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4" fillId="0" borderId="15" xfId="0" applyFont="1" applyBorder="1"/>
    <xf numFmtId="165" fontId="16" fillId="17" borderId="13" xfId="0" applyNumberFormat="1" applyFont="1" applyFill="1" applyBorder="1" applyAlignment="1">
      <alignment horizontal="center" wrapText="1"/>
    </xf>
    <xf numFmtId="0" fontId="0" fillId="3" borderId="32" xfId="0" applyFill="1" applyBorder="1" applyProtection="1">
      <protection locked="0"/>
    </xf>
    <xf numFmtId="0" fontId="0" fillId="3" borderId="33" xfId="0" applyFill="1" applyBorder="1" applyProtection="1">
      <protection locked="0"/>
    </xf>
    <xf numFmtId="0" fontId="0" fillId="3" borderId="23" xfId="0" applyFill="1" applyBorder="1" applyProtection="1">
      <protection locked="0"/>
    </xf>
    <xf numFmtId="0" fontId="0" fillId="3" borderId="28" xfId="0" applyFill="1" applyBorder="1" applyProtection="1">
      <protection locked="0"/>
    </xf>
    <xf numFmtId="0" fontId="0" fillId="3" borderId="24" xfId="0" applyFill="1" applyBorder="1" applyProtection="1">
      <protection locked="0"/>
    </xf>
    <xf numFmtId="0" fontId="0" fillId="3" borderId="30" xfId="0" applyFill="1" applyBorder="1" applyProtection="1">
      <protection locked="0"/>
    </xf>
    <xf numFmtId="164" fontId="0" fillId="14" borderId="33" xfId="1" applyNumberFormat="1" applyFont="1" applyFill="1" applyBorder="1" applyProtection="1">
      <protection locked="0"/>
    </xf>
    <xf numFmtId="164" fontId="0" fillId="14" borderId="28" xfId="1" applyNumberFormat="1" applyFont="1" applyFill="1" applyBorder="1" applyProtection="1">
      <protection locked="0"/>
    </xf>
    <xf numFmtId="165" fontId="0" fillId="14" borderId="29" xfId="4" applyNumberFormat="1" applyFont="1" applyFill="1" applyBorder="1" applyProtection="1">
      <protection locked="0"/>
    </xf>
    <xf numFmtId="0" fontId="0" fillId="3" borderId="74" xfId="0" applyFill="1" applyBorder="1" applyProtection="1">
      <protection locked="0"/>
    </xf>
    <xf numFmtId="0" fontId="0" fillId="3" borderId="75" xfId="0" applyFill="1" applyBorder="1" applyProtection="1">
      <protection locked="0"/>
    </xf>
    <xf numFmtId="0" fontId="0" fillId="3" borderId="72" xfId="0" applyFill="1" applyBorder="1" applyProtection="1">
      <protection locked="0"/>
    </xf>
    <xf numFmtId="0" fontId="0" fillId="3" borderId="76" xfId="0" applyFill="1" applyBorder="1" applyProtection="1">
      <protection locked="0"/>
    </xf>
    <xf numFmtId="165" fontId="0" fillId="6" borderId="74" xfId="0" applyNumberFormat="1" applyFill="1" applyBorder="1"/>
    <xf numFmtId="165" fontId="0" fillId="6" borderId="73" xfId="4" applyNumberFormat="1" applyFont="1" applyFill="1" applyBorder="1" applyProtection="1"/>
    <xf numFmtId="169" fontId="0" fillId="6" borderId="74" xfId="4" applyNumberFormat="1" applyFont="1" applyFill="1" applyBorder="1" applyProtection="1"/>
    <xf numFmtId="2" fontId="16" fillId="17" borderId="61" xfId="0" applyNumberFormat="1" applyFont="1" applyFill="1" applyBorder="1" applyAlignment="1">
      <alignment horizontal="center" wrapText="1"/>
    </xf>
    <xf numFmtId="165" fontId="0" fillId="6" borderId="16" xfId="4" applyNumberFormat="1" applyFont="1" applyFill="1" applyBorder="1"/>
    <xf numFmtId="0" fontId="0" fillId="3" borderId="26" xfId="0" applyFill="1" applyBorder="1"/>
    <xf numFmtId="165" fontId="0" fillId="6" borderId="26" xfId="0" applyNumberFormat="1" applyFill="1" applyBorder="1"/>
    <xf numFmtId="168" fontId="0" fillId="6" borderId="26" xfId="4" applyNumberFormat="1" applyFont="1" applyFill="1" applyBorder="1"/>
    <xf numFmtId="165" fontId="0" fillId="6" borderId="26" xfId="4" applyNumberFormat="1" applyFont="1" applyFill="1" applyBorder="1"/>
    <xf numFmtId="165" fontId="0" fillId="6" borderId="61" xfId="4" applyNumberFormat="1" applyFont="1" applyFill="1" applyBorder="1"/>
    <xf numFmtId="165" fontId="0" fillId="6" borderId="95" xfId="4" applyNumberFormat="1" applyFont="1" applyFill="1" applyBorder="1"/>
    <xf numFmtId="165" fontId="0" fillId="6" borderId="30" xfId="4" applyNumberFormat="1" applyFont="1" applyFill="1" applyBorder="1"/>
    <xf numFmtId="165" fontId="0" fillId="6" borderId="31" xfId="4" applyNumberFormat="1" applyFont="1" applyFill="1" applyBorder="1"/>
    <xf numFmtId="0" fontId="16" fillId="0" borderId="92" xfId="0" applyFont="1" applyBorder="1" applyAlignment="1">
      <alignment horizontal="center" wrapText="1"/>
    </xf>
    <xf numFmtId="0" fontId="16" fillId="0" borderId="33" xfId="0" applyFont="1" applyBorder="1" applyAlignment="1">
      <alignment horizontal="center" wrapText="1"/>
    </xf>
    <xf numFmtId="0" fontId="16" fillId="0" borderId="32" xfId="0" applyFont="1" applyBorder="1" applyAlignment="1">
      <alignment horizontal="center" wrapText="1"/>
    </xf>
    <xf numFmtId="43" fontId="16" fillId="0" borderId="33" xfId="1" applyFont="1" applyFill="1" applyBorder="1" applyAlignment="1" applyProtection="1">
      <alignment horizontal="center" wrapText="1"/>
    </xf>
    <xf numFmtId="0" fontId="16" fillId="0" borderId="36" xfId="0" applyFont="1" applyBorder="1" applyAlignment="1">
      <alignment horizontal="center" wrapText="1"/>
    </xf>
    <xf numFmtId="0" fontId="0" fillId="3" borderId="71" xfId="0" applyFill="1" applyBorder="1" applyProtection="1">
      <protection locked="0"/>
    </xf>
    <xf numFmtId="9" fontId="0" fillId="3" borderId="75" xfId="0" applyNumberFormat="1" applyFill="1" applyBorder="1" applyProtection="1">
      <protection locked="0"/>
    </xf>
    <xf numFmtId="0" fontId="0" fillId="3" borderId="29" xfId="0" applyFill="1" applyBorder="1" applyProtection="1">
      <protection locked="0"/>
    </xf>
    <xf numFmtId="0" fontId="0" fillId="3" borderId="31" xfId="0" applyFill="1" applyBorder="1" applyProtection="1">
      <protection locked="0"/>
    </xf>
    <xf numFmtId="0" fontId="0" fillId="3" borderId="92" xfId="0" applyFill="1" applyBorder="1" applyProtection="1">
      <protection locked="0"/>
    </xf>
    <xf numFmtId="0" fontId="0" fillId="3" borderId="94" xfId="0" applyFill="1" applyBorder="1" applyProtection="1">
      <protection locked="0"/>
    </xf>
    <xf numFmtId="1" fontId="0" fillId="3" borderId="60" xfId="0" applyNumberFormat="1" applyFill="1" applyBorder="1" applyProtection="1">
      <protection locked="0"/>
    </xf>
    <xf numFmtId="1" fontId="0" fillId="3" borderId="28" xfId="0" applyNumberFormat="1" applyFill="1" applyBorder="1" applyProtection="1">
      <protection locked="0"/>
    </xf>
    <xf numFmtId="1" fontId="0" fillId="3" borderId="33" xfId="0" applyNumberFormat="1" applyFill="1" applyBorder="1" applyProtection="1">
      <protection locked="0"/>
    </xf>
    <xf numFmtId="1" fontId="0" fillId="3" borderId="28" xfId="1" applyNumberFormat="1" applyFont="1" applyFill="1" applyBorder="1" applyProtection="1">
      <protection locked="0"/>
    </xf>
    <xf numFmtId="1" fontId="0" fillId="3" borderId="30" xfId="0" applyNumberFormat="1" applyFill="1" applyBorder="1" applyProtection="1">
      <protection locked="0"/>
    </xf>
    <xf numFmtId="164" fontId="2" fillId="0" borderId="13" xfId="1" applyNumberFormat="1" applyFont="1" applyFill="1" applyBorder="1" applyProtection="1">
      <protection locked="0"/>
    </xf>
    <xf numFmtId="0" fontId="0" fillId="0" borderId="13" xfId="0" applyBorder="1"/>
    <xf numFmtId="165" fontId="16" fillId="6" borderId="40" xfId="4" applyNumberFormat="1" applyFont="1" applyFill="1" applyBorder="1"/>
    <xf numFmtId="165" fontId="16" fillId="6" borderId="39" xfId="4" applyNumberFormat="1" applyFont="1" applyFill="1" applyBorder="1"/>
    <xf numFmtId="165" fontId="16" fillId="17" borderId="61" xfId="0" applyNumberFormat="1" applyFont="1" applyFill="1" applyBorder="1" applyAlignment="1">
      <alignment horizontal="center" wrapText="1"/>
    </xf>
    <xf numFmtId="165" fontId="16" fillId="9" borderId="13" xfId="4" applyNumberFormat="1" applyFont="1" applyFill="1" applyBorder="1" applyAlignment="1">
      <alignment wrapText="1"/>
    </xf>
    <xf numFmtId="165" fontId="16" fillId="9" borderId="13" xfId="4" applyNumberFormat="1" applyFont="1" applyFill="1" applyBorder="1" applyAlignment="1"/>
    <xf numFmtId="165" fontId="16" fillId="6" borderId="44" xfId="4" applyNumberFormat="1" applyFont="1" applyFill="1" applyBorder="1"/>
    <xf numFmtId="165" fontId="16" fillId="6" borderId="45" xfId="4" applyNumberFormat="1" applyFont="1" applyFill="1" applyBorder="1"/>
    <xf numFmtId="165" fontId="16" fillId="6" borderId="46" xfId="4" applyNumberFormat="1" applyFont="1" applyFill="1" applyBorder="1"/>
    <xf numFmtId="165" fontId="16" fillId="6" borderId="48" xfId="4" applyNumberFormat="1" applyFont="1" applyFill="1" applyBorder="1"/>
    <xf numFmtId="165" fontId="16" fillId="6" borderId="49" xfId="4" applyNumberFormat="1" applyFont="1" applyFill="1" applyBorder="1"/>
    <xf numFmtId="165" fontId="16" fillId="6" borderId="50" xfId="4" applyNumberFormat="1" applyFont="1" applyFill="1" applyBorder="1"/>
    <xf numFmtId="165" fontId="3" fillId="4" borderId="21" xfId="0" applyNumberFormat="1" applyFont="1" applyFill="1" applyBorder="1" applyAlignment="1">
      <alignment horizontal="center" textRotation="90"/>
    </xf>
    <xf numFmtId="165" fontId="16" fillId="6" borderId="37" xfId="4" applyNumberFormat="1" applyFont="1" applyFill="1" applyBorder="1" applyProtection="1"/>
    <xf numFmtId="165" fontId="16" fillId="6" borderId="66" xfId="4" applyNumberFormat="1" applyFont="1" applyFill="1" applyBorder="1" applyProtection="1"/>
    <xf numFmtId="165" fontId="16" fillId="6" borderId="83" xfId="4" applyNumberFormat="1" applyFont="1" applyFill="1" applyBorder="1" applyProtection="1"/>
    <xf numFmtId="165" fontId="16" fillId="6" borderId="27" xfId="4" applyNumberFormat="1" applyFont="1" applyFill="1" applyBorder="1" applyProtection="1"/>
    <xf numFmtId="165" fontId="16" fillId="6" borderId="89" xfId="4" applyNumberFormat="1" applyFont="1" applyFill="1" applyBorder="1" applyProtection="1"/>
    <xf numFmtId="165" fontId="16" fillId="6" borderId="29" xfId="4" applyNumberFormat="1" applyFont="1" applyFill="1" applyBorder="1" applyProtection="1"/>
    <xf numFmtId="165" fontId="16" fillId="17" borderId="13" xfId="4" applyNumberFormat="1" applyFont="1" applyFill="1" applyBorder="1" applyAlignment="1"/>
    <xf numFmtId="0" fontId="0" fillId="6" borderId="89" xfId="0" applyFill="1" applyBorder="1"/>
    <xf numFmtId="10" fontId="16" fillId="17" borderId="35" xfId="2" applyNumberFormat="1" applyFont="1" applyFill="1" applyBorder="1" applyAlignment="1">
      <alignment horizontal="center" wrapText="1"/>
    </xf>
    <xf numFmtId="10" fontId="0" fillId="6" borderId="8" xfId="2" applyNumberFormat="1" applyFont="1" applyFill="1" applyBorder="1" applyProtection="1"/>
    <xf numFmtId="10" fontId="0" fillId="6" borderId="37" xfId="2" applyNumberFormat="1" applyFont="1" applyFill="1" applyBorder="1" applyProtection="1"/>
    <xf numFmtId="165" fontId="0" fillId="6" borderId="97" xfId="4" applyNumberFormat="1" applyFont="1" applyFill="1" applyBorder="1" applyProtection="1"/>
    <xf numFmtId="165" fontId="0" fillId="6" borderId="98" xfId="4" applyNumberFormat="1" applyFont="1" applyFill="1" applyBorder="1" applyProtection="1"/>
    <xf numFmtId="168" fontId="0" fillId="0" borderId="39" xfId="2" applyNumberFormat="1" applyFont="1" applyFill="1" applyBorder="1" applyProtection="1">
      <protection locked="0"/>
    </xf>
    <xf numFmtId="9" fontId="2" fillId="0" borderId="13" xfId="2" applyFont="1" applyFill="1" applyBorder="1" applyProtection="1">
      <protection locked="0"/>
    </xf>
    <xf numFmtId="164" fontId="16" fillId="6" borderId="34" xfId="0" applyNumberFormat="1" applyFont="1" applyFill="1" applyBorder="1" applyAlignment="1">
      <alignment horizontal="center" wrapText="1"/>
    </xf>
    <xf numFmtId="164" fontId="2" fillId="0" borderId="48" xfId="2" applyNumberFormat="1" applyFont="1" applyFill="1" applyBorder="1" applyProtection="1">
      <protection locked="0"/>
    </xf>
    <xf numFmtId="164" fontId="2" fillId="0" borderId="49" xfId="2" applyNumberFormat="1" applyFont="1" applyFill="1" applyBorder="1" applyProtection="1">
      <protection locked="0"/>
    </xf>
    <xf numFmtId="164" fontId="2" fillId="0" borderId="50" xfId="2" applyNumberFormat="1" applyFont="1" applyFill="1" applyBorder="1" applyProtection="1">
      <protection locked="0"/>
    </xf>
    <xf numFmtId="164" fontId="2" fillId="0" borderId="79" xfId="1" applyNumberFormat="1" applyFont="1" applyFill="1" applyBorder="1" applyAlignment="1" applyProtection="1">
      <alignment horizontal="center"/>
      <protection locked="0"/>
    </xf>
    <xf numFmtId="164" fontId="0" fillId="0" borderId="79" xfId="2" applyNumberFormat="1" applyFont="1" applyFill="1" applyBorder="1" applyProtection="1">
      <protection locked="0"/>
    </xf>
    <xf numFmtId="164" fontId="2" fillId="0" borderId="80" xfId="1" applyNumberFormat="1" applyFont="1" applyFill="1" applyBorder="1" applyProtection="1">
      <protection locked="0"/>
    </xf>
    <xf numFmtId="164" fontId="2" fillId="0" borderId="69" xfId="1" applyNumberFormat="1" applyFont="1" applyFill="1" applyBorder="1" applyProtection="1">
      <protection locked="0"/>
    </xf>
    <xf numFmtId="164" fontId="2" fillId="0" borderId="81" xfId="1" applyNumberFormat="1" applyFont="1" applyFill="1" applyBorder="1" applyProtection="1">
      <protection locked="0"/>
    </xf>
    <xf numFmtId="164" fontId="2" fillId="0" borderId="99" xfId="1" applyNumberFormat="1" applyFont="1" applyFill="1" applyBorder="1" applyProtection="1">
      <protection locked="0"/>
    </xf>
    <xf numFmtId="164" fontId="2" fillId="0" borderId="41" xfId="1" applyNumberFormat="1" applyFont="1" applyFill="1" applyBorder="1" applyProtection="1">
      <protection locked="0"/>
    </xf>
    <xf numFmtId="164" fontId="2" fillId="0" borderId="42"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15" xfId="1" applyNumberFormat="1" applyFont="1" applyFill="1" applyBorder="1" applyProtection="1">
      <protection locked="0"/>
    </xf>
    <xf numFmtId="164" fontId="2" fillId="6" borderId="13" xfId="1" applyNumberFormat="1" applyFont="1" applyFill="1" applyBorder="1" applyAlignment="1" applyProtection="1">
      <alignment horizontal="center"/>
    </xf>
    <xf numFmtId="9" fontId="0" fillId="6" borderId="74" xfId="4" applyNumberFormat="1" applyFont="1" applyFill="1" applyBorder="1" applyProtection="1"/>
    <xf numFmtId="9" fontId="0" fillId="6" borderId="70" xfId="2" applyFont="1" applyFill="1" applyBorder="1" applyProtection="1"/>
    <xf numFmtId="0" fontId="38" fillId="3" borderId="0" xfId="0" applyFont="1" applyFill="1"/>
    <xf numFmtId="0" fontId="0" fillId="3" borderId="0" xfId="0" applyFill="1" applyAlignment="1">
      <alignment wrapText="1"/>
    </xf>
    <xf numFmtId="44" fontId="0" fillId="3" borderId="0" xfId="0" applyNumberFormat="1" applyFill="1"/>
    <xf numFmtId="0" fontId="4" fillId="3" borderId="0" xfId="0" applyFont="1" applyFill="1"/>
    <xf numFmtId="0" fontId="0" fillId="3" borderId="0" xfId="0" applyFill="1" applyAlignment="1">
      <alignment vertical="top"/>
    </xf>
    <xf numFmtId="0" fontId="0" fillId="3" borderId="0" xfId="0" applyFill="1" applyAlignment="1">
      <alignment horizontal="left" vertical="top" wrapText="1"/>
    </xf>
    <xf numFmtId="0" fontId="34" fillId="3" borderId="0" xfId="0" applyFont="1" applyFill="1"/>
    <xf numFmtId="0" fontId="39" fillId="18" borderId="14" xfId="0" applyFont="1" applyFill="1" applyBorder="1" applyAlignment="1">
      <alignment horizontal="center" vertical="center" wrapText="1"/>
    </xf>
    <xf numFmtId="0" fontId="39" fillId="18" borderId="21" xfId="0" applyFont="1" applyFill="1" applyBorder="1" applyAlignment="1">
      <alignment horizontal="center" vertical="center" wrapText="1"/>
    </xf>
    <xf numFmtId="164" fontId="39" fillId="18" borderId="21" xfId="1" applyNumberFormat="1" applyFont="1" applyFill="1" applyBorder="1" applyAlignment="1">
      <alignment horizontal="center" vertical="center" wrapText="1"/>
    </xf>
    <xf numFmtId="0" fontId="34" fillId="0" borderId="21" xfId="0" applyFont="1" applyBorder="1" applyAlignment="1">
      <alignment horizontal="center" vertical="center" wrapText="1"/>
    </xf>
    <xf numFmtId="165" fontId="34" fillId="0" borderId="21" xfId="4" applyNumberFormat="1" applyFont="1" applyBorder="1" applyAlignment="1">
      <alignment horizontal="center" vertical="center" wrapText="1"/>
    </xf>
    <xf numFmtId="165" fontId="34" fillId="0" borderId="0" xfId="0" applyNumberFormat="1" applyFont="1"/>
    <xf numFmtId="0" fontId="41" fillId="0" borderId="14" xfId="0" applyFont="1" applyBorder="1" applyAlignment="1">
      <alignment horizontal="center" vertical="center" wrapText="1"/>
    </xf>
    <xf numFmtId="0" fontId="31" fillId="0" borderId="21" xfId="0" applyFont="1" applyBorder="1" applyAlignment="1">
      <alignment horizontal="center" vertical="center" wrapText="1"/>
    </xf>
    <xf numFmtId="165" fontId="12" fillId="0" borderId="21" xfId="4" applyNumberFormat="1" applyFont="1" applyFill="1" applyBorder="1" applyAlignment="1">
      <alignment horizontal="center" vertical="center" wrapText="1"/>
    </xf>
    <xf numFmtId="165" fontId="12" fillId="0" borderId="15" xfId="4" applyNumberFormat="1" applyFont="1" applyFill="1" applyBorder="1" applyAlignment="1">
      <alignment horizontal="center" vertical="center" wrapText="1"/>
    </xf>
    <xf numFmtId="0" fontId="12" fillId="17" borderId="57" xfId="0" applyFont="1" applyFill="1" applyBorder="1" applyAlignment="1">
      <alignment horizontal="center" textRotation="90" wrapText="1"/>
    </xf>
    <xf numFmtId="2" fontId="12" fillId="17" borderId="20" xfId="0" applyNumberFormat="1" applyFont="1" applyFill="1" applyBorder="1" applyAlignment="1">
      <alignment horizontal="center" textRotation="90" wrapText="1"/>
    </xf>
    <xf numFmtId="164" fontId="12" fillId="17" borderId="85" xfId="1" applyNumberFormat="1" applyFont="1" applyFill="1" applyBorder="1" applyAlignment="1" applyProtection="1">
      <alignment horizontal="center" textRotation="90" wrapText="1"/>
    </xf>
    <xf numFmtId="0" fontId="12" fillId="17" borderId="93" xfId="0" applyFont="1" applyFill="1" applyBorder="1" applyAlignment="1">
      <alignment horizontal="center" textRotation="90" wrapText="1"/>
    </xf>
    <xf numFmtId="0" fontId="12" fillId="17" borderId="14" xfId="0" applyFont="1" applyFill="1" applyBorder="1" applyAlignment="1">
      <alignment horizontal="center" textRotation="90" wrapText="1"/>
    </xf>
    <xf numFmtId="0" fontId="12" fillId="17" borderId="35" xfId="0" applyFont="1" applyFill="1" applyBorder="1" applyAlignment="1">
      <alignment horizontal="center" textRotation="90" wrapText="1"/>
    </xf>
    <xf numFmtId="0" fontId="12" fillId="17" borderId="61" xfId="0" applyFont="1" applyFill="1" applyBorder="1" applyAlignment="1">
      <alignment horizontal="center" textRotation="90" wrapText="1"/>
    </xf>
    <xf numFmtId="0" fontId="12" fillId="17" borderId="20" xfId="0" applyFont="1" applyFill="1" applyBorder="1" applyAlignment="1">
      <alignment horizontal="center" textRotation="90" wrapText="1"/>
    </xf>
    <xf numFmtId="0" fontId="12" fillId="17" borderId="78" xfId="0" applyFont="1" applyFill="1" applyBorder="1" applyAlignment="1">
      <alignment horizontal="center" textRotation="90" wrapText="1"/>
    </xf>
    <xf numFmtId="165" fontId="12" fillId="17" borderId="86" xfId="4" applyNumberFormat="1" applyFont="1" applyFill="1" applyBorder="1" applyAlignment="1">
      <alignment horizontal="center" textRotation="90" wrapText="1"/>
    </xf>
    <xf numFmtId="0" fontId="12" fillId="17" borderId="85" xfId="0" applyFont="1" applyFill="1" applyBorder="1" applyAlignment="1">
      <alignment horizontal="center" textRotation="90" wrapText="1"/>
    </xf>
    <xf numFmtId="165" fontId="12" fillId="17" borderId="93" xfId="4" applyNumberFormat="1" applyFont="1" applyFill="1" applyBorder="1" applyAlignment="1">
      <alignment horizontal="center" textRotation="90" wrapText="1"/>
    </xf>
    <xf numFmtId="0" fontId="12" fillId="17" borderId="86" xfId="0" applyFont="1" applyFill="1" applyBorder="1" applyAlignment="1">
      <alignment horizontal="center" textRotation="90" wrapText="1"/>
    </xf>
    <xf numFmtId="10" fontId="12" fillId="17" borderId="57" xfId="2" applyNumberFormat="1" applyFont="1" applyFill="1" applyBorder="1" applyAlignment="1">
      <alignment horizontal="center" textRotation="90" wrapText="1"/>
    </xf>
    <xf numFmtId="165" fontId="12" fillId="17" borderId="57" xfId="4" applyNumberFormat="1" applyFont="1" applyFill="1" applyBorder="1" applyAlignment="1">
      <alignment horizontal="center" textRotation="90" wrapText="1"/>
    </xf>
    <xf numFmtId="165" fontId="12" fillId="17" borderId="13" xfId="4" applyNumberFormat="1" applyFont="1" applyFill="1" applyBorder="1" applyAlignment="1">
      <alignment horizontal="center" textRotation="90" wrapText="1"/>
    </xf>
    <xf numFmtId="165" fontId="3" fillId="4" borderId="26" xfId="0" applyNumberFormat="1" applyFont="1" applyFill="1" applyBorder="1" applyAlignment="1">
      <alignment horizontal="center" textRotation="90"/>
    </xf>
    <xf numFmtId="165" fontId="16" fillId="0" borderId="33" xfId="0" applyNumberFormat="1" applyFont="1" applyBorder="1" applyAlignment="1">
      <alignment horizontal="center" wrapText="1"/>
    </xf>
    <xf numFmtId="165" fontId="0" fillId="6" borderId="22" xfId="4" applyNumberFormat="1" applyFont="1" applyFill="1" applyBorder="1" applyProtection="1">
      <protection locked="0"/>
    </xf>
    <xf numFmtId="165" fontId="0" fillId="6" borderId="23" xfId="4" applyNumberFormat="1" applyFont="1" applyFill="1" applyBorder="1" applyProtection="1">
      <protection locked="0"/>
    </xf>
    <xf numFmtId="165" fontId="0" fillId="6" borderId="24" xfId="4" applyNumberFormat="1" applyFont="1" applyFill="1" applyBorder="1" applyProtection="1">
      <protection locked="0"/>
    </xf>
    <xf numFmtId="165" fontId="3" fillId="4" borderId="35" xfId="0" applyNumberFormat="1" applyFont="1" applyFill="1" applyBorder="1" applyAlignment="1">
      <alignment horizontal="center" textRotation="90"/>
    </xf>
    <xf numFmtId="165" fontId="16" fillId="0" borderId="36" xfId="0" applyNumberFormat="1" applyFont="1" applyBorder="1" applyAlignment="1">
      <alignment horizontal="center" wrapText="1"/>
    </xf>
    <xf numFmtId="165" fontId="0" fillId="3" borderId="60" xfId="4" applyNumberFormat="1" applyFont="1" applyFill="1" applyBorder="1" applyProtection="1">
      <protection locked="0"/>
    </xf>
    <xf numFmtId="165" fontId="0" fillId="3" borderId="28" xfId="4" applyNumberFormat="1" applyFont="1" applyFill="1" applyBorder="1" applyProtection="1">
      <protection locked="0"/>
    </xf>
    <xf numFmtId="165" fontId="0" fillId="3" borderId="30" xfId="4" applyNumberFormat="1" applyFont="1" applyFill="1" applyBorder="1" applyProtection="1">
      <protection locked="0"/>
    </xf>
    <xf numFmtId="165" fontId="0" fillId="6" borderId="31" xfId="4" applyNumberFormat="1" applyFont="1" applyFill="1" applyBorder="1" applyProtection="1">
      <protection locked="0"/>
    </xf>
    <xf numFmtId="0" fontId="0" fillId="12" borderId="62" xfId="0" applyFill="1" applyBorder="1"/>
    <xf numFmtId="0" fontId="0" fillId="6" borderId="29" xfId="0" applyFill="1" applyBorder="1" applyProtection="1">
      <protection locked="0"/>
    </xf>
    <xf numFmtId="43" fontId="12" fillId="5" borderId="13" xfId="1" applyFont="1" applyFill="1" applyBorder="1" applyAlignment="1">
      <alignment horizontal="center" textRotation="90" wrapText="1"/>
    </xf>
    <xf numFmtId="43" fontId="12" fillId="5" borderId="15" xfId="1" applyFont="1" applyFill="1" applyBorder="1" applyAlignment="1">
      <alignment horizontal="center" textRotation="90" wrapText="1"/>
    </xf>
    <xf numFmtId="9" fontId="16" fillId="6" borderId="20" xfId="2" applyFont="1" applyFill="1" applyBorder="1"/>
    <xf numFmtId="165" fontId="0" fillId="12" borderId="20" xfId="4" applyNumberFormat="1" applyFont="1" applyFill="1" applyBorder="1"/>
    <xf numFmtId="165" fontId="0" fillId="0" borderId="71" xfId="4" applyNumberFormat="1" applyFont="1" applyFill="1" applyBorder="1" applyProtection="1">
      <protection locked="0"/>
    </xf>
    <xf numFmtId="164" fontId="0" fillId="14" borderId="14" xfId="1" applyNumberFormat="1" applyFont="1" applyFill="1" applyBorder="1"/>
    <xf numFmtId="164" fontId="0" fillId="14" borderId="15" xfId="1" applyNumberFormat="1" applyFont="1" applyFill="1" applyBorder="1"/>
    <xf numFmtId="164" fontId="0" fillId="14" borderId="69" xfId="1" applyNumberFormat="1" applyFont="1" applyFill="1" applyBorder="1"/>
    <xf numFmtId="164" fontId="0" fillId="14" borderId="68" xfId="1" applyNumberFormat="1" applyFont="1" applyFill="1" applyBorder="1"/>
    <xf numFmtId="164" fontId="0" fillId="14" borderId="42" xfId="1" applyNumberFormat="1" applyFont="1" applyFill="1" applyBorder="1"/>
    <xf numFmtId="165" fontId="0" fillId="14" borderId="100" xfId="4" applyNumberFormat="1" applyFont="1" applyFill="1" applyBorder="1"/>
    <xf numFmtId="165" fontId="0" fillId="14" borderId="88" xfId="4" applyNumberFormat="1" applyFont="1" applyFill="1" applyBorder="1"/>
    <xf numFmtId="165" fontId="0" fillId="14" borderId="41" xfId="4" applyNumberFormat="1" applyFont="1" applyFill="1" applyBorder="1"/>
    <xf numFmtId="165" fontId="0" fillId="14" borderId="42" xfId="4" applyNumberFormat="1" applyFont="1" applyFill="1" applyBorder="1"/>
    <xf numFmtId="165" fontId="0" fillId="14" borderId="43" xfId="4" applyNumberFormat="1" applyFont="1" applyFill="1" applyBorder="1"/>
    <xf numFmtId="9" fontId="0" fillId="3" borderId="91" xfId="0" applyNumberFormat="1" applyFill="1" applyBorder="1" applyProtection="1">
      <protection locked="0"/>
    </xf>
    <xf numFmtId="43" fontId="16" fillId="0" borderId="36" xfId="1" applyFont="1" applyFill="1" applyBorder="1" applyAlignment="1">
      <alignment horizontal="center" wrapText="1"/>
    </xf>
    <xf numFmtId="1" fontId="0" fillId="3" borderId="83" xfId="0" applyNumberFormat="1" applyFill="1" applyBorder="1" applyProtection="1">
      <protection locked="0"/>
    </xf>
    <xf numFmtId="1" fontId="0" fillId="3" borderId="37" xfId="0" applyNumberFormat="1" applyFill="1" applyBorder="1" applyProtection="1">
      <protection locked="0"/>
    </xf>
    <xf numFmtId="1" fontId="0" fillId="3" borderId="37" xfId="1" applyNumberFormat="1" applyFont="1" applyFill="1" applyBorder="1" applyProtection="1">
      <protection locked="0"/>
    </xf>
    <xf numFmtId="1" fontId="0" fillId="3" borderId="101" xfId="0" applyNumberFormat="1" applyFill="1" applyBorder="1" applyProtection="1">
      <protection locked="0"/>
    </xf>
    <xf numFmtId="0" fontId="3" fillId="4" borderId="38" xfId="0" applyFont="1" applyFill="1" applyBorder="1" applyAlignment="1">
      <alignment horizontal="center" textRotation="90"/>
    </xf>
    <xf numFmtId="167" fontId="0" fillId="3" borderId="102" xfId="0" applyNumberFormat="1" applyFill="1" applyBorder="1" applyProtection="1">
      <protection locked="0"/>
    </xf>
    <xf numFmtId="167" fontId="0" fillId="3" borderId="87" xfId="0" applyNumberFormat="1" applyFill="1" applyBorder="1" applyProtection="1">
      <protection locked="0"/>
    </xf>
    <xf numFmtId="167" fontId="0" fillId="3" borderId="67" xfId="0" applyNumberFormat="1" applyFill="1" applyBorder="1" applyProtection="1">
      <protection locked="0"/>
    </xf>
    <xf numFmtId="0" fontId="12" fillId="4" borderId="78" xfId="0" applyFont="1" applyFill="1" applyBorder="1" applyAlignment="1">
      <alignment horizontal="center" textRotation="90" wrapText="1"/>
    </xf>
    <xf numFmtId="0" fontId="12" fillId="4" borderId="57" xfId="0" applyFont="1" applyFill="1" applyBorder="1" applyAlignment="1">
      <alignment horizontal="center" textRotation="90" wrapText="1"/>
    </xf>
    <xf numFmtId="43" fontId="12" fillId="4" borderId="57" xfId="1" applyFont="1" applyFill="1" applyBorder="1" applyAlignment="1">
      <alignment horizontal="center" textRotation="90" wrapText="1"/>
    </xf>
    <xf numFmtId="0" fontId="12" fillId="4" borderId="96" xfId="0" applyFont="1" applyFill="1" applyBorder="1" applyAlignment="1">
      <alignment horizontal="center" textRotation="90" wrapText="1"/>
    </xf>
    <xf numFmtId="0" fontId="12" fillId="4" borderId="85" xfId="0" applyFont="1" applyFill="1" applyBorder="1" applyAlignment="1">
      <alignment horizontal="center" textRotation="90" wrapText="1"/>
    </xf>
    <xf numFmtId="43" fontId="12" fillId="4" borderId="85" xfId="1" applyFont="1" applyFill="1" applyBorder="1" applyAlignment="1" applyProtection="1">
      <alignment horizontal="center" textRotation="90" wrapText="1"/>
    </xf>
    <xf numFmtId="0" fontId="12" fillId="4" borderId="93" xfId="0" applyFont="1" applyFill="1" applyBorder="1" applyAlignment="1">
      <alignment horizontal="center" textRotation="90" wrapText="1"/>
    </xf>
    <xf numFmtId="0" fontId="12" fillId="4" borderId="14" xfId="0" applyFont="1" applyFill="1" applyBorder="1" applyAlignment="1">
      <alignment horizontal="center"/>
    </xf>
    <xf numFmtId="0" fontId="12" fillId="4" borderId="13" xfId="0" applyFont="1" applyFill="1" applyBorder="1" applyAlignment="1">
      <alignment horizontal="center"/>
    </xf>
    <xf numFmtId="0" fontId="12" fillId="4" borderId="41" xfId="0" applyFont="1" applyFill="1" applyBorder="1" applyAlignment="1">
      <alignment horizontal="center"/>
    </xf>
    <xf numFmtId="0" fontId="12" fillId="4" borderId="42" xfId="0" applyFont="1" applyFill="1" applyBorder="1" applyAlignment="1">
      <alignment horizontal="center"/>
    </xf>
    <xf numFmtId="0" fontId="12" fillId="4" borderId="51" xfId="0" applyFont="1" applyFill="1" applyBorder="1" applyAlignment="1">
      <alignment horizontal="center"/>
    </xf>
    <xf numFmtId="0" fontId="12" fillId="4" borderId="43" xfId="0" applyFont="1" applyFill="1" applyBorder="1" applyAlignment="1">
      <alignment horizontal="center"/>
    </xf>
    <xf numFmtId="0" fontId="12" fillId="4" borderId="13" xfId="0" applyFont="1" applyFill="1" applyBorder="1" applyAlignment="1">
      <alignment horizontal="center" wrapText="1"/>
    </xf>
    <xf numFmtId="0" fontId="31" fillId="4" borderId="14" xfId="0" applyFont="1" applyFill="1" applyBorder="1" applyAlignment="1">
      <alignment horizontal="center"/>
    </xf>
    <xf numFmtId="0" fontId="31" fillId="4" borderId="13" xfId="0" applyFont="1" applyFill="1" applyBorder="1" applyAlignment="1">
      <alignment horizontal="center"/>
    </xf>
    <xf numFmtId="0" fontId="31" fillId="4" borderId="41" xfId="0" applyFont="1" applyFill="1" applyBorder="1" applyAlignment="1">
      <alignment horizontal="center"/>
    </xf>
    <xf numFmtId="0" fontId="31" fillId="4" borderId="42" xfId="0" applyFont="1" applyFill="1" applyBorder="1" applyAlignment="1">
      <alignment horizontal="center"/>
    </xf>
    <xf numFmtId="0" fontId="31" fillId="4" borderId="43" xfId="0" applyFont="1" applyFill="1" applyBorder="1" applyAlignment="1">
      <alignment horizontal="center"/>
    </xf>
    <xf numFmtId="165" fontId="16" fillId="12" borderId="0" xfId="0" applyNumberFormat="1" applyFont="1" applyFill="1"/>
    <xf numFmtId="0" fontId="31" fillId="3" borderId="23" xfId="0" applyFont="1" applyFill="1" applyBorder="1" applyProtection="1">
      <protection locked="0"/>
    </xf>
    <xf numFmtId="0" fontId="31" fillId="3" borderId="28" xfId="0" applyFont="1" applyFill="1" applyBorder="1" applyProtection="1">
      <protection locked="0"/>
    </xf>
    <xf numFmtId="0" fontId="31" fillId="6" borderId="73" xfId="0" applyFont="1" applyFill="1" applyBorder="1"/>
    <xf numFmtId="164" fontId="31" fillId="6" borderId="91" xfId="1" applyNumberFormat="1" applyFont="1" applyFill="1" applyBorder="1" applyProtection="1"/>
    <xf numFmtId="164" fontId="31" fillId="14" borderId="28" xfId="1" applyNumberFormat="1" applyFont="1" applyFill="1" applyBorder="1" applyProtection="1">
      <protection locked="0"/>
    </xf>
    <xf numFmtId="165" fontId="31" fillId="6" borderId="28" xfId="4" applyNumberFormat="1" applyFont="1" applyFill="1" applyBorder="1" applyProtection="1">
      <protection locked="0"/>
    </xf>
    <xf numFmtId="165" fontId="31" fillId="14" borderId="29" xfId="4" applyNumberFormat="1" applyFont="1" applyFill="1" applyBorder="1" applyProtection="1">
      <protection locked="0"/>
    </xf>
    <xf numFmtId="165" fontId="31" fillId="6" borderId="74" xfId="0" applyNumberFormat="1" applyFont="1" applyFill="1" applyBorder="1"/>
    <xf numFmtId="169" fontId="31" fillId="6" borderId="74" xfId="4" applyNumberFormat="1" applyFont="1" applyFill="1" applyBorder="1" applyProtection="1"/>
    <xf numFmtId="165" fontId="31" fillId="6" borderId="73" xfId="4" applyNumberFormat="1" applyFont="1" applyFill="1" applyBorder="1" applyProtection="1"/>
    <xf numFmtId="9" fontId="31" fillId="6" borderId="74" xfId="4" applyNumberFormat="1" applyFont="1" applyFill="1" applyBorder="1" applyProtection="1"/>
    <xf numFmtId="165" fontId="31" fillId="6" borderId="74" xfId="4" applyNumberFormat="1" applyFont="1" applyFill="1" applyBorder="1" applyProtection="1"/>
    <xf numFmtId="165" fontId="31" fillId="6" borderId="70" xfId="4" applyNumberFormat="1" applyFont="1" applyFill="1" applyBorder="1" applyProtection="1"/>
    <xf numFmtId="0" fontId="31" fillId="3" borderId="72" xfId="0" applyFont="1" applyFill="1" applyBorder="1" applyProtection="1">
      <protection locked="0"/>
    </xf>
    <xf numFmtId="10" fontId="31" fillId="6" borderId="28" xfId="2" applyNumberFormat="1" applyFont="1" applyFill="1" applyBorder="1" applyProtection="1"/>
    <xf numFmtId="10" fontId="31" fillId="6" borderId="37" xfId="2" applyNumberFormat="1" applyFont="1" applyFill="1" applyBorder="1" applyProtection="1"/>
    <xf numFmtId="165" fontId="31" fillId="6" borderId="37" xfId="4" applyNumberFormat="1" applyFont="1" applyFill="1" applyBorder="1" applyProtection="1"/>
    <xf numFmtId="165" fontId="31" fillId="6" borderId="28" xfId="4" applyNumberFormat="1" applyFont="1" applyFill="1" applyBorder="1" applyProtection="1"/>
    <xf numFmtId="165" fontId="31" fillId="6" borderId="29" xfId="4" applyNumberFormat="1" applyFont="1" applyFill="1" applyBorder="1" applyProtection="1"/>
    <xf numFmtId="165" fontId="31" fillId="6" borderId="98" xfId="4" applyNumberFormat="1" applyFont="1" applyFill="1" applyBorder="1" applyProtection="1"/>
    <xf numFmtId="9" fontId="31" fillId="12" borderId="0" xfId="2" applyFont="1" applyFill="1"/>
    <xf numFmtId="9" fontId="42" fillId="6" borderId="55" xfId="2" applyFont="1" applyFill="1" applyBorder="1"/>
    <xf numFmtId="165" fontId="42" fillId="6" borderId="89" xfId="4" applyNumberFormat="1" applyFont="1" applyFill="1" applyBorder="1" applyProtection="1"/>
    <xf numFmtId="165" fontId="42" fillId="6" borderId="37" xfId="4" applyNumberFormat="1" applyFont="1" applyFill="1" applyBorder="1" applyProtection="1"/>
    <xf numFmtId="165" fontId="42" fillId="6" borderId="29" xfId="4" applyNumberFormat="1" applyFont="1" applyFill="1" applyBorder="1" applyProtection="1"/>
    <xf numFmtId="165" fontId="42" fillId="6" borderId="39" xfId="4" applyNumberFormat="1" applyFont="1" applyFill="1" applyBorder="1"/>
    <xf numFmtId="165" fontId="31" fillId="12" borderId="0" xfId="0" applyNumberFormat="1" applyFont="1" applyFill="1"/>
    <xf numFmtId="0" fontId="31" fillId="2" borderId="0" xfId="0" applyFont="1" applyFill="1"/>
    <xf numFmtId="165" fontId="18" fillId="17" borderId="16" xfId="4" applyNumberFormat="1" applyFont="1" applyFill="1" applyBorder="1" applyAlignment="1">
      <alignment textRotation="90"/>
    </xf>
    <xf numFmtId="165" fontId="18" fillId="17" borderId="26" xfId="4" applyNumberFormat="1" applyFont="1" applyFill="1" applyBorder="1" applyAlignment="1">
      <alignment textRotation="90"/>
    </xf>
    <xf numFmtId="165" fontId="18" fillId="17" borderId="61" xfId="4" applyNumberFormat="1" applyFont="1" applyFill="1" applyBorder="1" applyAlignment="1">
      <alignment textRotation="90"/>
    </xf>
    <xf numFmtId="9" fontId="16" fillId="6" borderId="29" xfId="2" applyFont="1" applyFill="1" applyBorder="1" applyProtection="1">
      <protection locked="0"/>
    </xf>
    <xf numFmtId="0" fontId="11" fillId="14" borderId="2" xfId="3" applyFont="1" applyFill="1" applyBorder="1" applyAlignment="1">
      <alignment horizontal="center"/>
    </xf>
    <xf numFmtId="0" fontId="11" fillId="14" borderId="3" xfId="3" applyFont="1" applyFill="1" applyBorder="1" applyAlignment="1">
      <alignment horizontal="center"/>
    </xf>
    <xf numFmtId="0" fontId="11" fillId="14" borderId="4" xfId="3" applyFont="1" applyFill="1" applyBorder="1" applyAlignment="1">
      <alignment horizontal="center"/>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19" fillId="14" borderId="10"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1" fillId="12" borderId="2" xfId="3" applyFont="1" applyFill="1" applyBorder="1" applyAlignment="1">
      <alignment horizontal="center"/>
    </xf>
    <xf numFmtId="0" fontId="11" fillId="12" borderId="3" xfId="3" applyFont="1" applyFill="1" applyBorder="1" applyAlignment="1">
      <alignment horizontal="center"/>
    </xf>
    <xf numFmtId="0" fontId="11" fillId="12" borderId="4" xfId="3" applyFont="1" applyFill="1" applyBorder="1" applyAlignment="1">
      <alignment horizontal="center"/>
    </xf>
    <xf numFmtId="0" fontId="7" fillId="14" borderId="0" xfId="0" applyFont="1" applyFill="1" applyAlignment="1"/>
    <xf numFmtId="0" fontId="12" fillId="14" borderId="0" xfId="0" applyFont="1" applyFill="1" applyAlignment="1">
      <alignment horizontal="left"/>
    </xf>
    <xf numFmtId="0" fontId="24" fillId="14" borderId="0" xfId="0" applyFont="1" applyFill="1" applyAlignment="1">
      <alignment horizontal="center"/>
    </xf>
    <xf numFmtId="0" fontId="11" fillId="15" borderId="2" xfId="3" applyFont="1" applyFill="1" applyBorder="1" applyAlignment="1" applyProtection="1">
      <alignment horizontal="center"/>
    </xf>
    <xf numFmtId="0" fontId="11" fillId="15" borderId="3" xfId="3" applyFont="1" applyFill="1" applyBorder="1" applyAlignment="1" applyProtection="1">
      <alignment horizontal="center"/>
    </xf>
    <xf numFmtId="0" fontId="11" fillId="15" borderId="4" xfId="3" applyFont="1" applyFill="1" applyBorder="1" applyAlignment="1" applyProtection="1">
      <alignment horizontal="center"/>
    </xf>
    <xf numFmtId="0" fontId="30"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9"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23" fillId="14" borderId="0" xfId="0" applyFont="1" applyFill="1" applyAlignment="1">
      <alignment horizontal="center"/>
    </xf>
    <xf numFmtId="0" fontId="35" fillId="14" borderId="2"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1" fillId="14" borderId="2" xfId="0" applyFont="1" applyFill="1" applyBorder="1" applyAlignment="1">
      <alignment horizontal="center" vertical="center" wrapText="1"/>
    </xf>
    <xf numFmtId="0" fontId="25" fillId="14" borderId="5" xfId="0" applyFont="1" applyFill="1" applyBorder="1" applyAlignment="1">
      <alignment horizontal="left" vertical="top"/>
    </xf>
    <xf numFmtId="0" fontId="25" fillId="14" borderId="6" xfId="0" applyFont="1" applyFill="1" applyBorder="1" applyAlignment="1">
      <alignment horizontal="left" vertical="top"/>
    </xf>
    <xf numFmtId="0" fontId="25" fillId="14" borderId="7" xfId="0" applyFont="1" applyFill="1" applyBorder="1" applyAlignment="1">
      <alignment horizontal="left" vertical="top"/>
    </xf>
    <xf numFmtId="0" fontId="25" fillId="14" borderId="10" xfId="0" applyFont="1" applyFill="1" applyBorder="1" applyAlignment="1">
      <alignment horizontal="left" vertical="top"/>
    </xf>
    <xf numFmtId="0" fontId="25" fillId="14" borderId="11" xfId="0" applyFont="1" applyFill="1" applyBorder="1" applyAlignment="1">
      <alignment horizontal="left" vertical="top"/>
    </xf>
    <xf numFmtId="0" fontId="25" fillId="14" borderId="12" xfId="0" applyFont="1" applyFill="1" applyBorder="1" applyAlignment="1">
      <alignment horizontal="left" vertical="top"/>
    </xf>
    <xf numFmtId="0" fontId="36" fillId="14" borderId="2"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7" fillId="12" borderId="0" xfId="0" applyFont="1" applyFill="1" applyAlignment="1">
      <alignment horizontal="center"/>
    </xf>
    <xf numFmtId="0" fontId="6" fillId="12" borderId="0" xfId="0" applyFont="1" applyFill="1" applyAlignment="1">
      <alignment horizontal="center"/>
    </xf>
    <xf numFmtId="0" fontId="12" fillId="12" borderId="17" xfId="0" applyFont="1" applyFill="1" applyBorder="1" applyAlignment="1">
      <alignment horizontal="center" vertical="center" textRotation="90"/>
    </xf>
    <xf numFmtId="0" fontId="12" fillId="12" borderId="18" xfId="0" applyFont="1" applyFill="1" applyBorder="1" applyAlignment="1">
      <alignment horizontal="center" vertical="center" textRotation="90"/>
    </xf>
    <xf numFmtId="0" fontId="12" fillId="12" borderId="19" xfId="0" applyFont="1" applyFill="1" applyBorder="1" applyAlignment="1">
      <alignment horizontal="center" vertical="center" textRotation="90"/>
    </xf>
    <xf numFmtId="0" fontId="12" fillId="12" borderId="14" xfId="0" applyFont="1" applyFill="1" applyBorder="1" applyAlignment="1">
      <alignment horizontal="center"/>
    </xf>
    <xf numFmtId="0" fontId="12" fillId="12" borderId="15" xfId="0" applyFont="1" applyFill="1" applyBorder="1" applyAlignment="1">
      <alignment horizontal="center"/>
    </xf>
    <xf numFmtId="43" fontId="12" fillId="5" borderId="25" xfId="1"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12" fillId="5" borderId="25" xfId="0" applyFont="1" applyFill="1" applyBorder="1" applyAlignment="1">
      <alignment horizontal="center" textRotation="90" wrapText="1"/>
    </xf>
    <xf numFmtId="0" fontId="12" fillId="5" borderId="20" xfId="0" applyFont="1" applyFill="1" applyBorder="1" applyAlignment="1">
      <alignment horizontal="center" textRotation="90" wrapText="1"/>
    </xf>
    <xf numFmtId="9" fontId="12" fillId="5" borderId="58" xfId="2" applyFont="1" applyFill="1" applyBorder="1" applyAlignment="1">
      <alignment horizontal="center" textRotation="90" wrapText="1"/>
    </xf>
    <xf numFmtId="9" fontId="12" fillId="5" borderId="59" xfId="2"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0" fontId="7" fillId="13" borderId="0" xfId="0" applyFont="1" applyFill="1" applyAlignment="1">
      <alignment horizontal="left"/>
    </xf>
    <xf numFmtId="43" fontId="7" fillId="13" borderId="0" xfId="1" applyFont="1" applyFill="1" applyAlignment="1">
      <alignment horizontal="left"/>
    </xf>
    <xf numFmtId="0" fontId="12" fillId="13" borderId="14" xfId="0" applyFont="1" applyFill="1" applyBorder="1" applyAlignment="1">
      <alignment horizontal="center"/>
    </xf>
    <xf numFmtId="0" fontId="12" fillId="13" borderId="21" xfId="0" applyFont="1" applyFill="1" applyBorder="1" applyAlignment="1">
      <alignment horizontal="center"/>
    </xf>
    <xf numFmtId="0" fontId="4" fillId="5" borderId="14" xfId="0" applyFont="1" applyFill="1" applyBorder="1" applyAlignment="1">
      <alignment horizontal="left"/>
    </xf>
    <xf numFmtId="0" fontId="4" fillId="5" borderId="21" xfId="0" applyFont="1" applyFill="1" applyBorder="1" applyAlignment="1">
      <alignment horizontal="left"/>
    </xf>
    <xf numFmtId="0" fontId="4" fillId="5" borderId="15" xfId="0" applyFont="1" applyFill="1" applyBorder="1" applyAlignment="1">
      <alignment horizontal="left"/>
    </xf>
    <xf numFmtId="0" fontId="12" fillId="4" borderId="14" xfId="0" applyFont="1" applyFill="1" applyBorder="1" applyAlignment="1">
      <alignment horizontal="center"/>
    </xf>
    <xf numFmtId="0" fontId="12" fillId="4" borderId="21" xfId="0" applyFont="1" applyFill="1" applyBorder="1" applyAlignment="1">
      <alignment horizontal="center"/>
    </xf>
    <xf numFmtId="43" fontId="12" fillId="4" borderId="21" xfId="1" applyFont="1" applyFill="1" applyBorder="1" applyAlignment="1">
      <alignment horizontal="center"/>
    </xf>
    <xf numFmtId="43" fontId="12" fillId="4" borderId="21" xfId="1" applyFont="1" applyFill="1" applyBorder="1" applyAlignment="1" applyProtection="1">
      <alignment horizontal="center"/>
    </xf>
    <xf numFmtId="0" fontId="12" fillId="4" borderId="15" xfId="0" applyFont="1" applyFill="1" applyBorder="1" applyAlignment="1">
      <alignment horizontal="center"/>
    </xf>
    <xf numFmtId="0" fontId="12" fillId="5" borderId="32" xfId="0" applyFont="1" applyFill="1" applyBorder="1" applyAlignment="1">
      <alignment horizontal="center" textRotation="90" wrapText="1"/>
    </xf>
    <xf numFmtId="0" fontId="12" fillId="5" borderId="84" xfId="0" applyFont="1" applyFill="1" applyBorder="1" applyAlignment="1">
      <alignment horizontal="center" textRotation="90" wrapText="1"/>
    </xf>
    <xf numFmtId="0" fontId="12" fillId="5" borderId="33" xfId="0" applyFont="1" applyFill="1" applyBorder="1" applyAlignment="1">
      <alignment horizontal="center" textRotation="90" wrapText="1"/>
    </xf>
    <xf numFmtId="0" fontId="12" fillId="5" borderId="85" xfId="0" applyFont="1" applyFill="1" applyBorder="1" applyAlignment="1">
      <alignment horizontal="center" textRotation="90" wrapText="1"/>
    </xf>
    <xf numFmtId="0" fontId="12" fillId="5" borderId="71" xfId="0" applyFont="1" applyFill="1" applyBorder="1" applyAlignment="1">
      <alignment horizontal="center" textRotation="90" wrapText="1"/>
    </xf>
    <xf numFmtId="0" fontId="12" fillId="5" borderId="86" xfId="0" applyFont="1" applyFill="1" applyBorder="1" applyAlignment="1">
      <alignment horizontal="center" textRotation="90" wrapText="1"/>
    </xf>
    <xf numFmtId="0" fontId="6" fillId="13" borderId="0" xfId="0" applyFont="1" applyFill="1" applyAlignment="1">
      <alignment horizontal="left"/>
    </xf>
    <xf numFmtId="43" fontId="6" fillId="13" borderId="0" xfId="1" applyFont="1" applyFill="1" applyAlignment="1">
      <alignment horizontal="left"/>
    </xf>
    <xf numFmtId="0" fontId="7" fillId="14" borderId="0" xfId="0" applyFont="1" applyFill="1" applyAlignment="1">
      <alignment horizontal="left"/>
    </xf>
    <xf numFmtId="0" fontId="4" fillId="14" borderId="0" xfId="0" applyFont="1" applyFill="1" applyAlignment="1">
      <alignment horizontal="center"/>
    </xf>
    <xf numFmtId="0" fontId="0" fillId="14" borderId="0" xfId="0" applyFill="1" applyAlignment="1">
      <alignment horizontal="left" vertical="top" wrapText="1"/>
    </xf>
    <xf numFmtId="0" fontId="7" fillId="12" borderId="0" xfId="0" applyFont="1" applyFill="1" applyAlignment="1">
      <alignment horizontal="left"/>
    </xf>
    <xf numFmtId="0" fontId="6" fillId="12" borderId="0" xfId="0" applyFont="1" applyFill="1" applyAlignment="1">
      <alignment horizontal="left"/>
    </xf>
    <xf numFmtId="0" fontId="4" fillId="12" borderId="14" xfId="0" applyFont="1" applyFill="1" applyBorder="1" applyAlignment="1">
      <alignment horizontal="left" vertical="center"/>
    </xf>
    <xf numFmtId="0" fontId="4" fillId="12" borderId="21" xfId="0" applyFont="1" applyFill="1" applyBorder="1" applyAlignment="1">
      <alignment horizontal="left" vertical="center"/>
    </xf>
    <xf numFmtId="0" fontId="29" fillId="12" borderId="14" xfId="0" applyFont="1" applyFill="1" applyBorder="1" applyAlignment="1">
      <alignment horizontal="left" vertical="top" wrapText="1"/>
    </xf>
    <xf numFmtId="0" fontId="29" fillId="12" borderId="21" xfId="0" applyFont="1" applyFill="1" applyBorder="1" applyAlignment="1">
      <alignment horizontal="left" vertical="top" wrapText="1"/>
    </xf>
    <xf numFmtId="0" fontId="29" fillId="12" borderId="15" xfId="0" applyFont="1" applyFill="1" applyBorder="1" applyAlignment="1">
      <alignment horizontal="left" vertical="top" wrapText="1"/>
    </xf>
    <xf numFmtId="0" fontId="0" fillId="12" borderId="0" xfId="0" applyFill="1" applyAlignment="1">
      <alignment horizontal="left" vertical="top" wrapText="1"/>
    </xf>
    <xf numFmtId="0" fontId="4" fillId="17" borderId="71" xfId="0" applyFont="1" applyFill="1" applyBorder="1" applyAlignment="1">
      <alignment horizontal="center" textRotation="90" wrapText="1"/>
    </xf>
    <xf numFmtId="0" fontId="4" fillId="17" borderId="86" xfId="0" applyFont="1" applyFill="1" applyBorder="1" applyAlignment="1">
      <alignment horizontal="center" textRotation="90" wrapText="1"/>
    </xf>
    <xf numFmtId="0" fontId="4" fillId="17" borderId="77" xfId="0" applyFont="1" applyFill="1" applyBorder="1" applyAlignment="1">
      <alignment horizontal="center"/>
    </xf>
    <xf numFmtId="0" fontId="4" fillId="17" borderId="82" xfId="0" applyFont="1" applyFill="1" applyBorder="1" applyAlignment="1">
      <alignment horizontal="center"/>
    </xf>
    <xf numFmtId="0" fontId="4" fillId="17" borderId="58" xfId="0" applyFont="1" applyFill="1" applyBorder="1" applyAlignment="1">
      <alignment horizontal="center"/>
    </xf>
    <xf numFmtId="0" fontId="4" fillId="12" borderId="14" xfId="0" applyFont="1" applyFill="1" applyBorder="1" applyAlignment="1">
      <alignment horizontal="center"/>
    </xf>
    <xf numFmtId="0" fontId="4" fillId="12" borderId="21" xfId="0" applyFont="1" applyFill="1" applyBorder="1" applyAlignment="1">
      <alignment horizontal="center"/>
    </xf>
    <xf numFmtId="0" fontId="4" fillId="17" borderId="14" xfId="0" applyFont="1" applyFill="1" applyBorder="1" applyAlignment="1">
      <alignment horizontal="left"/>
    </xf>
    <xf numFmtId="0" fontId="4" fillId="17" borderId="21" xfId="0" applyFont="1" applyFill="1" applyBorder="1" applyAlignment="1">
      <alignment horizontal="left"/>
    </xf>
    <xf numFmtId="0" fontId="4" fillId="17" borderId="15" xfId="0" applyFont="1" applyFill="1" applyBorder="1" applyAlignment="1">
      <alignment horizontal="left"/>
    </xf>
    <xf numFmtId="0" fontId="4" fillId="17" borderId="14" xfId="0" applyFont="1" applyFill="1" applyBorder="1" applyAlignment="1">
      <alignment horizontal="center"/>
    </xf>
    <xf numFmtId="0" fontId="4" fillId="17" borderId="21" xfId="0" applyFont="1" applyFill="1" applyBorder="1" applyAlignment="1">
      <alignment horizontal="center"/>
    </xf>
    <xf numFmtId="0" fontId="4" fillId="17" borderId="15" xfId="0" applyFont="1" applyFill="1" applyBorder="1" applyAlignment="1">
      <alignment horizontal="center"/>
    </xf>
    <xf numFmtId="0" fontId="4" fillId="17" borderId="32" xfId="0" applyFont="1" applyFill="1" applyBorder="1" applyAlignment="1">
      <alignment horizontal="center" textRotation="90" wrapText="1"/>
    </xf>
    <xf numFmtId="0" fontId="4" fillId="17" borderId="84" xfId="0" applyFont="1" applyFill="1" applyBorder="1" applyAlignment="1">
      <alignment horizontal="center" textRotation="90" wrapText="1"/>
    </xf>
    <xf numFmtId="0" fontId="4" fillId="17" borderId="33" xfId="0" applyFont="1" applyFill="1" applyBorder="1" applyAlignment="1">
      <alignment horizontal="center" textRotation="90" wrapText="1"/>
    </xf>
    <xf numFmtId="0" fontId="4" fillId="17" borderId="85" xfId="0" applyFont="1" applyFill="1" applyBorder="1" applyAlignment="1">
      <alignment horizontal="center" textRotation="90" wrapText="1"/>
    </xf>
    <xf numFmtId="0" fontId="4" fillId="17" borderId="25" xfId="0" applyFont="1" applyFill="1" applyBorder="1" applyAlignment="1">
      <alignment horizontal="center" textRotation="90" wrapText="1"/>
    </xf>
    <xf numFmtId="0" fontId="4" fillId="17" borderId="20" xfId="0" applyFont="1" applyFill="1" applyBorder="1" applyAlignment="1">
      <alignment horizontal="center" textRotation="90" wrapText="1"/>
    </xf>
    <xf numFmtId="9" fontId="4" fillId="17" borderId="58" xfId="2" applyFont="1" applyFill="1" applyBorder="1" applyAlignment="1">
      <alignment horizontal="center" textRotation="90" wrapText="1"/>
    </xf>
    <xf numFmtId="9" fontId="4" fillId="17" borderId="59" xfId="2" applyFont="1" applyFill="1" applyBorder="1" applyAlignment="1">
      <alignment horizontal="center" textRotation="90" wrapText="1"/>
    </xf>
    <xf numFmtId="9" fontId="4" fillId="17" borderId="25" xfId="2" applyFont="1" applyFill="1" applyBorder="1" applyAlignment="1">
      <alignment horizontal="center" textRotation="90" wrapText="1"/>
    </xf>
    <xf numFmtId="9" fontId="4" fillId="17" borderId="20" xfId="2" applyFont="1" applyFill="1" applyBorder="1" applyAlignment="1">
      <alignment horizontal="center" textRotation="90" wrapText="1"/>
    </xf>
    <xf numFmtId="0" fontId="4" fillId="14" borderId="25" xfId="0" applyFont="1" applyFill="1" applyBorder="1" applyAlignment="1">
      <alignment horizontal="center" wrapText="1"/>
    </xf>
    <xf numFmtId="0" fontId="4" fillId="14" borderId="20" xfId="0" applyFont="1" applyFill="1" applyBorder="1" applyAlignment="1">
      <alignment horizontal="center" wrapText="1"/>
    </xf>
    <xf numFmtId="0" fontId="7" fillId="14" borderId="0" xfId="0" applyFont="1" applyFill="1" applyAlignment="1">
      <alignment horizontal="center"/>
    </xf>
    <xf numFmtId="0" fontId="6" fillId="14" borderId="0" xfId="0" applyFont="1" applyFill="1" applyAlignment="1">
      <alignment horizontal="center"/>
    </xf>
    <xf numFmtId="0" fontId="4" fillId="14" borderId="14" xfId="0" applyFont="1" applyFill="1" applyBorder="1" applyAlignment="1">
      <alignment horizontal="center" wrapText="1"/>
    </xf>
    <xf numFmtId="0" fontId="4" fillId="14" borderId="21" xfId="0" applyFont="1" applyFill="1" applyBorder="1" applyAlignment="1">
      <alignment horizontal="center" wrapText="1"/>
    </xf>
    <xf numFmtId="0" fontId="4" fillId="14" borderId="15" xfId="0" applyFont="1" applyFill="1" applyBorder="1" applyAlignment="1">
      <alignment horizontal="center" wrapText="1"/>
    </xf>
  </cellXfs>
  <cellStyles count="7">
    <cellStyle name="Comma" xfId="1" builtinId="3"/>
    <cellStyle name="Currency" xfId="4" builtinId="4"/>
    <cellStyle name="Hyperlink" xfId="3" builtinId="8"/>
    <cellStyle name="I_#_0dp" xfId="5" xr:uid="{00000000-0005-0000-0000-000003000000}"/>
    <cellStyle name="Normal" xfId="0" builtinId="0"/>
    <cellStyle name="Percent" xfId="2" builtinId="5"/>
    <cellStyle name="Percent 2" xfId="6" xr:uid="{00000000-0005-0000-0000-000006000000}"/>
  </cellStyles>
  <dxfs count="120">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1"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1"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1"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1"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1"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8" formatCode="0.0%"/>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65" formatCode="_-&quot;$&quot;* #,##0_-;\-&quot;$&quot;* #,##0_-;_-&quot;$&quot;*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0" tint="-0.14999847407452621"/>
        </patternFill>
      </fill>
      <border diagonalUp="0" diagonalDown="0">
        <left style="medium">
          <color indexed="64"/>
        </left>
        <right/>
        <top/>
        <bottom style="dotted">
          <color indexed="64"/>
        </bottom>
        <vertical/>
        <horizontal/>
      </border>
      <protection locked="1" hidden="0"/>
    </dxf>
    <dxf>
      <numFmt numFmtId="165" formatCode="_-&quot;$&quot;* #,##0_-;\-&quot;$&quot;* #,##0_-;_-&quot;$&quot;* &quot;-&quot;??_-;_-@_-"/>
      <fill>
        <patternFill patternType="solid">
          <fgColor indexed="64"/>
          <bgColor theme="0" tint="-0.14999847407452621"/>
        </patternFill>
      </fill>
      <border diagonalUp="0" diagonalDown="0">
        <left style="medium">
          <color indexed="64"/>
        </left>
        <right/>
        <top/>
        <bottom style="dotted">
          <color indexed="64"/>
        </bottom>
        <vertical/>
        <horizontal/>
      </border>
      <protection locked="1" hidden="0"/>
    </dxf>
    <dxf>
      <numFmt numFmtId="167" formatCode="&quot;$&quot;#,##0"/>
      <fill>
        <patternFill patternType="solid">
          <fgColor indexed="64"/>
          <bgColor theme="0" tint="-0.14999847407452621"/>
        </patternFill>
      </fill>
      <border diagonalUp="0" diagonalDown="0">
        <left style="medium">
          <color indexed="64"/>
        </left>
        <right/>
        <top/>
        <bottom style="dotted">
          <color indexed="64"/>
        </bottom>
        <vertical/>
        <horizontal/>
      </border>
      <protection locked="1" hidden="0"/>
    </dxf>
    <dxf>
      <numFmt numFmtId="165" formatCode="_-&quot;$&quot;* #,##0_-;\-&quot;$&quot;* #,##0_-;_-&quot;$&quot;* &quot;-&quot;??_-;_-@_-"/>
      <fill>
        <patternFill patternType="solid">
          <fgColor indexed="64"/>
          <bgColor theme="0" tint="-0.14999847407452621"/>
        </patternFill>
      </fill>
      <border diagonalUp="0" diagonalDown="0">
        <left style="medium">
          <color indexed="64"/>
        </left>
        <right/>
        <top/>
        <bottom style="dotted">
          <color indexed="64"/>
        </bottom>
        <vertical/>
        <horizontal/>
      </border>
      <protection locked="1" hidden="0"/>
    </dxf>
    <dxf>
      <numFmt numFmtId="165" formatCode="_-&quot;$&quot;* #,##0_-;\-&quot;$&quot;* #,##0_-;_-&quot;$&quot;* &quot;-&quot;??_-;_-@_-"/>
      <fill>
        <patternFill patternType="solid">
          <fgColor indexed="64"/>
          <bgColor theme="0" tint="-0.14999847407452621"/>
        </patternFill>
      </fill>
      <border diagonalUp="0" diagonalDown="0">
        <left style="medium">
          <color indexed="64"/>
        </left>
        <right/>
        <top/>
        <bottom style="dotted">
          <color indexed="64"/>
        </bottom>
        <vertical/>
        <horizontal/>
      </border>
      <protection locked="1" hidden="0"/>
    </dxf>
    <dxf>
      <numFmt numFmtId="165" formatCode="_-&quot;$&quot;* #,##0_-;\-&quot;$&quot;* #,##0_-;_-&quot;$&quot;* &quot;-&quot;??_-;_-@_-"/>
      <fill>
        <patternFill patternType="solid">
          <fgColor indexed="64"/>
          <bgColor theme="0"/>
        </patternFill>
      </fill>
      <border diagonalUp="0" diagonalDown="0">
        <left style="medium">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right style="medium">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right style="medium">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Century Gothic"/>
        <scheme val="minor"/>
      </font>
      <numFmt numFmtId="165" formatCode="_-&quot;$&quot;* #,##0_-;\-&quot;$&quot;* #,##0_-;_-&quot;$&quot;* &quot;-&quot;??_-;_-@_-"/>
      <fill>
        <patternFill patternType="solid">
          <fgColor indexed="64"/>
          <bgColor theme="4"/>
        </patternFill>
      </fill>
      <alignment horizontal="center" vertical="bottom" textRotation="90" wrapText="1" indent="0" justifyLastLine="0" shrinkToFit="0" readingOrder="0"/>
    </dxf>
    <dxf>
      <numFmt numFmtId="168" formatCode="0.0%"/>
    </dxf>
    <dxf>
      <numFmt numFmtId="13" formatCode="0%"/>
    </dxf>
    <dxf>
      <numFmt numFmtId="13" formatCode="0%"/>
    </dxf>
    <dxf>
      <numFmt numFmtId="13" formatCode="0%"/>
    </dxf>
    <dxf>
      <fill>
        <patternFill>
          <bgColor theme="3" tint="0.39994506668294322"/>
        </patternFill>
      </fill>
    </dxf>
    <dxf>
      <fill>
        <patternFill>
          <bgColor theme="3" tint="0.39994506668294322"/>
        </patternFill>
      </fill>
    </dxf>
    <dxf>
      <numFmt numFmtId="168" formatCode="0.0%"/>
    </dxf>
    <dxf>
      <numFmt numFmtId="13" formatCode="0%"/>
    </dxf>
    <dxf>
      <numFmt numFmtId="13" formatCode="0%"/>
    </dxf>
    <dxf>
      <numFmt numFmtId="13" formatCode="0%"/>
    </dxf>
    <dxf>
      <fill>
        <patternFill>
          <bgColor theme="3" tint="0.39994506668294322"/>
        </patternFill>
      </fill>
    </dxf>
    <dxf>
      <fill>
        <patternFill>
          <bgColor theme="3" tint="0.39994506668294322"/>
        </patternFill>
      </fill>
    </dxf>
    <dxf>
      <numFmt numFmtId="168" formatCode="0.0%"/>
    </dxf>
    <dxf>
      <numFmt numFmtId="13" formatCode="0%"/>
    </dxf>
    <dxf>
      <numFmt numFmtId="13" formatCode="0%"/>
    </dxf>
    <dxf>
      <numFmt numFmtId="13" formatCode="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strike val="0"/>
        <outline val="0"/>
        <shadow val="0"/>
        <u val="none"/>
        <vertAlign val="baseline"/>
        <sz val="10"/>
        <color theme="1"/>
        <name val="Century Gothic"/>
        <family val="2"/>
        <scheme val="minor"/>
      </font>
      <numFmt numFmtId="165" formatCode="_-&quot;$&quot;* #,##0_-;\-&quot;$&quot;* #,##0_-;_-&quot;$&quot;* &quot;-&quot;??_-;_-@_-"/>
      <fill>
        <patternFill patternType="none">
          <fgColor indexed="64"/>
          <bgColor indexed="65"/>
        </patternFill>
      </fill>
    </dxf>
    <dxf>
      <font>
        <strike val="0"/>
        <outline val="0"/>
        <shadow val="0"/>
        <u val="none"/>
        <vertAlign val="baseline"/>
        <sz val="10"/>
        <color theme="1"/>
        <name val="Century Gothic"/>
        <family val="2"/>
        <scheme val="minor"/>
      </font>
      <numFmt numFmtId="165" formatCode="_-&quot;$&quot;* #,##0_-;\-&quot;$&quot;* #,##0_-;_-&quot;$&quot;* &quot;-&quot;??_-;_-@_-"/>
      <fill>
        <patternFill patternType="none">
          <fgColor indexed="64"/>
          <bgColor auto="1"/>
        </patternFill>
      </fill>
    </dxf>
    <dxf>
      <font>
        <strike val="0"/>
        <outline val="0"/>
        <shadow val="0"/>
        <u val="none"/>
        <vertAlign val="baseline"/>
        <sz val="10"/>
        <color theme="1"/>
        <name val="Century Gothic"/>
        <family val="2"/>
        <scheme val="minor"/>
      </font>
      <numFmt numFmtId="165" formatCode="_-&quot;$&quot;* #,##0_-;\-&quot;$&quot;* #,##0_-;_-&quot;$&quot;* &quot;-&quot;??_-;_-@_-"/>
      <fill>
        <patternFill patternType="none">
          <fgColor indexed="64"/>
          <bgColor auto="1"/>
        </patternFill>
      </fill>
    </dxf>
    <dxf>
      <font>
        <b val="0"/>
        <i val="0"/>
        <strike val="0"/>
        <condense val="0"/>
        <extend val="0"/>
        <outline val="0"/>
        <shadow val="0"/>
        <u val="none"/>
        <vertAlign val="baseline"/>
        <sz val="10"/>
        <color theme="1"/>
        <name val="Century Gothic"/>
        <family val="2"/>
        <scheme val="minor"/>
      </font>
      <numFmt numFmtId="165" formatCode="_-&quot;$&quot;* #,##0_-;\-&quot;$&quot;* #,##0_-;_-&quot;$&quot;* &quot;-&quot;??_-;_-@_-"/>
      <fill>
        <patternFill patternType="none">
          <fgColor indexed="64"/>
          <bgColor indexed="65"/>
        </patternFill>
      </fill>
    </dxf>
    <dxf>
      <font>
        <b val="0"/>
        <i val="0"/>
        <strike val="0"/>
        <condense val="0"/>
        <extend val="0"/>
        <outline val="0"/>
        <shadow val="0"/>
        <u val="none"/>
        <vertAlign val="baseline"/>
        <sz val="10"/>
        <color theme="1"/>
        <name val="Century Gothic"/>
        <family val="2"/>
        <scheme val="minor"/>
      </font>
      <numFmt numFmtId="165" formatCode="_-&quot;$&quot;* #,##0_-;\-&quot;$&quot;* #,##0_-;_-&quot;$&quot;* &quot;-&quot;??_-;_-@_-"/>
      <fill>
        <patternFill patternType="none">
          <fgColor indexed="64"/>
          <bgColor indexed="65"/>
        </patternFill>
      </fill>
    </dxf>
    <dxf>
      <font>
        <b val="0"/>
        <i val="0"/>
        <strike val="0"/>
        <condense val="0"/>
        <extend val="0"/>
        <outline val="0"/>
        <shadow val="0"/>
        <u val="none"/>
        <vertAlign val="baseline"/>
        <sz val="10"/>
        <color theme="1"/>
        <name val="Century Gothic"/>
        <family val="2"/>
        <scheme val="minor"/>
      </font>
      <numFmt numFmtId="165" formatCode="_-&quot;$&quot;* #,##0_-;\-&quot;$&quot;* #,##0_-;_-&quot;$&quot;* &quot;-&quot;??_-;_-@_-"/>
      <fill>
        <patternFill patternType="none">
          <fgColor indexed="64"/>
          <bgColor auto="1"/>
        </patternFill>
      </fill>
    </dxf>
    <dxf>
      <font>
        <strike val="0"/>
        <outline val="0"/>
        <shadow val="0"/>
        <u val="none"/>
        <vertAlign val="baseline"/>
        <sz val="10"/>
        <color theme="1"/>
        <name val="Century Gothic"/>
        <family val="2"/>
        <scheme val="minor"/>
      </font>
      <fill>
        <patternFill patternType="none">
          <fgColor indexed="64"/>
          <bgColor auto="1"/>
        </patternFill>
      </fill>
    </dxf>
    <dxf>
      <font>
        <strike val="0"/>
        <outline val="0"/>
        <shadow val="0"/>
        <u val="none"/>
        <vertAlign val="baseline"/>
        <sz val="10"/>
        <color theme="1"/>
        <name val="Century Gothic"/>
        <family val="2"/>
        <scheme val="minor"/>
      </font>
      <fill>
        <patternFill patternType="none">
          <fgColor indexed="64"/>
          <bgColor auto="1"/>
        </patternFill>
      </fill>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Century Gothic"/>
        <family val="2"/>
        <scheme val="minor"/>
      </font>
    </dxf>
    <dxf>
      <border>
        <bottom style="medium">
          <color indexed="64"/>
        </bottom>
      </border>
    </dxf>
    <dxf>
      <font>
        <strike val="0"/>
        <outline val="0"/>
        <shadow val="0"/>
        <u val="none"/>
        <vertAlign val="baseline"/>
        <color auto="1"/>
        <name val="Century Gothic"/>
        <family val="2"/>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b val="0"/>
        <i val="0"/>
        <strike val="0"/>
        <condense val="0"/>
        <extend val="0"/>
        <outline val="0"/>
        <shadow val="0"/>
        <u val="none"/>
        <vertAlign val="baseline"/>
        <sz val="10"/>
        <color theme="1"/>
        <name val="Century Gothic"/>
        <family val="2"/>
        <scheme val="minor"/>
      </font>
      <numFmt numFmtId="164" formatCode="_-* #,##0_-;\-* #,##0_-;_-*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entury Gothic"/>
        <family val="2"/>
        <scheme val="minor"/>
      </font>
      <numFmt numFmtId="165" formatCode="_-&quot;$&quot;* #,##0_-;\-&quot;$&quot;* #,##0_-;_-&quot;$&quot;* &quot;-&quot;??_-;_-@_-"/>
    </dxf>
    <dxf>
      <border>
        <bottom style="medium">
          <color indexed="64"/>
        </bottom>
      </border>
    </dxf>
    <dxf>
      <font>
        <b val="0"/>
        <i val="0"/>
        <strike val="0"/>
        <condense val="0"/>
        <extend val="0"/>
        <outline val="0"/>
        <shadow val="0"/>
        <u val="none"/>
        <vertAlign val="baseline"/>
        <sz val="10"/>
        <color theme="1"/>
        <name val="Century Gothic"/>
        <family val="2"/>
        <scheme val="minor"/>
      </font>
      <numFmt numFmtId="165" formatCode="_-&quot;$&quot;* #,##0_-;\-&quot;$&quot;* #,##0_-;_-&quot;$&quot;* &quot;-&quot;??_-;_-@_-"/>
      <border diagonalUp="0" diagonalDown="0">
        <left/>
        <right/>
        <top/>
        <bottom/>
        <vertical/>
        <horizontal/>
      </border>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auto="1"/>
        <name val="Century Gothic"/>
        <family val="2"/>
        <scheme val="minor"/>
      </font>
      <fill>
        <patternFill patternType="solid">
          <fgColor indexed="64"/>
          <bgColor theme="3" tint="0.39997558519241921"/>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A3D2E"/>
      <color rgb="FFF8F8F8"/>
      <color rgb="FFFFFFFF"/>
      <color rgb="FFF3F5AB"/>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onalp\personalp$\Users\107414\AppData\Local\Micro%20Focus\Content%20Manager\TEMP\HPTRIM.24208\CA22%20606960%20%20CPED%20-%20IC%20-%20LGIP%20Amendment%201b%20-%20Parks%20Network%20-%20Final%20Embellishment%20Calculator%20-%208%20Jun%20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Analysis"/>
      <sheetName val="Final Unit Rate"/>
      <sheetName val="Format"/>
      <sheetName val="Sheet1"/>
      <sheetName val="LGIP code matrix"/>
    </sheetNames>
    <sheetDataSet>
      <sheetData sheetId="0"/>
      <sheetData sheetId="1"/>
      <sheetData sheetId="2"/>
      <sheetData sheetId="3"/>
      <sheetData sheetId="4">
        <row r="1">
          <cell r="A1" t="str">
            <v>A1-L</v>
          </cell>
          <cell r="B1" t="str">
            <v>Local general recreation park (Acq + Emb)</v>
          </cell>
        </row>
        <row r="2">
          <cell r="A2" t="str">
            <v>A2-D</v>
          </cell>
          <cell r="B2" t="str">
            <v>District general recreation park (Acq + Emb)</v>
          </cell>
        </row>
        <row r="3">
          <cell r="A3" t="str">
            <v>A3-M</v>
          </cell>
          <cell r="B3" t="str">
            <v>Metropolitan general recreation park (Acq + Emb)</v>
          </cell>
        </row>
        <row r="4">
          <cell r="A4" t="str">
            <v>A10</v>
          </cell>
          <cell r="B4" t="str">
            <v>Botanic garden/Arboretum</v>
          </cell>
        </row>
        <row r="5">
          <cell r="A5" t="str">
            <v>A9-L</v>
          </cell>
          <cell r="B5" t="str">
            <v>Urban Neighbourhood general recreation park (Acq + Emb)</v>
          </cell>
        </row>
        <row r="6">
          <cell r="A6" t="str">
            <v>A4-D</v>
          </cell>
          <cell r="B6" t="str">
            <v>District urban common (Acq + Emb)</v>
          </cell>
        </row>
        <row r="7">
          <cell r="A7" t="str">
            <v>A4-M</v>
          </cell>
          <cell r="B7" t="str">
            <v>Metropolitan urban common (Acq + Emb)</v>
          </cell>
        </row>
        <row r="8">
          <cell r="A8" t="str">
            <v>A7-L</v>
          </cell>
          <cell r="B8" t="str">
            <v>Local access / recreation corridor park (Acq + Emb)</v>
          </cell>
        </row>
        <row r="9">
          <cell r="A9" t="str">
            <v>A8-D</v>
          </cell>
          <cell r="B9" t="str">
            <v>District access / recreation corridor park (Acq + Emb)</v>
          </cell>
        </row>
        <row r="10">
          <cell r="A10" t="str">
            <v>A8-M</v>
          </cell>
          <cell r="B10" t="str">
            <v>Metropolitan access / recreation corridor park (Acq + Emb)</v>
          </cell>
        </row>
        <row r="11">
          <cell r="A11" t="str">
            <v>E11-D</v>
          </cell>
          <cell r="B11" t="str">
            <v>District visitor node park</v>
          </cell>
        </row>
        <row r="12">
          <cell r="A12" t="str">
            <v>E11-M</v>
          </cell>
          <cell r="B12" t="str">
            <v>Metropolitian visitor node park</v>
          </cell>
        </row>
        <row r="13">
          <cell r="A13" t="str">
            <v>E12-L</v>
          </cell>
          <cell r="B13" t="str">
            <v>Local nature recreation park</v>
          </cell>
        </row>
        <row r="14">
          <cell r="A14" t="str">
            <v>E12-D</v>
          </cell>
          <cell r="B14" t="str">
            <v>District nature recreation park</v>
          </cell>
        </row>
        <row r="15">
          <cell r="A15" t="str">
            <v>E12-M</v>
          </cell>
          <cell r="B15" t="str">
            <v>Metropolitian nature recreation park</v>
          </cell>
        </row>
        <row r="16">
          <cell r="A16" t="str">
            <v>E10</v>
          </cell>
          <cell r="B16" t="str">
            <v>Local general outdoor sport  park</v>
          </cell>
        </row>
        <row r="17">
          <cell r="A17" t="str">
            <v>E5</v>
          </cell>
          <cell r="B17" t="str">
            <v>District general outdoor sport park</v>
          </cell>
        </row>
        <row r="18">
          <cell r="A18" t="str">
            <v>E6</v>
          </cell>
          <cell r="B18" t="str">
            <v>Metropolitian general outdoor sport park</v>
          </cell>
        </row>
        <row r="19">
          <cell r="A19" t="str">
            <v>E10-L</v>
          </cell>
          <cell r="B19" t="str">
            <v>Local specialised outdoor sport  park</v>
          </cell>
        </row>
        <row r="20">
          <cell r="A20" t="str">
            <v>E5-D</v>
          </cell>
          <cell r="B20" t="str">
            <v>District specialised outdoor sport  park</v>
          </cell>
        </row>
        <row r="21">
          <cell r="A21" t="str">
            <v>E6-M</v>
          </cell>
          <cell r="B21" t="str">
            <v>Metropolitian specialised outdoor sport  park</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O2680" totalsRowShown="0" headerRowDxfId="108" headerRowBorderDxfId="107" tableBorderDxfId="106">
  <autoFilter ref="B12:O2680" xr:uid="{00000000-0009-0000-0100-000001000000}"/>
  <tableColumns count="14">
    <tableColumn id="1" xr3:uid="{00000000-0010-0000-0000-000001000000}" name="Asset ID" dataDxfId="105"/>
    <tableColumn id="2" xr3:uid="{00000000-0010-0000-0000-000002000000}" name="LGIP ID" dataDxfId="104"/>
    <tableColumn id="3" xr3:uid="{00000000-0010-0000-0000-000003000000}" name="Asset Class" dataDxfId="103"/>
    <tableColumn id="4" xr3:uid="{00000000-0010-0000-0000-000004000000}" name="Service Catchment" dataDxfId="102"/>
    <tableColumn id="5" xr3:uid="{00000000-0010-0000-0000-000005000000}" name="Description" dataDxfId="101"/>
    <tableColumn id="6" xr3:uid="{00000000-0010-0000-0000-000006000000}" name="Embellishment Area Factor" dataDxfId="100"/>
    <tableColumn id="7" xr3:uid="{00000000-0010-0000-0000-000007000000}" name="Embellishment Area (m2)" dataDxfId="99"/>
    <tableColumn id="8" xr3:uid="{00000000-0010-0000-0000-000008000000}" name="Construction Unit Rate ($/m)" dataDxfId="98">
      <calculatedColumnFormula>IFERROR(J13/H13,0)</calculatedColumnFormula>
    </tableColumn>
    <tableColumn id="9" xr3:uid="{00000000-0010-0000-0000-000009000000}" name="Total Construction Cost ($)" dataDxfId="97" dataCellStyle="Currency">
      <calculatedColumnFormula>Table1[[#This Row],[Embellishment Area (m2)]]*Table1[[#This Row],[Construction Unit Rate ($/m)]]*Table1[[#This Row],[Embellishment Area Factor]]</calculatedColumnFormula>
    </tableColumn>
    <tableColumn id="14" xr3:uid="{00000000-0010-0000-0000-00000E000000}" name="Size of land (m2)" dataDxfId="96"/>
    <tableColumn id="15" xr3:uid="{00000000-0010-0000-0000-00000F000000}" name="Land Unit Rate ($/m2)" dataDxfId="95" dataCellStyle="Currency"/>
    <tableColumn id="16" xr3:uid="{00000000-0010-0000-0000-000010000000}" name="Land Value" dataDxfId="94" dataCellStyle="Currency">
      <calculatedColumnFormula>Table1[[#This Row],[Size of land (m2)]]*Table1[[#This Row],[Land Unit Rate ($/m2)]]</calculatedColumnFormula>
    </tableColumn>
    <tableColumn id="17" xr3:uid="{00000000-0010-0000-0000-000011000000}" name="Valuation Year" dataDxfId="93"/>
    <tableColumn id="19" xr3:uid="{00000000-0010-0000-0000-000013000000}" name="Current Replacement Cost" dataDxfId="92" dataCellStyle="Currency">
      <calculatedColumnFormula>ROUND(IF(Table1[[#This Row],[Valuation Year]]=2016,(Table1[[#This Row],[Total Construction Cost ($)]]+Table1[[#This Row],[Land Value]])*('General Input Sheet'!$G$38/'General Input Sheet'!$G$43),Table1[[#This Row],[Total Construction Cost ($)]]+Table1[[#This Row],[Land Value]]),0)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21C54E-0AC0-4D76-BAEF-2EF371377E46}" name="LGIP1b_Park_UnitRates" displayName="LGIP1b_Park_UnitRates" ref="B8:N39" totalsRowShown="0" headerRowDxfId="91" dataDxfId="89" headerRowBorderDxfId="90" tableBorderDxfId="88" headerRowCellStyle="Currency" dataCellStyle="Currency">
  <autoFilter ref="B8:N39" xr:uid="{9621C54E-0AC0-4D76-BAEF-2EF371377E46}"/>
  <tableColumns count="13">
    <tableColumn id="1" xr3:uid="{48CFAFB5-8F23-4B15-ACDE-BA0A33EA26CC}" name="LGIP Code" dataDxfId="87" dataCellStyle="Comma"/>
    <tableColumn id="2" xr3:uid="{EADA58D4-123E-4F3E-BA4D-B59B049E1AFE}" name="Park type" dataDxfId="86"/>
    <tableColumn id="3" xr3:uid="{E31CF5C5-0C05-4676-8DFD-2DD203FC319C}" name="Standard Size M2" dataDxfId="85"/>
    <tableColumn id="4" xr3:uid="{D644462D-FC6C-4D94-848B-2F58E2E1A37A}" name="Maximum Scaling factor" dataDxfId="84"/>
    <tableColumn id="5" xr3:uid="{0A8AE37F-A996-43E1-8092-7763BBDA671B}" name="Preliminary Scale" dataDxfId="83" dataCellStyle="Currency"/>
    <tableColumn id="6" xr3:uid="{240A1FD7-BB6A-46AE-886F-839E8035E734}" name="Preliminary No Scale" dataDxfId="82" dataCellStyle="Currency"/>
    <tableColumn id="16" xr3:uid="{9FBBC29E-676D-4BF1-A9A6-BE70A7932290}" name="Stage A Scale" dataDxfId="81" dataCellStyle="Currency"/>
    <tableColumn id="7" xr3:uid="{3B709233-8FC2-44FD-95D1-F33E3956076B}" name="Stage A No Scale" dataDxfId="80" dataCellStyle="Currency"/>
    <tableColumn id="17" xr3:uid="{9C876167-2D8A-4CC0-A3F2-DDEC3F9D4F94}" name="Stage B Scale" dataDxfId="79" dataCellStyle="Currency"/>
    <tableColumn id="18" xr3:uid="{77B3D211-E593-4CC2-99CC-400AE16921D5}" name="Stage B No Scale" dataDxfId="78" dataCellStyle="Currency"/>
    <tableColumn id="19" xr3:uid="{A4F992CF-E513-4A07-BFC5-F6A7DCAABDDA}" name="Stage C Scale" dataDxfId="77" dataCellStyle="Currency"/>
    <tableColumn id="20" xr3:uid="{2FA7E504-4955-4A3F-A337-185528757147}" name="Stage C No Scale" dataDxfId="76" dataCellStyle="Currency"/>
    <tableColumn id="15" xr3:uid="{E5AE777C-6834-4151-9462-C16C7E51A781}" name="Grand Total" dataDxfId="75" dataCellStyle="Currency"/>
  </tableColumns>
  <tableStyleInfo name="TableStyleMedium2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8D8BC8-2FA5-4384-951E-486CC782EE07}" name="LGIP1b_Parks_UnitRates_Summary" displayName="LGIP1b_Parks_UnitRates_Summary" ref="Q8:X39" totalsRowShown="0" headerRowDxfId="74" dataDxfId="72" headerRowBorderDxfId="73" tableBorderDxfId="71">
  <autoFilter ref="Q8:X39" xr:uid="{7D8D8BC8-2FA5-4384-951E-486CC782EE07}"/>
  <tableColumns count="8">
    <tableColumn id="1" xr3:uid="{9412352D-5B0F-49F7-BEAA-F3C788163524}" name="LGIP Code" dataDxfId="70">
      <calculatedColumnFormula>LGIP1b_Park_UnitRates[[#This Row],[LGIP Code]]</calculatedColumnFormula>
    </tableColumn>
    <tableColumn id="2" xr3:uid="{B6004351-B367-4AAD-AC21-8E32FE1B6FD2}" name="Stages" dataDxfId="69"/>
    <tableColumn id="3" xr3:uid="{C4F2BB23-CE16-4F05-928B-201D57389BAA}" name="Costing Code" dataDxfId="68" dataCellStyle="Currency">
      <calculatedColumnFormula>CONCATENATE(Q9,"-",R9)</calculatedColumnFormula>
    </tableColumn>
    <tableColumn id="8" xr3:uid="{5AF7D668-D111-440E-BE05-A2B7FB451E5F}" name="Preliminary Scale" dataDxfId="67" dataCellStyle="Currency">
      <calculatedColumnFormula>LGIP1b_Park_UnitRates[[#This Row],[Preliminary Scale]]</calculatedColumnFormula>
    </tableColumn>
    <tableColumn id="7" xr3:uid="{119AD8B9-1C26-4545-9371-F09134CA7908}" name="Preliminary No Scale" dataDxfId="66" dataCellStyle="Currency">
      <calculatedColumnFormula>LGIP1b_Park_UnitRates[[#This Row],[Preliminary No Scale]]</calculatedColumnFormula>
    </tableColumn>
    <tableColumn id="4" xr3:uid="{22EE6E02-69DC-484A-85E2-1D6609973B8E}" name="Scaled component" dataDxfId="65"/>
    <tableColumn id="5" xr3:uid="{9B1DFCC4-4CC6-4F2B-BC63-451CCF4BCF30}" name="Not scaled component" dataDxfId="64">
      <calculatedColumnFormula>LGIP1b_Park_UnitRates[[#This Row],[Stage A No Scale]]+LGIP1b_Park_UnitRates[[#This Row],[Stage B No Scale]]+LGIP1b_Park_UnitRates[[#This Row],[Stage C No Scale]]</calculatedColumnFormula>
    </tableColumn>
    <tableColumn id="6" xr3:uid="{4F082C03-9FFE-4D17-9054-3003BD2F7485}" name="Grand Total" dataDxfId="63">
      <calculatedColumnFormula>LGIP1b_Park_UnitRates[[#This Row],[Grand Total]]</calculatedColumnFormula>
    </tableColumn>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EF84BC-5D2F-4124-B056-57416F044A36}" name="FutureTrunkParks6" displayName="FutureTrunkParks6" ref="B14:AL261" totalsRowShown="0" headerRowDxfId="39" headerRowBorderDxfId="38" tableBorderDxfId="37" headerRowCellStyle="Currency">
  <autoFilter ref="B14:AL261" xr:uid="{2CEF84BC-5D2F-4124-B056-57416F044A36}"/>
  <tableColumns count="37">
    <tableColumn id="1" xr3:uid="{1B6C68A9-9A2C-4ED7-99B9-CC9A63FCB0FD}" name="Asset ID" dataDxfId="36"/>
    <tableColumn id="2" xr3:uid="{1DA36637-0D09-4260-A5F7-F1A217AD5D65}" name="LGIP ID" dataDxfId="35"/>
    <tableColumn id="3" xr3:uid="{D40B84BE-0F9D-402B-8AEF-FDE1BAE46F6D}" name="Hierarchy/Name" dataDxfId="34"/>
    <tableColumn id="4" xr3:uid="{60260566-0BC2-4EEE-A339-16B5CF29BDFA}" name="Service Catchment" dataDxfId="33"/>
    <tableColumn id="5" xr3:uid="{37A69C5E-43D6-4453-8F25-C8A075E49BC8}" name="Description" dataDxfId="32"/>
    <tableColumn id="6" xr3:uid="{B4B9EB9E-F039-4BD6-8386-69AAAB454B47}" name="LGIP Code (*)" dataDxfId="31"/>
    <tableColumn id="7" xr3:uid="{C2A342EC-F0B7-459F-8837-519E7554F6FE}" name="Standard Area (m2)" dataDxfId="30"/>
    <tableColumn id="8" xr3:uid="{074C756F-6B08-4687-B89A-8C411420851B}" name="Scaling factor (*)" dataDxfId="29"/>
    <tableColumn id="10" xr3:uid="{3B9BB0A0-E90F-4FD3-93A2-B3ABF33A9878}" name="Size of Land (m2)" dataDxfId="28" dataCellStyle="Comma"/>
    <tableColumn id="11" xr3:uid="{7A92D124-CB92-417D-B9CB-7FCAF0115F0A}" name="Land Unit Rate ($/m2)" dataDxfId="27" dataCellStyle="Currency">
      <calculatedColumnFormula>IF(#REF!="",[0]!LandCst,IF($D$10="Landuse",VLOOKUP(#REF!,LAndcost3,2,FALSE),IF($D$10="Location",VLOOKUP(#REF!,Landcost2,2,FALSE),"Error")))</calculatedColumnFormula>
    </tableColumn>
    <tableColumn id="12" xr3:uid="{25F1B07E-C536-483B-85C1-3678848BD6A5}" name="Land Value" dataDxfId="26" dataCellStyle="Currency"/>
    <tableColumn id="31" xr3:uid="{EE85CF4D-D5AC-4EE8-A454-2C17E803D271}" name="Stage" dataDxfId="25" dataCellStyle="Currency"/>
    <tableColumn id="30" xr3:uid="{50270E29-1A35-4262-A3CF-05BF09F80E4B}" name="Costing Code" dataDxfId="24" dataCellStyle="Currency"/>
    <tableColumn id="13" xr3:uid="{264CD776-39A4-4FE5-8425-68D65398400F}" name="Unit Rate (Scale)" dataDxfId="23">
      <calculatedColumnFormula>_xlfn.XLOOKUP(FutureTrunkParks6[[#This Row],[Costing Code]],LGIP1b_Parks_UnitRates_Summary[Costing Code],LGIP1b_Parks_UnitRates_Summary[Scaled component],,0)</calculatedColumnFormula>
    </tableColumn>
    <tableColumn id="38" xr3:uid="{F0765A7E-294A-4497-BD84-03038786DF42}" name="Costs with Scaling Factor Applied" dataDxfId="22">
      <calculatedColumnFormula>FutureTrunkParks6[[#This Row],[Unit Rate (Scale)]]*FutureTrunkParks6[[#This Row],[Scaling factor (*)]]</calculatedColumnFormula>
    </tableColumn>
    <tableColumn id="32" xr3:uid="{E915FE21-D4E5-4029-86AF-2A31EFA8BC4A}" name="Unit Rate (No Scale)" dataDxfId="21">
      <calculatedColumnFormula>_xlfn.XLOOKUP(FutureTrunkParks6[[#This Row],[Costing Code]],LGIP1b_Parks_UnitRates_Summary[Costing Code],LGIP1b_Parks_UnitRates_Summary[Not scaled component],,0)</calculatedColumnFormula>
    </tableColumn>
    <tableColumn id="29" xr3:uid="{2DCC42EB-5F7C-4D59-B3F9-72D8FE0252C3}" name="Preliminary Scale %" dataDxfId="20"/>
    <tableColumn id="36" xr3:uid="{0C4A8677-BB10-46FC-B36D-D5D450BE822B}" name="Preliminary Scale Cost" dataDxfId="19">
      <calculatedColumnFormula>((FutureTrunkParks6[[#This Row],[Costs with Scaling Factor Applied]]+FutureTrunkParks6[[#This Row],[Unit Rate (No Scale)]])*FutureTrunkParks6[[#This Row],[Preliminary Scale %]])</calculatedColumnFormula>
    </tableColumn>
    <tableColumn id="37" xr3:uid="{E2D85FE7-DB91-4867-B820-0D4EDE9B47A2}" name="Preliminary No Scale" dataDxfId="18">
      <calculatedColumnFormula>_xlfn.XLOOKUP(FutureTrunkParks6[[#This Row],[Costing Code]],LGIP1b_Parks_UnitRates_Summary[Costing Code],LGIP1b_Parks_UnitRates_Summary[Preliminary No Scale],,0)</calculatedColumnFormula>
    </tableColumn>
    <tableColumn id="14" xr3:uid="{BC752AA9-B9ED-489A-8066-BDE85EDB6FEF}" name="Direct Construction Cost" dataDxfId="17" dataCellStyle="Currency">
      <calculatedColumnFormula>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calculatedColumnFormula>
    </tableColumn>
    <tableColumn id="15" xr3:uid="{AE2E0C80-2B90-4B83-BEFF-E8E777E0034D}" name="Valuation Year" dataDxfId="16"/>
    <tableColumn id="18" xr3:uid="{54648E0E-40BE-4239-B4C6-A351EEF0F17A}" name="Multiplier" dataDxfId="15"/>
    <tableColumn id="40" xr3:uid="{F4DB6B39-ABBA-44A8-AB87-1B539922231F}" name="Project Owners Cost (23% Direct Construction Cost)($)" dataDxfId="14">
      <calculatedColumnFormula>ROUND(FutureTrunkParks6[[#This Row],[Direct Construction Cost]]*23%,0)</calculatedColumnFormula>
    </tableColumn>
    <tableColumn id="19" xr3:uid="{11D9C164-4924-41D2-BC80-D2B4A5A90785}" name="Construction Contingency Rate %" dataDxfId="13" dataCellStyle="Currency"/>
    <tableColumn id="39" xr3:uid="{7C0008B5-97BF-44CB-8835-26F7C0EE95CB}" name="Construction Contingency Cost ($)" dataDxfId="12" dataCellStyle="Currency">
      <calculatedColumnFormula>ROUND((FutureTrunkParks6[[#This Row],[Direct Construction Cost]]+FutureTrunkParks6[[#This Row],[Project Owners Cost (23% Direct Construction Cost)($)]])*FutureTrunkParks6[[#This Row],[Multiplier]]*FutureTrunkParks6[[#This Row],[Construction Contingency Rate %]],0)</calculatedColumnFormula>
    </tableColumn>
    <tableColumn id="21" xr3:uid="{02ECC418-F49D-4FF9-A8F1-53198485A132}" name="Total Construction Cost ($)" dataDxfId="11" dataCellStyle="Currency">
      <calculatedColumnFormula>ROUND(FutureTrunkParks6[[#This Row],[Direct Construction Cost]]+FutureTrunkParks6[[#This Row],[Project Owners Cost (23% Direct Construction Cost)($)]]+FutureTrunkParks6[[#This Row],[Construction Contingency Cost ($)]],0)</calculatedColumnFormula>
    </tableColumn>
    <tableColumn id="22" xr3:uid="{F043832E-A0E7-43FE-8A72-8D79443CCD02}" name="Year of Provision" dataDxfId="10"/>
    <tableColumn id="23" xr3:uid="{98229564-E108-42D0-BFD4-80F52B265F54}" name="Land Cost Escalation" dataDxfId="9"/>
    <tableColumn id="24" xr3:uid="{B9EA5892-F510-496E-8F53-F7F60057AE88}" name="Work Cost Escalation" dataDxfId="8"/>
    <tableColumn id="28" xr3:uid="{583990DC-D0C1-40FF-A2F5-B17641661153}" name="Spare Capacity (%)" dataDxfId="7" dataCellStyle="Percent">
      <calculatedColumnFormula>VLOOKUP(FutureTrunkParks6[[#This Row],[Service Catchment]],'Catchment Demand - Parks'!$C$8:$M$11,11)</calculatedColumnFormula>
    </tableColumn>
    <tableColumn id="20" xr3:uid="{7469DA82-C8B6-4FE1-AD60-63E638B8EC9A}" name="Share of the total Cost with the same year of provision %" dataDxfId="6" dataCellStyle="Percent">
      <calculatedColumnFormula>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calculatedColumnFormula>
    </tableColumn>
    <tableColumn id="17" xr3:uid="{B7FFE3A1-CD84-4520-841B-5B8A60EDD623}" name="Terminal Value Analysis" dataDxfId="5" dataCellStyle="Percent">
      <calculatedColumnFormula>IF(AND(FutureTrunkParks6[[#This Row],[Spare Capacity (%)]]&gt;30%,FutureTrunkParks6[[#This Row],[Share of the total Cost with the same year of provision %]]&gt;20%),1-FutureTrunkParks6[[#This Row],[Spare Capacity (%)]],1)</calculatedColumnFormula>
    </tableColumn>
    <tableColumn id="16" xr3:uid="{B98D2127-7BED-4DDF-A07F-AA8574DB017E}" name="Terminal Value Adjustment (%)" dataDxfId="4" dataCellStyle="Percent">
      <calculatedColumnFormula>IF(FutureTrunkParks6[[#This Row],[Terminal Value Analysis]]&lt;0,0,FutureTrunkParks6[[#This Row],[Terminal Value Analysis]])</calculatedColumnFormula>
    </tableColumn>
    <tableColumn id="25" xr3:uid="{7D11DA7E-31B6-4B95-A704-ED5A265E0963}" name="Establishment Cost" dataDxfId="3" dataCellStyle="Currency">
      <calculatedColumnFormula>ROUND(AA15+L15,0)</calculatedColumnFormula>
    </tableColumn>
    <tableColumn id="26" xr3:uid="{559E97DA-F178-4534-A973-90524AD8E222}" name="Establishment Cost (Escalated)" dataDxfId="2" dataCellStyle="Currency"/>
    <tableColumn id="27" xr3:uid="{E6CC9F64-E73A-4BC8-B6E3-08CF7635E733}" name="Net Present Value of Establishment Cost" dataDxfId="1" dataCellStyle="Currency"/>
    <tableColumn id="33" xr3:uid="{9B2BDB00-3CF3-4DEC-AE24-DE7A86DA751F}" name="NPV Establishment Cost after Terminal Value Adjustment" dataDxfId="0" dataCellStyle="Currency">
      <calculatedColumnFormula>ROUND(FutureTrunkParks6[[#This Row],[Net Present Value of Establishment Cost]]*FutureTrunkParks6[[#This Row],[Terminal Value Adjustment (%)]],0)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R24"/>
  <sheetViews>
    <sheetView tabSelected="1" zoomScale="90" zoomScaleNormal="90" workbookViewId="0">
      <selection activeCell="P21" sqref="P21"/>
    </sheetView>
  </sheetViews>
  <sheetFormatPr defaultColWidth="9" defaultRowHeight="16.5"/>
  <cols>
    <col min="1" max="1" width="3.375" style="35" customWidth="1"/>
    <col min="2" max="2" width="3.5" style="35" customWidth="1"/>
    <col min="3" max="3" width="22.375" style="35" customWidth="1"/>
    <col min="4" max="5" width="9" style="35"/>
    <col min="6" max="6" width="6.5" style="35" customWidth="1"/>
    <col min="7" max="7" width="8.5" style="35" customWidth="1"/>
    <col min="8" max="8" width="7.125" style="35" customWidth="1"/>
    <col min="9" max="9" width="11.125" style="35" customWidth="1"/>
    <col min="10" max="10" width="9" style="35"/>
    <col min="11" max="11" width="12.625" style="35" customWidth="1"/>
    <col min="12" max="12" width="8.875" style="35" customWidth="1"/>
    <col min="13" max="15" width="9" style="35"/>
    <col min="16" max="16" width="19.5" style="35" customWidth="1"/>
    <col min="17" max="16384" width="9" style="35"/>
  </cols>
  <sheetData>
    <row r="2" spans="2:18" ht="26.25">
      <c r="B2" s="454" t="s">
        <v>0</v>
      </c>
      <c r="C2" s="454"/>
      <c r="D2" s="454"/>
      <c r="E2" s="454"/>
      <c r="F2" s="454"/>
      <c r="G2" s="454"/>
      <c r="H2" s="454"/>
      <c r="I2" s="454"/>
      <c r="J2" s="454"/>
      <c r="K2" s="454"/>
      <c r="L2" s="454"/>
      <c r="M2" s="454"/>
      <c r="N2" s="454"/>
      <c r="O2" s="454"/>
      <c r="P2" s="454"/>
    </row>
    <row r="3" spans="2:18">
      <c r="B3" s="455" t="s">
        <v>1</v>
      </c>
      <c r="C3" s="455"/>
      <c r="D3" s="455"/>
      <c r="E3" s="455"/>
      <c r="F3" s="455"/>
      <c r="G3" s="455"/>
      <c r="H3" s="455"/>
      <c r="I3" s="455"/>
      <c r="J3" s="455"/>
      <c r="K3" s="455"/>
      <c r="L3" s="455"/>
      <c r="M3" s="455"/>
      <c r="N3" s="455"/>
      <c r="O3" s="455"/>
      <c r="P3" s="455"/>
    </row>
    <row r="4" spans="2:18" ht="25.5">
      <c r="B4" s="36"/>
      <c r="F4" s="456"/>
      <c r="G4" s="456"/>
    </row>
    <row r="5" spans="2:18" ht="8.25" customHeight="1"/>
    <row r="6" spans="2:18">
      <c r="B6" s="37" t="s">
        <v>2</v>
      </c>
      <c r="C6" s="37"/>
      <c r="D6" s="38">
        <v>1</v>
      </c>
      <c r="E6" s="37"/>
      <c r="F6" s="37" t="s">
        <v>3</v>
      </c>
      <c r="G6" s="39"/>
      <c r="J6" s="37" t="s">
        <v>4</v>
      </c>
      <c r="K6" s="39" t="s">
        <v>5</v>
      </c>
      <c r="Q6" s="35" t="s">
        <v>6</v>
      </c>
    </row>
    <row r="7" spans="2:18" ht="6" customHeight="1">
      <c r="B7" s="37"/>
      <c r="C7" s="37"/>
      <c r="D7" s="37"/>
      <c r="E7" s="37"/>
      <c r="F7" s="37"/>
      <c r="G7" s="37"/>
      <c r="H7" s="37"/>
      <c r="I7" s="37"/>
      <c r="J7" s="37"/>
    </row>
    <row r="8" spans="2:18">
      <c r="B8" s="37" t="s">
        <v>7</v>
      </c>
      <c r="C8" s="40"/>
      <c r="D8" s="475" t="s">
        <v>8</v>
      </c>
      <c r="E8" s="476"/>
      <c r="F8" s="476"/>
      <c r="G8" s="476"/>
      <c r="H8" s="476"/>
      <c r="I8" s="476"/>
      <c r="J8" s="476"/>
      <c r="K8" s="476"/>
      <c r="L8" s="476"/>
      <c r="M8" s="476"/>
      <c r="N8" s="476"/>
      <c r="O8" s="476"/>
      <c r="P8" s="477"/>
    </row>
    <row r="9" spans="2:18">
      <c r="C9" s="40"/>
      <c r="D9" s="478"/>
      <c r="E9" s="479"/>
      <c r="F9" s="479"/>
      <c r="G9" s="479"/>
      <c r="H9" s="479"/>
      <c r="I9" s="479"/>
      <c r="J9" s="479"/>
      <c r="K9" s="479"/>
      <c r="L9" s="479"/>
      <c r="M9" s="479"/>
      <c r="N9" s="479"/>
      <c r="O9" s="479"/>
      <c r="P9" s="480"/>
    </row>
    <row r="10" spans="2:18" ht="50.1" customHeight="1">
      <c r="B10" s="37"/>
      <c r="D10" s="469" t="s">
        <v>9</v>
      </c>
      <c r="E10" s="469"/>
      <c r="F10" s="43"/>
      <c r="G10" s="43"/>
      <c r="H10" s="43"/>
      <c r="I10" s="469" t="s">
        <v>10</v>
      </c>
      <c r="J10" s="469"/>
      <c r="K10" s="43"/>
      <c r="L10" s="43"/>
      <c r="M10" s="43"/>
      <c r="N10" s="469" t="s">
        <v>11</v>
      </c>
      <c r="O10" s="469"/>
    </row>
    <row r="11" spans="2:18" ht="9" customHeight="1">
      <c r="B11" s="37"/>
    </row>
    <row r="12" spans="2:18" ht="22.5">
      <c r="C12" s="451" t="s">
        <v>12</v>
      </c>
      <c r="D12" s="452"/>
      <c r="E12" s="452"/>
      <c r="F12" s="453"/>
      <c r="H12" s="457" t="s">
        <v>13</v>
      </c>
      <c r="I12" s="458"/>
      <c r="J12" s="458"/>
      <c r="K12" s="459"/>
      <c r="M12" s="439" t="s">
        <v>14</v>
      </c>
      <c r="N12" s="440"/>
      <c r="O12" s="440"/>
      <c r="P12" s="441"/>
      <c r="R12" s="35" t="s">
        <v>6</v>
      </c>
    </row>
    <row r="13" spans="2:18" ht="47.25" customHeight="1">
      <c r="C13" s="470" t="s">
        <v>15</v>
      </c>
      <c r="D13" s="449"/>
      <c r="E13" s="449"/>
      <c r="F13" s="450"/>
      <c r="H13" s="460" t="s">
        <v>16</v>
      </c>
      <c r="I13" s="461"/>
      <c r="J13" s="461"/>
      <c r="K13" s="462"/>
      <c r="M13" s="448" t="s">
        <v>17</v>
      </c>
      <c r="N13" s="449"/>
      <c r="O13" s="449"/>
      <c r="P13" s="450"/>
      <c r="R13" s="35" t="s">
        <v>6</v>
      </c>
    </row>
    <row r="14" spans="2:18" ht="24" customHeight="1">
      <c r="H14" s="463"/>
      <c r="I14" s="464"/>
      <c r="J14" s="464"/>
      <c r="K14" s="465"/>
    </row>
    <row r="15" spans="2:18" ht="41.45" customHeight="1">
      <c r="B15"/>
      <c r="C15" s="471"/>
      <c r="D15" s="472"/>
      <c r="E15" s="472"/>
      <c r="F15" s="473"/>
      <c r="H15" s="463"/>
      <c r="I15" s="464"/>
      <c r="J15" s="464"/>
      <c r="K15" s="465"/>
      <c r="M15" s="439" t="s">
        <v>18</v>
      </c>
      <c r="N15" s="440"/>
      <c r="O15" s="440"/>
      <c r="P15" s="441"/>
    </row>
    <row r="16" spans="2:18" ht="48.75" customHeight="1">
      <c r="C16" s="474" t="s">
        <v>19</v>
      </c>
      <c r="D16" s="449"/>
      <c r="E16" s="449"/>
      <c r="F16" s="450"/>
      <c r="H16" s="463"/>
      <c r="I16" s="464"/>
      <c r="J16" s="464"/>
      <c r="K16" s="465"/>
      <c r="M16" s="481" t="s">
        <v>20</v>
      </c>
      <c r="N16" s="482"/>
      <c r="O16" s="482"/>
      <c r="P16" s="483"/>
    </row>
    <row r="17" spans="3:18" ht="15" customHeight="1">
      <c r="H17" s="463"/>
      <c r="I17" s="464"/>
      <c r="J17" s="464"/>
      <c r="K17" s="465"/>
      <c r="M17" s="41"/>
      <c r="N17" s="41"/>
      <c r="O17" s="41"/>
      <c r="P17" s="41"/>
    </row>
    <row r="18" spans="3:18" ht="23.25" customHeight="1">
      <c r="C18" s="436"/>
      <c r="D18" s="437"/>
      <c r="E18" s="437"/>
      <c r="F18" s="438"/>
      <c r="H18" s="463"/>
      <c r="I18" s="464"/>
      <c r="J18" s="464"/>
      <c r="K18" s="465"/>
    </row>
    <row r="19" spans="3:18" ht="36.75" customHeight="1">
      <c r="C19" s="448" t="s">
        <v>21</v>
      </c>
      <c r="D19" s="449"/>
      <c r="E19" s="449"/>
      <c r="F19" s="450"/>
      <c r="H19" s="463"/>
      <c r="I19" s="464"/>
      <c r="J19" s="464"/>
      <c r="K19" s="465"/>
      <c r="R19" s="35" t="s">
        <v>6</v>
      </c>
    </row>
    <row r="20" spans="3:18">
      <c r="H20" s="463"/>
      <c r="I20" s="464"/>
      <c r="J20" s="464"/>
      <c r="K20" s="465"/>
    </row>
    <row r="21" spans="3:18" ht="22.5">
      <c r="C21" s="451" t="s">
        <v>22</v>
      </c>
      <c r="D21" s="452"/>
      <c r="E21" s="452"/>
      <c r="F21" s="453"/>
      <c r="H21" s="463"/>
      <c r="I21" s="464"/>
      <c r="J21" s="464"/>
      <c r="K21" s="465"/>
    </row>
    <row r="22" spans="3:18" ht="31.5" customHeight="1">
      <c r="C22" s="445" t="s">
        <v>23</v>
      </c>
      <c r="D22" s="446"/>
      <c r="E22" s="446"/>
      <c r="F22" s="447"/>
      <c r="H22" s="463"/>
      <c r="I22" s="464"/>
      <c r="J22" s="464"/>
      <c r="K22" s="465"/>
    </row>
    <row r="23" spans="3:18" ht="33.75" customHeight="1">
      <c r="C23" s="442" t="s">
        <v>24</v>
      </c>
      <c r="D23" s="443"/>
      <c r="E23" s="443"/>
      <c r="F23" s="444"/>
      <c r="H23" s="466"/>
      <c r="I23" s="467"/>
      <c r="J23" s="467"/>
      <c r="K23" s="468"/>
    </row>
    <row r="24" spans="3:18" ht="15" customHeight="1">
      <c r="M24" s="42"/>
      <c r="N24" s="42"/>
      <c r="O24" s="42"/>
      <c r="P24" s="42"/>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7" right="0.7" top="0.75" bottom="0.75" header="0.3" footer="0.3"/>
  <pageSetup paperSize="9" scale="68" orientation="landscape" horizontalDpi="4294967293"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6"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314"/>
  <sheetViews>
    <sheetView zoomScale="80" zoomScaleNormal="80" workbookViewId="0">
      <selection activeCell="I65" sqref="I65"/>
    </sheetView>
  </sheetViews>
  <sheetFormatPr defaultColWidth="9" defaultRowHeight="16.5"/>
  <cols>
    <col min="2" max="2" width="5.375" style="181" customWidth="1"/>
    <col min="3" max="3" width="53.625" style="181" customWidth="1"/>
    <col min="4" max="4" width="3.5" customWidth="1"/>
    <col min="5" max="5" width="12" customWidth="1"/>
    <col min="6" max="6" width="3.375" customWidth="1"/>
    <col min="7" max="7" width="10.625" customWidth="1"/>
    <col min="8" max="8" width="2" customWidth="1"/>
    <col min="9" max="9" width="76" customWidth="1"/>
    <col min="10" max="10" width="29.5" customWidth="1"/>
    <col min="11" max="27" width="1.125" customWidth="1"/>
    <col min="28" max="46" width="29.5" customWidth="1"/>
    <col min="47" max="52" width="9" style="172"/>
  </cols>
  <sheetData>
    <row r="1" spans="1:46">
      <c r="A1" s="58"/>
      <c r="B1" s="173"/>
      <c r="C1" s="173"/>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row>
    <row r="2" spans="1:46" s="58" customFormat="1" ht="26.25">
      <c r="B2" s="484" t="str">
        <f>'Navigation Pane'!B2</f>
        <v>Brisbane City Council</v>
      </c>
      <c r="C2" s="484"/>
      <c r="D2" s="484"/>
      <c r="E2" s="484"/>
      <c r="F2" s="484"/>
      <c r="G2" s="484"/>
      <c r="H2" s="484"/>
      <c r="I2" s="484"/>
      <c r="J2" s="484"/>
      <c r="K2" s="484"/>
      <c r="L2" s="484"/>
    </row>
    <row r="3" spans="1:46">
      <c r="A3" s="85" t="s">
        <v>25</v>
      </c>
      <c r="B3" s="173"/>
      <c r="C3" s="173"/>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row>
    <row r="4" spans="1:46" s="58" customFormat="1" ht="22.5">
      <c r="B4" s="485" t="s">
        <v>12</v>
      </c>
      <c r="C4" s="485"/>
      <c r="D4" s="485"/>
      <c r="E4" s="485"/>
      <c r="F4" s="485"/>
      <c r="G4" s="485"/>
      <c r="H4" s="485"/>
      <c r="I4" s="485"/>
      <c r="J4" s="485"/>
      <c r="K4" s="485"/>
    </row>
    <row r="5" spans="1:46" ht="17.25" thickBot="1">
      <c r="A5" s="58"/>
      <c r="B5" s="173"/>
      <c r="C5" s="173"/>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row>
    <row r="6" spans="1:46" ht="17.25" thickBot="1">
      <c r="A6" s="58"/>
      <c r="B6" s="489" t="s">
        <v>26</v>
      </c>
      <c r="C6" s="490"/>
      <c r="D6" s="58"/>
      <c r="E6" s="159" t="s">
        <v>27</v>
      </c>
      <c r="F6" s="159"/>
      <c r="G6" s="159" t="s">
        <v>28</v>
      </c>
      <c r="H6" s="159"/>
      <c r="I6" s="159" t="s">
        <v>7</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row>
    <row r="7" spans="1:46" ht="5.0999999999999996" customHeight="1" thickBot="1">
      <c r="A7" s="58"/>
      <c r="B7" s="173"/>
      <c r="C7" s="173"/>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row>
    <row r="8" spans="1:46" ht="17.25" thickBot="1">
      <c r="A8" s="58"/>
      <c r="B8" s="173"/>
      <c r="C8" s="174" t="s">
        <v>29</v>
      </c>
      <c r="D8" s="58"/>
      <c r="E8" s="160" t="s">
        <v>30</v>
      </c>
      <c r="F8" s="58"/>
      <c r="G8" s="161">
        <v>2021</v>
      </c>
      <c r="H8" s="58"/>
      <c r="I8" s="162"/>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6" ht="7.35" customHeight="1" thickBot="1">
      <c r="A9" s="58"/>
      <c r="B9" s="173"/>
      <c r="C9" s="173"/>
      <c r="D9" s="58"/>
      <c r="E9" s="58"/>
      <c r="F9" s="58"/>
      <c r="G9" s="163">
        <f>YEAR</f>
        <v>2021</v>
      </c>
      <c r="H9" s="58"/>
      <c r="I9" s="164"/>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row>
    <row r="10" spans="1:46" ht="17.25" thickBot="1">
      <c r="A10" s="58"/>
      <c r="B10" s="173"/>
      <c r="C10" s="174" t="s">
        <v>31</v>
      </c>
      <c r="D10" s="58"/>
      <c r="E10" s="160" t="s">
        <v>32</v>
      </c>
      <c r="F10" s="58"/>
      <c r="G10" s="161">
        <v>15</v>
      </c>
      <c r="H10" s="58"/>
      <c r="I10" s="162"/>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row>
    <row r="11" spans="1:46" ht="5.0999999999999996" customHeight="1" thickBot="1">
      <c r="A11" s="58"/>
      <c r="B11" s="173"/>
      <c r="C11" s="173"/>
      <c r="D11" s="58"/>
      <c r="E11" s="58"/>
      <c r="F11" s="58"/>
      <c r="G11" s="58"/>
      <c r="H11" s="58"/>
      <c r="I11" s="164"/>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row>
    <row r="12" spans="1:46" ht="17.25" thickBot="1">
      <c r="A12" s="58"/>
      <c r="B12" s="489" t="s">
        <v>33</v>
      </c>
      <c r="C12" s="490"/>
      <c r="D12" s="58"/>
      <c r="E12" s="58"/>
      <c r="F12" s="58"/>
      <c r="G12" s="58"/>
      <c r="H12" s="58"/>
      <c r="I12" s="164"/>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ht="5.0999999999999996" customHeight="1" thickBot="1">
      <c r="A13" s="58"/>
      <c r="B13" s="173"/>
      <c r="C13" s="173" t="s">
        <v>6</v>
      </c>
      <c r="D13" s="58"/>
      <c r="E13" s="58"/>
      <c r="F13" s="58"/>
      <c r="G13" s="58"/>
      <c r="H13" s="58"/>
      <c r="I13" s="164"/>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ht="17.25" thickBot="1">
      <c r="A14" s="58"/>
      <c r="B14" s="173"/>
      <c r="C14" s="174" t="s">
        <v>34</v>
      </c>
      <c r="D14" s="58"/>
      <c r="E14" s="160" t="s">
        <v>35</v>
      </c>
      <c r="F14" s="58"/>
      <c r="G14" s="161" t="s">
        <v>36</v>
      </c>
      <c r="H14" s="58"/>
      <c r="I14" s="162"/>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ht="5.0999999999999996" customHeight="1" thickBot="1">
      <c r="A15" s="58"/>
      <c r="B15" s="173"/>
      <c r="C15" s="173"/>
      <c r="D15" s="58"/>
      <c r="E15" s="58"/>
      <c r="F15" s="58"/>
      <c r="G15" s="58"/>
      <c r="H15" s="58"/>
      <c r="I15" s="164"/>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7.25" thickBot="1">
      <c r="A16" s="58"/>
      <c r="B16" s="489" t="s">
        <v>37</v>
      </c>
      <c r="C16" s="490"/>
      <c r="D16" s="58"/>
      <c r="E16" s="58"/>
      <c r="F16" s="58"/>
      <c r="G16" s="58"/>
      <c r="H16" s="58"/>
      <c r="I16" s="164"/>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5.0999999999999996" customHeight="1">
      <c r="A17" s="58"/>
      <c r="B17" s="173"/>
      <c r="C17" s="173"/>
      <c r="D17" s="58"/>
      <c r="E17" s="58"/>
      <c r="F17" s="58"/>
      <c r="G17" s="58"/>
      <c r="H17" s="58"/>
      <c r="I17" s="164"/>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c r="A18" s="58"/>
      <c r="B18" s="182" t="s">
        <v>38</v>
      </c>
      <c r="C18" s="173"/>
      <c r="D18" s="58"/>
      <c r="E18" s="58"/>
      <c r="F18" s="58"/>
      <c r="G18" s="58"/>
      <c r="H18" s="58"/>
      <c r="I18" s="164"/>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row>
    <row r="19" spans="1:46" ht="15.75" hidden="1" customHeight="1" thickBot="1">
      <c r="A19" s="58"/>
      <c r="B19" s="173"/>
      <c r="C19" s="174" t="s">
        <v>39</v>
      </c>
      <c r="D19" s="58"/>
      <c r="E19" s="160" t="s">
        <v>40</v>
      </c>
      <c r="F19" s="58"/>
      <c r="G19" s="165"/>
      <c r="H19" s="58"/>
      <c r="I19" s="162"/>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row>
    <row r="20" spans="1:46" ht="5.0999999999999996" hidden="1" customHeight="1" thickBot="1">
      <c r="A20" s="58"/>
      <c r="B20" s="173"/>
      <c r="C20" s="173"/>
      <c r="D20" s="58"/>
      <c r="E20" s="58"/>
      <c r="F20" s="58"/>
      <c r="G20" s="58"/>
      <c r="H20" s="58"/>
      <c r="I20" s="164"/>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row>
    <row r="21" spans="1:46" ht="17.25" hidden="1" thickBot="1">
      <c r="A21" s="58"/>
      <c r="B21" s="486" t="s">
        <v>41</v>
      </c>
      <c r="C21" s="174" t="s">
        <v>42</v>
      </c>
      <c r="D21" s="166"/>
      <c r="E21" s="160" t="s">
        <v>43</v>
      </c>
      <c r="F21" s="166"/>
      <c r="G21" s="165"/>
      <c r="H21" s="58"/>
      <c r="I21" s="162" t="s">
        <v>44</v>
      </c>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row>
    <row r="22" spans="1:46" ht="17.25" hidden="1" thickBot="1">
      <c r="A22" s="58"/>
      <c r="B22" s="487"/>
      <c r="C22" s="175"/>
      <c r="D22" s="58"/>
      <c r="E22" s="58"/>
      <c r="F22" s="58"/>
      <c r="G22" s="167"/>
      <c r="H22" s="58"/>
      <c r="I22" s="164"/>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row>
    <row r="23" spans="1:46" ht="17.25" hidden="1" thickBot="1">
      <c r="A23" s="58"/>
      <c r="B23" s="488"/>
      <c r="C23" s="176" t="s">
        <v>45</v>
      </c>
      <c r="D23" s="168"/>
      <c r="E23" s="160" t="s">
        <v>46</v>
      </c>
      <c r="F23" s="168"/>
      <c r="G23" s="169">
        <v>5.91E-2</v>
      </c>
      <c r="H23" s="58"/>
      <c r="I23" s="164"/>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row>
    <row r="24" spans="1:46" ht="5.0999999999999996" hidden="1" customHeight="1" thickBot="1">
      <c r="A24" s="58"/>
      <c r="B24" s="173"/>
      <c r="C24" s="173"/>
      <c r="D24" s="58"/>
      <c r="E24" s="58"/>
      <c r="F24" s="58"/>
      <c r="G24" s="58"/>
      <c r="H24" s="58"/>
      <c r="I24" s="164"/>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row>
    <row r="25" spans="1:46" ht="15.75" hidden="1" customHeight="1" thickBot="1">
      <c r="A25" s="58"/>
      <c r="B25" s="486" t="s">
        <v>47</v>
      </c>
      <c r="C25" s="177" t="s">
        <v>48</v>
      </c>
      <c r="D25" s="166"/>
      <c r="E25" s="160" t="s">
        <v>49</v>
      </c>
      <c r="F25" s="166"/>
      <c r="G25" s="165"/>
      <c r="H25" s="58"/>
      <c r="I25" s="162"/>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row>
    <row r="26" spans="1:46" ht="17.25" hidden="1" thickBot="1">
      <c r="A26" s="58"/>
      <c r="B26" s="487"/>
      <c r="C26" s="177" t="s">
        <v>50</v>
      </c>
      <c r="D26" s="58"/>
      <c r="E26" s="160" t="s">
        <v>51</v>
      </c>
      <c r="F26" s="58"/>
      <c r="G26" s="170"/>
      <c r="H26" s="58"/>
      <c r="I26" s="162"/>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row>
    <row r="27" spans="1:46" ht="17.25" hidden="1" thickBot="1">
      <c r="A27" s="58"/>
      <c r="B27" s="487"/>
      <c r="C27" s="177" t="s">
        <v>52</v>
      </c>
      <c r="D27" s="58"/>
      <c r="E27" s="160" t="s">
        <v>53</v>
      </c>
      <c r="F27" s="58"/>
      <c r="G27" s="170"/>
      <c r="H27" s="58"/>
      <c r="I27" s="162"/>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row>
    <row r="28" spans="1:46" ht="15.75" hidden="1" customHeight="1" thickBot="1">
      <c r="A28" s="58"/>
      <c r="B28" s="487"/>
      <c r="C28" s="177" t="s">
        <v>54</v>
      </c>
      <c r="D28" s="58"/>
      <c r="E28" s="160" t="s">
        <v>55</v>
      </c>
      <c r="F28" s="58"/>
      <c r="G28" s="170"/>
      <c r="H28" s="58"/>
      <c r="I28" s="162"/>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row>
    <row r="29" spans="1:46" ht="17.25" hidden="1" thickBot="1">
      <c r="A29" s="58"/>
      <c r="B29" s="487"/>
      <c r="C29" s="173"/>
      <c r="D29" s="58"/>
      <c r="E29" s="58"/>
      <c r="F29" s="58"/>
      <c r="G29" s="167"/>
      <c r="H29" s="58"/>
      <c r="I29" s="164"/>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row>
    <row r="30" spans="1:46" ht="17.25" hidden="1" thickBot="1">
      <c r="A30" s="58"/>
      <c r="B30" s="488"/>
      <c r="C30" s="178" t="s">
        <v>45</v>
      </c>
      <c r="D30" s="168"/>
      <c r="E30" s="160" t="s">
        <v>56</v>
      </c>
      <c r="F30" s="168"/>
      <c r="G30" s="169">
        <v>5.91E-2</v>
      </c>
      <c r="H30" s="58"/>
      <c r="I30" s="164"/>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row>
    <row r="31" spans="1:46" ht="5.0999999999999996" customHeight="1" thickBot="1">
      <c r="A31" s="58"/>
      <c r="B31" s="183"/>
      <c r="C31" s="173"/>
      <c r="D31" s="58"/>
      <c r="E31" s="58"/>
      <c r="F31" s="58"/>
      <c r="G31" s="58"/>
      <c r="H31" s="58"/>
      <c r="I31" s="164"/>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row>
    <row r="32" spans="1:46" ht="17.25" thickBot="1">
      <c r="A32" s="58"/>
      <c r="B32" s="173"/>
      <c r="C32" s="179" t="s">
        <v>57</v>
      </c>
      <c r="D32" s="58"/>
      <c r="E32" s="170" t="s">
        <v>46</v>
      </c>
      <c r="F32" s="58"/>
      <c r="G32" s="169">
        <f>IF(G14="No",0,IF(E32="WACC1",WACC1,IF(E32="WACC2",WACC2,"Error")))</f>
        <v>5.91E-2</v>
      </c>
      <c r="H32" s="58"/>
      <c r="I32" s="164"/>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row>
    <row r="33" spans="1:46" ht="5.0999999999999996" customHeight="1">
      <c r="A33" s="58"/>
      <c r="B33" s="183"/>
      <c r="C33" s="173"/>
      <c r="D33" s="58"/>
      <c r="E33" s="58"/>
      <c r="F33" s="58"/>
      <c r="G33" s="58"/>
      <c r="H33" s="58"/>
      <c r="I33" s="164"/>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row>
    <row r="34" spans="1:46" ht="17.25" thickBot="1">
      <c r="A34" s="58"/>
      <c r="B34" s="182" t="s">
        <v>58</v>
      </c>
      <c r="C34" s="173"/>
      <c r="D34" s="58"/>
      <c r="E34" s="58"/>
      <c r="F34" s="58"/>
      <c r="G34" s="58"/>
      <c r="H34" s="58"/>
      <c r="I34" s="164"/>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row>
    <row r="35" spans="1:46" ht="17.25" thickBot="1">
      <c r="A35" s="58"/>
      <c r="B35" s="173"/>
      <c r="C35" s="174" t="s">
        <v>59</v>
      </c>
      <c r="D35" s="58"/>
      <c r="E35" s="160" t="s">
        <v>60</v>
      </c>
      <c r="F35" s="58"/>
      <c r="G35" s="165">
        <f>(G38/G48)^(1/(E38-E48))-1</f>
        <v>1.8204777291069174E-2</v>
      </c>
      <c r="H35" s="58"/>
      <c r="I35" s="201" t="s">
        <v>61</v>
      </c>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row>
    <row r="36" spans="1:46" ht="5.0999999999999996" customHeight="1">
      <c r="A36" s="58"/>
      <c r="B36" s="173"/>
      <c r="C36" s="173"/>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row>
    <row r="37" spans="1:46" ht="17.25" thickBot="1">
      <c r="A37" s="58"/>
      <c r="B37" s="173"/>
      <c r="C37" s="174" t="s">
        <v>62</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row>
    <row r="38" spans="1:46" ht="17.25" thickBot="1">
      <c r="A38" s="58"/>
      <c r="B38" s="173"/>
      <c r="C38" s="173"/>
      <c r="D38" s="58"/>
      <c r="E38" s="200">
        <f>YEAR</f>
        <v>2021</v>
      </c>
      <c r="F38" s="58"/>
      <c r="G38" s="171">
        <v>119.78</v>
      </c>
      <c r="H38" s="58"/>
      <c r="I38" s="201" t="s">
        <v>63</v>
      </c>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row>
    <row r="39" spans="1:46" ht="17.25" thickBot="1">
      <c r="A39" s="58"/>
      <c r="B39" s="173"/>
      <c r="C39" s="173"/>
      <c r="D39" s="58"/>
      <c r="E39" s="200">
        <f>E38-1</f>
        <v>2020</v>
      </c>
      <c r="F39" s="58"/>
      <c r="G39" s="171">
        <v>118.02</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row>
    <row r="40" spans="1:46" ht="17.25" thickBot="1">
      <c r="A40" s="58"/>
      <c r="B40" s="173"/>
      <c r="C40" s="173"/>
      <c r="D40" s="58"/>
      <c r="E40" s="200">
        <f t="shared" ref="E40:E41" si="0">E39-1</f>
        <v>2019</v>
      </c>
      <c r="F40" s="58"/>
      <c r="G40" s="171">
        <v>114.56</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row>
    <row r="41" spans="1:46" ht="17.25" thickBot="1">
      <c r="A41" s="58"/>
      <c r="B41" s="173"/>
      <c r="C41" s="173"/>
      <c r="D41" s="58"/>
      <c r="E41" s="200">
        <f t="shared" si="0"/>
        <v>2018</v>
      </c>
      <c r="F41" s="58"/>
      <c r="G41" s="171">
        <v>112.03</v>
      </c>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row>
    <row r="42" spans="1:46" ht="17.25" thickBot="1">
      <c r="A42" s="58"/>
      <c r="B42" s="173"/>
      <c r="C42" s="173"/>
      <c r="D42" s="58"/>
      <c r="E42" s="200">
        <f>E41-1</f>
        <v>2017</v>
      </c>
      <c r="F42" s="58"/>
      <c r="G42" s="171">
        <v>110.64</v>
      </c>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row>
    <row r="43" spans="1:46" ht="17.25" thickBot="1">
      <c r="A43" s="58"/>
      <c r="B43" s="173"/>
      <c r="C43" s="173"/>
      <c r="D43" s="58"/>
      <c r="E43" s="200">
        <f>E42-1</f>
        <v>2016</v>
      </c>
      <c r="F43" s="58"/>
      <c r="G43" s="171">
        <v>110.54</v>
      </c>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row>
    <row r="44" spans="1:46" ht="17.25" thickBot="1">
      <c r="A44" s="58"/>
      <c r="B44" s="173"/>
      <c r="C44" s="173"/>
      <c r="D44" s="58"/>
      <c r="E44" s="200">
        <f>E43-1</f>
        <v>2015</v>
      </c>
      <c r="F44" s="58"/>
      <c r="G44" s="171"/>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row>
    <row r="45" spans="1:46" ht="17.25" thickBot="1">
      <c r="A45" s="58"/>
      <c r="B45" s="173"/>
      <c r="C45" s="173"/>
      <c r="D45" s="58"/>
      <c r="E45" s="200">
        <v>2014</v>
      </c>
      <c r="F45" s="58"/>
      <c r="G45" s="171"/>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row>
    <row r="46" spans="1:46" ht="17.25" thickBot="1">
      <c r="A46" s="58"/>
      <c r="B46" s="173"/>
      <c r="C46" s="173"/>
      <c r="D46" s="58"/>
      <c r="E46" s="200">
        <v>2013</v>
      </c>
      <c r="F46" s="58"/>
      <c r="G46" s="171"/>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row>
    <row r="47" spans="1:46" ht="17.25" thickBot="1">
      <c r="A47" s="58"/>
      <c r="B47" s="173"/>
      <c r="C47" s="173"/>
      <c r="D47" s="58"/>
      <c r="E47" s="200">
        <v>2012</v>
      </c>
      <c r="F47" s="58"/>
      <c r="G47" s="171"/>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row>
    <row r="48" spans="1:46" ht="17.25" thickBot="1">
      <c r="A48" s="58"/>
      <c r="B48" s="173"/>
      <c r="C48" s="173"/>
      <c r="D48" s="58"/>
      <c r="E48" s="200">
        <v>2011</v>
      </c>
      <c r="F48" s="58"/>
      <c r="G48" s="171">
        <v>100.0076</v>
      </c>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row>
    <row r="49" spans="1:46" ht="17.25" thickBot="1">
      <c r="A49" s="58"/>
      <c r="B49" s="173"/>
      <c r="C49" s="173"/>
      <c r="D49" s="58"/>
      <c r="E49" s="173"/>
      <c r="F49" s="173"/>
      <c r="G49" s="173"/>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row>
    <row r="50" spans="1:46" ht="17.25" thickBot="1">
      <c r="A50" s="58"/>
      <c r="B50" s="173"/>
      <c r="C50" s="174" t="s">
        <v>64</v>
      </c>
      <c r="D50" s="58"/>
      <c r="E50" s="160" t="s">
        <v>65</v>
      </c>
      <c r="F50" s="58"/>
      <c r="G50" s="165">
        <f>(G52/G62)^(1/(E52-E62))-1</f>
        <v>2.0111853187589457E-2</v>
      </c>
      <c r="H50" s="58"/>
      <c r="I50" s="202" t="s">
        <v>66</v>
      </c>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row>
    <row r="51" spans="1:46" ht="17.25" thickBot="1">
      <c r="A51" s="58"/>
      <c r="B51" s="173"/>
      <c r="C51" s="173"/>
      <c r="D51" s="58"/>
      <c r="E51" s="197"/>
      <c r="F51" s="58"/>
      <c r="G51" s="198"/>
      <c r="H51" s="58"/>
      <c r="I51" s="199"/>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row>
    <row r="52" spans="1:46" ht="17.25" thickBot="1">
      <c r="A52" s="58"/>
      <c r="B52" s="173"/>
      <c r="C52" s="173"/>
      <c r="D52" s="58"/>
      <c r="E52" s="200">
        <f>YEAR</f>
        <v>2021</v>
      </c>
      <c r="F52" s="58"/>
      <c r="G52" s="171">
        <v>117.52844863116896</v>
      </c>
      <c r="H52" s="58"/>
      <c r="I52" s="202" t="s">
        <v>67</v>
      </c>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row>
    <row r="53" spans="1:46" ht="17.25" thickBot="1">
      <c r="A53" s="58"/>
      <c r="B53" s="173"/>
      <c r="C53" s="173"/>
      <c r="D53" s="58"/>
      <c r="E53" s="200">
        <f>E52-1</f>
        <v>2020</v>
      </c>
      <c r="F53" s="58"/>
      <c r="G53" s="171"/>
      <c r="H53" s="58"/>
      <c r="I53" s="199"/>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row>
    <row r="54" spans="1:46" ht="17.25" thickBot="1">
      <c r="A54" s="58"/>
      <c r="B54" s="173"/>
      <c r="C54" s="173"/>
      <c r="D54" s="58"/>
      <c r="E54" s="200">
        <f t="shared" ref="E54:E55" si="1">E53-1</f>
        <v>2019</v>
      </c>
      <c r="F54" s="58"/>
      <c r="G54" s="171"/>
      <c r="H54" s="58"/>
      <c r="I54" s="199"/>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row>
    <row r="55" spans="1:46" ht="17.25" thickBot="1">
      <c r="A55" s="58"/>
      <c r="B55" s="173"/>
      <c r="C55" s="173"/>
      <c r="D55" s="58"/>
      <c r="E55" s="200">
        <f t="shared" si="1"/>
        <v>2018</v>
      </c>
      <c r="F55" s="58"/>
      <c r="G55" s="171"/>
      <c r="H55" s="58"/>
      <c r="I55" s="199"/>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row>
    <row r="56" spans="1:46" ht="17.25" thickBot="1">
      <c r="A56" s="58"/>
      <c r="B56" s="173"/>
      <c r="C56" s="173"/>
      <c r="D56" s="58"/>
      <c r="E56" s="200">
        <f>E55-1</f>
        <v>2017</v>
      </c>
      <c r="F56" s="58"/>
      <c r="G56" s="171"/>
      <c r="H56" s="58"/>
      <c r="I56" s="199"/>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row>
    <row r="57" spans="1:46" ht="17.25" thickBot="1">
      <c r="A57" s="58"/>
      <c r="B57" s="173"/>
      <c r="C57" s="173"/>
      <c r="D57" s="58"/>
      <c r="E57" s="200">
        <f>E56-1</f>
        <v>2016</v>
      </c>
      <c r="F57" s="58"/>
      <c r="G57" s="171">
        <v>108.28580733223882</v>
      </c>
      <c r="H57" s="58"/>
      <c r="I57" s="199"/>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row>
    <row r="58" spans="1:46" ht="17.25" thickBot="1">
      <c r="A58" s="58"/>
      <c r="B58" s="173"/>
      <c r="C58" s="173"/>
      <c r="D58" s="58"/>
      <c r="E58" s="200">
        <f>E57-1</f>
        <v>2015</v>
      </c>
      <c r="F58" s="58"/>
      <c r="G58" s="171"/>
      <c r="H58" s="58"/>
      <c r="I58" s="199"/>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row>
    <row r="59" spans="1:46" ht="17.25" thickBot="1">
      <c r="A59" s="58"/>
      <c r="B59" s="173"/>
      <c r="C59" s="173"/>
      <c r="D59" s="58"/>
      <c r="E59" s="200">
        <v>2014</v>
      </c>
      <c r="F59" s="58"/>
      <c r="G59" s="171"/>
      <c r="H59" s="58"/>
      <c r="I59" s="199"/>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row>
    <row r="60" spans="1:46" ht="17.25" thickBot="1">
      <c r="A60" s="58"/>
      <c r="B60" s="173"/>
      <c r="C60" s="173"/>
      <c r="D60" s="58"/>
      <c r="E60" s="200">
        <v>2013</v>
      </c>
      <c r="F60" s="58"/>
      <c r="G60" s="171"/>
      <c r="H60" s="58"/>
      <c r="I60" s="199"/>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row>
    <row r="61" spans="1:46" ht="17.25" thickBot="1">
      <c r="A61" s="58"/>
      <c r="B61" s="173"/>
      <c r="C61" s="173"/>
      <c r="D61" s="58"/>
      <c r="E61" s="200">
        <v>2012</v>
      </c>
      <c r="F61" s="58"/>
      <c r="G61" s="171"/>
      <c r="H61" s="58"/>
      <c r="I61" s="199"/>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row>
    <row r="62" spans="1:46" ht="17.25" thickBot="1">
      <c r="A62" s="58"/>
      <c r="B62" s="173"/>
      <c r="C62" s="173"/>
      <c r="D62" s="58"/>
      <c r="E62" s="200">
        <v>2011</v>
      </c>
      <c r="F62" s="58"/>
      <c r="G62" s="171">
        <v>96.308598892127009</v>
      </c>
      <c r="H62" s="58"/>
      <c r="I62" s="199"/>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row>
    <row r="63" spans="1:46">
      <c r="A63" s="58"/>
      <c r="B63" s="173"/>
      <c r="C63" s="173"/>
      <c r="D63" s="58"/>
      <c r="E63" s="197"/>
      <c r="F63" s="58"/>
      <c r="G63" s="198"/>
      <c r="H63" s="58"/>
      <c r="I63" s="199"/>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row>
    <row r="64" spans="1:46">
      <c r="A64" s="58"/>
      <c r="B64" s="173"/>
      <c r="C64" s="173"/>
      <c r="D64" s="58"/>
      <c r="E64" s="197"/>
      <c r="F64" s="58"/>
      <c r="G64" s="198"/>
      <c r="H64" s="58"/>
      <c r="I64" s="199"/>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row>
    <row r="65" spans="1:46">
      <c r="A65" s="58"/>
      <c r="B65" s="173"/>
      <c r="C65" s="173"/>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row>
    <row r="66" spans="1:46">
      <c r="A66" s="58"/>
      <c r="B66" s="173"/>
      <c r="C66" s="173"/>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row>
    <row r="67" spans="1:46" hidden="1">
      <c r="A67" s="58"/>
      <c r="B67" s="173"/>
      <c r="C67" s="173"/>
      <c r="D67" s="58"/>
      <c r="E67" s="58"/>
      <c r="F67" s="58"/>
      <c r="G67" s="163" t="e">
        <f>Chargeind</f>
        <v>#REF!</v>
      </c>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row>
    <row r="68" spans="1:46" ht="5.0999999999999996" hidden="1" customHeight="1">
      <c r="A68" s="58"/>
      <c r="B68" s="173"/>
      <c r="C68" s="173"/>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row>
    <row r="69" spans="1:46" hidden="1">
      <c r="A69" s="58"/>
      <c r="B69" s="173"/>
      <c r="C69" s="173"/>
      <c r="D69" s="58"/>
      <c r="E69" s="58"/>
      <c r="F69" s="58"/>
      <c r="G69" s="163" t="e">
        <f>Chargeind</f>
        <v>#REF!</v>
      </c>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row>
    <row r="70" spans="1:46">
      <c r="A70" s="58"/>
      <c r="B70" s="173"/>
      <c r="C70" s="173"/>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row>
    <row r="71" spans="1:46">
      <c r="A71" s="58"/>
      <c r="B71" s="173"/>
      <c r="C71" s="173"/>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row>
    <row r="72" spans="1:46">
      <c r="A72" s="58"/>
      <c r="B72" s="173"/>
      <c r="C72" s="173"/>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row>
    <row r="73" spans="1:46">
      <c r="A73" s="58"/>
      <c r="B73" s="173"/>
      <c r="C73" s="173"/>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row>
    <row r="74" spans="1:46">
      <c r="A74" s="58"/>
      <c r="B74" s="173"/>
      <c r="C74" s="173"/>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row>
    <row r="75" spans="1:46">
      <c r="A75" s="58"/>
      <c r="B75" s="173"/>
      <c r="C75" s="173"/>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row>
    <row r="76" spans="1:46" s="58" customFormat="1">
      <c r="B76" s="173"/>
      <c r="C76" s="173"/>
    </row>
    <row r="77" spans="1:46" s="58" customFormat="1">
      <c r="B77" s="173"/>
      <c r="C77" s="173"/>
    </row>
    <row r="78" spans="1:46" s="58" customFormat="1">
      <c r="B78" s="173"/>
      <c r="C78" s="173"/>
    </row>
    <row r="79" spans="1:46" s="58" customFormat="1">
      <c r="B79" s="173"/>
      <c r="C79" s="173"/>
    </row>
    <row r="80" spans="1:46" s="58" customFormat="1">
      <c r="B80" s="173"/>
      <c r="C80" s="173"/>
    </row>
    <row r="81" spans="2:3" s="58" customFormat="1">
      <c r="B81" s="173"/>
      <c r="C81" s="173"/>
    </row>
    <row r="82" spans="2:3" s="58" customFormat="1">
      <c r="B82" s="173"/>
      <c r="C82" s="173"/>
    </row>
    <row r="83" spans="2:3" s="58" customFormat="1">
      <c r="B83" s="173"/>
      <c r="C83" s="173"/>
    </row>
    <row r="84" spans="2:3" s="58" customFormat="1">
      <c r="B84" s="173"/>
      <c r="C84" s="173"/>
    </row>
    <row r="85" spans="2:3" s="58" customFormat="1">
      <c r="B85" s="173"/>
      <c r="C85" s="173"/>
    </row>
    <row r="86" spans="2:3" s="58" customFormat="1">
      <c r="B86" s="173"/>
      <c r="C86" s="173"/>
    </row>
    <row r="87" spans="2:3" s="58" customFormat="1">
      <c r="B87" s="173"/>
      <c r="C87" s="173"/>
    </row>
    <row r="88" spans="2:3" s="58" customFormat="1">
      <c r="B88" s="173"/>
      <c r="C88" s="173"/>
    </row>
    <row r="89" spans="2:3" s="58" customFormat="1">
      <c r="B89" s="173"/>
      <c r="C89" s="173"/>
    </row>
    <row r="90" spans="2:3" s="58" customFormat="1">
      <c r="B90" s="173"/>
      <c r="C90" s="173"/>
    </row>
    <row r="91" spans="2:3" s="58" customFormat="1">
      <c r="B91" s="173"/>
      <c r="C91" s="173"/>
    </row>
    <row r="92" spans="2:3" s="58" customFormat="1">
      <c r="B92" s="173"/>
      <c r="C92" s="173"/>
    </row>
    <row r="93" spans="2:3" s="58" customFormat="1">
      <c r="B93" s="173"/>
      <c r="C93" s="173"/>
    </row>
    <row r="94" spans="2:3" s="58" customFormat="1">
      <c r="B94" s="173"/>
      <c r="C94" s="173"/>
    </row>
    <row r="95" spans="2:3" s="58" customFormat="1">
      <c r="B95" s="173"/>
      <c r="C95" s="173"/>
    </row>
    <row r="96" spans="2:3" s="58" customFormat="1">
      <c r="B96" s="173"/>
      <c r="C96" s="173"/>
    </row>
    <row r="97" spans="2:3" s="58" customFormat="1">
      <c r="B97" s="173"/>
      <c r="C97" s="173"/>
    </row>
    <row r="98" spans="2:3" s="58" customFormat="1">
      <c r="B98" s="173"/>
      <c r="C98" s="173"/>
    </row>
    <row r="99" spans="2:3" s="58" customFormat="1">
      <c r="B99" s="173"/>
      <c r="C99" s="173"/>
    </row>
    <row r="100" spans="2:3" s="58" customFormat="1">
      <c r="B100" s="173"/>
      <c r="C100" s="173"/>
    </row>
    <row r="101" spans="2:3" s="58" customFormat="1">
      <c r="B101" s="173"/>
      <c r="C101" s="173"/>
    </row>
    <row r="102" spans="2:3" s="58" customFormat="1">
      <c r="B102" s="173"/>
      <c r="C102" s="173"/>
    </row>
    <row r="103" spans="2:3" s="58" customFormat="1">
      <c r="B103" s="173"/>
      <c r="C103" s="173"/>
    </row>
    <row r="104" spans="2:3" s="58" customFormat="1">
      <c r="B104" s="173"/>
      <c r="C104" s="173"/>
    </row>
    <row r="105" spans="2:3" s="58" customFormat="1">
      <c r="B105" s="173"/>
      <c r="C105" s="173"/>
    </row>
    <row r="106" spans="2:3" s="58" customFormat="1">
      <c r="B106" s="173"/>
      <c r="C106" s="173"/>
    </row>
    <row r="107" spans="2:3" s="58" customFormat="1">
      <c r="B107" s="173"/>
      <c r="C107" s="173"/>
    </row>
    <row r="108" spans="2:3" s="58" customFormat="1">
      <c r="B108" s="173"/>
      <c r="C108" s="173"/>
    </row>
    <row r="109" spans="2:3" s="58" customFormat="1">
      <c r="B109" s="173"/>
      <c r="C109" s="173"/>
    </row>
    <row r="110" spans="2:3" s="58" customFormat="1">
      <c r="B110" s="173"/>
      <c r="C110" s="173"/>
    </row>
    <row r="111" spans="2:3" s="58" customFormat="1">
      <c r="B111" s="173"/>
      <c r="C111" s="173"/>
    </row>
    <row r="112" spans="2:3" s="58" customFormat="1">
      <c r="B112" s="173"/>
      <c r="C112" s="173"/>
    </row>
    <row r="113" spans="2:3" s="58" customFormat="1">
      <c r="B113" s="173"/>
      <c r="C113" s="173"/>
    </row>
    <row r="114" spans="2:3" s="58" customFormat="1">
      <c r="B114" s="173"/>
      <c r="C114" s="173"/>
    </row>
    <row r="115" spans="2:3" s="58" customFormat="1">
      <c r="B115" s="173"/>
      <c r="C115" s="173"/>
    </row>
    <row r="116" spans="2:3" s="58" customFormat="1">
      <c r="B116" s="173"/>
      <c r="C116" s="173"/>
    </row>
    <row r="117" spans="2:3" s="58" customFormat="1">
      <c r="B117" s="173"/>
      <c r="C117" s="173"/>
    </row>
    <row r="118" spans="2:3" s="58" customFormat="1">
      <c r="B118" s="173"/>
      <c r="C118" s="173"/>
    </row>
    <row r="119" spans="2:3" s="58" customFormat="1">
      <c r="B119" s="173"/>
      <c r="C119" s="173"/>
    </row>
    <row r="120" spans="2:3" s="58" customFormat="1">
      <c r="B120" s="173"/>
      <c r="C120" s="173"/>
    </row>
    <row r="121" spans="2:3" s="58" customFormat="1">
      <c r="B121" s="173"/>
      <c r="C121" s="173"/>
    </row>
    <row r="122" spans="2:3" s="58" customFormat="1">
      <c r="B122" s="173"/>
      <c r="C122" s="173"/>
    </row>
    <row r="123" spans="2:3" s="58" customFormat="1">
      <c r="B123" s="173"/>
      <c r="C123" s="173"/>
    </row>
    <row r="124" spans="2:3" s="58" customFormat="1">
      <c r="B124" s="173"/>
      <c r="C124" s="173"/>
    </row>
    <row r="125" spans="2:3" s="58" customFormat="1">
      <c r="B125" s="173"/>
      <c r="C125" s="173"/>
    </row>
    <row r="126" spans="2:3" s="58" customFormat="1">
      <c r="B126" s="173"/>
      <c r="C126" s="173"/>
    </row>
    <row r="127" spans="2:3" s="58" customFormat="1">
      <c r="B127" s="173"/>
      <c r="C127" s="173"/>
    </row>
    <row r="128" spans="2:3" s="58" customFormat="1">
      <c r="B128" s="173"/>
      <c r="C128" s="173"/>
    </row>
    <row r="129" spans="2:3" s="58" customFormat="1">
      <c r="B129" s="173"/>
      <c r="C129" s="173"/>
    </row>
    <row r="130" spans="2:3" s="58" customFormat="1">
      <c r="B130" s="173"/>
      <c r="C130" s="173"/>
    </row>
    <row r="131" spans="2:3" s="58" customFormat="1">
      <c r="B131" s="173"/>
      <c r="C131" s="173"/>
    </row>
    <row r="132" spans="2:3" s="58" customFormat="1">
      <c r="B132" s="173"/>
      <c r="C132" s="173"/>
    </row>
    <row r="133" spans="2:3" s="58" customFormat="1">
      <c r="B133" s="173"/>
      <c r="C133" s="173"/>
    </row>
    <row r="134" spans="2:3" s="58" customFormat="1">
      <c r="B134" s="173"/>
      <c r="C134" s="173"/>
    </row>
    <row r="135" spans="2:3" s="58" customFormat="1">
      <c r="B135" s="173"/>
      <c r="C135" s="173"/>
    </row>
    <row r="136" spans="2:3" s="58" customFormat="1">
      <c r="B136" s="173"/>
      <c r="C136" s="173"/>
    </row>
    <row r="137" spans="2:3" s="58" customFormat="1">
      <c r="B137" s="173"/>
      <c r="C137" s="173"/>
    </row>
    <row r="138" spans="2:3" s="58" customFormat="1">
      <c r="B138" s="173"/>
      <c r="C138" s="173"/>
    </row>
    <row r="139" spans="2:3" s="58" customFormat="1">
      <c r="B139" s="173"/>
      <c r="C139" s="173"/>
    </row>
    <row r="140" spans="2:3" s="58" customFormat="1">
      <c r="B140" s="173"/>
      <c r="C140" s="173"/>
    </row>
    <row r="141" spans="2:3" s="58" customFormat="1">
      <c r="B141" s="173"/>
      <c r="C141" s="173"/>
    </row>
    <row r="142" spans="2:3" s="58" customFormat="1">
      <c r="B142" s="173"/>
      <c r="C142" s="173"/>
    </row>
    <row r="143" spans="2:3" s="58" customFormat="1">
      <c r="B143" s="173"/>
      <c r="C143" s="173"/>
    </row>
    <row r="144" spans="2:3" s="58" customFormat="1">
      <c r="B144" s="173"/>
      <c r="C144" s="173"/>
    </row>
    <row r="145" spans="2:3" s="172" customFormat="1">
      <c r="B145" s="180"/>
      <c r="C145" s="180"/>
    </row>
    <row r="146" spans="2:3" s="172" customFormat="1">
      <c r="B146" s="180"/>
      <c r="C146" s="180"/>
    </row>
    <row r="147" spans="2:3" s="172" customFormat="1">
      <c r="B147" s="180"/>
      <c r="C147" s="180"/>
    </row>
    <row r="148" spans="2:3" s="172" customFormat="1">
      <c r="B148" s="180"/>
      <c r="C148" s="180"/>
    </row>
    <row r="149" spans="2:3" s="172" customFormat="1">
      <c r="B149" s="180"/>
      <c r="C149" s="180"/>
    </row>
    <row r="150" spans="2:3" s="172" customFormat="1">
      <c r="B150" s="180"/>
      <c r="C150" s="180"/>
    </row>
    <row r="151" spans="2:3" s="172" customFormat="1">
      <c r="B151" s="180"/>
      <c r="C151" s="180"/>
    </row>
    <row r="152" spans="2:3" s="172" customFormat="1">
      <c r="B152" s="180"/>
      <c r="C152" s="180"/>
    </row>
    <row r="153" spans="2:3" s="172" customFormat="1">
      <c r="B153" s="180"/>
      <c r="C153" s="180"/>
    </row>
    <row r="154" spans="2:3" s="172" customFormat="1">
      <c r="B154" s="180"/>
      <c r="C154" s="180"/>
    </row>
    <row r="155" spans="2:3" s="172" customFormat="1">
      <c r="B155" s="180"/>
      <c r="C155" s="180"/>
    </row>
    <row r="156" spans="2:3" s="172" customFormat="1">
      <c r="B156" s="180"/>
      <c r="C156" s="180"/>
    </row>
    <row r="157" spans="2:3" s="172" customFormat="1">
      <c r="B157" s="180"/>
      <c r="C157" s="180"/>
    </row>
    <row r="158" spans="2:3" s="172" customFormat="1">
      <c r="B158" s="180"/>
      <c r="C158" s="180"/>
    </row>
    <row r="159" spans="2:3" s="172" customFormat="1">
      <c r="B159" s="180"/>
      <c r="C159" s="180"/>
    </row>
    <row r="160" spans="2:3" s="172" customFormat="1">
      <c r="B160" s="180"/>
      <c r="C160" s="180"/>
    </row>
    <row r="161" spans="2:3" s="172" customFormat="1">
      <c r="B161" s="180"/>
      <c r="C161" s="180"/>
    </row>
    <row r="162" spans="2:3" s="172" customFormat="1">
      <c r="B162" s="180"/>
      <c r="C162" s="180"/>
    </row>
    <row r="163" spans="2:3" s="172" customFormat="1">
      <c r="B163" s="180"/>
      <c r="C163" s="180"/>
    </row>
    <row r="164" spans="2:3" s="172" customFormat="1">
      <c r="B164" s="180"/>
      <c r="C164" s="180"/>
    </row>
    <row r="165" spans="2:3" s="172" customFormat="1">
      <c r="B165" s="180"/>
      <c r="C165" s="180"/>
    </row>
    <row r="166" spans="2:3" s="172" customFormat="1">
      <c r="B166" s="180"/>
      <c r="C166" s="180"/>
    </row>
    <row r="167" spans="2:3" s="172" customFormat="1">
      <c r="B167" s="180"/>
      <c r="C167" s="180"/>
    </row>
    <row r="168" spans="2:3" s="172" customFormat="1">
      <c r="B168" s="180"/>
      <c r="C168" s="180"/>
    </row>
    <row r="169" spans="2:3" s="172" customFormat="1">
      <c r="B169" s="180"/>
      <c r="C169" s="180"/>
    </row>
    <row r="170" spans="2:3" s="172" customFormat="1">
      <c r="B170" s="180"/>
      <c r="C170" s="180"/>
    </row>
    <row r="171" spans="2:3" s="172" customFormat="1">
      <c r="B171" s="180"/>
      <c r="C171" s="180"/>
    </row>
    <row r="172" spans="2:3" s="172" customFormat="1">
      <c r="B172" s="180"/>
      <c r="C172" s="180"/>
    </row>
    <row r="173" spans="2:3" s="172" customFormat="1">
      <c r="B173" s="180"/>
      <c r="C173" s="180"/>
    </row>
    <row r="174" spans="2:3" s="172" customFormat="1">
      <c r="B174" s="180"/>
      <c r="C174" s="180"/>
    </row>
    <row r="175" spans="2:3" s="172" customFormat="1">
      <c r="B175" s="180"/>
      <c r="C175" s="180"/>
    </row>
    <row r="176" spans="2:3" s="172" customFormat="1">
      <c r="B176" s="180"/>
      <c r="C176" s="180"/>
    </row>
    <row r="177" spans="2:3" s="172" customFormat="1">
      <c r="B177" s="180"/>
      <c r="C177" s="180"/>
    </row>
    <row r="178" spans="2:3" s="172" customFormat="1">
      <c r="B178" s="180"/>
      <c r="C178" s="180"/>
    </row>
    <row r="179" spans="2:3" s="172" customFormat="1">
      <c r="B179" s="180"/>
      <c r="C179" s="180"/>
    </row>
    <row r="180" spans="2:3" s="172" customFormat="1">
      <c r="B180" s="180"/>
      <c r="C180" s="180"/>
    </row>
    <row r="181" spans="2:3" s="172" customFormat="1">
      <c r="B181" s="180"/>
      <c r="C181" s="180"/>
    </row>
    <row r="182" spans="2:3" s="172" customFormat="1">
      <c r="B182" s="180"/>
      <c r="C182" s="180"/>
    </row>
    <row r="183" spans="2:3" s="172" customFormat="1">
      <c r="B183" s="180"/>
      <c r="C183" s="180"/>
    </row>
    <row r="184" spans="2:3" s="172" customFormat="1">
      <c r="B184" s="180"/>
      <c r="C184" s="180"/>
    </row>
    <row r="185" spans="2:3" s="172" customFormat="1">
      <c r="B185" s="180"/>
      <c r="C185" s="180"/>
    </row>
    <row r="186" spans="2:3" s="172" customFormat="1">
      <c r="B186" s="180"/>
      <c r="C186" s="180"/>
    </row>
    <row r="187" spans="2:3" s="172" customFormat="1">
      <c r="B187" s="180"/>
      <c r="C187" s="180"/>
    </row>
    <row r="188" spans="2:3" s="172" customFormat="1">
      <c r="B188" s="180"/>
      <c r="C188" s="180"/>
    </row>
    <row r="189" spans="2:3" s="172" customFormat="1">
      <c r="B189" s="180"/>
      <c r="C189" s="180"/>
    </row>
    <row r="190" spans="2:3" s="172" customFormat="1">
      <c r="B190" s="180"/>
      <c r="C190" s="180"/>
    </row>
    <row r="191" spans="2:3" s="172" customFormat="1">
      <c r="B191" s="180"/>
      <c r="C191" s="180"/>
    </row>
    <row r="192" spans="2:3" s="172" customFormat="1">
      <c r="B192" s="180"/>
      <c r="C192" s="180"/>
    </row>
    <row r="193" spans="2:3" s="172" customFormat="1">
      <c r="B193" s="180"/>
      <c r="C193" s="180"/>
    </row>
    <row r="194" spans="2:3" s="172" customFormat="1">
      <c r="B194" s="180"/>
      <c r="C194" s="180"/>
    </row>
    <row r="195" spans="2:3" s="172" customFormat="1">
      <c r="B195" s="180"/>
      <c r="C195" s="180"/>
    </row>
    <row r="196" spans="2:3" s="172" customFormat="1">
      <c r="B196" s="180"/>
      <c r="C196" s="180"/>
    </row>
    <row r="197" spans="2:3" s="172" customFormat="1">
      <c r="B197" s="180"/>
      <c r="C197" s="180"/>
    </row>
    <row r="198" spans="2:3" s="172" customFormat="1">
      <c r="B198" s="180"/>
      <c r="C198" s="180"/>
    </row>
    <row r="199" spans="2:3" s="172" customFormat="1">
      <c r="B199" s="180"/>
      <c r="C199" s="180"/>
    </row>
    <row r="200" spans="2:3" s="172" customFormat="1">
      <c r="B200" s="180"/>
      <c r="C200" s="180"/>
    </row>
    <row r="201" spans="2:3" s="172" customFormat="1">
      <c r="B201" s="180"/>
      <c r="C201" s="180"/>
    </row>
    <row r="202" spans="2:3" s="172" customFormat="1">
      <c r="B202" s="180"/>
      <c r="C202" s="180"/>
    </row>
    <row r="203" spans="2:3" s="172" customFormat="1">
      <c r="B203" s="180"/>
      <c r="C203" s="180"/>
    </row>
    <row r="204" spans="2:3" s="172" customFormat="1">
      <c r="B204" s="180"/>
      <c r="C204" s="180"/>
    </row>
    <row r="205" spans="2:3" s="172" customFormat="1">
      <c r="B205" s="180"/>
      <c r="C205" s="180"/>
    </row>
    <row r="206" spans="2:3" s="172" customFormat="1">
      <c r="B206" s="180"/>
      <c r="C206" s="180"/>
    </row>
    <row r="207" spans="2:3" s="172" customFormat="1">
      <c r="B207" s="180"/>
      <c r="C207" s="180"/>
    </row>
    <row r="208" spans="2:3" s="172" customFormat="1">
      <c r="B208" s="180"/>
      <c r="C208" s="180"/>
    </row>
    <row r="209" spans="2:3" s="172" customFormat="1">
      <c r="B209" s="180"/>
      <c r="C209" s="180"/>
    </row>
    <row r="210" spans="2:3" s="172" customFormat="1">
      <c r="B210" s="180"/>
      <c r="C210" s="180"/>
    </row>
    <row r="211" spans="2:3" s="172" customFormat="1">
      <c r="B211" s="180"/>
      <c r="C211" s="180"/>
    </row>
    <row r="212" spans="2:3" s="172" customFormat="1">
      <c r="B212" s="180"/>
      <c r="C212" s="180"/>
    </row>
    <row r="213" spans="2:3" s="172" customFormat="1">
      <c r="B213" s="180"/>
      <c r="C213" s="180"/>
    </row>
    <row r="214" spans="2:3" s="172" customFormat="1">
      <c r="B214" s="180"/>
      <c r="C214" s="180"/>
    </row>
    <row r="215" spans="2:3" s="172" customFormat="1">
      <c r="B215" s="180"/>
      <c r="C215" s="180"/>
    </row>
    <row r="216" spans="2:3" s="172" customFormat="1">
      <c r="B216" s="180"/>
      <c r="C216" s="180"/>
    </row>
    <row r="217" spans="2:3" s="172" customFormat="1">
      <c r="B217" s="180"/>
      <c r="C217" s="180"/>
    </row>
    <row r="218" spans="2:3" s="172" customFormat="1">
      <c r="B218" s="180"/>
      <c r="C218" s="180"/>
    </row>
    <row r="219" spans="2:3" s="172" customFormat="1">
      <c r="B219" s="180"/>
      <c r="C219" s="180"/>
    </row>
    <row r="220" spans="2:3" s="172" customFormat="1">
      <c r="B220" s="180"/>
      <c r="C220" s="180"/>
    </row>
    <row r="221" spans="2:3" s="172" customFormat="1">
      <c r="B221" s="180"/>
      <c r="C221" s="180"/>
    </row>
    <row r="222" spans="2:3" s="172" customFormat="1">
      <c r="B222" s="180"/>
      <c r="C222" s="180"/>
    </row>
    <row r="223" spans="2:3" s="172" customFormat="1">
      <c r="B223" s="180"/>
      <c r="C223" s="180"/>
    </row>
    <row r="224" spans="2:3" s="172" customFormat="1">
      <c r="B224" s="180"/>
      <c r="C224" s="180"/>
    </row>
    <row r="225" spans="2:3" s="172" customFormat="1">
      <c r="B225" s="180"/>
      <c r="C225" s="180"/>
    </row>
    <row r="226" spans="2:3" s="172" customFormat="1">
      <c r="B226" s="180"/>
      <c r="C226" s="180"/>
    </row>
    <row r="227" spans="2:3" s="172" customFormat="1">
      <c r="B227" s="180"/>
      <c r="C227" s="180"/>
    </row>
    <row r="228" spans="2:3" s="172" customFormat="1">
      <c r="B228" s="180"/>
      <c r="C228" s="180"/>
    </row>
    <row r="229" spans="2:3" s="172" customFormat="1">
      <c r="B229" s="180"/>
      <c r="C229" s="180"/>
    </row>
    <row r="230" spans="2:3" s="172" customFormat="1">
      <c r="B230" s="180"/>
      <c r="C230" s="180"/>
    </row>
    <row r="231" spans="2:3" s="172" customFormat="1">
      <c r="B231" s="180"/>
      <c r="C231" s="180"/>
    </row>
    <row r="232" spans="2:3" s="172" customFormat="1">
      <c r="B232" s="180"/>
      <c r="C232" s="180"/>
    </row>
    <row r="233" spans="2:3" s="172" customFormat="1">
      <c r="B233" s="180"/>
      <c r="C233" s="180"/>
    </row>
    <row r="234" spans="2:3" s="172" customFormat="1">
      <c r="B234" s="180"/>
      <c r="C234" s="180"/>
    </row>
    <row r="235" spans="2:3" s="172" customFormat="1">
      <c r="B235" s="180"/>
      <c r="C235" s="180"/>
    </row>
    <row r="236" spans="2:3" s="172" customFormat="1">
      <c r="B236" s="180"/>
      <c r="C236" s="180"/>
    </row>
    <row r="237" spans="2:3" s="172" customFormat="1">
      <c r="B237" s="180"/>
      <c r="C237" s="180"/>
    </row>
    <row r="238" spans="2:3" s="172" customFormat="1">
      <c r="B238" s="180"/>
      <c r="C238" s="180"/>
    </row>
    <row r="239" spans="2:3" s="172" customFormat="1">
      <c r="B239" s="180"/>
      <c r="C239" s="180"/>
    </row>
    <row r="240" spans="2:3" s="172" customFormat="1">
      <c r="B240" s="180"/>
      <c r="C240" s="180"/>
    </row>
    <row r="241" spans="2:3" s="172" customFormat="1">
      <c r="B241" s="180"/>
      <c r="C241" s="180"/>
    </row>
    <row r="242" spans="2:3" s="172" customFormat="1">
      <c r="B242" s="180"/>
      <c r="C242" s="180"/>
    </row>
    <row r="243" spans="2:3" s="172" customFormat="1">
      <c r="B243" s="180"/>
      <c r="C243" s="180"/>
    </row>
    <row r="244" spans="2:3" s="172" customFormat="1">
      <c r="B244" s="180"/>
      <c r="C244" s="180"/>
    </row>
    <row r="245" spans="2:3" s="172" customFormat="1">
      <c r="B245" s="180"/>
      <c r="C245" s="180"/>
    </row>
    <row r="246" spans="2:3" s="172" customFormat="1">
      <c r="B246" s="180"/>
      <c r="C246" s="180"/>
    </row>
    <row r="247" spans="2:3" s="172" customFormat="1">
      <c r="B247" s="180"/>
      <c r="C247" s="180"/>
    </row>
    <row r="248" spans="2:3" s="172" customFormat="1">
      <c r="B248" s="180"/>
      <c r="C248" s="180"/>
    </row>
    <row r="249" spans="2:3" s="172" customFormat="1">
      <c r="B249" s="180"/>
      <c r="C249" s="180"/>
    </row>
    <row r="250" spans="2:3" s="172" customFormat="1">
      <c r="B250" s="180"/>
      <c r="C250" s="180"/>
    </row>
    <row r="251" spans="2:3" s="172" customFormat="1">
      <c r="B251" s="180"/>
      <c r="C251" s="180"/>
    </row>
    <row r="252" spans="2:3" s="172" customFormat="1">
      <c r="B252" s="180"/>
      <c r="C252" s="180"/>
    </row>
    <row r="253" spans="2:3" s="172" customFormat="1">
      <c r="B253" s="180"/>
      <c r="C253" s="180"/>
    </row>
    <row r="254" spans="2:3" s="172" customFormat="1">
      <c r="B254" s="180"/>
      <c r="C254" s="180"/>
    </row>
    <row r="255" spans="2:3" s="172" customFormat="1">
      <c r="B255" s="180"/>
      <c r="C255" s="180"/>
    </row>
    <row r="256" spans="2:3" s="172" customFormat="1">
      <c r="B256" s="180"/>
      <c r="C256" s="180"/>
    </row>
    <row r="257" spans="2:3" s="172" customFormat="1">
      <c r="B257" s="180"/>
      <c r="C257" s="180"/>
    </row>
    <row r="258" spans="2:3" s="172" customFormat="1">
      <c r="B258" s="180"/>
      <c r="C258" s="180"/>
    </row>
    <row r="259" spans="2:3" s="172" customFormat="1">
      <c r="B259" s="180"/>
      <c r="C259" s="180"/>
    </row>
    <row r="260" spans="2:3" s="172" customFormat="1">
      <c r="B260" s="180"/>
      <c r="C260" s="180"/>
    </row>
    <row r="261" spans="2:3" s="172" customFormat="1">
      <c r="B261" s="180"/>
      <c r="C261" s="180"/>
    </row>
    <row r="262" spans="2:3" s="172" customFormat="1">
      <c r="B262" s="180"/>
      <c r="C262" s="180"/>
    </row>
    <row r="263" spans="2:3" s="172" customFormat="1">
      <c r="B263" s="180"/>
      <c r="C263" s="180"/>
    </row>
    <row r="264" spans="2:3" s="172" customFormat="1">
      <c r="B264" s="180"/>
      <c r="C264" s="180"/>
    </row>
    <row r="265" spans="2:3" s="172" customFormat="1">
      <c r="B265" s="180"/>
      <c r="C265" s="180"/>
    </row>
    <row r="266" spans="2:3" s="172" customFormat="1">
      <c r="B266" s="180"/>
      <c r="C266" s="180"/>
    </row>
    <row r="267" spans="2:3" s="172" customFormat="1">
      <c r="B267" s="180"/>
      <c r="C267" s="180"/>
    </row>
    <row r="268" spans="2:3" s="172" customFormat="1">
      <c r="B268" s="180"/>
      <c r="C268" s="180"/>
    </row>
    <row r="269" spans="2:3" s="172" customFormat="1">
      <c r="B269" s="180"/>
      <c r="C269" s="180"/>
    </row>
    <row r="270" spans="2:3" s="172" customFormat="1">
      <c r="B270" s="180"/>
      <c r="C270" s="180"/>
    </row>
    <row r="271" spans="2:3" s="172" customFormat="1">
      <c r="B271" s="180"/>
      <c r="C271" s="180"/>
    </row>
    <row r="272" spans="2:3" s="172" customFormat="1">
      <c r="B272" s="180"/>
      <c r="C272" s="180"/>
    </row>
    <row r="273" spans="2:3" s="172" customFormat="1">
      <c r="B273" s="180"/>
      <c r="C273" s="180"/>
    </row>
    <row r="274" spans="2:3" s="172" customFormat="1">
      <c r="B274" s="180"/>
      <c r="C274" s="180"/>
    </row>
    <row r="275" spans="2:3" s="172" customFormat="1">
      <c r="B275" s="180"/>
      <c r="C275" s="180"/>
    </row>
    <row r="276" spans="2:3" s="172" customFormat="1">
      <c r="B276" s="180"/>
      <c r="C276" s="180"/>
    </row>
    <row r="277" spans="2:3" s="172" customFormat="1">
      <c r="B277" s="180"/>
      <c r="C277" s="180"/>
    </row>
    <row r="278" spans="2:3" s="172" customFormat="1">
      <c r="B278" s="180"/>
      <c r="C278" s="180"/>
    </row>
    <row r="279" spans="2:3" s="172" customFormat="1">
      <c r="B279" s="180"/>
      <c r="C279" s="180"/>
    </row>
    <row r="280" spans="2:3" s="172" customFormat="1">
      <c r="B280" s="180"/>
      <c r="C280" s="180"/>
    </row>
    <row r="281" spans="2:3" s="172" customFormat="1">
      <c r="B281" s="180"/>
      <c r="C281" s="180"/>
    </row>
    <row r="282" spans="2:3" s="172" customFormat="1">
      <c r="B282" s="180"/>
      <c r="C282" s="180"/>
    </row>
    <row r="283" spans="2:3" s="172" customFormat="1">
      <c r="B283" s="180"/>
      <c r="C283" s="180"/>
    </row>
    <row r="284" spans="2:3" s="172" customFormat="1">
      <c r="B284" s="180"/>
      <c r="C284" s="180"/>
    </row>
    <row r="285" spans="2:3" s="172" customFormat="1">
      <c r="B285" s="180"/>
      <c r="C285" s="180"/>
    </row>
    <row r="286" spans="2:3" s="172" customFormat="1">
      <c r="B286" s="180"/>
      <c r="C286" s="180"/>
    </row>
    <row r="287" spans="2:3" s="172" customFormat="1">
      <c r="B287" s="180"/>
      <c r="C287" s="180"/>
    </row>
    <row r="288" spans="2:3" s="172" customFormat="1">
      <c r="B288" s="180"/>
      <c r="C288" s="180"/>
    </row>
    <row r="289" spans="2:3" s="172" customFormat="1">
      <c r="B289" s="180"/>
      <c r="C289" s="180"/>
    </row>
    <row r="290" spans="2:3" s="172" customFormat="1">
      <c r="B290" s="180"/>
      <c r="C290" s="180"/>
    </row>
    <row r="291" spans="2:3" s="172" customFormat="1">
      <c r="B291" s="180"/>
      <c r="C291" s="180"/>
    </row>
    <row r="292" spans="2:3" s="172" customFormat="1">
      <c r="B292" s="180"/>
      <c r="C292" s="180"/>
    </row>
    <row r="293" spans="2:3" s="172" customFormat="1">
      <c r="B293" s="180"/>
      <c r="C293" s="180"/>
    </row>
    <row r="294" spans="2:3" s="172" customFormat="1">
      <c r="B294" s="180"/>
      <c r="C294" s="180"/>
    </row>
    <row r="295" spans="2:3" s="172" customFormat="1">
      <c r="B295" s="180"/>
      <c r="C295" s="180"/>
    </row>
    <row r="296" spans="2:3" s="172" customFormat="1">
      <c r="B296" s="180"/>
      <c r="C296" s="180"/>
    </row>
    <row r="297" spans="2:3" s="172" customFormat="1">
      <c r="B297" s="180"/>
      <c r="C297" s="180"/>
    </row>
    <row r="298" spans="2:3" s="172" customFormat="1">
      <c r="B298" s="180"/>
      <c r="C298" s="180"/>
    </row>
    <row r="299" spans="2:3" s="172" customFormat="1">
      <c r="B299" s="180"/>
      <c r="C299" s="180"/>
    </row>
    <row r="300" spans="2:3" s="172" customFormat="1">
      <c r="B300" s="180"/>
      <c r="C300" s="180"/>
    </row>
    <row r="301" spans="2:3" s="172" customFormat="1">
      <c r="B301" s="180"/>
      <c r="C301" s="180"/>
    </row>
    <row r="302" spans="2:3" s="172" customFormat="1">
      <c r="B302" s="180"/>
      <c r="C302" s="180"/>
    </row>
    <row r="303" spans="2:3" s="172" customFormat="1">
      <c r="B303" s="180"/>
      <c r="C303" s="180"/>
    </row>
    <row r="304" spans="2:3" s="172" customFormat="1">
      <c r="B304" s="180"/>
      <c r="C304" s="180"/>
    </row>
    <row r="305" spans="2:3" s="172" customFormat="1">
      <c r="B305" s="180"/>
      <c r="C305" s="180"/>
    </row>
    <row r="306" spans="2:3" s="172" customFormat="1">
      <c r="B306" s="180"/>
      <c r="C306" s="180"/>
    </row>
    <row r="307" spans="2:3" s="172" customFormat="1">
      <c r="B307" s="180"/>
      <c r="C307" s="180"/>
    </row>
    <row r="308" spans="2:3" s="172" customFormat="1">
      <c r="B308" s="180"/>
      <c r="C308" s="180"/>
    </row>
    <row r="309" spans="2:3" s="172" customFormat="1">
      <c r="B309" s="180"/>
      <c r="C309" s="180"/>
    </row>
    <row r="310" spans="2:3" s="172" customFormat="1">
      <c r="B310" s="180"/>
      <c r="C310" s="180"/>
    </row>
    <row r="311" spans="2:3" s="172" customFormat="1">
      <c r="B311" s="180"/>
      <c r="C311" s="180"/>
    </row>
    <row r="312" spans="2:3" s="172" customFormat="1">
      <c r="B312" s="180"/>
      <c r="C312" s="180"/>
    </row>
    <row r="313" spans="2:3" s="172" customFormat="1">
      <c r="B313" s="180"/>
      <c r="C313" s="180"/>
    </row>
    <row r="314" spans="2:3" s="172" customFormat="1">
      <c r="B314" s="180"/>
      <c r="C314" s="180"/>
    </row>
  </sheetData>
  <sheetProtection algorithmName="SHA-512" hashValue="9hreBwVVJ1xdKD0Jtye+drK7mBBf/fPQoSMAl4G+bo75GZK19BeHqplykvgoRFcIX7aRwDuH8P/2N2JdGbMxGQ==" saltValue="QEhQUdkFP5OU5KWDGz14XQ==" spinCount="100000" sheet="1" objects="1" scenario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7" right="0.7" top="0.75" bottom="0.75" header="0.3" footer="0.3"/>
  <customProperties>
    <customPr name="EpmWorksheetKeyString_GUID" r:id="rId1"/>
  </customProperties>
  <ignoredErrors>
    <ignoredError sqref="G35 G5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CL3165"/>
  <sheetViews>
    <sheetView topLeftCell="K11" zoomScale="85" zoomScaleNormal="85" workbookViewId="0">
      <selection activeCell="P14" sqref="P14:S14"/>
    </sheetView>
  </sheetViews>
  <sheetFormatPr defaultColWidth="9" defaultRowHeight="16.5"/>
  <cols>
    <col min="1" max="1" width="9" style="33"/>
    <col min="2" max="2" width="42.625" style="1" customWidth="1"/>
    <col min="3" max="3" width="11.75" style="1" bestFit="1" customWidth="1"/>
    <col min="4" max="4" width="14.625" style="1" customWidth="1"/>
    <col min="5" max="5" width="8.5" style="1" customWidth="1"/>
    <col min="6" max="6" width="29.625" style="1" customWidth="1"/>
    <col min="7" max="7" width="21.125" style="1" customWidth="1"/>
    <col min="8" max="8" width="17.375" style="82" customWidth="1"/>
    <col min="9" max="9" width="15.875" style="1" customWidth="1"/>
    <col min="10" max="10" width="21" style="1" customWidth="1"/>
    <col min="11" max="11" width="14.625" style="82" customWidth="1"/>
    <col min="12" max="12" width="10.5" style="1" customWidth="1"/>
    <col min="13" max="13" width="17.625" style="1" customWidth="1"/>
    <col min="14" max="14" width="16.125" style="1" customWidth="1"/>
    <col min="15" max="15" width="26.875" style="1" customWidth="1"/>
    <col min="16" max="16" width="10.25" style="1" bestFit="1" customWidth="1"/>
    <col min="17" max="18" width="10.375" style="1" bestFit="1" customWidth="1"/>
    <col min="19" max="19" width="10.25" style="1" bestFit="1" customWidth="1"/>
    <col min="20" max="20" width="2" style="58" customWidth="1"/>
    <col min="21" max="22" width="8.625" style="27" customWidth="1"/>
    <col min="23" max="23" width="11.5" style="27" customWidth="1"/>
    <col min="24" max="24" width="8.625" style="27" customWidth="1"/>
    <col min="25" max="25" width="14.125" style="27" customWidth="1"/>
    <col min="26" max="26" width="1.5" style="58" customWidth="1"/>
    <col min="27" max="27" width="22.125" style="82" customWidth="1"/>
    <col min="28" max="28" width="21.375" style="82" customWidth="1"/>
    <col min="29" max="29" width="16.125" style="82" customWidth="1"/>
    <col min="30" max="30" width="18.625" style="82" customWidth="1"/>
    <col min="31" max="31" width="19.5" style="1" customWidth="1"/>
    <col min="32" max="32" width="12.125" style="58" customWidth="1"/>
    <col min="33" max="33" width="12.25" style="58" bestFit="1" customWidth="1"/>
    <col min="34" max="90" width="9" style="58"/>
    <col min="91" max="16384" width="9" style="1"/>
  </cols>
  <sheetData>
    <row r="1" spans="1:90" hidden="1">
      <c r="H1" s="1"/>
      <c r="K1" s="1"/>
      <c r="U1" s="1"/>
      <c r="V1" s="1"/>
      <c r="W1" s="1"/>
      <c r="X1" s="1"/>
    </row>
    <row r="2" spans="1:90" s="55" customFormat="1" ht="26.25">
      <c r="B2" s="499" t="str">
        <f>'Navigation Pane'!B2</f>
        <v>Brisbane City Council</v>
      </c>
      <c r="C2" s="499"/>
      <c r="D2" s="499"/>
      <c r="E2" s="499"/>
      <c r="F2" s="499"/>
      <c r="G2" s="499"/>
      <c r="H2" s="500"/>
      <c r="I2" s="499"/>
      <c r="J2" s="499"/>
      <c r="K2" s="500"/>
      <c r="L2" s="499"/>
      <c r="M2" s="49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row>
    <row r="3" spans="1:90" s="55" customFormat="1" ht="25.5" customHeight="1">
      <c r="B3" s="499" t="s">
        <v>68</v>
      </c>
      <c r="C3" s="499"/>
      <c r="D3" s="499"/>
      <c r="E3" s="499"/>
      <c r="F3" s="499"/>
      <c r="G3" s="499"/>
      <c r="H3" s="500"/>
      <c r="I3" s="499"/>
      <c r="J3" s="499"/>
      <c r="K3" s="500"/>
      <c r="L3" s="499"/>
      <c r="M3" s="49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row>
    <row r="4" spans="1:90" s="55" customFormat="1" ht="29.45" customHeight="1">
      <c r="A4" s="140"/>
      <c r="B4" s="56"/>
      <c r="C4" s="56"/>
      <c r="D4" s="56"/>
      <c r="H4" s="76"/>
      <c r="K4" s="76"/>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row>
    <row r="5" spans="1:90" s="55" customFormat="1" ht="21" customHeight="1">
      <c r="B5" s="517" t="s">
        <v>69</v>
      </c>
      <c r="C5" s="517"/>
      <c r="D5" s="517"/>
      <c r="E5" s="517"/>
      <c r="F5" s="517"/>
      <c r="G5" s="517"/>
      <c r="H5" s="518"/>
      <c r="I5" s="517"/>
      <c r="J5" s="517"/>
      <c r="K5" s="518"/>
      <c r="L5" s="517"/>
      <c r="M5" s="517"/>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row>
    <row r="6" spans="1:90" s="33" customFormat="1" hidden="1">
      <c r="T6" s="55"/>
      <c r="U6" s="55"/>
      <c r="V6" s="55"/>
      <c r="W6" s="55"/>
      <c r="X6" s="55"/>
      <c r="Y6" s="55"/>
      <c r="Z6" s="55"/>
      <c r="AA6" s="55"/>
      <c r="AB6" s="55"/>
      <c r="AC6" s="55"/>
      <c r="AD6" s="55"/>
      <c r="AE6" s="55"/>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row>
    <row r="7" spans="1:90" s="33" customFormat="1" ht="17.25" thickBot="1">
      <c r="H7" s="77"/>
      <c r="K7" s="77"/>
      <c r="T7" s="55"/>
      <c r="U7" s="55"/>
      <c r="V7" s="55"/>
      <c r="W7" s="55"/>
      <c r="X7" s="55"/>
      <c r="Y7" s="55"/>
      <c r="Z7" s="55"/>
      <c r="AA7" s="55"/>
      <c r="AB7" s="55"/>
      <c r="AC7" s="55"/>
      <c r="AD7" s="55"/>
      <c r="AE7" s="55"/>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row>
    <row r="8" spans="1:90" s="33" customFormat="1" ht="17.25" thickBot="1">
      <c r="B8" s="501" t="s">
        <v>70</v>
      </c>
      <c r="C8" s="502"/>
      <c r="D8" s="34" t="s">
        <v>71</v>
      </c>
      <c r="H8" s="77"/>
      <c r="K8" s="77"/>
      <c r="T8" s="55"/>
      <c r="U8" s="55"/>
      <c r="V8" s="55"/>
      <c r="W8" s="55"/>
      <c r="X8" s="55"/>
      <c r="Y8" s="55"/>
      <c r="Z8" s="55"/>
      <c r="AA8" s="55"/>
      <c r="AB8" s="55"/>
      <c r="AC8" s="55"/>
      <c r="AD8" s="55"/>
      <c r="AE8" s="55"/>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row>
    <row r="9" spans="1:90" s="33" customFormat="1" ht="17.25" thickBot="1">
      <c r="H9" s="77"/>
      <c r="K9" s="77"/>
      <c r="T9" s="55"/>
      <c r="U9" s="55"/>
      <c r="V9" s="55"/>
      <c r="W9" s="55"/>
      <c r="X9" s="55"/>
      <c r="Y9" s="55"/>
      <c r="Z9" s="55"/>
      <c r="AA9" s="55"/>
      <c r="AB9" s="55"/>
      <c r="AC9" s="55"/>
      <c r="AD9" s="55"/>
      <c r="AE9" s="55"/>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row>
    <row r="10" spans="1:90" ht="17.25" thickBot="1">
      <c r="B10" s="5"/>
      <c r="C10" s="6"/>
      <c r="D10" s="6"/>
      <c r="E10" s="6"/>
      <c r="F10" s="6"/>
      <c r="G10" s="6"/>
      <c r="H10" s="83" t="s">
        <v>72</v>
      </c>
      <c r="I10" s="6"/>
      <c r="J10" s="6"/>
      <c r="K10" s="83"/>
      <c r="L10" s="6"/>
      <c r="M10" s="6"/>
      <c r="N10" s="6"/>
      <c r="O10" s="7"/>
      <c r="P10" s="503" t="s">
        <v>73</v>
      </c>
      <c r="Q10" s="504"/>
      <c r="R10" s="504"/>
      <c r="S10" s="505"/>
      <c r="T10" s="357"/>
      <c r="U10" s="72"/>
      <c r="V10" s="74" t="s">
        <v>74</v>
      </c>
      <c r="W10" s="72"/>
      <c r="X10" s="72"/>
      <c r="Y10" s="75"/>
      <c r="AA10" s="78"/>
      <c r="AB10" s="79" t="s">
        <v>75</v>
      </c>
      <c r="AC10" s="79"/>
      <c r="AD10" s="79"/>
      <c r="AE10" s="75"/>
    </row>
    <row r="11" spans="1:90" ht="15.75" customHeight="1" thickBot="1">
      <c r="B11" s="506" t="s">
        <v>76</v>
      </c>
      <c r="C11" s="507"/>
      <c r="D11" s="507"/>
      <c r="E11" s="507"/>
      <c r="F11" s="507"/>
      <c r="G11" s="506" t="s">
        <v>77</v>
      </c>
      <c r="H11" s="508"/>
      <c r="I11" s="506" t="s">
        <v>78</v>
      </c>
      <c r="J11" s="507"/>
      <c r="K11" s="509"/>
      <c r="L11" s="507"/>
      <c r="M11" s="507"/>
      <c r="N11" s="506" t="s">
        <v>79</v>
      </c>
      <c r="O11" s="510"/>
      <c r="P11" s="511" t="str">
        <f>'Catchment Demand - Parks'!$C8</f>
        <v>East</v>
      </c>
      <c r="Q11" s="513" t="str">
        <f>'Catchment Demand - Parks'!$C9</f>
        <v>North</v>
      </c>
      <c r="R11" s="513" t="str">
        <f>'Catchment Demand - Parks'!$C10</f>
        <v>South</v>
      </c>
      <c r="S11" s="515" t="str">
        <f>'Catchment Demand - Parks'!$C11</f>
        <v>West</v>
      </c>
      <c r="T11" s="357"/>
      <c r="U11" s="495" t="str">
        <f>P11</f>
        <v>East</v>
      </c>
      <c r="V11" s="495" t="str">
        <f>Q11</f>
        <v>North</v>
      </c>
      <c r="W11" s="495" t="str">
        <f>R11</f>
        <v>South</v>
      </c>
      <c r="X11" s="495" t="str">
        <f>S11</f>
        <v>West</v>
      </c>
      <c r="Y11" s="497" t="s">
        <v>80</v>
      </c>
      <c r="AA11" s="491" t="str">
        <f>P11</f>
        <v>East</v>
      </c>
      <c r="AB11" s="491" t="str">
        <f>Q11</f>
        <v>North</v>
      </c>
      <c r="AC11" s="491" t="str">
        <f>R11</f>
        <v>South</v>
      </c>
      <c r="AD11" s="491" t="str">
        <f>S11</f>
        <v>West</v>
      </c>
      <c r="AE11" s="493" t="s">
        <v>80</v>
      </c>
    </row>
    <row r="12" spans="1:90" ht="94.5" customHeight="1" thickBot="1">
      <c r="B12" s="384" t="s">
        <v>81</v>
      </c>
      <c r="C12" s="385" t="s">
        <v>82</v>
      </c>
      <c r="D12" s="385" t="s">
        <v>83</v>
      </c>
      <c r="E12" s="385" t="s">
        <v>84</v>
      </c>
      <c r="F12" s="385" t="s">
        <v>85</v>
      </c>
      <c r="G12" s="385" t="s">
        <v>86</v>
      </c>
      <c r="H12" s="386" t="s">
        <v>87</v>
      </c>
      <c r="I12" s="387" t="s">
        <v>88</v>
      </c>
      <c r="J12" s="388" t="s">
        <v>89</v>
      </c>
      <c r="K12" s="389" t="s">
        <v>90</v>
      </c>
      <c r="L12" s="390" t="s">
        <v>91</v>
      </c>
      <c r="M12" s="390" t="s">
        <v>92</v>
      </c>
      <c r="N12" s="385" t="s">
        <v>93</v>
      </c>
      <c r="O12" s="385" t="s">
        <v>94</v>
      </c>
      <c r="P12" s="512"/>
      <c r="Q12" s="514"/>
      <c r="R12" s="514"/>
      <c r="S12" s="516"/>
      <c r="T12" s="357"/>
      <c r="U12" s="496"/>
      <c r="V12" s="496"/>
      <c r="W12" s="496"/>
      <c r="X12" s="496"/>
      <c r="Y12" s="498"/>
      <c r="AA12" s="492"/>
      <c r="AB12" s="492"/>
      <c r="AC12" s="492"/>
      <c r="AD12" s="492"/>
      <c r="AE12" s="494"/>
    </row>
    <row r="13" spans="1:90" ht="33" thickBot="1">
      <c r="B13" s="4"/>
      <c r="C13" s="4"/>
      <c r="D13" s="4"/>
      <c r="E13" s="4"/>
      <c r="F13" s="4"/>
      <c r="G13" s="4"/>
      <c r="H13" s="92"/>
      <c r="I13" s="380"/>
      <c r="J13" s="346"/>
      <c r="K13" s="91"/>
      <c r="L13" s="28"/>
      <c r="M13" s="351"/>
      <c r="N13" s="3"/>
      <c r="O13" s="280"/>
      <c r="P13" s="359">
        <v>1</v>
      </c>
      <c r="Q13" s="360">
        <f>P13+1</f>
        <v>2</v>
      </c>
      <c r="R13" s="359">
        <f t="shared" ref="R13:S13" si="0">Q13+1</f>
        <v>3</v>
      </c>
      <c r="S13" s="359">
        <f t="shared" si="0"/>
        <v>4</v>
      </c>
      <c r="T13" s="357"/>
      <c r="U13" s="222"/>
      <c r="V13" s="80"/>
      <c r="W13" s="222"/>
      <c r="X13" s="222"/>
      <c r="Y13" s="221"/>
      <c r="AA13" s="222"/>
      <c r="AB13" s="80"/>
      <c r="AC13" s="222"/>
      <c r="AD13" s="222"/>
      <c r="AE13" s="221"/>
    </row>
    <row r="14" spans="1:90" s="2" customFormat="1" ht="43.35" customHeight="1" thickBot="1">
      <c r="A14" s="57"/>
      <c r="B14" s="253" t="s">
        <v>95</v>
      </c>
      <c r="C14" s="252" t="s">
        <v>96</v>
      </c>
      <c r="D14" s="252" t="s">
        <v>97</v>
      </c>
      <c r="E14" s="252"/>
      <c r="F14" s="252"/>
      <c r="G14" s="253"/>
      <c r="H14" s="375"/>
      <c r="I14" s="251"/>
      <c r="J14" s="347"/>
      <c r="K14" s="254"/>
      <c r="L14" s="255"/>
      <c r="M14" s="352"/>
      <c r="N14" s="253"/>
      <c r="O14" s="363"/>
      <c r="P14" s="272"/>
      <c r="Q14" s="272"/>
      <c r="R14" s="272"/>
      <c r="S14" s="272"/>
      <c r="T14" s="58"/>
      <c r="U14" s="142">
        <v>1</v>
      </c>
      <c r="V14" s="142">
        <v>1</v>
      </c>
      <c r="W14" s="142">
        <v>1</v>
      </c>
      <c r="X14" s="142">
        <v>1</v>
      </c>
      <c r="Y14" s="143"/>
      <c r="Z14" s="60"/>
      <c r="AA14" s="272">
        <f>SUM(AA15:AA2680)</f>
        <v>2404804071.75</v>
      </c>
      <c r="AB14" s="272">
        <f>SUM(AB15:AB2680)</f>
        <v>2341273416.75</v>
      </c>
      <c r="AC14" s="272">
        <f>SUM(AC15:AC2680)</f>
        <v>2511530904.75</v>
      </c>
      <c r="AD14" s="272">
        <f>SUM(AD15:AD2680)</f>
        <v>2389924915.75</v>
      </c>
      <c r="AE14" s="273">
        <f>SUM(AE15:AE2680)</f>
        <v>9647533309</v>
      </c>
      <c r="AF14" s="403"/>
      <c r="AG14" s="403"/>
      <c r="AH14" s="403"/>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row>
    <row r="15" spans="1:90">
      <c r="B15" s="225" t="s">
        <v>98</v>
      </c>
      <c r="C15" s="226" t="s">
        <v>99</v>
      </c>
      <c r="D15" s="226" t="s">
        <v>100</v>
      </c>
      <c r="E15" s="226" t="s">
        <v>101</v>
      </c>
      <c r="F15" s="256" t="s">
        <v>102</v>
      </c>
      <c r="G15" s="257">
        <v>0.5</v>
      </c>
      <c r="H15" s="376">
        <v>0</v>
      </c>
      <c r="I15" s="381">
        <v>359.58638055692694</v>
      </c>
      <c r="J15" s="348">
        <f>Table1[[#This Row],[Embellishment Area (m2)]]*Table1[[#This Row],[Construction Unit Rate ($/m)]]*Table1[[#This Row],[Embellishment Area Factor]]</f>
        <v>0</v>
      </c>
      <c r="K15" s="262">
        <v>0</v>
      </c>
      <c r="L15" s="353">
        <v>107.04131349308125</v>
      </c>
      <c r="M15" s="100">
        <f>Table1[[#This Row],[Size of land (m2)]]*Table1[[#This Row],[Land Unit Rate ($/m2)]]</f>
        <v>0</v>
      </c>
      <c r="N15" s="260">
        <v>2021</v>
      </c>
      <c r="O15" s="100">
        <f>ROUND(IF(Table1[[#This Row],[Valuation Year]]=2016,(Table1[[#This Row],[Total Construction Cost ($)]]+Table1[[#This Row],[Land Value]])*('General Input Sheet'!$G$38/'General Input Sheet'!$G$43),Table1[[#This Row],[Total Construction Cost ($)]]+Table1[[#This Row],[Land Value]]),0)</f>
        <v>0</v>
      </c>
      <c r="P15" s="139" t="str" cm="1">
        <f t="array" ref="P15">_xlfn.IFS(Table1[[#This Row],[Asset Class]]&lt;&gt;"Local","y",P$11=$E15,"y",Table1[[#This Row],[Asset Class]]="Local","")</f>
        <v>y</v>
      </c>
      <c r="Q15" s="99" t="str" cm="1">
        <f t="array" ref="Q15">_xlfn.IFS(Table1[[#This Row],[Asset Class]]&lt;&gt;"Local","y",Q$11=$E15,"y",Table1[[#This Row],[Asset Class]]="Local","")</f>
        <v>y</v>
      </c>
      <c r="R15" s="99" t="str" cm="1">
        <f t="array" ref="R15">_xlfn.IFS(Table1[[#This Row],[Asset Class]]&lt;&gt;"Local","y",R$11=$E15,"y",Table1[[#This Row],[Asset Class]]="Local","")</f>
        <v>y</v>
      </c>
      <c r="S15" s="358" t="str" cm="1">
        <f t="array" ref="S15">_xlfn.IFS(Table1[[#This Row],[Asset Class]]&lt;&gt;"Local","y",S$11=$E15,"y",Table1[[#This Row],[Asset Class]]="Local","")</f>
        <v>y</v>
      </c>
      <c r="U15" s="109">
        <f>IF(Table1[[#This Row],[Asset Class]]&lt;&gt;"Local",0.25,IF(P15="y",1,""))</f>
        <v>0.25</v>
      </c>
      <c r="V15" s="435">
        <f>IF(Table1[[#This Row],[Asset Class]]&lt;&gt;"Local",0.25,IF(Q15="y",1,""))</f>
        <v>0.25</v>
      </c>
      <c r="W15" s="435">
        <f>IF(Table1[[#This Row],[Asset Class]]&lt;&gt;"Local",0.25,IF(R15="y",1,""))</f>
        <v>0.25</v>
      </c>
      <c r="X15" s="435">
        <f>IF(Table1[[#This Row],[Asset Class]]&lt;&gt;"Local",0.25,IF(S15="y",1,""))</f>
        <v>0.25</v>
      </c>
      <c r="Y15" s="108">
        <f t="shared" ref="Y15:Y78" si="1">SUM(U15:X15)</f>
        <v>1</v>
      </c>
      <c r="AA15" s="274">
        <f t="shared" ref="AA15:AA78" si="2">IF(U15="","",(U15/$Y15)*$O15)</f>
        <v>0</v>
      </c>
      <c r="AB15" s="275">
        <f t="shared" ref="AB15:AB78" si="3">IF(V15="","",(V15/$Y15)*$O15)</f>
        <v>0</v>
      </c>
      <c r="AC15" s="275">
        <f t="shared" ref="AC15:AC78" si="4">IF(W15="","",(W15/$Y15)*$O15)</f>
        <v>0</v>
      </c>
      <c r="AD15" s="275">
        <f t="shared" ref="AD15:AD78" si="5">IF(X15="","",(X15/$Y15)*$O15)</f>
        <v>0</v>
      </c>
      <c r="AE15" s="276">
        <f t="shared" ref="AE15:AE78" si="6">SUM(AA15:AD15)</f>
        <v>0</v>
      </c>
    </row>
    <row r="16" spans="1:90">
      <c r="B16" s="227" t="s">
        <v>103</v>
      </c>
      <c r="C16" s="228" t="s">
        <v>104</v>
      </c>
      <c r="D16" s="228" t="s">
        <v>105</v>
      </c>
      <c r="E16" s="228" t="s">
        <v>106</v>
      </c>
      <c r="F16" s="258" t="s">
        <v>107</v>
      </c>
      <c r="G16" s="374">
        <v>0.5</v>
      </c>
      <c r="H16" s="377">
        <v>0</v>
      </c>
      <c r="I16" s="382">
        <v>295.91815694928124</v>
      </c>
      <c r="J16" s="349">
        <f>Table1[[#This Row],[Embellishment Area (m2)]]*Table1[[#This Row],[Construction Unit Rate ($/m)]]*Table1[[#This Row],[Embellishment Area Factor]]</f>
        <v>0</v>
      </c>
      <c r="K16" s="263">
        <v>0</v>
      </c>
      <c r="L16" s="354">
        <v>157.26221918381682</v>
      </c>
      <c r="M16" s="101">
        <f>Table1[[#This Row],[Size of land (m2)]]*Table1[[#This Row],[Land Unit Rate ($/m2)]]</f>
        <v>0</v>
      </c>
      <c r="N16" s="261">
        <v>2021</v>
      </c>
      <c r="O16" s="101">
        <f>ROUND(IF(Table1[[#This Row],[Valuation Year]]=2016,(Table1[[#This Row],[Total Construction Cost ($)]]+Table1[[#This Row],[Land Value]])*('General Input Sheet'!$G$38/'General Input Sheet'!$G$43),Table1[[#This Row],[Total Construction Cost ($)]]+Table1[[#This Row],[Land Value]]),0)</f>
        <v>0</v>
      </c>
      <c r="P16" s="139" t="str" cm="1">
        <f t="array" ref="P16">_xlfn.IFS(Table1[[#This Row],[Asset Class]]&lt;&gt;"Local","y",P$11=$E16,"y",Table1[[#This Row],[Asset Class]]="Local","")</f>
        <v>y</v>
      </c>
      <c r="Q16" s="99" t="str" cm="1">
        <f t="array" ref="Q16">_xlfn.IFS(Table1[[#This Row],[Asset Class]]&lt;&gt;"Local","y",Q$11=$E16,"y",Table1[[#This Row],[Asset Class]]="Local","")</f>
        <v>y</v>
      </c>
      <c r="R16" s="99" t="str" cm="1">
        <f t="array" ref="R16">_xlfn.IFS(Table1[[#This Row],[Asset Class]]&lt;&gt;"Local","y",R$11=$E16,"y",Table1[[#This Row],[Asset Class]]="Local","")</f>
        <v>y</v>
      </c>
      <c r="S16" s="358" t="str" cm="1">
        <f t="array" ref="S16">_xlfn.IFS(Table1[[#This Row],[Asset Class]]&lt;&gt;"Local","y",S$11=$E16,"y",Table1[[#This Row],[Asset Class]]="Local","")</f>
        <v>y</v>
      </c>
      <c r="U16" s="109">
        <f>IF(Table1[[#This Row],[Asset Class]]&lt;&gt;"Local",0.25,IF(P16="y",1,""))</f>
        <v>0.25</v>
      </c>
      <c r="V16" s="435">
        <f>IF(Table1[[#This Row],[Asset Class]]&lt;&gt;"Local",0.25,IF(Q16="y",1,""))</f>
        <v>0.25</v>
      </c>
      <c r="W16" s="435">
        <f>IF(Table1[[#This Row],[Asset Class]]&lt;&gt;"Local",0.25,IF(R16="y",1,""))</f>
        <v>0.25</v>
      </c>
      <c r="X16" s="435">
        <f>IF(Table1[[#This Row],[Asset Class]]&lt;&gt;"Local",0.25,IF(S16="y",1,""))</f>
        <v>0.25</v>
      </c>
      <c r="Y16" s="109">
        <f t="shared" si="1"/>
        <v>1</v>
      </c>
      <c r="AA16" s="274">
        <f t="shared" si="2"/>
        <v>0</v>
      </c>
      <c r="AB16" s="275">
        <f t="shared" si="3"/>
        <v>0</v>
      </c>
      <c r="AC16" s="275">
        <f t="shared" si="4"/>
        <v>0</v>
      </c>
      <c r="AD16" s="275">
        <f t="shared" si="5"/>
        <v>0</v>
      </c>
      <c r="AE16" s="276">
        <f t="shared" si="6"/>
        <v>0</v>
      </c>
    </row>
    <row r="17" spans="2:31">
      <c r="B17" s="227" t="s">
        <v>108</v>
      </c>
      <c r="C17" s="228" t="s">
        <v>109</v>
      </c>
      <c r="D17" s="228" t="s">
        <v>110</v>
      </c>
      <c r="E17" s="228" t="s">
        <v>106</v>
      </c>
      <c r="F17" s="258" t="s">
        <v>107</v>
      </c>
      <c r="G17" s="374">
        <v>0.5</v>
      </c>
      <c r="H17" s="377">
        <v>4523.1228500035377</v>
      </c>
      <c r="I17" s="382">
        <v>111.62041035606889</v>
      </c>
      <c r="J17" s="349">
        <f>Table1[[#This Row],[Embellishment Area (m2)]]*Table1[[#This Row],[Construction Unit Rate ($/m)]]*Table1[[#This Row],[Embellishment Area Factor]]</f>
        <v>252436.41430415335</v>
      </c>
      <c r="K17" s="263">
        <v>9046.2457000070754</v>
      </c>
      <c r="L17" s="354">
        <v>66.125722619436161</v>
      </c>
      <c r="M17" s="101">
        <f>Table1[[#This Row],[Size of land (m2)]]*Table1[[#This Row],[Land Unit Rate ($/m2)]]</f>
        <v>598189.53390593501</v>
      </c>
      <c r="N17" s="261">
        <v>2021</v>
      </c>
      <c r="O17" s="101">
        <f>ROUND(IF(Table1[[#This Row],[Valuation Year]]=2016,(Table1[[#This Row],[Total Construction Cost ($)]]+Table1[[#This Row],[Land Value]])*('General Input Sheet'!$G$38/'General Input Sheet'!$G$43),Table1[[#This Row],[Total Construction Cost ($)]]+Table1[[#This Row],[Land Value]]),0)</f>
        <v>850626</v>
      </c>
      <c r="P17" s="139" t="str" cm="1">
        <f t="array" ref="P17">_xlfn.IFS(Table1[[#This Row],[Asset Class]]&lt;&gt;"Local","y",P$11=$E17,"y",Table1[[#This Row],[Asset Class]]="Local","")</f>
        <v>y</v>
      </c>
      <c r="Q17" s="99" t="str" cm="1">
        <f t="array" ref="Q17">_xlfn.IFS(Table1[[#This Row],[Asset Class]]&lt;&gt;"Local","y",Q$11=$E17,"y",Table1[[#This Row],[Asset Class]]="Local","")</f>
        <v/>
      </c>
      <c r="R17" s="99" t="str" cm="1">
        <f t="array" ref="R17">_xlfn.IFS(Table1[[#This Row],[Asset Class]]&lt;&gt;"Local","y",R$11=$E17,"y",Table1[[#This Row],[Asset Class]]="Local","")</f>
        <v/>
      </c>
      <c r="S17" s="358" t="str" cm="1">
        <f t="array" ref="S17">_xlfn.IFS(Table1[[#This Row],[Asset Class]]&lt;&gt;"Local","y",S$11=$E17,"y",Table1[[#This Row],[Asset Class]]="Local","")</f>
        <v/>
      </c>
      <c r="U17" s="109">
        <f>IF(Table1[[#This Row],[Asset Class]]&lt;&gt;"Local",0.25,IF(P17="y",1,""))</f>
        <v>1</v>
      </c>
      <c r="V17" s="435" t="str">
        <f>IF(Table1[[#This Row],[Asset Class]]&lt;&gt;"Local",0.25,IF(Q17="y",1,""))</f>
        <v/>
      </c>
      <c r="W17" s="435" t="str">
        <f>IF(Table1[[#This Row],[Asset Class]]&lt;&gt;"Local",0.25,IF(R17="y",1,""))</f>
        <v/>
      </c>
      <c r="X17" s="435" t="str">
        <f>IF(Table1[[#This Row],[Asset Class]]&lt;&gt;"Local",0.25,IF(S17="y",1,""))</f>
        <v/>
      </c>
      <c r="Y17" s="109">
        <f t="shared" si="1"/>
        <v>1</v>
      </c>
      <c r="AA17" s="274">
        <f t="shared" si="2"/>
        <v>850626</v>
      </c>
      <c r="AB17" s="275" t="str">
        <f t="shared" si="3"/>
        <v/>
      </c>
      <c r="AC17" s="275" t="str">
        <f t="shared" si="4"/>
        <v/>
      </c>
      <c r="AD17" s="275" t="str">
        <f t="shared" si="5"/>
        <v/>
      </c>
      <c r="AE17" s="276">
        <f t="shared" si="6"/>
        <v>850626</v>
      </c>
    </row>
    <row r="18" spans="2:31">
      <c r="B18" s="227" t="s">
        <v>111</v>
      </c>
      <c r="C18" s="228" t="s">
        <v>112</v>
      </c>
      <c r="D18" s="228" t="s">
        <v>110</v>
      </c>
      <c r="E18" s="228" t="s">
        <v>113</v>
      </c>
      <c r="F18" s="258" t="s">
        <v>102</v>
      </c>
      <c r="G18" s="374">
        <v>0.5</v>
      </c>
      <c r="H18" s="378">
        <v>3709.0475259789264</v>
      </c>
      <c r="I18" s="382">
        <v>77.371645491830151</v>
      </c>
      <c r="J18" s="349">
        <f>Table1[[#This Row],[Embellishment Area (m2)]]*Table1[[#This Row],[Construction Unit Rate ($/m)]]*Table1[[#This Row],[Embellishment Area Factor]]</f>
        <v>143487.55514619558</v>
      </c>
      <c r="K18" s="263">
        <v>7418.0950519578528</v>
      </c>
      <c r="L18" s="354">
        <v>51.919695325664051</v>
      </c>
      <c r="M18" s="101">
        <f>Table1[[#This Row],[Size of land (m2)]]*Table1[[#This Row],[Land Unit Rate ($/m2)]]</f>
        <v>385145.23499446776</v>
      </c>
      <c r="N18" s="261">
        <v>2021</v>
      </c>
      <c r="O18" s="101">
        <f>ROUND(IF(Table1[[#This Row],[Valuation Year]]=2016,(Table1[[#This Row],[Total Construction Cost ($)]]+Table1[[#This Row],[Land Value]])*('General Input Sheet'!$G$38/'General Input Sheet'!$G$43),Table1[[#This Row],[Total Construction Cost ($)]]+Table1[[#This Row],[Land Value]]),0)</f>
        <v>528633</v>
      </c>
      <c r="P18" s="139" t="str" cm="1">
        <f t="array" ref="P18">_xlfn.IFS(Table1[[#This Row],[Asset Class]]&lt;&gt;"Local","y",P$11=$E18,"y",Table1[[#This Row],[Asset Class]]="Local","")</f>
        <v/>
      </c>
      <c r="Q18" s="99" t="str" cm="1">
        <f t="array" ref="Q18">_xlfn.IFS(Table1[[#This Row],[Asset Class]]&lt;&gt;"Local","y",Q$11=$E18,"y",Table1[[#This Row],[Asset Class]]="Local","")</f>
        <v/>
      </c>
      <c r="R18" s="99" t="str" cm="1">
        <f t="array" ref="R18">_xlfn.IFS(Table1[[#This Row],[Asset Class]]&lt;&gt;"Local","y",R$11=$E18,"y",Table1[[#This Row],[Asset Class]]="Local","")</f>
        <v/>
      </c>
      <c r="S18" s="358" t="str" cm="1">
        <f t="array" ref="S18">_xlfn.IFS(Table1[[#This Row],[Asset Class]]&lt;&gt;"Local","y",S$11=$E18,"y",Table1[[#This Row],[Asset Class]]="Local","")</f>
        <v>y</v>
      </c>
      <c r="U18" s="109" t="str">
        <f>IF(Table1[[#This Row],[Asset Class]]&lt;&gt;"Local",0.25,IF(P18="y",1,""))</f>
        <v/>
      </c>
      <c r="V18" s="435" t="str">
        <f>IF(Table1[[#This Row],[Asset Class]]&lt;&gt;"Local",0.25,IF(Q18="y",1,""))</f>
        <v/>
      </c>
      <c r="W18" s="435" t="str">
        <f>IF(Table1[[#This Row],[Asset Class]]&lt;&gt;"Local",0.25,IF(R18="y",1,""))</f>
        <v/>
      </c>
      <c r="X18" s="435">
        <f>IF(Table1[[#This Row],[Asset Class]]&lt;&gt;"Local",0.25,IF(S18="y",1,""))</f>
        <v>1</v>
      </c>
      <c r="Y18" s="109">
        <f t="shared" si="1"/>
        <v>1</v>
      </c>
      <c r="AA18" s="274" t="str">
        <f t="shared" si="2"/>
        <v/>
      </c>
      <c r="AB18" s="275" t="str">
        <f t="shared" si="3"/>
        <v/>
      </c>
      <c r="AC18" s="275" t="str">
        <f t="shared" si="4"/>
        <v/>
      </c>
      <c r="AD18" s="275">
        <f t="shared" si="5"/>
        <v>528633</v>
      </c>
      <c r="AE18" s="276">
        <f t="shared" si="6"/>
        <v>528633</v>
      </c>
    </row>
    <row r="19" spans="2:31">
      <c r="B19" s="227" t="s">
        <v>111</v>
      </c>
      <c r="C19" s="228" t="s">
        <v>114</v>
      </c>
      <c r="D19" s="228" t="s">
        <v>110</v>
      </c>
      <c r="E19" s="228" t="s">
        <v>113</v>
      </c>
      <c r="F19" s="258" t="s">
        <v>107</v>
      </c>
      <c r="G19" s="374">
        <v>0.5</v>
      </c>
      <c r="H19" s="377">
        <v>1255.0197265764475</v>
      </c>
      <c r="I19" s="382">
        <v>77.371645491830151</v>
      </c>
      <c r="J19" s="349">
        <f>Table1[[#This Row],[Embellishment Area (m2)]]*Table1[[#This Row],[Construction Unit Rate ($/m)]]*Table1[[#This Row],[Embellishment Area Factor]]</f>
        <v>48551.470684963249</v>
      </c>
      <c r="K19" s="263">
        <v>2510.039453152895</v>
      </c>
      <c r="L19" s="354">
        <v>51.919695325664051</v>
      </c>
      <c r="M19" s="101">
        <f>Table1[[#This Row],[Size of land (m2)]]*Table1[[#This Row],[Land Unit Rate ($/m2)]]</f>
        <v>130320.48366309471</v>
      </c>
      <c r="N19" s="261">
        <v>2021</v>
      </c>
      <c r="O19" s="101">
        <f>ROUND(IF(Table1[[#This Row],[Valuation Year]]=2016,(Table1[[#This Row],[Total Construction Cost ($)]]+Table1[[#This Row],[Land Value]])*('General Input Sheet'!$G$38/'General Input Sheet'!$G$43),Table1[[#This Row],[Total Construction Cost ($)]]+Table1[[#This Row],[Land Value]]),0)</f>
        <v>178872</v>
      </c>
      <c r="P19" s="139" t="str" cm="1">
        <f t="array" ref="P19">_xlfn.IFS(Table1[[#This Row],[Asset Class]]&lt;&gt;"Local","y",P$11=$E19,"y",Table1[[#This Row],[Asset Class]]="Local","")</f>
        <v/>
      </c>
      <c r="Q19" s="99" t="str" cm="1">
        <f t="array" ref="Q19">_xlfn.IFS(Table1[[#This Row],[Asset Class]]&lt;&gt;"Local","y",Q$11=$E19,"y",Table1[[#This Row],[Asset Class]]="Local","")</f>
        <v/>
      </c>
      <c r="R19" s="99" t="str" cm="1">
        <f t="array" ref="R19">_xlfn.IFS(Table1[[#This Row],[Asset Class]]&lt;&gt;"Local","y",R$11=$E19,"y",Table1[[#This Row],[Asset Class]]="Local","")</f>
        <v/>
      </c>
      <c r="S19" s="358" t="str" cm="1">
        <f t="array" ref="S19">_xlfn.IFS(Table1[[#This Row],[Asset Class]]&lt;&gt;"Local","y",S$11=$E19,"y",Table1[[#This Row],[Asset Class]]="Local","")</f>
        <v>y</v>
      </c>
      <c r="U19" s="109" t="str">
        <f>IF(Table1[[#This Row],[Asset Class]]&lt;&gt;"Local",0.25,IF(P19="y",1,""))</f>
        <v/>
      </c>
      <c r="V19" s="435" t="str">
        <f>IF(Table1[[#This Row],[Asset Class]]&lt;&gt;"Local",0.25,IF(Q19="y",1,""))</f>
        <v/>
      </c>
      <c r="W19" s="435" t="str">
        <f>IF(Table1[[#This Row],[Asset Class]]&lt;&gt;"Local",0.25,IF(R19="y",1,""))</f>
        <v/>
      </c>
      <c r="X19" s="435">
        <f>IF(Table1[[#This Row],[Asset Class]]&lt;&gt;"Local",0.25,IF(S19="y",1,""))</f>
        <v>1</v>
      </c>
      <c r="Y19" s="109">
        <f t="shared" si="1"/>
        <v>1</v>
      </c>
      <c r="AA19" s="274" t="str">
        <f t="shared" si="2"/>
        <v/>
      </c>
      <c r="AB19" s="275" t="str">
        <f t="shared" si="3"/>
        <v/>
      </c>
      <c r="AC19" s="275" t="str">
        <f t="shared" si="4"/>
        <v/>
      </c>
      <c r="AD19" s="275">
        <f t="shared" si="5"/>
        <v>178872</v>
      </c>
      <c r="AE19" s="276">
        <f t="shared" si="6"/>
        <v>178872</v>
      </c>
    </row>
    <row r="20" spans="2:31">
      <c r="B20" s="227" t="s">
        <v>111</v>
      </c>
      <c r="C20" s="228" t="s">
        <v>115</v>
      </c>
      <c r="D20" s="228" t="s">
        <v>110</v>
      </c>
      <c r="E20" s="228" t="s">
        <v>113</v>
      </c>
      <c r="F20" s="258" t="s">
        <v>107</v>
      </c>
      <c r="G20" s="374">
        <v>0.5</v>
      </c>
      <c r="H20" s="377">
        <v>5921.7957206798046</v>
      </c>
      <c r="I20" s="382">
        <v>77.371645491830151</v>
      </c>
      <c r="J20" s="349">
        <f>Table1[[#This Row],[Embellishment Area (m2)]]*Table1[[#This Row],[Construction Unit Rate ($/m)]]*Table1[[#This Row],[Embellishment Area Factor]]</f>
        <v>229089.53958773735</v>
      </c>
      <c r="K20" s="263">
        <v>11843.591441359609</v>
      </c>
      <c r="L20" s="354">
        <v>51.919695325664051</v>
      </c>
      <c r="M20" s="101">
        <f>Table1[[#This Row],[Size of land (m2)]]*Table1[[#This Row],[Land Unit Rate ($/m2)]]</f>
        <v>614915.65919703327</v>
      </c>
      <c r="N20" s="261">
        <v>2021</v>
      </c>
      <c r="O20" s="101">
        <f>ROUND(IF(Table1[[#This Row],[Valuation Year]]=2016,(Table1[[#This Row],[Total Construction Cost ($)]]+Table1[[#This Row],[Land Value]])*('General Input Sheet'!$G$38/'General Input Sheet'!$G$43),Table1[[#This Row],[Total Construction Cost ($)]]+Table1[[#This Row],[Land Value]]),0)</f>
        <v>844005</v>
      </c>
      <c r="P20" s="139" t="str" cm="1">
        <f t="array" ref="P20">_xlfn.IFS(Table1[[#This Row],[Asset Class]]&lt;&gt;"Local","y",P$11=$E20,"y",Table1[[#This Row],[Asset Class]]="Local","")</f>
        <v/>
      </c>
      <c r="Q20" s="99" t="str" cm="1">
        <f t="array" ref="Q20">_xlfn.IFS(Table1[[#This Row],[Asset Class]]&lt;&gt;"Local","y",Q$11=$E20,"y",Table1[[#This Row],[Asset Class]]="Local","")</f>
        <v/>
      </c>
      <c r="R20" s="99" t="str" cm="1">
        <f t="array" ref="R20">_xlfn.IFS(Table1[[#This Row],[Asset Class]]&lt;&gt;"Local","y",R$11=$E20,"y",Table1[[#This Row],[Asset Class]]="Local","")</f>
        <v/>
      </c>
      <c r="S20" s="358" t="str" cm="1">
        <f t="array" ref="S20">_xlfn.IFS(Table1[[#This Row],[Asset Class]]&lt;&gt;"Local","y",S$11=$E20,"y",Table1[[#This Row],[Asset Class]]="Local","")</f>
        <v>y</v>
      </c>
      <c r="U20" s="109" t="str">
        <f>IF(Table1[[#This Row],[Asset Class]]&lt;&gt;"Local",0.25,IF(P20="y",1,""))</f>
        <v/>
      </c>
      <c r="V20" s="435" t="str">
        <f>IF(Table1[[#This Row],[Asset Class]]&lt;&gt;"Local",0.25,IF(Q20="y",1,""))</f>
        <v/>
      </c>
      <c r="W20" s="435" t="str">
        <f>IF(Table1[[#This Row],[Asset Class]]&lt;&gt;"Local",0.25,IF(R20="y",1,""))</f>
        <v/>
      </c>
      <c r="X20" s="435">
        <f>IF(Table1[[#This Row],[Asset Class]]&lt;&gt;"Local",0.25,IF(S20="y",1,""))</f>
        <v>1</v>
      </c>
      <c r="Y20" s="109">
        <f t="shared" si="1"/>
        <v>1</v>
      </c>
      <c r="AA20" s="274" t="str">
        <f t="shared" si="2"/>
        <v/>
      </c>
      <c r="AB20" s="275" t="str">
        <f t="shared" si="3"/>
        <v/>
      </c>
      <c r="AC20" s="275" t="str">
        <f t="shared" si="4"/>
        <v/>
      </c>
      <c r="AD20" s="275">
        <f t="shared" si="5"/>
        <v>844005</v>
      </c>
      <c r="AE20" s="276">
        <f t="shared" si="6"/>
        <v>844005</v>
      </c>
    </row>
    <row r="21" spans="2:31">
      <c r="B21" s="227" t="s">
        <v>116</v>
      </c>
      <c r="C21" s="228" t="s">
        <v>117</v>
      </c>
      <c r="D21" s="228" t="s">
        <v>110</v>
      </c>
      <c r="E21" s="228" t="s">
        <v>106</v>
      </c>
      <c r="F21" s="258" t="s">
        <v>102</v>
      </c>
      <c r="G21" s="374">
        <v>0.5</v>
      </c>
      <c r="H21" s="377">
        <v>4833.8883686501085</v>
      </c>
      <c r="I21" s="382">
        <v>111.62041035606889</v>
      </c>
      <c r="J21" s="349">
        <f>Table1[[#This Row],[Embellishment Area (m2)]]*Table1[[#This Row],[Construction Unit Rate ($/m)]]*Table1[[#This Row],[Embellishment Area Factor]]</f>
        <v>269780.30166207673</v>
      </c>
      <c r="K21" s="263">
        <v>0</v>
      </c>
      <c r="L21" s="354">
        <v>66.125722619436161</v>
      </c>
      <c r="M21" s="101">
        <f>Table1[[#This Row],[Size of land (m2)]]*Table1[[#This Row],[Land Unit Rate ($/m2)]]</f>
        <v>0</v>
      </c>
      <c r="N21" s="261">
        <v>2021</v>
      </c>
      <c r="O21" s="101">
        <f>ROUND(IF(Table1[[#This Row],[Valuation Year]]=2016,(Table1[[#This Row],[Total Construction Cost ($)]]+Table1[[#This Row],[Land Value]])*('General Input Sheet'!$G$38/'General Input Sheet'!$G$43),Table1[[#This Row],[Total Construction Cost ($)]]+Table1[[#This Row],[Land Value]]),0)</f>
        <v>269780</v>
      </c>
      <c r="P21" s="139" t="str" cm="1">
        <f t="array" ref="P21">_xlfn.IFS(Table1[[#This Row],[Asset Class]]&lt;&gt;"Local","y",P$11=$E21,"y",Table1[[#This Row],[Asset Class]]="Local","")</f>
        <v>y</v>
      </c>
      <c r="Q21" s="99" t="str" cm="1">
        <f t="array" ref="Q21">_xlfn.IFS(Table1[[#This Row],[Asset Class]]&lt;&gt;"Local","y",Q$11=$E21,"y",Table1[[#This Row],[Asset Class]]="Local","")</f>
        <v/>
      </c>
      <c r="R21" s="99" t="str" cm="1">
        <f t="array" ref="R21">_xlfn.IFS(Table1[[#This Row],[Asset Class]]&lt;&gt;"Local","y",R$11=$E21,"y",Table1[[#This Row],[Asset Class]]="Local","")</f>
        <v/>
      </c>
      <c r="S21" s="358" t="str" cm="1">
        <f t="array" ref="S21">_xlfn.IFS(Table1[[#This Row],[Asset Class]]&lt;&gt;"Local","y",S$11=$E21,"y",Table1[[#This Row],[Asset Class]]="Local","")</f>
        <v/>
      </c>
      <c r="U21" s="109">
        <f>IF(Table1[[#This Row],[Asset Class]]&lt;&gt;"Local",0.25,IF(P21="y",1,""))</f>
        <v>1</v>
      </c>
      <c r="V21" s="435" t="str">
        <f>IF(Table1[[#This Row],[Asset Class]]&lt;&gt;"Local",0.25,IF(Q21="y",1,""))</f>
        <v/>
      </c>
      <c r="W21" s="435" t="str">
        <f>IF(Table1[[#This Row],[Asset Class]]&lt;&gt;"Local",0.25,IF(R21="y",1,""))</f>
        <v/>
      </c>
      <c r="X21" s="435" t="str">
        <f>IF(Table1[[#This Row],[Asset Class]]&lt;&gt;"Local",0.25,IF(S21="y",1,""))</f>
        <v/>
      </c>
      <c r="Y21" s="109">
        <f t="shared" si="1"/>
        <v>1</v>
      </c>
      <c r="AA21" s="274">
        <f t="shared" si="2"/>
        <v>269780</v>
      </c>
      <c r="AB21" s="275" t="str">
        <f t="shared" si="3"/>
        <v/>
      </c>
      <c r="AC21" s="275" t="str">
        <f t="shared" si="4"/>
        <v/>
      </c>
      <c r="AD21" s="275" t="str">
        <f t="shared" si="5"/>
        <v/>
      </c>
      <c r="AE21" s="276">
        <f t="shared" si="6"/>
        <v>269780</v>
      </c>
    </row>
    <row r="22" spans="2:31">
      <c r="B22" s="227" t="s">
        <v>118</v>
      </c>
      <c r="C22" s="228" t="s">
        <v>119</v>
      </c>
      <c r="D22" s="228" t="s">
        <v>100</v>
      </c>
      <c r="E22" s="228" t="s">
        <v>106</v>
      </c>
      <c r="F22" s="258" t="s">
        <v>107</v>
      </c>
      <c r="G22" s="374">
        <v>0.5</v>
      </c>
      <c r="H22" s="377">
        <v>872.44428375263203</v>
      </c>
      <c r="I22" s="382">
        <v>407.064610062648</v>
      </c>
      <c r="J22" s="349">
        <f>Table1[[#This Row],[Embellishment Area (m2)]]*Table1[[#This Row],[Construction Unit Rate ($/m)]]*Table1[[#This Row],[Embellishment Area Factor]]</f>
        <v>177570.59608357569</v>
      </c>
      <c r="K22" s="263">
        <v>0</v>
      </c>
      <c r="L22" s="354">
        <v>112.7890879358248</v>
      </c>
      <c r="M22" s="101">
        <f>Table1[[#This Row],[Size of land (m2)]]*Table1[[#This Row],[Land Unit Rate ($/m2)]]</f>
        <v>0</v>
      </c>
      <c r="N22" s="261">
        <v>2021</v>
      </c>
      <c r="O22" s="101">
        <f>ROUND(IF(Table1[[#This Row],[Valuation Year]]=2016,(Table1[[#This Row],[Total Construction Cost ($)]]+Table1[[#This Row],[Land Value]])*('General Input Sheet'!$G$38/'General Input Sheet'!$G$43),Table1[[#This Row],[Total Construction Cost ($)]]+Table1[[#This Row],[Land Value]]),0)</f>
        <v>177571</v>
      </c>
      <c r="P22" s="139" t="str" cm="1">
        <f t="array" ref="P22">_xlfn.IFS(Table1[[#This Row],[Asset Class]]&lt;&gt;"Local","y",P$11=$E22,"y",Table1[[#This Row],[Asset Class]]="Local","")</f>
        <v>y</v>
      </c>
      <c r="Q22" s="99" t="str" cm="1">
        <f t="array" ref="Q22">_xlfn.IFS(Table1[[#This Row],[Asset Class]]&lt;&gt;"Local","y",Q$11=$E22,"y",Table1[[#This Row],[Asset Class]]="Local","")</f>
        <v>y</v>
      </c>
      <c r="R22" s="99" t="str" cm="1">
        <f t="array" ref="R22">_xlfn.IFS(Table1[[#This Row],[Asset Class]]&lt;&gt;"Local","y",R$11=$E22,"y",Table1[[#This Row],[Asset Class]]="Local","")</f>
        <v>y</v>
      </c>
      <c r="S22" s="358" t="str" cm="1">
        <f t="array" ref="S22">_xlfn.IFS(Table1[[#This Row],[Asset Class]]&lt;&gt;"Local","y",S$11=$E22,"y",Table1[[#This Row],[Asset Class]]="Local","")</f>
        <v>y</v>
      </c>
      <c r="U22" s="109">
        <f>IF(Table1[[#This Row],[Asset Class]]&lt;&gt;"Local",0.25,IF(P22="y",1,""))</f>
        <v>0.25</v>
      </c>
      <c r="V22" s="435">
        <f>IF(Table1[[#This Row],[Asset Class]]&lt;&gt;"Local",0.25,IF(Q22="y",1,""))</f>
        <v>0.25</v>
      </c>
      <c r="W22" s="435">
        <f>IF(Table1[[#This Row],[Asset Class]]&lt;&gt;"Local",0.25,IF(R22="y",1,""))</f>
        <v>0.25</v>
      </c>
      <c r="X22" s="435">
        <f>IF(Table1[[#This Row],[Asset Class]]&lt;&gt;"Local",0.25,IF(S22="y",1,""))</f>
        <v>0.25</v>
      </c>
      <c r="Y22" s="109">
        <f t="shared" si="1"/>
        <v>1</v>
      </c>
      <c r="AA22" s="274">
        <f t="shared" si="2"/>
        <v>44392.75</v>
      </c>
      <c r="AB22" s="275">
        <f t="shared" si="3"/>
        <v>44392.75</v>
      </c>
      <c r="AC22" s="275">
        <f t="shared" si="4"/>
        <v>44392.75</v>
      </c>
      <c r="AD22" s="275">
        <f t="shared" si="5"/>
        <v>44392.75</v>
      </c>
      <c r="AE22" s="276">
        <f t="shared" si="6"/>
        <v>177571</v>
      </c>
    </row>
    <row r="23" spans="2:31">
      <c r="B23" s="227" t="s">
        <v>120</v>
      </c>
      <c r="C23" s="228" t="s">
        <v>121</v>
      </c>
      <c r="D23" s="228" t="s">
        <v>110</v>
      </c>
      <c r="E23" s="228" t="s">
        <v>106</v>
      </c>
      <c r="F23" s="258" t="s">
        <v>102</v>
      </c>
      <c r="G23" s="374">
        <v>0.5</v>
      </c>
      <c r="H23" s="377">
        <v>9368.3095515817004</v>
      </c>
      <c r="I23" s="382">
        <v>111.62041035606889</v>
      </c>
      <c r="J23" s="349">
        <f>Table1[[#This Row],[Embellishment Area (m2)]]*Table1[[#This Row],[Construction Unit Rate ($/m)]]*Table1[[#This Row],[Embellishment Area Factor]]</f>
        <v>522847.27824511455</v>
      </c>
      <c r="K23" s="263">
        <v>18736.619103163401</v>
      </c>
      <c r="L23" s="354">
        <v>66.125722619436161</v>
      </c>
      <c r="M23" s="101">
        <f>Table1[[#This Row],[Size of land (m2)]]*Table1[[#This Row],[Land Unit Rate ($/m2)]]</f>
        <v>1238972.4776418118</v>
      </c>
      <c r="N23" s="261">
        <v>2021</v>
      </c>
      <c r="O23" s="101">
        <f>ROUND(IF(Table1[[#This Row],[Valuation Year]]=2016,(Table1[[#This Row],[Total Construction Cost ($)]]+Table1[[#This Row],[Land Value]])*('General Input Sheet'!$G$38/'General Input Sheet'!$G$43),Table1[[#This Row],[Total Construction Cost ($)]]+Table1[[#This Row],[Land Value]]),0)</f>
        <v>1761820</v>
      </c>
      <c r="P23" s="139" t="str" cm="1">
        <f t="array" ref="P23">_xlfn.IFS(Table1[[#This Row],[Asset Class]]&lt;&gt;"Local","y",P$11=$E23,"y",Table1[[#This Row],[Asset Class]]="Local","")</f>
        <v>y</v>
      </c>
      <c r="Q23" s="99" t="str" cm="1">
        <f t="array" ref="Q23">_xlfn.IFS(Table1[[#This Row],[Asset Class]]&lt;&gt;"Local","y",Q$11=$E23,"y",Table1[[#This Row],[Asset Class]]="Local","")</f>
        <v/>
      </c>
      <c r="R23" s="99" t="str" cm="1">
        <f t="array" ref="R23">_xlfn.IFS(Table1[[#This Row],[Asset Class]]&lt;&gt;"Local","y",R$11=$E23,"y",Table1[[#This Row],[Asset Class]]="Local","")</f>
        <v/>
      </c>
      <c r="S23" s="358" t="str" cm="1">
        <f t="array" ref="S23">_xlfn.IFS(Table1[[#This Row],[Asset Class]]&lt;&gt;"Local","y",S$11=$E23,"y",Table1[[#This Row],[Asset Class]]="Local","")</f>
        <v/>
      </c>
      <c r="U23" s="109">
        <f>IF(Table1[[#This Row],[Asset Class]]&lt;&gt;"Local",0.25,IF(P23="y",1,""))</f>
        <v>1</v>
      </c>
      <c r="V23" s="435" t="str">
        <f>IF(Table1[[#This Row],[Asset Class]]&lt;&gt;"Local",0.25,IF(Q23="y",1,""))</f>
        <v/>
      </c>
      <c r="W23" s="435" t="str">
        <f>IF(Table1[[#This Row],[Asset Class]]&lt;&gt;"Local",0.25,IF(R23="y",1,""))</f>
        <v/>
      </c>
      <c r="X23" s="435" t="str">
        <f>IF(Table1[[#This Row],[Asset Class]]&lt;&gt;"Local",0.25,IF(S23="y",1,""))</f>
        <v/>
      </c>
      <c r="Y23" s="109">
        <f t="shared" si="1"/>
        <v>1</v>
      </c>
      <c r="AA23" s="274">
        <f t="shared" si="2"/>
        <v>1761820</v>
      </c>
      <c r="AB23" s="275" t="str">
        <f t="shared" si="3"/>
        <v/>
      </c>
      <c r="AC23" s="275" t="str">
        <f t="shared" si="4"/>
        <v/>
      </c>
      <c r="AD23" s="275" t="str">
        <f t="shared" si="5"/>
        <v/>
      </c>
      <c r="AE23" s="276">
        <f t="shared" si="6"/>
        <v>1761820</v>
      </c>
    </row>
    <row r="24" spans="2:31">
      <c r="B24" s="227" t="s">
        <v>122</v>
      </c>
      <c r="C24" s="228" t="s">
        <v>123</v>
      </c>
      <c r="D24" s="228" t="s">
        <v>110</v>
      </c>
      <c r="E24" s="228" t="s">
        <v>101</v>
      </c>
      <c r="F24" s="258" t="s">
        <v>102</v>
      </c>
      <c r="G24" s="374">
        <v>0.5</v>
      </c>
      <c r="H24" s="377">
        <v>4624.8149788491619</v>
      </c>
      <c r="I24" s="382">
        <v>143.96305955739601</v>
      </c>
      <c r="J24" s="349">
        <f>Table1[[#This Row],[Embellishment Area (m2)]]*Table1[[#This Row],[Construction Unit Rate ($/m)]]*Table1[[#This Row],[Embellishment Area Factor]]</f>
        <v>332901.25712099951</v>
      </c>
      <c r="K24" s="263">
        <v>9249.6299576983238</v>
      </c>
      <c r="L24" s="354">
        <v>39.027494808321961</v>
      </c>
      <c r="M24" s="101">
        <f>Table1[[#This Row],[Size of land (m2)]]*Table1[[#This Row],[Land Unit Rate ($/m2)]]</f>
        <v>360989.88515297062</v>
      </c>
      <c r="N24" s="261">
        <v>2021</v>
      </c>
      <c r="O24" s="101">
        <f>ROUND(IF(Table1[[#This Row],[Valuation Year]]=2016,(Table1[[#This Row],[Total Construction Cost ($)]]+Table1[[#This Row],[Land Value]])*('General Input Sheet'!$G$38/'General Input Sheet'!$G$43),Table1[[#This Row],[Total Construction Cost ($)]]+Table1[[#This Row],[Land Value]]),0)</f>
        <v>693891</v>
      </c>
      <c r="P24" s="139" t="str" cm="1">
        <f t="array" ref="P24">_xlfn.IFS(Table1[[#This Row],[Asset Class]]&lt;&gt;"Local","y",P$11=$E24,"y",Table1[[#This Row],[Asset Class]]="Local","")</f>
        <v/>
      </c>
      <c r="Q24" s="99" t="str" cm="1">
        <f t="array" ref="Q24">_xlfn.IFS(Table1[[#This Row],[Asset Class]]&lt;&gt;"Local","y",Q$11=$E24,"y",Table1[[#This Row],[Asset Class]]="Local","")</f>
        <v/>
      </c>
      <c r="R24" s="99" t="str" cm="1">
        <f t="array" ref="R24">_xlfn.IFS(Table1[[#This Row],[Asset Class]]&lt;&gt;"Local","y",R$11=$E24,"y",Table1[[#This Row],[Asset Class]]="Local","")</f>
        <v>y</v>
      </c>
      <c r="S24" s="358" t="str" cm="1">
        <f t="array" ref="S24">_xlfn.IFS(Table1[[#This Row],[Asset Class]]&lt;&gt;"Local","y",S$11=$E24,"y",Table1[[#This Row],[Asset Class]]="Local","")</f>
        <v/>
      </c>
      <c r="U24" s="109" t="str">
        <f>IF(Table1[[#This Row],[Asset Class]]&lt;&gt;"Local",0.25,IF(P24="y",1,""))</f>
        <v/>
      </c>
      <c r="V24" s="435" t="str">
        <f>IF(Table1[[#This Row],[Asset Class]]&lt;&gt;"Local",0.25,IF(Q24="y",1,""))</f>
        <v/>
      </c>
      <c r="W24" s="435">
        <f>IF(Table1[[#This Row],[Asset Class]]&lt;&gt;"Local",0.25,IF(R24="y",1,""))</f>
        <v>1</v>
      </c>
      <c r="X24" s="435" t="str">
        <f>IF(Table1[[#This Row],[Asset Class]]&lt;&gt;"Local",0.25,IF(S24="y",1,""))</f>
        <v/>
      </c>
      <c r="Y24" s="109">
        <f t="shared" si="1"/>
        <v>1</v>
      </c>
      <c r="AA24" s="274" t="str">
        <f t="shared" si="2"/>
        <v/>
      </c>
      <c r="AB24" s="275" t="str">
        <f t="shared" si="3"/>
        <v/>
      </c>
      <c r="AC24" s="275">
        <f t="shared" si="4"/>
        <v>693891</v>
      </c>
      <c r="AD24" s="275" t="str">
        <f t="shared" si="5"/>
        <v/>
      </c>
      <c r="AE24" s="276">
        <f t="shared" si="6"/>
        <v>693891</v>
      </c>
    </row>
    <row r="25" spans="2:31">
      <c r="B25" s="227" t="s">
        <v>124</v>
      </c>
      <c r="C25" s="228" t="s">
        <v>125</v>
      </c>
      <c r="D25" s="228" t="s">
        <v>110</v>
      </c>
      <c r="E25" s="228" t="s">
        <v>113</v>
      </c>
      <c r="F25" s="258" t="s">
        <v>102</v>
      </c>
      <c r="G25" s="374">
        <v>0.5</v>
      </c>
      <c r="H25" s="377">
        <v>3813.3158764209197</v>
      </c>
      <c r="I25" s="382">
        <v>77.371645491830151</v>
      </c>
      <c r="J25" s="349">
        <f>Table1[[#This Row],[Embellishment Area (m2)]]*Table1[[#This Row],[Construction Unit Rate ($/m)]]*Table1[[#This Row],[Embellishment Area Factor]]</f>
        <v>147521.26206940348</v>
      </c>
      <c r="K25" s="263">
        <v>7626.6317528418394</v>
      </c>
      <c r="L25" s="354">
        <v>51.919695325664051</v>
      </c>
      <c r="M25" s="101">
        <f>Table1[[#This Row],[Size of land (m2)]]*Table1[[#This Row],[Land Unit Rate ($/m2)]]</f>
        <v>395972.39696858346</v>
      </c>
      <c r="N25" s="261">
        <v>2021</v>
      </c>
      <c r="O25" s="101">
        <f>ROUND(IF(Table1[[#This Row],[Valuation Year]]=2016,(Table1[[#This Row],[Total Construction Cost ($)]]+Table1[[#This Row],[Land Value]])*('General Input Sheet'!$G$38/'General Input Sheet'!$G$43),Table1[[#This Row],[Total Construction Cost ($)]]+Table1[[#This Row],[Land Value]]),0)</f>
        <v>543494</v>
      </c>
      <c r="P25" s="139" t="str" cm="1">
        <f t="array" ref="P25">_xlfn.IFS(Table1[[#This Row],[Asset Class]]&lt;&gt;"Local","y",P$11=$E25,"y",Table1[[#This Row],[Asset Class]]="Local","")</f>
        <v/>
      </c>
      <c r="Q25" s="99" t="str" cm="1">
        <f t="array" ref="Q25">_xlfn.IFS(Table1[[#This Row],[Asset Class]]&lt;&gt;"Local","y",Q$11=$E25,"y",Table1[[#This Row],[Asset Class]]="Local","")</f>
        <v/>
      </c>
      <c r="R25" s="99" t="str" cm="1">
        <f t="array" ref="R25">_xlfn.IFS(Table1[[#This Row],[Asset Class]]&lt;&gt;"Local","y",R$11=$E25,"y",Table1[[#This Row],[Asset Class]]="Local","")</f>
        <v/>
      </c>
      <c r="S25" s="358" t="str" cm="1">
        <f t="array" ref="S25">_xlfn.IFS(Table1[[#This Row],[Asset Class]]&lt;&gt;"Local","y",S$11=$E25,"y",Table1[[#This Row],[Asset Class]]="Local","")</f>
        <v>y</v>
      </c>
      <c r="U25" s="109" t="str">
        <f>IF(Table1[[#This Row],[Asset Class]]&lt;&gt;"Local",0.25,IF(P25="y",1,""))</f>
        <v/>
      </c>
      <c r="V25" s="435" t="str">
        <f>IF(Table1[[#This Row],[Asset Class]]&lt;&gt;"Local",0.25,IF(Q25="y",1,""))</f>
        <v/>
      </c>
      <c r="W25" s="435" t="str">
        <f>IF(Table1[[#This Row],[Asset Class]]&lt;&gt;"Local",0.25,IF(R25="y",1,""))</f>
        <v/>
      </c>
      <c r="X25" s="435">
        <f>IF(Table1[[#This Row],[Asset Class]]&lt;&gt;"Local",0.25,IF(S25="y",1,""))</f>
        <v>1</v>
      </c>
      <c r="Y25" s="109">
        <f t="shared" si="1"/>
        <v>1</v>
      </c>
      <c r="AA25" s="274" t="str">
        <f t="shared" si="2"/>
        <v/>
      </c>
      <c r="AB25" s="275" t="str">
        <f t="shared" si="3"/>
        <v/>
      </c>
      <c r="AC25" s="275" t="str">
        <f t="shared" si="4"/>
        <v/>
      </c>
      <c r="AD25" s="275">
        <f t="shared" si="5"/>
        <v>543494</v>
      </c>
      <c r="AE25" s="276">
        <f t="shared" si="6"/>
        <v>543494</v>
      </c>
    </row>
    <row r="26" spans="2:31">
      <c r="B26" s="227" t="s">
        <v>126</v>
      </c>
      <c r="C26" s="228" t="s">
        <v>127</v>
      </c>
      <c r="D26" s="228" t="s">
        <v>105</v>
      </c>
      <c r="E26" s="228" t="s">
        <v>113</v>
      </c>
      <c r="F26" s="258" t="s">
        <v>107</v>
      </c>
      <c r="G26" s="374">
        <v>0.5</v>
      </c>
      <c r="H26" s="377">
        <v>7087.0844556912352</v>
      </c>
      <c r="I26" s="382">
        <v>566.28724924743767</v>
      </c>
      <c r="J26" s="349">
        <f>Table1[[#This Row],[Embellishment Area (m2)]]*Table1[[#This Row],[Construction Unit Rate ($/m)]]*Table1[[#This Row],[Embellishment Area Factor]]</f>
        <v>2006662.7807988317</v>
      </c>
      <c r="K26" s="263">
        <v>14174.16891138247</v>
      </c>
      <c r="L26" s="354">
        <v>75.676903388107434</v>
      </c>
      <c r="M26" s="101">
        <f>Table1[[#This Row],[Size of land (m2)]]*Table1[[#This Row],[Land Unit Rate ($/m2)]]</f>
        <v>1072657.2113134072</v>
      </c>
      <c r="N26" s="261">
        <v>2021</v>
      </c>
      <c r="O26" s="101">
        <f>ROUND(IF(Table1[[#This Row],[Valuation Year]]=2016,(Table1[[#This Row],[Total Construction Cost ($)]]+Table1[[#This Row],[Land Value]])*('General Input Sheet'!$G$38/'General Input Sheet'!$G$43),Table1[[#This Row],[Total Construction Cost ($)]]+Table1[[#This Row],[Land Value]]),0)</f>
        <v>3079320</v>
      </c>
      <c r="P26" s="139" t="str" cm="1">
        <f t="array" ref="P26">_xlfn.IFS(Table1[[#This Row],[Asset Class]]&lt;&gt;"Local","y",P$11=$E26,"y",Table1[[#This Row],[Asset Class]]="Local","")</f>
        <v>y</v>
      </c>
      <c r="Q26" s="99" t="str" cm="1">
        <f t="array" ref="Q26">_xlfn.IFS(Table1[[#This Row],[Asset Class]]&lt;&gt;"Local","y",Q$11=$E26,"y",Table1[[#This Row],[Asset Class]]="Local","")</f>
        <v>y</v>
      </c>
      <c r="R26" s="99" t="str" cm="1">
        <f t="array" ref="R26">_xlfn.IFS(Table1[[#This Row],[Asset Class]]&lt;&gt;"Local","y",R$11=$E26,"y",Table1[[#This Row],[Asset Class]]="Local","")</f>
        <v>y</v>
      </c>
      <c r="S26" s="358" t="str" cm="1">
        <f t="array" ref="S26">_xlfn.IFS(Table1[[#This Row],[Asset Class]]&lt;&gt;"Local","y",S$11=$E26,"y",Table1[[#This Row],[Asset Class]]="Local","")</f>
        <v>y</v>
      </c>
      <c r="U26" s="109">
        <f>IF(Table1[[#This Row],[Asset Class]]&lt;&gt;"Local",0.25,IF(P26="y",1,""))</f>
        <v>0.25</v>
      </c>
      <c r="V26" s="435">
        <f>IF(Table1[[#This Row],[Asset Class]]&lt;&gt;"Local",0.25,IF(Q26="y",1,""))</f>
        <v>0.25</v>
      </c>
      <c r="W26" s="435">
        <f>IF(Table1[[#This Row],[Asset Class]]&lt;&gt;"Local",0.25,IF(R26="y",1,""))</f>
        <v>0.25</v>
      </c>
      <c r="X26" s="435">
        <f>IF(Table1[[#This Row],[Asset Class]]&lt;&gt;"Local",0.25,IF(S26="y",1,""))</f>
        <v>0.25</v>
      </c>
      <c r="Y26" s="109">
        <f t="shared" si="1"/>
        <v>1</v>
      </c>
      <c r="AA26" s="274">
        <f t="shared" si="2"/>
        <v>769830</v>
      </c>
      <c r="AB26" s="275">
        <f t="shared" si="3"/>
        <v>769830</v>
      </c>
      <c r="AC26" s="275">
        <f t="shared" si="4"/>
        <v>769830</v>
      </c>
      <c r="AD26" s="275">
        <f t="shared" si="5"/>
        <v>769830</v>
      </c>
      <c r="AE26" s="276">
        <f t="shared" si="6"/>
        <v>3079320</v>
      </c>
    </row>
    <row r="27" spans="2:31">
      <c r="B27" s="227" t="s">
        <v>128</v>
      </c>
      <c r="C27" s="228" t="s">
        <v>129</v>
      </c>
      <c r="D27" s="228" t="s">
        <v>105</v>
      </c>
      <c r="E27" s="228" t="s">
        <v>106</v>
      </c>
      <c r="F27" s="258" t="s">
        <v>130</v>
      </c>
      <c r="G27" s="374">
        <v>0.5</v>
      </c>
      <c r="H27" s="377">
        <v>22187.05085162551</v>
      </c>
      <c r="I27" s="382">
        <v>295.91815694928124</v>
      </c>
      <c r="J27" s="349">
        <f>Table1[[#This Row],[Embellishment Area (m2)]]*Table1[[#This Row],[Construction Unit Rate ($/m)]]*Table1[[#This Row],[Embellishment Area Factor]]</f>
        <v>3282775.5980765009</v>
      </c>
      <c r="K27" s="263">
        <v>44374.101703251021</v>
      </c>
      <c r="L27" s="354">
        <v>157.26221918381682</v>
      </c>
      <c r="M27" s="101">
        <f>Table1[[#This Row],[Size of land (m2)]]*Table1[[#This Row],[Land Unit Rate ($/m2)]]</f>
        <v>6978369.7081416417</v>
      </c>
      <c r="N27" s="261">
        <v>2021</v>
      </c>
      <c r="O27" s="101">
        <f>ROUND(IF(Table1[[#This Row],[Valuation Year]]=2016,(Table1[[#This Row],[Total Construction Cost ($)]]+Table1[[#This Row],[Land Value]])*('General Input Sheet'!$G$38/'General Input Sheet'!$G$43),Table1[[#This Row],[Total Construction Cost ($)]]+Table1[[#This Row],[Land Value]]),0)</f>
        <v>10261145</v>
      </c>
      <c r="P27" s="139" t="str" cm="1">
        <f t="array" ref="P27">_xlfn.IFS(Table1[[#This Row],[Asset Class]]&lt;&gt;"Local","y",P$11=$E27,"y",Table1[[#This Row],[Asset Class]]="Local","")</f>
        <v>y</v>
      </c>
      <c r="Q27" s="99" t="str" cm="1">
        <f t="array" ref="Q27">_xlfn.IFS(Table1[[#This Row],[Asset Class]]&lt;&gt;"Local","y",Q$11=$E27,"y",Table1[[#This Row],[Asset Class]]="Local","")</f>
        <v>y</v>
      </c>
      <c r="R27" s="99" t="str" cm="1">
        <f t="array" ref="R27">_xlfn.IFS(Table1[[#This Row],[Asset Class]]&lt;&gt;"Local","y",R$11=$E27,"y",Table1[[#This Row],[Asset Class]]="Local","")</f>
        <v>y</v>
      </c>
      <c r="S27" s="358" t="str" cm="1">
        <f t="array" ref="S27">_xlfn.IFS(Table1[[#This Row],[Asset Class]]&lt;&gt;"Local","y",S$11=$E27,"y",Table1[[#This Row],[Asset Class]]="Local","")</f>
        <v>y</v>
      </c>
      <c r="U27" s="109">
        <f>IF(Table1[[#This Row],[Asset Class]]&lt;&gt;"Local",0.25,IF(P27="y",1,""))</f>
        <v>0.25</v>
      </c>
      <c r="V27" s="435">
        <f>IF(Table1[[#This Row],[Asset Class]]&lt;&gt;"Local",0.25,IF(Q27="y",1,""))</f>
        <v>0.25</v>
      </c>
      <c r="W27" s="435">
        <f>IF(Table1[[#This Row],[Asset Class]]&lt;&gt;"Local",0.25,IF(R27="y",1,""))</f>
        <v>0.25</v>
      </c>
      <c r="X27" s="435">
        <f>IF(Table1[[#This Row],[Asset Class]]&lt;&gt;"Local",0.25,IF(S27="y",1,""))</f>
        <v>0.25</v>
      </c>
      <c r="Y27" s="109">
        <f t="shared" si="1"/>
        <v>1</v>
      </c>
      <c r="AA27" s="274">
        <f t="shared" si="2"/>
        <v>2565286.25</v>
      </c>
      <c r="AB27" s="275">
        <f t="shared" si="3"/>
        <v>2565286.25</v>
      </c>
      <c r="AC27" s="275">
        <f t="shared" si="4"/>
        <v>2565286.25</v>
      </c>
      <c r="AD27" s="275">
        <f t="shared" si="5"/>
        <v>2565286.25</v>
      </c>
      <c r="AE27" s="276">
        <f t="shared" si="6"/>
        <v>10261145</v>
      </c>
    </row>
    <row r="28" spans="2:31">
      <c r="B28" s="227" t="s">
        <v>131</v>
      </c>
      <c r="C28" s="228" t="s">
        <v>132</v>
      </c>
      <c r="D28" s="228" t="s">
        <v>110</v>
      </c>
      <c r="E28" s="228" t="s">
        <v>106</v>
      </c>
      <c r="F28" s="258" t="s">
        <v>102</v>
      </c>
      <c r="G28" s="374">
        <v>0.5</v>
      </c>
      <c r="H28" s="377">
        <v>3867.2912031828191</v>
      </c>
      <c r="I28" s="382">
        <v>111.62041035606889</v>
      </c>
      <c r="J28" s="349">
        <f>Table1[[#This Row],[Embellishment Area (m2)]]*Table1[[#This Row],[Construction Unit Rate ($/m)]]*Table1[[#This Row],[Embellishment Area Factor]]</f>
        <v>215834.31553284082</v>
      </c>
      <c r="K28" s="263">
        <v>7734.5824063656382</v>
      </c>
      <c r="L28" s="354">
        <v>66.125722619436161</v>
      </c>
      <c r="M28" s="101">
        <f>Table1[[#This Row],[Size of land (m2)]]*Table1[[#This Row],[Land Unit Rate ($/m2)]]</f>
        <v>511454.85078050528</v>
      </c>
      <c r="N28" s="261">
        <v>2021</v>
      </c>
      <c r="O28" s="101">
        <f>ROUND(IF(Table1[[#This Row],[Valuation Year]]=2016,(Table1[[#This Row],[Total Construction Cost ($)]]+Table1[[#This Row],[Land Value]])*('General Input Sheet'!$G$38/'General Input Sheet'!$G$43),Table1[[#This Row],[Total Construction Cost ($)]]+Table1[[#This Row],[Land Value]]),0)</f>
        <v>727289</v>
      </c>
      <c r="P28" s="139" t="str" cm="1">
        <f t="array" ref="P28">_xlfn.IFS(Table1[[#This Row],[Asset Class]]&lt;&gt;"Local","y",P$11=$E28,"y",Table1[[#This Row],[Asset Class]]="Local","")</f>
        <v>y</v>
      </c>
      <c r="Q28" s="99" t="str" cm="1">
        <f t="array" ref="Q28">_xlfn.IFS(Table1[[#This Row],[Asset Class]]&lt;&gt;"Local","y",Q$11=$E28,"y",Table1[[#This Row],[Asset Class]]="Local","")</f>
        <v/>
      </c>
      <c r="R28" s="99" t="str" cm="1">
        <f t="array" ref="R28">_xlfn.IFS(Table1[[#This Row],[Asset Class]]&lt;&gt;"Local","y",R$11=$E28,"y",Table1[[#This Row],[Asset Class]]="Local","")</f>
        <v/>
      </c>
      <c r="S28" s="358" t="str" cm="1">
        <f t="array" ref="S28">_xlfn.IFS(Table1[[#This Row],[Asset Class]]&lt;&gt;"Local","y",S$11=$E28,"y",Table1[[#This Row],[Asset Class]]="Local","")</f>
        <v/>
      </c>
      <c r="U28" s="109">
        <f>IF(Table1[[#This Row],[Asset Class]]&lt;&gt;"Local",0.25,IF(P28="y",1,""))</f>
        <v>1</v>
      </c>
      <c r="V28" s="435" t="str">
        <f>IF(Table1[[#This Row],[Asset Class]]&lt;&gt;"Local",0.25,IF(Q28="y",1,""))</f>
        <v/>
      </c>
      <c r="W28" s="435" t="str">
        <f>IF(Table1[[#This Row],[Asset Class]]&lt;&gt;"Local",0.25,IF(R28="y",1,""))</f>
        <v/>
      </c>
      <c r="X28" s="435" t="str">
        <f>IF(Table1[[#This Row],[Asset Class]]&lt;&gt;"Local",0.25,IF(S28="y",1,""))</f>
        <v/>
      </c>
      <c r="Y28" s="109">
        <f t="shared" si="1"/>
        <v>1</v>
      </c>
      <c r="AA28" s="274">
        <f t="shared" si="2"/>
        <v>727289</v>
      </c>
      <c r="AB28" s="275" t="str">
        <f t="shared" si="3"/>
        <v/>
      </c>
      <c r="AC28" s="275" t="str">
        <f t="shared" si="4"/>
        <v/>
      </c>
      <c r="AD28" s="275" t="str">
        <f t="shared" si="5"/>
        <v/>
      </c>
      <c r="AE28" s="276">
        <f t="shared" si="6"/>
        <v>727289</v>
      </c>
    </row>
    <row r="29" spans="2:31">
      <c r="B29" s="227" t="s">
        <v>131</v>
      </c>
      <c r="C29" s="228" t="s">
        <v>133</v>
      </c>
      <c r="D29" s="228" t="s">
        <v>110</v>
      </c>
      <c r="E29" s="228" t="s">
        <v>106</v>
      </c>
      <c r="F29" s="258" t="s">
        <v>102</v>
      </c>
      <c r="G29" s="374">
        <v>0.5</v>
      </c>
      <c r="H29" s="377">
        <v>4508.2325268669883</v>
      </c>
      <c r="I29" s="382">
        <v>111.62041035606889</v>
      </c>
      <c r="J29" s="349">
        <f>Table1[[#This Row],[Embellishment Area (m2)]]*Table1[[#This Row],[Construction Unit Rate ($/m)]]*Table1[[#This Row],[Embellishment Area Factor]]</f>
        <v>251605.3823147353</v>
      </c>
      <c r="K29" s="263">
        <v>9016.4650537339767</v>
      </c>
      <c r="L29" s="354">
        <v>66.125722619436161</v>
      </c>
      <c r="M29" s="101">
        <f>Table1[[#This Row],[Size of land (m2)]]*Table1[[#This Row],[Land Unit Rate ($/m2)]]</f>
        <v>596220.26715105248</v>
      </c>
      <c r="N29" s="261">
        <v>2021</v>
      </c>
      <c r="O29" s="101">
        <f>ROUND(IF(Table1[[#This Row],[Valuation Year]]=2016,(Table1[[#This Row],[Total Construction Cost ($)]]+Table1[[#This Row],[Land Value]])*('General Input Sheet'!$G$38/'General Input Sheet'!$G$43),Table1[[#This Row],[Total Construction Cost ($)]]+Table1[[#This Row],[Land Value]]),0)</f>
        <v>847826</v>
      </c>
      <c r="P29" s="139" t="str" cm="1">
        <f t="array" ref="P29">_xlfn.IFS(Table1[[#This Row],[Asset Class]]&lt;&gt;"Local","y",P$11=$E29,"y",Table1[[#This Row],[Asset Class]]="Local","")</f>
        <v>y</v>
      </c>
      <c r="Q29" s="99" t="str" cm="1">
        <f t="array" ref="Q29">_xlfn.IFS(Table1[[#This Row],[Asset Class]]&lt;&gt;"Local","y",Q$11=$E29,"y",Table1[[#This Row],[Asset Class]]="Local","")</f>
        <v/>
      </c>
      <c r="R29" s="99" t="str" cm="1">
        <f t="array" ref="R29">_xlfn.IFS(Table1[[#This Row],[Asset Class]]&lt;&gt;"Local","y",R$11=$E29,"y",Table1[[#This Row],[Asset Class]]="Local","")</f>
        <v/>
      </c>
      <c r="S29" s="358" t="str" cm="1">
        <f t="array" ref="S29">_xlfn.IFS(Table1[[#This Row],[Asset Class]]&lt;&gt;"Local","y",S$11=$E29,"y",Table1[[#This Row],[Asset Class]]="Local","")</f>
        <v/>
      </c>
      <c r="U29" s="109">
        <f>IF(Table1[[#This Row],[Asset Class]]&lt;&gt;"Local",0.25,IF(P29="y",1,""))</f>
        <v>1</v>
      </c>
      <c r="V29" s="435" t="str">
        <f>IF(Table1[[#This Row],[Asset Class]]&lt;&gt;"Local",0.25,IF(Q29="y",1,""))</f>
        <v/>
      </c>
      <c r="W29" s="435" t="str">
        <f>IF(Table1[[#This Row],[Asset Class]]&lt;&gt;"Local",0.25,IF(R29="y",1,""))</f>
        <v/>
      </c>
      <c r="X29" s="435" t="str">
        <f>IF(Table1[[#This Row],[Asset Class]]&lt;&gt;"Local",0.25,IF(S29="y",1,""))</f>
        <v/>
      </c>
      <c r="Y29" s="109">
        <f t="shared" si="1"/>
        <v>1</v>
      </c>
      <c r="AA29" s="274">
        <f t="shared" si="2"/>
        <v>847826</v>
      </c>
      <c r="AB29" s="275" t="str">
        <f t="shared" si="3"/>
        <v/>
      </c>
      <c r="AC29" s="275" t="str">
        <f t="shared" si="4"/>
        <v/>
      </c>
      <c r="AD29" s="275" t="str">
        <f t="shared" si="5"/>
        <v/>
      </c>
      <c r="AE29" s="276">
        <f t="shared" si="6"/>
        <v>847826</v>
      </c>
    </row>
    <row r="30" spans="2:31">
      <c r="B30" s="227" t="s">
        <v>128</v>
      </c>
      <c r="C30" s="228" t="s">
        <v>134</v>
      </c>
      <c r="D30" s="228" t="s">
        <v>105</v>
      </c>
      <c r="E30" s="228" t="s">
        <v>106</v>
      </c>
      <c r="F30" s="258" t="s">
        <v>135</v>
      </c>
      <c r="G30" s="374">
        <v>0.5</v>
      </c>
      <c r="H30" s="377">
        <v>26626.491458207383</v>
      </c>
      <c r="I30" s="382">
        <v>295.91815694928124</v>
      </c>
      <c r="J30" s="349">
        <f>Table1[[#This Row],[Embellishment Area (m2)]]*Table1[[#This Row],[Construction Unit Rate ($/m)]]*Table1[[#This Row],[Embellishment Area Factor]]</f>
        <v>3939631.1391692543</v>
      </c>
      <c r="K30" s="263">
        <v>53252.982916414767</v>
      </c>
      <c r="L30" s="354">
        <v>157.26221918381682</v>
      </c>
      <c r="M30" s="101">
        <f>Table1[[#This Row],[Size of land (m2)]]*Table1[[#This Row],[Land Unit Rate ($/m2)]]</f>
        <v>8374682.2715932718</v>
      </c>
      <c r="N30" s="261">
        <v>2021</v>
      </c>
      <c r="O30" s="101">
        <f>ROUND(IF(Table1[[#This Row],[Valuation Year]]=2016,(Table1[[#This Row],[Total Construction Cost ($)]]+Table1[[#This Row],[Land Value]])*('General Input Sheet'!$G$38/'General Input Sheet'!$G$43),Table1[[#This Row],[Total Construction Cost ($)]]+Table1[[#This Row],[Land Value]]),0)</f>
        <v>12314313</v>
      </c>
      <c r="P30" s="139" t="str" cm="1">
        <f t="array" ref="P30">_xlfn.IFS(Table1[[#This Row],[Asset Class]]&lt;&gt;"Local","y",P$11=$E30,"y",Table1[[#This Row],[Asset Class]]="Local","")</f>
        <v>y</v>
      </c>
      <c r="Q30" s="99" t="str" cm="1">
        <f t="array" ref="Q30">_xlfn.IFS(Table1[[#This Row],[Asset Class]]&lt;&gt;"Local","y",Q$11=$E30,"y",Table1[[#This Row],[Asset Class]]="Local","")</f>
        <v>y</v>
      </c>
      <c r="R30" s="99" t="str" cm="1">
        <f t="array" ref="R30">_xlfn.IFS(Table1[[#This Row],[Asset Class]]&lt;&gt;"Local","y",R$11=$E30,"y",Table1[[#This Row],[Asset Class]]="Local","")</f>
        <v>y</v>
      </c>
      <c r="S30" s="358" t="str" cm="1">
        <f t="array" ref="S30">_xlfn.IFS(Table1[[#This Row],[Asset Class]]&lt;&gt;"Local","y",S$11=$E30,"y",Table1[[#This Row],[Asset Class]]="Local","")</f>
        <v>y</v>
      </c>
      <c r="U30" s="109">
        <f>IF(Table1[[#This Row],[Asset Class]]&lt;&gt;"Local",0.25,IF(P30="y",1,""))</f>
        <v>0.25</v>
      </c>
      <c r="V30" s="435">
        <f>IF(Table1[[#This Row],[Asset Class]]&lt;&gt;"Local",0.25,IF(Q30="y",1,""))</f>
        <v>0.25</v>
      </c>
      <c r="W30" s="435">
        <f>IF(Table1[[#This Row],[Asset Class]]&lt;&gt;"Local",0.25,IF(R30="y",1,""))</f>
        <v>0.25</v>
      </c>
      <c r="X30" s="435">
        <f>IF(Table1[[#This Row],[Asset Class]]&lt;&gt;"Local",0.25,IF(S30="y",1,""))</f>
        <v>0.25</v>
      </c>
      <c r="Y30" s="109">
        <f t="shared" si="1"/>
        <v>1</v>
      </c>
      <c r="AA30" s="274">
        <f t="shared" si="2"/>
        <v>3078578.25</v>
      </c>
      <c r="AB30" s="275">
        <f t="shared" si="3"/>
        <v>3078578.25</v>
      </c>
      <c r="AC30" s="275">
        <f t="shared" si="4"/>
        <v>3078578.25</v>
      </c>
      <c r="AD30" s="275">
        <f t="shared" si="5"/>
        <v>3078578.25</v>
      </c>
      <c r="AE30" s="276">
        <f t="shared" si="6"/>
        <v>12314313</v>
      </c>
    </row>
    <row r="31" spans="2:31">
      <c r="B31" s="227" t="s">
        <v>136</v>
      </c>
      <c r="C31" s="228" t="s">
        <v>137</v>
      </c>
      <c r="D31" s="228" t="s">
        <v>110</v>
      </c>
      <c r="E31" s="228" t="s">
        <v>106</v>
      </c>
      <c r="F31" s="258" t="s">
        <v>102</v>
      </c>
      <c r="G31" s="374">
        <v>0.5</v>
      </c>
      <c r="H31" s="377">
        <v>12946.2289917623</v>
      </c>
      <c r="I31" s="382">
        <v>111.62041035606889</v>
      </c>
      <c r="J31" s="349">
        <f>Table1[[#This Row],[Embellishment Area (m2)]]*Table1[[#This Row],[Construction Unit Rate ($/m)]]*Table1[[#This Row],[Embellishment Area Factor]]</f>
        <v>722531.69631207199</v>
      </c>
      <c r="K31" s="263">
        <v>0</v>
      </c>
      <c r="L31" s="354">
        <v>66.125722619436161</v>
      </c>
      <c r="M31" s="101">
        <f>Table1[[#This Row],[Size of land (m2)]]*Table1[[#This Row],[Land Unit Rate ($/m2)]]</f>
        <v>0</v>
      </c>
      <c r="N31" s="261">
        <v>2021</v>
      </c>
      <c r="O31" s="101">
        <f>ROUND(IF(Table1[[#This Row],[Valuation Year]]=2016,(Table1[[#This Row],[Total Construction Cost ($)]]+Table1[[#This Row],[Land Value]])*('General Input Sheet'!$G$38/'General Input Sheet'!$G$43),Table1[[#This Row],[Total Construction Cost ($)]]+Table1[[#This Row],[Land Value]]),0)</f>
        <v>722532</v>
      </c>
      <c r="P31" s="139" t="str" cm="1">
        <f t="array" ref="P31">_xlfn.IFS(Table1[[#This Row],[Asset Class]]&lt;&gt;"Local","y",P$11=$E31,"y",Table1[[#This Row],[Asset Class]]="Local","")</f>
        <v>y</v>
      </c>
      <c r="Q31" s="99" t="str" cm="1">
        <f t="array" ref="Q31">_xlfn.IFS(Table1[[#This Row],[Asset Class]]&lt;&gt;"Local","y",Q$11=$E31,"y",Table1[[#This Row],[Asset Class]]="Local","")</f>
        <v/>
      </c>
      <c r="R31" s="99" t="str" cm="1">
        <f t="array" ref="R31">_xlfn.IFS(Table1[[#This Row],[Asset Class]]&lt;&gt;"Local","y",R$11=$E31,"y",Table1[[#This Row],[Asset Class]]="Local","")</f>
        <v/>
      </c>
      <c r="S31" s="358" t="str" cm="1">
        <f t="array" ref="S31">_xlfn.IFS(Table1[[#This Row],[Asset Class]]&lt;&gt;"Local","y",S$11=$E31,"y",Table1[[#This Row],[Asset Class]]="Local","")</f>
        <v/>
      </c>
      <c r="U31" s="109">
        <f>IF(Table1[[#This Row],[Asset Class]]&lt;&gt;"Local",0.25,IF(P31="y",1,""))</f>
        <v>1</v>
      </c>
      <c r="V31" s="435" t="str">
        <f>IF(Table1[[#This Row],[Asset Class]]&lt;&gt;"Local",0.25,IF(Q31="y",1,""))</f>
        <v/>
      </c>
      <c r="W31" s="435" t="str">
        <f>IF(Table1[[#This Row],[Asset Class]]&lt;&gt;"Local",0.25,IF(R31="y",1,""))</f>
        <v/>
      </c>
      <c r="X31" s="435" t="str">
        <f>IF(Table1[[#This Row],[Asset Class]]&lt;&gt;"Local",0.25,IF(S31="y",1,""))</f>
        <v/>
      </c>
      <c r="Y31" s="109">
        <f t="shared" si="1"/>
        <v>1</v>
      </c>
      <c r="AA31" s="274">
        <f t="shared" si="2"/>
        <v>722532</v>
      </c>
      <c r="AB31" s="275" t="str">
        <f t="shared" si="3"/>
        <v/>
      </c>
      <c r="AC31" s="275" t="str">
        <f t="shared" si="4"/>
        <v/>
      </c>
      <c r="AD31" s="275" t="str">
        <f t="shared" si="5"/>
        <v/>
      </c>
      <c r="AE31" s="276">
        <f t="shared" si="6"/>
        <v>722532</v>
      </c>
    </row>
    <row r="32" spans="2:31">
      <c r="B32" s="227" t="s">
        <v>138</v>
      </c>
      <c r="C32" s="228" t="s">
        <v>139</v>
      </c>
      <c r="D32" s="228" t="s">
        <v>105</v>
      </c>
      <c r="E32" s="228" t="s">
        <v>106</v>
      </c>
      <c r="F32" s="258" t="s">
        <v>135</v>
      </c>
      <c r="G32" s="374">
        <v>0.5</v>
      </c>
      <c r="H32" s="377">
        <v>36530.242987762715</v>
      </c>
      <c r="I32" s="382">
        <v>295.91815694928124</v>
      </c>
      <c r="J32" s="349">
        <f>Table1[[#This Row],[Embellishment Area (m2)]]*Table1[[#This Row],[Construction Unit Rate ($/m)]]*Table1[[#This Row],[Embellishment Area Factor]]</f>
        <v>5404981.0889240736</v>
      </c>
      <c r="K32" s="263">
        <v>0</v>
      </c>
      <c r="L32" s="354">
        <v>157.26221918381682</v>
      </c>
      <c r="M32" s="101">
        <f>Table1[[#This Row],[Size of land (m2)]]*Table1[[#This Row],[Land Unit Rate ($/m2)]]</f>
        <v>0</v>
      </c>
      <c r="N32" s="261">
        <v>2021</v>
      </c>
      <c r="O32" s="101">
        <f>ROUND(IF(Table1[[#This Row],[Valuation Year]]=2016,(Table1[[#This Row],[Total Construction Cost ($)]]+Table1[[#This Row],[Land Value]])*('General Input Sheet'!$G$38/'General Input Sheet'!$G$43),Table1[[#This Row],[Total Construction Cost ($)]]+Table1[[#This Row],[Land Value]]),0)</f>
        <v>5404981</v>
      </c>
      <c r="P32" s="139" t="str" cm="1">
        <f t="array" ref="P32">_xlfn.IFS(Table1[[#This Row],[Asset Class]]&lt;&gt;"Local","y",P$11=$E32,"y",Table1[[#This Row],[Asset Class]]="Local","")</f>
        <v>y</v>
      </c>
      <c r="Q32" s="99" t="str" cm="1">
        <f t="array" ref="Q32">_xlfn.IFS(Table1[[#This Row],[Asset Class]]&lt;&gt;"Local","y",Q$11=$E32,"y",Table1[[#This Row],[Asset Class]]="Local","")</f>
        <v>y</v>
      </c>
      <c r="R32" s="99" t="str" cm="1">
        <f t="array" ref="R32">_xlfn.IFS(Table1[[#This Row],[Asset Class]]&lt;&gt;"Local","y",R$11=$E32,"y",Table1[[#This Row],[Asset Class]]="Local","")</f>
        <v>y</v>
      </c>
      <c r="S32" s="358" t="str" cm="1">
        <f t="array" ref="S32">_xlfn.IFS(Table1[[#This Row],[Asset Class]]&lt;&gt;"Local","y",S$11=$E32,"y",Table1[[#This Row],[Asset Class]]="Local","")</f>
        <v>y</v>
      </c>
      <c r="U32" s="109">
        <f>IF(Table1[[#This Row],[Asset Class]]&lt;&gt;"Local",0.25,IF(P32="y",1,""))</f>
        <v>0.25</v>
      </c>
      <c r="V32" s="435">
        <f>IF(Table1[[#This Row],[Asset Class]]&lt;&gt;"Local",0.25,IF(Q32="y",1,""))</f>
        <v>0.25</v>
      </c>
      <c r="W32" s="435">
        <f>IF(Table1[[#This Row],[Asset Class]]&lt;&gt;"Local",0.25,IF(R32="y",1,""))</f>
        <v>0.25</v>
      </c>
      <c r="X32" s="435">
        <f>IF(Table1[[#This Row],[Asset Class]]&lt;&gt;"Local",0.25,IF(S32="y",1,""))</f>
        <v>0.25</v>
      </c>
      <c r="Y32" s="109">
        <f t="shared" si="1"/>
        <v>1</v>
      </c>
      <c r="AA32" s="274">
        <f t="shared" si="2"/>
        <v>1351245.25</v>
      </c>
      <c r="AB32" s="275">
        <f t="shared" si="3"/>
        <v>1351245.25</v>
      </c>
      <c r="AC32" s="275">
        <f t="shared" si="4"/>
        <v>1351245.25</v>
      </c>
      <c r="AD32" s="275">
        <f t="shared" si="5"/>
        <v>1351245.25</v>
      </c>
      <c r="AE32" s="276">
        <f t="shared" si="6"/>
        <v>5404981</v>
      </c>
    </row>
    <row r="33" spans="2:31">
      <c r="B33" s="227" t="s">
        <v>140</v>
      </c>
      <c r="C33" s="228" t="s">
        <v>141</v>
      </c>
      <c r="D33" s="228" t="s">
        <v>110</v>
      </c>
      <c r="E33" s="228" t="s">
        <v>142</v>
      </c>
      <c r="F33" s="258" t="s">
        <v>102</v>
      </c>
      <c r="G33" s="374">
        <v>0.5</v>
      </c>
      <c r="H33" s="377">
        <v>19372.920370592688</v>
      </c>
      <c r="I33" s="382">
        <v>115.6419902144599</v>
      </c>
      <c r="J33" s="349">
        <f>Table1[[#This Row],[Embellishment Area (m2)]]*Table1[[#This Row],[Construction Unit Rate ($/m)]]*Table1[[#This Row],[Embellishment Area Factor]]</f>
        <v>1120161.5339607953</v>
      </c>
      <c r="K33" s="263">
        <v>38745.840741185377</v>
      </c>
      <c r="L33" s="354">
        <v>85.331826959272703</v>
      </c>
      <c r="M33" s="101">
        <f>Table1[[#This Row],[Size of land (m2)]]*Table1[[#This Row],[Land Unit Rate ($/m2)]]</f>
        <v>3306253.3775183689</v>
      </c>
      <c r="N33" s="261">
        <v>2021</v>
      </c>
      <c r="O33" s="101">
        <f>ROUND(IF(Table1[[#This Row],[Valuation Year]]=2016,(Table1[[#This Row],[Total Construction Cost ($)]]+Table1[[#This Row],[Land Value]])*('General Input Sheet'!$G$38/'General Input Sheet'!$G$43),Table1[[#This Row],[Total Construction Cost ($)]]+Table1[[#This Row],[Land Value]]),0)</f>
        <v>4426415</v>
      </c>
      <c r="P33" s="139" t="str" cm="1">
        <f t="array" ref="P33">_xlfn.IFS(Table1[[#This Row],[Asset Class]]&lt;&gt;"Local","y",P$11=$E33,"y",Table1[[#This Row],[Asset Class]]="Local","")</f>
        <v/>
      </c>
      <c r="Q33" s="99" t="str" cm="1">
        <f t="array" ref="Q33">_xlfn.IFS(Table1[[#This Row],[Asset Class]]&lt;&gt;"Local","y",Q$11=$E33,"y",Table1[[#This Row],[Asset Class]]="Local","")</f>
        <v>y</v>
      </c>
      <c r="R33" s="99" t="str" cm="1">
        <f t="array" ref="R33">_xlfn.IFS(Table1[[#This Row],[Asset Class]]&lt;&gt;"Local","y",R$11=$E33,"y",Table1[[#This Row],[Asset Class]]="Local","")</f>
        <v/>
      </c>
      <c r="S33" s="358" t="str" cm="1">
        <f t="array" ref="S33">_xlfn.IFS(Table1[[#This Row],[Asset Class]]&lt;&gt;"Local","y",S$11=$E33,"y",Table1[[#This Row],[Asset Class]]="Local","")</f>
        <v/>
      </c>
      <c r="U33" s="109" t="str">
        <f>IF(Table1[[#This Row],[Asset Class]]&lt;&gt;"Local",0.25,IF(P33="y",1,""))</f>
        <v/>
      </c>
      <c r="V33" s="435">
        <f>IF(Table1[[#This Row],[Asset Class]]&lt;&gt;"Local",0.25,IF(Q33="y",1,""))</f>
        <v>1</v>
      </c>
      <c r="W33" s="435" t="str">
        <f>IF(Table1[[#This Row],[Asset Class]]&lt;&gt;"Local",0.25,IF(R33="y",1,""))</f>
        <v/>
      </c>
      <c r="X33" s="435" t="str">
        <f>IF(Table1[[#This Row],[Asset Class]]&lt;&gt;"Local",0.25,IF(S33="y",1,""))</f>
        <v/>
      </c>
      <c r="Y33" s="109">
        <f t="shared" si="1"/>
        <v>1</v>
      </c>
      <c r="AA33" s="274" t="str">
        <f t="shared" si="2"/>
        <v/>
      </c>
      <c r="AB33" s="275">
        <f t="shared" si="3"/>
        <v>4426415</v>
      </c>
      <c r="AC33" s="275" t="str">
        <f t="shared" si="4"/>
        <v/>
      </c>
      <c r="AD33" s="275" t="str">
        <f t="shared" si="5"/>
        <v/>
      </c>
      <c r="AE33" s="276">
        <f t="shared" si="6"/>
        <v>4426415</v>
      </c>
    </row>
    <row r="34" spans="2:31">
      <c r="B34" s="227" t="s">
        <v>143</v>
      </c>
      <c r="C34" s="228" t="s">
        <v>144</v>
      </c>
      <c r="D34" s="228" t="s">
        <v>110</v>
      </c>
      <c r="E34" s="228" t="s">
        <v>101</v>
      </c>
      <c r="F34" s="258" t="s">
        <v>102</v>
      </c>
      <c r="G34" s="374">
        <v>0.5</v>
      </c>
      <c r="H34" s="377">
        <v>6180.2186381063402</v>
      </c>
      <c r="I34" s="382">
        <v>143.96305955739601</v>
      </c>
      <c r="J34" s="349">
        <f>Table1[[#This Row],[Embellishment Area (m2)]]*Table1[[#This Row],[Construction Unit Rate ($/m)]]*Table1[[#This Row],[Embellishment Area Factor]]</f>
        <v>444861.59193771594</v>
      </c>
      <c r="K34" s="263">
        <v>12360.43727621268</v>
      </c>
      <c r="L34" s="354">
        <v>39.027494808321961</v>
      </c>
      <c r="M34" s="101">
        <f>Table1[[#This Row],[Size of land (m2)]]*Table1[[#This Row],[Land Unit Rate ($/m2)]]</f>
        <v>482396.90162597963</v>
      </c>
      <c r="N34" s="261">
        <v>2021</v>
      </c>
      <c r="O34" s="101">
        <f>ROUND(IF(Table1[[#This Row],[Valuation Year]]=2016,(Table1[[#This Row],[Total Construction Cost ($)]]+Table1[[#This Row],[Land Value]])*('General Input Sheet'!$G$38/'General Input Sheet'!$G$43),Table1[[#This Row],[Total Construction Cost ($)]]+Table1[[#This Row],[Land Value]]),0)</f>
        <v>927258</v>
      </c>
      <c r="P34" s="139" t="str" cm="1">
        <f t="array" ref="P34">_xlfn.IFS(Table1[[#This Row],[Asset Class]]&lt;&gt;"Local","y",P$11=$E34,"y",Table1[[#This Row],[Asset Class]]="Local","")</f>
        <v/>
      </c>
      <c r="Q34" s="99" t="str" cm="1">
        <f t="array" ref="Q34">_xlfn.IFS(Table1[[#This Row],[Asset Class]]&lt;&gt;"Local","y",Q$11=$E34,"y",Table1[[#This Row],[Asset Class]]="Local","")</f>
        <v/>
      </c>
      <c r="R34" s="99" t="str" cm="1">
        <f t="array" ref="R34">_xlfn.IFS(Table1[[#This Row],[Asset Class]]&lt;&gt;"Local","y",R$11=$E34,"y",Table1[[#This Row],[Asset Class]]="Local","")</f>
        <v>y</v>
      </c>
      <c r="S34" s="358" t="str" cm="1">
        <f t="array" ref="S34">_xlfn.IFS(Table1[[#This Row],[Asset Class]]&lt;&gt;"Local","y",S$11=$E34,"y",Table1[[#This Row],[Asset Class]]="Local","")</f>
        <v/>
      </c>
      <c r="U34" s="109" t="str">
        <f>IF(Table1[[#This Row],[Asset Class]]&lt;&gt;"Local",0.25,IF(P34="y",1,""))</f>
        <v/>
      </c>
      <c r="V34" s="435" t="str">
        <f>IF(Table1[[#This Row],[Asset Class]]&lt;&gt;"Local",0.25,IF(Q34="y",1,""))</f>
        <v/>
      </c>
      <c r="W34" s="435">
        <f>IF(Table1[[#This Row],[Asset Class]]&lt;&gt;"Local",0.25,IF(R34="y",1,""))</f>
        <v>1</v>
      </c>
      <c r="X34" s="435" t="str">
        <f>IF(Table1[[#This Row],[Asset Class]]&lt;&gt;"Local",0.25,IF(S34="y",1,""))</f>
        <v/>
      </c>
      <c r="Y34" s="109">
        <f t="shared" si="1"/>
        <v>1</v>
      </c>
      <c r="AA34" s="274" t="str">
        <f t="shared" si="2"/>
        <v/>
      </c>
      <c r="AB34" s="275" t="str">
        <f t="shared" si="3"/>
        <v/>
      </c>
      <c r="AC34" s="275">
        <f t="shared" si="4"/>
        <v>927258</v>
      </c>
      <c r="AD34" s="275" t="str">
        <f t="shared" si="5"/>
        <v/>
      </c>
      <c r="AE34" s="276">
        <f t="shared" si="6"/>
        <v>927258</v>
      </c>
    </row>
    <row r="35" spans="2:31">
      <c r="B35" s="227" t="s">
        <v>145</v>
      </c>
      <c r="C35" s="228" t="s">
        <v>146</v>
      </c>
      <c r="D35" s="228" t="s">
        <v>105</v>
      </c>
      <c r="E35" s="228" t="s">
        <v>101</v>
      </c>
      <c r="F35" s="258" t="s">
        <v>107</v>
      </c>
      <c r="G35" s="374">
        <v>0.5</v>
      </c>
      <c r="H35" s="377">
        <v>8719.6686003223258</v>
      </c>
      <c r="I35" s="382">
        <v>452.87898632773505</v>
      </c>
      <c r="J35" s="349">
        <f>Table1[[#This Row],[Embellishment Area (m2)]]*Table1[[#This Row],[Construction Unit Rate ($/m)]]*Table1[[#This Row],[Embellishment Area Factor]]</f>
        <v>1974477.3384138776</v>
      </c>
      <c r="K35" s="263">
        <v>17439.337200644652</v>
      </c>
      <c r="L35" s="354">
        <v>140.14546069071523</v>
      </c>
      <c r="M35" s="101">
        <f>Table1[[#This Row],[Size of land (m2)]]*Table1[[#This Row],[Land Unit Rate ($/m2)]]</f>
        <v>2444043.9461250729</v>
      </c>
      <c r="N35" s="261">
        <v>2021</v>
      </c>
      <c r="O35" s="101">
        <f>ROUND(IF(Table1[[#This Row],[Valuation Year]]=2016,(Table1[[#This Row],[Total Construction Cost ($)]]+Table1[[#This Row],[Land Value]])*('General Input Sheet'!$G$38/'General Input Sheet'!$G$43),Table1[[#This Row],[Total Construction Cost ($)]]+Table1[[#This Row],[Land Value]]),0)</f>
        <v>4418521</v>
      </c>
      <c r="P35" s="139" t="str" cm="1">
        <f t="array" ref="P35">_xlfn.IFS(Table1[[#This Row],[Asset Class]]&lt;&gt;"Local","y",P$11=$E35,"y",Table1[[#This Row],[Asset Class]]="Local","")</f>
        <v>y</v>
      </c>
      <c r="Q35" s="99" t="str" cm="1">
        <f t="array" ref="Q35">_xlfn.IFS(Table1[[#This Row],[Asset Class]]&lt;&gt;"Local","y",Q$11=$E35,"y",Table1[[#This Row],[Asset Class]]="Local","")</f>
        <v>y</v>
      </c>
      <c r="R35" s="99" t="str" cm="1">
        <f t="array" ref="R35">_xlfn.IFS(Table1[[#This Row],[Asset Class]]&lt;&gt;"Local","y",R$11=$E35,"y",Table1[[#This Row],[Asset Class]]="Local","")</f>
        <v>y</v>
      </c>
      <c r="S35" s="358" t="str" cm="1">
        <f t="array" ref="S35">_xlfn.IFS(Table1[[#This Row],[Asset Class]]&lt;&gt;"Local","y",S$11=$E35,"y",Table1[[#This Row],[Asset Class]]="Local","")</f>
        <v>y</v>
      </c>
      <c r="U35" s="109">
        <f>IF(Table1[[#This Row],[Asset Class]]&lt;&gt;"Local",0.25,IF(P35="y",1,""))</f>
        <v>0.25</v>
      </c>
      <c r="V35" s="435">
        <f>IF(Table1[[#This Row],[Asset Class]]&lt;&gt;"Local",0.25,IF(Q35="y",1,""))</f>
        <v>0.25</v>
      </c>
      <c r="W35" s="435">
        <f>IF(Table1[[#This Row],[Asset Class]]&lt;&gt;"Local",0.25,IF(R35="y",1,""))</f>
        <v>0.25</v>
      </c>
      <c r="X35" s="435">
        <f>IF(Table1[[#This Row],[Asset Class]]&lt;&gt;"Local",0.25,IF(S35="y",1,""))</f>
        <v>0.25</v>
      </c>
      <c r="Y35" s="109">
        <f t="shared" si="1"/>
        <v>1</v>
      </c>
      <c r="AA35" s="274">
        <f t="shared" si="2"/>
        <v>1104630.25</v>
      </c>
      <c r="AB35" s="275">
        <f t="shared" si="3"/>
        <v>1104630.25</v>
      </c>
      <c r="AC35" s="275">
        <f t="shared" si="4"/>
        <v>1104630.25</v>
      </c>
      <c r="AD35" s="275">
        <f t="shared" si="5"/>
        <v>1104630.25</v>
      </c>
      <c r="AE35" s="276">
        <f t="shared" si="6"/>
        <v>4418521</v>
      </c>
    </row>
    <row r="36" spans="2:31">
      <c r="B36" s="227" t="s">
        <v>145</v>
      </c>
      <c r="C36" s="228" t="s">
        <v>147</v>
      </c>
      <c r="D36" s="228" t="s">
        <v>105</v>
      </c>
      <c r="E36" s="228" t="s">
        <v>101</v>
      </c>
      <c r="F36" s="258" t="s">
        <v>102</v>
      </c>
      <c r="G36" s="374">
        <v>0.5</v>
      </c>
      <c r="H36" s="377">
        <v>645.45022806626753</v>
      </c>
      <c r="I36" s="382">
        <v>452.87898632773505</v>
      </c>
      <c r="J36" s="349">
        <f>Table1[[#This Row],[Embellishment Area (m2)]]*Table1[[#This Row],[Construction Unit Rate ($/m)]]*Table1[[#This Row],[Embellishment Area Factor]]</f>
        <v>146155.42250582832</v>
      </c>
      <c r="K36" s="263">
        <v>1290.9004561325351</v>
      </c>
      <c r="L36" s="354">
        <v>140.14546069071523</v>
      </c>
      <c r="M36" s="101">
        <f>Table1[[#This Row],[Size of land (m2)]]*Table1[[#This Row],[Land Unit Rate ($/m2)]]</f>
        <v>180913.83913054856</v>
      </c>
      <c r="N36" s="261">
        <v>2021</v>
      </c>
      <c r="O36" s="101">
        <f>ROUND(IF(Table1[[#This Row],[Valuation Year]]=2016,(Table1[[#This Row],[Total Construction Cost ($)]]+Table1[[#This Row],[Land Value]])*('General Input Sheet'!$G$38/'General Input Sheet'!$G$43),Table1[[#This Row],[Total Construction Cost ($)]]+Table1[[#This Row],[Land Value]]),0)</f>
        <v>327069</v>
      </c>
      <c r="P36" s="139" t="str" cm="1">
        <f t="array" ref="P36">_xlfn.IFS(Table1[[#This Row],[Asset Class]]&lt;&gt;"Local","y",P$11=$E36,"y",Table1[[#This Row],[Asset Class]]="Local","")</f>
        <v>y</v>
      </c>
      <c r="Q36" s="99" t="str" cm="1">
        <f t="array" ref="Q36">_xlfn.IFS(Table1[[#This Row],[Asset Class]]&lt;&gt;"Local","y",Q$11=$E36,"y",Table1[[#This Row],[Asset Class]]="Local","")</f>
        <v>y</v>
      </c>
      <c r="R36" s="99" t="str" cm="1">
        <f t="array" ref="R36">_xlfn.IFS(Table1[[#This Row],[Asset Class]]&lt;&gt;"Local","y",R$11=$E36,"y",Table1[[#This Row],[Asset Class]]="Local","")</f>
        <v>y</v>
      </c>
      <c r="S36" s="358" t="str" cm="1">
        <f t="array" ref="S36">_xlfn.IFS(Table1[[#This Row],[Asset Class]]&lt;&gt;"Local","y",S$11=$E36,"y",Table1[[#This Row],[Asset Class]]="Local","")</f>
        <v>y</v>
      </c>
      <c r="U36" s="109">
        <f>IF(Table1[[#This Row],[Asset Class]]&lt;&gt;"Local",0.25,IF(P36="y",1,""))</f>
        <v>0.25</v>
      </c>
      <c r="V36" s="435">
        <f>IF(Table1[[#This Row],[Asset Class]]&lt;&gt;"Local",0.25,IF(Q36="y",1,""))</f>
        <v>0.25</v>
      </c>
      <c r="W36" s="435">
        <f>IF(Table1[[#This Row],[Asset Class]]&lt;&gt;"Local",0.25,IF(R36="y",1,""))</f>
        <v>0.25</v>
      </c>
      <c r="X36" s="435">
        <f>IF(Table1[[#This Row],[Asset Class]]&lt;&gt;"Local",0.25,IF(S36="y",1,""))</f>
        <v>0.25</v>
      </c>
      <c r="Y36" s="109">
        <f t="shared" si="1"/>
        <v>1</v>
      </c>
      <c r="AA36" s="274">
        <f t="shared" si="2"/>
        <v>81767.25</v>
      </c>
      <c r="AB36" s="275">
        <f t="shared" si="3"/>
        <v>81767.25</v>
      </c>
      <c r="AC36" s="275">
        <f t="shared" si="4"/>
        <v>81767.25</v>
      </c>
      <c r="AD36" s="275">
        <f t="shared" si="5"/>
        <v>81767.25</v>
      </c>
      <c r="AE36" s="276">
        <f t="shared" si="6"/>
        <v>327069</v>
      </c>
    </row>
    <row r="37" spans="2:31">
      <c r="B37" s="227" t="s">
        <v>145</v>
      </c>
      <c r="C37" s="228" t="s">
        <v>148</v>
      </c>
      <c r="D37" s="228" t="s">
        <v>105</v>
      </c>
      <c r="E37" s="228" t="s">
        <v>101</v>
      </c>
      <c r="F37" s="258" t="s">
        <v>102</v>
      </c>
      <c r="G37" s="374">
        <v>0.5</v>
      </c>
      <c r="H37" s="377">
        <v>24838.905075108803</v>
      </c>
      <c r="I37" s="382">
        <v>452.87898632773505</v>
      </c>
      <c r="J37" s="349">
        <f>Table1[[#This Row],[Embellishment Area (m2)]]*Table1[[#This Row],[Construction Unit Rate ($/m)]]*Table1[[#This Row],[Embellishment Area Factor]]</f>
        <v>5624509.0759530542</v>
      </c>
      <c r="K37" s="263">
        <v>49677.810150217607</v>
      </c>
      <c r="L37" s="354">
        <v>140.14546069071523</v>
      </c>
      <c r="M37" s="101">
        <f>Table1[[#This Row],[Size of land (m2)]]*Table1[[#This Row],[Land Unit Rate ($/m2)]]</f>
        <v>6962119.5896081356</v>
      </c>
      <c r="N37" s="261">
        <v>2021</v>
      </c>
      <c r="O37" s="101">
        <f>ROUND(IF(Table1[[#This Row],[Valuation Year]]=2016,(Table1[[#This Row],[Total Construction Cost ($)]]+Table1[[#This Row],[Land Value]])*('General Input Sheet'!$G$38/'General Input Sheet'!$G$43),Table1[[#This Row],[Total Construction Cost ($)]]+Table1[[#This Row],[Land Value]]),0)</f>
        <v>12586629</v>
      </c>
      <c r="P37" s="139" t="str" cm="1">
        <f t="array" ref="P37">_xlfn.IFS(Table1[[#This Row],[Asset Class]]&lt;&gt;"Local","y",P$11=$E37,"y",Table1[[#This Row],[Asset Class]]="Local","")</f>
        <v>y</v>
      </c>
      <c r="Q37" s="99" t="str" cm="1">
        <f t="array" ref="Q37">_xlfn.IFS(Table1[[#This Row],[Asset Class]]&lt;&gt;"Local","y",Q$11=$E37,"y",Table1[[#This Row],[Asset Class]]="Local","")</f>
        <v>y</v>
      </c>
      <c r="R37" s="99" t="str" cm="1">
        <f t="array" ref="R37">_xlfn.IFS(Table1[[#This Row],[Asset Class]]&lt;&gt;"Local","y",R$11=$E37,"y",Table1[[#This Row],[Asset Class]]="Local","")</f>
        <v>y</v>
      </c>
      <c r="S37" s="358" t="str" cm="1">
        <f t="array" ref="S37">_xlfn.IFS(Table1[[#This Row],[Asset Class]]&lt;&gt;"Local","y",S$11=$E37,"y",Table1[[#This Row],[Asset Class]]="Local","")</f>
        <v>y</v>
      </c>
      <c r="U37" s="109">
        <f>IF(Table1[[#This Row],[Asset Class]]&lt;&gt;"Local",0.25,IF(P37="y",1,""))</f>
        <v>0.25</v>
      </c>
      <c r="V37" s="435">
        <f>IF(Table1[[#This Row],[Asset Class]]&lt;&gt;"Local",0.25,IF(Q37="y",1,""))</f>
        <v>0.25</v>
      </c>
      <c r="W37" s="435">
        <f>IF(Table1[[#This Row],[Asset Class]]&lt;&gt;"Local",0.25,IF(R37="y",1,""))</f>
        <v>0.25</v>
      </c>
      <c r="X37" s="435">
        <f>IF(Table1[[#This Row],[Asset Class]]&lt;&gt;"Local",0.25,IF(S37="y",1,""))</f>
        <v>0.25</v>
      </c>
      <c r="Y37" s="109">
        <f t="shared" si="1"/>
        <v>1</v>
      </c>
      <c r="AA37" s="274">
        <f t="shared" si="2"/>
        <v>3146657.25</v>
      </c>
      <c r="AB37" s="275">
        <f t="shared" si="3"/>
        <v>3146657.25</v>
      </c>
      <c r="AC37" s="275">
        <f t="shared" si="4"/>
        <v>3146657.25</v>
      </c>
      <c r="AD37" s="275">
        <f t="shared" si="5"/>
        <v>3146657.25</v>
      </c>
      <c r="AE37" s="276">
        <f t="shared" si="6"/>
        <v>12586629</v>
      </c>
    </row>
    <row r="38" spans="2:31">
      <c r="B38" s="227" t="s">
        <v>145</v>
      </c>
      <c r="C38" s="228" t="s">
        <v>149</v>
      </c>
      <c r="D38" s="228" t="s">
        <v>105</v>
      </c>
      <c r="E38" s="228" t="s">
        <v>101</v>
      </c>
      <c r="F38" s="258" t="s">
        <v>135</v>
      </c>
      <c r="G38" s="374">
        <v>0.5</v>
      </c>
      <c r="H38" s="377">
        <v>16190.915197986231</v>
      </c>
      <c r="I38" s="382">
        <v>452.87898632773505</v>
      </c>
      <c r="J38" s="349">
        <f>Table1[[#This Row],[Embellishment Area (m2)]]*Table1[[#This Row],[Construction Unit Rate ($/m)]]*Table1[[#This Row],[Embellishment Area Factor]]</f>
        <v>3666262.6312911618</v>
      </c>
      <c r="K38" s="263">
        <v>32381.830395972462</v>
      </c>
      <c r="L38" s="354">
        <v>140.14546069071523</v>
      </c>
      <c r="M38" s="101">
        <f>Table1[[#This Row],[Size of land (m2)]]*Table1[[#This Row],[Land Unit Rate ($/m2)]]</f>
        <v>4538166.5388521664</v>
      </c>
      <c r="N38" s="261">
        <v>2021</v>
      </c>
      <c r="O38" s="101">
        <f>ROUND(IF(Table1[[#This Row],[Valuation Year]]=2016,(Table1[[#This Row],[Total Construction Cost ($)]]+Table1[[#This Row],[Land Value]])*('General Input Sheet'!$G$38/'General Input Sheet'!$G$43),Table1[[#This Row],[Total Construction Cost ($)]]+Table1[[#This Row],[Land Value]]),0)</f>
        <v>8204429</v>
      </c>
      <c r="P38" s="139" t="str" cm="1">
        <f t="array" ref="P38">_xlfn.IFS(Table1[[#This Row],[Asset Class]]&lt;&gt;"Local","y",P$11=$E38,"y",Table1[[#This Row],[Asset Class]]="Local","")</f>
        <v>y</v>
      </c>
      <c r="Q38" s="99" t="str" cm="1">
        <f t="array" ref="Q38">_xlfn.IFS(Table1[[#This Row],[Asset Class]]&lt;&gt;"Local","y",Q$11=$E38,"y",Table1[[#This Row],[Asset Class]]="Local","")</f>
        <v>y</v>
      </c>
      <c r="R38" s="99" t="str" cm="1">
        <f t="array" ref="R38">_xlfn.IFS(Table1[[#This Row],[Asset Class]]&lt;&gt;"Local","y",R$11=$E38,"y",Table1[[#This Row],[Asset Class]]="Local","")</f>
        <v>y</v>
      </c>
      <c r="S38" s="358" t="str" cm="1">
        <f t="array" ref="S38">_xlfn.IFS(Table1[[#This Row],[Asset Class]]&lt;&gt;"Local","y",S$11=$E38,"y",Table1[[#This Row],[Asset Class]]="Local","")</f>
        <v>y</v>
      </c>
      <c r="U38" s="109">
        <f>IF(Table1[[#This Row],[Asset Class]]&lt;&gt;"Local",0.25,IF(P38="y",1,""))</f>
        <v>0.25</v>
      </c>
      <c r="V38" s="435">
        <f>IF(Table1[[#This Row],[Asset Class]]&lt;&gt;"Local",0.25,IF(Q38="y",1,""))</f>
        <v>0.25</v>
      </c>
      <c r="W38" s="435">
        <f>IF(Table1[[#This Row],[Asset Class]]&lt;&gt;"Local",0.25,IF(R38="y",1,""))</f>
        <v>0.25</v>
      </c>
      <c r="X38" s="435">
        <f>IF(Table1[[#This Row],[Asset Class]]&lt;&gt;"Local",0.25,IF(S38="y",1,""))</f>
        <v>0.25</v>
      </c>
      <c r="Y38" s="109">
        <f t="shared" si="1"/>
        <v>1</v>
      </c>
      <c r="AA38" s="274">
        <f t="shared" si="2"/>
        <v>2051107.25</v>
      </c>
      <c r="AB38" s="275">
        <f t="shared" si="3"/>
        <v>2051107.25</v>
      </c>
      <c r="AC38" s="275">
        <f t="shared" si="4"/>
        <v>2051107.25</v>
      </c>
      <c r="AD38" s="275">
        <f t="shared" si="5"/>
        <v>2051107.25</v>
      </c>
      <c r="AE38" s="276">
        <f t="shared" si="6"/>
        <v>8204429</v>
      </c>
    </row>
    <row r="39" spans="2:31">
      <c r="B39" s="227" t="s">
        <v>145</v>
      </c>
      <c r="C39" s="228" t="s">
        <v>150</v>
      </c>
      <c r="D39" s="228" t="s">
        <v>105</v>
      </c>
      <c r="E39" s="228" t="s">
        <v>101</v>
      </c>
      <c r="F39" s="258" t="s">
        <v>102</v>
      </c>
      <c r="G39" s="374">
        <v>0.5</v>
      </c>
      <c r="H39" s="377">
        <v>22323.566271135001</v>
      </c>
      <c r="I39" s="382">
        <v>452.87898632773505</v>
      </c>
      <c r="J39" s="349">
        <f>Table1[[#This Row],[Embellishment Area (m2)]]*Table1[[#This Row],[Construction Unit Rate ($/m)]]*Table1[[#This Row],[Embellishment Area Factor]]</f>
        <v>5054937.0320458179</v>
      </c>
      <c r="K39" s="263">
        <v>44647.132542270003</v>
      </c>
      <c r="L39" s="354">
        <v>140.14546069071523</v>
      </c>
      <c r="M39" s="101">
        <f>Table1[[#This Row],[Size of land (m2)]]*Table1[[#This Row],[Land Unit Rate ($/m2)]]</f>
        <v>6257092.9586558528</v>
      </c>
      <c r="N39" s="261">
        <v>2021</v>
      </c>
      <c r="O39" s="101">
        <f>ROUND(IF(Table1[[#This Row],[Valuation Year]]=2016,(Table1[[#This Row],[Total Construction Cost ($)]]+Table1[[#This Row],[Land Value]])*('General Input Sheet'!$G$38/'General Input Sheet'!$G$43),Table1[[#This Row],[Total Construction Cost ($)]]+Table1[[#This Row],[Land Value]]),0)</f>
        <v>11312030</v>
      </c>
      <c r="P39" s="139" t="str" cm="1">
        <f t="array" ref="P39">_xlfn.IFS(Table1[[#This Row],[Asset Class]]&lt;&gt;"Local","y",P$11=$E39,"y",Table1[[#This Row],[Asset Class]]="Local","")</f>
        <v>y</v>
      </c>
      <c r="Q39" s="99" t="str" cm="1">
        <f t="array" ref="Q39">_xlfn.IFS(Table1[[#This Row],[Asset Class]]&lt;&gt;"Local","y",Q$11=$E39,"y",Table1[[#This Row],[Asset Class]]="Local","")</f>
        <v>y</v>
      </c>
      <c r="R39" s="99" t="str" cm="1">
        <f t="array" ref="R39">_xlfn.IFS(Table1[[#This Row],[Asset Class]]&lt;&gt;"Local","y",R$11=$E39,"y",Table1[[#This Row],[Asset Class]]="Local","")</f>
        <v>y</v>
      </c>
      <c r="S39" s="358" t="str" cm="1">
        <f t="array" ref="S39">_xlfn.IFS(Table1[[#This Row],[Asset Class]]&lt;&gt;"Local","y",S$11=$E39,"y",Table1[[#This Row],[Asset Class]]="Local","")</f>
        <v>y</v>
      </c>
      <c r="U39" s="109">
        <f>IF(Table1[[#This Row],[Asset Class]]&lt;&gt;"Local",0.25,IF(P39="y",1,""))</f>
        <v>0.25</v>
      </c>
      <c r="V39" s="435">
        <f>IF(Table1[[#This Row],[Asset Class]]&lt;&gt;"Local",0.25,IF(Q39="y",1,""))</f>
        <v>0.25</v>
      </c>
      <c r="W39" s="435">
        <f>IF(Table1[[#This Row],[Asset Class]]&lt;&gt;"Local",0.25,IF(R39="y",1,""))</f>
        <v>0.25</v>
      </c>
      <c r="X39" s="435">
        <f>IF(Table1[[#This Row],[Asset Class]]&lt;&gt;"Local",0.25,IF(S39="y",1,""))</f>
        <v>0.25</v>
      </c>
      <c r="Y39" s="109">
        <f t="shared" si="1"/>
        <v>1</v>
      </c>
      <c r="AA39" s="274">
        <f t="shared" si="2"/>
        <v>2828007.5</v>
      </c>
      <c r="AB39" s="275">
        <f t="shared" si="3"/>
        <v>2828007.5</v>
      </c>
      <c r="AC39" s="275">
        <f t="shared" si="4"/>
        <v>2828007.5</v>
      </c>
      <c r="AD39" s="275">
        <f t="shared" si="5"/>
        <v>2828007.5</v>
      </c>
      <c r="AE39" s="276">
        <f t="shared" si="6"/>
        <v>11312030</v>
      </c>
    </row>
    <row r="40" spans="2:31">
      <c r="B40" s="227" t="s">
        <v>151</v>
      </c>
      <c r="C40" s="228" t="s">
        <v>152</v>
      </c>
      <c r="D40" s="228" t="s">
        <v>105</v>
      </c>
      <c r="E40" s="228" t="s">
        <v>101</v>
      </c>
      <c r="F40" s="258" t="s">
        <v>102</v>
      </c>
      <c r="G40" s="374">
        <v>0.5</v>
      </c>
      <c r="H40" s="377">
        <v>18128.912194333654</v>
      </c>
      <c r="I40" s="382">
        <v>452.87898632773505</v>
      </c>
      <c r="J40" s="349">
        <f>Table1[[#This Row],[Embellishment Area (m2)]]*Table1[[#This Row],[Construction Unit Rate ($/m)]]*Table1[[#This Row],[Embellishment Area Factor]]</f>
        <v>4105101.6888971701</v>
      </c>
      <c r="K40" s="263">
        <v>36257.824388667308</v>
      </c>
      <c r="L40" s="354">
        <v>140.14546069071523</v>
      </c>
      <c r="M40" s="101">
        <f>Table1[[#This Row],[Size of land (m2)]]*Table1[[#This Row],[Land Unit Rate ($/m2)]]</f>
        <v>5081369.50259283</v>
      </c>
      <c r="N40" s="261">
        <v>2021</v>
      </c>
      <c r="O40" s="101">
        <f>ROUND(IF(Table1[[#This Row],[Valuation Year]]=2016,(Table1[[#This Row],[Total Construction Cost ($)]]+Table1[[#This Row],[Land Value]])*('General Input Sheet'!$G$38/'General Input Sheet'!$G$43),Table1[[#This Row],[Total Construction Cost ($)]]+Table1[[#This Row],[Land Value]]),0)</f>
        <v>9186471</v>
      </c>
      <c r="P40" s="139" t="str" cm="1">
        <f t="array" ref="P40">_xlfn.IFS(Table1[[#This Row],[Asset Class]]&lt;&gt;"Local","y",P$11=$E40,"y",Table1[[#This Row],[Asset Class]]="Local","")</f>
        <v>y</v>
      </c>
      <c r="Q40" s="99" t="str" cm="1">
        <f t="array" ref="Q40">_xlfn.IFS(Table1[[#This Row],[Asset Class]]&lt;&gt;"Local","y",Q$11=$E40,"y",Table1[[#This Row],[Asset Class]]="Local","")</f>
        <v>y</v>
      </c>
      <c r="R40" s="99" t="str" cm="1">
        <f t="array" ref="R40">_xlfn.IFS(Table1[[#This Row],[Asset Class]]&lt;&gt;"Local","y",R$11=$E40,"y",Table1[[#This Row],[Asset Class]]="Local","")</f>
        <v>y</v>
      </c>
      <c r="S40" s="358" t="str" cm="1">
        <f t="array" ref="S40">_xlfn.IFS(Table1[[#This Row],[Asset Class]]&lt;&gt;"Local","y",S$11=$E40,"y",Table1[[#This Row],[Asset Class]]="Local","")</f>
        <v>y</v>
      </c>
      <c r="U40" s="109">
        <f>IF(Table1[[#This Row],[Asset Class]]&lt;&gt;"Local",0.25,IF(P40="y",1,""))</f>
        <v>0.25</v>
      </c>
      <c r="V40" s="435">
        <f>IF(Table1[[#This Row],[Asset Class]]&lt;&gt;"Local",0.25,IF(Q40="y",1,""))</f>
        <v>0.25</v>
      </c>
      <c r="W40" s="435">
        <f>IF(Table1[[#This Row],[Asset Class]]&lt;&gt;"Local",0.25,IF(R40="y",1,""))</f>
        <v>0.25</v>
      </c>
      <c r="X40" s="435">
        <f>IF(Table1[[#This Row],[Asset Class]]&lt;&gt;"Local",0.25,IF(S40="y",1,""))</f>
        <v>0.25</v>
      </c>
      <c r="Y40" s="109">
        <f t="shared" si="1"/>
        <v>1</v>
      </c>
      <c r="AA40" s="274">
        <f t="shared" si="2"/>
        <v>2296617.75</v>
      </c>
      <c r="AB40" s="275">
        <f t="shared" si="3"/>
        <v>2296617.75</v>
      </c>
      <c r="AC40" s="275">
        <f t="shared" si="4"/>
        <v>2296617.75</v>
      </c>
      <c r="AD40" s="275">
        <f t="shared" si="5"/>
        <v>2296617.75</v>
      </c>
      <c r="AE40" s="276">
        <f t="shared" si="6"/>
        <v>9186471</v>
      </c>
    </row>
    <row r="41" spans="2:31">
      <c r="B41" s="227" t="s">
        <v>153</v>
      </c>
      <c r="C41" s="228" t="s">
        <v>154</v>
      </c>
      <c r="D41" s="228" t="s">
        <v>110</v>
      </c>
      <c r="E41" s="228" t="s">
        <v>101</v>
      </c>
      <c r="F41" s="258" t="s">
        <v>102</v>
      </c>
      <c r="G41" s="374">
        <v>0.5</v>
      </c>
      <c r="H41" s="377">
        <v>7931.4830930609196</v>
      </c>
      <c r="I41" s="382">
        <v>143.96305955739601</v>
      </c>
      <c r="J41" s="349">
        <f>Table1[[#This Row],[Embellishment Area (m2)]]*Table1[[#This Row],[Construction Unit Rate ($/m)]]*Table1[[#This Row],[Embellishment Area Factor]]</f>
        <v>570920.28645240434</v>
      </c>
      <c r="K41" s="263">
        <v>15862.966186121839</v>
      </c>
      <c r="L41" s="354">
        <v>39.027494808321961</v>
      </c>
      <c r="M41" s="101">
        <f>Table1[[#This Row],[Size of land (m2)]]*Table1[[#This Row],[Land Unit Rate ($/m2)]]</f>
        <v>619091.83047345688</v>
      </c>
      <c r="N41" s="261">
        <v>2021</v>
      </c>
      <c r="O41" s="219">
        <f>ROUND(IF(Table1[[#This Row],[Valuation Year]]=2016,(Table1[[#This Row],[Total Construction Cost ($)]]+Table1[[#This Row],[Land Value]])*('General Input Sheet'!$G$38/'General Input Sheet'!$G$43),Table1[[#This Row],[Total Construction Cost ($)]]+Table1[[#This Row],[Land Value]]),0)</f>
        <v>1190012</v>
      </c>
      <c r="P41" s="139" t="str" cm="1">
        <f t="array" ref="P41">_xlfn.IFS(Table1[[#This Row],[Asset Class]]&lt;&gt;"Local","y",P$11=$E41,"y",Table1[[#This Row],[Asset Class]]="Local","")</f>
        <v/>
      </c>
      <c r="Q41" s="99" t="str" cm="1">
        <f t="array" ref="Q41">_xlfn.IFS(Table1[[#This Row],[Asset Class]]&lt;&gt;"Local","y",Q$11=$E41,"y",Table1[[#This Row],[Asset Class]]="Local","")</f>
        <v/>
      </c>
      <c r="R41" s="99" t="str" cm="1">
        <f t="array" ref="R41">_xlfn.IFS(Table1[[#This Row],[Asset Class]]&lt;&gt;"Local","y",R$11=$E41,"y",Table1[[#This Row],[Asset Class]]="Local","")</f>
        <v>y</v>
      </c>
      <c r="S41" s="358" t="str" cm="1">
        <f t="array" ref="S41">_xlfn.IFS(Table1[[#This Row],[Asset Class]]&lt;&gt;"Local","y",S$11=$E41,"y",Table1[[#This Row],[Asset Class]]="Local","")</f>
        <v/>
      </c>
      <c r="U41" s="109" t="str">
        <f>IF(Table1[[#This Row],[Asset Class]]&lt;&gt;"Local",0.25,IF(P41="y",1,""))</f>
        <v/>
      </c>
      <c r="V41" s="435" t="str">
        <f>IF(Table1[[#This Row],[Asset Class]]&lt;&gt;"Local",0.25,IF(Q41="y",1,""))</f>
        <v/>
      </c>
      <c r="W41" s="435">
        <f>IF(Table1[[#This Row],[Asset Class]]&lt;&gt;"Local",0.25,IF(R41="y",1,""))</f>
        <v>1</v>
      </c>
      <c r="X41" s="435" t="str">
        <f>IF(Table1[[#This Row],[Asset Class]]&lt;&gt;"Local",0.25,IF(S41="y",1,""))</f>
        <v/>
      </c>
      <c r="Y41" s="109">
        <f t="shared" si="1"/>
        <v>1</v>
      </c>
      <c r="AA41" s="274" t="str">
        <f t="shared" si="2"/>
        <v/>
      </c>
      <c r="AB41" s="275" t="str">
        <f t="shared" si="3"/>
        <v/>
      </c>
      <c r="AC41" s="275">
        <f t="shared" si="4"/>
        <v>1190012</v>
      </c>
      <c r="AD41" s="275" t="str">
        <f t="shared" si="5"/>
        <v/>
      </c>
      <c r="AE41" s="276">
        <f t="shared" si="6"/>
        <v>1190012</v>
      </c>
    </row>
    <row r="42" spans="2:31">
      <c r="B42" s="227" t="s">
        <v>155</v>
      </c>
      <c r="C42" s="228" t="s">
        <v>156</v>
      </c>
      <c r="D42" s="228" t="s">
        <v>105</v>
      </c>
      <c r="E42" s="228" t="s">
        <v>113</v>
      </c>
      <c r="F42" s="258" t="s">
        <v>102</v>
      </c>
      <c r="G42" s="374">
        <v>0.5</v>
      </c>
      <c r="H42" s="377">
        <v>27049.311870517002</v>
      </c>
      <c r="I42" s="382">
        <v>566.28724924743767</v>
      </c>
      <c r="J42" s="349">
        <f>Table1[[#This Row],[Embellishment Area (m2)]]*Table1[[#This Row],[Construction Unit Rate ($/m)]]*Table1[[#This Row],[Embellishment Area Factor]]</f>
        <v>7658840.206595568</v>
      </c>
      <c r="K42" s="263">
        <v>54098.623741034004</v>
      </c>
      <c r="L42" s="354">
        <v>75.676903388107434</v>
      </c>
      <c r="M42" s="101">
        <f>Table1[[#This Row],[Size of land (m2)]]*Table1[[#This Row],[Land Unit Rate ($/m2)]]</f>
        <v>4094016.3222798053</v>
      </c>
      <c r="N42" s="261">
        <v>2021</v>
      </c>
      <c r="O42" s="219">
        <f>ROUND(IF(Table1[[#This Row],[Valuation Year]]=2016,(Table1[[#This Row],[Total Construction Cost ($)]]+Table1[[#This Row],[Land Value]])*('General Input Sheet'!$G$38/'General Input Sheet'!$G$43),Table1[[#This Row],[Total Construction Cost ($)]]+Table1[[#This Row],[Land Value]]),0)</f>
        <v>11752857</v>
      </c>
      <c r="P42" s="139" t="str" cm="1">
        <f t="array" ref="P42">_xlfn.IFS(Table1[[#This Row],[Asset Class]]&lt;&gt;"Local","y",P$11=$E42,"y",Table1[[#This Row],[Asset Class]]="Local","")</f>
        <v>y</v>
      </c>
      <c r="Q42" s="99" t="str" cm="1">
        <f t="array" ref="Q42">_xlfn.IFS(Table1[[#This Row],[Asset Class]]&lt;&gt;"Local","y",Q$11=$E42,"y",Table1[[#This Row],[Asset Class]]="Local","")</f>
        <v>y</v>
      </c>
      <c r="R42" s="99" t="str" cm="1">
        <f t="array" ref="R42">_xlfn.IFS(Table1[[#This Row],[Asset Class]]&lt;&gt;"Local","y",R$11=$E42,"y",Table1[[#This Row],[Asset Class]]="Local","")</f>
        <v>y</v>
      </c>
      <c r="S42" s="358" t="str" cm="1">
        <f t="array" ref="S42">_xlfn.IFS(Table1[[#This Row],[Asset Class]]&lt;&gt;"Local","y",S$11=$E42,"y",Table1[[#This Row],[Asset Class]]="Local","")</f>
        <v>y</v>
      </c>
      <c r="U42" s="109">
        <f>IF(Table1[[#This Row],[Asset Class]]&lt;&gt;"Local",0.25,IF(P42="y",1,""))</f>
        <v>0.25</v>
      </c>
      <c r="V42" s="435">
        <f>IF(Table1[[#This Row],[Asset Class]]&lt;&gt;"Local",0.25,IF(Q42="y",1,""))</f>
        <v>0.25</v>
      </c>
      <c r="W42" s="435">
        <f>IF(Table1[[#This Row],[Asset Class]]&lt;&gt;"Local",0.25,IF(R42="y",1,""))</f>
        <v>0.25</v>
      </c>
      <c r="X42" s="435">
        <f>IF(Table1[[#This Row],[Asset Class]]&lt;&gt;"Local",0.25,IF(S42="y",1,""))</f>
        <v>0.25</v>
      </c>
      <c r="Y42" s="109">
        <f t="shared" si="1"/>
        <v>1</v>
      </c>
      <c r="AA42" s="274">
        <f t="shared" si="2"/>
        <v>2938214.25</v>
      </c>
      <c r="AB42" s="275">
        <f t="shared" si="3"/>
        <v>2938214.25</v>
      </c>
      <c r="AC42" s="275">
        <f t="shared" si="4"/>
        <v>2938214.25</v>
      </c>
      <c r="AD42" s="275">
        <f t="shared" si="5"/>
        <v>2938214.25</v>
      </c>
      <c r="AE42" s="276">
        <f t="shared" si="6"/>
        <v>11752857</v>
      </c>
    </row>
    <row r="43" spans="2:31">
      <c r="B43" s="227" t="s">
        <v>157</v>
      </c>
      <c r="C43" s="228" t="s">
        <v>158</v>
      </c>
      <c r="D43" s="228" t="s">
        <v>110</v>
      </c>
      <c r="E43" s="228" t="s">
        <v>113</v>
      </c>
      <c r="F43" s="258" t="s">
        <v>102</v>
      </c>
      <c r="G43" s="374">
        <v>0.5</v>
      </c>
      <c r="H43" s="377">
        <v>2206.0356125033509</v>
      </c>
      <c r="I43" s="382">
        <v>77.371645491830151</v>
      </c>
      <c r="J43" s="349">
        <f>Table1[[#This Row],[Embellishment Area (m2)]]*Table1[[#This Row],[Construction Unit Rate ($/m)]]*Table1[[#This Row],[Embellishment Area Factor]]</f>
        <v>85342.302676480831</v>
      </c>
      <c r="K43" s="263">
        <v>0</v>
      </c>
      <c r="L43" s="354">
        <v>51.919695325664051</v>
      </c>
      <c r="M43" s="101">
        <f>Table1[[#This Row],[Size of land (m2)]]*Table1[[#This Row],[Land Unit Rate ($/m2)]]</f>
        <v>0</v>
      </c>
      <c r="N43" s="261">
        <v>2021</v>
      </c>
      <c r="O43" s="219">
        <f>ROUND(IF(Table1[[#This Row],[Valuation Year]]=2016,(Table1[[#This Row],[Total Construction Cost ($)]]+Table1[[#This Row],[Land Value]])*('General Input Sheet'!$G$38/'General Input Sheet'!$G$43),Table1[[#This Row],[Total Construction Cost ($)]]+Table1[[#This Row],[Land Value]]),0)</f>
        <v>85342</v>
      </c>
      <c r="P43" s="139" t="str" cm="1">
        <f t="array" ref="P43">_xlfn.IFS(Table1[[#This Row],[Asset Class]]&lt;&gt;"Local","y",P$11=$E43,"y",Table1[[#This Row],[Asset Class]]="Local","")</f>
        <v/>
      </c>
      <c r="Q43" s="99" t="str" cm="1">
        <f t="array" ref="Q43">_xlfn.IFS(Table1[[#This Row],[Asset Class]]&lt;&gt;"Local","y",Q$11=$E43,"y",Table1[[#This Row],[Asset Class]]="Local","")</f>
        <v/>
      </c>
      <c r="R43" s="99" t="str" cm="1">
        <f t="array" ref="R43">_xlfn.IFS(Table1[[#This Row],[Asset Class]]&lt;&gt;"Local","y",R$11=$E43,"y",Table1[[#This Row],[Asset Class]]="Local","")</f>
        <v/>
      </c>
      <c r="S43" s="358" t="str" cm="1">
        <f t="array" ref="S43">_xlfn.IFS(Table1[[#This Row],[Asset Class]]&lt;&gt;"Local","y",S$11=$E43,"y",Table1[[#This Row],[Asset Class]]="Local","")</f>
        <v>y</v>
      </c>
      <c r="U43" s="109" t="str">
        <f>IF(Table1[[#This Row],[Asset Class]]&lt;&gt;"Local",0.25,IF(P43="y",1,""))</f>
        <v/>
      </c>
      <c r="V43" s="435" t="str">
        <f>IF(Table1[[#This Row],[Asset Class]]&lt;&gt;"Local",0.25,IF(Q43="y",1,""))</f>
        <v/>
      </c>
      <c r="W43" s="435" t="str">
        <f>IF(Table1[[#This Row],[Asset Class]]&lt;&gt;"Local",0.25,IF(R43="y",1,""))</f>
        <v/>
      </c>
      <c r="X43" s="435">
        <f>IF(Table1[[#This Row],[Asset Class]]&lt;&gt;"Local",0.25,IF(S43="y",1,""))</f>
        <v>1</v>
      </c>
      <c r="Y43" s="109">
        <f t="shared" si="1"/>
        <v>1</v>
      </c>
      <c r="AA43" s="274" t="str">
        <f t="shared" si="2"/>
        <v/>
      </c>
      <c r="AB43" s="275" t="str">
        <f t="shared" si="3"/>
        <v/>
      </c>
      <c r="AC43" s="275" t="str">
        <f t="shared" si="4"/>
        <v/>
      </c>
      <c r="AD43" s="275">
        <f t="shared" si="5"/>
        <v>85342</v>
      </c>
      <c r="AE43" s="276">
        <f t="shared" si="6"/>
        <v>85342</v>
      </c>
    </row>
    <row r="44" spans="2:31">
      <c r="B44" s="227" t="s">
        <v>159</v>
      </c>
      <c r="C44" s="228" t="s">
        <v>160</v>
      </c>
      <c r="D44" s="228" t="s">
        <v>105</v>
      </c>
      <c r="E44" s="228" t="s">
        <v>113</v>
      </c>
      <c r="F44" s="258" t="s">
        <v>130</v>
      </c>
      <c r="G44" s="374">
        <v>0.5</v>
      </c>
      <c r="H44" s="377">
        <v>6468.1175067950153</v>
      </c>
      <c r="I44" s="382">
        <v>566.28724924743767</v>
      </c>
      <c r="J44" s="349">
        <f>Table1[[#This Row],[Embellishment Area (m2)]]*Table1[[#This Row],[Construction Unit Rate ($/m)]]*Table1[[#This Row],[Embellishment Area Factor]]</f>
        <v>1831406.235366072</v>
      </c>
      <c r="K44" s="263">
        <v>0</v>
      </c>
      <c r="L44" s="354">
        <v>75.676903388107434</v>
      </c>
      <c r="M44" s="101">
        <f>Table1[[#This Row],[Size of land (m2)]]*Table1[[#This Row],[Land Unit Rate ($/m2)]]</f>
        <v>0</v>
      </c>
      <c r="N44" s="261">
        <v>2021</v>
      </c>
      <c r="O44" s="219">
        <f>ROUND(IF(Table1[[#This Row],[Valuation Year]]=2016,(Table1[[#This Row],[Total Construction Cost ($)]]+Table1[[#This Row],[Land Value]])*('General Input Sheet'!$G$38/'General Input Sheet'!$G$43),Table1[[#This Row],[Total Construction Cost ($)]]+Table1[[#This Row],[Land Value]]),0)</f>
        <v>1831406</v>
      </c>
      <c r="P44" s="139" t="str" cm="1">
        <f t="array" ref="P44">_xlfn.IFS(Table1[[#This Row],[Asset Class]]&lt;&gt;"Local","y",P$11=$E44,"y",Table1[[#This Row],[Asset Class]]="Local","")</f>
        <v>y</v>
      </c>
      <c r="Q44" s="99" t="str" cm="1">
        <f t="array" ref="Q44">_xlfn.IFS(Table1[[#This Row],[Asset Class]]&lt;&gt;"Local","y",Q$11=$E44,"y",Table1[[#This Row],[Asset Class]]="Local","")</f>
        <v>y</v>
      </c>
      <c r="R44" s="99" t="str" cm="1">
        <f t="array" ref="R44">_xlfn.IFS(Table1[[#This Row],[Asset Class]]&lt;&gt;"Local","y",R$11=$E44,"y",Table1[[#This Row],[Asset Class]]="Local","")</f>
        <v>y</v>
      </c>
      <c r="S44" s="358" t="str" cm="1">
        <f t="array" ref="S44">_xlfn.IFS(Table1[[#This Row],[Asset Class]]&lt;&gt;"Local","y",S$11=$E44,"y",Table1[[#This Row],[Asset Class]]="Local","")</f>
        <v>y</v>
      </c>
      <c r="U44" s="109">
        <f>IF(Table1[[#This Row],[Asset Class]]&lt;&gt;"Local",0.25,IF(P44="y",1,""))</f>
        <v>0.25</v>
      </c>
      <c r="V44" s="435">
        <f>IF(Table1[[#This Row],[Asset Class]]&lt;&gt;"Local",0.25,IF(Q44="y",1,""))</f>
        <v>0.25</v>
      </c>
      <c r="W44" s="435">
        <f>IF(Table1[[#This Row],[Asset Class]]&lt;&gt;"Local",0.25,IF(R44="y",1,""))</f>
        <v>0.25</v>
      </c>
      <c r="X44" s="435">
        <f>IF(Table1[[#This Row],[Asset Class]]&lt;&gt;"Local",0.25,IF(S44="y",1,""))</f>
        <v>0.25</v>
      </c>
      <c r="Y44" s="109">
        <f t="shared" si="1"/>
        <v>1</v>
      </c>
      <c r="AA44" s="274">
        <f t="shared" si="2"/>
        <v>457851.5</v>
      </c>
      <c r="AB44" s="275">
        <f t="shared" si="3"/>
        <v>457851.5</v>
      </c>
      <c r="AC44" s="275">
        <f t="shared" si="4"/>
        <v>457851.5</v>
      </c>
      <c r="AD44" s="275">
        <f t="shared" si="5"/>
        <v>457851.5</v>
      </c>
      <c r="AE44" s="276">
        <f t="shared" si="6"/>
        <v>1831406</v>
      </c>
    </row>
    <row r="45" spans="2:31">
      <c r="B45" s="227" t="s">
        <v>157</v>
      </c>
      <c r="C45" s="228" t="s">
        <v>161</v>
      </c>
      <c r="D45" s="228" t="s">
        <v>110</v>
      </c>
      <c r="E45" s="228" t="s">
        <v>113</v>
      </c>
      <c r="F45" s="258" t="s">
        <v>102</v>
      </c>
      <c r="G45" s="374">
        <v>0.5</v>
      </c>
      <c r="H45" s="377">
        <v>1648.3921346833786</v>
      </c>
      <c r="I45" s="382">
        <v>77.371645491830151</v>
      </c>
      <c r="J45" s="349">
        <f>Table1[[#This Row],[Embellishment Area (m2)]]*Table1[[#This Row],[Construction Unit Rate ($/m)]]*Table1[[#This Row],[Embellishment Area Factor]]</f>
        <v>63769.405938121752</v>
      </c>
      <c r="K45" s="263">
        <v>0</v>
      </c>
      <c r="L45" s="354">
        <v>51.919695325664051</v>
      </c>
      <c r="M45" s="101">
        <f>Table1[[#This Row],[Size of land (m2)]]*Table1[[#This Row],[Land Unit Rate ($/m2)]]</f>
        <v>0</v>
      </c>
      <c r="N45" s="261">
        <v>2021</v>
      </c>
      <c r="O45" s="219">
        <f>ROUND(IF(Table1[[#This Row],[Valuation Year]]=2016,(Table1[[#This Row],[Total Construction Cost ($)]]+Table1[[#This Row],[Land Value]])*('General Input Sheet'!$G$38/'General Input Sheet'!$G$43),Table1[[#This Row],[Total Construction Cost ($)]]+Table1[[#This Row],[Land Value]]),0)</f>
        <v>63769</v>
      </c>
      <c r="P45" s="139" t="str" cm="1">
        <f t="array" ref="P45">_xlfn.IFS(Table1[[#This Row],[Asset Class]]&lt;&gt;"Local","y",P$11=$E45,"y",Table1[[#This Row],[Asset Class]]="Local","")</f>
        <v/>
      </c>
      <c r="Q45" s="99" t="str" cm="1">
        <f t="array" ref="Q45">_xlfn.IFS(Table1[[#This Row],[Asset Class]]&lt;&gt;"Local","y",Q$11=$E45,"y",Table1[[#This Row],[Asset Class]]="Local","")</f>
        <v/>
      </c>
      <c r="R45" s="99" t="str" cm="1">
        <f t="array" ref="R45">_xlfn.IFS(Table1[[#This Row],[Asset Class]]&lt;&gt;"Local","y",R$11=$E45,"y",Table1[[#This Row],[Asset Class]]="Local","")</f>
        <v/>
      </c>
      <c r="S45" s="358" t="str" cm="1">
        <f t="array" ref="S45">_xlfn.IFS(Table1[[#This Row],[Asset Class]]&lt;&gt;"Local","y",S$11=$E45,"y",Table1[[#This Row],[Asset Class]]="Local","")</f>
        <v>y</v>
      </c>
      <c r="U45" s="109" t="str">
        <f>IF(Table1[[#This Row],[Asset Class]]&lt;&gt;"Local",0.25,IF(P45="y",1,""))</f>
        <v/>
      </c>
      <c r="V45" s="435" t="str">
        <f>IF(Table1[[#This Row],[Asset Class]]&lt;&gt;"Local",0.25,IF(Q45="y",1,""))</f>
        <v/>
      </c>
      <c r="W45" s="435" t="str">
        <f>IF(Table1[[#This Row],[Asset Class]]&lt;&gt;"Local",0.25,IF(R45="y",1,""))</f>
        <v/>
      </c>
      <c r="X45" s="435">
        <f>IF(Table1[[#This Row],[Asset Class]]&lt;&gt;"Local",0.25,IF(S45="y",1,""))</f>
        <v>1</v>
      </c>
      <c r="Y45" s="109">
        <f t="shared" si="1"/>
        <v>1</v>
      </c>
      <c r="AA45" s="274" t="str">
        <f t="shared" si="2"/>
        <v/>
      </c>
      <c r="AB45" s="275" t="str">
        <f t="shared" si="3"/>
        <v/>
      </c>
      <c r="AC45" s="275" t="str">
        <f t="shared" si="4"/>
        <v/>
      </c>
      <c r="AD45" s="275">
        <f t="shared" si="5"/>
        <v>63769</v>
      </c>
      <c r="AE45" s="276">
        <f t="shared" si="6"/>
        <v>63769</v>
      </c>
    </row>
    <row r="46" spans="2:31">
      <c r="B46" s="227" t="s">
        <v>162</v>
      </c>
      <c r="C46" s="228" t="s">
        <v>163</v>
      </c>
      <c r="D46" s="228" t="s">
        <v>110</v>
      </c>
      <c r="E46" s="228" t="s">
        <v>113</v>
      </c>
      <c r="F46" s="258" t="s">
        <v>102</v>
      </c>
      <c r="G46" s="374">
        <v>0.5</v>
      </c>
      <c r="H46" s="377">
        <v>5926.5042624205953</v>
      </c>
      <c r="I46" s="382">
        <v>77.371645491830151</v>
      </c>
      <c r="J46" s="349">
        <f>Table1[[#This Row],[Embellishment Area (m2)]]*Table1[[#This Row],[Construction Unit Rate ($/m)]]*Table1[[#This Row],[Embellishment Area Factor]]</f>
        <v>229271.69339891331</v>
      </c>
      <c r="K46" s="263">
        <v>11853.008524841191</v>
      </c>
      <c r="L46" s="354">
        <v>51.919695325664051</v>
      </c>
      <c r="M46" s="101">
        <f>Table1[[#This Row],[Size of land (m2)]]*Table1[[#This Row],[Land Unit Rate ($/m2)]]</f>
        <v>615404.59130225331</v>
      </c>
      <c r="N46" s="261">
        <v>2021</v>
      </c>
      <c r="O46" s="219">
        <f>ROUND(IF(Table1[[#This Row],[Valuation Year]]=2016,(Table1[[#This Row],[Total Construction Cost ($)]]+Table1[[#This Row],[Land Value]])*('General Input Sheet'!$G$38/'General Input Sheet'!$G$43),Table1[[#This Row],[Total Construction Cost ($)]]+Table1[[#This Row],[Land Value]]),0)</f>
        <v>844676</v>
      </c>
      <c r="P46" s="139" t="str" cm="1">
        <f t="array" ref="P46">_xlfn.IFS(Table1[[#This Row],[Asset Class]]&lt;&gt;"Local","y",P$11=$E46,"y",Table1[[#This Row],[Asset Class]]="Local","")</f>
        <v/>
      </c>
      <c r="Q46" s="99" t="str" cm="1">
        <f t="array" ref="Q46">_xlfn.IFS(Table1[[#This Row],[Asset Class]]&lt;&gt;"Local","y",Q$11=$E46,"y",Table1[[#This Row],[Asset Class]]="Local","")</f>
        <v/>
      </c>
      <c r="R46" s="99" t="str" cm="1">
        <f t="array" ref="R46">_xlfn.IFS(Table1[[#This Row],[Asset Class]]&lt;&gt;"Local","y",R$11=$E46,"y",Table1[[#This Row],[Asset Class]]="Local","")</f>
        <v/>
      </c>
      <c r="S46" s="358" t="str" cm="1">
        <f t="array" ref="S46">_xlfn.IFS(Table1[[#This Row],[Asset Class]]&lt;&gt;"Local","y",S$11=$E46,"y",Table1[[#This Row],[Asset Class]]="Local","")</f>
        <v>y</v>
      </c>
      <c r="U46" s="109" t="str">
        <f>IF(Table1[[#This Row],[Asset Class]]&lt;&gt;"Local",0.25,IF(P46="y",1,""))</f>
        <v/>
      </c>
      <c r="V46" s="435" t="str">
        <f>IF(Table1[[#This Row],[Asset Class]]&lt;&gt;"Local",0.25,IF(Q46="y",1,""))</f>
        <v/>
      </c>
      <c r="W46" s="435" t="str">
        <f>IF(Table1[[#This Row],[Asset Class]]&lt;&gt;"Local",0.25,IF(R46="y",1,""))</f>
        <v/>
      </c>
      <c r="X46" s="435">
        <f>IF(Table1[[#This Row],[Asset Class]]&lt;&gt;"Local",0.25,IF(S46="y",1,""))</f>
        <v>1</v>
      </c>
      <c r="Y46" s="109">
        <f t="shared" si="1"/>
        <v>1</v>
      </c>
      <c r="AA46" s="274" t="str">
        <f t="shared" si="2"/>
        <v/>
      </c>
      <c r="AB46" s="275" t="str">
        <f t="shared" si="3"/>
        <v/>
      </c>
      <c r="AC46" s="275" t="str">
        <f t="shared" si="4"/>
        <v/>
      </c>
      <c r="AD46" s="275">
        <f t="shared" si="5"/>
        <v>844676</v>
      </c>
      <c r="AE46" s="276">
        <f t="shared" si="6"/>
        <v>844676</v>
      </c>
    </row>
    <row r="47" spans="2:31">
      <c r="B47" s="227" t="s">
        <v>162</v>
      </c>
      <c r="C47" s="228" t="s">
        <v>164</v>
      </c>
      <c r="D47" s="228" t="s">
        <v>110</v>
      </c>
      <c r="E47" s="228" t="s">
        <v>113</v>
      </c>
      <c r="F47" s="258" t="s">
        <v>102</v>
      </c>
      <c r="G47" s="374">
        <v>0.5</v>
      </c>
      <c r="H47" s="377">
        <v>1110.231877539318</v>
      </c>
      <c r="I47" s="382">
        <v>77.371645491830151</v>
      </c>
      <c r="J47" s="349">
        <f>Table1[[#This Row],[Embellishment Area (m2)]]*Table1[[#This Row],[Construction Unit Rate ($/m)]]*Table1[[#This Row],[Embellishment Area Factor]]</f>
        <v>42950.233621350548</v>
      </c>
      <c r="K47" s="263">
        <v>2220.463755078636</v>
      </c>
      <c r="L47" s="354">
        <v>51.919695325664051</v>
      </c>
      <c r="M47" s="101">
        <f>Table1[[#This Row],[Size of land (m2)]]*Table1[[#This Row],[Land Unit Rate ($/m2)]]</f>
        <v>115285.80164536271</v>
      </c>
      <c r="N47" s="261">
        <v>2021</v>
      </c>
      <c r="O47" s="219">
        <f>ROUND(IF(Table1[[#This Row],[Valuation Year]]=2016,(Table1[[#This Row],[Total Construction Cost ($)]]+Table1[[#This Row],[Land Value]])*('General Input Sheet'!$G$38/'General Input Sheet'!$G$43),Table1[[#This Row],[Total Construction Cost ($)]]+Table1[[#This Row],[Land Value]]),0)</f>
        <v>158236</v>
      </c>
      <c r="P47" s="139" t="str" cm="1">
        <f t="array" ref="P47">_xlfn.IFS(Table1[[#This Row],[Asset Class]]&lt;&gt;"Local","y",P$11=$E47,"y",Table1[[#This Row],[Asset Class]]="Local","")</f>
        <v/>
      </c>
      <c r="Q47" s="99" t="str" cm="1">
        <f t="array" ref="Q47">_xlfn.IFS(Table1[[#This Row],[Asset Class]]&lt;&gt;"Local","y",Q$11=$E47,"y",Table1[[#This Row],[Asset Class]]="Local","")</f>
        <v/>
      </c>
      <c r="R47" s="99" t="str" cm="1">
        <f t="array" ref="R47">_xlfn.IFS(Table1[[#This Row],[Asset Class]]&lt;&gt;"Local","y",R$11=$E47,"y",Table1[[#This Row],[Asset Class]]="Local","")</f>
        <v/>
      </c>
      <c r="S47" s="358" t="str" cm="1">
        <f t="array" ref="S47">_xlfn.IFS(Table1[[#This Row],[Asset Class]]&lt;&gt;"Local","y",S$11=$E47,"y",Table1[[#This Row],[Asset Class]]="Local","")</f>
        <v>y</v>
      </c>
      <c r="U47" s="109" t="str">
        <f>IF(Table1[[#This Row],[Asset Class]]&lt;&gt;"Local",0.25,IF(P47="y",1,""))</f>
        <v/>
      </c>
      <c r="V47" s="435" t="str">
        <f>IF(Table1[[#This Row],[Asset Class]]&lt;&gt;"Local",0.25,IF(Q47="y",1,""))</f>
        <v/>
      </c>
      <c r="W47" s="435" t="str">
        <f>IF(Table1[[#This Row],[Asset Class]]&lt;&gt;"Local",0.25,IF(R47="y",1,""))</f>
        <v/>
      </c>
      <c r="X47" s="435">
        <f>IF(Table1[[#This Row],[Asset Class]]&lt;&gt;"Local",0.25,IF(S47="y",1,""))</f>
        <v>1</v>
      </c>
      <c r="Y47" s="109">
        <f t="shared" si="1"/>
        <v>1</v>
      </c>
      <c r="AA47" s="274" t="str">
        <f t="shared" si="2"/>
        <v/>
      </c>
      <c r="AB47" s="275" t="str">
        <f t="shared" si="3"/>
        <v/>
      </c>
      <c r="AC47" s="275" t="str">
        <f t="shared" si="4"/>
        <v/>
      </c>
      <c r="AD47" s="275">
        <f t="shared" si="5"/>
        <v>158236</v>
      </c>
      <c r="AE47" s="276">
        <f t="shared" si="6"/>
        <v>158236</v>
      </c>
    </row>
    <row r="48" spans="2:31">
      <c r="B48" s="227" t="s">
        <v>165</v>
      </c>
      <c r="C48" s="228" t="s">
        <v>166</v>
      </c>
      <c r="D48" s="228" t="s">
        <v>110</v>
      </c>
      <c r="E48" s="228" t="s">
        <v>142</v>
      </c>
      <c r="F48" s="258" t="s">
        <v>102</v>
      </c>
      <c r="G48" s="374">
        <v>0.5</v>
      </c>
      <c r="H48" s="377">
        <v>7935.7711787561948</v>
      </c>
      <c r="I48" s="382">
        <v>115.6419902144599</v>
      </c>
      <c r="J48" s="349">
        <f>Table1[[#This Row],[Embellishment Area (m2)]]*Table1[[#This Row],[Construction Unit Rate ($/m)]]*Table1[[#This Row],[Embellishment Area Factor]]</f>
        <v>458854.18649895838</v>
      </c>
      <c r="K48" s="263">
        <v>15871.54235751239</v>
      </c>
      <c r="L48" s="354">
        <v>85.331826959272703</v>
      </c>
      <c r="M48" s="101">
        <f>Table1[[#This Row],[Size of land (m2)]]*Table1[[#This Row],[Land Unit Rate ($/m2)]]</f>
        <v>1354347.7060280144</v>
      </c>
      <c r="N48" s="261">
        <v>2021</v>
      </c>
      <c r="O48" s="219">
        <f>ROUND(IF(Table1[[#This Row],[Valuation Year]]=2016,(Table1[[#This Row],[Total Construction Cost ($)]]+Table1[[#This Row],[Land Value]])*('General Input Sheet'!$G$38/'General Input Sheet'!$G$43),Table1[[#This Row],[Total Construction Cost ($)]]+Table1[[#This Row],[Land Value]]),0)</f>
        <v>1813202</v>
      </c>
      <c r="P48" s="139" t="str" cm="1">
        <f t="array" ref="P48">_xlfn.IFS(Table1[[#This Row],[Asset Class]]&lt;&gt;"Local","y",P$11=$E48,"y",Table1[[#This Row],[Asset Class]]="Local","")</f>
        <v/>
      </c>
      <c r="Q48" s="99" t="str" cm="1">
        <f t="array" ref="Q48">_xlfn.IFS(Table1[[#This Row],[Asset Class]]&lt;&gt;"Local","y",Q$11=$E48,"y",Table1[[#This Row],[Asset Class]]="Local","")</f>
        <v>y</v>
      </c>
      <c r="R48" s="99" t="str" cm="1">
        <f t="array" ref="R48">_xlfn.IFS(Table1[[#This Row],[Asset Class]]&lt;&gt;"Local","y",R$11=$E48,"y",Table1[[#This Row],[Asset Class]]="Local","")</f>
        <v/>
      </c>
      <c r="S48" s="358" t="str" cm="1">
        <f t="array" ref="S48">_xlfn.IFS(Table1[[#This Row],[Asset Class]]&lt;&gt;"Local","y",S$11=$E48,"y",Table1[[#This Row],[Asset Class]]="Local","")</f>
        <v/>
      </c>
      <c r="U48" s="109" t="str">
        <f>IF(Table1[[#This Row],[Asset Class]]&lt;&gt;"Local",0.25,IF(P48="y",1,""))</f>
        <v/>
      </c>
      <c r="V48" s="435">
        <f>IF(Table1[[#This Row],[Asset Class]]&lt;&gt;"Local",0.25,IF(Q48="y",1,""))</f>
        <v>1</v>
      </c>
      <c r="W48" s="435" t="str">
        <f>IF(Table1[[#This Row],[Asset Class]]&lt;&gt;"Local",0.25,IF(R48="y",1,""))</f>
        <v/>
      </c>
      <c r="X48" s="435" t="str">
        <f>IF(Table1[[#This Row],[Asset Class]]&lt;&gt;"Local",0.25,IF(S48="y",1,""))</f>
        <v/>
      </c>
      <c r="Y48" s="109">
        <f t="shared" si="1"/>
        <v>1</v>
      </c>
      <c r="AA48" s="274" t="str">
        <f t="shared" si="2"/>
        <v/>
      </c>
      <c r="AB48" s="275">
        <f t="shared" si="3"/>
        <v>1813202</v>
      </c>
      <c r="AC48" s="275" t="str">
        <f t="shared" si="4"/>
        <v/>
      </c>
      <c r="AD48" s="275" t="str">
        <f t="shared" si="5"/>
        <v/>
      </c>
      <c r="AE48" s="276">
        <f t="shared" si="6"/>
        <v>1813202</v>
      </c>
    </row>
    <row r="49" spans="2:31">
      <c r="B49" s="227" t="s">
        <v>167</v>
      </c>
      <c r="C49" s="228" t="s">
        <v>168</v>
      </c>
      <c r="D49" s="228" t="s">
        <v>110</v>
      </c>
      <c r="E49" s="228" t="s">
        <v>113</v>
      </c>
      <c r="F49" s="258" t="s">
        <v>135</v>
      </c>
      <c r="G49" s="374">
        <v>0.5</v>
      </c>
      <c r="H49" s="377">
        <v>6536.8167194387997</v>
      </c>
      <c r="I49" s="382">
        <v>77.371645491830151</v>
      </c>
      <c r="J49" s="349">
        <f>Table1[[#This Row],[Embellishment Area (m2)]]*Table1[[#This Row],[Construction Unit Rate ($/m)]]*Table1[[#This Row],[Embellishment Area Factor]]</f>
        <v>252882.13293074348</v>
      </c>
      <c r="K49" s="263">
        <v>13073.633438877599</v>
      </c>
      <c r="L49" s="354">
        <v>51.919695325664051</v>
      </c>
      <c r="M49" s="101">
        <f>Table1[[#This Row],[Size of land (m2)]]*Table1[[#This Row],[Land Unit Rate ($/m2)]]</f>
        <v>678779.06494593853</v>
      </c>
      <c r="N49" s="261">
        <v>2021</v>
      </c>
      <c r="O49" s="219">
        <f>ROUND(IF(Table1[[#This Row],[Valuation Year]]=2016,(Table1[[#This Row],[Total Construction Cost ($)]]+Table1[[#This Row],[Land Value]])*('General Input Sheet'!$G$38/'General Input Sheet'!$G$43),Table1[[#This Row],[Total Construction Cost ($)]]+Table1[[#This Row],[Land Value]]),0)</f>
        <v>931661</v>
      </c>
      <c r="P49" s="139" t="str" cm="1">
        <f t="array" ref="P49">_xlfn.IFS(Table1[[#This Row],[Asset Class]]&lt;&gt;"Local","y",P$11=$E49,"y",Table1[[#This Row],[Asset Class]]="Local","")</f>
        <v/>
      </c>
      <c r="Q49" s="99" t="str" cm="1">
        <f t="array" ref="Q49">_xlfn.IFS(Table1[[#This Row],[Asset Class]]&lt;&gt;"Local","y",Q$11=$E49,"y",Table1[[#This Row],[Asset Class]]="Local","")</f>
        <v/>
      </c>
      <c r="R49" s="99" t="str" cm="1">
        <f t="array" ref="R49">_xlfn.IFS(Table1[[#This Row],[Asset Class]]&lt;&gt;"Local","y",R$11=$E49,"y",Table1[[#This Row],[Asset Class]]="Local","")</f>
        <v/>
      </c>
      <c r="S49" s="358" t="str" cm="1">
        <f t="array" ref="S49">_xlfn.IFS(Table1[[#This Row],[Asset Class]]&lt;&gt;"Local","y",S$11=$E49,"y",Table1[[#This Row],[Asset Class]]="Local","")</f>
        <v>y</v>
      </c>
      <c r="U49" s="109" t="str">
        <f>IF(Table1[[#This Row],[Asset Class]]&lt;&gt;"Local",0.25,IF(P49="y",1,""))</f>
        <v/>
      </c>
      <c r="V49" s="435" t="str">
        <f>IF(Table1[[#This Row],[Asset Class]]&lt;&gt;"Local",0.25,IF(Q49="y",1,""))</f>
        <v/>
      </c>
      <c r="W49" s="435" t="str">
        <f>IF(Table1[[#This Row],[Asset Class]]&lt;&gt;"Local",0.25,IF(R49="y",1,""))</f>
        <v/>
      </c>
      <c r="X49" s="435">
        <f>IF(Table1[[#This Row],[Asset Class]]&lt;&gt;"Local",0.25,IF(S49="y",1,""))</f>
        <v>1</v>
      </c>
      <c r="Y49" s="109">
        <f t="shared" si="1"/>
        <v>1</v>
      </c>
      <c r="AA49" s="274" t="str">
        <f t="shared" si="2"/>
        <v/>
      </c>
      <c r="AB49" s="275" t="str">
        <f t="shared" si="3"/>
        <v/>
      </c>
      <c r="AC49" s="275" t="str">
        <f t="shared" si="4"/>
        <v/>
      </c>
      <c r="AD49" s="275">
        <f t="shared" si="5"/>
        <v>931661</v>
      </c>
      <c r="AE49" s="276">
        <f t="shared" si="6"/>
        <v>931661</v>
      </c>
    </row>
    <row r="50" spans="2:31">
      <c r="B50" s="227" t="s">
        <v>169</v>
      </c>
      <c r="C50" s="228" t="s">
        <v>170</v>
      </c>
      <c r="D50" s="228" t="s">
        <v>105</v>
      </c>
      <c r="E50" s="228" t="s">
        <v>113</v>
      </c>
      <c r="F50" s="258" t="s">
        <v>102</v>
      </c>
      <c r="G50" s="374">
        <v>0.5</v>
      </c>
      <c r="H50" s="377">
        <v>4345.0154984677883</v>
      </c>
      <c r="I50" s="382">
        <v>566.28724924743767</v>
      </c>
      <c r="J50" s="349">
        <f>Table1[[#This Row],[Embellishment Area (m2)]]*Table1[[#This Row],[Construction Unit Rate ($/m)]]*Table1[[#This Row],[Embellishment Area Factor]]</f>
        <v>1230263.4372824042</v>
      </c>
      <c r="K50" s="263">
        <v>8690.0309969355767</v>
      </c>
      <c r="L50" s="354">
        <v>75.676903388107434</v>
      </c>
      <c r="M50" s="101">
        <f>Table1[[#This Row],[Size of land (m2)]]*Table1[[#This Row],[Land Unit Rate ($/m2)]]</f>
        <v>657634.63619475253</v>
      </c>
      <c r="N50" s="261">
        <v>2021</v>
      </c>
      <c r="O50" s="219">
        <f>ROUND(IF(Table1[[#This Row],[Valuation Year]]=2016,(Table1[[#This Row],[Total Construction Cost ($)]]+Table1[[#This Row],[Land Value]])*('General Input Sheet'!$G$38/'General Input Sheet'!$G$43),Table1[[#This Row],[Total Construction Cost ($)]]+Table1[[#This Row],[Land Value]]),0)</f>
        <v>1887898</v>
      </c>
      <c r="P50" s="139" t="str" cm="1">
        <f t="array" ref="P50">_xlfn.IFS(Table1[[#This Row],[Asset Class]]&lt;&gt;"Local","y",P$11=$E50,"y",Table1[[#This Row],[Asset Class]]="Local","")</f>
        <v>y</v>
      </c>
      <c r="Q50" s="99" t="str" cm="1">
        <f t="array" ref="Q50">_xlfn.IFS(Table1[[#This Row],[Asset Class]]&lt;&gt;"Local","y",Q$11=$E50,"y",Table1[[#This Row],[Asset Class]]="Local","")</f>
        <v>y</v>
      </c>
      <c r="R50" s="99" t="str" cm="1">
        <f t="array" ref="R50">_xlfn.IFS(Table1[[#This Row],[Asset Class]]&lt;&gt;"Local","y",R$11=$E50,"y",Table1[[#This Row],[Asset Class]]="Local","")</f>
        <v>y</v>
      </c>
      <c r="S50" s="358" t="str" cm="1">
        <f t="array" ref="S50">_xlfn.IFS(Table1[[#This Row],[Asset Class]]&lt;&gt;"Local","y",S$11=$E50,"y",Table1[[#This Row],[Asset Class]]="Local","")</f>
        <v>y</v>
      </c>
      <c r="U50" s="109">
        <f>IF(Table1[[#This Row],[Asset Class]]&lt;&gt;"Local",0.25,IF(P50="y",1,""))</f>
        <v>0.25</v>
      </c>
      <c r="V50" s="435">
        <f>IF(Table1[[#This Row],[Asset Class]]&lt;&gt;"Local",0.25,IF(Q50="y",1,""))</f>
        <v>0.25</v>
      </c>
      <c r="W50" s="435">
        <f>IF(Table1[[#This Row],[Asset Class]]&lt;&gt;"Local",0.25,IF(R50="y",1,""))</f>
        <v>0.25</v>
      </c>
      <c r="X50" s="435">
        <f>IF(Table1[[#This Row],[Asset Class]]&lt;&gt;"Local",0.25,IF(S50="y",1,""))</f>
        <v>0.25</v>
      </c>
      <c r="Y50" s="109">
        <f t="shared" si="1"/>
        <v>1</v>
      </c>
      <c r="AA50" s="274">
        <f t="shared" si="2"/>
        <v>471974.5</v>
      </c>
      <c r="AB50" s="275">
        <f t="shared" si="3"/>
        <v>471974.5</v>
      </c>
      <c r="AC50" s="275">
        <f t="shared" si="4"/>
        <v>471974.5</v>
      </c>
      <c r="AD50" s="275">
        <f t="shared" si="5"/>
        <v>471974.5</v>
      </c>
      <c r="AE50" s="276">
        <f t="shared" si="6"/>
        <v>1887898</v>
      </c>
    </row>
    <row r="51" spans="2:31">
      <c r="B51" s="227" t="s">
        <v>171</v>
      </c>
      <c r="C51" s="228" t="s">
        <v>172</v>
      </c>
      <c r="D51" s="228" t="s">
        <v>105</v>
      </c>
      <c r="E51" s="228" t="s">
        <v>142</v>
      </c>
      <c r="F51" s="258" t="s">
        <v>135</v>
      </c>
      <c r="G51" s="374">
        <v>0.5</v>
      </c>
      <c r="H51" s="377">
        <v>21245.071008220453</v>
      </c>
      <c r="I51" s="382">
        <v>406.79298511948269</v>
      </c>
      <c r="J51" s="349">
        <f>Table1[[#This Row],[Embellishment Area (m2)]]*Table1[[#This Row],[Construction Unit Rate ($/m)]]*Table1[[#This Row],[Embellishment Area Factor]]</f>
        <v>4321172.927254688</v>
      </c>
      <c r="K51" s="263">
        <v>42490.142016440906</v>
      </c>
      <c r="L51" s="354">
        <v>77.249060510664719</v>
      </c>
      <c r="M51" s="101">
        <f>Table1[[#This Row],[Size of land (m2)]]*Table1[[#This Row],[Land Unit Rate ($/m2)]]</f>
        <v>3282323.5517347809</v>
      </c>
      <c r="N51" s="261">
        <v>2021</v>
      </c>
      <c r="O51" s="219">
        <f>ROUND(IF(Table1[[#This Row],[Valuation Year]]=2016,(Table1[[#This Row],[Total Construction Cost ($)]]+Table1[[#This Row],[Land Value]])*('General Input Sheet'!$G$38/'General Input Sheet'!$G$43),Table1[[#This Row],[Total Construction Cost ($)]]+Table1[[#This Row],[Land Value]]),0)</f>
        <v>7603496</v>
      </c>
      <c r="P51" s="139" t="str" cm="1">
        <f t="array" ref="P51">_xlfn.IFS(Table1[[#This Row],[Asset Class]]&lt;&gt;"Local","y",P$11=$E51,"y",Table1[[#This Row],[Asset Class]]="Local","")</f>
        <v>y</v>
      </c>
      <c r="Q51" s="99" t="str" cm="1">
        <f t="array" ref="Q51">_xlfn.IFS(Table1[[#This Row],[Asset Class]]&lt;&gt;"Local","y",Q$11=$E51,"y",Table1[[#This Row],[Asset Class]]="Local","")</f>
        <v>y</v>
      </c>
      <c r="R51" s="99" t="str" cm="1">
        <f t="array" ref="R51">_xlfn.IFS(Table1[[#This Row],[Asset Class]]&lt;&gt;"Local","y",R$11=$E51,"y",Table1[[#This Row],[Asset Class]]="Local","")</f>
        <v>y</v>
      </c>
      <c r="S51" s="358" t="str" cm="1">
        <f t="array" ref="S51">_xlfn.IFS(Table1[[#This Row],[Asset Class]]&lt;&gt;"Local","y",S$11=$E51,"y",Table1[[#This Row],[Asset Class]]="Local","")</f>
        <v>y</v>
      </c>
      <c r="U51" s="109">
        <f>IF(Table1[[#This Row],[Asset Class]]&lt;&gt;"Local",0.25,IF(P51="y",1,""))</f>
        <v>0.25</v>
      </c>
      <c r="V51" s="435">
        <f>IF(Table1[[#This Row],[Asset Class]]&lt;&gt;"Local",0.25,IF(Q51="y",1,""))</f>
        <v>0.25</v>
      </c>
      <c r="W51" s="435">
        <f>IF(Table1[[#This Row],[Asset Class]]&lt;&gt;"Local",0.25,IF(R51="y",1,""))</f>
        <v>0.25</v>
      </c>
      <c r="X51" s="435">
        <f>IF(Table1[[#This Row],[Asset Class]]&lt;&gt;"Local",0.25,IF(S51="y",1,""))</f>
        <v>0.25</v>
      </c>
      <c r="Y51" s="109">
        <f t="shared" si="1"/>
        <v>1</v>
      </c>
      <c r="AA51" s="274">
        <f t="shared" si="2"/>
        <v>1900874</v>
      </c>
      <c r="AB51" s="275">
        <f t="shared" si="3"/>
        <v>1900874</v>
      </c>
      <c r="AC51" s="275">
        <f t="shared" si="4"/>
        <v>1900874</v>
      </c>
      <c r="AD51" s="275">
        <f t="shared" si="5"/>
        <v>1900874</v>
      </c>
      <c r="AE51" s="276">
        <f t="shared" si="6"/>
        <v>7603496</v>
      </c>
    </row>
    <row r="52" spans="2:31">
      <c r="B52" s="227" t="s">
        <v>173</v>
      </c>
      <c r="C52" s="228" t="s">
        <v>174</v>
      </c>
      <c r="D52" s="228" t="s">
        <v>110</v>
      </c>
      <c r="E52" s="228" t="s">
        <v>142</v>
      </c>
      <c r="F52" s="258" t="s">
        <v>102</v>
      </c>
      <c r="G52" s="374">
        <v>0.5</v>
      </c>
      <c r="H52" s="377">
        <v>5194.4481202770903</v>
      </c>
      <c r="I52" s="382">
        <v>115.6419902144599</v>
      </c>
      <c r="J52" s="349">
        <f>Table1[[#This Row],[Embellishment Area (m2)]]*Table1[[#This Row],[Construction Unit Rate ($/m)]]*Table1[[#This Row],[Embellishment Area Factor]]</f>
        <v>300348.15934730147</v>
      </c>
      <c r="K52" s="263">
        <v>10388.896240554181</v>
      </c>
      <c r="L52" s="354">
        <v>85.331826959272703</v>
      </c>
      <c r="M52" s="101">
        <f>Table1[[#This Row],[Size of land (m2)]]*Table1[[#This Row],[Land Unit Rate ($/m2)]]</f>
        <v>886503.49629680812</v>
      </c>
      <c r="N52" s="261">
        <v>2021</v>
      </c>
      <c r="O52" s="219">
        <f>ROUND(IF(Table1[[#This Row],[Valuation Year]]=2016,(Table1[[#This Row],[Total Construction Cost ($)]]+Table1[[#This Row],[Land Value]])*('General Input Sheet'!$G$38/'General Input Sheet'!$G$43),Table1[[#This Row],[Total Construction Cost ($)]]+Table1[[#This Row],[Land Value]]),0)</f>
        <v>1186852</v>
      </c>
      <c r="P52" s="139" t="str" cm="1">
        <f t="array" ref="P52">_xlfn.IFS(Table1[[#This Row],[Asset Class]]&lt;&gt;"Local","y",P$11=$E52,"y",Table1[[#This Row],[Asset Class]]="Local","")</f>
        <v/>
      </c>
      <c r="Q52" s="99" t="str" cm="1">
        <f t="array" ref="Q52">_xlfn.IFS(Table1[[#This Row],[Asset Class]]&lt;&gt;"Local","y",Q$11=$E52,"y",Table1[[#This Row],[Asset Class]]="Local","")</f>
        <v>y</v>
      </c>
      <c r="R52" s="99" t="str" cm="1">
        <f t="array" ref="R52">_xlfn.IFS(Table1[[#This Row],[Asset Class]]&lt;&gt;"Local","y",R$11=$E52,"y",Table1[[#This Row],[Asset Class]]="Local","")</f>
        <v/>
      </c>
      <c r="S52" s="358" t="str" cm="1">
        <f t="array" ref="S52">_xlfn.IFS(Table1[[#This Row],[Asset Class]]&lt;&gt;"Local","y",S$11=$E52,"y",Table1[[#This Row],[Asset Class]]="Local","")</f>
        <v/>
      </c>
      <c r="U52" s="109" t="str">
        <f>IF(Table1[[#This Row],[Asset Class]]&lt;&gt;"Local",0.25,IF(P52="y",1,""))</f>
        <v/>
      </c>
      <c r="V52" s="435">
        <f>IF(Table1[[#This Row],[Asset Class]]&lt;&gt;"Local",0.25,IF(Q52="y",1,""))</f>
        <v>1</v>
      </c>
      <c r="W52" s="435" t="str">
        <f>IF(Table1[[#This Row],[Asset Class]]&lt;&gt;"Local",0.25,IF(R52="y",1,""))</f>
        <v/>
      </c>
      <c r="X52" s="435" t="str">
        <f>IF(Table1[[#This Row],[Asset Class]]&lt;&gt;"Local",0.25,IF(S52="y",1,""))</f>
        <v/>
      </c>
      <c r="Y52" s="109">
        <f t="shared" si="1"/>
        <v>1</v>
      </c>
      <c r="AA52" s="274" t="str">
        <f t="shared" si="2"/>
        <v/>
      </c>
      <c r="AB52" s="275">
        <f t="shared" si="3"/>
        <v>1186852</v>
      </c>
      <c r="AC52" s="275" t="str">
        <f t="shared" si="4"/>
        <v/>
      </c>
      <c r="AD52" s="275" t="str">
        <f t="shared" si="5"/>
        <v/>
      </c>
      <c r="AE52" s="276">
        <f t="shared" si="6"/>
        <v>1186852</v>
      </c>
    </row>
    <row r="53" spans="2:31">
      <c r="B53" s="227" t="s">
        <v>175</v>
      </c>
      <c r="C53" s="228" t="s">
        <v>176</v>
      </c>
      <c r="D53" s="228" t="s">
        <v>110</v>
      </c>
      <c r="E53" s="228" t="s">
        <v>142</v>
      </c>
      <c r="F53" s="258" t="s">
        <v>102</v>
      </c>
      <c r="G53" s="374">
        <v>0.5</v>
      </c>
      <c r="H53" s="377">
        <v>7265.9099344147453</v>
      </c>
      <c r="I53" s="382">
        <v>115.6419902144599</v>
      </c>
      <c r="J53" s="349">
        <f>Table1[[#This Row],[Embellishment Area (m2)]]*Table1[[#This Row],[Construction Unit Rate ($/m)]]*Table1[[#This Row],[Embellishment Area Factor]]</f>
        <v>420122.14276736847</v>
      </c>
      <c r="K53" s="263">
        <v>14531.819868829491</v>
      </c>
      <c r="L53" s="354">
        <v>85.331826959272703</v>
      </c>
      <c r="M53" s="101">
        <f>Table1[[#This Row],[Size of land (m2)]]*Table1[[#This Row],[Land Unit Rate ($/m2)]]</f>
        <v>1240026.738450279</v>
      </c>
      <c r="N53" s="261">
        <v>2021</v>
      </c>
      <c r="O53" s="219">
        <f>ROUND(IF(Table1[[#This Row],[Valuation Year]]=2016,(Table1[[#This Row],[Total Construction Cost ($)]]+Table1[[#This Row],[Land Value]])*('General Input Sheet'!$G$38/'General Input Sheet'!$G$43),Table1[[#This Row],[Total Construction Cost ($)]]+Table1[[#This Row],[Land Value]]),0)</f>
        <v>1660149</v>
      </c>
      <c r="P53" s="139" t="str" cm="1">
        <f t="array" ref="P53">_xlfn.IFS(Table1[[#This Row],[Asset Class]]&lt;&gt;"Local","y",P$11=$E53,"y",Table1[[#This Row],[Asset Class]]="Local","")</f>
        <v/>
      </c>
      <c r="Q53" s="99" t="str" cm="1">
        <f t="array" ref="Q53">_xlfn.IFS(Table1[[#This Row],[Asset Class]]&lt;&gt;"Local","y",Q$11=$E53,"y",Table1[[#This Row],[Asset Class]]="Local","")</f>
        <v>y</v>
      </c>
      <c r="R53" s="99" t="str" cm="1">
        <f t="array" ref="R53">_xlfn.IFS(Table1[[#This Row],[Asset Class]]&lt;&gt;"Local","y",R$11=$E53,"y",Table1[[#This Row],[Asset Class]]="Local","")</f>
        <v/>
      </c>
      <c r="S53" s="358" t="str" cm="1">
        <f t="array" ref="S53">_xlfn.IFS(Table1[[#This Row],[Asset Class]]&lt;&gt;"Local","y",S$11=$E53,"y",Table1[[#This Row],[Asset Class]]="Local","")</f>
        <v/>
      </c>
      <c r="U53" s="109" t="str">
        <f>IF(Table1[[#This Row],[Asset Class]]&lt;&gt;"Local",0.25,IF(P53="y",1,""))</f>
        <v/>
      </c>
      <c r="V53" s="435">
        <f>IF(Table1[[#This Row],[Asset Class]]&lt;&gt;"Local",0.25,IF(Q53="y",1,""))</f>
        <v>1</v>
      </c>
      <c r="W53" s="435" t="str">
        <f>IF(Table1[[#This Row],[Asset Class]]&lt;&gt;"Local",0.25,IF(R53="y",1,""))</f>
        <v/>
      </c>
      <c r="X53" s="435" t="str">
        <f>IF(Table1[[#This Row],[Asset Class]]&lt;&gt;"Local",0.25,IF(S53="y",1,""))</f>
        <v/>
      </c>
      <c r="Y53" s="109">
        <f t="shared" si="1"/>
        <v>1</v>
      </c>
      <c r="AA53" s="274" t="str">
        <f t="shared" si="2"/>
        <v/>
      </c>
      <c r="AB53" s="275">
        <f t="shared" si="3"/>
        <v>1660149</v>
      </c>
      <c r="AC53" s="275" t="str">
        <f t="shared" si="4"/>
        <v/>
      </c>
      <c r="AD53" s="275" t="str">
        <f t="shared" si="5"/>
        <v/>
      </c>
      <c r="AE53" s="276">
        <f t="shared" si="6"/>
        <v>1660149</v>
      </c>
    </row>
    <row r="54" spans="2:31">
      <c r="B54" s="227" t="s">
        <v>177</v>
      </c>
      <c r="C54" s="228" t="s">
        <v>178</v>
      </c>
      <c r="D54" s="228" t="s">
        <v>110</v>
      </c>
      <c r="E54" s="228" t="s">
        <v>113</v>
      </c>
      <c r="F54" s="258" t="s">
        <v>102</v>
      </c>
      <c r="G54" s="374">
        <v>0.5</v>
      </c>
      <c r="H54" s="377">
        <v>9778.4711836832103</v>
      </c>
      <c r="I54" s="382">
        <v>77.371645491830151</v>
      </c>
      <c r="J54" s="349">
        <f>Table1[[#This Row],[Embellishment Area (m2)]]*Table1[[#This Row],[Construction Unit Rate ($/m)]]*Table1[[#This Row],[Embellishment Area Factor]]</f>
        <v>378288.20293800707</v>
      </c>
      <c r="K54" s="263">
        <v>19556.942367366421</v>
      </c>
      <c r="L54" s="354">
        <v>51.919695325664051</v>
      </c>
      <c r="M54" s="101">
        <f>Table1[[#This Row],[Size of land (m2)]]*Table1[[#This Row],[Land Unit Rate ($/m2)]]</f>
        <v>1015390.4892152356</v>
      </c>
      <c r="N54" s="261">
        <v>2021</v>
      </c>
      <c r="O54" s="219">
        <f>ROUND(IF(Table1[[#This Row],[Valuation Year]]=2016,(Table1[[#This Row],[Total Construction Cost ($)]]+Table1[[#This Row],[Land Value]])*('General Input Sheet'!$G$38/'General Input Sheet'!$G$43),Table1[[#This Row],[Total Construction Cost ($)]]+Table1[[#This Row],[Land Value]]),0)</f>
        <v>1393679</v>
      </c>
      <c r="P54" s="139" t="str" cm="1">
        <f t="array" ref="P54">_xlfn.IFS(Table1[[#This Row],[Asset Class]]&lt;&gt;"Local","y",P$11=$E54,"y",Table1[[#This Row],[Asset Class]]="Local","")</f>
        <v/>
      </c>
      <c r="Q54" s="99" t="str" cm="1">
        <f t="array" ref="Q54">_xlfn.IFS(Table1[[#This Row],[Asset Class]]&lt;&gt;"Local","y",Q$11=$E54,"y",Table1[[#This Row],[Asset Class]]="Local","")</f>
        <v/>
      </c>
      <c r="R54" s="99" t="str" cm="1">
        <f t="array" ref="R54">_xlfn.IFS(Table1[[#This Row],[Asset Class]]&lt;&gt;"Local","y",R$11=$E54,"y",Table1[[#This Row],[Asset Class]]="Local","")</f>
        <v/>
      </c>
      <c r="S54" s="358" t="str" cm="1">
        <f t="array" ref="S54">_xlfn.IFS(Table1[[#This Row],[Asset Class]]&lt;&gt;"Local","y",S$11=$E54,"y",Table1[[#This Row],[Asset Class]]="Local","")</f>
        <v>y</v>
      </c>
      <c r="U54" s="109" t="str">
        <f>IF(Table1[[#This Row],[Asset Class]]&lt;&gt;"Local",0.25,IF(P54="y",1,""))</f>
        <v/>
      </c>
      <c r="V54" s="435" t="str">
        <f>IF(Table1[[#This Row],[Asset Class]]&lt;&gt;"Local",0.25,IF(Q54="y",1,""))</f>
        <v/>
      </c>
      <c r="W54" s="435" t="str">
        <f>IF(Table1[[#This Row],[Asset Class]]&lt;&gt;"Local",0.25,IF(R54="y",1,""))</f>
        <v/>
      </c>
      <c r="X54" s="435">
        <f>IF(Table1[[#This Row],[Asset Class]]&lt;&gt;"Local",0.25,IF(S54="y",1,""))</f>
        <v>1</v>
      </c>
      <c r="Y54" s="109">
        <f t="shared" si="1"/>
        <v>1</v>
      </c>
      <c r="AA54" s="274" t="str">
        <f t="shared" si="2"/>
        <v/>
      </c>
      <c r="AB54" s="275" t="str">
        <f t="shared" si="3"/>
        <v/>
      </c>
      <c r="AC54" s="275" t="str">
        <f t="shared" si="4"/>
        <v/>
      </c>
      <c r="AD54" s="275">
        <f t="shared" si="5"/>
        <v>1393679</v>
      </c>
      <c r="AE54" s="276">
        <f t="shared" si="6"/>
        <v>1393679</v>
      </c>
    </row>
    <row r="55" spans="2:31">
      <c r="B55" s="227" t="s">
        <v>179</v>
      </c>
      <c r="C55" s="228" t="s">
        <v>180</v>
      </c>
      <c r="D55" s="228" t="s">
        <v>110</v>
      </c>
      <c r="E55" s="228" t="s">
        <v>106</v>
      </c>
      <c r="F55" s="258" t="s">
        <v>135</v>
      </c>
      <c r="G55" s="374">
        <v>0.5</v>
      </c>
      <c r="H55" s="377">
        <v>4252.8594971844277</v>
      </c>
      <c r="I55" s="382">
        <v>111.62041035606889</v>
      </c>
      <c r="J55" s="349">
        <f>Table1[[#This Row],[Embellishment Area (m2)]]*Table1[[#This Row],[Construction Unit Rate ($/m)]]*Table1[[#This Row],[Embellishment Area Factor]]</f>
        <v>237352.9611312153</v>
      </c>
      <c r="K55" s="263">
        <v>8505.7189943688554</v>
      </c>
      <c r="L55" s="354">
        <v>66.125722619436161</v>
      </c>
      <c r="M55" s="101">
        <f>Table1[[#This Row],[Size of land (m2)]]*Table1[[#This Row],[Land Unit Rate ($/m2)]]</f>
        <v>562446.81490050443</v>
      </c>
      <c r="N55" s="261">
        <v>2021</v>
      </c>
      <c r="O55" s="219">
        <f>ROUND(IF(Table1[[#This Row],[Valuation Year]]=2016,(Table1[[#This Row],[Total Construction Cost ($)]]+Table1[[#This Row],[Land Value]])*('General Input Sheet'!$G$38/'General Input Sheet'!$G$43),Table1[[#This Row],[Total Construction Cost ($)]]+Table1[[#This Row],[Land Value]]),0)</f>
        <v>799800</v>
      </c>
      <c r="P55" s="139" t="str" cm="1">
        <f t="array" ref="P55">_xlfn.IFS(Table1[[#This Row],[Asset Class]]&lt;&gt;"Local","y",P$11=$E55,"y",Table1[[#This Row],[Asset Class]]="Local","")</f>
        <v>y</v>
      </c>
      <c r="Q55" s="99" t="str" cm="1">
        <f t="array" ref="Q55">_xlfn.IFS(Table1[[#This Row],[Asset Class]]&lt;&gt;"Local","y",Q$11=$E55,"y",Table1[[#This Row],[Asset Class]]="Local","")</f>
        <v/>
      </c>
      <c r="R55" s="99" t="str" cm="1">
        <f t="array" ref="R55">_xlfn.IFS(Table1[[#This Row],[Asset Class]]&lt;&gt;"Local","y",R$11=$E55,"y",Table1[[#This Row],[Asset Class]]="Local","")</f>
        <v/>
      </c>
      <c r="S55" s="358" t="str" cm="1">
        <f t="array" ref="S55">_xlfn.IFS(Table1[[#This Row],[Asset Class]]&lt;&gt;"Local","y",S$11=$E55,"y",Table1[[#This Row],[Asset Class]]="Local","")</f>
        <v/>
      </c>
      <c r="U55" s="109">
        <f>IF(Table1[[#This Row],[Asset Class]]&lt;&gt;"Local",0.25,IF(P55="y",1,""))</f>
        <v>1</v>
      </c>
      <c r="V55" s="435" t="str">
        <f>IF(Table1[[#This Row],[Asset Class]]&lt;&gt;"Local",0.25,IF(Q55="y",1,""))</f>
        <v/>
      </c>
      <c r="W55" s="435" t="str">
        <f>IF(Table1[[#This Row],[Asset Class]]&lt;&gt;"Local",0.25,IF(R55="y",1,""))</f>
        <v/>
      </c>
      <c r="X55" s="435" t="str">
        <f>IF(Table1[[#This Row],[Asset Class]]&lt;&gt;"Local",0.25,IF(S55="y",1,""))</f>
        <v/>
      </c>
      <c r="Y55" s="109">
        <f t="shared" si="1"/>
        <v>1</v>
      </c>
      <c r="AA55" s="274">
        <f t="shared" si="2"/>
        <v>799800</v>
      </c>
      <c r="AB55" s="275" t="str">
        <f t="shared" si="3"/>
        <v/>
      </c>
      <c r="AC55" s="275" t="str">
        <f t="shared" si="4"/>
        <v/>
      </c>
      <c r="AD55" s="275" t="str">
        <f t="shared" si="5"/>
        <v/>
      </c>
      <c r="AE55" s="276">
        <f t="shared" si="6"/>
        <v>799800</v>
      </c>
    </row>
    <row r="56" spans="2:31">
      <c r="B56" s="227" t="s">
        <v>181</v>
      </c>
      <c r="C56" s="228" t="s">
        <v>182</v>
      </c>
      <c r="D56" s="228" t="s">
        <v>105</v>
      </c>
      <c r="E56" s="228" t="s">
        <v>106</v>
      </c>
      <c r="F56" s="258" t="s">
        <v>107</v>
      </c>
      <c r="G56" s="374">
        <v>0.5</v>
      </c>
      <c r="H56" s="377">
        <v>10889.72656688289</v>
      </c>
      <c r="I56" s="382">
        <v>295.91815694928124</v>
      </c>
      <c r="J56" s="349">
        <f>Table1[[#This Row],[Embellishment Area (m2)]]*Table1[[#This Row],[Construction Unit Rate ($/m)]]*Table1[[#This Row],[Embellishment Area Factor]]</f>
        <v>1611233.9076768043</v>
      </c>
      <c r="K56" s="263">
        <v>21779.453133765779</v>
      </c>
      <c r="L56" s="354">
        <v>157.26221918381682</v>
      </c>
      <c r="M56" s="101">
        <f>Table1[[#This Row],[Size of land (m2)]]*Table1[[#This Row],[Land Unit Rate ($/m2)]]</f>
        <v>3425085.1324259401</v>
      </c>
      <c r="N56" s="261">
        <v>2021</v>
      </c>
      <c r="O56" s="219">
        <f>ROUND(IF(Table1[[#This Row],[Valuation Year]]=2016,(Table1[[#This Row],[Total Construction Cost ($)]]+Table1[[#This Row],[Land Value]])*('General Input Sheet'!$G$38/'General Input Sheet'!$G$43),Table1[[#This Row],[Total Construction Cost ($)]]+Table1[[#This Row],[Land Value]]),0)</f>
        <v>5036319</v>
      </c>
      <c r="P56" s="139" t="str" cm="1">
        <f t="array" ref="P56">_xlfn.IFS(Table1[[#This Row],[Asset Class]]&lt;&gt;"Local","y",P$11=$E56,"y",Table1[[#This Row],[Asset Class]]="Local","")</f>
        <v>y</v>
      </c>
      <c r="Q56" s="99" t="str" cm="1">
        <f t="array" ref="Q56">_xlfn.IFS(Table1[[#This Row],[Asset Class]]&lt;&gt;"Local","y",Q$11=$E56,"y",Table1[[#This Row],[Asset Class]]="Local","")</f>
        <v>y</v>
      </c>
      <c r="R56" s="99" t="str" cm="1">
        <f t="array" ref="R56">_xlfn.IFS(Table1[[#This Row],[Asset Class]]&lt;&gt;"Local","y",R$11=$E56,"y",Table1[[#This Row],[Asset Class]]="Local","")</f>
        <v>y</v>
      </c>
      <c r="S56" s="358" t="str" cm="1">
        <f t="array" ref="S56">_xlfn.IFS(Table1[[#This Row],[Asset Class]]&lt;&gt;"Local","y",S$11=$E56,"y",Table1[[#This Row],[Asset Class]]="Local","")</f>
        <v>y</v>
      </c>
      <c r="U56" s="109">
        <f>IF(Table1[[#This Row],[Asset Class]]&lt;&gt;"Local",0.25,IF(P56="y",1,""))</f>
        <v>0.25</v>
      </c>
      <c r="V56" s="435">
        <f>IF(Table1[[#This Row],[Asset Class]]&lt;&gt;"Local",0.25,IF(Q56="y",1,""))</f>
        <v>0.25</v>
      </c>
      <c r="W56" s="435">
        <f>IF(Table1[[#This Row],[Asset Class]]&lt;&gt;"Local",0.25,IF(R56="y",1,""))</f>
        <v>0.25</v>
      </c>
      <c r="X56" s="435">
        <f>IF(Table1[[#This Row],[Asset Class]]&lt;&gt;"Local",0.25,IF(S56="y",1,""))</f>
        <v>0.25</v>
      </c>
      <c r="Y56" s="109">
        <f t="shared" si="1"/>
        <v>1</v>
      </c>
      <c r="AA56" s="274">
        <f t="shared" si="2"/>
        <v>1259079.75</v>
      </c>
      <c r="AB56" s="275">
        <f t="shared" si="3"/>
        <v>1259079.75</v>
      </c>
      <c r="AC56" s="275">
        <f t="shared" si="4"/>
        <v>1259079.75</v>
      </c>
      <c r="AD56" s="275">
        <f t="shared" si="5"/>
        <v>1259079.75</v>
      </c>
      <c r="AE56" s="276">
        <f t="shared" si="6"/>
        <v>5036319</v>
      </c>
    </row>
    <row r="57" spans="2:31">
      <c r="B57" s="227" t="s">
        <v>183</v>
      </c>
      <c r="C57" s="228" t="s">
        <v>184</v>
      </c>
      <c r="D57" s="228" t="s">
        <v>105</v>
      </c>
      <c r="E57" s="228" t="s">
        <v>101</v>
      </c>
      <c r="F57" s="258" t="s">
        <v>102</v>
      </c>
      <c r="G57" s="374">
        <v>0.5</v>
      </c>
      <c r="H57" s="377">
        <v>3051.4758777446341</v>
      </c>
      <c r="I57" s="382">
        <v>452.87898632773505</v>
      </c>
      <c r="J57" s="349">
        <f>Table1[[#This Row],[Embellishment Area (m2)]]*Table1[[#This Row],[Construction Unit Rate ($/m)]]*Table1[[#This Row],[Embellishment Area Factor]]</f>
        <v>690974.65115826274</v>
      </c>
      <c r="K57" s="263">
        <v>6102.9517554892682</v>
      </c>
      <c r="L57" s="354">
        <v>140.14546069071523</v>
      </c>
      <c r="M57" s="101">
        <f>Table1[[#This Row],[Size of land (m2)]]*Table1[[#This Row],[Land Unit Rate ($/m2)]]</f>
        <v>855300.98534625268</v>
      </c>
      <c r="N57" s="261">
        <v>2021</v>
      </c>
      <c r="O57" s="219">
        <f>ROUND(IF(Table1[[#This Row],[Valuation Year]]=2016,(Table1[[#This Row],[Total Construction Cost ($)]]+Table1[[#This Row],[Land Value]])*('General Input Sheet'!$G$38/'General Input Sheet'!$G$43),Table1[[#This Row],[Total Construction Cost ($)]]+Table1[[#This Row],[Land Value]]),0)</f>
        <v>1546276</v>
      </c>
      <c r="P57" s="139" t="str" cm="1">
        <f t="array" ref="P57">_xlfn.IFS(Table1[[#This Row],[Asset Class]]&lt;&gt;"Local","y",P$11=$E57,"y",Table1[[#This Row],[Asset Class]]="Local","")</f>
        <v>y</v>
      </c>
      <c r="Q57" s="99" t="str" cm="1">
        <f t="array" ref="Q57">_xlfn.IFS(Table1[[#This Row],[Asset Class]]&lt;&gt;"Local","y",Q$11=$E57,"y",Table1[[#This Row],[Asset Class]]="Local","")</f>
        <v>y</v>
      </c>
      <c r="R57" s="99" t="str" cm="1">
        <f t="array" ref="R57">_xlfn.IFS(Table1[[#This Row],[Asset Class]]&lt;&gt;"Local","y",R$11=$E57,"y",Table1[[#This Row],[Asset Class]]="Local","")</f>
        <v>y</v>
      </c>
      <c r="S57" s="358" t="str" cm="1">
        <f t="array" ref="S57">_xlfn.IFS(Table1[[#This Row],[Asset Class]]&lt;&gt;"Local","y",S$11=$E57,"y",Table1[[#This Row],[Asset Class]]="Local","")</f>
        <v>y</v>
      </c>
      <c r="U57" s="109">
        <f>IF(Table1[[#This Row],[Asset Class]]&lt;&gt;"Local",0.25,IF(P57="y",1,""))</f>
        <v>0.25</v>
      </c>
      <c r="V57" s="435">
        <f>IF(Table1[[#This Row],[Asset Class]]&lt;&gt;"Local",0.25,IF(Q57="y",1,""))</f>
        <v>0.25</v>
      </c>
      <c r="W57" s="435">
        <f>IF(Table1[[#This Row],[Asset Class]]&lt;&gt;"Local",0.25,IF(R57="y",1,""))</f>
        <v>0.25</v>
      </c>
      <c r="X57" s="435">
        <f>IF(Table1[[#This Row],[Asset Class]]&lt;&gt;"Local",0.25,IF(S57="y",1,""))</f>
        <v>0.25</v>
      </c>
      <c r="Y57" s="109">
        <f t="shared" si="1"/>
        <v>1</v>
      </c>
      <c r="AA57" s="274">
        <f t="shared" si="2"/>
        <v>386569</v>
      </c>
      <c r="AB57" s="275">
        <f t="shared" si="3"/>
        <v>386569</v>
      </c>
      <c r="AC57" s="275">
        <f t="shared" si="4"/>
        <v>386569</v>
      </c>
      <c r="AD57" s="275">
        <f t="shared" si="5"/>
        <v>386569</v>
      </c>
      <c r="AE57" s="276">
        <f t="shared" si="6"/>
        <v>1546276</v>
      </c>
    </row>
    <row r="58" spans="2:31">
      <c r="B58" s="227" t="s">
        <v>183</v>
      </c>
      <c r="C58" s="228" t="s">
        <v>185</v>
      </c>
      <c r="D58" s="228" t="s">
        <v>105</v>
      </c>
      <c r="E58" s="228" t="s">
        <v>101</v>
      </c>
      <c r="F58" s="258" t="s">
        <v>135</v>
      </c>
      <c r="G58" s="374">
        <v>0.5</v>
      </c>
      <c r="H58" s="377">
        <v>20404.192817446787</v>
      </c>
      <c r="I58" s="382">
        <v>452.87898632773505</v>
      </c>
      <c r="J58" s="349">
        <f>Table1[[#This Row],[Embellishment Area (m2)]]*Table1[[#This Row],[Construction Unit Rate ($/m)]]*Table1[[#This Row],[Embellishment Area Factor]]</f>
        <v>4620315.0800004769</v>
      </c>
      <c r="K58" s="263">
        <v>40808.385634893573</v>
      </c>
      <c r="L58" s="354">
        <v>140.14546069071523</v>
      </c>
      <c r="M58" s="101">
        <f>Table1[[#This Row],[Size of land (m2)]]*Table1[[#This Row],[Land Unit Rate ($/m2)]]</f>
        <v>5719110.0048465254</v>
      </c>
      <c r="N58" s="261">
        <v>2021</v>
      </c>
      <c r="O58" s="219">
        <f>ROUND(IF(Table1[[#This Row],[Valuation Year]]=2016,(Table1[[#This Row],[Total Construction Cost ($)]]+Table1[[#This Row],[Land Value]])*('General Input Sheet'!$G$38/'General Input Sheet'!$G$43),Table1[[#This Row],[Total Construction Cost ($)]]+Table1[[#This Row],[Land Value]]),0)</f>
        <v>10339425</v>
      </c>
      <c r="P58" s="139" t="str" cm="1">
        <f t="array" ref="P58">_xlfn.IFS(Table1[[#This Row],[Asset Class]]&lt;&gt;"Local","y",P$11=$E58,"y",Table1[[#This Row],[Asset Class]]="Local","")</f>
        <v>y</v>
      </c>
      <c r="Q58" s="99" t="str" cm="1">
        <f t="array" ref="Q58">_xlfn.IFS(Table1[[#This Row],[Asset Class]]&lt;&gt;"Local","y",Q$11=$E58,"y",Table1[[#This Row],[Asset Class]]="Local","")</f>
        <v>y</v>
      </c>
      <c r="R58" s="99" t="str" cm="1">
        <f t="array" ref="R58">_xlfn.IFS(Table1[[#This Row],[Asset Class]]&lt;&gt;"Local","y",R$11=$E58,"y",Table1[[#This Row],[Asset Class]]="Local","")</f>
        <v>y</v>
      </c>
      <c r="S58" s="358" t="str" cm="1">
        <f t="array" ref="S58">_xlfn.IFS(Table1[[#This Row],[Asset Class]]&lt;&gt;"Local","y",S$11=$E58,"y",Table1[[#This Row],[Asset Class]]="Local","")</f>
        <v>y</v>
      </c>
      <c r="U58" s="109">
        <f>IF(Table1[[#This Row],[Asset Class]]&lt;&gt;"Local",0.25,IF(P58="y",1,""))</f>
        <v>0.25</v>
      </c>
      <c r="V58" s="435">
        <f>IF(Table1[[#This Row],[Asset Class]]&lt;&gt;"Local",0.25,IF(Q58="y",1,""))</f>
        <v>0.25</v>
      </c>
      <c r="W58" s="435">
        <f>IF(Table1[[#This Row],[Asset Class]]&lt;&gt;"Local",0.25,IF(R58="y",1,""))</f>
        <v>0.25</v>
      </c>
      <c r="X58" s="435">
        <f>IF(Table1[[#This Row],[Asset Class]]&lt;&gt;"Local",0.25,IF(S58="y",1,""))</f>
        <v>0.25</v>
      </c>
      <c r="Y58" s="109">
        <f t="shared" si="1"/>
        <v>1</v>
      </c>
      <c r="AA58" s="274">
        <f t="shared" si="2"/>
        <v>2584856.25</v>
      </c>
      <c r="AB58" s="275">
        <f t="shared" si="3"/>
        <v>2584856.25</v>
      </c>
      <c r="AC58" s="275">
        <f t="shared" si="4"/>
        <v>2584856.25</v>
      </c>
      <c r="AD58" s="275">
        <f t="shared" si="5"/>
        <v>2584856.25</v>
      </c>
      <c r="AE58" s="276">
        <f t="shared" si="6"/>
        <v>10339425</v>
      </c>
    </row>
    <row r="59" spans="2:31">
      <c r="B59" s="227" t="s">
        <v>186</v>
      </c>
      <c r="C59" s="228" t="s">
        <v>187</v>
      </c>
      <c r="D59" s="228" t="s">
        <v>105</v>
      </c>
      <c r="E59" s="228" t="s">
        <v>101</v>
      </c>
      <c r="F59" s="258" t="s">
        <v>102</v>
      </c>
      <c r="G59" s="374">
        <v>0.5</v>
      </c>
      <c r="H59" s="377">
        <v>11536.537487330355</v>
      </c>
      <c r="I59" s="382">
        <v>452.87898632773505</v>
      </c>
      <c r="J59" s="349">
        <f>Table1[[#This Row],[Embellishment Area (m2)]]*Table1[[#This Row],[Construction Unit Rate ($/m)]]*Table1[[#This Row],[Embellishment Area Factor]]</f>
        <v>2612327.7014970435</v>
      </c>
      <c r="K59" s="263">
        <v>23073.074974660711</v>
      </c>
      <c r="L59" s="354">
        <v>140.14546069071523</v>
      </c>
      <c r="M59" s="101">
        <f>Table1[[#This Row],[Size of land (m2)]]*Table1[[#This Row],[Land Unit Rate ($/m2)]]</f>
        <v>3233586.7218752378</v>
      </c>
      <c r="N59" s="261">
        <v>2021</v>
      </c>
      <c r="O59" s="219">
        <f>ROUND(IF(Table1[[#This Row],[Valuation Year]]=2016,(Table1[[#This Row],[Total Construction Cost ($)]]+Table1[[#This Row],[Land Value]])*('General Input Sheet'!$G$38/'General Input Sheet'!$G$43),Table1[[#This Row],[Total Construction Cost ($)]]+Table1[[#This Row],[Land Value]]),0)</f>
        <v>5845914</v>
      </c>
      <c r="P59" s="139" t="str" cm="1">
        <f t="array" ref="P59">_xlfn.IFS(Table1[[#This Row],[Asset Class]]&lt;&gt;"Local","y",P$11=$E59,"y",Table1[[#This Row],[Asset Class]]="Local","")</f>
        <v>y</v>
      </c>
      <c r="Q59" s="99" t="str" cm="1">
        <f t="array" ref="Q59">_xlfn.IFS(Table1[[#This Row],[Asset Class]]&lt;&gt;"Local","y",Q$11=$E59,"y",Table1[[#This Row],[Asset Class]]="Local","")</f>
        <v>y</v>
      </c>
      <c r="R59" s="99" t="str" cm="1">
        <f t="array" ref="R59">_xlfn.IFS(Table1[[#This Row],[Asset Class]]&lt;&gt;"Local","y",R$11=$E59,"y",Table1[[#This Row],[Asset Class]]="Local","")</f>
        <v>y</v>
      </c>
      <c r="S59" s="358" t="str" cm="1">
        <f t="array" ref="S59">_xlfn.IFS(Table1[[#This Row],[Asset Class]]&lt;&gt;"Local","y",S$11=$E59,"y",Table1[[#This Row],[Asset Class]]="Local","")</f>
        <v>y</v>
      </c>
      <c r="U59" s="109">
        <f>IF(Table1[[#This Row],[Asset Class]]&lt;&gt;"Local",0.25,IF(P59="y",1,""))</f>
        <v>0.25</v>
      </c>
      <c r="V59" s="435">
        <f>IF(Table1[[#This Row],[Asset Class]]&lt;&gt;"Local",0.25,IF(Q59="y",1,""))</f>
        <v>0.25</v>
      </c>
      <c r="W59" s="435">
        <f>IF(Table1[[#This Row],[Asset Class]]&lt;&gt;"Local",0.25,IF(R59="y",1,""))</f>
        <v>0.25</v>
      </c>
      <c r="X59" s="435">
        <f>IF(Table1[[#This Row],[Asset Class]]&lt;&gt;"Local",0.25,IF(S59="y",1,""))</f>
        <v>0.25</v>
      </c>
      <c r="Y59" s="109">
        <f t="shared" si="1"/>
        <v>1</v>
      </c>
      <c r="AA59" s="274">
        <f t="shared" si="2"/>
        <v>1461478.5</v>
      </c>
      <c r="AB59" s="275">
        <f t="shared" si="3"/>
        <v>1461478.5</v>
      </c>
      <c r="AC59" s="275">
        <f t="shared" si="4"/>
        <v>1461478.5</v>
      </c>
      <c r="AD59" s="275">
        <f t="shared" si="5"/>
        <v>1461478.5</v>
      </c>
      <c r="AE59" s="276">
        <f t="shared" si="6"/>
        <v>5845914</v>
      </c>
    </row>
    <row r="60" spans="2:31">
      <c r="B60" s="227" t="s">
        <v>188</v>
      </c>
      <c r="C60" s="228" t="s">
        <v>189</v>
      </c>
      <c r="D60" s="228" t="s">
        <v>110</v>
      </c>
      <c r="E60" s="228" t="s">
        <v>113</v>
      </c>
      <c r="F60" s="258" t="s">
        <v>102</v>
      </c>
      <c r="G60" s="374">
        <v>0.5</v>
      </c>
      <c r="H60" s="377">
        <v>4063.0018882522431</v>
      </c>
      <c r="I60" s="382">
        <v>77.371645491830151</v>
      </c>
      <c r="J60" s="349">
        <f>Table1[[#This Row],[Embellishment Area (m2)]]*Table1[[#This Row],[Construction Unit Rate ($/m)]]*Table1[[#This Row],[Embellishment Area Factor]]</f>
        <v>157180.57086524452</v>
      </c>
      <c r="K60" s="263">
        <v>0</v>
      </c>
      <c r="L60" s="354">
        <v>51.919695325664051</v>
      </c>
      <c r="M60" s="101">
        <f>Table1[[#This Row],[Size of land (m2)]]*Table1[[#This Row],[Land Unit Rate ($/m2)]]</f>
        <v>0</v>
      </c>
      <c r="N60" s="261">
        <v>2021</v>
      </c>
      <c r="O60" s="219">
        <f>ROUND(IF(Table1[[#This Row],[Valuation Year]]=2016,(Table1[[#This Row],[Total Construction Cost ($)]]+Table1[[#This Row],[Land Value]])*('General Input Sheet'!$G$38/'General Input Sheet'!$G$43),Table1[[#This Row],[Total Construction Cost ($)]]+Table1[[#This Row],[Land Value]]),0)</f>
        <v>157181</v>
      </c>
      <c r="P60" s="139" t="str" cm="1">
        <f t="array" ref="P60">_xlfn.IFS(Table1[[#This Row],[Asset Class]]&lt;&gt;"Local","y",P$11=$E60,"y",Table1[[#This Row],[Asset Class]]="Local","")</f>
        <v/>
      </c>
      <c r="Q60" s="99" t="str" cm="1">
        <f t="array" ref="Q60">_xlfn.IFS(Table1[[#This Row],[Asset Class]]&lt;&gt;"Local","y",Q$11=$E60,"y",Table1[[#This Row],[Asset Class]]="Local","")</f>
        <v/>
      </c>
      <c r="R60" s="99" t="str" cm="1">
        <f t="array" ref="R60">_xlfn.IFS(Table1[[#This Row],[Asset Class]]&lt;&gt;"Local","y",R$11=$E60,"y",Table1[[#This Row],[Asset Class]]="Local","")</f>
        <v/>
      </c>
      <c r="S60" s="358" t="str" cm="1">
        <f t="array" ref="S60">_xlfn.IFS(Table1[[#This Row],[Asset Class]]&lt;&gt;"Local","y",S$11=$E60,"y",Table1[[#This Row],[Asset Class]]="Local","")</f>
        <v>y</v>
      </c>
      <c r="U60" s="109" t="str">
        <f>IF(Table1[[#This Row],[Asset Class]]&lt;&gt;"Local",0.25,IF(P60="y",1,""))</f>
        <v/>
      </c>
      <c r="V60" s="435" t="str">
        <f>IF(Table1[[#This Row],[Asset Class]]&lt;&gt;"Local",0.25,IF(Q60="y",1,""))</f>
        <v/>
      </c>
      <c r="W60" s="435" t="str">
        <f>IF(Table1[[#This Row],[Asset Class]]&lt;&gt;"Local",0.25,IF(R60="y",1,""))</f>
        <v/>
      </c>
      <c r="X60" s="435">
        <f>IF(Table1[[#This Row],[Asset Class]]&lt;&gt;"Local",0.25,IF(S60="y",1,""))</f>
        <v>1</v>
      </c>
      <c r="Y60" s="109">
        <f t="shared" si="1"/>
        <v>1</v>
      </c>
      <c r="AA60" s="274" t="str">
        <f t="shared" si="2"/>
        <v/>
      </c>
      <c r="AB60" s="275" t="str">
        <f t="shared" si="3"/>
        <v/>
      </c>
      <c r="AC60" s="275" t="str">
        <f t="shared" si="4"/>
        <v/>
      </c>
      <c r="AD60" s="275">
        <f t="shared" si="5"/>
        <v>157181</v>
      </c>
      <c r="AE60" s="276">
        <f t="shared" si="6"/>
        <v>157181</v>
      </c>
    </row>
    <row r="61" spans="2:31">
      <c r="B61" s="227" t="s">
        <v>190</v>
      </c>
      <c r="C61" s="228" t="s">
        <v>191</v>
      </c>
      <c r="D61" s="228" t="s">
        <v>105</v>
      </c>
      <c r="E61" s="228" t="s">
        <v>106</v>
      </c>
      <c r="F61" s="258" t="s">
        <v>107</v>
      </c>
      <c r="G61" s="374">
        <v>0.5</v>
      </c>
      <c r="H61" s="377">
        <v>4333.3937811980322</v>
      </c>
      <c r="I61" s="382">
        <v>295.91815694928124</v>
      </c>
      <c r="J61" s="349">
        <f>Table1[[#This Row],[Embellishment Area (m2)]]*Table1[[#This Row],[Construction Unit Rate ($/m)]]*Table1[[#This Row],[Embellishment Area Factor]]</f>
        <v>641164.95053379925</v>
      </c>
      <c r="K61" s="263">
        <v>8666.7875623960645</v>
      </c>
      <c r="L61" s="354">
        <v>157.26221918381682</v>
      </c>
      <c r="M61" s="101">
        <f>Table1[[#This Row],[Size of land (m2)]]*Table1[[#This Row],[Land Unit Rate ($/m2)]]</f>
        <v>1362958.2452571075</v>
      </c>
      <c r="N61" s="261">
        <v>2021</v>
      </c>
      <c r="O61" s="219">
        <f>ROUND(IF(Table1[[#This Row],[Valuation Year]]=2016,(Table1[[#This Row],[Total Construction Cost ($)]]+Table1[[#This Row],[Land Value]])*('General Input Sheet'!$G$38/'General Input Sheet'!$G$43),Table1[[#This Row],[Total Construction Cost ($)]]+Table1[[#This Row],[Land Value]]),0)</f>
        <v>2004123</v>
      </c>
      <c r="P61" s="139" t="str" cm="1">
        <f t="array" ref="P61">_xlfn.IFS(Table1[[#This Row],[Asset Class]]&lt;&gt;"Local","y",P$11=$E61,"y",Table1[[#This Row],[Asset Class]]="Local","")</f>
        <v>y</v>
      </c>
      <c r="Q61" s="99" t="str" cm="1">
        <f t="array" ref="Q61">_xlfn.IFS(Table1[[#This Row],[Asset Class]]&lt;&gt;"Local","y",Q$11=$E61,"y",Table1[[#This Row],[Asset Class]]="Local","")</f>
        <v>y</v>
      </c>
      <c r="R61" s="99" t="str" cm="1">
        <f t="array" ref="R61">_xlfn.IFS(Table1[[#This Row],[Asset Class]]&lt;&gt;"Local","y",R$11=$E61,"y",Table1[[#This Row],[Asset Class]]="Local","")</f>
        <v>y</v>
      </c>
      <c r="S61" s="358" t="str" cm="1">
        <f t="array" ref="S61">_xlfn.IFS(Table1[[#This Row],[Asset Class]]&lt;&gt;"Local","y",S$11=$E61,"y",Table1[[#This Row],[Asset Class]]="Local","")</f>
        <v>y</v>
      </c>
      <c r="U61" s="109">
        <f>IF(Table1[[#This Row],[Asset Class]]&lt;&gt;"Local",0.25,IF(P61="y",1,""))</f>
        <v>0.25</v>
      </c>
      <c r="V61" s="435">
        <f>IF(Table1[[#This Row],[Asset Class]]&lt;&gt;"Local",0.25,IF(Q61="y",1,""))</f>
        <v>0.25</v>
      </c>
      <c r="W61" s="435">
        <f>IF(Table1[[#This Row],[Asset Class]]&lt;&gt;"Local",0.25,IF(R61="y",1,""))</f>
        <v>0.25</v>
      </c>
      <c r="X61" s="435">
        <f>IF(Table1[[#This Row],[Asset Class]]&lt;&gt;"Local",0.25,IF(S61="y",1,""))</f>
        <v>0.25</v>
      </c>
      <c r="Y61" s="109">
        <f t="shared" si="1"/>
        <v>1</v>
      </c>
      <c r="AA61" s="274">
        <f t="shared" si="2"/>
        <v>501030.75</v>
      </c>
      <c r="AB61" s="275">
        <f t="shared" si="3"/>
        <v>501030.75</v>
      </c>
      <c r="AC61" s="275">
        <f t="shared" si="4"/>
        <v>501030.75</v>
      </c>
      <c r="AD61" s="275">
        <f t="shared" si="5"/>
        <v>501030.75</v>
      </c>
      <c r="AE61" s="276">
        <f t="shared" si="6"/>
        <v>2004123</v>
      </c>
    </row>
    <row r="62" spans="2:31">
      <c r="B62" s="227" t="s">
        <v>190</v>
      </c>
      <c r="C62" s="228" t="s">
        <v>192</v>
      </c>
      <c r="D62" s="228" t="s">
        <v>105</v>
      </c>
      <c r="E62" s="228" t="s">
        <v>106</v>
      </c>
      <c r="F62" s="258" t="s">
        <v>130</v>
      </c>
      <c r="G62" s="374">
        <v>0.5</v>
      </c>
      <c r="H62" s="377">
        <v>28942.358556133109</v>
      </c>
      <c r="I62" s="382">
        <v>295.91815694928124</v>
      </c>
      <c r="J62" s="349">
        <f>Table1[[#This Row],[Embellishment Area (m2)]]*Table1[[#This Row],[Construction Unit Rate ($/m)]]*Table1[[#This Row],[Embellishment Area Factor]]</f>
        <v>4282284.7008480849</v>
      </c>
      <c r="K62" s="263">
        <v>57884.717112266218</v>
      </c>
      <c r="L62" s="354">
        <v>157.26221918381682</v>
      </c>
      <c r="M62" s="101">
        <f>Table1[[#This Row],[Size of land (m2)]]*Table1[[#This Row],[Land Unit Rate ($/m2)]]</f>
        <v>9103079.0699024424</v>
      </c>
      <c r="N62" s="261">
        <v>2021</v>
      </c>
      <c r="O62" s="219">
        <f>ROUND(IF(Table1[[#This Row],[Valuation Year]]=2016,(Table1[[#This Row],[Total Construction Cost ($)]]+Table1[[#This Row],[Land Value]])*('General Input Sheet'!$G$38/'General Input Sheet'!$G$43),Table1[[#This Row],[Total Construction Cost ($)]]+Table1[[#This Row],[Land Value]]),0)</f>
        <v>13385364</v>
      </c>
      <c r="P62" s="139" t="str" cm="1">
        <f t="array" ref="P62">_xlfn.IFS(Table1[[#This Row],[Asset Class]]&lt;&gt;"Local","y",P$11=$E62,"y",Table1[[#This Row],[Asset Class]]="Local","")</f>
        <v>y</v>
      </c>
      <c r="Q62" s="99" t="str" cm="1">
        <f t="array" ref="Q62">_xlfn.IFS(Table1[[#This Row],[Asset Class]]&lt;&gt;"Local","y",Q$11=$E62,"y",Table1[[#This Row],[Asset Class]]="Local","")</f>
        <v>y</v>
      </c>
      <c r="R62" s="99" t="str" cm="1">
        <f t="array" ref="R62">_xlfn.IFS(Table1[[#This Row],[Asset Class]]&lt;&gt;"Local","y",R$11=$E62,"y",Table1[[#This Row],[Asset Class]]="Local","")</f>
        <v>y</v>
      </c>
      <c r="S62" s="358" t="str" cm="1">
        <f t="array" ref="S62">_xlfn.IFS(Table1[[#This Row],[Asset Class]]&lt;&gt;"Local","y",S$11=$E62,"y",Table1[[#This Row],[Asset Class]]="Local","")</f>
        <v>y</v>
      </c>
      <c r="U62" s="109">
        <f>IF(Table1[[#This Row],[Asset Class]]&lt;&gt;"Local",0.25,IF(P62="y",1,""))</f>
        <v>0.25</v>
      </c>
      <c r="V62" s="435">
        <f>IF(Table1[[#This Row],[Asset Class]]&lt;&gt;"Local",0.25,IF(Q62="y",1,""))</f>
        <v>0.25</v>
      </c>
      <c r="W62" s="435">
        <f>IF(Table1[[#This Row],[Asset Class]]&lt;&gt;"Local",0.25,IF(R62="y",1,""))</f>
        <v>0.25</v>
      </c>
      <c r="X62" s="435">
        <f>IF(Table1[[#This Row],[Asset Class]]&lt;&gt;"Local",0.25,IF(S62="y",1,""))</f>
        <v>0.25</v>
      </c>
      <c r="Y62" s="109">
        <f t="shared" si="1"/>
        <v>1</v>
      </c>
      <c r="AA62" s="274">
        <f t="shared" si="2"/>
        <v>3346341</v>
      </c>
      <c r="AB62" s="275">
        <f t="shared" si="3"/>
        <v>3346341</v>
      </c>
      <c r="AC62" s="275">
        <f t="shared" si="4"/>
        <v>3346341</v>
      </c>
      <c r="AD62" s="275">
        <f t="shared" si="5"/>
        <v>3346341</v>
      </c>
      <c r="AE62" s="276">
        <f t="shared" si="6"/>
        <v>13385364</v>
      </c>
    </row>
    <row r="63" spans="2:31">
      <c r="B63" s="227" t="s">
        <v>193</v>
      </c>
      <c r="C63" s="228" t="s">
        <v>194</v>
      </c>
      <c r="D63" s="228" t="s">
        <v>110</v>
      </c>
      <c r="E63" s="228" t="s">
        <v>106</v>
      </c>
      <c r="F63" s="258" t="s">
        <v>102</v>
      </c>
      <c r="G63" s="374">
        <v>0.5</v>
      </c>
      <c r="H63" s="377">
        <v>8556.9322134576596</v>
      </c>
      <c r="I63" s="382">
        <v>111.62041035606889</v>
      </c>
      <c r="J63" s="349">
        <f>Table1[[#This Row],[Embellishment Area (m2)]]*Table1[[#This Row],[Construction Unit Rate ($/m)]]*Table1[[#This Row],[Embellishment Area Factor]]</f>
        <v>477564.14252760442</v>
      </c>
      <c r="K63" s="263">
        <v>17113.864426915319</v>
      </c>
      <c r="L63" s="354">
        <v>66.125722619436161</v>
      </c>
      <c r="M63" s="101">
        <f>Table1[[#This Row],[Size of land (m2)]]*Table1[[#This Row],[Land Unit Rate ($/m2)]]</f>
        <v>1131666.6520408383</v>
      </c>
      <c r="N63" s="261">
        <v>2021</v>
      </c>
      <c r="O63" s="219">
        <f>ROUND(IF(Table1[[#This Row],[Valuation Year]]=2016,(Table1[[#This Row],[Total Construction Cost ($)]]+Table1[[#This Row],[Land Value]])*('General Input Sheet'!$G$38/'General Input Sheet'!$G$43),Table1[[#This Row],[Total Construction Cost ($)]]+Table1[[#This Row],[Land Value]]),0)</f>
        <v>1609231</v>
      </c>
      <c r="P63" s="139" t="str" cm="1">
        <f t="array" ref="P63">_xlfn.IFS(Table1[[#This Row],[Asset Class]]&lt;&gt;"Local","y",P$11=$E63,"y",Table1[[#This Row],[Asset Class]]="Local","")</f>
        <v>y</v>
      </c>
      <c r="Q63" s="99" t="str" cm="1">
        <f t="array" ref="Q63">_xlfn.IFS(Table1[[#This Row],[Asset Class]]&lt;&gt;"Local","y",Q$11=$E63,"y",Table1[[#This Row],[Asset Class]]="Local","")</f>
        <v/>
      </c>
      <c r="R63" s="99" t="str" cm="1">
        <f t="array" ref="R63">_xlfn.IFS(Table1[[#This Row],[Asset Class]]&lt;&gt;"Local","y",R$11=$E63,"y",Table1[[#This Row],[Asset Class]]="Local","")</f>
        <v/>
      </c>
      <c r="S63" s="358" t="str" cm="1">
        <f t="array" ref="S63">_xlfn.IFS(Table1[[#This Row],[Asset Class]]&lt;&gt;"Local","y",S$11=$E63,"y",Table1[[#This Row],[Asset Class]]="Local","")</f>
        <v/>
      </c>
      <c r="U63" s="109">
        <f>IF(Table1[[#This Row],[Asset Class]]&lt;&gt;"Local",0.25,IF(P63="y",1,""))</f>
        <v>1</v>
      </c>
      <c r="V63" s="435" t="str">
        <f>IF(Table1[[#This Row],[Asset Class]]&lt;&gt;"Local",0.25,IF(Q63="y",1,""))</f>
        <v/>
      </c>
      <c r="W63" s="435" t="str">
        <f>IF(Table1[[#This Row],[Asset Class]]&lt;&gt;"Local",0.25,IF(R63="y",1,""))</f>
        <v/>
      </c>
      <c r="X63" s="435" t="str">
        <f>IF(Table1[[#This Row],[Asset Class]]&lt;&gt;"Local",0.25,IF(S63="y",1,""))</f>
        <v/>
      </c>
      <c r="Y63" s="109">
        <f t="shared" si="1"/>
        <v>1</v>
      </c>
      <c r="AA63" s="274">
        <f t="shared" si="2"/>
        <v>1609231</v>
      </c>
      <c r="AB63" s="275" t="str">
        <f t="shared" si="3"/>
        <v/>
      </c>
      <c r="AC63" s="275" t="str">
        <f t="shared" si="4"/>
        <v/>
      </c>
      <c r="AD63" s="275" t="str">
        <f t="shared" si="5"/>
        <v/>
      </c>
      <c r="AE63" s="276">
        <f t="shared" si="6"/>
        <v>1609231</v>
      </c>
    </row>
    <row r="64" spans="2:31">
      <c r="B64" s="227" t="s">
        <v>195</v>
      </c>
      <c r="C64" s="228" t="s">
        <v>196</v>
      </c>
      <c r="D64" s="228" t="s">
        <v>110</v>
      </c>
      <c r="E64" s="228" t="s">
        <v>106</v>
      </c>
      <c r="F64" s="258" t="s">
        <v>102</v>
      </c>
      <c r="G64" s="374">
        <v>0.5</v>
      </c>
      <c r="H64" s="377">
        <v>1363.8589450809441</v>
      </c>
      <c r="I64" s="382">
        <v>111.62041035606889</v>
      </c>
      <c r="J64" s="349">
        <f>Table1[[#This Row],[Embellishment Area (m2)]]*Table1[[#This Row],[Construction Unit Rate ($/m)]]*Table1[[#This Row],[Embellishment Area Factor]]</f>
        <v>76117.2475588651</v>
      </c>
      <c r="K64" s="263">
        <v>0</v>
      </c>
      <c r="L64" s="354">
        <v>66.125722619436161</v>
      </c>
      <c r="M64" s="101">
        <f>Table1[[#This Row],[Size of land (m2)]]*Table1[[#This Row],[Land Unit Rate ($/m2)]]</f>
        <v>0</v>
      </c>
      <c r="N64" s="261">
        <v>2021</v>
      </c>
      <c r="O64" s="219">
        <f>ROUND(IF(Table1[[#This Row],[Valuation Year]]=2016,(Table1[[#This Row],[Total Construction Cost ($)]]+Table1[[#This Row],[Land Value]])*('General Input Sheet'!$G$38/'General Input Sheet'!$G$43),Table1[[#This Row],[Total Construction Cost ($)]]+Table1[[#This Row],[Land Value]]),0)</f>
        <v>76117</v>
      </c>
      <c r="P64" s="139" t="str" cm="1">
        <f t="array" ref="P64">_xlfn.IFS(Table1[[#This Row],[Asset Class]]&lt;&gt;"Local","y",P$11=$E64,"y",Table1[[#This Row],[Asset Class]]="Local","")</f>
        <v>y</v>
      </c>
      <c r="Q64" s="99" t="str" cm="1">
        <f t="array" ref="Q64">_xlfn.IFS(Table1[[#This Row],[Asset Class]]&lt;&gt;"Local","y",Q$11=$E64,"y",Table1[[#This Row],[Asset Class]]="Local","")</f>
        <v/>
      </c>
      <c r="R64" s="99" t="str" cm="1">
        <f t="array" ref="R64">_xlfn.IFS(Table1[[#This Row],[Asset Class]]&lt;&gt;"Local","y",R$11=$E64,"y",Table1[[#This Row],[Asset Class]]="Local","")</f>
        <v/>
      </c>
      <c r="S64" s="358" t="str" cm="1">
        <f t="array" ref="S64">_xlfn.IFS(Table1[[#This Row],[Asset Class]]&lt;&gt;"Local","y",S$11=$E64,"y",Table1[[#This Row],[Asset Class]]="Local","")</f>
        <v/>
      </c>
      <c r="U64" s="109">
        <f>IF(Table1[[#This Row],[Asset Class]]&lt;&gt;"Local",0.25,IF(P64="y",1,""))</f>
        <v>1</v>
      </c>
      <c r="V64" s="435" t="str">
        <f>IF(Table1[[#This Row],[Asset Class]]&lt;&gt;"Local",0.25,IF(Q64="y",1,""))</f>
        <v/>
      </c>
      <c r="W64" s="435" t="str">
        <f>IF(Table1[[#This Row],[Asset Class]]&lt;&gt;"Local",0.25,IF(R64="y",1,""))</f>
        <v/>
      </c>
      <c r="X64" s="435" t="str">
        <f>IF(Table1[[#This Row],[Asset Class]]&lt;&gt;"Local",0.25,IF(S64="y",1,""))</f>
        <v/>
      </c>
      <c r="Y64" s="109">
        <f t="shared" si="1"/>
        <v>1</v>
      </c>
      <c r="AA64" s="274">
        <f t="shared" si="2"/>
        <v>76117</v>
      </c>
      <c r="AB64" s="275" t="str">
        <f t="shared" si="3"/>
        <v/>
      </c>
      <c r="AC64" s="275" t="str">
        <f t="shared" si="4"/>
        <v/>
      </c>
      <c r="AD64" s="275" t="str">
        <f t="shared" si="5"/>
        <v/>
      </c>
      <c r="AE64" s="276">
        <f t="shared" si="6"/>
        <v>76117</v>
      </c>
    </row>
    <row r="65" spans="2:31">
      <c r="B65" s="227" t="s">
        <v>197</v>
      </c>
      <c r="C65" s="228" t="s">
        <v>198</v>
      </c>
      <c r="D65" s="228" t="s">
        <v>110</v>
      </c>
      <c r="E65" s="228" t="s">
        <v>106</v>
      </c>
      <c r="F65" s="258" t="s">
        <v>102</v>
      </c>
      <c r="G65" s="374">
        <v>0.5</v>
      </c>
      <c r="H65" s="377">
        <v>11671.015167281559</v>
      </c>
      <c r="I65" s="382">
        <v>111.62041035606889</v>
      </c>
      <c r="J65" s="349">
        <f>Table1[[#This Row],[Embellishment Area (m2)]]*Table1[[#This Row],[Construction Unit Rate ($/m)]]*Table1[[#This Row],[Embellishment Area Factor]]</f>
        <v>651361.75112193578</v>
      </c>
      <c r="K65" s="263">
        <v>23342.030334563118</v>
      </c>
      <c r="L65" s="354">
        <v>66.125722619436161</v>
      </c>
      <c r="M65" s="101">
        <f>Table1[[#This Row],[Size of land (m2)]]*Table1[[#This Row],[Land Unit Rate ($/m2)]]</f>
        <v>1543508.6232777855</v>
      </c>
      <c r="N65" s="261">
        <v>2021</v>
      </c>
      <c r="O65" s="219">
        <f>ROUND(IF(Table1[[#This Row],[Valuation Year]]=2016,(Table1[[#This Row],[Total Construction Cost ($)]]+Table1[[#This Row],[Land Value]])*('General Input Sheet'!$G$38/'General Input Sheet'!$G$43),Table1[[#This Row],[Total Construction Cost ($)]]+Table1[[#This Row],[Land Value]]),0)</f>
        <v>2194870</v>
      </c>
      <c r="P65" s="139" t="str" cm="1">
        <f t="array" ref="P65">_xlfn.IFS(Table1[[#This Row],[Asset Class]]&lt;&gt;"Local","y",P$11=$E65,"y",Table1[[#This Row],[Asset Class]]="Local","")</f>
        <v>y</v>
      </c>
      <c r="Q65" s="99" t="str" cm="1">
        <f t="array" ref="Q65">_xlfn.IFS(Table1[[#This Row],[Asset Class]]&lt;&gt;"Local","y",Q$11=$E65,"y",Table1[[#This Row],[Asset Class]]="Local","")</f>
        <v/>
      </c>
      <c r="R65" s="99" t="str" cm="1">
        <f t="array" ref="R65">_xlfn.IFS(Table1[[#This Row],[Asset Class]]&lt;&gt;"Local","y",R$11=$E65,"y",Table1[[#This Row],[Asset Class]]="Local","")</f>
        <v/>
      </c>
      <c r="S65" s="358" t="str" cm="1">
        <f t="array" ref="S65">_xlfn.IFS(Table1[[#This Row],[Asset Class]]&lt;&gt;"Local","y",S$11=$E65,"y",Table1[[#This Row],[Asset Class]]="Local","")</f>
        <v/>
      </c>
      <c r="U65" s="109">
        <f>IF(Table1[[#This Row],[Asset Class]]&lt;&gt;"Local",0.25,IF(P65="y",1,""))</f>
        <v>1</v>
      </c>
      <c r="V65" s="435" t="str">
        <f>IF(Table1[[#This Row],[Asset Class]]&lt;&gt;"Local",0.25,IF(Q65="y",1,""))</f>
        <v/>
      </c>
      <c r="W65" s="435" t="str">
        <f>IF(Table1[[#This Row],[Asset Class]]&lt;&gt;"Local",0.25,IF(R65="y",1,""))</f>
        <v/>
      </c>
      <c r="X65" s="435" t="str">
        <f>IF(Table1[[#This Row],[Asset Class]]&lt;&gt;"Local",0.25,IF(S65="y",1,""))</f>
        <v/>
      </c>
      <c r="Y65" s="109">
        <f t="shared" si="1"/>
        <v>1</v>
      </c>
      <c r="AA65" s="274">
        <f t="shared" si="2"/>
        <v>2194870</v>
      </c>
      <c r="AB65" s="275" t="str">
        <f t="shared" si="3"/>
        <v/>
      </c>
      <c r="AC65" s="275" t="str">
        <f t="shared" si="4"/>
        <v/>
      </c>
      <c r="AD65" s="275" t="str">
        <f t="shared" si="5"/>
        <v/>
      </c>
      <c r="AE65" s="276">
        <f t="shared" si="6"/>
        <v>2194870</v>
      </c>
    </row>
    <row r="66" spans="2:31">
      <c r="B66" s="227" t="s">
        <v>199</v>
      </c>
      <c r="C66" s="228" t="s">
        <v>200</v>
      </c>
      <c r="D66" s="228" t="s">
        <v>105</v>
      </c>
      <c r="E66" s="228" t="s">
        <v>106</v>
      </c>
      <c r="F66" s="258" t="s">
        <v>130</v>
      </c>
      <c r="G66" s="374">
        <v>0.5</v>
      </c>
      <c r="H66" s="377">
        <v>5499.9395165262549</v>
      </c>
      <c r="I66" s="382">
        <v>295.91815694928124</v>
      </c>
      <c r="J66" s="349">
        <f>Table1[[#This Row],[Embellishment Area (m2)]]*Table1[[#This Row],[Construction Unit Rate ($/m)]]*Table1[[#This Row],[Embellishment Area Factor]]</f>
        <v>813765.98253148515</v>
      </c>
      <c r="K66" s="263">
        <v>10999.87903305251</v>
      </c>
      <c r="L66" s="354">
        <v>157.26221918381682</v>
      </c>
      <c r="M66" s="101">
        <f>Table1[[#This Row],[Size of land (m2)]]*Table1[[#This Row],[Land Unit Rate ($/m2)]]</f>
        <v>1729865.387491375</v>
      </c>
      <c r="N66" s="261">
        <v>2021</v>
      </c>
      <c r="O66" s="219">
        <f>ROUND(IF(Table1[[#This Row],[Valuation Year]]=2016,(Table1[[#This Row],[Total Construction Cost ($)]]+Table1[[#This Row],[Land Value]])*('General Input Sheet'!$G$38/'General Input Sheet'!$G$43),Table1[[#This Row],[Total Construction Cost ($)]]+Table1[[#This Row],[Land Value]]),0)</f>
        <v>2543631</v>
      </c>
      <c r="P66" s="139" t="str" cm="1">
        <f t="array" ref="P66">_xlfn.IFS(Table1[[#This Row],[Asset Class]]&lt;&gt;"Local","y",P$11=$E66,"y",Table1[[#This Row],[Asset Class]]="Local","")</f>
        <v>y</v>
      </c>
      <c r="Q66" s="99" t="str" cm="1">
        <f t="array" ref="Q66">_xlfn.IFS(Table1[[#This Row],[Asset Class]]&lt;&gt;"Local","y",Q$11=$E66,"y",Table1[[#This Row],[Asset Class]]="Local","")</f>
        <v>y</v>
      </c>
      <c r="R66" s="99" t="str" cm="1">
        <f t="array" ref="R66">_xlfn.IFS(Table1[[#This Row],[Asset Class]]&lt;&gt;"Local","y",R$11=$E66,"y",Table1[[#This Row],[Asset Class]]="Local","")</f>
        <v>y</v>
      </c>
      <c r="S66" s="358" t="str" cm="1">
        <f t="array" ref="S66">_xlfn.IFS(Table1[[#This Row],[Asset Class]]&lt;&gt;"Local","y",S$11=$E66,"y",Table1[[#This Row],[Asset Class]]="Local","")</f>
        <v>y</v>
      </c>
      <c r="U66" s="109">
        <f>IF(Table1[[#This Row],[Asset Class]]&lt;&gt;"Local",0.25,IF(P66="y",1,""))</f>
        <v>0.25</v>
      </c>
      <c r="V66" s="435">
        <f>IF(Table1[[#This Row],[Asset Class]]&lt;&gt;"Local",0.25,IF(Q66="y",1,""))</f>
        <v>0.25</v>
      </c>
      <c r="W66" s="435">
        <f>IF(Table1[[#This Row],[Asset Class]]&lt;&gt;"Local",0.25,IF(R66="y",1,""))</f>
        <v>0.25</v>
      </c>
      <c r="X66" s="435">
        <f>IF(Table1[[#This Row],[Asset Class]]&lt;&gt;"Local",0.25,IF(S66="y",1,""))</f>
        <v>0.25</v>
      </c>
      <c r="Y66" s="109">
        <f t="shared" si="1"/>
        <v>1</v>
      </c>
      <c r="AA66" s="274">
        <f t="shared" si="2"/>
        <v>635907.75</v>
      </c>
      <c r="AB66" s="275">
        <f t="shared" si="3"/>
        <v>635907.75</v>
      </c>
      <c r="AC66" s="275">
        <f t="shared" si="4"/>
        <v>635907.75</v>
      </c>
      <c r="AD66" s="275">
        <f t="shared" si="5"/>
        <v>635907.75</v>
      </c>
      <c r="AE66" s="276">
        <f t="shared" si="6"/>
        <v>2543631</v>
      </c>
    </row>
    <row r="67" spans="2:31">
      <c r="B67" s="227" t="s">
        <v>201</v>
      </c>
      <c r="C67" s="228" t="s">
        <v>202</v>
      </c>
      <c r="D67" s="228" t="s">
        <v>105</v>
      </c>
      <c r="E67" s="228" t="s">
        <v>106</v>
      </c>
      <c r="F67" s="258" t="s">
        <v>130</v>
      </c>
      <c r="G67" s="374">
        <v>0.5</v>
      </c>
      <c r="H67" s="377">
        <v>7524.1832423138048</v>
      </c>
      <c r="I67" s="382">
        <v>295.91815694928124</v>
      </c>
      <c r="J67" s="349">
        <f>Table1[[#This Row],[Embellishment Area (m2)]]*Table1[[#This Row],[Construction Unit Rate ($/m)]]*Table1[[#This Row],[Embellishment Area Factor]]</f>
        <v>1113271.2188070843</v>
      </c>
      <c r="K67" s="263">
        <v>0</v>
      </c>
      <c r="L67" s="354">
        <v>157.26221918381682</v>
      </c>
      <c r="M67" s="101">
        <f>Table1[[#This Row],[Size of land (m2)]]*Table1[[#This Row],[Land Unit Rate ($/m2)]]</f>
        <v>0</v>
      </c>
      <c r="N67" s="261">
        <v>2021</v>
      </c>
      <c r="O67" s="219">
        <f>ROUND(IF(Table1[[#This Row],[Valuation Year]]=2016,(Table1[[#This Row],[Total Construction Cost ($)]]+Table1[[#This Row],[Land Value]])*('General Input Sheet'!$G$38/'General Input Sheet'!$G$43),Table1[[#This Row],[Total Construction Cost ($)]]+Table1[[#This Row],[Land Value]]),0)</f>
        <v>1113271</v>
      </c>
      <c r="P67" s="139" t="str" cm="1">
        <f t="array" ref="P67">_xlfn.IFS(Table1[[#This Row],[Asset Class]]&lt;&gt;"Local","y",P$11=$E67,"y",Table1[[#This Row],[Asset Class]]="Local","")</f>
        <v>y</v>
      </c>
      <c r="Q67" s="99" t="str" cm="1">
        <f t="array" ref="Q67">_xlfn.IFS(Table1[[#This Row],[Asset Class]]&lt;&gt;"Local","y",Q$11=$E67,"y",Table1[[#This Row],[Asset Class]]="Local","")</f>
        <v>y</v>
      </c>
      <c r="R67" s="99" t="str" cm="1">
        <f t="array" ref="R67">_xlfn.IFS(Table1[[#This Row],[Asset Class]]&lt;&gt;"Local","y",R$11=$E67,"y",Table1[[#This Row],[Asset Class]]="Local","")</f>
        <v>y</v>
      </c>
      <c r="S67" s="358" t="str" cm="1">
        <f t="array" ref="S67">_xlfn.IFS(Table1[[#This Row],[Asset Class]]&lt;&gt;"Local","y",S$11=$E67,"y",Table1[[#This Row],[Asset Class]]="Local","")</f>
        <v>y</v>
      </c>
      <c r="U67" s="109">
        <f>IF(Table1[[#This Row],[Asset Class]]&lt;&gt;"Local",0.25,IF(P67="y",1,""))</f>
        <v>0.25</v>
      </c>
      <c r="V67" s="435">
        <f>IF(Table1[[#This Row],[Asset Class]]&lt;&gt;"Local",0.25,IF(Q67="y",1,""))</f>
        <v>0.25</v>
      </c>
      <c r="W67" s="435">
        <f>IF(Table1[[#This Row],[Asset Class]]&lt;&gt;"Local",0.25,IF(R67="y",1,""))</f>
        <v>0.25</v>
      </c>
      <c r="X67" s="435">
        <f>IF(Table1[[#This Row],[Asset Class]]&lt;&gt;"Local",0.25,IF(S67="y",1,""))</f>
        <v>0.25</v>
      </c>
      <c r="Y67" s="109">
        <f t="shared" si="1"/>
        <v>1</v>
      </c>
      <c r="AA67" s="274">
        <f t="shared" si="2"/>
        <v>278317.75</v>
      </c>
      <c r="AB67" s="275">
        <f t="shared" si="3"/>
        <v>278317.75</v>
      </c>
      <c r="AC67" s="275">
        <f t="shared" si="4"/>
        <v>278317.75</v>
      </c>
      <c r="AD67" s="275">
        <f t="shared" si="5"/>
        <v>278317.75</v>
      </c>
      <c r="AE67" s="276">
        <f t="shared" si="6"/>
        <v>1113271</v>
      </c>
    </row>
    <row r="68" spans="2:31">
      <c r="B68" s="227" t="s">
        <v>203</v>
      </c>
      <c r="C68" s="228" t="s">
        <v>204</v>
      </c>
      <c r="D68" s="228" t="s">
        <v>110</v>
      </c>
      <c r="E68" s="228" t="s">
        <v>106</v>
      </c>
      <c r="F68" s="258" t="s">
        <v>102</v>
      </c>
      <c r="G68" s="374">
        <v>0.5</v>
      </c>
      <c r="H68" s="377">
        <v>9691.8033270445449</v>
      </c>
      <c r="I68" s="382">
        <v>111.62041035606889</v>
      </c>
      <c r="J68" s="349">
        <f>Table1[[#This Row],[Embellishment Area (m2)]]*Table1[[#This Row],[Construction Unit Rate ($/m)]]*Table1[[#This Row],[Embellishment Area Factor]]</f>
        <v>540901.53222751291</v>
      </c>
      <c r="K68" s="263">
        <v>0</v>
      </c>
      <c r="L68" s="354">
        <v>66.125722619436161</v>
      </c>
      <c r="M68" s="101">
        <f>Table1[[#This Row],[Size of land (m2)]]*Table1[[#This Row],[Land Unit Rate ($/m2)]]</f>
        <v>0</v>
      </c>
      <c r="N68" s="261">
        <v>2021</v>
      </c>
      <c r="O68" s="219">
        <f>ROUND(IF(Table1[[#This Row],[Valuation Year]]=2016,(Table1[[#This Row],[Total Construction Cost ($)]]+Table1[[#This Row],[Land Value]])*('General Input Sheet'!$G$38/'General Input Sheet'!$G$43),Table1[[#This Row],[Total Construction Cost ($)]]+Table1[[#This Row],[Land Value]]),0)</f>
        <v>540902</v>
      </c>
      <c r="P68" s="139" t="str" cm="1">
        <f t="array" ref="P68">_xlfn.IFS(Table1[[#This Row],[Asset Class]]&lt;&gt;"Local","y",P$11=$E68,"y",Table1[[#This Row],[Asset Class]]="Local","")</f>
        <v>y</v>
      </c>
      <c r="Q68" s="99" t="str" cm="1">
        <f t="array" ref="Q68">_xlfn.IFS(Table1[[#This Row],[Asset Class]]&lt;&gt;"Local","y",Q$11=$E68,"y",Table1[[#This Row],[Asset Class]]="Local","")</f>
        <v/>
      </c>
      <c r="R68" s="99" t="str" cm="1">
        <f t="array" ref="R68">_xlfn.IFS(Table1[[#This Row],[Asset Class]]&lt;&gt;"Local","y",R$11=$E68,"y",Table1[[#This Row],[Asset Class]]="Local","")</f>
        <v/>
      </c>
      <c r="S68" s="358" t="str" cm="1">
        <f t="array" ref="S68">_xlfn.IFS(Table1[[#This Row],[Asset Class]]&lt;&gt;"Local","y",S$11=$E68,"y",Table1[[#This Row],[Asset Class]]="Local","")</f>
        <v/>
      </c>
      <c r="U68" s="109">
        <f>IF(Table1[[#This Row],[Asset Class]]&lt;&gt;"Local",0.25,IF(P68="y",1,""))</f>
        <v>1</v>
      </c>
      <c r="V68" s="435" t="str">
        <f>IF(Table1[[#This Row],[Asset Class]]&lt;&gt;"Local",0.25,IF(Q68="y",1,""))</f>
        <v/>
      </c>
      <c r="W68" s="435" t="str">
        <f>IF(Table1[[#This Row],[Asset Class]]&lt;&gt;"Local",0.25,IF(R68="y",1,""))</f>
        <v/>
      </c>
      <c r="X68" s="435" t="str">
        <f>IF(Table1[[#This Row],[Asset Class]]&lt;&gt;"Local",0.25,IF(S68="y",1,""))</f>
        <v/>
      </c>
      <c r="Y68" s="109">
        <f t="shared" si="1"/>
        <v>1</v>
      </c>
      <c r="AA68" s="274">
        <f t="shared" si="2"/>
        <v>540902</v>
      </c>
      <c r="AB68" s="275" t="str">
        <f t="shared" si="3"/>
        <v/>
      </c>
      <c r="AC68" s="275" t="str">
        <f t="shared" si="4"/>
        <v/>
      </c>
      <c r="AD68" s="275" t="str">
        <f t="shared" si="5"/>
        <v/>
      </c>
      <c r="AE68" s="276">
        <f t="shared" si="6"/>
        <v>540902</v>
      </c>
    </row>
    <row r="69" spans="2:31">
      <c r="B69" s="227" t="s">
        <v>203</v>
      </c>
      <c r="C69" s="228" t="s">
        <v>205</v>
      </c>
      <c r="D69" s="228" t="s">
        <v>110</v>
      </c>
      <c r="E69" s="228" t="s">
        <v>106</v>
      </c>
      <c r="F69" s="258" t="s">
        <v>135</v>
      </c>
      <c r="G69" s="374">
        <v>0.5</v>
      </c>
      <c r="H69" s="377">
        <v>2096.3030096353941</v>
      </c>
      <c r="I69" s="382">
        <v>111.62041035606889</v>
      </c>
      <c r="J69" s="349">
        <f>Table1[[#This Row],[Embellishment Area (m2)]]*Table1[[#This Row],[Construction Unit Rate ($/m)]]*Table1[[#This Row],[Embellishment Area Factor]]</f>
        <v>116995.10108308247</v>
      </c>
      <c r="K69" s="263">
        <v>0</v>
      </c>
      <c r="L69" s="354">
        <v>66.125722619436161</v>
      </c>
      <c r="M69" s="101">
        <f>Table1[[#This Row],[Size of land (m2)]]*Table1[[#This Row],[Land Unit Rate ($/m2)]]</f>
        <v>0</v>
      </c>
      <c r="N69" s="261">
        <v>2021</v>
      </c>
      <c r="O69" s="219">
        <f>ROUND(IF(Table1[[#This Row],[Valuation Year]]=2016,(Table1[[#This Row],[Total Construction Cost ($)]]+Table1[[#This Row],[Land Value]])*('General Input Sheet'!$G$38/'General Input Sheet'!$G$43),Table1[[#This Row],[Total Construction Cost ($)]]+Table1[[#This Row],[Land Value]]),0)</f>
        <v>116995</v>
      </c>
      <c r="P69" s="139" t="str" cm="1">
        <f t="array" ref="P69">_xlfn.IFS(Table1[[#This Row],[Asset Class]]&lt;&gt;"Local","y",P$11=$E69,"y",Table1[[#This Row],[Asset Class]]="Local","")</f>
        <v>y</v>
      </c>
      <c r="Q69" s="99" t="str" cm="1">
        <f t="array" ref="Q69">_xlfn.IFS(Table1[[#This Row],[Asset Class]]&lt;&gt;"Local","y",Q$11=$E69,"y",Table1[[#This Row],[Asset Class]]="Local","")</f>
        <v/>
      </c>
      <c r="R69" s="99" t="str" cm="1">
        <f t="array" ref="R69">_xlfn.IFS(Table1[[#This Row],[Asset Class]]&lt;&gt;"Local","y",R$11=$E69,"y",Table1[[#This Row],[Asset Class]]="Local","")</f>
        <v/>
      </c>
      <c r="S69" s="358" t="str" cm="1">
        <f t="array" ref="S69">_xlfn.IFS(Table1[[#This Row],[Asset Class]]&lt;&gt;"Local","y",S$11=$E69,"y",Table1[[#This Row],[Asset Class]]="Local","")</f>
        <v/>
      </c>
      <c r="U69" s="109">
        <f>IF(Table1[[#This Row],[Asset Class]]&lt;&gt;"Local",0.25,IF(P69="y",1,""))</f>
        <v>1</v>
      </c>
      <c r="V69" s="435" t="str">
        <f>IF(Table1[[#This Row],[Asset Class]]&lt;&gt;"Local",0.25,IF(Q69="y",1,""))</f>
        <v/>
      </c>
      <c r="W69" s="435" t="str">
        <f>IF(Table1[[#This Row],[Asset Class]]&lt;&gt;"Local",0.25,IF(R69="y",1,""))</f>
        <v/>
      </c>
      <c r="X69" s="435" t="str">
        <f>IF(Table1[[#This Row],[Asset Class]]&lt;&gt;"Local",0.25,IF(S69="y",1,""))</f>
        <v/>
      </c>
      <c r="Y69" s="109">
        <f t="shared" si="1"/>
        <v>1</v>
      </c>
      <c r="AA69" s="274">
        <f t="shared" si="2"/>
        <v>116995</v>
      </c>
      <c r="AB69" s="275" t="str">
        <f t="shared" si="3"/>
        <v/>
      </c>
      <c r="AC69" s="275" t="str">
        <f t="shared" si="4"/>
        <v/>
      </c>
      <c r="AD69" s="275" t="str">
        <f t="shared" si="5"/>
        <v/>
      </c>
      <c r="AE69" s="276">
        <f t="shared" si="6"/>
        <v>116995</v>
      </c>
    </row>
    <row r="70" spans="2:31">
      <c r="B70" s="227" t="s">
        <v>206</v>
      </c>
      <c r="C70" s="228" t="s">
        <v>207</v>
      </c>
      <c r="D70" s="228" t="s">
        <v>110</v>
      </c>
      <c r="E70" s="228" t="s">
        <v>106</v>
      </c>
      <c r="F70" s="258" t="s">
        <v>102</v>
      </c>
      <c r="G70" s="374">
        <v>0.5</v>
      </c>
      <c r="H70" s="377">
        <v>4385.8482418817857</v>
      </c>
      <c r="I70" s="382">
        <v>111.62041035606889</v>
      </c>
      <c r="J70" s="349">
        <f>Table1[[#This Row],[Embellishment Area (m2)]]*Table1[[#This Row],[Construction Unit Rate ($/m)]]*Table1[[#This Row],[Embellishment Area Factor]]</f>
        <v>244775.09025914411</v>
      </c>
      <c r="K70" s="263">
        <v>0</v>
      </c>
      <c r="L70" s="354">
        <v>66.125722619436161</v>
      </c>
      <c r="M70" s="101">
        <f>Table1[[#This Row],[Size of land (m2)]]*Table1[[#This Row],[Land Unit Rate ($/m2)]]</f>
        <v>0</v>
      </c>
      <c r="N70" s="261">
        <v>2021</v>
      </c>
      <c r="O70" s="219">
        <f>ROUND(IF(Table1[[#This Row],[Valuation Year]]=2016,(Table1[[#This Row],[Total Construction Cost ($)]]+Table1[[#This Row],[Land Value]])*('General Input Sheet'!$G$38/'General Input Sheet'!$G$43),Table1[[#This Row],[Total Construction Cost ($)]]+Table1[[#This Row],[Land Value]]),0)</f>
        <v>244775</v>
      </c>
      <c r="P70" s="139" t="str" cm="1">
        <f t="array" ref="P70">_xlfn.IFS(Table1[[#This Row],[Asset Class]]&lt;&gt;"Local","y",P$11=$E70,"y",Table1[[#This Row],[Asset Class]]="Local","")</f>
        <v>y</v>
      </c>
      <c r="Q70" s="99" t="str" cm="1">
        <f t="array" ref="Q70">_xlfn.IFS(Table1[[#This Row],[Asset Class]]&lt;&gt;"Local","y",Q$11=$E70,"y",Table1[[#This Row],[Asset Class]]="Local","")</f>
        <v/>
      </c>
      <c r="R70" s="99" t="str" cm="1">
        <f t="array" ref="R70">_xlfn.IFS(Table1[[#This Row],[Asset Class]]&lt;&gt;"Local","y",R$11=$E70,"y",Table1[[#This Row],[Asset Class]]="Local","")</f>
        <v/>
      </c>
      <c r="S70" s="358" t="str" cm="1">
        <f t="array" ref="S70">_xlfn.IFS(Table1[[#This Row],[Asset Class]]&lt;&gt;"Local","y",S$11=$E70,"y",Table1[[#This Row],[Asset Class]]="Local","")</f>
        <v/>
      </c>
      <c r="U70" s="109">
        <f>IF(Table1[[#This Row],[Asset Class]]&lt;&gt;"Local",0.25,IF(P70="y",1,""))</f>
        <v>1</v>
      </c>
      <c r="V70" s="435" t="str">
        <f>IF(Table1[[#This Row],[Asset Class]]&lt;&gt;"Local",0.25,IF(Q70="y",1,""))</f>
        <v/>
      </c>
      <c r="W70" s="435" t="str">
        <f>IF(Table1[[#This Row],[Asset Class]]&lt;&gt;"Local",0.25,IF(R70="y",1,""))</f>
        <v/>
      </c>
      <c r="X70" s="435" t="str">
        <f>IF(Table1[[#This Row],[Asset Class]]&lt;&gt;"Local",0.25,IF(S70="y",1,""))</f>
        <v/>
      </c>
      <c r="Y70" s="109">
        <f t="shared" si="1"/>
        <v>1</v>
      </c>
      <c r="AA70" s="274">
        <f t="shared" si="2"/>
        <v>244775</v>
      </c>
      <c r="AB70" s="275" t="str">
        <f t="shared" si="3"/>
        <v/>
      </c>
      <c r="AC70" s="275" t="str">
        <f t="shared" si="4"/>
        <v/>
      </c>
      <c r="AD70" s="275" t="str">
        <f t="shared" si="5"/>
        <v/>
      </c>
      <c r="AE70" s="276">
        <f t="shared" si="6"/>
        <v>244775</v>
      </c>
    </row>
    <row r="71" spans="2:31">
      <c r="B71" s="227" t="s">
        <v>208</v>
      </c>
      <c r="C71" s="228" t="s">
        <v>209</v>
      </c>
      <c r="D71" s="228" t="s">
        <v>105</v>
      </c>
      <c r="E71" s="228" t="s">
        <v>106</v>
      </c>
      <c r="F71" s="258" t="s">
        <v>135</v>
      </c>
      <c r="G71" s="374">
        <v>0.5</v>
      </c>
      <c r="H71" s="377">
        <v>17790.278889441925</v>
      </c>
      <c r="I71" s="382">
        <v>295.91815694928124</v>
      </c>
      <c r="J71" s="349">
        <f>Table1[[#This Row],[Embellishment Area (m2)]]*Table1[[#This Row],[Construction Unit Rate ($/m)]]*Table1[[#This Row],[Embellishment Area Factor]]</f>
        <v>2632233.2702886802</v>
      </c>
      <c r="K71" s="263">
        <v>0</v>
      </c>
      <c r="L71" s="354">
        <v>157.26221918381682</v>
      </c>
      <c r="M71" s="101">
        <f>Table1[[#This Row],[Size of land (m2)]]*Table1[[#This Row],[Land Unit Rate ($/m2)]]</f>
        <v>0</v>
      </c>
      <c r="N71" s="261">
        <v>2021</v>
      </c>
      <c r="O71" s="219">
        <f>ROUND(IF(Table1[[#This Row],[Valuation Year]]=2016,(Table1[[#This Row],[Total Construction Cost ($)]]+Table1[[#This Row],[Land Value]])*('General Input Sheet'!$G$38/'General Input Sheet'!$G$43),Table1[[#This Row],[Total Construction Cost ($)]]+Table1[[#This Row],[Land Value]]),0)</f>
        <v>2632233</v>
      </c>
      <c r="P71" s="139" t="str" cm="1">
        <f t="array" ref="P71">_xlfn.IFS(Table1[[#This Row],[Asset Class]]&lt;&gt;"Local","y",P$11=$E71,"y",Table1[[#This Row],[Asset Class]]="Local","")</f>
        <v>y</v>
      </c>
      <c r="Q71" s="99" t="str" cm="1">
        <f t="array" ref="Q71">_xlfn.IFS(Table1[[#This Row],[Asset Class]]&lt;&gt;"Local","y",Q$11=$E71,"y",Table1[[#This Row],[Asset Class]]="Local","")</f>
        <v>y</v>
      </c>
      <c r="R71" s="99" t="str" cm="1">
        <f t="array" ref="R71">_xlfn.IFS(Table1[[#This Row],[Asset Class]]&lt;&gt;"Local","y",R$11=$E71,"y",Table1[[#This Row],[Asset Class]]="Local","")</f>
        <v>y</v>
      </c>
      <c r="S71" s="358" t="str" cm="1">
        <f t="array" ref="S71">_xlfn.IFS(Table1[[#This Row],[Asset Class]]&lt;&gt;"Local","y",S$11=$E71,"y",Table1[[#This Row],[Asset Class]]="Local","")</f>
        <v>y</v>
      </c>
      <c r="U71" s="109">
        <f>IF(Table1[[#This Row],[Asset Class]]&lt;&gt;"Local",0.25,IF(P71="y",1,""))</f>
        <v>0.25</v>
      </c>
      <c r="V71" s="435">
        <f>IF(Table1[[#This Row],[Asset Class]]&lt;&gt;"Local",0.25,IF(Q71="y",1,""))</f>
        <v>0.25</v>
      </c>
      <c r="W71" s="435">
        <f>IF(Table1[[#This Row],[Asset Class]]&lt;&gt;"Local",0.25,IF(R71="y",1,""))</f>
        <v>0.25</v>
      </c>
      <c r="X71" s="435">
        <f>IF(Table1[[#This Row],[Asset Class]]&lt;&gt;"Local",0.25,IF(S71="y",1,""))</f>
        <v>0.25</v>
      </c>
      <c r="Y71" s="109">
        <f t="shared" si="1"/>
        <v>1</v>
      </c>
      <c r="AA71" s="274">
        <f t="shared" si="2"/>
        <v>658058.25</v>
      </c>
      <c r="AB71" s="275">
        <f t="shared" si="3"/>
        <v>658058.25</v>
      </c>
      <c r="AC71" s="275">
        <f t="shared" si="4"/>
        <v>658058.25</v>
      </c>
      <c r="AD71" s="275">
        <f t="shared" si="5"/>
        <v>658058.25</v>
      </c>
      <c r="AE71" s="276">
        <f t="shared" si="6"/>
        <v>2632233</v>
      </c>
    </row>
    <row r="72" spans="2:31">
      <c r="B72" s="227" t="s">
        <v>210</v>
      </c>
      <c r="C72" s="228" t="s">
        <v>211</v>
      </c>
      <c r="D72" s="228" t="s">
        <v>105</v>
      </c>
      <c r="E72" s="228" t="s">
        <v>106</v>
      </c>
      <c r="F72" s="258" t="s">
        <v>102</v>
      </c>
      <c r="G72" s="374">
        <v>0.5</v>
      </c>
      <c r="H72" s="377">
        <v>718.36023715924603</v>
      </c>
      <c r="I72" s="382">
        <v>295.91815694928124</v>
      </c>
      <c r="J72" s="349">
        <f>Table1[[#This Row],[Embellishment Area (m2)]]*Table1[[#This Row],[Construction Unit Rate ($/m)]]*Table1[[#This Row],[Embellishment Area Factor]]</f>
        <v>106287.91870290633</v>
      </c>
      <c r="K72" s="263">
        <v>1436.7204743184921</v>
      </c>
      <c r="L72" s="354">
        <v>157.26221918381682</v>
      </c>
      <c r="M72" s="101">
        <f>Table1[[#This Row],[Size of land (m2)]]*Table1[[#This Row],[Land Unit Rate ($/m2)]]</f>
        <v>225941.85013815196</v>
      </c>
      <c r="N72" s="261">
        <v>2021</v>
      </c>
      <c r="O72" s="219">
        <f>ROUND(IF(Table1[[#This Row],[Valuation Year]]=2016,(Table1[[#This Row],[Total Construction Cost ($)]]+Table1[[#This Row],[Land Value]])*('General Input Sheet'!$G$38/'General Input Sheet'!$G$43),Table1[[#This Row],[Total Construction Cost ($)]]+Table1[[#This Row],[Land Value]]),0)</f>
        <v>332230</v>
      </c>
      <c r="P72" s="139" t="str" cm="1">
        <f t="array" ref="P72">_xlfn.IFS(Table1[[#This Row],[Asset Class]]&lt;&gt;"Local","y",P$11=$E72,"y",Table1[[#This Row],[Asset Class]]="Local","")</f>
        <v>y</v>
      </c>
      <c r="Q72" s="99" t="str" cm="1">
        <f t="array" ref="Q72">_xlfn.IFS(Table1[[#This Row],[Asset Class]]&lt;&gt;"Local","y",Q$11=$E72,"y",Table1[[#This Row],[Asset Class]]="Local","")</f>
        <v>y</v>
      </c>
      <c r="R72" s="99" t="str" cm="1">
        <f t="array" ref="R72">_xlfn.IFS(Table1[[#This Row],[Asset Class]]&lt;&gt;"Local","y",R$11=$E72,"y",Table1[[#This Row],[Asset Class]]="Local","")</f>
        <v>y</v>
      </c>
      <c r="S72" s="358" t="str" cm="1">
        <f t="array" ref="S72">_xlfn.IFS(Table1[[#This Row],[Asset Class]]&lt;&gt;"Local","y",S$11=$E72,"y",Table1[[#This Row],[Asset Class]]="Local","")</f>
        <v>y</v>
      </c>
      <c r="U72" s="109">
        <f>IF(Table1[[#This Row],[Asset Class]]&lt;&gt;"Local",0.25,IF(P72="y",1,""))</f>
        <v>0.25</v>
      </c>
      <c r="V72" s="435">
        <f>IF(Table1[[#This Row],[Asset Class]]&lt;&gt;"Local",0.25,IF(Q72="y",1,""))</f>
        <v>0.25</v>
      </c>
      <c r="W72" s="435">
        <f>IF(Table1[[#This Row],[Asset Class]]&lt;&gt;"Local",0.25,IF(R72="y",1,""))</f>
        <v>0.25</v>
      </c>
      <c r="X72" s="435">
        <f>IF(Table1[[#This Row],[Asset Class]]&lt;&gt;"Local",0.25,IF(S72="y",1,""))</f>
        <v>0.25</v>
      </c>
      <c r="Y72" s="109">
        <f t="shared" si="1"/>
        <v>1</v>
      </c>
      <c r="AA72" s="274">
        <f t="shared" si="2"/>
        <v>83057.5</v>
      </c>
      <c r="AB72" s="275">
        <f t="shared" si="3"/>
        <v>83057.5</v>
      </c>
      <c r="AC72" s="275">
        <f t="shared" si="4"/>
        <v>83057.5</v>
      </c>
      <c r="AD72" s="275">
        <f t="shared" si="5"/>
        <v>83057.5</v>
      </c>
      <c r="AE72" s="276">
        <f t="shared" si="6"/>
        <v>332230</v>
      </c>
    </row>
    <row r="73" spans="2:31">
      <c r="B73" s="227" t="s">
        <v>210</v>
      </c>
      <c r="C73" s="228" t="s">
        <v>212</v>
      </c>
      <c r="D73" s="228" t="s">
        <v>105</v>
      </c>
      <c r="E73" s="228" t="s">
        <v>106</v>
      </c>
      <c r="F73" s="258" t="s">
        <v>102</v>
      </c>
      <c r="G73" s="374">
        <v>0.5</v>
      </c>
      <c r="H73" s="377">
        <v>6384.7701639872848</v>
      </c>
      <c r="I73" s="382">
        <v>295.91815694928124</v>
      </c>
      <c r="J73" s="349">
        <f>Table1[[#This Row],[Embellishment Area (m2)]]*Table1[[#This Row],[Construction Unit Rate ($/m)]]*Table1[[#This Row],[Embellishment Area Factor]]</f>
        <v>944684.7097359387</v>
      </c>
      <c r="K73" s="263">
        <v>12769.54032797457</v>
      </c>
      <c r="L73" s="354">
        <v>157.26221918381682</v>
      </c>
      <c r="M73" s="101">
        <f>Table1[[#This Row],[Size of land (m2)]]*Table1[[#This Row],[Land Unit Rate ($/m2)]]</f>
        <v>2008166.249934525</v>
      </c>
      <c r="N73" s="261">
        <v>2021</v>
      </c>
      <c r="O73" s="219">
        <f>ROUND(IF(Table1[[#This Row],[Valuation Year]]=2016,(Table1[[#This Row],[Total Construction Cost ($)]]+Table1[[#This Row],[Land Value]])*('General Input Sheet'!$G$38/'General Input Sheet'!$G$43),Table1[[#This Row],[Total Construction Cost ($)]]+Table1[[#This Row],[Land Value]]),0)</f>
        <v>2952851</v>
      </c>
      <c r="P73" s="139" t="str" cm="1">
        <f t="array" ref="P73">_xlfn.IFS(Table1[[#This Row],[Asset Class]]&lt;&gt;"Local","y",P$11=$E73,"y",Table1[[#This Row],[Asset Class]]="Local","")</f>
        <v>y</v>
      </c>
      <c r="Q73" s="99" t="str" cm="1">
        <f t="array" ref="Q73">_xlfn.IFS(Table1[[#This Row],[Asset Class]]&lt;&gt;"Local","y",Q$11=$E73,"y",Table1[[#This Row],[Asset Class]]="Local","")</f>
        <v>y</v>
      </c>
      <c r="R73" s="99" t="str" cm="1">
        <f t="array" ref="R73">_xlfn.IFS(Table1[[#This Row],[Asset Class]]&lt;&gt;"Local","y",R$11=$E73,"y",Table1[[#This Row],[Asset Class]]="Local","")</f>
        <v>y</v>
      </c>
      <c r="S73" s="358" t="str" cm="1">
        <f t="array" ref="S73">_xlfn.IFS(Table1[[#This Row],[Asset Class]]&lt;&gt;"Local","y",S$11=$E73,"y",Table1[[#This Row],[Asset Class]]="Local","")</f>
        <v>y</v>
      </c>
      <c r="U73" s="109">
        <f>IF(Table1[[#This Row],[Asset Class]]&lt;&gt;"Local",0.25,IF(P73="y",1,""))</f>
        <v>0.25</v>
      </c>
      <c r="V73" s="435">
        <f>IF(Table1[[#This Row],[Asset Class]]&lt;&gt;"Local",0.25,IF(Q73="y",1,""))</f>
        <v>0.25</v>
      </c>
      <c r="W73" s="435">
        <f>IF(Table1[[#This Row],[Asset Class]]&lt;&gt;"Local",0.25,IF(R73="y",1,""))</f>
        <v>0.25</v>
      </c>
      <c r="X73" s="435">
        <f>IF(Table1[[#This Row],[Asset Class]]&lt;&gt;"Local",0.25,IF(S73="y",1,""))</f>
        <v>0.25</v>
      </c>
      <c r="Y73" s="109">
        <f t="shared" si="1"/>
        <v>1</v>
      </c>
      <c r="AA73" s="274">
        <f t="shared" si="2"/>
        <v>738212.75</v>
      </c>
      <c r="AB73" s="275">
        <f t="shared" si="3"/>
        <v>738212.75</v>
      </c>
      <c r="AC73" s="275">
        <f t="shared" si="4"/>
        <v>738212.75</v>
      </c>
      <c r="AD73" s="275">
        <f t="shared" si="5"/>
        <v>738212.75</v>
      </c>
      <c r="AE73" s="276">
        <f t="shared" si="6"/>
        <v>2952851</v>
      </c>
    </row>
    <row r="74" spans="2:31">
      <c r="B74" s="227" t="s">
        <v>210</v>
      </c>
      <c r="C74" s="228" t="s">
        <v>213</v>
      </c>
      <c r="D74" s="228" t="s">
        <v>105</v>
      </c>
      <c r="E74" s="228" t="s">
        <v>106</v>
      </c>
      <c r="F74" s="258" t="s">
        <v>135</v>
      </c>
      <c r="G74" s="374">
        <v>0.5</v>
      </c>
      <c r="H74" s="377">
        <v>18992.002263203576</v>
      </c>
      <c r="I74" s="382">
        <v>295.91815694928124</v>
      </c>
      <c r="J74" s="349">
        <f>Table1[[#This Row],[Embellishment Area (m2)]]*Table1[[#This Row],[Construction Unit Rate ($/m)]]*Table1[[#This Row],[Embellishment Area Factor]]</f>
        <v>2810039.1532518901</v>
      </c>
      <c r="K74" s="263">
        <v>37984.004526407152</v>
      </c>
      <c r="L74" s="354">
        <v>157.26221918381682</v>
      </c>
      <c r="M74" s="101">
        <f>Table1[[#This Row],[Size of land (m2)]]*Table1[[#This Row],[Land Unit Rate ($/m2)]]</f>
        <v>5973448.845310932</v>
      </c>
      <c r="N74" s="261">
        <v>2021</v>
      </c>
      <c r="O74" s="219">
        <f>ROUND(IF(Table1[[#This Row],[Valuation Year]]=2016,(Table1[[#This Row],[Total Construction Cost ($)]]+Table1[[#This Row],[Land Value]])*('General Input Sheet'!$G$38/'General Input Sheet'!$G$43),Table1[[#This Row],[Total Construction Cost ($)]]+Table1[[#This Row],[Land Value]]),0)</f>
        <v>8783488</v>
      </c>
      <c r="P74" s="139" t="str" cm="1">
        <f t="array" ref="P74">_xlfn.IFS(Table1[[#This Row],[Asset Class]]&lt;&gt;"Local","y",P$11=$E74,"y",Table1[[#This Row],[Asset Class]]="Local","")</f>
        <v>y</v>
      </c>
      <c r="Q74" s="99" t="str" cm="1">
        <f t="array" ref="Q74">_xlfn.IFS(Table1[[#This Row],[Asset Class]]&lt;&gt;"Local","y",Q$11=$E74,"y",Table1[[#This Row],[Asset Class]]="Local","")</f>
        <v>y</v>
      </c>
      <c r="R74" s="99" t="str" cm="1">
        <f t="array" ref="R74">_xlfn.IFS(Table1[[#This Row],[Asset Class]]&lt;&gt;"Local","y",R$11=$E74,"y",Table1[[#This Row],[Asset Class]]="Local","")</f>
        <v>y</v>
      </c>
      <c r="S74" s="358" t="str" cm="1">
        <f t="array" ref="S74">_xlfn.IFS(Table1[[#This Row],[Asset Class]]&lt;&gt;"Local","y",S$11=$E74,"y",Table1[[#This Row],[Asset Class]]="Local","")</f>
        <v>y</v>
      </c>
      <c r="U74" s="109">
        <f>IF(Table1[[#This Row],[Asset Class]]&lt;&gt;"Local",0.25,IF(P74="y",1,""))</f>
        <v>0.25</v>
      </c>
      <c r="V74" s="435">
        <f>IF(Table1[[#This Row],[Asset Class]]&lt;&gt;"Local",0.25,IF(Q74="y",1,""))</f>
        <v>0.25</v>
      </c>
      <c r="W74" s="435">
        <f>IF(Table1[[#This Row],[Asset Class]]&lt;&gt;"Local",0.25,IF(R74="y",1,""))</f>
        <v>0.25</v>
      </c>
      <c r="X74" s="435">
        <f>IF(Table1[[#This Row],[Asset Class]]&lt;&gt;"Local",0.25,IF(S74="y",1,""))</f>
        <v>0.25</v>
      </c>
      <c r="Y74" s="109">
        <f t="shared" si="1"/>
        <v>1</v>
      </c>
      <c r="AA74" s="274">
        <f t="shared" si="2"/>
        <v>2195872</v>
      </c>
      <c r="AB74" s="275">
        <f t="shared" si="3"/>
        <v>2195872</v>
      </c>
      <c r="AC74" s="275">
        <f t="shared" si="4"/>
        <v>2195872</v>
      </c>
      <c r="AD74" s="275">
        <f t="shared" si="5"/>
        <v>2195872</v>
      </c>
      <c r="AE74" s="276">
        <f t="shared" si="6"/>
        <v>8783488</v>
      </c>
    </row>
    <row r="75" spans="2:31">
      <c r="B75" s="227" t="s">
        <v>214</v>
      </c>
      <c r="C75" s="228" t="s">
        <v>215</v>
      </c>
      <c r="D75" s="228" t="s">
        <v>110</v>
      </c>
      <c r="E75" s="228" t="s">
        <v>106</v>
      </c>
      <c r="F75" s="258" t="s">
        <v>135</v>
      </c>
      <c r="G75" s="374">
        <v>0.5</v>
      </c>
      <c r="H75" s="377">
        <v>6877.7440544334504</v>
      </c>
      <c r="I75" s="382">
        <v>111.62041035606889</v>
      </c>
      <c r="J75" s="349">
        <f>Table1[[#This Row],[Embellishment Area (m2)]]*Table1[[#This Row],[Construction Unit Rate ($/m)]]*Table1[[#This Row],[Embellishment Area Factor]]</f>
        <v>383848.30683993734</v>
      </c>
      <c r="K75" s="263">
        <v>13755.488108866901</v>
      </c>
      <c r="L75" s="354">
        <v>66.125722619436161</v>
      </c>
      <c r="M75" s="101">
        <f>Table1[[#This Row],[Size of land (m2)]]*Table1[[#This Row],[Land Unit Rate ($/m2)]]</f>
        <v>909591.59118188522</v>
      </c>
      <c r="N75" s="261">
        <v>2021</v>
      </c>
      <c r="O75" s="219">
        <f>ROUND(IF(Table1[[#This Row],[Valuation Year]]=2016,(Table1[[#This Row],[Total Construction Cost ($)]]+Table1[[#This Row],[Land Value]])*('General Input Sheet'!$G$38/'General Input Sheet'!$G$43),Table1[[#This Row],[Total Construction Cost ($)]]+Table1[[#This Row],[Land Value]]),0)</f>
        <v>1293440</v>
      </c>
      <c r="P75" s="139" t="str" cm="1">
        <f t="array" ref="P75">_xlfn.IFS(Table1[[#This Row],[Asset Class]]&lt;&gt;"Local","y",P$11=$E75,"y",Table1[[#This Row],[Asset Class]]="Local","")</f>
        <v>y</v>
      </c>
      <c r="Q75" s="99" t="str" cm="1">
        <f t="array" ref="Q75">_xlfn.IFS(Table1[[#This Row],[Asset Class]]&lt;&gt;"Local","y",Q$11=$E75,"y",Table1[[#This Row],[Asset Class]]="Local","")</f>
        <v/>
      </c>
      <c r="R75" s="99" t="str" cm="1">
        <f t="array" ref="R75">_xlfn.IFS(Table1[[#This Row],[Asset Class]]&lt;&gt;"Local","y",R$11=$E75,"y",Table1[[#This Row],[Asset Class]]="Local","")</f>
        <v/>
      </c>
      <c r="S75" s="358" t="str" cm="1">
        <f t="array" ref="S75">_xlfn.IFS(Table1[[#This Row],[Asset Class]]&lt;&gt;"Local","y",S$11=$E75,"y",Table1[[#This Row],[Asset Class]]="Local","")</f>
        <v/>
      </c>
      <c r="U75" s="109">
        <f>IF(Table1[[#This Row],[Asset Class]]&lt;&gt;"Local",0.25,IF(P75="y",1,""))</f>
        <v>1</v>
      </c>
      <c r="V75" s="435" t="str">
        <f>IF(Table1[[#This Row],[Asset Class]]&lt;&gt;"Local",0.25,IF(Q75="y",1,""))</f>
        <v/>
      </c>
      <c r="W75" s="435" t="str">
        <f>IF(Table1[[#This Row],[Asset Class]]&lt;&gt;"Local",0.25,IF(R75="y",1,""))</f>
        <v/>
      </c>
      <c r="X75" s="435" t="str">
        <f>IF(Table1[[#This Row],[Asset Class]]&lt;&gt;"Local",0.25,IF(S75="y",1,""))</f>
        <v/>
      </c>
      <c r="Y75" s="109">
        <f t="shared" si="1"/>
        <v>1</v>
      </c>
      <c r="AA75" s="274">
        <f t="shared" si="2"/>
        <v>1293440</v>
      </c>
      <c r="AB75" s="275" t="str">
        <f t="shared" si="3"/>
        <v/>
      </c>
      <c r="AC75" s="275" t="str">
        <f t="shared" si="4"/>
        <v/>
      </c>
      <c r="AD75" s="275" t="str">
        <f t="shared" si="5"/>
        <v/>
      </c>
      <c r="AE75" s="276">
        <f t="shared" si="6"/>
        <v>1293440</v>
      </c>
    </row>
    <row r="76" spans="2:31">
      <c r="B76" s="227" t="s">
        <v>214</v>
      </c>
      <c r="C76" s="228" t="s">
        <v>216</v>
      </c>
      <c r="D76" s="228" t="s">
        <v>110</v>
      </c>
      <c r="E76" s="228" t="s">
        <v>106</v>
      </c>
      <c r="F76" s="258" t="s">
        <v>102</v>
      </c>
      <c r="G76" s="374">
        <v>0.5</v>
      </c>
      <c r="H76" s="377">
        <v>13901.95322033157</v>
      </c>
      <c r="I76" s="382">
        <v>111.62041035606889</v>
      </c>
      <c r="J76" s="349">
        <f>Table1[[#This Row],[Embellishment Area (m2)]]*Table1[[#This Row],[Construction Unit Rate ($/m)]]*Table1[[#This Row],[Embellishment Area Factor]]</f>
        <v>775870.86160214164</v>
      </c>
      <c r="K76" s="263">
        <v>27803.906440663141</v>
      </c>
      <c r="L76" s="354">
        <v>66.125722619436161</v>
      </c>
      <c r="M76" s="101">
        <f>Table1[[#This Row],[Size of land (m2)]]*Table1[[#This Row],[Land Unit Rate ($/m2)]]</f>
        <v>1838553.4050320454</v>
      </c>
      <c r="N76" s="261">
        <v>2021</v>
      </c>
      <c r="O76" s="219">
        <f>ROUND(IF(Table1[[#This Row],[Valuation Year]]=2016,(Table1[[#This Row],[Total Construction Cost ($)]]+Table1[[#This Row],[Land Value]])*('General Input Sheet'!$G$38/'General Input Sheet'!$G$43),Table1[[#This Row],[Total Construction Cost ($)]]+Table1[[#This Row],[Land Value]]),0)</f>
        <v>2614424</v>
      </c>
      <c r="P76" s="139" t="str" cm="1">
        <f t="array" ref="P76">_xlfn.IFS(Table1[[#This Row],[Asset Class]]&lt;&gt;"Local","y",P$11=$E76,"y",Table1[[#This Row],[Asset Class]]="Local","")</f>
        <v>y</v>
      </c>
      <c r="Q76" s="99" t="str" cm="1">
        <f t="array" ref="Q76">_xlfn.IFS(Table1[[#This Row],[Asset Class]]&lt;&gt;"Local","y",Q$11=$E76,"y",Table1[[#This Row],[Asset Class]]="Local","")</f>
        <v/>
      </c>
      <c r="R76" s="99" t="str" cm="1">
        <f t="array" ref="R76">_xlfn.IFS(Table1[[#This Row],[Asset Class]]&lt;&gt;"Local","y",R$11=$E76,"y",Table1[[#This Row],[Asset Class]]="Local","")</f>
        <v/>
      </c>
      <c r="S76" s="358" t="str" cm="1">
        <f t="array" ref="S76">_xlfn.IFS(Table1[[#This Row],[Asset Class]]&lt;&gt;"Local","y",S$11=$E76,"y",Table1[[#This Row],[Asset Class]]="Local","")</f>
        <v/>
      </c>
      <c r="U76" s="109">
        <f>IF(Table1[[#This Row],[Asset Class]]&lt;&gt;"Local",0.25,IF(P76="y",1,""))</f>
        <v>1</v>
      </c>
      <c r="V76" s="435" t="str">
        <f>IF(Table1[[#This Row],[Asset Class]]&lt;&gt;"Local",0.25,IF(Q76="y",1,""))</f>
        <v/>
      </c>
      <c r="W76" s="435" t="str">
        <f>IF(Table1[[#This Row],[Asset Class]]&lt;&gt;"Local",0.25,IF(R76="y",1,""))</f>
        <v/>
      </c>
      <c r="X76" s="435" t="str">
        <f>IF(Table1[[#This Row],[Asset Class]]&lt;&gt;"Local",0.25,IF(S76="y",1,""))</f>
        <v/>
      </c>
      <c r="Y76" s="109">
        <f t="shared" si="1"/>
        <v>1</v>
      </c>
      <c r="AA76" s="274">
        <f t="shared" si="2"/>
        <v>2614424</v>
      </c>
      <c r="AB76" s="275" t="str">
        <f t="shared" si="3"/>
        <v/>
      </c>
      <c r="AC76" s="275" t="str">
        <f t="shared" si="4"/>
        <v/>
      </c>
      <c r="AD76" s="275" t="str">
        <f t="shared" si="5"/>
        <v/>
      </c>
      <c r="AE76" s="276">
        <f t="shared" si="6"/>
        <v>2614424</v>
      </c>
    </row>
    <row r="77" spans="2:31">
      <c r="B77" s="227" t="s">
        <v>217</v>
      </c>
      <c r="C77" s="228" t="s">
        <v>218</v>
      </c>
      <c r="D77" s="228" t="s">
        <v>110</v>
      </c>
      <c r="E77" s="228" t="s">
        <v>106</v>
      </c>
      <c r="F77" s="258" t="s">
        <v>135</v>
      </c>
      <c r="G77" s="374">
        <v>0.5</v>
      </c>
      <c r="H77" s="377">
        <v>18458.559726277035</v>
      </c>
      <c r="I77" s="382">
        <v>111.62041035606889</v>
      </c>
      <c r="J77" s="349">
        <f>Table1[[#This Row],[Embellishment Area (m2)]]*Table1[[#This Row],[Construction Unit Rate ($/m)]]*Table1[[#This Row],[Embellishment Area Factor]]</f>
        <v>1030176.0056145246</v>
      </c>
      <c r="K77" s="263">
        <v>36917.11945255407</v>
      </c>
      <c r="L77" s="354">
        <v>66.125722619436161</v>
      </c>
      <c r="M77" s="101">
        <f>Table1[[#This Row],[Size of land (m2)]]*Table1[[#This Row],[Land Unit Rate ($/m2)]]</f>
        <v>2441171.2008281816</v>
      </c>
      <c r="N77" s="261">
        <v>2021</v>
      </c>
      <c r="O77" s="219">
        <f>ROUND(IF(Table1[[#This Row],[Valuation Year]]=2016,(Table1[[#This Row],[Total Construction Cost ($)]]+Table1[[#This Row],[Land Value]])*('General Input Sheet'!$G$38/'General Input Sheet'!$G$43),Table1[[#This Row],[Total Construction Cost ($)]]+Table1[[#This Row],[Land Value]]),0)</f>
        <v>3471347</v>
      </c>
      <c r="P77" s="139" t="str" cm="1">
        <f t="array" ref="P77">_xlfn.IFS(Table1[[#This Row],[Asset Class]]&lt;&gt;"Local","y",P$11=$E77,"y",Table1[[#This Row],[Asset Class]]="Local","")</f>
        <v>y</v>
      </c>
      <c r="Q77" s="99" t="str" cm="1">
        <f t="array" ref="Q77">_xlfn.IFS(Table1[[#This Row],[Asset Class]]&lt;&gt;"Local","y",Q$11=$E77,"y",Table1[[#This Row],[Asset Class]]="Local","")</f>
        <v/>
      </c>
      <c r="R77" s="99" t="str" cm="1">
        <f t="array" ref="R77">_xlfn.IFS(Table1[[#This Row],[Asset Class]]&lt;&gt;"Local","y",R$11=$E77,"y",Table1[[#This Row],[Asset Class]]="Local","")</f>
        <v/>
      </c>
      <c r="S77" s="358" t="str" cm="1">
        <f t="array" ref="S77">_xlfn.IFS(Table1[[#This Row],[Asset Class]]&lt;&gt;"Local","y",S$11=$E77,"y",Table1[[#This Row],[Asset Class]]="Local","")</f>
        <v/>
      </c>
      <c r="U77" s="109">
        <f>IF(Table1[[#This Row],[Asset Class]]&lt;&gt;"Local",0.25,IF(P77="y",1,""))</f>
        <v>1</v>
      </c>
      <c r="V77" s="435" t="str">
        <f>IF(Table1[[#This Row],[Asset Class]]&lt;&gt;"Local",0.25,IF(Q77="y",1,""))</f>
        <v/>
      </c>
      <c r="W77" s="435" t="str">
        <f>IF(Table1[[#This Row],[Asset Class]]&lt;&gt;"Local",0.25,IF(R77="y",1,""))</f>
        <v/>
      </c>
      <c r="X77" s="435" t="str">
        <f>IF(Table1[[#This Row],[Asset Class]]&lt;&gt;"Local",0.25,IF(S77="y",1,""))</f>
        <v/>
      </c>
      <c r="Y77" s="109">
        <f t="shared" si="1"/>
        <v>1</v>
      </c>
      <c r="AA77" s="274">
        <f t="shared" si="2"/>
        <v>3471347</v>
      </c>
      <c r="AB77" s="275" t="str">
        <f t="shared" si="3"/>
        <v/>
      </c>
      <c r="AC77" s="275" t="str">
        <f t="shared" si="4"/>
        <v/>
      </c>
      <c r="AD77" s="275" t="str">
        <f t="shared" si="5"/>
        <v/>
      </c>
      <c r="AE77" s="276">
        <f t="shared" si="6"/>
        <v>3471347</v>
      </c>
    </row>
    <row r="78" spans="2:31">
      <c r="B78" s="227" t="s">
        <v>219</v>
      </c>
      <c r="C78" s="228" t="s">
        <v>220</v>
      </c>
      <c r="D78" s="228" t="s">
        <v>110</v>
      </c>
      <c r="E78" s="228" t="s">
        <v>106</v>
      </c>
      <c r="F78" s="258" t="s">
        <v>135</v>
      </c>
      <c r="G78" s="374">
        <v>0.5</v>
      </c>
      <c r="H78" s="377">
        <v>6024.0016399292153</v>
      </c>
      <c r="I78" s="382">
        <v>111.62041035606889</v>
      </c>
      <c r="J78" s="349">
        <f>Table1[[#This Row],[Embellishment Area (m2)]]*Table1[[#This Row],[Construction Unit Rate ($/m)]]*Table1[[#This Row],[Embellishment Area Factor]]</f>
        <v>336200.76751726546</v>
      </c>
      <c r="K78" s="263">
        <v>12048.003279858431</v>
      </c>
      <c r="L78" s="354">
        <v>66.125722619436161</v>
      </c>
      <c r="M78" s="101">
        <f>Table1[[#This Row],[Size of land (m2)]]*Table1[[#This Row],[Land Unit Rate ($/m2)]]</f>
        <v>796682.92300197564</v>
      </c>
      <c r="N78" s="261">
        <v>2021</v>
      </c>
      <c r="O78" s="219">
        <f>ROUND(IF(Table1[[#This Row],[Valuation Year]]=2016,(Table1[[#This Row],[Total Construction Cost ($)]]+Table1[[#This Row],[Land Value]])*('General Input Sheet'!$G$38/'General Input Sheet'!$G$43),Table1[[#This Row],[Total Construction Cost ($)]]+Table1[[#This Row],[Land Value]]),0)</f>
        <v>1132884</v>
      </c>
      <c r="P78" s="139" t="str" cm="1">
        <f t="array" ref="P78">_xlfn.IFS(Table1[[#This Row],[Asset Class]]&lt;&gt;"Local","y",P$11=$E78,"y",Table1[[#This Row],[Asset Class]]="Local","")</f>
        <v>y</v>
      </c>
      <c r="Q78" s="99" t="str" cm="1">
        <f t="array" ref="Q78">_xlfn.IFS(Table1[[#This Row],[Asset Class]]&lt;&gt;"Local","y",Q$11=$E78,"y",Table1[[#This Row],[Asset Class]]="Local","")</f>
        <v/>
      </c>
      <c r="R78" s="99" t="str" cm="1">
        <f t="array" ref="R78">_xlfn.IFS(Table1[[#This Row],[Asset Class]]&lt;&gt;"Local","y",R$11=$E78,"y",Table1[[#This Row],[Asset Class]]="Local","")</f>
        <v/>
      </c>
      <c r="S78" s="358" t="str" cm="1">
        <f t="array" ref="S78">_xlfn.IFS(Table1[[#This Row],[Asset Class]]&lt;&gt;"Local","y",S$11=$E78,"y",Table1[[#This Row],[Asset Class]]="Local","")</f>
        <v/>
      </c>
      <c r="U78" s="109">
        <f>IF(Table1[[#This Row],[Asset Class]]&lt;&gt;"Local",0.25,IF(P78="y",1,""))</f>
        <v>1</v>
      </c>
      <c r="V78" s="435" t="str">
        <f>IF(Table1[[#This Row],[Asset Class]]&lt;&gt;"Local",0.25,IF(Q78="y",1,""))</f>
        <v/>
      </c>
      <c r="W78" s="435" t="str">
        <f>IF(Table1[[#This Row],[Asset Class]]&lt;&gt;"Local",0.25,IF(R78="y",1,""))</f>
        <v/>
      </c>
      <c r="X78" s="435" t="str">
        <f>IF(Table1[[#This Row],[Asset Class]]&lt;&gt;"Local",0.25,IF(S78="y",1,""))</f>
        <v/>
      </c>
      <c r="Y78" s="109">
        <f t="shared" si="1"/>
        <v>1</v>
      </c>
      <c r="AA78" s="274">
        <f t="shared" si="2"/>
        <v>1132884</v>
      </c>
      <c r="AB78" s="275" t="str">
        <f t="shared" si="3"/>
        <v/>
      </c>
      <c r="AC78" s="275" t="str">
        <f t="shared" si="4"/>
        <v/>
      </c>
      <c r="AD78" s="275" t="str">
        <f t="shared" si="5"/>
        <v/>
      </c>
      <c r="AE78" s="276">
        <f t="shared" si="6"/>
        <v>1132884</v>
      </c>
    </row>
    <row r="79" spans="2:31">
      <c r="B79" s="227" t="s">
        <v>219</v>
      </c>
      <c r="C79" s="228" t="s">
        <v>221</v>
      </c>
      <c r="D79" s="228" t="s">
        <v>110</v>
      </c>
      <c r="E79" s="228" t="s">
        <v>106</v>
      </c>
      <c r="F79" s="258" t="s">
        <v>102</v>
      </c>
      <c r="G79" s="374">
        <v>0.5</v>
      </c>
      <c r="H79" s="377">
        <v>6221.7963315932147</v>
      </c>
      <c r="I79" s="382">
        <v>111.62041035606889</v>
      </c>
      <c r="J79" s="349">
        <f>Table1[[#This Row],[Embellishment Area (m2)]]*Table1[[#This Row],[Construction Unit Rate ($/m)]]*Table1[[#This Row],[Embellishment Area Factor]]</f>
        <v>347239.72984215932</v>
      </c>
      <c r="K79" s="263">
        <v>12443.592663186429</v>
      </c>
      <c r="L79" s="354">
        <v>66.125722619436161</v>
      </c>
      <c r="M79" s="101">
        <f>Table1[[#This Row],[Size of land (m2)]]*Table1[[#This Row],[Land Unit Rate ($/m2)]]</f>
        <v>822841.5568351167</v>
      </c>
      <c r="N79" s="261">
        <v>2021</v>
      </c>
      <c r="O79" s="219">
        <f>ROUND(IF(Table1[[#This Row],[Valuation Year]]=2016,(Table1[[#This Row],[Total Construction Cost ($)]]+Table1[[#This Row],[Land Value]])*('General Input Sheet'!$G$38/'General Input Sheet'!$G$43),Table1[[#This Row],[Total Construction Cost ($)]]+Table1[[#This Row],[Land Value]]),0)</f>
        <v>1170081</v>
      </c>
      <c r="P79" s="139" t="str" cm="1">
        <f t="array" ref="P79">_xlfn.IFS(Table1[[#This Row],[Asset Class]]&lt;&gt;"Local","y",P$11=$E79,"y",Table1[[#This Row],[Asset Class]]="Local","")</f>
        <v>y</v>
      </c>
      <c r="Q79" s="99" t="str" cm="1">
        <f t="array" ref="Q79">_xlfn.IFS(Table1[[#This Row],[Asset Class]]&lt;&gt;"Local","y",Q$11=$E79,"y",Table1[[#This Row],[Asset Class]]="Local","")</f>
        <v/>
      </c>
      <c r="R79" s="99" t="str" cm="1">
        <f t="array" ref="R79">_xlfn.IFS(Table1[[#This Row],[Asset Class]]&lt;&gt;"Local","y",R$11=$E79,"y",Table1[[#This Row],[Asset Class]]="Local","")</f>
        <v/>
      </c>
      <c r="S79" s="358" t="str" cm="1">
        <f t="array" ref="S79">_xlfn.IFS(Table1[[#This Row],[Asset Class]]&lt;&gt;"Local","y",S$11=$E79,"y",Table1[[#This Row],[Asset Class]]="Local","")</f>
        <v/>
      </c>
      <c r="U79" s="109">
        <f>IF(Table1[[#This Row],[Asset Class]]&lt;&gt;"Local",0.25,IF(P79="y",1,""))</f>
        <v>1</v>
      </c>
      <c r="V79" s="435" t="str">
        <f>IF(Table1[[#This Row],[Asset Class]]&lt;&gt;"Local",0.25,IF(Q79="y",1,""))</f>
        <v/>
      </c>
      <c r="W79" s="435" t="str">
        <f>IF(Table1[[#This Row],[Asset Class]]&lt;&gt;"Local",0.25,IF(R79="y",1,""))</f>
        <v/>
      </c>
      <c r="X79" s="435" t="str">
        <f>IF(Table1[[#This Row],[Asset Class]]&lt;&gt;"Local",0.25,IF(S79="y",1,""))</f>
        <v/>
      </c>
      <c r="Y79" s="109">
        <f t="shared" ref="Y79:Y142" si="7">SUM(U79:X79)</f>
        <v>1</v>
      </c>
      <c r="AA79" s="274">
        <f t="shared" ref="AA79:AA142" si="8">IF(U79="","",(U79/$Y79)*$O79)</f>
        <v>1170081</v>
      </c>
      <c r="AB79" s="275" t="str">
        <f t="shared" ref="AB79:AB142" si="9">IF(V79="","",(V79/$Y79)*$O79)</f>
        <v/>
      </c>
      <c r="AC79" s="275" t="str">
        <f t="shared" ref="AC79:AC142" si="10">IF(W79="","",(W79/$Y79)*$O79)</f>
        <v/>
      </c>
      <c r="AD79" s="275" t="str">
        <f t="shared" ref="AD79:AD142" si="11">IF(X79="","",(X79/$Y79)*$O79)</f>
        <v/>
      </c>
      <c r="AE79" s="276">
        <f t="shared" ref="AE79:AE142" si="12">SUM(AA79:AD79)</f>
        <v>1170081</v>
      </c>
    </row>
    <row r="80" spans="2:31">
      <c r="B80" s="227" t="s">
        <v>222</v>
      </c>
      <c r="C80" s="228" t="s">
        <v>223</v>
      </c>
      <c r="D80" s="228" t="s">
        <v>105</v>
      </c>
      <c r="E80" s="228" t="s">
        <v>106</v>
      </c>
      <c r="F80" s="258" t="s">
        <v>130</v>
      </c>
      <c r="G80" s="374">
        <v>0.5</v>
      </c>
      <c r="H80" s="378">
        <v>7377.4927672443946</v>
      </c>
      <c r="I80" s="382">
        <v>295.91815694928124</v>
      </c>
      <c r="J80" s="349">
        <f>Table1[[#This Row],[Embellishment Area (m2)]]*Table1[[#This Row],[Construction Unit Rate ($/m)]]*Table1[[#This Row],[Embellishment Area Factor]]</f>
        <v>1091567.0312948069</v>
      </c>
      <c r="K80" s="263">
        <v>14754.985534488789</v>
      </c>
      <c r="L80" s="354">
        <v>157.26221918381682</v>
      </c>
      <c r="M80" s="101">
        <f>Table1[[#This Row],[Size of land (m2)]]*Table1[[#This Row],[Land Unit Rate ($/m2)]]</f>
        <v>2320401.7691788226</v>
      </c>
      <c r="N80" s="261">
        <v>2021</v>
      </c>
      <c r="O80" s="101">
        <f>ROUND(IF(Table1[[#This Row],[Valuation Year]]=2016,(Table1[[#This Row],[Total Construction Cost ($)]]+Table1[[#This Row],[Land Value]])*('General Input Sheet'!$G$38/'General Input Sheet'!$G$43),Table1[[#This Row],[Total Construction Cost ($)]]+Table1[[#This Row],[Land Value]]),0)</f>
        <v>3411969</v>
      </c>
      <c r="P80" s="139" t="str" cm="1">
        <f t="array" ref="P80">_xlfn.IFS(Table1[[#This Row],[Asset Class]]&lt;&gt;"Local","y",P$11=$E80,"y",Table1[[#This Row],[Asset Class]]="Local","")</f>
        <v>y</v>
      </c>
      <c r="Q80" s="99" t="str" cm="1">
        <f t="array" ref="Q80">_xlfn.IFS(Table1[[#This Row],[Asset Class]]&lt;&gt;"Local","y",Q$11=$E80,"y",Table1[[#This Row],[Asset Class]]="Local","")</f>
        <v>y</v>
      </c>
      <c r="R80" s="99" t="str" cm="1">
        <f t="array" ref="R80">_xlfn.IFS(Table1[[#This Row],[Asset Class]]&lt;&gt;"Local","y",R$11=$E80,"y",Table1[[#This Row],[Asset Class]]="Local","")</f>
        <v>y</v>
      </c>
      <c r="S80" s="358" t="str" cm="1">
        <f t="array" ref="S80">_xlfn.IFS(Table1[[#This Row],[Asset Class]]&lt;&gt;"Local","y",S$11=$E80,"y",Table1[[#This Row],[Asset Class]]="Local","")</f>
        <v>y</v>
      </c>
      <c r="U80" s="109">
        <f>IF(Table1[[#This Row],[Asset Class]]&lt;&gt;"Local",0.25,IF(P80="y",1,""))</f>
        <v>0.25</v>
      </c>
      <c r="V80" s="435">
        <f>IF(Table1[[#This Row],[Asset Class]]&lt;&gt;"Local",0.25,IF(Q80="y",1,""))</f>
        <v>0.25</v>
      </c>
      <c r="W80" s="435">
        <f>IF(Table1[[#This Row],[Asset Class]]&lt;&gt;"Local",0.25,IF(R80="y",1,""))</f>
        <v>0.25</v>
      </c>
      <c r="X80" s="435">
        <f>IF(Table1[[#This Row],[Asset Class]]&lt;&gt;"Local",0.25,IF(S80="y",1,""))</f>
        <v>0.25</v>
      </c>
      <c r="Y80" s="109">
        <f t="shared" si="7"/>
        <v>1</v>
      </c>
      <c r="AA80" s="274">
        <f t="shared" si="8"/>
        <v>852992.25</v>
      </c>
      <c r="AB80" s="275">
        <f t="shared" si="9"/>
        <v>852992.25</v>
      </c>
      <c r="AC80" s="275">
        <f t="shared" si="10"/>
        <v>852992.25</v>
      </c>
      <c r="AD80" s="275">
        <f t="shared" si="11"/>
        <v>852992.25</v>
      </c>
      <c r="AE80" s="276">
        <f t="shared" si="12"/>
        <v>3411969</v>
      </c>
    </row>
    <row r="81" spans="2:31">
      <c r="B81" s="227" t="s">
        <v>224</v>
      </c>
      <c r="C81" s="228" t="s">
        <v>225</v>
      </c>
      <c r="D81" s="228" t="s">
        <v>110</v>
      </c>
      <c r="E81" s="228" t="s">
        <v>106</v>
      </c>
      <c r="F81" s="258" t="s">
        <v>102</v>
      </c>
      <c r="G81" s="374">
        <v>0.5</v>
      </c>
      <c r="H81" s="378">
        <v>11775.836454560145</v>
      </c>
      <c r="I81" s="382">
        <v>111.62041035606889</v>
      </c>
      <c r="J81" s="349">
        <f>Table1[[#This Row],[Embellishment Area (m2)]]*Table1[[#This Row],[Construction Unit Rate ($/m)]]*Table1[[#This Row],[Embellishment Area Factor]]</f>
        <v>657211.84867197939</v>
      </c>
      <c r="K81" s="263">
        <v>0</v>
      </c>
      <c r="L81" s="354">
        <v>66.125722619436161</v>
      </c>
      <c r="M81" s="101">
        <f>Table1[[#This Row],[Size of land (m2)]]*Table1[[#This Row],[Land Unit Rate ($/m2)]]</f>
        <v>0</v>
      </c>
      <c r="N81" s="261">
        <v>2021</v>
      </c>
      <c r="O81" s="101">
        <f>ROUND(IF(Table1[[#This Row],[Valuation Year]]=2016,(Table1[[#This Row],[Total Construction Cost ($)]]+Table1[[#This Row],[Land Value]])*('General Input Sheet'!$G$38/'General Input Sheet'!$G$43),Table1[[#This Row],[Total Construction Cost ($)]]+Table1[[#This Row],[Land Value]]),0)</f>
        <v>657212</v>
      </c>
      <c r="P81" s="139" t="str" cm="1">
        <f t="array" ref="P81">_xlfn.IFS(Table1[[#This Row],[Asset Class]]&lt;&gt;"Local","y",P$11=$E81,"y",Table1[[#This Row],[Asset Class]]="Local","")</f>
        <v>y</v>
      </c>
      <c r="Q81" s="99" t="str" cm="1">
        <f t="array" ref="Q81">_xlfn.IFS(Table1[[#This Row],[Asset Class]]&lt;&gt;"Local","y",Q$11=$E81,"y",Table1[[#This Row],[Asset Class]]="Local","")</f>
        <v/>
      </c>
      <c r="R81" s="99" t="str" cm="1">
        <f t="array" ref="R81">_xlfn.IFS(Table1[[#This Row],[Asset Class]]&lt;&gt;"Local","y",R$11=$E81,"y",Table1[[#This Row],[Asset Class]]="Local","")</f>
        <v/>
      </c>
      <c r="S81" s="358" t="str" cm="1">
        <f t="array" ref="S81">_xlfn.IFS(Table1[[#This Row],[Asset Class]]&lt;&gt;"Local","y",S$11=$E81,"y",Table1[[#This Row],[Asset Class]]="Local","")</f>
        <v/>
      </c>
      <c r="U81" s="109">
        <f>IF(Table1[[#This Row],[Asset Class]]&lt;&gt;"Local",0.25,IF(P81="y",1,""))</f>
        <v>1</v>
      </c>
      <c r="V81" s="435" t="str">
        <f>IF(Table1[[#This Row],[Asset Class]]&lt;&gt;"Local",0.25,IF(Q81="y",1,""))</f>
        <v/>
      </c>
      <c r="W81" s="435" t="str">
        <f>IF(Table1[[#This Row],[Asset Class]]&lt;&gt;"Local",0.25,IF(R81="y",1,""))</f>
        <v/>
      </c>
      <c r="X81" s="435" t="str">
        <f>IF(Table1[[#This Row],[Asset Class]]&lt;&gt;"Local",0.25,IF(S81="y",1,""))</f>
        <v/>
      </c>
      <c r="Y81" s="109">
        <f t="shared" si="7"/>
        <v>1</v>
      </c>
      <c r="AA81" s="274">
        <f t="shared" si="8"/>
        <v>657212</v>
      </c>
      <c r="AB81" s="275" t="str">
        <f t="shared" si="9"/>
        <v/>
      </c>
      <c r="AC81" s="275" t="str">
        <f t="shared" si="10"/>
        <v/>
      </c>
      <c r="AD81" s="275" t="str">
        <f t="shared" si="11"/>
        <v/>
      </c>
      <c r="AE81" s="276">
        <f t="shared" si="12"/>
        <v>657212</v>
      </c>
    </row>
    <row r="82" spans="2:31">
      <c r="B82" s="227" t="s">
        <v>226</v>
      </c>
      <c r="C82" s="228" t="s">
        <v>227</v>
      </c>
      <c r="D82" s="228" t="s">
        <v>105</v>
      </c>
      <c r="E82" s="228" t="s">
        <v>106</v>
      </c>
      <c r="F82" s="258" t="s">
        <v>135</v>
      </c>
      <c r="G82" s="374">
        <v>0.5</v>
      </c>
      <c r="H82" s="377">
        <v>14363.049318068784</v>
      </c>
      <c r="I82" s="382">
        <v>295.91815694928124</v>
      </c>
      <c r="J82" s="349">
        <f>Table1[[#This Row],[Embellishment Area (m2)]]*Table1[[#This Row],[Construction Unit Rate ($/m)]]*Table1[[#This Row],[Embellishment Area Factor]]</f>
        <v>2125143.5411872729</v>
      </c>
      <c r="K82" s="263">
        <v>0</v>
      </c>
      <c r="L82" s="354">
        <v>157.26221918381682</v>
      </c>
      <c r="M82" s="101">
        <f>Table1[[#This Row],[Size of land (m2)]]*Table1[[#This Row],[Land Unit Rate ($/m2)]]</f>
        <v>0</v>
      </c>
      <c r="N82" s="261">
        <v>2021</v>
      </c>
      <c r="O82" s="219">
        <f>ROUND(IF(Table1[[#This Row],[Valuation Year]]=2016,(Table1[[#This Row],[Total Construction Cost ($)]]+Table1[[#This Row],[Land Value]])*('General Input Sheet'!$G$38/'General Input Sheet'!$G$43),Table1[[#This Row],[Total Construction Cost ($)]]+Table1[[#This Row],[Land Value]]),0)</f>
        <v>2125144</v>
      </c>
      <c r="P82" s="139" t="str" cm="1">
        <f t="array" ref="P82">_xlfn.IFS(Table1[[#This Row],[Asset Class]]&lt;&gt;"Local","y",P$11=$E82,"y",Table1[[#This Row],[Asset Class]]="Local","")</f>
        <v>y</v>
      </c>
      <c r="Q82" s="99" t="str" cm="1">
        <f t="array" ref="Q82">_xlfn.IFS(Table1[[#This Row],[Asset Class]]&lt;&gt;"Local","y",Q$11=$E82,"y",Table1[[#This Row],[Asset Class]]="Local","")</f>
        <v>y</v>
      </c>
      <c r="R82" s="99" t="str" cm="1">
        <f t="array" ref="R82">_xlfn.IFS(Table1[[#This Row],[Asset Class]]&lt;&gt;"Local","y",R$11=$E82,"y",Table1[[#This Row],[Asset Class]]="Local","")</f>
        <v>y</v>
      </c>
      <c r="S82" s="358" t="str" cm="1">
        <f t="array" ref="S82">_xlfn.IFS(Table1[[#This Row],[Asset Class]]&lt;&gt;"Local","y",S$11=$E82,"y",Table1[[#This Row],[Asset Class]]="Local","")</f>
        <v>y</v>
      </c>
      <c r="U82" s="109">
        <f>IF(Table1[[#This Row],[Asset Class]]&lt;&gt;"Local",0.25,IF(P82="y",1,""))</f>
        <v>0.25</v>
      </c>
      <c r="V82" s="435">
        <f>IF(Table1[[#This Row],[Asset Class]]&lt;&gt;"Local",0.25,IF(Q82="y",1,""))</f>
        <v>0.25</v>
      </c>
      <c r="W82" s="435">
        <f>IF(Table1[[#This Row],[Asset Class]]&lt;&gt;"Local",0.25,IF(R82="y",1,""))</f>
        <v>0.25</v>
      </c>
      <c r="X82" s="435">
        <f>IF(Table1[[#This Row],[Asset Class]]&lt;&gt;"Local",0.25,IF(S82="y",1,""))</f>
        <v>0.25</v>
      </c>
      <c r="Y82" s="109">
        <f t="shared" si="7"/>
        <v>1</v>
      </c>
      <c r="AA82" s="274">
        <f t="shared" si="8"/>
        <v>531286</v>
      </c>
      <c r="AB82" s="275">
        <f t="shared" si="9"/>
        <v>531286</v>
      </c>
      <c r="AC82" s="275">
        <f t="shared" si="10"/>
        <v>531286</v>
      </c>
      <c r="AD82" s="275">
        <f t="shared" si="11"/>
        <v>531286</v>
      </c>
      <c r="AE82" s="276">
        <f t="shared" si="12"/>
        <v>2125144</v>
      </c>
    </row>
    <row r="83" spans="2:31">
      <c r="B83" s="227" t="s">
        <v>228</v>
      </c>
      <c r="C83" s="228" t="s">
        <v>229</v>
      </c>
      <c r="D83" s="228" t="s">
        <v>100</v>
      </c>
      <c r="E83" s="228" t="s">
        <v>106</v>
      </c>
      <c r="F83" s="258" t="s">
        <v>102</v>
      </c>
      <c r="G83" s="374">
        <v>0.5</v>
      </c>
      <c r="H83" s="377">
        <v>30293.220027091324</v>
      </c>
      <c r="I83" s="382">
        <v>407.064610062648</v>
      </c>
      <c r="J83" s="349">
        <f>Table1[[#This Row],[Embellishment Area (m2)]]*Table1[[#This Row],[Construction Unit Rate ($/m)]]*Table1[[#This Row],[Embellishment Area Factor]]</f>
        <v>6165648.8989349641</v>
      </c>
      <c r="K83" s="263">
        <v>0</v>
      </c>
      <c r="L83" s="354">
        <v>112.7890879358248</v>
      </c>
      <c r="M83" s="101">
        <f>Table1[[#This Row],[Size of land (m2)]]*Table1[[#This Row],[Land Unit Rate ($/m2)]]</f>
        <v>0</v>
      </c>
      <c r="N83" s="261">
        <v>2021</v>
      </c>
      <c r="O83" s="219">
        <f>ROUND(IF(Table1[[#This Row],[Valuation Year]]=2016,(Table1[[#This Row],[Total Construction Cost ($)]]+Table1[[#This Row],[Land Value]])*('General Input Sheet'!$G$38/'General Input Sheet'!$G$43),Table1[[#This Row],[Total Construction Cost ($)]]+Table1[[#This Row],[Land Value]]),0)</f>
        <v>6165649</v>
      </c>
      <c r="P83" s="139" t="str" cm="1">
        <f t="array" ref="P83">_xlfn.IFS(Table1[[#This Row],[Asset Class]]&lt;&gt;"Local","y",P$11=$E83,"y",Table1[[#This Row],[Asset Class]]="Local","")</f>
        <v>y</v>
      </c>
      <c r="Q83" s="99" t="str" cm="1">
        <f t="array" ref="Q83">_xlfn.IFS(Table1[[#This Row],[Asset Class]]&lt;&gt;"Local","y",Q$11=$E83,"y",Table1[[#This Row],[Asset Class]]="Local","")</f>
        <v>y</v>
      </c>
      <c r="R83" s="99" t="str" cm="1">
        <f t="array" ref="R83">_xlfn.IFS(Table1[[#This Row],[Asset Class]]&lt;&gt;"Local","y",R$11=$E83,"y",Table1[[#This Row],[Asset Class]]="Local","")</f>
        <v>y</v>
      </c>
      <c r="S83" s="358" t="str" cm="1">
        <f t="array" ref="S83">_xlfn.IFS(Table1[[#This Row],[Asset Class]]&lt;&gt;"Local","y",S$11=$E83,"y",Table1[[#This Row],[Asset Class]]="Local","")</f>
        <v>y</v>
      </c>
      <c r="U83" s="109">
        <f>IF(Table1[[#This Row],[Asset Class]]&lt;&gt;"Local",0.25,IF(P83="y",1,""))</f>
        <v>0.25</v>
      </c>
      <c r="V83" s="435">
        <f>IF(Table1[[#This Row],[Asset Class]]&lt;&gt;"Local",0.25,IF(Q83="y",1,""))</f>
        <v>0.25</v>
      </c>
      <c r="W83" s="435">
        <f>IF(Table1[[#This Row],[Asset Class]]&lt;&gt;"Local",0.25,IF(R83="y",1,""))</f>
        <v>0.25</v>
      </c>
      <c r="X83" s="435">
        <f>IF(Table1[[#This Row],[Asset Class]]&lt;&gt;"Local",0.25,IF(S83="y",1,""))</f>
        <v>0.25</v>
      </c>
      <c r="Y83" s="109">
        <f t="shared" si="7"/>
        <v>1</v>
      </c>
      <c r="AA83" s="274">
        <f t="shared" si="8"/>
        <v>1541412.25</v>
      </c>
      <c r="AB83" s="275">
        <f t="shared" si="9"/>
        <v>1541412.25</v>
      </c>
      <c r="AC83" s="275">
        <f t="shared" si="10"/>
        <v>1541412.25</v>
      </c>
      <c r="AD83" s="275">
        <f t="shared" si="11"/>
        <v>1541412.25</v>
      </c>
      <c r="AE83" s="276">
        <f t="shared" si="12"/>
        <v>6165649</v>
      </c>
    </row>
    <row r="84" spans="2:31">
      <c r="B84" s="227" t="s">
        <v>230</v>
      </c>
      <c r="C84" s="228" t="s">
        <v>231</v>
      </c>
      <c r="D84" s="228" t="s">
        <v>110</v>
      </c>
      <c r="E84" s="228" t="s">
        <v>106</v>
      </c>
      <c r="F84" s="258" t="s">
        <v>102</v>
      </c>
      <c r="G84" s="374">
        <v>0.5</v>
      </c>
      <c r="H84" s="377">
        <v>16279.275459260491</v>
      </c>
      <c r="I84" s="382">
        <v>111.62041035606889</v>
      </c>
      <c r="J84" s="349">
        <f>Table1[[#This Row],[Embellishment Area (m2)]]*Table1[[#This Row],[Construction Unit Rate ($/m)]]*Table1[[#This Row],[Embellishment Area Factor]]</f>
        <v>908549.70353106887</v>
      </c>
      <c r="K84" s="263">
        <v>0</v>
      </c>
      <c r="L84" s="354">
        <v>66.125722619436161</v>
      </c>
      <c r="M84" s="101">
        <f>Table1[[#This Row],[Size of land (m2)]]*Table1[[#This Row],[Land Unit Rate ($/m2)]]</f>
        <v>0</v>
      </c>
      <c r="N84" s="261">
        <v>2021</v>
      </c>
      <c r="O84" s="219">
        <f>ROUND(IF(Table1[[#This Row],[Valuation Year]]=2016,(Table1[[#This Row],[Total Construction Cost ($)]]+Table1[[#This Row],[Land Value]])*('General Input Sheet'!$G$38/'General Input Sheet'!$G$43),Table1[[#This Row],[Total Construction Cost ($)]]+Table1[[#This Row],[Land Value]]),0)</f>
        <v>908550</v>
      </c>
      <c r="P84" s="139" t="str" cm="1">
        <f t="array" ref="P84">_xlfn.IFS(Table1[[#This Row],[Asset Class]]&lt;&gt;"Local","y",P$11=$E84,"y",Table1[[#This Row],[Asset Class]]="Local","")</f>
        <v>y</v>
      </c>
      <c r="Q84" s="99" t="str" cm="1">
        <f t="array" ref="Q84">_xlfn.IFS(Table1[[#This Row],[Asset Class]]&lt;&gt;"Local","y",Q$11=$E84,"y",Table1[[#This Row],[Asset Class]]="Local","")</f>
        <v/>
      </c>
      <c r="R84" s="99" t="str" cm="1">
        <f t="array" ref="R84">_xlfn.IFS(Table1[[#This Row],[Asset Class]]&lt;&gt;"Local","y",R$11=$E84,"y",Table1[[#This Row],[Asset Class]]="Local","")</f>
        <v/>
      </c>
      <c r="S84" s="358" t="str" cm="1">
        <f t="array" ref="S84">_xlfn.IFS(Table1[[#This Row],[Asset Class]]&lt;&gt;"Local","y",S$11=$E84,"y",Table1[[#This Row],[Asset Class]]="Local","")</f>
        <v/>
      </c>
      <c r="U84" s="109">
        <f>IF(Table1[[#This Row],[Asset Class]]&lt;&gt;"Local",0.25,IF(P84="y",1,""))</f>
        <v>1</v>
      </c>
      <c r="V84" s="435" t="str">
        <f>IF(Table1[[#This Row],[Asset Class]]&lt;&gt;"Local",0.25,IF(Q84="y",1,""))</f>
        <v/>
      </c>
      <c r="W84" s="435" t="str">
        <f>IF(Table1[[#This Row],[Asset Class]]&lt;&gt;"Local",0.25,IF(R84="y",1,""))</f>
        <v/>
      </c>
      <c r="X84" s="435" t="str">
        <f>IF(Table1[[#This Row],[Asset Class]]&lt;&gt;"Local",0.25,IF(S84="y",1,""))</f>
        <v/>
      </c>
      <c r="Y84" s="109">
        <f t="shared" si="7"/>
        <v>1</v>
      </c>
      <c r="AA84" s="274">
        <f t="shared" si="8"/>
        <v>908550</v>
      </c>
      <c r="AB84" s="275" t="str">
        <f t="shared" si="9"/>
        <v/>
      </c>
      <c r="AC84" s="275" t="str">
        <f t="shared" si="10"/>
        <v/>
      </c>
      <c r="AD84" s="275" t="str">
        <f t="shared" si="11"/>
        <v/>
      </c>
      <c r="AE84" s="276">
        <f t="shared" si="12"/>
        <v>908550</v>
      </c>
    </row>
    <row r="85" spans="2:31">
      <c r="B85" s="227" t="s">
        <v>228</v>
      </c>
      <c r="C85" s="228" t="s">
        <v>232</v>
      </c>
      <c r="D85" s="228" t="s">
        <v>100</v>
      </c>
      <c r="E85" s="228" t="s">
        <v>106</v>
      </c>
      <c r="F85" s="258" t="s">
        <v>130</v>
      </c>
      <c r="G85" s="374">
        <v>0.5</v>
      </c>
      <c r="H85" s="377">
        <v>27875.672423888664</v>
      </c>
      <c r="I85" s="382">
        <v>407.064610062648</v>
      </c>
      <c r="J85" s="349">
        <f>Table1[[#This Row],[Embellishment Area (m2)]]*Table1[[#This Row],[Construction Unit Rate ($/m)]]*Table1[[#This Row],[Embellishment Area Factor]]</f>
        <v>5673599.8627321739</v>
      </c>
      <c r="K85" s="263">
        <v>0</v>
      </c>
      <c r="L85" s="354">
        <v>112.7890879358248</v>
      </c>
      <c r="M85" s="101">
        <f>Table1[[#This Row],[Size of land (m2)]]*Table1[[#This Row],[Land Unit Rate ($/m2)]]</f>
        <v>0</v>
      </c>
      <c r="N85" s="261">
        <v>2021</v>
      </c>
      <c r="O85" s="219">
        <f>ROUND(IF(Table1[[#This Row],[Valuation Year]]=2016,(Table1[[#This Row],[Total Construction Cost ($)]]+Table1[[#This Row],[Land Value]])*('General Input Sheet'!$G$38/'General Input Sheet'!$G$43),Table1[[#This Row],[Total Construction Cost ($)]]+Table1[[#This Row],[Land Value]]),0)</f>
        <v>5673600</v>
      </c>
      <c r="P85" s="139" t="str" cm="1">
        <f t="array" ref="P85">_xlfn.IFS(Table1[[#This Row],[Asset Class]]&lt;&gt;"Local","y",P$11=$E85,"y",Table1[[#This Row],[Asset Class]]="Local","")</f>
        <v>y</v>
      </c>
      <c r="Q85" s="99" t="str" cm="1">
        <f t="array" ref="Q85">_xlfn.IFS(Table1[[#This Row],[Asset Class]]&lt;&gt;"Local","y",Q$11=$E85,"y",Table1[[#This Row],[Asset Class]]="Local","")</f>
        <v>y</v>
      </c>
      <c r="R85" s="99" t="str" cm="1">
        <f t="array" ref="R85">_xlfn.IFS(Table1[[#This Row],[Asset Class]]&lt;&gt;"Local","y",R$11=$E85,"y",Table1[[#This Row],[Asset Class]]="Local","")</f>
        <v>y</v>
      </c>
      <c r="S85" s="358" t="str" cm="1">
        <f t="array" ref="S85">_xlfn.IFS(Table1[[#This Row],[Asset Class]]&lt;&gt;"Local","y",S$11=$E85,"y",Table1[[#This Row],[Asset Class]]="Local","")</f>
        <v>y</v>
      </c>
      <c r="U85" s="109">
        <f>IF(Table1[[#This Row],[Asset Class]]&lt;&gt;"Local",0.25,IF(P85="y",1,""))</f>
        <v>0.25</v>
      </c>
      <c r="V85" s="435">
        <f>IF(Table1[[#This Row],[Asset Class]]&lt;&gt;"Local",0.25,IF(Q85="y",1,""))</f>
        <v>0.25</v>
      </c>
      <c r="W85" s="435">
        <f>IF(Table1[[#This Row],[Asset Class]]&lt;&gt;"Local",0.25,IF(R85="y",1,""))</f>
        <v>0.25</v>
      </c>
      <c r="X85" s="435">
        <f>IF(Table1[[#This Row],[Asset Class]]&lt;&gt;"Local",0.25,IF(S85="y",1,""))</f>
        <v>0.25</v>
      </c>
      <c r="Y85" s="109">
        <f t="shared" si="7"/>
        <v>1</v>
      </c>
      <c r="AA85" s="274">
        <f t="shared" si="8"/>
        <v>1418400</v>
      </c>
      <c r="AB85" s="275">
        <f t="shared" si="9"/>
        <v>1418400</v>
      </c>
      <c r="AC85" s="275">
        <f t="shared" si="10"/>
        <v>1418400</v>
      </c>
      <c r="AD85" s="275">
        <f t="shared" si="11"/>
        <v>1418400</v>
      </c>
      <c r="AE85" s="276">
        <f t="shared" si="12"/>
        <v>5673600</v>
      </c>
    </row>
    <row r="86" spans="2:31">
      <c r="B86" s="227" t="s">
        <v>233</v>
      </c>
      <c r="C86" s="228" t="s">
        <v>234</v>
      </c>
      <c r="D86" s="228" t="s">
        <v>105</v>
      </c>
      <c r="E86" s="228" t="s">
        <v>106</v>
      </c>
      <c r="F86" s="258" t="s">
        <v>135</v>
      </c>
      <c r="G86" s="374">
        <v>0.5</v>
      </c>
      <c r="H86" s="377">
        <v>34468.261229520453</v>
      </c>
      <c r="I86" s="382">
        <v>295.91815694928124</v>
      </c>
      <c r="J86" s="349">
        <f>Table1[[#This Row],[Embellishment Area (m2)]]*Table1[[#This Row],[Construction Unit Rate ($/m)]]*Table1[[#This Row],[Embellishment Area Factor]]</f>
        <v>5099892.1681430293</v>
      </c>
      <c r="K86" s="263">
        <v>0</v>
      </c>
      <c r="L86" s="354">
        <v>157.26221918381682</v>
      </c>
      <c r="M86" s="101">
        <f>Table1[[#This Row],[Size of land (m2)]]*Table1[[#This Row],[Land Unit Rate ($/m2)]]</f>
        <v>0</v>
      </c>
      <c r="N86" s="261">
        <v>2021</v>
      </c>
      <c r="O86" s="219">
        <f>ROUND(IF(Table1[[#This Row],[Valuation Year]]=2016,(Table1[[#This Row],[Total Construction Cost ($)]]+Table1[[#This Row],[Land Value]])*('General Input Sheet'!$G$38/'General Input Sheet'!$G$43),Table1[[#This Row],[Total Construction Cost ($)]]+Table1[[#This Row],[Land Value]]),0)</f>
        <v>5099892</v>
      </c>
      <c r="P86" s="139" t="str" cm="1">
        <f t="array" ref="P86">_xlfn.IFS(Table1[[#This Row],[Asset Class]]&lt;&gt;"Local","y",P$11=$E86,"y",Table1[[#This Row],[Asset Class]]="Local","")</f>
        <v>y</v>
      </c>
      <c r="Q86" s="99" t="str" cm="1">
        <f t="array" ref="Q86">_xlfn.IFS(Table1[[#This Row],[Asset Class]]&lt;&gt;"Local","y",Q$11=$E86,"y",Table1[[#This Row],[Asset Class]]="Local","")</f>
        <v>y</v>
      </c>
      <c r="R86" s="99" t="str" cm="1">
        <f t="array" ref="R86">_xlfn.IFS(Table1[[#This Row],[Asset Class]]&lt;&gt;"Local","y",R$11=$E86,"y",Table1[[#This Row],[Asset Class]]="Local","")</f>
        <v>y</v>
      </c>
      <c r="S86" s="358" t="str" cm="1">
        <f t="array" ref="S86">_xlfn.IFS(Table1[[#This Row],[Asset Class]]&lt;&gt;"Local","y",S$11=$E86,"y",Table1[[#This Row],[Asset Class]]="Local","")</f>
        <v>y</v>
      </c>
      <c r="U86" s="109">
        <f>IF(Table1[[#This Row],[Asset Class]]&lt;&gt;"Local",0.25,IF(P86="y",1,""))</f>
        <v>0.25</v>
      </c>
      <c r="V86" s="435">
        <f>IF(Table1[[#This Row],[Asset Class]]&lt;&gt;"Local",0.25,IF(Q86="y",1,""))</f>
        <v>0.25</v>
      </c>
      <c r="W86" s="435">
        <f>IF(Table1[[#This Row],[Asset Class]]&lt;&gt;"Local",0.25,IF(R86="y",1,""))</f>
        <v>0.25</v>
      </c>
      <c r="X86" s="435">
        <f>IF(Table1[[#This Row],[Asset Class]]&lt;&gt;"Local",0.25,IF(S86="y",1,""))</f>
        <v>0.25</v>
      </c>
      <c r="Y86" s="109">
        <f t="shared" si="7"/>
        <v>1</v>
      </c>
      <c r="AA86" s="274">
        <f t="shared" si="8"/>
        <v>1274973</v>
      </c>
      <c r="AB86" s="275">
        <f t="shared" si="9"/>
        <v>1274973</v>
      </c>
      <c r="AC86" s="275">
        <f t="shared" si="10"/>
        <v>1274973</v>
      </c>
      <c r="AD86" s="275">
        <f t="shared" si="11"/>
        <v>1274973</v>
      </c>
      <c r="AE86" s="276">
        <f t="shared" si="12"/>
        <v>5099892</v>
      </c>
    </row>
    <row r="87" spans="2:31">
      <c r="B87" s="227" t="s">
        <v>235</v>
      </c>
      <c r="C87" s="228" t="s">
        <v>236</v>
      </c>
      <c r="D87" s="228" t="s">
        <v>105</v>
      </c>
      <c r="E87" s="228" t="s">
        <v>106</v>
      </c>
      <c r="F87" s="258" t="s">
        <v>102</v>
      </c>
      <c r="G87" s="374">
        <v>0.5</v>
      </c>
      <c r="H87" s="377">
        <v>3608.6345259868708</v>
      </c>
      <c r="I87" s="382">
        <v>295.91815694928124</v>
      </c>
      <c r="J87" s="349">
        <f>Table1[[#This Row],[Embellishment Area (m2)]]*Table1[[#This Row],[Construction Unit Rate ($/m)]]*Table1[[#This Row],[Embellishment Area Factor]]</f>
        <v>533930.23901678901</v>
      </c>
      <c r="K87" s="263">
        <v>7217.2690519737416</v>
      </c>
      <c r="L87" s="354">
        <v>157.26221918381682</v>
      </c>
      <c r="M87" s="101">
        <f>Table1[[#This Row],[Size of land (m2)]]*Table1[[#This Row],[Land Unit Rate ($/m2)]]</f>
        <v>1135003.7475600725</v>
      </c>
      <c r="N87" s="261">
        <v>2021</v>
      </c>
      <c r="O87" s="219">
        <f>ROUND(IF(Table1[[#This Row],[Valuation Year]]=2016,(Table1[[#This Row],[Total Construction Cost ($)]]+Table1[[#This Row],[Land Value]])*('General Input Sheet'!$G$38/'General Input Sheet'!$G$43),Table1[[#This Row],[Total Construction Cost ($)]]+Table1[[#This Row],[Land Value]]),0)</f>
        <v>1668934</v>
      </c>
      <c r="P87" s="139" t="str" cm="1">
        <f t="array" ref="P87">_xlfn.IFS(Table1[[#This Row],[Asset Class]]&lt;&gt;"Local","y",P$11=$E87,"y",Table1[[#This Row],[Asset Class]]="Local","")</f>
        <v>y</v>
      </c>
      <c r="Q87" s="99" t="str" cm="1">
        <f t="array" ref="Q87">_xlfn.IFS(Table1[[#This Row],[Asset Class]]&lt;&gt;"Local","y",Q$11=$E87,"y",Table1[[#This Row],[Asset Class]]="Local","")</f>
        <v>y</v>
      </c>
      <c r="R87" s="99" t="str" cm="1">
        <f t="array" ref="R87">_xlfn.IFS(Table1[[#This Row],[Asset Class]]&lt;&gt;"Local","y",R$11=$E87,"y",Table1[[#This Row],[Asset Class]]="Local","")</f>
        <v>y</v>
      </c>
      <c r="S87" s="358" t="str" cm="1">
        <f t="array" ref="S87">_xlfn.IFS(Table1[[#This Row],[Asset Class]]&lt;&gt;"Local","y",S$11=$E87,"y",Table1[[#This Row],[Asset Class]]="Local","")</f>
        <v>y</v>
      </c>
      <c r="U87" s="109">
        <f>IF(Table1[[#This Row],[Asset Class]]&lt;&gt;"Local",0.25,IF(P87="y",1,""))</f>
        <v>0.25</v>
      </c>
      <c r="V87" s="435">
        <f>IF(Table1[[#This Row],[Asset Class]]&lt;&gt;"Local",0.25,IF(Q87="y",1,""))</f>
        <v>0.25</v>
      </c>
      <c r="W87" s="435">
        <f>IF(Table1[[#This Row],[Asset Class]]&lt;&gt;"Local",0.25,IF(R87="y",1,""))</f>
        <v>0.25</v>
      </c>
      <c r="X87" s="435">
        <f>IF(Table1[[#This Row],[Asset Class]]&lt;&gt;"Local",0.25,IF(S87="y",1,""))</f>
        <v>0.25</v>
      </c>
      <c r="Y87" s="109">
        <f t="shared" si="7"/>
        <v>1</v>
      </c>
      <c r="AA87" s="274">
        <f t="shared" si="8"/>
        <v>417233.5</v>
      </c>
      <c r="AB87" s="275">
        <f t="shared" si="9"/>
        <v>417233.5</v>
      </c>
      <c r="AC87" s="275">
        <f t="shared" si="10"/>
        <v>417233.5</v>
      </c>
      <c r="AD87" s="275">
        <f t="shared" si="11"/>
        <v>417233.5</v>
      </c>
      <c r="AE87" s="276">
        <f t="shared" si="12"/>
        <v>1668934</v>
      </c>
    </row>
    <row r="88" spans="2:31">
      <c r="B88" s="227" t="s">
        <v>237</v>
      </c>
      <c r="C88" s="228" t="s">
        <v>238</v>
      </c>
      <c r="D88" s="228" t="s">
        <v>105</v>
      </c>
      <c r="E88" s="228" t="s">
        <v>106</v>
      </c>
      <c r="F88" s="258" t="s">
        <v>135</v>
      </c>
      <c r="G88" s="374">
        <v>0.5</v>
      </c>
      <c r="H88" s="377">
        <v>25148.018589806539</v>
      </c>
      <c r="I88" s="382">
        <v>295.91815694928124</v>
      </c>
      <c r="J88" s="349">
        <f>Table1[[#This Row],[Embellishment Area (m2)]]*Table1[[#This Row],[Construction Unit Rate ($/m)]]*Table1[[#This Row],[Embellishment Area Factor]]</f>
        <v>3720877.6560109067</v>
      </c>
      <c r="K88" s="263">
        <v>0</v>
      </c>
      <c r="L88" s="354">
        <v>157.26221918381682</v>
      </c>
      <c r="M88" s="101">
        <f>Table1[[#This Row],[Size of land (m2)]]*Table1[[#This Row],[Land Unit Rate ($/m2)]]</f>
        <v>0</v>
      </c>
      <c r="N88" s="261">
        <v>2021</v>
      </c>
      <c r="O88" s="219">
        <f>ROUND(IF(Table1[[#This Row],[Valuation Year]]=2016,(Table1[[#This Row],[Total Construction Cost ($)]]+Table1[[#This Row],[Land Value]])*('General Input Sheet'!$G$38/'General Input Sheet'!$G$43),Table1[[#This Row],[Total Construction Cost ($)]]+Table1[[#This Row],[Land Value]]),0)</f>
        <v>3720878</v>
      </c>
      <c r="P88" s="139" t="str" cm="1">
        <f t="array" ref="P88">_xlfn.IFS(Table1[[#This Row],[Asset Class]]&lt;&gt;"Local","y",P$11=$E88,"y",Table1[[#This Row],[Asset Class]]="Local","")</f>
        <v>y</v>
      </c>
      <c r="Q88" s="99" t="str" cm="1">
        <f t="array" ref="Q88">_xlfn.IFS(Table1[[#This Row],[Asset Class]]&lt;&gt;"Local","y",Q$11=$E88,"y",Table1[[#This Row],[Asset Class]]="Local","")</f>
        <v>y</v>
      </c>
      <c r="R88" s="99" t="str" cm="1">
        <f t="array" ref="R88">_xlfn.IFS(Table1[[#This Row],[Asset Class]]&lt;&gt;"Local","y",R$11=$E88,"y",Table1[[#This Row],[Asset Class]]="Local","")</f>
        <v>y</v>
      </c>
      <c r="S88" s="358" t="str" cm="1">
        <f t="array" ref="S88">_xlfn.IFS(Table1[[#This Row],[Asset Class]]&lt;&gt;"Local","y",S$11=$E88,"y",Table1[[#This Row],[Asset Class]]="Local","")</f>
        <v>y</v>
      </c>
      <c r="U88" s="109">
        <f>IF(Table1[[#This Row],[Asset Class]]&lt;&gt;"Local",0.25,IF(P88="y",1,""))</f>
        <v>0.25</v>
      </c>
      <c r="V88" s="435">
        <f>IF(Table1[[#This Row],[Asset Class]]&lt;&gt;"Local",0.25,IF(Q88="y",1,""))</f>
        <v>0.25</v>
      </c>
      <c r="W88" s="435">
        <f>IF(Table1[[#This Row],[Asset Class]]&lt;&gt;"Local",0.25,IF(R88="y",1,""))</f>
        <v>0.25</v>
      </c>
      <c r="X88" s="435">
        <f>IF(Table1[[#This Row],[Asset Class]]&lt;&gt;"Local",0.25,IF(S88="y",1,""))</f>
        <v>0.25</v>
      </c>
      <c r="Y88" s="109">
        <f t="shared" si="7"/>
        <v>1</v>
      </c>
      <c r="AA88" s="274">
        <f t="shared" si="8"/>
        <v>930219.5</v>
      </c>
      <c r="AB88" s="275">
        <f t="shared" si="9"/>
        <v>930219.5</v>
      </c>
      <c r="AC88" s="275">
        <f t="shared" si="10"/>
        <v>930219.5</v>
      </c>
      <c r="AD88" s="275">
        <f t="shared" si="11"/>
        <v>930219.5</v>
      </c>
      <c r="AE88" s="276">
        <f t="shared" si="12"/>
        <v>3720878</v>
      </c>
    </row>
    <row r="89" spans="2:31">
      <c r="B89" s="227" t="s">
        <v>237</v>
      </c>
      <c r="C89" s="228" t="s">
        <v>239</v>
      </c>
      <c r="D89" s="228" t="s">
        <v>105</v>
      </c>
      <c r="E89" s="228" t="s">
        <v>106</v>
      </c>
      <c r="F89" s="258" t="s">
        <v>102</v>
      </c>
      <c r="G89" s="374">
        <v>0.5</v>
      </c>
      <c r="H89" s="377">
        <v>19838.976986913764</v>
      </c>
      <c r="I89" s="382">
        <v>295.91815694928124</v>
      </c>
      <c r="J89" s="349">
        <f>Table1[[#This Row],[Embellishment Area (m2)]]*Table1[[#This Row],[Construction Unit Rate ($/m)]]*Table1[[#This Row],[Embellishment Area Factor]]</f>
        <v>2935356.7528633629</v>
      </c>
      <c r="K89" s="263">
        <v>0</v>
      </c>
      <c r="L89" s="354">
        <v>157.26221918381682</v>
      </c>
      <c r="M89" s="101">
        <f>Table1[[#This Row],[Size of land (m2)]]*Table1[[#This Row],[Land Unit Rate ($/m2)]]</f>
        <v>0</v>
      </c>
      <c r="N89" s="261">
        <v>2021</v>
      </c>
      <c r="O89" s="219">
        <f>ROUND(IF(Table1[[#This Row],[Valuation Year]]=2016,(Table1[[#This Row],[Total Construction Cost ($)]]+Table1[[#This Row],[Land Value]])*('General Input Sheet'!$G$38/'General Input Sheet'!$G$43),Table1[[#This Row],[Total Construction Cost ($)]]+Table1[[#This Row],[Land Value]]),0)</f>
        <v>2935357</v>
      </c>
      <c r="P89" s="139" t="str" cm="1">
        <f t="array" ref="P89">_xlfn.IFS(Table1[[#This Row],[Asset Class]]&lt;&gt;"Local","y",P$11=$E89,"y",Table1[[#This Row],[Asset Class]]="Local","")</f>
        <v>y</v>
      </c>
      <c r="Q89" s="99" t="str" cm="1">
        <f t="array" ref="Q89">_xlfn.IFS(Table1[[#This Row],[Asset Class]]&lt;&gt;"Local","y",Q$11=$E89,"y",Table1[[#This Row],[Asset Class]]="Local","")</f>
        <v>y</v>
      </c>
      <c r="R89" s="99" t="str" cm="1">
        <f t="array" ref="R89">_xlfn.IFS(Table1[[#This Row],[Asset Class]]&lt;&gt;"Local","y",R$11=$E89,"y",Table1[[#This Row],[Asset Class]]="Local","")</f>
        <v>y</v>
      </c>
      <c r="S89" s="358" t="str" cm="1">
        <f t="array" ref="S89">_xlfn.IFS(Table1[[#This Row],[Asset Class]]&lt;&gt;"Local","y",S$11=$E89,"y",Table1[[#This Row],[Asset Class]]="Local","")</f>
        <v>y</v>
      </c>
      <c r="U89" s="109">
        <f>IF(Table1[[#This Row],[Asset Class]]&lt;&gt;"Local",0.25,IF(P89="y",1,""))</f>
        <v>0.25</v>
      </c>
      <c r="V89" s="435">
        <f>IF(Table1[[#This Row],[Asset Class]]&lt;&gt;"Local",0.25,IF(Q89="y",1,""))</f>
        <v>0.25</v>
      </c>
      <c r="W89" s="435">
        <f>IF(Table1[[#This Row],[Asset Class]]&lt;&gt;"Local",0.25,IF(R89="y",1,""))</f>
        <v>0.25</v>
      </c>
      <c r="X89" s="435">
        <f>IF(Table1[[#This Row],[Asset Class]]&lt;&gt;"Local",0.25,IF(S89="y",1,""))</f>
        <v>0.25</v>
      </c>
      <c r="Y89" s="109">
        <f t="shared" si="7"/>
        <v>1</v>
      </c>
      <c r="AA89" s="274">
        <f t="shared" si="8"/>
        <v>733839.25</v>
      </c>
      <c r="AB89" s="275">
        <f t="shared" si="9"/>
        <v>733839.25</v>
      </c>
      <c r="AC89" s="275">
        <f t="shared" si="10"/>
        <v>733839.25</v>
      </c>
      <c r="AD89" s="275">
        <f t="shared" si="11"/>
        <v>733839.25</v>
      </c>
      <c r="AE89" s="276">
        <f t="shared" si="12"/>
        <v>2935357</v>
      </c>
    </row>
    <row r="90" spans="2:31">
      <c r="B90" s="227" t="s">
        <v>240</v>
      </c>
      <c r="C90" s="228" t="s">
        <v>241</v>
      </c>
      <c r="D90" s="228" t="s">
        <v>110</v>
      </c>
      <c r="E90" s="228" t="s">
        <v>106</v>
      </c>
      <c r="F90" s="258" t="s">
        <v>102</v>
      </c>
      <c r="G90" s="374">
        <v>0.5</v>
      </c>
      <c r="H90" s="377">
        <v>4805.8329606289599</v>
      </c>
      <c r="I90" s="382">
        <v>111.62041035606889</v>
      </c>
      <c r="J90" s="349">
        <f>Table1[[#This Row],[Embellishment Area (m2)]]*Table1[[#This Row],[Construction Unit Rate ($/m)]]*Table1[[#This Row],[Embellishment Area Factor]]</f>
        <v>268214.52358406299</v>
      </c>
      <c r="K90" s="263">
        <v>9611.6659212579198</v>
      </c>
      <c r="L90" s="354">
        <v>66.125722619436161</v>
      </c>
      <c r="M90" s="101">
        <f>Table1[[#This Row],[Size of land (m2)]]*Table1[[#This Row],[Land Unit Rate ($/m2)]]</f>
        <v>635578.35461978847</v>
      </c>
      <c r="N90" s="261">
        <v>2021</v>
      </c>
      <c r="O90" s="219">
        <f>ROUND(IF(Table1[[#This Row],[Valuation Year]]=2016,(Table1[[#This Row],[Total Construction Cost ($)]]+Table1[[#This Row],[Land Value]])*('General Input Sheet'!$G$38/'General Input Sheet'!$G$43),Table1[[#This Row],[Total Construction Cost ($)]]+Table1[[#This Row],[Land Value]]),0)</f>
        <v>903793</v>
      </c>
      <c r="P90" s="139" t="str" cm="1">
        <f t="array" ref="P90">_xlfn.IFS(Table1[[#This Row],[Asset Class]]&lt;&gt;"Local","y",P$11=$E90,"y",Table1[[#This Row],[Asset Class]]="Local","")</f>
        <v>y</v>
      </c>
      <c r="Q90" s="99" t="str" cm="1">
        <f t="array" ref="Q90">_xlfn.IFS(Table1[[#This Row],[Asset Class]]&lt;&gt;"Local","y",Q$11=$E90,"y",Table1[[#This Row],[Asset Class]]="Local","")</f>
        <v/>
      </c>
      <c r="R90" s="99" t="str" cm="1">
        <f t="array" ref="R90">_xlfn.IFS(Table1[[#This Row],[Asset Class]]&lt;&gt;"Local","y",R$11=$E90,"y",Table1[[#This Row],[Asset Class]]="Local","")</f>
        <v/>
      </c>
      <c r="S90" s="358" t="str" cm="1">
        <f t="array" ref="S90">_xlfn.IFS(Table1[[#This Row],[Asset Class]]&lt;&gt;"Local","y",S$11=$E90,"y",Table1[[#This Row],[Asset Class]]="Local","")</f>
        <v/>
      </c>
      <c r="U90" s="109">
        <f>IF(Table1[[#This Row],[Asset Class]]&lt;&gt;"Local",0.25,IF(P90="y",1,""))</f>
        <v>1</v>
      </c>
      <c r="V90" s="435" t="str">
        <f>IF(Table1[[#This Row],[Asset Class]]&lt;&gt;"Local",0.25,IF(Q90="y",1,""))</f>
        <v/>
      </c>
      <c r="W90" s="435" t="str">
        <f>IF(Table1[[#This Row],[Asset Class]]&lt;&gt;"Local",0.25,IF(R90="y",1,""))</f>
        <v/>
      </c>
      <c r="X90" s="435" t="str">
        <f>IF(Table1[[#This Row],[Asset Class]]&lt;&gt;"Local",0.25,IF(S90="y",1,""))</f>
        <v/>
      </c>
      <c r="Y90" s="109">
        <f t="shared" si="7"/>
        <v>1</v>
      </c>
      <c r="AA90" s="274">
        <f t="shared" si="8"/>
        <v>903793</v>
      </c>
      <c r="AB90" s="275" t="str">
        <f t="shared" si="9"/>
        <v/>
      </c>
      <c r="AC90" s="275" t="str">
        <f t="shared" si="10"/>
        <v/>
      </c>
      <c r="AD90" s="275" t="str">
        <f t="shared" si="11"/>
        <v/>
      </c>
      <c r="AE90" s="276">
        <f t="shared" si="12"/>
        <v>903793</v>
      </c>
    </row>
    <row r="91" spans="2:31">
      <c r="B91" s="227" t="s">
        <v>242</v>
      </c>
      <c r="C91" s="228" t="s">
        <v>243</v>
      </c>
      <c r="D91" s="228" t="s">
        <v>105</v>
      </c>
      <c r="E91" s="228" t="s">
        <v>106</v>
      </c>
      <c r="F91" s="258" t="s">
        <v>107</v>
      </c>
      <c r="G91" s="374">
        <v>0.5</v>
      </c>
      <c r="H91" s="378">
        <v>1406.5791403229241</v>
      </c>
      <c r="I91" s="382">
        <v>295.91815694928124</v>
      </c>
      <c r="J91" s="349">
        <f>Table1[[#This Row],[Embellishment Area (m2)]]*Table1[[#This Row],[Construction Unit Rate ($/m)]]*Table1[[#This Row],[Embellishment Area Factor]]</f>
        <v>208116.15340383208</v>
      </c>
      <c r="K91" s="263">
        <v>0</v>
      </c>
      <c r="L91" s="354">
        <v>157.26221918381682</v>
      </c>
      <c r="M91" s="101">
        <f>Table1[[#This Row],[Size of land (m2)]]*Table1[[#This Row],[Land Unit Rate ($/m2)]]</f>
        <v>0</v>
      </c>
      <c r="N91" s="261">
        <v>2021</v>
      </c>
      <c r="O91" s="101">
        <f>ROUND(IF(Table1[[#This Row],[Valuation Year]]=2016,(Table1[[#This Row],[Total Construction Cost ($)]]+Table1[[#This Row],[Land Value]])*('General Input Sheet'!$G$38/'General Input Sheet'!$G$43),Table1[[#This Row],[Total Construction Cost ($)]]+Table1[[#This Row],[Land Value]]),0)</f>
        <v>208116</v>
      </c>
      <c r="P91" s="139" t="str" cm="1">
        <f t="array" ref="P91">_xlfn.IFS(Table1[[#This Row],[Asset Class]]&lt;&gt;"Local","y",P$11=$E91,"y",Table1[[#This Row],[Asset Class]]="Local","")</f>
        <v>y</v>
      </c>
      <c r="Q91" s="99" t="str" cm="1">
        <f t="array" ref="Q91">_xlfn.IFS(Table1[[#This Row],[Asset Class]]&lt;&gt;"Local","y",Q$11=$E91,"y",Table1[[#This Row],[Asset Class]]="Local","")</f>
        <v>y</v>
      </c>
      <c r="R91" s="99" t="str" cm="1">
        <f t="array" ref="R91">_xlfn.IFS(Table1[[#This Row],[Asset Class]]&lt;&gt;"Local","y",R$11=$E91,"y",Table1[[#This Row],[Asset Class]]="Local","")</f>
        <v>y</v>
      </c>
      <c r="S91" s="358" t="str" cm="1">
        <f t="array" ref="S91">_xlfn.IFS(Table1[[#This Row],[Asset Class]]&lt;&gt;"Local","y",S$11=$E91,"y",Table1[[#This Row],[Asset Class]]="Local","")</f>
        <v>y</v>
      </c>
      <c r="U91" s="109">
        <f>IF(Table1[[#This Row],[Asset Class]]&lt;&gt;"Local",0.25,IF(P91="y",1,""))</f>
        <v>0.25</v>
      </c>
      <c r="V91" s="435">
        <f>IF(Table1[[#This Row],[Asset Class]]&lt;&gt;"Local",0.25,IF(Q91="y",1,""))</f>
        <v>0.25</v>
      </c>
      <c r="W91" s="435">
        <f>IF(Table1[[#This Row],[Asset Class]]&lt;&gt;"Local",0.25,IF(R91="y",1,""))</f>
        <v>0.25</v>
      </c>
      <c r="X91" s="435">
        <f>IF(Table1[[#This Row],[Asset Class]]&lt;&gt;"Local",0.25,IF(S91="y",1,""))</f>
        <v>0.25</v>
      </c>
      <c r="Y91" s="109">
        <f t="shared" si="7"/>
        <v>1</v>
      </c>
      <c r="AA91" s="274">
        <f t="shared" si="8"/>
        <v>52029</v>
      </c>
      <c r="AB91" s="275">
        <f t="shared" si="9"/>
        <v>52029</v>
      </c>
      <c r="AC91" s="275">
        <f t="shared" si="10"/>
        <v>52029</v>
      </c>
      <c r="AD91" s="275">
        <f t="shared" si="11"/>
        <v>52029</v>
      </c>
      <c r="AE91" s="276">
        <f t="shared" si="12"/>
        <v>208116</v>
      </c>
    </row>
    <row r="92" spans="2:31">
      <c r="B92" s="227" t="s">
        <v>242</v>
      </c>
      <c r="C92" s="228" t="s">
        <v>244</v>
      </c>
      <c r="D92" s="228" t="s">
        <v>105</v>
      </c>
      <c r="E92" s="228" t="s">
        <v>106</v>
      </c>
      <c r="F92" s="258" t="s">
        <v>130</v>
      </c>
      <c r="G92" s="374">
        <v>0.5</v>
      </c>
      <c r="H92" s="377">
        <v>26992.523397927784</v>
      </c>
      <c r="I92" s="382">
        <v>295.91815694928124</v>
      </c>
      <c r="J92" s="349">
        <f>Table1[[#This Row],[Embellishment Area (m2)]]*Table1[[#This Row],[Construction Unit Rate ($/m)]]*Table1[[#This Row],[Embellishment Area Factor]]</f>
        <v>3993788.88766257</v>
      </c>
      <c r="K92" s="263">
        <v>0</v>
      </c>
      <c r="L92" s="354">
        <v>157.26221918381682</v>
      </c>
      <c r="M92" s="101">
        <f>Table1[[#This Row],[Size of land (m2)]]*Table1[[#This Row],[Land Unit Rate ($/m2)]]</f>
        <v>0</v>
      </c>
      <c r="N92" s="261">
        <v>2021</v>
      </c>
      <c r="O92" s="219">
        <f>ROUND(IF(Table1[[#This Row],[Valuation Year]]=2016,(Table1[[#This Row],[Total Construction Cost ($)]]+Table1[[#This Row],[Land Value]])*('General Input Sheet'!$G$38/'General Input Sheet'!$G$43),Table1[[#This Row],[Total Construction Cost ($)]]+Table1[[#This Row],[Land Value]]),0)</f>
        <v>3993789</v>
      </c>
      <c r="P92" s="139" t="str" cm="1">
        <f t="array" ref="P92">_xlfn.IFS(Table1[[#This Row],[Asset Class]]&lt;&gt;"Local","y",P$11=$E92,"y",Table1[[#This Row],[Asset Class]]="Local","")</f>
        <v>y</v>
      </c>
      <c r="Q92" s="99" t="str" cm="1">
        <f t="array" ref="Q92">_xlfn.IFS(Table1[[#This Row],[Asset Class]]&lt;&gt;"Local","y",Q$11=$E92,"y",Table1[[#This Row],[Asset Class]]="Local","")</f>
        <v>y</v>
      </c>
      <c r="R92" s="99" t="str" cm="1">
        <f t="array" ref="R92">_xlfn.IFS(Table1[[#This Row],[Asset Class]]&lt;&gt;"Local","y",R$11=$E92,"y",Table1[[#This Row],[Asset Class]]="Local","")</f>
        <v>y</v>
      </c>
      <c r="S92" s="358" t="str" cm="1">
        <f t="array" ref="S92">_xlfn.IFS(Table1[[#This Row],[Asset Class]]&lt;&gt;"Local","y",S$11=$E92,"y",Table1[[#This Row],[Asset Class]]="Local","")</f>
        <v>y</v>
      </c>
      <c r="U92" s="109">
        <f>IF(Table1[[#This Row],[Asset Class]]&lt;&gt;"Local",0.25,IF(P92="y",1,""))</f>
        <v>0.25</v>
      </c>
      <c r="V92" s="435">
        <f>IF(Table1[[#This Row],[Asset Class]]&lt;&gt;"Local",0.25,IF(Q92="y",1,""))</f>
        <v>0.25</v>
      </c>
      <c r="W92" s="435">
        <f>IF(Table1[[#This Row],[Asset Class]]&lt;&gt;"Local",0.25,IF(R92="y",1,""))</f>
        <v>0.25</v>
      </c>
      <c r="X92" s="435">
        <f>IF(Table1[[#This Row],[Asset Class]]&lt;&gt;"Local",0.25,IF(S92="y",1,""))</f>
        <v>0.25</v>
      </c>
      <c r="Y92" s="109">
        <f t="shared" si="7"/>
        <v>1</v>
      </c>
      <c r="AA92" s="274">
        <f t="shared" si="8"/>
        <v>998447.25</v>
      </c>
      <c r="AB92" s="275">
        <f t="shared" si="9"/>
        <v>998447.25</v>
      </c>
      <c r="AC92" s="275">
        <f t="shared" si="10"/>
        <v>998447.25</v>
      </c>
      <c r="AD92" s="275">
        <f t="shared" si="11"/>
        <v>998447.25</v>
      </c>
      <c r="AE92" s="276">
        <f t="shared" si="12"/>
        <v>3993789</v>
      </c>
    </row>
    <row r="93" spans="2:31">
      <c r="B93" s="227" t="s">
        <v>245</v>
      </c>
      <c r="C93" s="228" t="s">
        <v>246</v>
      </c>
      <c r="D93" s="228" t="s">
        <v>110</v>
      </c>
      <c r="E93" s="228" t="s">
        <v>106</v>
      </c>
      <c r="F93" s="258" t="s">
        <v>102</v>
      </c>
      <c r="G93" s="374">
        <v>0.5</v>
      </c>
      <c r="H93" s="377">
        <v>4795.9484459936039</v>
      </c>
      <c r="I93" s="382">
        <v>111.62041035606889</v>
      </c>
      <c r="J93" s="349">
        <f>Table1[[#This Row],[Embellishment Area (m2)]]*Table1[[#This Row],[Construction Unit Rate ($/m)]]*Table1[[#This Row],[Embellishment Area Factor]]</f>
        <v>267662.8667941785</v>
      </c>
      <c r="K93" s="263">
        <v>0</v>
      </c>
      <c r="L93" s="354">
        <v>66.125722619436161</v>
      </c>
      <c r="M93" s="101">
        <f>Table1[[#This Row],[Size of land (m2)]]*Table1[[#This Row],[Land Unit Rate ($/m2)]]</f>
        <v>0</v>
      </c>
      <c r="N93" s="261">
        <v>2021</v>
      </c>
      <c r="O93" s="219">
        <f>ROUND(IF(Table1[[#This Row],[Valuation Year]]=2016,(Table1[[#This Row],[Total Construction Cost ($)]]+Table1[[#This Row],[Land Value]])*('General Input Sheet'!$G$38/'General Input Sheet'!$G$43),Table1[[#This Row],[Total Construction Cost ($)]]+Table1[[#This Row],[Land Value]]),0)</f>
        <v>267663</v>
      </c>
      <c r="P93" s="139" t="str" cm="1">
        <f t="array" ref="P93">_xlfn.IFS(Table1[[#This Row],[Asset Class]]&lt;&gt;"Local","y",P$11=$E93,"y",Table1[[#This Row],[Asset Class]]="Local","")</f>
        <v>y</v>
      </c>
      <c r="Q93" s="99" t="str" cm="1">
        <f t="array" ref="Q93">_xlfn.IFS(Table1[[#This Row],[Asset Class]]&lt;&gt;"Local","y",Q$11=$E93,"y",Table1[[#This Row],[Asset Class]]="Local","")</f>
        <v/>
      </c>
      <c r="R93" s="99" t="str" cm="1">
        <f t="array" ref="R93">_xlfn.IFS(Table1[[#This Row],[Asset Class]]&lt;&gt;"Local","y",R$11=$E93,"y",Table1[[#This Row],[Asset Class]]="Local","")</f>
        <v/>
      </c>
      <c r="S93" s="358" t="str" cm="1">
        <f t="array" ref="S93">_xlfn.IFS(Table1[[#This Row],[Asset Class]]&lt;&gt;"Local","y",S$11=$E93,"y",Table1[[#This Row],[Asset Class]]="Local","")</f>
        <v/>
      </c>
      <c r="U93" s="109">
        <f>IF(Table1[[#This Row],[Asset Class]]&lt;&gt;"Local",0.25,IF(P93="y",1,""))</f>
        <v>1</v>
      </c>
      <c r="V93" s="435" t="str">
        <f>IF(Table1[[#This Row],[Asset Class]]&lt;&gt;"Local",0.25,IF(Q93="y",1,""))</f>
        <v/>
      </c>
      <c r="W93" s="435" t="str">
        <f>IF(Table1[[#This Row],[Asset Class]]&lt;&gt;"Local",0.25,IF(R93="y",1,""))</f>
        <v/>
      </c>
      <c r="X93" s="435" t="str">
        <f>IF(Table1[[#This Row],[Asset Class]]&lt;&gt;"Local",0.25,IF(S93="y",1,""))</f>
        <v/>
      </c>
      <c r="Y93" s="109">
        <f t="shared" si="7"/>
        <v>1</v>
      </c>
      <c r="AA93" s="274">
        <f t="shared" si="8"/>
        <v>267663</v>
      </c>
      <c r="AB93" s="275" t="str">
        <f t="shared" si="9"/>
        <v/>
      </c>
      <c r="AC93" s="275" t="str">
        <f t="shared" si="10"/>
        <v/>
      </c>
      <c r="AD93" s="275" t="str">
        <f t="shared" si="11"/>
        <v/>
      </c>
      <c r="AE93" s="276">
        <f t="shared" si="12"/>
        <v>267663</v>
      </c>
    </row>
    <row r="94" spans="2:31">
      <c r="B94" s="227" t="s">
        <v>247</v>
      </c>
      <c r="C94" s="228" t="s">
        <v>248</v>
      </c>
      <c r="D94" s="228" t="s">
        <v>105</v>
      </c>
      <c r="E94" s="228" t="s">
        <v>106</v>
      </c>
      <c r="F94" s="258" t="s">
        <v>102</v>
      </c>
      <c r="G94" s="374">
        <v>0.5</v>
      </c>
      <c r="H94" s="377">
        <v>66316.586574264802</v>
      </c>
      <c r="I94" s="382">
        <v>295.91815694928124</v>
      </c>
      <c r="J94" s="349">
        <f>Table1[[#This Row],[Embellishment Area (m2)]]*Table1[[#This Row],[Construction Unit Rate ($/m)]]*Table1[[#This Row],[Embellishment Area Factor]]</f>
        <v>9812141.0371119436</v>
      </c>
      <c r="K94" s="263">
        <v>132633.1731485296</v>
      </c>
      <c r="L94" s="354">
        <v>157.26221918381682</v>
      </c>
      <c r="M94" s="101">
        <f>Table1[[#This Row],[Size of land (m2)]]*Table1[[#This Row],[Land Unit Rate ($/m2)]]</f>
        <v>20858187.14672919</v>
      </c>
      <c r="N94" s="261">
        <v>2021</v>
      </c>
      <c r="O94" s="219">
        <f>ROUND(IF(Table1[[#This Row],[Valuation Year]]=2016,(Table1[[#This Row],[Total Construction Cost ($)]]+Table1[[#This Row],[Land Value]])*('General Input Sheet'!$G$38/'General Input Sheet'!$G$43),Table1[[#This Row],[Total Construction Cost ($)]]+Table1[[#This Row],[Land Value]]),0)</f>
        <v>30670328</v>
      </c>
      <c r="P94" s="139" t="str" cm="1">
        <f t="array" ref="P94">_xlfn.IFS(Table1[[#This Row],[Asset Class]]&lt;&gt;"Local","y",P$11=$E94,"y",Table1[[#This Row],[Asset Class]]="Local","")</f>
        <v>y</v>
      </c>
      <c r="Q94" s="99" t="str" cm="1">
        <f t="array" ref="Q94">_xlfn.IFS(Table1[[#This Row],[Asset Class]]&lt;&gt;"Local","y",Q$11=$E94,"y",Table1[[#This Row],[Asset Class]]="Local","")</f>
        <v>y</v>
      </c>
      <c r="R94" s="99" t="str" cm="1">
        <f t="array" ref="R94">_xlfn.IFS(Table1[[#This Row],[Asset Class]]&lt;&gt;"Local","y",R$11=$E94,"y",Table1[[#This Row],[Asset Class]]="Local","")</f>
        <v>y</v>
      </c>
      <c r="S94" s="358" t="str" cm="1">
        <f t="array" ref="S94">_xlfn.IFS(Table1[[#This Row],[Asset Class]]&lt;&gt;"Local","y",S$11=$E94,"y",Table1[[#This Row],[Asset Class]]="Local","")</f>
        <v>y</v>
      </c>
      <c r="U94" s="109">
        <f>IF(Table1[[#This Row],[Asset Class]]&lt;&gt;"Local",0.25,IF(P94="y",1,""))</f>
        <v>0.25</v>
      </c>
      <c r="V94" s="435">
        <f>IF(Table1[[#This Row],[Asset Class]]&lt;&gt;"Local",0.25,IF(Q94="y",1,""))</f>
        <v>0.25</v>
      </c>
      <c r="W94" s="435">
        <f>IF(Table1[[#This Row],[Asset Class]]&lt;&gt;"Local",0.25,IF(R94="y",1,""))</f>
        <v>0.25</v>
      </c>
      <c r="X94" s="435">
        <f>IF(Table1[[#This Row],[Asset Class]]&lt;&gt;"Local",0.25,IF(S94="y",1,""))</f>
        <v>0.25</v>
      </c>
      <c r="Y94" s="109">
        <f t="shared" si="7"/>
        <v>1</v>
      </c>
      <c r="AA94" s="274">
        <f t="shared" si="8"/>
        <v>7667582</v>
      </c>
      <c r="AB94" s="275">
        <f t="shared" si="9"/>
        <v>7667582</v>
      </c>
      <c r="AC94" s="275">
        <f t="shared" si="10"/>
        <v>7667582</v>
      </c>
      <c r="AD94" s="275">
        <f t="shared" si="11"/>
        <v>7667582</v>
      </c>
      <c r="AE94" s="276">
        <f t="shared" si="12"/>
        <v>30670328</v>
      </c>
    </row>
    <row r="95" spans="2:31">
      <c r="B95" s="227" t="s">
        <v>249</v>
      </c>
      <c r="C95" s="228" t="s">
        <v>250</v>
      </c>
      <c r="D95" s="228" t="s">
        <v>100</v>
      </c>
      <c r="E95" s="228" t="s">
        <v>106</v>
      </c>
      <c r="F95" s="258" t="s">
        <v>130</v>
      </c>
      <c r="G95" s="374">
        <v>0.5</v>
      </c>
      <c r="H95" s="377">
        <v>103761.25723725031</v>
      </c>
      <c r="I95" s="382">
        <v>407.064610062648</v>
      </c>
      <c r="J95" s="349">
        <f>Table1[[#This Row],[Embellishment Area (m2)]]*Table1[[#This Row],[Construction Unit Rate ($/m)]]*Table1[[#This Row],[Embellishment Area Factor]]</f>
        <v>21118767.858445704</v>
      </c>
      <c r="K95" s="263">
        <v>207522.51447450061</v>
      </c>
      <c r="L95" s="354">
        <v>112.7890879358248</v>
      </c>
      <c r="M95" s="101">
        <f>Table1[[#This Row],[Size of land (m2)]]*Table1[[#This Row],[Land Unit Rate ($/m2)]]</f>
        <v>23406275.133727923</v>
      </c>
      <c r="N95" s="261">
        <v>2021</v>
      </c>
      <c r="O95" s="219">
        <f>ROUND(IF(Table1[[#This Row],[Valuation Year]]=2016,(Table1[[#This Row],[Total Construction Cost ($)]]+Table1[[#This Row],[Land Value]])*('General Input Sheet'!$G$38/'General Input Sheet'!$G$43),Table1[[#This Row],[Total Construction Cost ($)]]+Table1[[#This Row],[Land Value]]),0)</f>
        <v>44525043</v>
      </c>
      <c r="P95" s="139" t="str" cm="1">
        <f t="array" ref="P95">_xlfn.IFS(Table1[[#This Row],[Asset Class]]&lt;&gt;"Local","y",P$11=$E95,"y",Table1[[#This Row],[Asset Class]]="Local","")</f>
        <v>y</v>
      </c>
      <c r="Q95" s="99" t="str" cm="1">
        <f t="array" ref="Q95">_xlfn.IFS(Table1[[#This Row],[Asset Class]]&lt;&gt;"Local","y",Q$11=$E95,"y",Table1[[#This Row],[Asset Class]]="Local","")</f>
        <v>y</v>
      </c>
      <c r="R95" s="99" t="str" cm="1">
        <f t="array" ref="R95">_xlfn.IFS(Table1[[#This Row],[Asset Class]]&lt;&gt;"Local","y",R$11=$E95,"y",Table1[[#This Row],[Asset Class]]="Local","")</f>
        <v>y</v>
      </c>
      <c r="S95" s="358" t="str" cm="1">
        <f t="array" ref="S95">_xlfn.IFS(Table1[[#This Row],[Asset Class]]&lt;&gt;"Local","y",S$11=$E95,"y",Table1[[#This Row],[Asset Class]]="Local","")</f>
        <v>y</v>
      </c>
      <c r="U95" s="109">
        <f>IF(Table1[[#This Row],[Asset Class]]&lt;&gt;"Local",0.25,IF(P95="y",1,""))</f>
        <v>0.25</v>
      </c>
      <c r="V95" s="435">
        <f>IF(Table1[[#This Row],[Asset Class]]&lt;&gt;"Local",0.25,IF(Q95="y",1,""))</f>
        <v>0.25</v>
      </c>
      <c r="W95" s="435">
        <f>IF(Table1[[#This Row],[Asset Class]]&lt;&gt;"Local",0.25,IF(R95="y",1,""))</f>
        <v>0.25</v>
      </c>
      <c r="X95" s="435">
        <f>IF(Table1[[#This Row],[Asset Class]]&lt;&gt;"Local",0.25,IF(S95="y",1,""))</f>
        <v>0.25</v>
      </c>
      <c r="Y95" s="109">
        <f t="shared" si="7"/>
        <v>1</v>
      </c>
      <c r="AA95" s="274">
        <f t="shared" si="8"/>
        <v>11131260.75</v>
      </c>
      <c r="AB95" s="275">
        <f t="shared" si="9"/>
        <v>11131260.75</v>
      </c>
      <c r="AC95" s="275">
        <f t="shared" si="10"/>
        <v>11131260.75</v>
      </c>
      <c r="AD95" s="275">
        <f t="shared" si="11"/>
        <v>11131260.75</v>
      </c>
      <c r="AE95" s="276">
        <f t="shared" si="12"/>
        <v>44525043</v>
      </c>
    </row>
    <row r="96" spans="2:31">
      <c r="B96" s="227" t="s">
        <v>251</v>
      </c>
      <c r="C96" s="228" t="s">
        <v>252</v>
      </c>
      <c r="D96" s="228" t="s">
        <v>110</v>
      </c>
      <c r="E96" s="228" t="s">
        <v>106</v>
      </c>
      <c r="F96" s="258" t="s">
        <v>102</v>
      </c>
      <c r="G96" s="374">
        <v>0.5</v>
      </c>
      <c r="H96" s="377">
        <v>6182.83046867758</v>
      </c>
      <c r="I96" s="382">
        <v>111.62041035606889</v>
      </c>
      <c r="J96" s="349">
        <f>Table1[[#This Row],[Embellishment Area (m2)]]*Table1[[#This Row],[Construction Unit Rate ($/m)]]*Table1[[#This Row],[Embellishment Area Factor]]</f>
        <v>345065.03703789861</v>
      </c>
      <c r="K96" s="263">
        <v>12365.66093735516</v>
      </c>
      <c r="L96" s="354">
        <v>66.125722619436161</v>
      </c>
      <c r="M96" s="101">
        <f>Table1[[#This Row],[Size of land (m2)]]*Table1[[#This Row],[Land Unit Rate ($/m2)]]</f>
        <v>817688.26514954423</v>
      </c>
      <c r="N96" s="261">
        <v>2021</v>
      </c>
      <c r="O96" s="219">
        <f>ROUND(IF(Table1[[#This Row],[Valuation Year]]=2016,(Table1[[#This Row],[Total Construction Cost ($)]]+Table1[[#This Row],[Land Value]])*('General Input Sheet'!$G$38/'General Input Sheet'!$G$43),Table1[[#This Row],[Total Construction Cost ($)]]+Table1[[#This Row],[Land Value]]),0)</f>
        <v>1162753</v>
      </c>
      <c r="P96" s="139" t="str" cm="1">
        <f t="array" ref="P96">_xlfn.IFS(Table1[[#This Row],[Asset Class]]&lt;&gt;"Local","y",P$11=$E96,"y",Table1[[#This Row],[Asset Class]]="Local","")</f>
        <v>y</v>
      </c>
      <c r="Q96" s="99" t="str" cm="1">
        <f t="array" ref="Q96">_xlfn.IFS(Table1[[#This Row],[Asset Class]]&lt;&gt;"Local","y",Q$11=$E96,"y",Table1[[#This Row],[Asset Class]]="Local","")</f>
        <v/>
      </c>
      <c r="R96" s="99" t="str" cm="1">
        <f t="array" ref="R96">_xlfn.IFS(Table1[[#This Row],[Asset Class]]&lt;&gt;"Local","y",R$11=$E96,"y",Table1[[#This Row],[Asset Class]]="Local","")</f>
        <v/>
      </c>
      <c r="S96" s="358" t="str" cm="1">
        <f t="array" ref="S96">_xlfn.IFS(Table1[[#This Row],[Asset Class]]&lt;&gt;"Local","y",S$11=$E96,"y",Table1[[#This Row],[Asset Class]]="Local","")</f>
        <v/>
      </c>
      <c r="U96" s="109">
        <f>IF(Table1[[#This Row],[Asset Class]]&lt;&gt;"Local",0.25,IF(P96="y",1,""))</f>
        <v>1</v>
      </c>
      <c r="V96" s="435" t="str">
        <f>IF(Table1[[#This Row],[Asset Class]]&lt;&gt;"Local",0.25,IF(Q96="y",1,""))</f>
        <v/>
      </c>
      <c r="W96" s="435" t="str">
        <f>IF(Table1[[#This Row],[Asset Class]]&lt;&gt;"Local",0.25,IF(R96="y",1,""))</f>
        <v/>
      </c>
      <c r="X96" s="435" t="str">
        <f>IF(Table1[[#This Row],[Asset Class]]&lt;&gt;"Local",0.25,IF(S96="y",1,""))</f>
        <v/>
      </c>
      <c r="Y96" s="109">
        <f t="shared" si="7"/>
        <v>1</v>
      </c>
      <c r="AA96" s="274">
        <f t="shared" si="8"/>
        <v>1162753</v>
      </c>
      <c r="AB96" s="275" t="str">
        <f t="shared" si="9"/>
        <v/>
      </c>
      <c r="AC96" s="275" t="str">
        <f t="shared" si="10"/>
        <v/>
      </c>
      <c r="AD96" s="275" t="str">
        <f t="shared" si="11"/>
        <v/>
      </c>
      <c r="AE96" s="276">
        <f t="shared" si="12"/>
        <v>1162753</v>
      </c>
    </row>
    <row r="97" spans="2:31">
      <c r="B97" s="227" t="s">
        <v>253</v>
      </c>
      <c r="C97" s="228" t="s">
        <v>254</v>
      </c>
      <c r="D97" s="228" t="s">
        <v>110</v>
      </c>
      <c r="E97" s="228" t="s">
        <v>106</v>
      </c>
      <c r="F97" s="258" t="s">
        <v>102</v>
      </c>
      <c r="G97" s="374">
        <v>0.5</v>
      </c>
      <c r="H97" s="377">
        <v>1354.3957750203861</v>
      </c>
      <c r="I97" s="382">
        <v>111.62041035606889</v>
      </c>
      <c r="J97" s="349">
        <f>Table1[[#This Row],[Embellishment Area (m2)]]*Table1[[#This Row],[Construction Unit Rate ($/m)]]*Table1[[#This Row],[Embellishment Area Factor]]</f>
        <v>75589.106096150717</v>
      </c>
      <c r="K97" s="263">
        <v>2708.7915500407721</v>
      </c>
      <c r="L97" s="354">
        <v>66.125722619436161</v>
      </c>
      <c r="M97" s="101">
        <f>Table1[[#This Row],[Size of land (m2)]]*Table1[[#This Row],[Land Unit Rate ($/m2)]]</f>
        <v>179120.79867186863</v>
      </c>
      <c r="N97" s="261">
        <v>2021</v>
      </c>
      <c r="O97" s="219">
        <f>ROUND(IF(Table1[[#This Row],[Valuation Year]]=2016,(Table1[[#This Row],[Total Construction Cost ($)]]+Table1[[#This Row],[Land Value]])*('General Input Sheet'!$G$38/'General Input Sheet'!$G$43),Table1[[#This Row],[Total Construction Cost ($)]]+Table1[[#This Row],[Land Value]]),0)</f>
        <v>254710</v>
      </c>
      <c r="P97" s="139" t="str" cm="1">
        <f t="array" ref="P97">_xlfn.IFS(Table1[[#This Row],[Asset Class]]&lt;&gt;"Local","y",P$11=$E97,"y",Table1[[#This Row],[Asset Class]]="Local","")</f>
        <v>y</v>
      </c>
      <c r="Q97" s="99" t="str" cm="1">
        <f t="array" ref="Q97">_xlfn.IFS(Table1[[#This Row],[Asset Class]]&lt;&gt;"Local","y",Q$11=$E97,"y",Table1[[#This Row],[Asset Class]]="Local","")</f>
        <v/>
      </c>
      <c r="R97" s="99" t="str" cm="1">
        <f t="array" ref="R97">_xlfn.IFS(Table1[[#This Row],[Asset Class]]&lt;&gt;"Local","y",R$11=$E97,"y",Table1[[#This Row],[Asset Class]]="Local","")</f>
        <v/>
      </c>
      <c r="S97" s="358" t="str" cm="1">
        <f t="array" ref="S97">_xlfn.IFS(Table1[[#This Row],[Asset Class]]&lt;&gt;"Local","y",S$11=$E97,"y",Table1[[#This Row],[Asset Class]]="Local","")</f>
        <v/>
      </c>
      <c r="U97" s="109">
        <f>IF(Table1[[#This Row],[Asset Class]]&lt;&gt;"Local",0.25,IF(P97="y",1,""))</f>
        <v>1</v>
      </c>
      <c r="V97" s="435" t="str">
        <f>IF(Table1[[#This Row],[Asset Class]]&lt;&gt;"Local",0.25,IF(Q97="y",1,""))</f>
        <v/>
      </c>
      <c r="W97" s="435" t="str">
        <f>IF(Table1[[#This Row],[Asset Class]]&lt;&gt;"Local",0.25,IF(R97="y",1,""))</f>
        <v/>
      </c>
      <c r="X97" s="435" t="str">
        <f>IF(Table1[[#This Row],[Asset Class]]&lt;&gt;"Local",0.25,IF(S97="y",1,""))</f>
        <v/>
      </c>
      <c r="Y97" s="109">
        <f t="shared" si="7"/>
        <v>1</v>
      </c>
      <c r="AA97" s="274">
        <f t="shared" si="8"/>
        <v>254710</v>
      </c>
      <c r="AB97" s="275" t="str">
        <f t="shared" si="9"/>
        <v/>
      </c>
      <c r="AC97" s="275" t="str">
        <f t="shared" si="10"/>
        <v/>
      </c>
      <c r="AD97" s="275" t="str">
        <f t="shared" si="11"/>
        <v/>
      </c>
      <c r="AE97" s="276">
        <f t="shared" si="12"/>
        <v>254710</v>
      </c>
    </row>
    <row r="98" spans="2:31">
      <c r="B98" s="227" t="s">
        <v>255</v>
      </c>
      <c r="C98" s="228" t="s">
        <v>256</v>
      </c>
      <c r="D98" s="228" t="s">
        <v>110</v>
      </c>
      <c r="E98" s="228" t="s">
        <v>106</v>
      </c>
      <c r="F98" s="258" t="s">
        <v>102</v>
      </c>
      <c r="G98" s="374">
        <v>0.5</v>
      </c>
      <c r="H98" s="377">
        <v>605.62854667002148</v>
      </c>
      <c r="I98" s="382">
        <v>111.62041035606889</v>
      </c>
      <c r="J98" s="349">
        <f>Table1[[#This Row],[Embellishment Area (m2)]]*Table1[[#This Row],[Construction Unit Rate ($/m)]]*Table1[[#This Row],[Embellishment Area Factor]]</f>
        <v>33800.25345132871</v>
      </c>
      <c r="K98" s="263">
        <v>1211.257093340043</v>
      </c>
      <c r="L98" s="354">
        <v>66.125722619436161</v>
      </c>
      <c r="M98" s="101">
        <f>Table1[[#This Row],[Size of land (m2)]]*Table1[[#This Row],[Land Unit Rate ($/m2)]]</f>
        <v>80095.250575028171</v>
      </c>
      <c r="N98" s="261">
        <v>2021</v>
      </c>
      <c r="O98" s="219">
        <f>ROUND(IF(Table1[[#This Row],[Valuation Year]]=2016,(Table1[[#This Row],[Total Construction Cost ($)]]+Table1[[#This Row],[Land Value]])*('General Input Sheet'!$G$38/'General Input Sheet'!$G$43),Table1[[#This Row],[Total Construction Cost ($)]]+Table1[[#This Row],[Land Value]]),0)</f>
        <v>113896</v>
      </c>
      <c r="P98" s="139" t="str" cm="1">
        <f t="array" ref="P98">_xlfn.IFS(Table1[[#This Row],[Asset Class]]&lt;&gt;"Local","y",P$11=$E98,"y",Table1[[#This Row],[Asset Class]]="Local","")</f>
        <v>y</v>
      </c>
      <c r="Q98" s="99" t="str" cm="1">
        <f t="array" ref="Q98">_xlfn.IFS(Table1[[#This Row],[Asset Class]]&lt;&gt;"Local","y",Q$11=$E98,"y",Table1[[#This Row],[Asset Class]]="Local","")</f>
        <v/>
      </c>
      <c r="R98" s="99" t="str" cm="1">
        <f t="array" ref="R98">_xlfn.IFS(Table1[[#This Row],[Asset Class]]&lt;&gt;"Local","y",R$11=$E98,"y",Table1[[#This Row],[Asset Class]]="Local","")</f>
        <v/>
      </c>
      <c r="S98" s="358" t="str" cm="1">
        <f t="array" ref="S98">_xlfn.IFS(Table1[[#This Row],[Asset Class]]&lt;&gt;"Local","y",S$11=$E98,"y",Table1[[#This Row],[Asset Class]]="Local","")</f>
        <v/>
      </c>
      <c r="U98" s="109">
        <f>IF(Table1[[#This Row],[Asset Class]]&lt;&gt;"Local",0.25,IF(P98="y",1,""))</f>
        <v>1</v>
      </c>
      <c r="V98" s="435" t="str">
        <f>IF(Table1[[#This Row],[Asset Class]]&lt;&gt;"Local",0.25,IF(Q98="y",1,""))</f>
        <v/>
      </c>
      <c r="W98" s="435" t="str">
        <f>IF(Table1[[#This Row],[Asset Class]]&lt;&gt;"Local",0.25,IF(R98="y",1,""))</f>
        <v/>
      </c>
      <c r="X98" s="435" t="str">
        <f>IF(Table1[[#This Row],[Asset Class]]&lt;&gt;"Local",0.25,IF(S98="y",1,""))</f>
        <v/>
      </c>
      <c r="Y98" s="109">
        <f t="shared" si="7"/>
        <v>1</v>
      </c>
      <c r="AA98" s="274">
        <f t="shared" si="8"/>
        <v>113896</v>
      </c>
      <c r="AB98" s="275" t="str">
        <f t="shared" si="9"/>
        <v/>
      </c>
      <c r="AC98" s="275" t="str">
        <f t="shared" si="10"/>
        <v/>
      </c>
      <c r="AD98" s="275" t="str">
        <f t="shared" si="11"/>
        <v/>
      </c>
      <c r="AE98" s="276">
        <f t="shared" si="12"/>
        <v>113896</v>
      </c>
    </row>
    <row r="99" spans="2:31">
      <c r="B99" s="227" t="s">
        <v>257</v>
      </c>
      <c r="C99" s="228" t="s">
        <v>258</v>
      </c>
      <c r="D99" s="228" t="s">
        <v>105</v>
      </c>
      <c r="E99" s="228" t="s">
        <v>106</v>
      </c>
      <c r="F99" s="258" t="s">
        <v>130</v>
      </c>
      <c r="G99" s="374">
        <v>0.5</v>
      </c>
      <c r="H99" s="377">
        <v>5497.8248052390254</v>
      </c>
      <c r="I99" s="382">
        <v>295.91815694928124</v>
      </c>
      <c r="J99" s="349">
        <f>Table1[[#This Row],[Embellishment Area (m2)]]*Table1[[#This Row],[Construction Unit Rate ($/m)]]*Table1[[#This Row],[Embellishment Area Factor]]</f>
        <v>813453.09179818677</v>
      </c>
      <c r="K99" s="263">
        <v>10995.649610478051</v>
      </c>
      <c r="L99" s="354">
        <v>157.26221918381682</v>
      </c>
      <c r="M99" s="101">
        <f>Table1[[#This Row],[Size of land (m2)]]*Table1[[#This Row],[Land Unit Rate ($/m2)]]</f>
        <v>1729200.2591114494</v>
      </c>
      <c r="N99" s="261">
        <v>2021</v>
      </c>
      <c r="O99" s="219">
        <f>ROUND(IF(Table1[[#This Row],[Valuation Year]]=2016,(Table1[[#This Row],[Total Construction Cost ($)]]+Table1[[#This Row],[Land Value]])*('General Input Sheet'!$G$38/'General Input Sheet'!$G$43),Table1[[#This Row],[Total Construction Cost ($)]]+Table1[[#This Row],[Land Value]]),0)</f>
        <v>2542653</v>
      </c>
      <c r="P99" s="139" t="str" cm="1">
        <f t="array" ref="P99">_xlfn.IFS(Table1[[#This Row],[Asset Class]]&lt;&gt;"Local","y",P$11=$E99,"y",Table1[[#This Row],[Asset Class]]="Local","")</f>
        <v>y</v>
      </c>
      <c r="Q99" s="99" t="str" cm="1">
        <f t="array" ref="Q99">_xlfn.IFS(Table1[[#This Row],[Asset Class]]&lt;&gt;"Local","y",Q$11=$E99,"y",Table1[[#This Row],[Asset Class]]="Local","")</f>
        <v>y</v>
      </c>
      <c r="R99" s="99" t="str" cm="1">
        <f t="array" ref="R99">_xlfn.IFS(Table1[[#This Row],[Asset Class]]&lt;&gt;"Local","y",R$11=$E99,"y",Table1[[#This Row],[Asset Class]]="Local","")</f>
        <v>y</v>
      </c>
      <c r="S99" s="358" t="str" cm="1">
        <f t="array" ref="S99">_xlfn.IFS(Table1[[#This Row],[Asset Class]]&lt;&gt;"Local","y",S$11=$E99,"y",Table1[[#This Row],[Asset Class]]="Local","")</f>
        <v>y</v>
      </c>
      <c r="U99" s="109">
        <f>IF(Table1[[#This Row],[Asset Class]]&lt;&gt;"Local",0.25,IF(P99="y",1,""))</f>
        <v>0.25</v>
      </c>
      <c r="V99" s="435">
        <f>IF(Table1[[#This Row],[Asset Class]]&lt;&gt;"Local",0.25,IF(Q99="y",1,""))</f>
        <v>0.25</v>
      </c>
      <c r="W99" s="435">
        <f>IF(Table1[[#This Row],[Asset Class]]&lt;&gt;"Local",0.25,IF(R99="y",1,""))</f>
        <v>0.25</v>
      </c>
      <c r="X99" s="435">
        <f>IF(Table1[[#This Row],[Asset Class]]&lt;&gt;"Local",0.25,IF(S99="y",1,""))</f>
        <v>0.25</v>
      </c>
      <c r="Y99" s="109">
        <f t="shared" si="7"/>
        <v>1</v>
      </c>
      <c r="AA99" s="274">
        <f t="shared" si="8"/>
        <v>635663.25</v>
      </c>
      <c r="AB99" s="275">
        <f t="shared" si="9"/>
        <v>635663.25</v>
      </c>
      <c r="AC99" s="275">
        <f t="shared" si="10"/>
        <v>635663.25</v>
      </c>
      <c r="AD99" s="275">
        <f t="shared" si="11"/>
        <v>635663.25</v>
      </c>
      <c r="AE99" s="276">
        <f t="shared" si="12"/>
        <v>2542653</v>
      </c>
    </row>
    <row r="100" spans="2:31">
      <c r="B100" s="227" t="s">
        <v>255</v>
      </c>
      <c r="C100" s="228" t="s">
        <v>259</v>
      </c>
      <c r="D100" s="228" t="s">
        <v>110</v>
      </c>
      <c r="E100" s="228" t="s">
        <v>106</v>
      </c>
      <c r="F100" s="258" t="s">
        <v>102</v>
      </c>
      <c r="G100" s="374">
        <v>0.5</v>
      </c>
      <c r="H100" s="377">
        <v>25631.111683865274</v>
      </c>
      <c r="I100" s="382">
        <v>111.62041035606889</v>
      </c>
      <c r="J100" s="349">
        <f>Table1[[#This Row],[Embellishment Area (m2)]]*Table1[[#This Row],[Construction Unit Rate ($/m)]]*Table1[[#This Row],[Embellishment Area Factor]]</f>
        <v>1430477.6020176369</v>
      </c>
      <c r="K100" s="263">
        <v>51262.223367730548</v>
      </c>
      <c r="L100" s="354">
        <v>66.125722619436161</v>
      </c>
      <c r="M100" s="101">
        <f>Table1[[#This Row],[Size of land (m2)]]*Table1[[#This Row],[Land Unit Rate ($/m2)]]</f>
        <v>3389751.5632701288</v>
      </c>
      <c r="N100" s="261">
        <v>2021</v>
      </c>
      <c r="O100" s="219">
        <f>ROUND(IF(Table1[[#This Row],[Valuation Year]]=2016,(Table1[[#This Row],[Total Construction Cost ($)]]+Table1[[#This Row],[Land Value]])*('General Input Sheet'!$G$38/'General Input Sheet'!$G$43),Table1[[#This Row],[Total Construction Cost ($)]]+Table1[[#This Row],[Land Value]]),0)</f>
        <v>4820229</v>
      </c>
      <c r="P100" s="139" t="str" cm="1">
        <f t="array" ref="P100">_xlfn.IFS(Table1[[#This Row],[Asset Class]]&lt;&gt;"Local","y",P$11=$E100,"y",Table1[[#This Row],[Asset Class]]="Local","")</f>
        <v>y</v>
      </c>
      <c r="Q100" s="99" t="str" cm="1">
        <f t="array" ref="Q100">_xlfn.IFS(Table1[[#This Row],[Asset Class]]&lt;&gt;"Local","y",Q$11=$E100,"y",Table1[[#This Row],[Asset Class]]="Local","")</f>
        <v/>
      </c>
      <c r="R100" s="99" t="str" cm="1">
        <f t="array" ref="R100">_xlfn.IFS(Table1[[#This Row],[Asset Class]]&lt;&gt;"Local","y",R$11=$E100,"y",Table1[[#This Row],[Asset Class]]="Local","")</f>
        <v/>
      </c>
      <c r="S100" s="358" t="str" cm="1">
        <f t="array" ref="S100">_xlfn.IFS(Table1[[#This Row],[Asset Class]]&lt;&gt;"Local","y",S$11=$E100,"y",Table1[[#This Row],[Asset Class]]="Local","")</f>
        <v/>
      </c>
      <c r="U100" s="109">
        <f>IF(Table1[[#This Row],[Asset Class]]&lt;&gt;"Local",0.25,IF(P100="y",1,""))</f>
        <v>1</v>
      </c>
      <c r="V100" s="435" t="str">
        <f>IF(Table1[[#This Row],[Asset Class]]&lt;&gt;"Local",0.25,IF(Q100="y",1,""))</f>
        <v/>
      </c>
      <c r="W100" s="435" t="str">
        <f>IF(Table1[[#This Row],[Asset Class]]&lt;&gt;"Local",0.25,IF(R100="y",1,""))</f>
        <v/>
      </c>
      <c r="X100" s="435" t="str">
        <f>IF(Table1[[#This Row],[Asset Class]]&lt;&gt;"Local",0.25,IF(S100="y",1,""))</f>
        <v/>
      </c>
      <c r="Y100" s="109">
        <f t="shared" si="7"/>
        <v>1</v>
      </c>
      <c r="AA100" s="274">
        <f t="shared" si="8"/>
        <v>4820229</v>
      </c>
      <c r="AB100" s="275" t="str">
        <f t="shared" si="9"/>
        <v/>
      </c>
      <c r="AC100" s="275" t="str">
        <f t="shared" si="10"/>
        <v/>
      </c>
      <c r="AD100" s="275" t="str">
        <f t="shared" si="11"/>
        <v/>
      </c>
      <c r="AE100" s="276">
        <f t="shared" si="12"/>
        <v>4820229</v>
      </c>
    </row>
    <row r="101" spans="2:31">
      <c r="B101" s="227" t="s">
        <v>260</v>
      </c>
      <c r="C101" s="228" t="s">
        <v>261</v>
      </c>
      <c r="D101" s="228" t="s">
        <v>110</v>
      </c>
      <c r="E101" s="228" t="s">
        <v>106</v>
      </c>
      <c r="F101" s="258" t="s">
        <v>102</v>
      </c>
      <c r="G101" s="374">
        <v>0.5</v>
      </c>
      <c r="H101" s="377">
        <v>9119.2069620060101</v>
      </c>
      <c r="I101" s="382">
        <v>111.62041035606889</v>
      </c>
      <c r="J101" s="349">
        <f>Table1[[#This Row],[Embellishment Area (m2)]]*Table1[[#This Row],[Construction Unit Rate ($/m)]]*Table1[[#This Row],[Embellishment Area Factor]]</f>
        <v>508944.81161051558</v>
      </c>
      <c r="K101" s="263">
        <v>18238.41392401202</v>
      </c>
      <c r="L101" s="354">
        <v>66.125722619436161</v>
      </c>
      <c r="M101" s="101">
        <f>Table1[[#This Row],[Size of land (m2)]]*Table1[[#This Row],[Land Unit Rate ($/m2)]]</f>
        <v>1206028.3001576811</v>
      </c>
      <c r="N101" s="261">
        <v>2021</v>
      </c>
      <c r="O101" s="219">
        <f>ROUND(IF(Table1[[#This Row],[Valuation Year]]=2016,(Table1[[#This Row],[Total Construction Cost ($)]]+Table1[[#This Row],[Land Value]])*('General Input Sheet'!$G$38/'General Input Sheet'!$G$43),Table1[[#This Row],[Total Construction Cost ($)]]+Table1[[#This Row],[Land Value]]),0)</f>
        <v>1714973</v>
      </c>
      <c r="P101" s="139" t="str" cm="1">
        <f t="array" ref="P101">_xlfn.IFS(Table1[[#This Row],[Asset Class]]&lt;&gt;"Local","y",P$11=$E101,"y",Table1[[#This Row],[Asset Class]]="Local","")</f>
        <v>y</v>
      </c>
      <c r="Q101" s="99" t="str" cm="1">
        <f t="array" ref="Q101">_xlfn.IFS(Table1[[#This Row],[Asset Class]]&lt;&gt;"Local","y",Q$11=$E101,"y",Table1[[#This Row],[Asset Class]]="Local","")</f>
        <v/>
      </c>
      <c r="R101" s="99" t="str" cm="1">
        <f t="array" ref="R101">_xlfn.IFS(Table1[[#This Row],[Asset Class]]&lt;&gt;"Local","y",R$11=$E101,"y",Table1[[#This Row],[Asset Class]]="Local","")</f>
        <v/>
      </c>
      <c r="S101" s="358" t="str" cm="1">
        <f t="array" ref="S101">_xlfn.IFS(Table1[[#This Row],[Asset Class]]&lt;&gt;"Local","y",S$11=$E101,"y",Table1[[#This Row],[Asset Class]]="Local","")</f>
        <v/>
      </c>
      <c r="U101" s="109">
        <f>IF(Table1[[#This Row],[Asset Class]]&lt;&gt;"Local",0.25,IF(P101="y",1,""))</f>
        <v>1</v>
      </c>
      <c r="V101" s="435" t="str">
        <f>IF(Table1[[#This Row],[Asset Class]]&lt;&gt;"Local",0.25,IF(Q101="y",1,""))</f>
        <v/>
      </c>
      <c r="W101" s="435" t="str">
        <f>IF(Table1[[#This Row],[Asset Class]]&lt;&gt;"Local",0.25,IF(R101="y",1,""))</f>
        <v/>
      </c>
      <c r="X101" s="435" t="str">
        <f>IF(Table1[[#This Row],[Asset Class]]&lt;&gt;"Local",0.25,IF(S101="y",1,""))</f>
        <v/>
      </c>
      <c r="Y101" s="109">
        <f t="shared" si="7"/>
        <v>1</v>
      </c>
      <c r="AA101" s="274">
        <f t="shared" si="8"/>
        <v>1714973</v>
      </c>
      <c r="AB101" s="275" t="str">
        <f t="shared" si="9"/>
        <v/>
      </c>
      <c r="AC101" s="275" t="str">
        <f t="shared" si="10"/>
        <v/>
      </c>
      <c r="AD101" s="275" t="str">
        <f t="shared" si="11"/>
        <v/>
      </c>
      <c r="AE101" s="276">
        <f t="shared" si="12"/>
        <v>1714973</v>
      </c>
    </row>
    <row r="102" spans="2:31">
      <c r="B102" s="227" t="s">
        <v>262</v>
      </c>
      <c r="C102" s="228" t="s">
        <v>263</v>
      </c>
      <c r="D102" s="228" t="s">
        <v>110</v>
      </c>
      <c r="E102" s="228" t="s">
        <v>106</v>
      </c>
      <c r="F102" s="258" t="s">
        <v>107</v>
      </c>
      <c r="G102" s="374">
        <v>0.5</v>
      </c>
      <c r="H102" s="377">
        <v>3547.501934838408</v>
      </c>
      <c r="I102" s="382">
        <v>111.62041035606889</v>
      </c>
      <c r="J102" s="349">
        <f>Table1[[#This Row],[Embellishment Area (m2)]]*Table1[[#This Row],[Construction Unit Rate ($/m)]]*Table1[[#This Row],[Embellishment Area Factor]]</f>
        <v>197986.81085280573</v>
      </c>
      <c r="K102" s="263">
        <v>7095.0038696768161</v>
      </c>
      <c r="L102" s="354">
        <v>66.125722619436161</v>
      </c>
      <c r="M102" s="101">
        <f>Table1[[#This Row],[Size of land (m2)]]*Table1[[#This Row],[Land Unit Rate ($/m2)]]</f>
        <v>469162.25787007535</v>
      </c>
      <c r="N102" s="261">
        <v>2021</v>
      </c>
      <c r="O102" s="219">
        <f>ROUND(IF(Table1[[#This Row],[Valuation Year]]=2016,(Table1[[#This Row],[Total Construction Cost ($)]]+Table1[[#This Row],[Land Value]])*('General Input Sheet'!$G$38/'General Input Sheet'!$G$43),Table1[[#This Row],[Total Construction Cost ($)]]+Table1[[#This Row],[Land Value]]),0)</f>
        <v>667149</v>
      </c>
      <c r="P102" s="139" t="str" cm="1">
        <f t="array" ref="P102">_xlfn.IFS(Table1[[#This Row],[Asset Class]]&lt;&gt;"Local","y",P$11=$E102,"y",Table1[[#This Row],[Asset Class]]="Local","")</f>
        <v>y</v>
      </c>
      <c r="Q102" s="99" t="str" cm="1">
        <f t="array" ref="Q102">_xlfn.IFS(Table1[[#This Row],[Asset Class]]&lt;&gt;"Local","y",Q$11=$E102,"y",Table1[[#This Row],[Asset Class]]="Local","")</f>
        <v/>
      </c>
      <c r="R102" s="99" t="str" cm="1">
        <f t="array" ref="R102">_xlfn.IFS(Table1[[#This Row],[Asset Class]]&lt;&gt;"Local","y",R$11=$E102,"y",Table1[[#This Row],[Asset Class]]="Local","")</f>
        <v/>
      </c>
      <c r="S102" s="358" t="str" cm="1">
        <f t="array" ref="S102">_xlfn.IFS(Table1[[#This Row],[Asset Class]]&lt;&gt;"Local","y",S$11=$E102,"y",Table1[[#This Row],[Asset Class]]="Local","")</f>
        <v/>
      </c>
      <c r="U102" s="109">
        <f>IF(Table1[[#This Row],[Asset Class]]&lt;&gt;"Local",0.25,IF(P102="y",1,""))</f>
        <v>1</v>
      </c>
      <c r="V102" s="435" t="str">
        <f>IF(Table1[[#This Row],[Asset Class]]&lt;&gt;"Local",0.25,IF(Q102="y",1,""))</f>
        <v/>
      </c>
      <c r="W102" s="435" t="str">
        <f>IF(Table1[[#This Row],[Asset Class]]&lt;&gt;"Local",0.25,IF(R102="y",1,""))</f>
        <v/>
      </c>
      <c r="X102" s="435" t="str">
        <f>IF(Table1[[#This Row],[Asset Class]]&lt;&gt;"Local",0.25,IF(S102="y",1,""))</f>
        <v/>
      </c>
      <c r="Y102" s="109">
        <f t="shared" si="7"/>
        <v>1</v>
      </c>
      <c r="AA102" s="274">
        <f t="shared" si="8"/>
        <v>667149</v>
      </c>
      <c r="AB102" s="275" t="str">
        <f t="shared" si="9"/>
        <v/>
      </c>
      <c r="AC102" s="275" t="str">
        <f t="shared" si="10"/>
        <v/>
      </c>
      <c r="AD102" s="275" t="str">
        <f t="shared" si="11"/>
        <v/>
      </c>
      <c r="AE102" s="276">
        <f t="shared" si="12"/>
        <v>667149</v>
      </c>
    </row>
    <row r="103" spans="2:31">
      <c r="B103" s="227" t="s">
        <v>264</v>
      </c>
      <c r="C103" s="228" t="s">
        <v>265</v>
      </c>
      <c r="D103" s="228" t="s">
        <v>105</v>
      </c>
      <c r="E103" s="228" t="s">
        <v>106</v>
      </c>
      <c r="F103" s="258" t="s">
        <v>102</v>
      </c>
      <c r="G103" s="374">
        <v>0.5</v>
      </c>
      <c r="H103" s="377">
        <v>20287.895583851881</v>
      </c>
      <c r="I103" s="382">
        <v>295.91815694928124</v>
      </c>
      <c r="J103" s="349">
        <f>Table1[[#This Row],[Embellishment Area (m2)]]*Table1[[#This Row],[Construction Unit Rate ($/m)]]*Table1[[#This Row],[Embellishment Area Factor]]</f>
        <v>3001778.3347764555</v>
      </c>
      <c r="K103" s="263">
        <v>40575.791167703763</v>
      </c>
      <c r="L103" s="354">
        <v>157.26221918381682</v>
      </c>
      <c r="M103" s="101">
        <f>Table1[[#This Row],[Size of land (m2)]]*Table1[[#This Row],[Land Unit Rate ($/m2)]]</f>
        <v>6381038.9641722078</v>
      </c>
      <c r="N103" s="261">
        <v>2021</v>
      </c>
      <c r="O103" s="219">
        <f>ROUND(IF(Table1[[#This Row],[Valuation Year]]=2016,(Table1[[#This Row],[Total Construction Cost ($)]]+Table1[[#This Row],[Land Value]])*('General Input Sheet'!$G$38/'General Input Sheet'!$G$43),Table1[[#This Row],[Total Construction Cost ($)]]+Table1[[#This Row],[Land Value]]),0)</f>
        <v>9382817</v>
      </c>
      <c r="P103" s="139" t="str" cm="1">
        <f t="array" ref="P103">_xlfn.IFS(Table1[[#This Row],[Asset Class]]&lt;&gt;"Local","y",P$11=$E103,"y",Table1[[#This Row],[Asset Class]]="Local","")</f>
        <v>y</v>
      </c>
      <c r="Q103" s="99" t="str" cm="1">
        <f t="array" ref="Q103">_xlfn.IFS(Table1[[#This Row],[Asset Class]]&lt;&gt;"Local","y",Q$11=$E103,"y",Table1[[#This Row],[Asset Class]]="Local","")</f>
        <v>y</v>
      </c>
      <c r="R103" s="99" t="str" cm="1">
        <f t="array" ref="R103">_xlfn.IFS(Table1[[#This Row],[Asset Class]]&lt;&gt;"Local","y",R$11=$E103,"y",Table1[[#This Row],[Asset Class]]="Local","")</f>
        <v>y</v>
      </c>
      <c r="S103" s="358" t="str" cm="1">
        <f t="array" ref="S103">_xlfn.IFS(Table1[[#This Row],[Asset Class]]&lt;&gt;"Local","y",S$11=$E103,"y",Table1[[#This Row],[Asset Class]]="Local","")</f>
        <v>y</v>
      </c>
      <c r="U103" s="109">
        <f>IF(Table1[[#This Row],[Asset Class]]&lt;&gt;"Local",0.25,IF(P103="y",1,""))</f>
        <v>0.25</v>
      </c>
      <c r="V103" s="435">
        <f>IF(Table1[[#This Row],[Asset Class]]&lt;&gt;"Local",0.25,IF(Q103="y",1,""))</f>
        <v>0.25</v>
      </c>
      <c r="W103" s="435">
        <f>IF(Table1[[#This Row],[Asset Class]]&lt;&gt;"Local",0.25,IF(R103="y",1,""))</f>
        <v>0.25</v>
      </c>
      <c r="X103" s="435">
        <f>IF(Table1[[#This Row],[Asset Class]]&lt;&gt;"Local",0.25,IF(S103="y",1,""))</f>
        <v>0.25</v>
      </c>
      <c r="Y103" s="109">
        <f t="shared" si="7"/>
        <v>1</v>
      </c>
      <c r="AA103" s="274">
        <f t="shared" si="8"/>
        <v>2345704.25</v>
      </c>
      <c r="AB103" s="275">
        <f t="shared" si="9"/>
        <v>2345704.25</v>
      </c>
      <c r="AC103" s="275">
        <f t="shared" si="10"/>
        <v>2345704.25</v>
      </c>
      <c r="AD103" s="275">
        <f t="shared" si="11"/>
        <v>2345704.25</v>
      </c>
      <c r="AE103" s="276">
        <f t="shared" si="12"/>
        <v>9382817</v>
      </c>
    </row>
    <row r="104" spans="2:31">
      <c r="B104" s="227" t="s">
        <v>264</v>
      </c>
      <c r="C104" s="228" t="s">
        <v>266</v>
      </c>
      <c r="D104" s="228" t="s">
        <v>105</v>
      </c>
      <c r="E104" s="228" t="s">
        <v>106</v>
      </c>
      <c r="F104" s="258" t="s">
        <v>135</v>
      </c>
      <c r="G104" s="374">
        <v>0.5</v>
      </c>
      <c r="H104" s="377">
        <v>11038.654111914915</v>
      </c>
      <c r="I104" s="382">
        <v>295.91815694928124</v>
      </c>
      <c r="J104" s="349">
        <f>Table1[[#This Row],[Embellishment Area (m2)]]*Table1[[#This Row],[Construction Unit Rate ($/m)]]*Table1[[#This Row],[Embellishment Area Factor]]</f>
        <v>1633269.0899992334</v>
      </c>
      <c r="K104" s="263">
        <v>22077.30822382983</v>
      </c>
      <c r="L104" s="354">
        <v>157.26221918381682</v>
      </c>
      <c r="M104" s="101">
        <f>Table1[[#This Row],[Size of land (m2)]]*Table1[[#This Row],[Land Unit Rate ($/m2)]]</f>
        <v>3471926.4848846085</v>
      </c>
      <c r="N104" s="261">
        <v>2021</v>
      </c>
      <c r="O104" s="219">
        <f>ROUND(IF(Table1[[#This Row],[Valuation Year]]=2016,(Table1[[#This Row],[Total Construction Cost ($)]]+Table1[[#This Row],[Land Value]])*('General Input Sheet'!$G$38/'General Input Sheet'!$G$43),Table1[[#This Row],[Total Construction Cost ($)]]+Table1[[#This Row],[Land Value]]),0)</f>
        <v>5105196</v>
      </c>
      <c r="P104" s="139" t="str" cm="1">
        <f t="array" ref="P104">_xlfn.IFS(Table1[[#This Row],[Asset Class]]&lt;&gt;"Local","y",P$11=$E104,"y",Table1[[#This Row],[Asset Class]]="Local","")</f>
        <v>y</v>
      </c>
      <c r="Q104" s="99" t="str" cm="1">
        <f t="array" ref="Q104">_xlfn.IFS(Table1[[#This Row],[Asset Class]]&lt;&gt;"Local","y",Q$11=$E104,"y",Table1[[#This Row],[Asset Class]]="Local","")</f>
        <v>y</v>
      </c>
      <c r="R104" s="99" t="str" cm="1">
        <f t="array" ref="R104">_xlfn.IFS(Table1[[#This Row],[Asset Class]]&lt;&gt;"Local","y",R$11=$E104,"y",Table1[[#This Row],[Asset Class]]="Local","")</f>
        <v>y</v>
      </c>
      <c r="S104" s="358" t="str" cm="1">
        <f t="array" ref="S104">_xlfn.IFS(Table1[[#This Row],[Asset Class]]&lt;&gt;"Local","y",S$11=$E104,"y",Table1[[#This Row],[Asset Class]]="Local","")</f>
        <v>y</v>
      </c>
      <c r="U104" s="109">
        <f>IF(Table1[[#This Row],[Asset Class]]&lt;&gt;"Local",0.25,IF(P104="y",1,""))</f>
        <v>0.25</v>
      </c>
      <c r="V104" s="435">
        <f>IF(Table1[[#This Row],[Asset Class]]&lt;&gt;"Local",0.25,IF(Q104="y",1,""))</f>
        <v>0.25</v>
      </c>
      <c r="W104" s="435">
        <f>IF(Table1[[#This Row],[Asset Class]]&lt;&gt;"Local",0.25,IF(R104="y",1,""))</f>
        <v>0.25</v>
      </c>
      <c r="X104" s="435">
        <f>IF(Table1[[#This Row],[Asset Class]]&lt;&gt;"Local",0.25,IF(S104="y",1,""))</f>
        <v>0.25</v>
      </c>
      <c r="Y104" s="109">
        <f t="shared" si="7"/>
        <v>1</v>
      </c>
      <c r="AA104" s="274">
        <f t="shared" si="8"/>
        <v>1276299</v>
      </c>
      <c r="AB104" s="275">
        <f t="shared" si="9"/>
        <v>1276299</v>
      </c>
      <c r="AC104" s="275">
        <f t="shared" si="10"/>
        <v>1276299</v>
      </c>
      <c r="AD104" s="275">
        <f t="shared" si="11"/>
        <v>1276299</v>
      </c>
      <c r="AE104" s="276">
        <f t="shared" si="12"/>
        <v>5105196</v>
      </c>
    </row>
    <row r="105" spans="2:31">
      <c r="B105" s="227" t="s">
        <v>267</v>
      </c>
      <c r="C105" s="228" t="s">
        <v>268</v>
      </c>
      <c r="D105" s="228" t="s">
        <v>105</v>
      </c>
      <c r="E105" s="228" t="s">
        <v>106</v>
      </c>
      <c r="F105" s="258" t="s">
        <v>130</v>
      </c>
      <c r="G105" s="374">
        <v>0.5</v>
      </c>
      <c r="H105" s="377">
        <v>21454.03261253977</v>
      </c>
      <c r="I105" s="382">
        <v>295.91815694928124</v>
      </c>
      <c r="J105" s="349">
        <f>Table1[[#This Row],[Embellishment Area (m2)]]*Table1[[#This Row],[Construction Unit Rate ($/m)]]*Table1[[#This Row],[Embellishment Area Factor]]</f>
        <v>3174318.8949162709</v>
      </c>
      <c r="K105" s="263">
        <v>42908.065225079539</v>
      </c>
      <c r="L105" s="354">
        <v>157.26221918381682</v>
      </c>
      <c r="M105" s="101">
        <f>Table1[[#This Row],[Size of land (m2)]]*Table1[[#This Row],[Land Unit Rate ($/m2)]]</f>
        <v>6747817.5581799671</v>
      </c>
      <c r="N105" s="261">
        <v>2021</v>
      </c>
      <c r="O105" s="219">
        <f>ROUND(IF(Table1[[#This Row],[Valuation Year]]=2016,(Table1[[#This Row],[Total Construction Cost ($)]]+Table1[[#This Row],[Land Value]])*('General Input Sheet'!$G$38/'General Input Sheet'!$G$43),Table1[[#This Row],[Total Construction Cost ($)]]+Table1[[#This Row],[Land Value]]),0)</f>
        <v>9922136</v>
      </c>
      <c r="P105" s="139" t="str" cm="1">
        <f t="array" ref="P105">_xlfn.IFS(Table1[[#This Row],[Asset Class]]&lt;&gt;"Local","y",P$11=$E105,"y",Table1[[#This Row],[Asset Class]]="Local","")</f>
        <v>y</v>
      </c>
      <c r="Q105" s="99" t="str" cm="1">
        <f t="array" ref="Q105">_xlfn.IFS(Table1[[#This Row],[Asset Class]]&lt;&gt;"Local","y",Q$11=$E105,"y",Table1[[#This Row],[Asset Class]]="Local","")</f>
        <v>y</v>
      </c>
      <c r="R105" s="99" t="str" cm="1">
        <f t="array" ref="R105">_xlfn.IFS(Table1[[#This Row],[Asset Class]]&lt;&gt;"Local","y",R$11=$E105,"y",Table1[[#This Row],[Asset Class]]="Local","")</f>
        <v>y</v>
      </c>
      <c r="S105" s="358" t="str" cm="1">
        <f t="array" ref="S105">_xlfn.IFS(Table1[[#This Row],[Asset Class]]&lt;&gt;"Local","y",S$11=$E105,"y",Table1[[#This Row],[Asset Class]]="Local","")</f>
        <v>y</v>
      </c>
      <c r="U105" s="109">
        <f>IF(Table1[[#This Row],[Asset Class]]&lt;&gt;"Local",0.25,IF(P105="y",1,""))</f>
        <v>0.25</v>
      </c>
      <c r="V105" s="435">
        <f>IF(Table1[[#This Row],[Asset Class]]&lt;&gt;"Local",0.25,IF(Q105="y",1,""))</f>
        <v>0.25</v>
      </c>
      <c r="W105" s="435">
        <f>IF(Table1[[#This Row],[Asset Class]]&lt;&gt;"Local",0.25,IF(R105="y",1,""))</f>
        <v>0.25</v>
      </c>
      <c r="X105" s="435">
        <f>IF(Table1[[#This Row],[Asset Class]]&lt;&gt;"Local",0.25,IF(S105="y",1,""))</f>
        <v>0.25</v>
      </c>
      <c r="Y105" s="109">
        <f t="shared" si="7"/>
        <v>1</v>
      </c>
      <c r="AA105" s="274">
        <f t="shared" si="8"/>
        <v>2480534</v>
      </c>
      <c r="AB105" s="275">
        <f t="shared" si="9"/>
        <v>2480534</v>
      </c>
      <c r="AC105" s="275">
        <f t="shared" si="10"/>
        <v>2480534</v>
      </c>
      <c r="AD105" s="275">
        <f t="shared" si="11"/>
        <v>2480534</v>
      </c>
      <c r="AE105" s="276">
        <f t="shared" si="12"/>
        <v>9922136</v>
      </c>
    </row>
    <row r="106" spans="2:31">
      <c r="B106" s="227" t="s">
        <v>267</v>
      </c>
      <c r="C106" s="228" t="s">
        <v>269</v>
      </c>
      <c r="D106" s="228" t="s">
        <v>105</v>
      </c>
      <c r="E106" s="228" t="s">
        <v>106</v>
      </c>
      <c r="F106" s="258" t="s">
        <v>135</v>
      </c>
      <c r="G106" s="374">
        <v>0.5</v>
      </c>
      <c r="H106" s="377">
        <v>23272.826598265376</v>
      </c>
      <c r="I106" s="382">
        <v>295.91815694928124</v>
      </c>
      <c r="J106" s="349">
        <f>Table1[[#This Row],[Embellishment Area (m2)]]*Table1[[#This Row],[Construction Unit Rate ($/m)]]*Table1[[#This Row],[Embellishment Area Factor]]</f>
        <v>3443425.9769794503</v>
      </c>
      <c r="K106" s="263">
        <v>46545.653196530751</v>
      </c>
      <c r="L106" s="354">
        <v>157.26221918381682</v>
      </c>
      <c r="M106" s="101">
        <f>Table1[[#This Row],[Size of land (m2)]]*Table1[[#This Row],[Land Unit Rate ($/m2)]]</f>
        <v>7319872.7150467429</v>
      </c>
      <c r="N106" s="261">
        <v>2021</v>
      </c>
      <c r="O106" s="219">
        <f>ROUND(IF(Table1[[#This Row],[Valuation Year]]=2016,(Table1[[#This Row],[Total Construction Cost ($)]]+Table1[[#This Row],[Land Value]])*('General Input Sheet'!$G$38/'General Input Sheet'!$G$43),Table1[[#This Row],[Total Construction Cost ($)]]+Table1[[#This Row],[Land Value]]),0)</f>
        <v>10763299</v>
      </c>
      <c r="P106" s="139" t="str" cm="1">
        <f t="array" ref="P106">_xlfn.IFS(Table1[[#This Row],[Asset Class]]&lt;&gt;"Local","y",P$11=$E106,"y",Table1[[#This Row],[Asset Class]]="Local","")</f>
        <v>y</v>
      </c>
      <c r="Q106" s="99" t="str" cm="1">
        <f t="array" ref="Q106">_xlfn.IFS(Table1[[#This Row],[Asset Class]]&lt;&gt;"Local","y",Q$11=$E106,"y",Table1[[#This Row],[Asset Class]]="Local","")</f>
        <v>y</v>
      </c>
      <c r="R106" s="99" t="str" cm="1">
        <f t="array" ref="R106">_xlfn.IFS(Table1[[#This Row],[Asset Class]]&lt;&gt;"Local","y",R$11=$E106,"y",Table1[[#This Row],[Asset Class]]="Local","")</f>
        <v>y</v>
      </c>
      <c r="S106" s="358" t="str" cm="1">
        <f t="array" ref="S106">_xlfn.IFS(Table1[[#This Row],[Asset Class]]&lt;&gt;"Local","y",S$11=$E106,"y",Table1[[#This Row],[Asset Class]]="Local","")</f>
        <v>y</v>
      </c>
      <c r="U106" s="109">
        <f>IF(Table1[[#This Row],[Asset Class]]&lt;&gt;"Local",0.25,IF(P106="y",1,""))</f>
        <v>0.25</v>
      </c>
      <c r="V106" s="435">
        <f>IF(Table1[[#This Row],[Asset Class]]&lt;&gt;"Local",0.25,IF(Q106="y",1,""))</f>
        <v>0.25</v>
      </c>
      <c r="W106" s="435">
        <f>IF(Table1[[#This Row],[Asset Class]]&lt;&gt;"Local",0.25,IF(R106="y",1,""))</f>
        <v>0.25</v>
      </c>
      <c r="X106" s="435">
        <f>IF(Table1[[#This Row],[Asset Class]]&lt;&gt;"Local",0.25,IF(S106="y",1,""))</f>
        <v>0.25</v>
      </c>
      <c r="Y106" s="109">
        <f t="shared" si="7"/>
        <v>1</v>
      </c>
      <c r="AA106" s="274">
        <f t="shared" si="8"/>
        <v>2690824.75</v>
      </c>
      <c r="AB106" s="275">
        <f t="shared" si="9"/>
        <v>2690824.75</v>
      </c>
      <c r="AC106" s="275">
        <f t="shared" si="10"/>
        <v>2690824.75</v>
      </c>
      <c r="AD106" s="275">
        <f t="shared" si="11"/>
        <v>2690824.75</v>
      </c>
      <c r="AE106" s="276">
        <f t="shared" si="12"/>
        <v>10763299</v>
      </c>
    </row>
    <row r="107" spans="2:31">
      <c r="B107" s="227" t="s">
        <v>267</v>
      </c>
      <c r="C107" s="228" t="s">
        <v>270</v>
      </c>
      <c r="D107" s="228" t="s">
        <v>105</v>
      </c>
      <c r="E107" s="228" t="s">
        <v>106</v>
      </c>
      <c r="F107" s="258" t="s">
        <v>135</v>
      </c>
      <c r="G107" s="374">
        <v>0.5</v>
      </c>
      <c r="H107" s="377">
        <v>75483.767270417753</v>
      </c>
      <c r="I107" s="382">
        <v>295.91815694928124</v>
      </c>
      <c r="J107" s="349">
        <f>Table1[[#This Row],[Embellishment Area (m2)]]*Table1[[#This Row],[Construction Unit Rate ($/m)]]*Table1[[#This Row],[Embellishment Area Factor]]</f>
        <v>11168508.645125249</v>
      </c>
      <c r="K107" s="263">
        <v>150967.53454083551</v>
      </c>
      <c r="L107" s="354">
        <v>157.26221918381682</v>
      </c>
      <c r="M107" s="101">
        <f>Table1[[#This Row],[Size of land (m2)]]*Table1[[#This Row],[Land Unit Rate ($/m2)]]</f>
        <v>23741489.506601311</v>
      </c>
      <c r="N107" s="261">
        <v>2021</v>
      </c>
      <c r="O107" s="219">
        <f>ROUND(IF(Table1[[#This Row],[Valuation Year]]=2016,(Table1[[#This Row],[Total Construction Cost ($)]]+Table1[[#This Row],[Land Value]])*('General Input Sheet'!$G$38/'General Input Sheet'!$G$43),Table1[[#This Row],[Total Construction Cost ($)]]+Table1[[#This Row],[Land Value]]),0)</f>
        <v>34909998</v>
      </c>
      <c r="P107" s="139" t="str" cm="1">
        <f t="array" ref="P107">_xlfn.IFS(Table1[[#This Row],[Asset Class]]&lt;&gt;"Local","y",P$11=$E107,"y",Table1[[#This Row],[Asset Class]]="Local","")</f>
        <v>y</v>
      </c>
      <c r="Q107" s="99" t="str" cm="1">
        <f t="array" ref="Q107">_xlfn.IFS(Table1[[#This Row],[Asset Class]]&lt;&gt;"Local","y",Q$11=$E107,"y",Table1[[#This Row],[Asset Class]]="Local","")</f>
        <v>y</v>
      </c>
      <c r="R107" s="99" t="str" cm="1">
        <f t="array" ref="R107">_xlfn.IFS(Table1[[#This Row],[Asset Class]]&lt;&gt;"Local","y",R$11=$E107,"y",Table1[[#This Row],[Asset Class]]="Local","")</f>
        <v>y</v>
      </c>
      <c r="S107" s="358" t="str" cm="1">
        <f t="array" ref="S107">_xlfn.IFS(Table1[[#This Row],[Asset Class]]&lt;&gt;"Local","y",S$11=$E107,"y",Table1[[#This Row],[Asset Class]]="Local","")</f>
        <v>y</v>
      </c>
      <c r="U107" s="109">
        <f>IF(Table1[[#This Row],[Asset Class]]&lt;&gt;"Local",0.25,IF(P107="y",1,""))</f>
        <v>0.25</v>
      </c>
      <c r="V107" s="435">
        <f>IF(Table1[[#This Row],[Asset Class]]&lt;&gt;"Local",0.25,IF(Q107="y",1,""))</f>
        <v>0.25</v>
      </c>
      <c r="W107" s="435">
        <f>IF(Table1[[#This Row],[Asset Class]]&lt;&gt;"Local",0.25,IF(R107="y",1,""))</f>
        <v>0.25</v>
      </c>
      <c r="X107" s="435">
        <f>IF(Table1[[#This Row],[Asset Class]]&lt;&gt;"Local",0.25,IF(S107="y",1,""))</f>
        <v>0.25</v>
      </c>
      <c r="Y107" s="109">
        <f t="shared" si="7"/>
        <v>1</v>
      </c>
      <c r="AA107" s="274">
        <f t="shared" si="8"/>
        <v>8727499.5</v>
      </c>
      <c r="AB107" s="275">
        <f t="shared" si="9"/>
        <v>8727499.5</v>
      </c>
      <c r="AC107" s="275">
        <f t="shared" si="10"/>
        <v>8727499.5</v>
      </c>
      <c r="AD107" s="275">
        <f t="shared" si="11"/>
        <v>8727499.5</v>
      </c>
      <c r="AE107" s="276">
        <f t="shared" si="12"/>
        <v>34909998</v>
      </c>
    </row>
    <row r="108" spans="2:31">
      <c r="B108" s="227" t="s">
        <v>267</v>
      </c>
      <c r="C108" s="228" t="s">
        <v>271</v>
      </c>
      <c r="D108" s="228" t="s">
        <v>105</v>
      </c>
      <c r="E108" s="228" t="s">
        <v>106</v>
      </c>
      <c r="F108" s="258" t="s">
        <v>102</v>
      </c>
      <c r="G108" s="374">
        <v>0.5</v>
      </c>
      <c r="H108" s="377">
        <v>64015.625619724102</v>
      </c>
      <c r="I108" s="382">
        <v>295.91815694928124</v>
      </c>
      <c r="J108" s="349">
        <f>Table1[[#This Row],[Embellishment Area (m2)]]*Table1[[#This Row],[Construction Unit Rate ($/m)]]*Table1[[#This Row],[Embellishment Area Factor]]</f>
        <v>9471692.9746719729</v>
      </c>
      <c r="K108" s="263">
        <v>128031.2512394482</v>
      </c>
      <c r="L108" s="354">
        <v>157.26221918381682</v>
      </c>
      <c r="M108" s="101">
        <f>Table1[[#This Row],[Size of land (m2)]]*Table1[[#This Row],[Land Unit Rate ($/m2)]]</f>
        <v>20134478.694796424</v>
      </c>
      <c r="N108" s="261">
        <v>2021</v>
      </c>
      <c r="O108" s="219">
        <f>ROUND(IF(Table1[[#This Row],[Valuation Year]]=2016,(Table1[[#This Row],[Total Construction Cost ($)]]+Table1[[#This Row],[Land Value]])*('General Input Sheet'!$G$38/'General Input Sheet'!$G$43),Table1[[#This Row],[Total Construction Cost ($)]]+Table1[[#This Row],[Land Value]]),0)</f>
        <v>29606172</v>
      </c>
      <c r="P108" s="139" t="str" cm="1">
        <f t="array" ref="P108">_xlfn.IFS(Table1[[#This Row],[Asset Class]]&lt;&gt;"Local","y",P$11=$E108,"y",Table1[[#This Row],[Asset Class]]="Local","")</f>
        <v>y</v>
      </c>
      <c r="Q108" s="99" t="str" cm="1">
        <f t="array" ref="Q108">_xlfn.IFS(Table1[[#This Row],[Asset Class]]&lt;&gt;"Local","y",Q$11=$E108,"y",Table1[[#This Row],[Asset Class]]="Local","")</f>
        <v>y</v>
      </c>
      <c r="R108" s="99" t="str" cm="1">
        <f t="array" ref="R108">_xlfn.IFS(Table1[[#This Row],[Asset Class]]&lt;&gt;"Local","y",R$11=$E108,"y",Table1[[#This Row],[Asset Class]]="Local","")</f>
        <v>y</v>
      </c>
      <c r="S108" s="358" t="str" cm="1">
        <f t="array" ref="S108">_xlfn.IFS(Table1[[#This Row],[Asset Class]]&lt;&gt;"Local","y",S$11=$E108,"y",Table1[[#This Row],[Asset Class]]="Local","")</f>
        <v>y</v>
      </c>
      <c r="U108" s="109">
        <f>IF(Table1[[#This Row],[Asset Class]]&lt;&gt;"Local",0.25,IF(P108="y",1,""))</f>
        <v>0.25</v>
      </c>
      <c r="V108" s="435">
        <f>IF(Table1[[#This Row],[Asset Class]]&lt;&gt;"Local",0.25,IF(Q108="y",1,""))</f>
        <v>0.25</v>
      </c>
      <c r="W108" s="435">
        <f>IF(Table1[[#This Row],[Asset Class]]&lt;&gt;"Local",0.25,IF(R108="y",1,""))</f>
        <v>0.25</v>
      </c>
      <c r="X108" s="435">
        <f>IF(Table1[[#This Row],[Asset Class]]&lt;&gt;"Local",0.25,IF(S108="y",1,""))</f>
        <v>0.25</v>
      </c>
      <c r="Y108" s="109">
        <f t="shared" si="7"/>
        <v>1</v>
      </c>
      <c r="AA108" s="274">
        <f t="shared" si="8"/>
        <v>7401543</v>
      </c>
      <c r="AB108" s="275">
        <f t="shared" si="9"/>
        <v>7401543</v>
      </c>
      <c r="AC108" s="275">
        <f t="shared" si="10"/>
        <v>7401543</v>
      </c>
      <c r="AD108" s="275">
        <f t="shared" si="11"/>
        <v>7401543</v>
      </c>
      <c r="AE108" s="276">
        <f t="shared" si="12"/>
        <v>29606172</v>
      </c>
    </row>
    <row r="109" spans="2:31">
      <c r="B109" s="227" t="s">
        <v>272</v>
      </c>
      <c r="C109" s="228" t="s">
        <v>273</v>
      </c>
      <c r="D109" s="228" t="s">
        <v>110</v>
      </c>
      <c r="E109" s="228" t="s">
        <v>106</v>
      </c>
      <c r="F109" s="258" t="s">
        <v>102</v>
      </c>
      <c r="G109" s="374">
        <v>0.5</v>
      </c>
      <c r="H109" s="377">
        <v>1289.052941863004</v>
      </c>
      <c r="I109" s="382">
        <v>111.62041035606889</v>
      </c>
      <c r="J109" s="349">
        <f>Table1[[#This Row],[Embellishment Area (m2)]]*Table1[[#This Row],[Construction Unit Rate ($/m)]]*Table1[[#This Row],[Embellishment Area Factor]]</f>
        <v>71942.309170723151</v>
      </c>
      <c r="K109" s="263">
        <v>0</v>
      </c>
      <c r="L109" s="354">
        <v>66.125722619436161</v>
      </c>
      <c r="M109" s="101">
        <f>Table1[[#This Row],[Size of land (m2)]]*Table1[[#This Row],[Land Unit Rate ($/m2)]]</f>
        <v>0</v>
      </c>
      <c r="N109" s="261">
        <v>2021</v>
      </c>
      <c r="O109" s="219">
        <f>ROUND(IF(Table1[[#This Row],[Valuation Year]]=2016,(Table1[[#This Row],[Total Construction Cost ($)]]+Table1[[#This Row],[Land Value]])*('General Input Sheet'!$G$38/'General Input Sheet'!$G$43),Table1[[#This Row],[Total Construction Cost ($)]]+Table1[[#This Row],[Land Value]]),0)</f>
        <v>71942</v>
      </c>
      <c r="P109" s="139" t="str" cm="1">
        <f t="array" ref="P109">_xlfn.IFS(Table1[[#This Row],[Asset Class]]&lt;&gt;"Local","y",P$11=$E109,"y",Table1[[#This Row],[Asset Class]]="Local","")</f>
        <v>y</v>
      </c>
      <c r="Q109" s="99" t="str" cm="1">
        <f t="array" ref="Q109">_xlfn.IFS(Table1[[#This Row],[Asset Class]]&lt;&gt;"Local","y",Q$11=$E109,"y",Table1[[#This Row],[Asset Class]]="Local","")</f>
        <v/>
      </c>
      <c r="R109" s="99" t="str" cm="1">
        <f t="array" ref="R109">_xlfn.IFS(Table1[[#This Row],[Asset Class]]&lt;&gt;"Local","y",R$11=$E109,"y",Table1[[#This Row],[Asset Class]]="Local","")</f>
        <v/>
      </c>
      <c r="S109" s="358" t="str" cm="1">
        <f t="array" ref="S109">_xlfn.IFS(Table1[[#This Row],[Asset Class]]&lt;&gt;"Local","y",S$11=$E109,"y",Table1[[#This Row],[Asset Class]]="Local","")</f>
        <v/>
      </c>
      <c r="U109" s="109">
        <f>IF(Table1[[#This Row],[Asset Class]]&lt;&gt;"Local",0.25,IF(P109="y",1,""))</f>
        <v>1</v>
      </c>
      <c r="V109" s="435" t="str">
        <f>IF(Table1[[#This Row],[Asset Class]]&lt;&gt;"Local",0.25,IF(Q109="y",1,""))</f>
        <v/>
      </c>
      <c r="W109" s="435" t="str">
        <f>IF(Table1[[#This Row],[Asset Class]]&lt;&gt;"Local",0.25,IF(R109="y",1,""))</f>
        <v/>
      </c>
      <c r="X109" s="435" t="str">
        <f>IF(Table1[[#This Row],[Asset Class]]&lt;&gt;"Local",0.25,IF(S109="y",1,""))</f>
        <v/>
      </c>
      <c r="Y109" s="109">
        <f t="shared" si="7"/>
        <v>1</v>
      </c>
      <c r="AA109" s="274">
        <f t="shared" si="8"/>
        <v>71942</v>
      </c>
      <c r="AB109" s="275" t="str">
        <f t="shared" si="9"/>
        <v/>
      </c>
      <c r="AC109" s="275" t="str">
        <f t="shared" si="10"/>
        <v/>
      </c>
      <c r="AD109" s="275" t="str">
        <f t="shared" si="11"/>
        <v/>
      </c>
      <c r="AE109" s="276">
        <f t="shared" si="12"/>
        <v>71942</v>
      </c>
    </row>
    <row r="110" spans="2:31">
      <c r="B110" s="227" t="s">
        <v>274</v>
      </c>
      <c r="C110" s="228" t="s">
        <v>275</v>
      </c>
      <c r="D110" s="228" t="s">
        <v>110</v>
      </c>
      <c r="E110" s="228" t="s">
        <v>106</v>
      </c>
      <c r="F110" s="258" t="s">
        <v>102</v>
      </c>
      <c r="G110" s="374">
        <v>0.5</v>
      </c>
      <c r="H110" s="377">
        <v>2574.3612684494747</v>
      </c>
      <c r="I110" s="382">
        <v>111.62041035606889</v>
      </c>
      <c r="J110" s="349">
        <f>Table1[[#This Row],[Embellishment Area (m2)]]*Table1[[#This Row],[Construction Unit Rate ($/m)]]*Table1[[#This Row],[Embellishment Area Factor]]</f>
        <v>143675.6305945502</v>
      </c>
      <c r="K110" s="263">
        <v>5148.7225368989493</v>
      </c>
      <c r="L110" s="354">
        <v>66.125722619436161</v>
      </c>
      <c r="M110" s="101">
        <f>Table1[[#This Row],[Size of land (m2)]]*Table1[[#This Row],[Land Unit Rate ($/m2)]]</f>
        <v>340462.99831941957</v>
      </c>
      <c r="N110" s="261">
        <v>2021</v>
      </c>
      <c r="O110" s="219">
        <f>ROUND(IF(Table1[[#This Row],[Valuation Year]]=2016,(Table1[[#This Row],[Total Construction Cost ($)]]+Table1[[#This Row],[Land Value]])*('General Input Sheet'!$G$38/'General Input Sheet'!$G$43),Table1[[#This Row],[Total Construction Cost ($)]]+Table1[[#This Row],[Land Value]]),0)</f>
        <v>484139</v>
      </c>
      <c r="P110" s="139" t="str" cm="1">
        <f t="array" ref="P110">_xlfn.IFS(Table1[[#This Row],[Asset Class]]&lt;&gt;"Local","y",P$11=$E110,"y",Table1[[#This Row],[Asset Class]]="Local","")</f>
        <v>y</v>
      </c>
      <c r="Q110" s="99" t="str" cm="1">
        <f t="array" ref="Q110">_xlfn.IFS(Table1[[#This Row],[Asset Class]]&lt;&gt;"Local","y",Q$11=$E110,"y",Table1[[#This Row],[Asset Class]]="Local","")</f>
        <v/>
      </c>
      <c r="R110" s="99" t="str" cm="1">
        <f t="array" ref="R110">_xlfn.IFS(Table1[[#This Row],[Asset Class]]&lt;&gt;"Local","y",R$11=$E110,"y",Table1[[#This Row],[Asset Class]]="Local","")</f>
        <v/>
      </c>
      <c r="S110" s="358" t="str" cm="1">
        <f t="array" ref="S110">_xlfn.IFS(Table1[[#This Row],[Asset Class]]&lt;&gt;"Local","y",S$11=$E110,"y",Table1[[#This Row],[Asset Class]]="Local","")</f>
        <v/>
      </c>
      <c r="U110" s="109">
        <f>IF(Table1[[#This Row],[Asset Class]]&lt;&gt;"Local",0.25,IF(P110="y",1,""))</f>
        <v>1</v>
      </c>
      <c r="V110" s="435" t="str">
        <f>IF(Table1[[#This Row],[Asset Class]]&lt;&gt;"Local",0.25,IF(Q110="y",1,""))</f>
        <v/>
      </c>
      <c r="W110" s="435" t="str">
        <f>IF(Table1[[#This Row],[Asset Class]]&lt;&gt;"Local",0.25,IF(R110="y",1,""))</f>
        <v/>
      </c>
      <c r="X110" s="435" t="str">
        <f>IF(Table1[[#This Row],[Asset Class]]&lt;&gt;"Local",0.25,IF(S110="y",1,""))</f>
        <v/>
      </c>
      <c r="Y110" s="109">
        <f t="shared" si="7"/>
        <v>1</v>
      </c>
      <c r="AA110" s="274">
        <f t="shared" si="8"/>
        <v>484139</v>
      </c>
      <c r="AB110" s="275" t="str">
        <f t="shared" si="9"/>
        <v/>
      </c>
      <c r="AC110" s="275" t="str">
        <f t="shared" si="10"/>
        <v/>
      </c>
      <c r="AD110" s="275" t="str">
        <f t="shared" si="11"/>
        <v/>
      </c>
      <c r="AE110" s="276">
        <f t="shared" si="12"/>
        <v>484139</v>
      </c>
    </row>
    <row r="111" spans="2:31">
      <c r="B111" s="227" t="s">
        <v>276</v>
      </c>
      <c r="C111" s="228" t="s">
        <v>277</v>
      </c>
      <c r="D111" s="228" t="s">
        <v>110</v>
      </c>
      <c r="E111" s="228" t="s">
        <v>106</v>
      </c>
      <c r="F111" s="258" t="s">
        <v>102</v>
      </c>
      <c r="G111" s="374">
        <v>0.5</v>
      </c>
      <c r="H111" s="377">
        <v>12748.200151522506</v>
      </c>
      <c r="I111" s="382">
        <v>111.62041035606889</v>
      </c>
      <c r="J111" s="349">
        <f>Table1[[#This Row],[Embellishment Area (m2)]]*Table1[[#This Row],[Construction Unit Rate ($/m)]]*Table1[[#This Row],[Embellishment Area Factor]]</f>
        <v>711479.66610712081</v>
      </c>
      <c r="K111" s="263">
        <v>25496.400303045011</v>
      </c>
      <c r="L111" s="354">
        <v>66.125722619436161</v>
      </c>
      <c r="M111" s="101">
        <f>Table1[[#This Row],[Size of land (m2)]]*Table1[[#This Row],[Land Unit Rate ($/m2)]]</f>
        <v>1685967.8942332624</v>
      </c>
      <c r="N111" s="261">
        <v>2021</v>
      </c>
      <c r="O111" s="219">
        <f>ROUND(IF(Table1[[#This Row],[Valuation Year]]=2016,(Table1[[#This Row],[Total Construction Cost ($)]]+Table1[[#This Row],[Land Value]])*('General Input Sheet'!$G$38/'General Input Sheet'!$G$43),Table1[[#This Row],[Total Construction Cost ($)]]+Table1[[#This Row],[Land Value]]),0)</f>
        <v>2397448</v>
      </c>
      <c r="P111" s="139" t="str" cm="1">
        <f t="array" ref="P111">_xlfn.IFS(Table1[[#This Row],[Asset Class]]&lt;&gt;"Local","y",P$11=$E111,"y",Table1[[#This Row],[Asset Class]]="Local","")</f>
        <v>y</v>
      </c>
      <c r="Q111" s="99" t="str" cm="1">
        <f t="array" ref="Q111">_xlfn.IFS(Table1[[#This Row],[Asset Class]]&lt;&gt;"Local","y",Q$11=$E111,"y",Table1[[#This Row],[Asset Class]]="Local","")</f>
        <v/>
      </c>
      <c r="R111" s="99" t="str" cm="1">
        <f t="array" ref="R111">_xlfn.IFS(Table1[[#This Row],[Asset Class]]&lt;&gt;"Local","y",R$11=$E111,"y",Table1[[#This Row],[Asset Class]]="Local","")</f>
        <v/>
      </c>
      <c r="S111" s="358" t="str" cm="1">
        <f t="array" ref="S111">_xlfn.IFS(Table1[[#This Row],[Asset Class]]&lt;&gt;"Local","y",S$11=$E111,"y",Table1[[#This Row],[Asset Class]]="Local","")</f>
        <v/>
      </c>
      <c r="U111" s="109">
        <f>IF(Table1[[#This Row],[Asset Class]]&lt;&gt;"Local",0.25,IF(P111="y",1,""))</f>
        <v>1</v>
      </c>
      <c r="V111" s="435" t="str">
        <f>IF(Table1[[#This Row],[Asset Class]]&lt;&gt;"Local",0.25,IF(Q111="y",1,""))</f>
        <v/>
      </c>
      <c r="W111" s="435" t="str">
        <f>IF(Table1[[#This Row],[Asset Class]]&lt;&gt;"Local",0.25,IF(R111="y",1,""))</f>
        <v/>
      </c>
      <c r="X111" s="435" t="str">
        <f>IF(Table1[[#This Row],[Asset Class]]&lt;&gt;"Local",0.25,IF(S111="y",1,""))</f>
        <v/>
      </c>
      <c r="Y111" s="109">
        <f t="shared" si="7"/>
        <v>1</v>
      </c>
      <c r="AA111" s="274">
        <f t="shared" si="8"/>
        <v>2397448</v>
      </c>
      <c r="AB111" s="275" t="str">
        <f t="shared" si="9"/>
        <v/>
      </c>
      <c r="AC111" s="275" t="str">
        <f t="shared" si="10"/>
        <v/>
      </c>
      <c r="AD111" s="275" t="str">
        <f t="shared" si="11"/>
        <v/>
      </c>
      <c r="AE111" s="276">
        <f t="shared" si="12"/>
        <v>2397448</v>
      </c>
    </row>
    <row r="112" spans="2:31">
      <c r="B112" s="227" t="s">
        <v>278</v>
      </c>
      <c r="C112" s="228" t="s">
        <v>279</v>
      </c>
      <c r="D112" s="228" t="s">
        <v>110</v>
      </c>
      <c r="E112" s="228" t="s">
        <v>106</v>
      </c>
      <c r="F112" s="258" t="s">
        <v>102</v>
      </c>
      <c r="G112" s="374">
        <v>0.5</v>
      </c>
      <c r="H112" s="377">
        <v>2567.6237716066639</v>
      </c>
      <c r="I112" s="382">
        <v>111.62041035606889</v>
      </c>
      <c r="J112" s="349">
        <f>Table1[[#This Row],[Embellishment Area (m2)]]*Table1[[#This Row],[Construction Unit Rate ($/m)]]*Table1[[#This Row],[Embellishment Area Factor]]</f>
        <v>143299.60951336657</v>
      </c>
      <c r="K112" s="263">
        <v>5135.2475432133278</v>
      </c>
      <c r="L112" s="354">
        <v>66.125722619436161</v>
      </c>
      <c r="M112" s="101">
        <f>Table1[[#This Row],[Size of land (m2)]]*Table1[[#This Row],[Land Unit Rate ($/m2)]]</f>
        <v>339571.95462466555</v>
      </c>
      <c r="N112" s="261">
        <v>2021</v>
      </c>
      <c r="O112" s="219">
        <f>ROUND(IF(Table1[[#This Row],[Valuation Year]]=2016,(Table1[[#This Row],[Total Construction Cost ($)]]+Table1[[#This Row],[Land Value]])*('General Input Sheet'!$G$38/'General Input Sheet'!$G$43),Table1[[#This Row],[Total Construction Cost ($)]]+Table1[[#This Row],[Land Value]]),0)</f>
        <v>482872</v>
      </c>
      <c r="P112" s="139" t="str" cm="1">
        <f t="array" ref="P112">_xlfn.IFS(Table1[[#This Row],[Asset Class]]&lt;&gt;"Local","y",P$11=$E112,"y",Table1[[#This Row],[Asset Class]]="Local","")</f>
        <v>y</v>
      </c>
      <c r="Q112" s="99" t="str" cm="1">
        <f t="array" ref="Q112">_xlfn.IFS(Table1[[#This Row],[Asset Class]]&lt;&gt;"Local","y",Q$11=$E112,"y",Table1[[#This Row],[Asset Class]]="Local","")</f>
        <v/>
      </c>
      <c r="R112" s="99" t="str" cm="1">
        <f t="array" ref="R112">_xlfn.IFS(Table1[[#This Row],[Asset Class]]&lt;&gt;"Local","y",R$11=$E112,"y",Table1[[#This Row],[Asset Class]]="Local","")</f>
        <v/>
      </c>
      <c r="S112" s="358" t="str" cm="1">
        <f t="array" ref="S112">_xlfn.IFS(Table1[[#This Row],[Asset Class]]&lt;&gt;"Local","y",S$11=$E112,"y",Table1[[#This Row],[Asset Class]]="Local","")</f>
        <v/>
      </c>
      <c r="U112" s="109">
        <f>IF(Table1[[#This Row],[Asset Class]]&lt;&gt;"Local",0.25,IF(P112="y",1,""))</f>
        <v>1</v>
      </c>
      <c r="V112" s="435" t="str">
        <f>IF(Table1[[#This Row],[Asset Class]]&lt;&gt;"Local",0.25,IF(Q112="y",1,""))</f>
        <v/>
      </c>
      <c r="W112" s="435" t="str">
        <f>IF(Table1[[#This Row],[Asset Class]]&lt;&gt;"Local",0.25,IF(R112="y",1,""))</f>
        <v/>
      </c>
      <c r="X112" s="435" t="str">
        <f>IF(Table1[[#This Row],[Asset Class]]&lt;&gt;"Local",0.25,IF(S112="y",1,""))</f>
        <v/>
      </c>
      <c r="Y112" s="109">
        <f t="shared" si="7"/>
        <v>1</v>
      </c>
      <c r="AA112" s="274">
        <f t="shared" si="8"/>
        <v>482872</v>
      </c>
      <c r="AB112" s="275" t="str">
        <f t="shared" si="9"/>
        <v/>
      </c>
      <c r="AC112" s="275" t="str">
        <f t="shared" si="10"/>
        <v/>
      </c>
      <c r="AD112" s="275" t="str">
        <f t="shared" si="11"/>
        <v/>
      </c>
      <c r="AE112" s="276">
        <f t="shared" si="12"/>
        <v>482872</v>
      </c>
    </row>
    <row r="113" spans="2:31">
      <c r="B113" s="227" t="s">
        <v>280</v>
      </c>
      <c r="C113" s="228" t="s">
        <v>281</v>
      </c>
      <c r="D113" s="228" t="s">
        <v>105</v>
      </c>
      <c r="E113" s="228" t="s">
        <v>106</v>
      </c>
      <c r="F113" s="258" t="s">
        <v>135</v>
      </c>
      <c r="G113" s="374">
        <v>0.5</v>
      </c>
      <c r="H113" s="377">
        <v>97321.975967784907</v>
      </c>
      <c r="I113" s="382">
        <v>295.91815694928124</v>
      </c>
      <c r="J113" s="349">
        <f>Table1[[#This Row],[Embellishment Area (m2)]]*Table1[[#This Row],[Construction Unit Rate ($/m)]]*Table1[[#This Row],[Embellishment Area Factor]]</f>
        <v>14399669.879524576</v>
      </c>
      <c r="K113" s="263">
        <v>194643.95193556981</v>
      </c>
      <c r="L113" s="354">
        <v>157.26221918381682</v>
      </c>
      <c r="M113" s="101">
        <f>Table1[[#This Row],[Size of land (m2)]]*Table1[[#This Row],[Land Unit Rate ($/m2)]]</f>
        <v>30610139.832095888</v>
      </c>
      <c r="N113" s="261">
        <v>2021</v>
      </c>
      <c r="O113" s="219">
        <f>ROUND(IF(Table1[[#This Row],[Valuation Year]]=2016,(Table1[[#This Row],[Total Construction Cost ($)]]+Table1[[#This Row],[Land Value]])*('General Input Sheet'!$G$38/'General Input Sheet'!$G$43),Table1[[#This Row],[Total Construction Cost ($)]]+Table1[[#This Row],[Land Value]]),0)</f>
        <v>45009810</v>
      </c>
      <c r="P113" s="139" t="str" cm="1">
        <f t="array" ref="P113">_xlfn.IFS(Table1[[#This Row],[Asset Class]]&lt;&gt;"Local","y",P$11=$E113,"y",Table1[[#This Row],[Asset Class]]="Local","")</f>
        <v>y</v>
      </c>
      <c r="Q113" s="99" t="str" cm="1">
        <f t="array" ref="Q113">_xlfn.IFS(Table1[[#This Row],[Asset Class]]&lt;&gt;"Local","y",Q$11=$E113,"y",Table1[[#This Row],[Asset Class]]="Local","")</f>
        <v>y</v>
      </c>
      <c r="R113" s="99" t="str" cm="1">
        <f t="array" ref="R113">_xlfn.IFS(Table1[[#This Row],[Asset Class]]&lt;&gt;"Local","y",R$11=$E113,"y",Table1[[#This Row],[Asset Class]]="Local","")</f>
        <v>y</v>
      </c>
      <c r="S113" s="358" t="str" cm="1">
        <f t="array" ref="S113">_xlfn.IFS(Table1[[#This Row],[Asset Class]]&lt;&gt;"Local","y",S$11=$E113,"y",Table1[[#This Row],[Asset Class]]="Local","")</f>
        <v>y</v>
      </c>
      <c r="U113" s="109">
        <f>IF(Table1[[#This Row],[Asset Class]]&lt;&gt;"Local",0.25,IF(P113="y",1,""))</f>
        <v>0.25</v>
      </c>
      <c r="V113" s="435">
        <f>IF(Table1[[#This Row],[Asset Class]]&lt;&gt;"Local",0.25,IF(Q113="y",1,""))</f>
        <v>0.25</v>
      </c>
      <c r="W113" s="435">
        <f>IF(Table1[[#This Row],[Asset Class]]&lt;&gt;"Local",0.25,IF(R113="y",1,""))</f>
        <v>0.25</v>
      </c>
      <c r="X113" s="435">
        <f>IF(Table1[[#This Row],[Asset Class]]&lt;&gt;"Local",0.25,IF(S113="y",1,""))</f>
        <v>0.25</v>
      </c>
      <c r="Y113" s="109">
        <f t="shared" si="7"/>
        <v>1</v>
      </c>
      <c r="AA113" s="274">
        <f t="shared" si="8"/>
        <v>11252452.5</v>
      </c>
      <c r="AB113" s="275">
        <f t="shared" si="9"/>
        <v>11252452.5</v>
      </c>
      <c r="AC113" s="275">
        <f t="shared" si="10"/>
        <v>11252452.5</v>
      </c>
      <c r="AD113" s="275">
        <f t="shared" si="11"/>
        <v>11252452.5</v>
      </c>
      <c r="AE113" s="276">
        <f t="shared" si="12"/>
        <v>45009810</v>
      </c>
    </row>
    <row r="114" spans="2:31">
      <c r="B114" s="227" t="s">
        <v>280</v>
      </c>
      <c r="C114" s="228" t="s">
        <v>282</v>
      </c>
      <c r="D114" s="228" t="s">
        <v>105</v>
      </c>
      <c r="E114" s="228" t="s">
        <v>106</v>
      </c>
      <c r="F114" s="258" t="s">
        <v>102</v>
      </c>
      <c r="G114" s="374">
        <v>0.5</v>
      </c>
      <c r="H114" s="377">
        <v>22838.45741081173</v>
      </c>
      <c r="I114" s="382">
        <v>295.91815694928124</v>
      </c>
      <c r="J114" s="349">
        <f>Table1[[#This Row],[Embellishment Area (m2)]]*Table1[[#This Row],[Construction Unit Rate ($/m)]]*Table1[[#This Row],[Embellishment Area Factor]]</f>
        <v>3379157.1122860303</v>
      </c>
      <c r="K114" s="263">
        <v>45676.914821623461</v>
      </c>
      <c r="L114" s="354">
        <v>157.26221918381682</v>
      </c>
      <c r="M114" s="101">
        <f>Table1[[#This Row],[Size of land (m2)]]*Table1[[#This Row],[Land Unit Rate ($/m2)]]</f>
        <v>7183252.9903186802</v>
      </c>
      <c r="N114" s="261">
        <v>2021</v>
      </c>
      <c r="O114" s="219">
        <f>ROUND(IF(Table1[[#This Row],[Valuation Year]]=2016,(Table1[[#This Row],[Total Construction Cost ($)]]+Table1[[#This Row],[Land Value]])*('General Input Sheet'!$G$38/'General Input Sheet'!$G$43),Table1[[#This Row],[Total Construction Cost ($)]]+Table1[[#This Row],[Land Value]]),0)</f>
        <v>10562410</v>
      </c>
      <c r="P114" s="139" t="str" cm="1">
        <f t="array" ref="P114">_xlfn.IFS(Table1[[#This Row],[Asset Class]]&lt;&gt;"Local","y",P$11=$E114,"y",Table1[[#This Row],[Asset Class]]="Local","")</f>
        <v>y</v>
      </c>
      <c r="Q114" s="99" t="str" cm="1">
        <f t="array" ref="Q114">_xlfn.IFS(Table1[[#This Row],[Asset Class]]&lt;&gt;"Local","y",Q$11=$E114,"y",Table1[[#This Row],[Asset Class]]="Local","")</f>
        <v>y</v>
      </c>
      <c r="R114" s="99" t="str" cm="1">
        <f t="array" ref="R114">_xlfn.IFS(Table1[[#This Row],[Asset Class]]&lt;&gt;"Local","y",R$11=$E114,"y",Table1[[#This Row],[Asset Class]]="Local","")</f>
        <v>y</v>
      </c>
      <c r="S114" s="358" t="str" cm="1">
        <f t="array" ref="S114">_xlfn.IFS(Table1[[#This Row],[Asset Class]]&lt;&gt;"Local","y",S$11=$E114,"y",Table1[[#This Row],[Asset Class]]="Local","")</f>
        <v>y</v>
      </c>
      <c r="U114" s="109">
        <f>IF(Table1[[#This Row],[Asset Class]]&lt;&gt;"Local",0.25,IF(P114="y",1,""))</f>
        <v>0.25</v>
      </c>
      <c r="V114" s="435">
        <f>IF(Table1[[#This Row],[Asset Class]]&lt;&gt;"Local",0.25,IF(Q114="y",1,""))</f>
        <v>0.25</v>
      </c>
      <c r="W114" s="435">
        <f>IF(Table1[[#This Row],[Asset Class]]&lt;&gt;"Local",0.25,IF(R114="y",1,""))</f>
        <v>0.25</v>
      </c>
      <c r="X114" s="435">
        <f>IF(Table1[[#This Row],[Asset Class]]&lt;&gt;"Local",0.25,IF(S114="y",1,""))</f>
        <v>0.25</v>
      </c>
      <c r="Y114" s="109">
        <f t="shared" si="7"/>
        <v>1</v>
      </c>
      <c r="AA114" s="274">
        <f t="shared" si="8"/>
        <v>2640602.5</v>
      </c>
      <c r="AB114" s="275">
        <f t="shared" si="9"/>
        <v>2640602.5</v>
      </c>
      <c r="AC114" s="275">
        <f t="shared" si="10"/>
        <v>2640602.5</v>
      </c>
      <c r="AD114" s="275">
        <f t="shared" si="11"/>
        <v>2640602.5</v>
      </c>
      <c r="AE114" s="276">
        <f t="shared" si="12"/>
        <v>10562410</v>
      </c>
    </row>
    <row r="115" spans="2:31">
      <c r="B115" s="227" t="s">
        <v>280</v>
      </c>
      <c r="C115" s="228" t="s">
        <v>283</v>
      </c>
      <c r="D115" s="228" t="s">
        <v>105</v>
      </c>
      <c r="E115" s="228" t="s">
        <v>106</v>
      </c>
      <c r="F115" s="258" t="s">
        <v>102</v>
      </c>
      <c r="G115" s="374">
        <v>0.5</v>
      </c>
      <c r="H115" s="377">
        <v>10522.067326423696</v>
      </c>
      <c r="I115" s="382">
        <v>295.91815694928124</v>
      </c>
      <c r="J115" s="349">
        <f>Table1[[#This Row],[Embellishment Area (m2)]]*Table1[[#This Row],[Construction Unit Rate ($/m)]]*Table1[[#This Row],[Embellishment Area Factor]]</f>
        <v>1556835.3852657757</v>
      </c>
      <c r="K115" s="263">
        <v>21044.134652847391</v>
      </c>
      <c r="L115" s="354">
        <v>157.26221918381682</v>
      </c>
      <c r="M115" s="101">
        <f>Table1[[#This Row],[Size of land (m2)]]*Table1[[#This Row],[Land Unit Rate ($/m2)]]</f>
        <v>3309447.3163098413</v>
      </c>
      <c r="N115" s="261">
        <v>2021</v>
      </c>
      <c r="O115" s="219">
        <f>ROUND(IF(Table1[[#This Row],[Valuation Year]]=2016,(Table1[[#This Row],[Total Construction Cost ($)]]+Table1[[#This Row],[Land Value]])*('General Input Sheet'!$G$38/'General Input Sheet'!$G$43),Table1[[#This Row],[Total Construction Cost ($)]]+Table1[[#This Row],[Land Value]]),0)</f>
        <v>4866283</v>
      </c>
      <c r="P115" s="139" t="str" cm="1">
        <f t="array" ref="P115">_xlfn.IFS(Table1[[#This Row],[Asset Class]]&lt;&gt;"Local","y",P$11=$E115,"y",Table1[[#This Row],[Asset Class]]="Local","")</f>
        <v>y</v>
      </c>
      <c r="Q115" s="99" t="str" cm="1">
        <f t="array" ref="Q115">_xlfn.IFS(Table1[[#This Row],[Asset Class]]&lt;&gt;"Local","y",Q$11=$E115,"y",Table1[[#This Row],[Asset Class]]="Local","")</f>
        <v>y</v>
      </c>
      <c r="R115" s="99" t="str" cm="1">
        <f t="array" ref="R115">_xlfn.IFS(Table1[[#This Row],[Asset Class]]&lt;&gt;"Local","y",R$11=$E115,"y",Table1[[#This Row],[Asset Class]]="Local","")</f>
        <v>y</v>
      </c>
      <c r="S115" s="358" t="str" cm="1">
        <f t="array" ref="S115">_xlfn.IFS(Table1[[#This Row],[Asset Class]]&lt;&gt;"Local","y",S$11=$E115,"y",Table1[[#This Row],[Asset Class]]="Local","")</f>
        <v>y</v>
      </c>
      <c r="U115" s="109">
        <f>IF(Table1[[#This Row],[Asset Class]]&lt;&gt;"Local",0.25,IF(P115="y",1,""))</f>
        <v>0.25</v>
      </c>
      <c r="V115" s="435">
        <f>IF(Table1[[#This Row],[Asset Class]]&lt;&gt;"Local",0.25,IF(Q115="y",1,""))</f>
        <v>0.25</v>
      </c>
      <c r="W115" s="435">
        <f>IF(Table1[[#This Row],[Asset Class]]&lt;&gt;"Local",0.25,IF(R115="y",1,""))</f>
        <v>0.25</v>
      </c>
      <c r="X115" s="435">
        <f>IF(Table1[[#This Row],[Asset Class]]&lt;&gt;"Local",0.25,IF(S115="y",1,""))</f>
        <v>0.25</v>
      </c>
      <c r="Y115" s="109">
        <f t="shared" si="7"/>
        <v>1</v>
      </c>
      <c r="AA115" s="274">
        <f t="shared" si="8"/>
        <v>1216570.75</v>
      </c>
      <c r="AB115" s="275">
        <f t="shared" si="9"/>
        <v>1216570.75</v>
      </c>
      <c r="AC115" s="275">
        <f t="shared" si="10"/>
        <v>1216570.75</v>
      </c>
      <c r="AD115" s="275">
        <f t="shared" si="11"/>
        <v>1216570.75</v>
      </c>
      <c r="AE115" s="276">
        <f t="shared" si="12"/>
        <v>4866283</v>
      </c>
    </row>
    <row r="116" spans="2:31">
      <c r="B116" s="227" t="s">
        <v>280</v>
      </c>
      <c r="C116" s="228" t="s">
        <v>284</v>
      </c>
      <c r="D116" s="228" t="s">
        <v>105</v>
      </c>
      <c r="E116" s="228" t="s">
        <v>106</v>
      </c>
      <c r="F116" s="258" t="s">
        <v>102</v>
      </c>
      <c r="G116" s="374">
        <v>0.5</v>
      </c>
      <c r="H116" s="377">
        <v>14275.917280032871</v>
      </c>
      <c r="I116" s="382">
        <v>295.91815694928124</v>
      </c>
      <c r="J116" s="349">
        <f>Table1[[#This Row],[Embellishment Area (m2)]]*Table1[[#This Row],[Construction Unit Rate ($/m)]]*Table1[[#This Row],[Embellishment Area Factor]]</f>
        <v>2112251.5651338617</v>
      </c>
      <c r="K116" s="263">
        <v>28551.834560065741</v>
      </c>
      <c r="L116" s="354">
        <v>157.26221918381682</v>
      </c>
      <c r="M116" s="101">
        <f>Table1[[#This Row],[Size of land (m2)]]*Table1[[#This Row],[Land Unit Rate ($/m2)]]</f>
        <v>4490124.864685135</v>
      </c>
      <c r="N116" s="261">
        <v>2021</v>
      </c>
      <c r="O116" s="219">
        <f>ROUND(IF(Table1[[#This Row],[Valuation Year]]=2016,(Table1[[#This Row],[Total Construction Cost ($)]]+Table1[[#This Row],[Land Value]])*('General Input Sheet'!$G$38/'General Input Sheet'!$G$43),Table1[[#This Row],[Total Construction Cost ($)]]+Table1[[#This Row],[Land Value]]),0)</f>
        <v>6602376</v>
      </c>
      <c r="P116" s="139" t="str" cm="1">
        <f t="array" ref="P116">_xlfn.IFS(Table1[[#This Row],[Asset Class]]&lt;&gt;"Local","y",P$11=$E116,"y",Table1[[#This Row],[Asset Class]]="Local","")</f>
        <v>y</v>
      </c>
      <c r="Q116" s="99" t="str" cm="1">
        <f t="array" ref="Q116">_xlfn.IFS(Table1[[#This Row],[Asset Class]]&lt;&gt;"Local","y",Q$11=$E116,"y",Table1[[#This Row],[Asset Class]]="Local","")</f>
        <v>y</v>
      </c>
      <c r="R116" s="99" t="str" cm="1">
        <f t="array" ref="R116">_xlfn.IFS(Table1[[#This Row],[Asset Class]]&lt;&gt;"Local","y",R$11=$E116,"y",Table1[[#This Row],[Asset Class]]="Local","")</f>
        <v>y</v>
      </c>
      <c r="S116" s="358" t="str" cm="1">
        <f t="array" ref="S116">_xlfn.IFS(Table1[[#This Row],[Asset Class]]&lt;&gt;"Local","y",S$11=$E116,"y",Table1[[#This Row],[Asset Class]]="Local","")</f>
        <v>y</v>
      </c>
      <c r="U116" s="109">
        <f>IF(Table1[[#This Row],[Asset Class]]&lt;&gt;"Local",0.25,IF(P116="y",1,""))</f>
        <v>0.25</v>
      </c>
      <c r="V116" s="435">
        <f>IF(Table1[[#This Row],[Asset Class]]&lt;&gt;"Local",0.25,IF(Q116="y",1,""))</f>
        <v>0.25</v>
      </c>
      <c r="W116" s="435">
        <f>IF(Table1[[#This Row],[Asset Class]]&lt;&gt;"Local",0.25,IF(R116="y",1,""))</f>
        <v>0.25</v>
      </c>
      <c r="X116" s="435">
        <f>IF(Table1[[#This Row],[Asset Class]]&lt;&gt;"Local",0.25,IF(S116="y",1,""))</f>
        <v>0.25</v>
      </c>
      <c r="Y116" s="109">
        <f t="shared" si="7"/>
        <v>1</v>
      </c>
      <c r="AA116" s="274">
        <f t="shared" si="8"/>
        <v>1650594</v>
      </c>
      <c r="AB116" s="275">
        <f t="shared" si="9"/>
        <v>1650594</v>
      </c>
      <c r="AC116" s="275">
        <f t="shared" si="10"/>
        <v>1650594</v>
      </c>
      <c r="AD116" s="275">
        <f t="shared" si="11"/>
        <v>1650594</v>
      </c>
      <c r="AE116" s="276">
        <f t="shared" si="12"/>
        <v>6602376</v>
      </c>
    </row>
    <row r="117" spans="2:31">
      <c r="B117" s="227" t="s">
        <v>285</v>
      </c>
      <c r="C117" s="228" t="s">
        <v>286</v>
      </c>
      <c r="D117" s="228" t="s">
        <v>110</v>
      </c>
      <c r="E117" s="228" t="s">
        <v>106</v>
      </c>
      <c r="F117" s="258" t="s">
        <v>107</v>
      </c>
      <c r="G117" s="374">
        <v>0.5</v>
      </c>
      <c r="H117" s="377">
        <v>2736.3055283489039</v>
      </c>
      <c r="I117" s="382">
        <v>111.62041035606889</v>
      </c>
      <c r="J117" s="349">
        <f>Table1[[#This Row],[Embellishment Area (m2)]]*Table1[[#This Row],[Construction Unit Rate ($/m)]]*Table1[[#This Row],[Embellishment Area Factor]]</f>
        <v>152713.77296694226</v>
      </c>
      <c r="K117" s="263">
        <v>0</v>
      </c>
      <c r="L117" s="354">
        <v>66.125722619436161</v>
      </c>
      <c r="M117" s="101">
        <f>Table1[[#This Row],[Size of land (m2)]]*Table1[[#This Row],[Land Unit Rate ($/m2)]]</f>
        <v>0</v>
      </c>
      <c r="N117" s="261">
        <v>2021</v>
      </c>
      <c r="O117" s="219">
        <f>ROUND(IF(Table1[[#This Row],[Valuation Year]]=2016,(Table1[[#This Row],[Total Construction Cost ($)]]+Table1[[#This Row],[Land Value]])*('General Input Sheet'!$G$38/'General Input Sheet'!$G$43),Table1[[#This Row],[Total Construction Cost ($)]]+Table1[[#This Row],[Land Value]]),0)</f>
        <v>152714</v>
      </c>
      <c r="P117" s="139" t="str" cm="1">
        <f t="array" ref="P117">_xlfn.IFS(Table1[[#This Row],[Asset Class]]&lt;&gt;"Local","y",P$11=$E117,"y",Table1[[#This Row],[Asset Class]]="Local","")</f>
        <v>y</v>
      </c>
      <c r="Q117" s="99" t="str" cm="1">
        <f t="array" ref="Q117">_xlfn.IFS(Table1[[#This Row],[Asset Class]]&lt;&gt;"Local","y",Q$11=$E117,"y",Table1[[#This Row],[Asset Class]]="Local","")</f>
        <v/>
      </c>
      <c r="R117" s="99" t="str" cm="1">
        <f t="array" ref="R117">_xlfn.IFS(Table1[[#This Row],[Asset Class]]&lt;&gt;"Local","y",R$11=$E117,"y",Table1[[#This Row],[Asset Class]]="Local","")</f>
        <v/>
      </c>
      <c r="S117" s="358" t="str" cm="1">
        <f t="array" ref="S117">_xlfn.IFS(Table1[[#This Row],[Asset Class]]&lt;&gt;"Local","y",S$11=$E117,"y",Table1[[#This Row],[Asset Class]]="Local","")</f>
        <v/>
      </c>
      <c r="U117" s="109">
        <f>IF(Table1[[#This Row],[Asset Class]]&lt;&gt;"Local",0.25,IF(P117="y",1,""))</f>
        <v>1</v>
      </c>
      <c r="V117" s="435" t="str">
        <f>IF(Table1[[#This Row],[Asset Class]]&lt;&gt;"Local",0.25,IF(Q117="y",1,""))</f>
        <v/>
      </c>
      <c r="W117" s="435" t="str">
        <f>IF(Table1[[#This Row],[Asset Class]]&lt;&gt;"Local",0.25,IF(R117="y",1,""))</f>
        <v/>
      </c>
      <c r="X117" s="435" t="str">
        <f>IF(Table1[[#This Row],[Asset Class]]&lt;&gt;"Local",0.25,IF(S117="y",1,""))</f>
        <v/>
      </c>
      <c r="Y117" s="109">
        <f t="shared" si="7"/>
        <v>1</v>
      </c>
      <c r="AA117" s="274">
        <f t="shared" si="8"/>
        <v>152714</v>
      </c>
      <c r="AB117" s="275" t="str">
        <f t="shared" si="9"/>
        <v/>
      </c>
      <c r="AC117" s="275" t="str">
        <f t="shared" si="10"/>
        <v/>
      </c>
      <c r="AD117" s="275" t="str">
        <f t="shared" si="11"/>
        <v/>
      </c>
      <c r="AE117" s="276">
        <f t="shared" si="12"/>
        <v>152714</v>
      </c>
    </row>
    <row r="118" spans="2:31">
      <c r="B118" s="227" t="s">
        <v>285</v>
      </c>
      <c r="C118" s="228" t="s">
        <v>287</v>
      </c>
      <c r="D118" s="228" t="s">
        <v>110</v>
      </c>
      <c r="E118" s="228" t="s">
        <v>106</v>
      </c>
      <c r="F118" s="258" t="s">
        <v>107</v>
      </c>
      <c r="G118" s="374">
        <v>0.5</v>
      </c>
      <c r="H118" s="377">
        <v>2949.2561553620758</v>
      </c>
      <c r="I118" s="382">
        <v>111.62041035606889</v>
      </c>
      <c r="J118" s="349">
        <f>Table1[[#This Row],[Embellishment Area (m2)]]*Table1[[#This Row],[Construction Unit Rate ($/m)]]*Table1[[#This Row],[Embellishment Area Factor]]</f>
        <v>164598.59115333846</v>
      </c>
      <c r="K118" s="263">
        <v>0</v>
      </c>
      <c r="L118" s="354">
        <v>66.125722619436161</v>
      </c>
      <c r="M118" s="101">
        <f>Table1[[#This Row],[Size of land (m2)]]*Table1[[#This Row],[Land Unit Rate ($/m2)]]</f>
        <v>0</v>
      </c>
      <c r="N118" s="261">
        <v>2021</v>
      </c>
      <c r="O118" s="219">
        <f>ROUND(IF(Table1[[#This Row],[Valuation Year]]=2016,(Table1[[#This Row],[Total Construction Cost ($)]]+Table1[[#This Row],[Land Value]])*('General Input Sheet'!$G$38/'General Input Sheet'!$G$43),Table1[[#This Row],[Total Construction Cost ($)]]+Table1[[#This Row],[Land Value]]),0)</f>
        <v>164599</v>
      </c>
      <c r="P118" s="139" t="str" cm="1">
        <f t="array" ref="P118">_xlfn.IFS(Table1[[#This Row],[Asset Class]]&lt;&gt;"Local","y",P$11=$E118,"y",Table1[[#This Row],[Asset Class]]="Local","")</f>
        <v>y</v>
      </c>
      <c r="Q118" s="99" t="str" cm="1">
        <f t="array" ref="Q118">_xlfn.IFS(Table1[[#This Row],[Asset Class]]&lt;&gt;"Local","y",Q$11=$E118,"y",Table1[[#This Row],[Asset Class]]="Local","")</f>
        <v/>
      </c>
      <c r="R118" s="99" t="str" cm="1">
        <f t="array" ref="R118">_xlfn.IFS(Table1[[#This Row],[Asset Class]]&lt;&gt;"Local","y",R$11=$E118,"y",Table1[[#This Row],[Asset Class]]="Local","")</f>
        <v/>
      </c>
      <c r="S118" s="358" t="str" cm="1">
        <f t="array" ref="S118">_xlfn.IFS(Table1[[#This Row],[Asset Class]]&lt;&gt;"Local","y",S$11=$E118,"y",Table1[[#This Row],[Asset Class]]="Local","")</f>
        <v/>
      </c>
      <c r="U118" s="109">
        <f>IF(Table1[[#This Row],[Asset Class]]&lt;&gt;"Local",0.25,IF(P118="y",1,""))</f>
        <v>1</v>
      </c>
      <c r="V118" s="435" t="str">
        <f>IF(Table1[[#This Row],[Asset Class]]&lt;&gt;"Local",0.25,IF(Q118="y",1,""))</f>
        <v/>
      </c>
      <c r="W118" s="435" t="str">
        <f>IF(Table1[[#This Row],[Asset Class]]&lt;&gt;"Local",0.25,IF(R118="y",1,""))</f>
        <v/>
      </c>
      <c r="X118" s="435" t="str">
        <f>IF(Table1[[#This Row],[Asset Class]]&lt;&gt;"Local",0.25,IF(S118="y",1,""))</f>
        <v/>
      </c>
      <c r="Y118" s="109">
        <f t="shared" si="7"/>
        <v>1</v>
      </c>
      <c r="AA118" s="274">
        <f t="shared" si="8"/>
        <v>164599</v>
      </c>
      <c r="AB118" s="275" t="str">
        <f t="shared" si="9"/>
        <v/>
      </c>
      <c r="AC118" s="275" t="str">
        <f t="shared" si="10"/>
        <v/>
      </c>
      <c r="AD118" s="275" t="str">
        <f t="shared" si="11"/>
        <v/>
      </c>
      <c r="AE118" s="276">
        <f t="shared" si="12"/>
        <v>164599</v>
      </c>
    </row>
    <row r="119" spans="2:31">
      <c r="B119" s="227" t="s">
        <v>288</v>
      </c>
      <c r="C119" s="228" t="s">
        <v>289</v>
      </c>
      <c r="D119" s="228" t="s">
        <v>110</v>
      </c>
      <c r="E119" s="228" t="s">
        <v>106</v>
      </c>
      <c r="F119" s="258" t="s">
        <v>102</v>
      </c>
      <c r="G119" s="374">
        <v>0.5</v>
      </c>
      <c r="H119" s="377">
        <v>30691.362769336254</v>
      </c>
      <c r="I119" s="382">
        <v>111.62041035606889</v>
      </c>
      <c r="J119" s="349">
        <f>Table1[[#This Row],[Embellishment Area (m2)]]*Table1[[#This Row],[Construction Unit Rate ($/m)]]*Table1[[#This Row],[Embellishment Area Factor]]</f>
        <v>1712891.2533501438</v>
      </c>
      <c r="K119" s="263">
        <v>61382.725538672508</v>
      </c>
      <c r="L119" s="354">
        <v>66.125722619436161</v>
      </c>
      <c r="M119" s="101">
        <f>Table1[[#This Row],[Size of land (m2)]]*Table1[[#This Row],[Land Unit Rate ($/m2)]]</f>
        <v>4058977.0825952385</v>
      </c>
      <c r="N119" s="261">
        <v>2021</v>
      </c>
      <c r="O119" s="219">
        <f>ROUND(IF(Table1[[#This Row],[Valuation Year]]=2016,(Table1[[#This Row],[Total Construction Cost ($)]]+Table1[[#This Row],[Land Value]])*('General Input Sheet'!$G$38/'General Input Sheet'!$G$43),Table1[[#This Row],[Total Construction Cost ($)]]+Table1[[#This Row],[Land Value]]),0)</f>
        <v>5771868</v>
      </c>
      <c r="P119" s="139" t="str" cm="1">
        <f t="array" ref="P119">_xlfn.IFS(Table1[[#This Row],[Asset Class]]&lt;&gt;"Local","y",P$11=$E119,"y",Table1[[#This Row],[Asset Class]]="Local","")</f>
        <v>y</v>
      </c>
      <c r="Q119" s="99" t="str" cm="1">
        <f t="array" ref="Q119">_xlfn.IFS(Table1[[#This Row],[Asset Class]]&lt;&gt;"Local","y",Q$11=$E119,"y",Table1[[#This Row],[Asset Class]]="Local","")</f>
        <v/>
      </c>
      <c r="R119" s="99" t="str" cm="1">
        <f t="array" ref="R119">_xlfn.IFS(Table1[[#This Row],[Asset Class]]&lt;&gt;"Local","y",R$11=$E119,"y",Table1[[#This Row],[Asset Class]]="Local","")</f>
        <v/>
      </c>
      <c r="S119" s="358" t="str" cm="1">
        <f t="array" ref="S119">_xlfn.IFS(Table1[[#This Row],[Asset Class]]&lt;&gt;"Local","y",S$11=$E119,"y",Table1[[#This Row],[Asset Class]]="Local","")</f>
        <v/>
      </c>
      <c r="U119" s="109">
        <f>IF(Table1[[#This Row],[Asset Class]]&lt;&gt;"Local",0.25,IF(P119="y",1,""))</f>
        <v>1</v>
      </c>
      <c r="V119" s="435" t="str">
        <f>IF(Table1[[#This Row],[Asset Class]]&lt;&gt;"Local",0.25,IF(Q119="y",1,""))</f>
        <v/>
      </c>
      <c r="W119" s="435" t="str">
        <f>IF(Table1[[#This Row],[Asset Class]]&lt;&gt;"Local",0.25,IF(R119="y",1,""))</f>
        <v/>
      </c>
      <c r="X119" s="435" t="str">
        <f>IF(Table1[[#This Row],[Asset Class]]&lt;&gt;"Local",0.25,IF(S119="y",1,""))</f>
        <v/>
      </c>
      <c r="Y119" s="109">
        <f t="shared" si="7"/>
        <v>1</v>
      </c>
      <c r="AA119" s="274">
        <f t="shared" si="8"/>
        <v>5771868</v>
      </c>
      <c r="AB119" s="275" t="str">
        <f t="shared" si="9"/>
        <v/>
      </c>
      <c r="AC119" s="275" t="str">
        <f t="shared" si="10"/>
        <v/>
      </c>
      <c r="AD119" s="275" t="str">
        <f t="shared" si="11"/>
        <v/>
      </c>
      <c r="AE119" s="276">
        <f t="shared" si="12"/>
        <v>5771868</v>
      </c>
    </row>
    <row r="120" spans="2:31">
      <c r="B120" s="227" t="s">
        <v>290</v>
      </c>
      <c r="C120" s="228" t="s">
        <v>291</v>
      </c>
      <c r="D120" s="228" t="s">
        <v>110</v>
      </c>
      <c r="E120" s="228" t="s">
        <v>106</v>
      </c>
      <c r="F120" s="258" t="s">
        <v>102</v>
      </c>
      <c r="G120" s="374">
        <v>0.5</v>
      </c>
      <c r="H120" s="377">
        <v>820.41313903291496</v>
      </c>
      <c r="I120" s="382">
        <v>111.62041035606889</v>
      </c>
      <c r="J120" s="349">
        <f>Table1[[#This Row],[Embellishment Area (m2)]]*Table1[[#This Row],[Construction Unit Rate ($/m)]]*Table1[[#This Row],[Embellishment Area Factor]]</f>
        <v>45787.425620182279</v>
      </c>
      <c r="K120" s="263">
        <v>0</v>
      </c>
      <c r="L120" s="354">
        <v>66.125722619436161</v>
      </c>
      <c r="M120" s="101">
        <f>Table1[[#This Row],[Size of land (m2)]]*Table1[[#This Row],[Land Unit Rate ($/m2)]]</f>
        <v>0</v>
      </c>
      <c r="N120" s="261">
        <v>2021</v>
      </c>
      <c r="O120" s="219">
        <f>ROUND(IF(Table1[[#This Row],[Valuation Year]]=2016,(Table1[[#This Row],[Total Construction Cost ($)]]+Table1[[#This Row],[Land Value]])*('General Input Sheet'!$G$38/'General Input Sheet'!$G$43),Table1[[#This Row],[Total Construction Cost ($)]]+Table1[[#This Row],[Land Value]]),0)</f>
        <v>45787</v>
      </c>
      <c r="P120" s="139" t="str" cm="1">
        <f t="array" ref="P120">_xlfn.IFS(Table1[[#This Row],[Asset Class]]&lt;&gt;"Local","y",P$11=$E120,"y",Table1[[#This Row],[Asset Class]]="Local","")</f>
        <v>y</v>
      </c>
      <c r="Q120" s="99" t="str" cm="1">
        <f t="array" ref="Q120">_xlfn.IFS(Table1[[#This Row],[Asset Class]]&lt;&gt;"Local","y",Q$11=$E120,"y",Table1[[#This Row],[Asset Class]]="Local","")</f>
        <v/>
      </c>
      <c r="R120" s="99" t="str" cm="1">
        <f t="array" ref="R120">_xlfn.IFS(Table1[[#This Row],[Asset Class]]&lt;&gt;"Local","y",R$11=$E120,"y",Table1[[#This Row],[Asset Class]]="Local","")</f>
        <v/>
      </c>
      <c r="S120" s="358" t="str" cm="1">
        <f t="array" ref="S120">_xlfn.IFS(Table1[[#This Row],[Asset Class]]&lt;&gt;"Local","y",S$11=$E120,"y",Table1[[#This Row],[Asset Class]]="Local","")</f>
        <v/>
      </c>
      <c r="U120" s="109">
        <f>IF(Table1[[#This Row],[Asset Class]]&lt;&gt;"Local",0.25,IF(P120="y",1,""))</f>
        <v>1</v>
      </c>
      <c r="V120" s="435" t="str">
        <f>IF(Table1[[#This Row],[Asset Class]]&lt;&gt;"Local",0.25,IF(Q120="y",1,""))</f>
        <v/>
      </c>
      <c r="W120" s="435" t="str">
        <f>IF(Table1[[#This Row],[Asset Class]]&lt;&gt;"Local",0.25,IF(R120="y",1,""))</f>
        <v/>
      </c>
      <c r="X120" s="435" t="str">
        <f>IF(Table1[[#This Row],[Asset Class]]&lt;&gt;"Local",0.25,IF(S120="y",1,""))</f>
        <v/>
      </c>
      <c r="Y120" s="109">
        <f t="shared" si="7"/>
        <v>1</v>
      </c>
      <c r="AA120" s="274">
        <f t="shared" si="8"/>
        <v>45787</v>
      </c>
      <c r="AB120" s="275" t="str">
        <f t="shared" si="9"/>
        <v/>
      </c>
      <c r="AC120" s="275" t="str">
        <f t="shared" si="10"/>
        <v/>
      </c>
      <c r="AD120" s="275" t="str">
        <f t="shared" si="11"/>
        <v/>
      </c>
      <c r="AE120" s="276">
        <f t="shared" si="12"/>
        <v>45787</v>
      </c>
    </row>
    <row r="121" spans="2:31">
      <c r="B121" s="227" t="s">
        <v>292</v>
      </c>
      <c r="C121" s="228" t="s">
        <v>293</v>
      </c>
      <c r="D121" s="228" t="s">
        <v>110</v>
      </c>
      <c r="E121" s="228" t="s">
        <v>106</v>
      </c>
      <c r="F121" s="258" t="s">
        <v>102</v>
      </c>
      <c r="G121" s="374">
        <v>0.5</v>
      </c>
      <c r="H121" s="377">
        <v>11632.848590865426</v>
      </c>
      <c r="I121" s="382">
        <v>111.62041035606889</v>
      </c>
      <c r="J121" s="349">
        <f>Table1[[#This Row],[Embellishment Area (m2)]]*Table1[[#This Row],[Construction Unit Rate ($/m)]]*Table1[[#This Row],[Embellishment Area Factor]]</f>
        <v>649231.66666120826</v>
      </c>
      <c r="K121" s="263">
        <v>0</v>
      </c>
      <c r="L121" s="354">
        <v>66.125722619436161</v>
      </c>
      <c r="M121" s="101">
        <f>Table1[[#This Row],[Size of land (m2)]]*Table1[[#This Row],[Land Unit Rate ($/m2)]]</f>
        <v>0</v>
      </c>
      <c r="N121" s="261">
        <v>2021</v>
      </c>
      <c r="O121" s="219">
        <f>ROUND(IF(Table1[[#This Row],[Valuation Year]]=2016,(Table1[[#This Row],[Total Construction Cost ($)]]+Table1[[#This Row],[Land Value]])*('General Input Sheet'!$G$38/'General Input Sheet'!$G$43),Table1[[#This Row],[Total Construction Cost ($)]]+Table1[[#This Row],[Land Value]]),0)</f>
        <v>649232</v>
      </c>
      <c r="P121" s="139" t="str" cm="1">
        <f t="array" ref="P121">_xlfn.IFS(Table1[[#This Row],[Asset Class]]&lt;&gt;"Local","y",P$11=$E121,"y",Table1[[#This Row],[Asset Class]]="Local","")</f>
        <v>y</v>
      </c>
      <c r="Q121" s="99" t="str" cm="1">
        <f t="array" ref="Q121">_xlfn.IFS(Table1[[#This Row],[Asset Class]]&lt;&gt;"Local","y",Q$11=$E121,"y",Table1[[#This Row],[Asset Class]]="Local","")</f>
        <v/>
      </c>
      <c r="R121" s="99" t="str" cm="1">
        <f t="array" ref="R121">_xlfn.IFS(Table1[[#This Row],[Asset Class]]&lt;&gt;"Local","y",R$11=$E121,"y",Table1[[#This Row],[Asset Class]]="Local","")</f>
        <v/>
      </c>
      <c r="S121" s="358" t="str" cm="1">
        <f t="array" ref="S121">_xlfn.IFS(Table1[[#This Row],[Asset Class]]&lt;&gt;"Local","y",S$11=$E121,"y",Table1[[#This Row],[Asset Class]]="Local","")</f>
        <v/>
      </c>
      <c r="U121" s="109">
        <f>IF(Table1[[#This Row],[Asset Class]]&lt;&gt;"Local",0.25,IF(P121="y",1,""))</f>
        <v>1</v>
      </c>
      <c r="V121" s="435" t="str">
        <f>IF(Table1[[#This Row],[Asset Class]]&lt;&gt;"Local",0.25,IF(Q121="y",1,""))</f>
        <v/>
      </c>
      <c r="W121" s="435" t="str">
        <f>IF(Table1[[#This Row],[Asset Class]]&lt;&gt;"Local",0.25,IF(R121="y",1,""))</f>
        <v/>
      </c>
      <c r="X121" s="435" t="str">
        <f>IF(Table1[[#This Row],[Asset Class]]&lt;&gt;"Local",0.25,IF(S121="y",1,""))</f>
        <v/>
      </c>
      <c r="Y121" s="109">
        <f t="shared" si="7"/>
        <v>1</v>
      </c>
      <c r="AA121" s="274">
        <f t="shared" si="8"/>
        <v>649232</v>
      </c>
      <c r="AB121" s="275" t="str">
        <f t="shared" si="9"/>
        <v/>
      </c>
      <c r="AC121" s="275" t="str">
        <f t="shared" si="10"/>
        <v/>
      </c>
      <c r="AD121" s="275" t="str">
        <f t="shared" si="11"/>
        <v/>
      </c>
      <c r="AE121" s="276">
        <f t="shared" si="12"/>
        <v>649232</v>
      </c>
    </row>
    <row r="122" spans="2:31">
      <c r="B122" s="227" t="s">
        <v>294</v>
      </c>
      <c r="C122" s="228" t="s">
        <v>295</v>
      </c>
      <c r="D122" s="228" t="s">
        <v>105</v>
      </c>
      <c r="E122" s="228" t="s">
        <v>106</v>
      </c>
      <c r="F122" s="258" t="s">
        <v>102</v>
      </c>
      <c r="G122" s="374">
        <v>0.5</v>
      </c>
      <c r="H122" s="377">
        <v>30907.079134176576</v>
      </c>
      <c r="I122" s="382">
        <v>295.91815694928124</v>
      </c>
      <c r="J122" s="349">
        <f>Table1[[#This Row],[Embellishment Area (m2)]]*Table1[[#This Row],[Construction Unit Rate ($/m)]]*Table1[[#This Row],[Embellishment Area Factor]]</f>
        <v>4572982.9470355595</v>
      </c>
      <c r="K122" s="263">
        <v>61814.158268353152</v>
      </c>
      <c r="L122" s="354">
        <v>157.26221918381682</v>
      </c>
      <c r="M122" s="101">
        <f>Table1[[#This Row],[Size of land (m2)]]*Table1[[#This Row],[Land Unit Rate ($/m2)]]</f>
        <v>9721031.7062608972</v>
      </c>
      <c r="N122" s="261">
        <v>2021</v>
      </c>
      <c r="O122" s="219">
        <f>ROUND(IF(Table1[[#This Row],[Valuation Year]]=2016,(Table1[[#This Row],[Total Construction Cost ($)]]+Table1[[#This Row],[Land Value]])*('General Input Sheet'!$G$38/'General Input Sheet'!$G$43),Table1[[#This Row],[Total Construction Cost ($)]]+Table1[[#This Row],[Land Value]]),0)</f>
        <v>14294015</v>
      </c>
      <c r="P122" s="139" t="str" cm="1">
        <f t="array" ref="P122">_xlfn.IFS(Table1[[#This Row],[Asset Class]]&lt;&gt;"Local","y",P$11=$E122,"y",Table1[[#This Row],[Asset Class]]="Local","")</f>
        <v>y</v>
      </c>
      <c r="Q122" s="99" t="str" cm="1">
        <f t="array" ref="Q122">_xlfn.IFS(Table1[[#This Row],[Asset Class]]&lt;&gt;"Local","y",Q$11=$E122,"y",Table1[[#This Row],[Asset Class]]="Local","")</f>
        <v>y</v>
      </c>
      <c r="R122" s="99" t="str" cm="1">
        <f t="array" ref="R122">_xlfn.IFS(Table1[[#This Row],[Asset Class]]&lt;&gt;"Local","y",R$11=$E122,"y",Table1[[#This Row],[Asset Class]]="Local","")</f>
        <v>y</v>
      </c>
      <c r="S122" s="358" t="str" cm="1">
        <f t="array" ref="S122">_xlfn.IFS(Table1[[#This Row],[Asset Class]]&lt;&gt;"Local","y",S$11=$E122,"y",Table1[[#This Row],[Asset Class]]="Local","")</f>
        <v>y</v>
      </c>
      <c r="U122" s="109">
        <f>IF(Table1[[#This Row],[Asset Class]]&lt;&gt;"Local",0.25,IF(P122="y",1,""))</f>
        <v>0.25</v>
      </c>
      <c r="V122" s="435">
        <f>IF(Table1[[#This Row],[Asset Class]]&lt;&gt;"Local",0.25,IF(Q122="y",1,""))</f>
        <v>0.25</v>
      </c>
      <c r="W122" s="435">
        <f>IF(Table1[[#This Row],[Asset Class]]&lt;&gt;"Local",0.25,IF(R122="y",1,""))</f>
        <v>0.25</v>
      </c>
      <c r="X122" s="435">
        <f>IF(Table1[[#This Row],[Asset Class]]&lt;&gt;"Local",0.25,IF(S122="y",1,""))</f>
        <v>0.25</v>
      </c>
      <c r="Y122" s="109">
        <f t="shared" si="7"/>
        <v>1</v>
      </c>
      <c r="AA122" s="274">
        <f t="shared" si="8"/>
        <v>3573503.75</v>
      </c>
      <c r="AB122" s="275">
        <f t="shared" si="9"/>
        <v>3573503.75</v>
      </c>
      <c r="AC122" s="275">
        <f t="shared" si="10"/>
        <v>3573503.75</v>
      </c>
      <c r="AD122" s="275">
        <f t="shared" si="11"/>
        <v>3573503.75</v>
      </c>
      <c r="AE122" s="276">
        <f t="shared" si="12"/>
        <v>14294015</v>
      </c>
    </row>
    <row r="123" spans="2:31">
      <c r="B123" s="227" t="s">
        <v>294</v>
      </c>
      <c r="C123" s="228" t="s">
        <v>296</v>
      </c>
      <c r="D123" s="228" t="s">
        <v>105</v>
      </c>
      <c r="E123" s="228" t="s">
        <v>106</v>
      </c>
      <c r="F123" s="258" t="s">
        <v>135</v>
      </c>
      <c r="G123" s="374">
        <v>0.5</v>
      </c>
      <c r="H123" s="377">
        <v>1999.6873465254839</v>
      </c>
      <c r="I123" s="382">
        <v>295.91815694928124</v>
      </c>
      <c r="J123" s="349">
        <f>Table1[[#This Row],[Embellishment Area (m2)]]*Table1[[#This Row],[Construction Unit Rate ($/m)]]*Table1[[#This Row],[Embellishment Area Factor]]</f>
        <v>295871.89702930994</v>
      </c>
      <c r="K123" s="263">
        <v>3999.3746930509678</v>
      </c>
      <c r="L123" s="354">
        <v>157.26221918381682</v>
      </c>
      <c r="M123" s="101">
        <f>Table1[[#This Row],[Size of land (m2)]]*Table1[[#This Row],[Land Unit Rate ($/m2)]]</f>
        <v>628950.53957679146</v>
      </c>
      <c r="N123" s="261">
        <v>2021</v>
      </c>
      <c r="O123" s="219">
        <f>ROUND(IF(Table1[[#This Row],[Valuation Year]]=2016,(Table1[[#This Row],[Total Construction Cost ($)]]+Table1[[#This Row],[Land Value]])*('General Input Sheet'!$G$38/'General Input Sheet'!$G$43),Table1[[#This Row],[Total Construction Cost ($)]]+Table1[[#This Row],[Land Value]]),0)</f>
        <v>924822</v>
      </c>
      <c r="P123" s="139" t="str" cm="1">
        <f t="array" ref="P123">_xlfn.IFS(Table1[[#This Row],[Asset Class]]&lt;&gt;"Local","y",P$11=$E123,"y",Table1[[#This Row],[Asset Class]]="Local","")</f>
        <v>y</v>
      </c>
      <c r="Q123" s="99" t="str" cm="1">
        <f t="array" ref="Q123">_xlfn.IFS(Table1[[#This Row],[Asset Class]]&lt;&gt;"Local","y",Q$11=$E123,"y",Table1[[#This Row],[Asset Class]]="Local","")</f>
        <v>y</v>
      </c>
      <c r="R123" s="99" t="str" cm="1">
        <f t="array" ref="R123">_xlfn.IFS(Table1[[#This Row],[Asset Class]]&lt;&gt;"Local","y",R$11=$E123,"y",Table1[[#This Row],[Asset Class]]="Local","")</f>
        <v>y</v>
      </c>
      <c r="S123" s="358" t="str" cm="1">
        <f t="array" ref="S123">_xlfn.IFS(Table1[[#This Row],[Asset Class]]&lt;&gt;"Local","y",S$11=$E123,"y",Table1[[#This Row],[Asset Class]]="Local","")</f>
        <v>y</v>
      </c>
      <c r="U123" s="109">
        <f>IF(Table1[[#This Row],[Asset Class]]&lt;&gt;"Local",0.25,IF(P123="y",1,""))</f>
        <v>0.25</v>
      </c>
      <c r="V123" s="435">
        <f>IF(Table1[[#This Row],[Asset Class]]&lt;&gt;"Local",0.25,IF(Q123="y",1,""))</f>
        <v>0.25</v>
      </c>
      <c r="W123" s="435">
        <f>IF(Table1[[#This Row],[Asset Class]]&lt;&gt;"Local",0.25,IF(R123="y",1,""))</f>
        <v>0.25</v>
      </c>
      <c r="X123" s="435">
        <f>IF(Table1[[#This Row],[Asset Class]]&lt;&gt;"Local",0.25,IF(S123="y",1,""))</f>
        <v>0.25</v>
      </c>
      <c r="Y123" s="109">
        <f t="shared" si="7"/>
        <v>1</v>
      </c>
      <c r="AA123" s="274">
        <f t="shared" si="8"/>
        <v>231205.5</v>
      </c>
      <c r="AB123" s="275">
        <f t="shared" si="9"/>
        <v>231205.5</v>
      </c>
      <c r="AC123" s="275">
        <f t="shared" si="10"/>
        <v>231205.5</v>
      </c>
      <c r="AD123" s="275">
        <f t="shared" si="11"/>
        <v>231205.5</v>
      </c>
      <c r="AE123" s="276">
        <f t="shared" si="12"/>
        <v>924822</v>
      </c>
    </row>
    <row r="124" spans="2:31">
      <c r="B124" s="227" t="s">
        <v>297</v>
      </c>
      <c r="C124" s="228" t="s">
        <v>298</v>
      </c>
      <c r="D124" s="228" t="s">
        <v>110</v>
      </c>
      <c r="E124" s="228" t="s">
        <v>106</v>
      </c>
      <c r="F124" s="258" t="s">
        <v>102</v>
      </c>
      <c r="G124" s="374">
        <v>0.5</v>
      </c>
      <c r="H124" s="377">
        <v>4234.7987128768227</v>
      </c>
      <c r="I124" s="382">
        <v>111.62041035606889</v>
      </c>
      <c r="J124" s="349">
        <f>Table1[[#This Row],[Embellishment Area (m2)]]*Table1[[#This Row],[Construction Unit Rate ($/m)]]*Table1[[#This Row],[Embellishment Area Factor]]</f>
        <v>236344.98505333165</v>
      </c>
      <c r="K124" s="263">
        <v>8469.5974257536454</v>
      </c>
      <c r="L124" s="354">
        <v>66.125722619436161</v>
      </c>
      <c r="M124" s="101">
        <f>Table1[[#This Row],[Size of land (m2)]]*Table1[[#This Row],[Land Unit Rate ($/m2)]]</f>
        <v>560058.25007367611</v>
      </c>
      <c r="N124" s="261">
        <v>2021</v>
      </c>
      <c r="O124" s="219">
        <f>ROUND(IF(Table1[[#This Row],[Valuation Year]]=2016,(Table1[[#This Row],[Total Construction Cost ($)]]+Table1[[#This Row],[Land Value]])*('General Input Sheet'!$G$38/'General Input Sheet'!$G$43),Table1[[#This Row],[Total Construction Cost ($)]]+Table1[[#This Row],[Land Value]]),0)</f>
        <v>796403</v>
      </c>
      <c r="P124" s="139" t="str" cm="1">
        <f t="array" ref="P124">_xlfn.IFS(Table1[[#This Row],[Asset Class]]&lt;&gt;"Local","y",P$11=$E124,"y",Table1[[#This Row],[Asset Class]]="Local","")</f>
        <v>y</v>
      </c>
      <c r="Q124" s="99" t="str" cm="1">
        <f t="array" ref="Q124">_xlfn.IFS(Table1[[#This Row],[Asset Class]]&lt;&gt;"Local","y",Q$11=$E124,"y",Table1[[#This Row],[Asset Class]]="Local","")</f>
        <v/>
      </c>
      <c r="R124" s="99" t="str" cm="1">
        <f t="array" ref="R124">_xlfn.IFS(Table1[[#This Row],[Asset Class]]&lt;&gt;"Local","y",R$11=$E124,"y",Table1[[#This Row],[Asset Class]]="Local","")</f>
        <v/>
      </c>
      <c r="S124" s="358" t="str" cm="1">
        <f t="array" ref="S124">_xlfn.IFS(Table1[[#This Row],[Asset Class]]&lt;&gt;"Local","y",S$11=$E124,"y",Table1[[#This Row],[Asset Class]]="Local","")</f>
        <v/>
      </c>
      <c r="U124" s="109">
        <f>IF(Table1[[#This Row],[Asset Class]]&lt;&gt;"Local",0.25,IF(P124="y",1,""))</f>
        <v>1</v>
      </c>
      <c r="V124" s="435" t="str">
        <f>IF(Table1[[#This Row],[Asset Class]]&lt;&gt;"Local",0.25,IF(Q124="y",1,""))</f>
        <v/>
      </c>
      <c r="W124" s="435" t="str">
        <f>IF(Table1[[#This Row],[Asset Class]]&lt;&gt;"Local",0.25,IF(R124="y",1,""))</f>
        <v/>
      </c>
      <c r="X124" s="435" t="str">
        <f>IF(Table1[[#This Row],[Asset Class]]&lt;&gt;"Local",0.25,IF(S124="y",1,""))</f>
        <v/>
      </c>
      <c r="Y124" s="109">
        <f t="shared" si="7"/>
        <v>1</v>
      </c>
      <c r="AA124" s="274">
        <f t="shared" si="8"/>
        <v>796403</v>
      </c>
      <c r="AB124" s="275" t="str">
        <f t="shared" si="9"/>
        <v/>
      </c>
      <c r="AC124" s="275" t="str">
        <f t="shared" si="10"/>
        <v/>
      </c>
      <c r="AD124" s="275" t="str">
        <f t="shared" si="11"/>
        <v/>
      </c>
      <c r="AE124" s="276">
        <f t="shared" si="12"/>
        <v>796403</v>
      </c>
    </row>
    <row r="125" spans="2:31">
      <c r="B125" s="227" t="s">
        <v>299</v>
      </c>
      <c r="C125" s="228" t="s">
        <v>300</v>
      </c>
      <c r="D125" s="228" t="s">
        <v>105</v>
      </c>
      <c r="E125" s="228" t="s">
        <v>106</v>
      </c>
      <c r="F125" s="258" t="s">
        <v>102</v>
      </c>
      <c r="G125" s="374">
        <v>0.5</v>
      </c>
      <c r="H125" s="377">
        <v>44289.689434596788</v>
      </c>
      <c r="I125" s="382">
        <v>295.91815694928124</v>
      </c>
      <c r="J125" s="349">
        <f>Table1[[#This Row],[Embellishment Area (m2)]]*Table1[[#This Row],[Construction Unit Rate ($/m)]]*Table1[[#This Row],[Embellishment Area Factor]]</f>
        <v>6553061.6346709682</v>
      </c>
      <c r="K125" s="263">
        <v>88579.378869193577</v>
      </c>
      <c r="L125" s="354">
        <v>157.26221918381682</v>
      </c>
      <c r="M125" s="101">
        <f>Table1[[#This Row],[Size of land (m2)]]*Table1[[#This Row],[Land Unit Rate ($/m2)]]</f>
        <v>13930189.694893472</v>
      </c>
      <c r="N125" s="261">
        <v>2021</v>
      </c>
      <c r="O125" s="219">
        <f>ROUND(IF(Table1[[#This Row],[Valuation Year]]=2016,(Table1[[#This Row],[Total Construction Cost ($)]]+Table1[[#This Row],[Land Value]])*('General Input Sheet'!$G$38/'General Input Sheet'!$G$43),Table1[[#This Row],[Total Construction Cost ($)]]+Table1[[#This Row],[Land Value]]),0)</f>
        <v>20483251</v>
      </c>
      <c r="P125" s="139" t="str" cm="1">
        <f t="array" ref="P125">_xlfn.IFS(Table1[[#This Row],[Asset Class]]&lt;&gt;"Local","y",P$11=$E125,"y",Table1[[#This Row],[Asset Class]]="Local","")</f>
        <v>y</v>
      </c>
      <c r="Q125" s="99" t="str" cm="1">
        <f t="array" ref="Q125">_xlfn.IFS(Table1[[#This Row],[Asset Class]]&lt;&gt;"Local","y",Q$11=$E125,"y",Table1[[#This Row],[Asset Class]]="Local","")</f>
        <v>y</v>
      </c>
      <c r="R125" s="99" t="str" cm="1">
        <f t="array" ref="R125">_xlfn.IFS(Table1[[#This Row],[Asset Class]]&lt;&gt;"Local","y",R$11=$E125,"y",Table1[[#This Row],[Asset Class]]="Local","")</f>
        <v>y</v>
      </c>
      <c r="S125" s="358" t="str" cm="1">
        <f t="array" ref="S125">_xlfn.IFS(Table1[[#This Row],[Asset Class]]&lt;&gt;"Local","y",S$11=$E125,"y",Table1[[#This Row],[Asset Class]]="Local","")</f>
        <v>y</v>
      </c>
      <c r="U125" s="109">
        <f>IF(Table1[[#This Row],[Asset Class]]&lt;&gt;"Local",0.25,IF(P125="y",1,""))</f>
        <v>0.25</v>
      </c>
      <c r="V125" s="435">
        <f>IF(Table1[[#This Row],[Asset Class]]&lt;&gt;"Local",0.25,IF(Q125="y",1,""))</f>
        <v>0.25</v>
      </c>
      <c r="W125" s="435">
        <f>IF(Table1[[#This Row],[Asset Class]]&lt;&gt;"Local",0.25,IF(R125="y",1,""))</f>
        <v>0.25</v>
      </c>
      <c r="X125" s="435">
        <f>IF(Table1[[#This Row],[Asset Class]]&lt;&gt;"Local",0.25,IF(S125="y",1,""))</f>
        <v>0.25</v>
      </c>
      <c r="Y125" s="109">
        <f t="shared" si="7"/>
        <v>1</v>
      </c>
      <c r="AA125" s="274">
        <f t="shared" si="8"/>
        <v>5120812.75</v>
      </c>
      <c r="AB125" s="275">
        <f t="shared" si="9"/>
        <v>5120812.75</v>
      </c>
      <c r="AC125" s="275">
        <f t="shared" si="10"/>
        <v>5120812.75</v>
      </c>
      <c r="AD125" s="275">
        <f t="shared" si="11"/>
        <v>5120812.75</v>
      </c>
      <c r="AE125" s="276">
        <f t="shared" si="12"/>
        <v>20483251</v>
      </c>
    </row>
    <row r="126" spans="2:31">
      <c r="B126" s="227" t="s">
        <v>301</v>
      </c>
      <c r="C126" s="228" t="s">
        <v>302</v>
      </c>
      <c r="D126" s="228" t="s">
        <v>110</v>
      </c>
      <c r="E126" s="228" t="s">
        <v>106</v>
      </c>
      <c r="F126" s="258" t="s">
        <v>102</v>
      </c>
      <c r="G126" s="374">
        <v>0.5</v>
      </c>
      <c r="H126" s="378">
        <v>1994.321803923187</v>
      </c>
      <c r="I126" s="382">
        <v>111.62041035606889</v>
      </c>
      <c r="J126" s="349">
        <f>Table1[[#This Row],[Embellishment Area (m2)]]*Table1[[#This Row],[Construction Unit Rate ($/m)]]*Table1[[#This Row],[Embellishment Area Factor]]</f>
        <v>111303.50906798085</v>
      </c>
      <c r="K126" s="263">
        <v>3988.6436078463739</v>
      </c>
      <c r="L126" s="354">
        <v>66.125722619436161</v>
      </c>
      <c r="M126" s="101">
        <f>Table1[[#This Row],[Size of land (m2)]]*Table1[[#This Row],[Land Unit Rate ($/m2)]]</f>
        <v>263751.94084023644</v>
      </c>
      <c r="N126" s="261">
        <v>2021</v>
      </c>
      <c r="O126" s="101">
        <f>ROUND(IF(Table1[[#This Row],[Valuation Year]]=2016,(Table1[[#This Row],[Total Construction Cost ($)]]+Table1[[#This Row],[Land Value]])*('General Input Sheet'!$G$38/'General Input Sheet'!$G$43),Table1[[#This Row],[Total Construction Cost ($)]]+Table1[[#This Row],[Land Value]]),0)</f>
        <v>375055</v>
      </c>
      <c r="P126" s="139" t="str" cm="1">
        <f t="array" ref="P126">_xlfn.IFS(Table1[[#This Row],[Asset Class]]&lt;&gt;"Local","y",P$11=$E126,"y",Table1[[#This Row],[Asset Class]]="Local","")</f>
        <v>y</v>
      </c>
      <c r="Q126" s="99" t="str" cm="1">
        <f t="array" ref="Q126">_xlfn.IFS(Table1[[#This Row],[Asset Class]]&lt;&gt;"Local","y",Q$11=$E126,"y",Table1[[#This Row],[Asset Class]]="Local","")</f>
        <v/>
      </c>
      <c r="R126" s="99" t="str" cm="1">
        <f t="array" ref="R126">_xlfn.IFS(Table1[[#This Row],[Asset Class]]&lt;&gt;"Local","y",R$11=$E126,"y",Table1[[#This Row],[Asset Class]]="Local","")</f>
        <v/>
      </c>
      <c r="S126" s="358" t="str" cm="1">
        <f t="array" ref="S126">_xlfn.IFS(Table1[[#This Row],[Asset Class]]&lt;&gt;"Local","y",S$11=$E126,"y",Table1[[#This Row],[Asset Class]]="Local","")</f>
        <v/>
      </c>
      <c r="U126" s="109">
        <f>IF(Table1[[#This Row],[Asset Class]]&lt;&gt;"Local",0.25,IF(P126="y",1,""))</f>
        <v>1</v>
      </c>
      <c r="V126" s="435" t="str">
        <f>IF(Table1[[#This Row],[Asset Class]]&lt;&gt;"Local",0.25,IF(Q126="y",1,""))</f>
        <v/>
      </c>
      <c r="W126" s="435" t="str">
        <f>IF(Table1[[#This Row],[Asset Class]]&lt;&gt;"Local",0.25,IF(R126="y",1,""))</f>
        <v/>
      </c>
      <c r="X126" s="435" t="str">
        <f>IF(Table1[[#This Row],[Asset Class]]&lt;&gt;"Local",0.25,IF(S126="y",1,""))</f>
        <v/>
      </c>
      <c r="Y126" s="109">
        <f t="shared" si="7"/>
        <v>1</v>
      </c>
      <c r="AA126" s="274">
        <f t="shared" si="8"/>
        <v>375055</v>
      </c>
      <c r="AB126" s="275" t="str">
        <f t="shared" si="9"/>
        <v/>
      </c>
      <c r="AC126" s="275" t="str">
        <f t="shared" si="10"/>
        <v/>
      </c>
      <c r="AD126" s="275" t="str">
        <f t="shared" si="11"/>
        <v/>
      </c>
      <c r="AE126" s="276">
        <f t="shared" si="12"/>
        <v>375055</v>
      </c>
    </row>
    <row r="127" spans="2:31">
      <c r="B127" s="227" t="s">
        <v>303</v>
      </c>
      <c r="C127" s="228" t="s">
        <v>304</v>
      </c>
      <c r="D127" s="228" t="s">
        <v>105</v>
      </c>
      <c r="E127" s="228" t="s">
        <v>106</v>
      </c>
      <c r="F127" s="258" t="s">
        <v>130</v>
      </c>
      <c r="G127" s="374">
        <v>0.5</v>
      </c>
      <c r="H127" s="377">
        <v>6341.7411891178899</v>
      </c>
      <c r="I127" s="382">
        <v>295.91815694928124</v>
      </c>
      <c r="J127" s="349">
        <f>Table1[[#This Row],[Embellishment Area (m2)]]*Table1[[#This Row],[Construction Unit Rate ($/m)]]*Table1[[#This Row],[Embellishment Area Factor]]</f>
        <v>938318.18226655456</v>
      </c>
      <c r="K127" s="263">
        <v>0</v>
      </c>
      <c r="L127" s="354">
        <v>157.26221918381682</v>
      </c>
      <c r="M127" s="101">
        <f>Table1[[#This Row],[Size of land (m2)]]*Table1[[#This Row],[Land Unit Rate ($/m2)]]</f>
        <v>0</v>
      </c>
      <c r="N127" s="261">
        <v>2021</v>
      </c>
      <c r="O127" s="219">
        <f>ROUND(IF(Table1[[#This Row],[Valuation Year]]=2016,(Table1[[#This Row],[Total Construction Cost ($)]]+Table1[[#This Row],[Land Value]])*('General Input Sheet'!$G$38/'General Input Sheet'!$G$43),Table1[[#This Row],[Total Construction Cost ($)]]+Table1[[#This Row],[Land Value]]),0)</f>
        <v>938318</v>
      </c>
      <c r="P127" s="139" t="str" cm="1">
        <f t="array" ref="P127">_xlfn.IFS(Table1[[#This Row],[Asset Class]]&lt;&gt;"Local","y",P$11=$E127,"y",Table1[[#This Row],[Asset Class]]="Local","")</f>
        <v>y</v>
      </c>
      <c r="Q127" s="99" t="str" cm="1">
        <f t="array" ref="Q127">_xlfn.IFS(Table1[[#This Row],[Asset Class]]&lt;&gt;"Local","y",Q$11=$E127,"y",Table1[[#This Row],[Asset Class]]="Local","")</f>
        <v>y</v>
      </c>
      <c r="R127" s="99" t="str" cm="1">
        <f t="array" ref="R127">_xlfn.IFS(Table1[[#This Row],[Asset Class]]&lt;&gt;"Local","y",R$11=$E127,"y",Table1[[#This Row],[Asset Class]]="Local","")</f>
        <v>y</v>
      </c>
      <c r="S127" s="358" t="str" cm="1">
        <f t="array" ref="S127">_xlfn.IFS(Table1[[#This Row],[Asset Class]]&lt;&gt;"Local","y",S$11=$E127,"y",Table1[[#This Row],[Asset Class]]="Local","")</f>
        <v>y</v>
      </c>
      <c r="U127" s="109">
        <f>IF(Table1[[#This Row],[Asset Class]]&lt;&gt;"Local",0.25,IF(P127="y",1,""))</f>
        <v>0.25</v>
      </c>
      <c r="V127" s="435">
        <f>IF(Table1[[#This Row],[Asset Class]]&lt;&gt;"Local",0.25,IF(Q127="y",1,""))</f>
        <v>0.25</v>
      </c>
      <c r="W127" s="435">
        <f>IF(Table1[[#This Row],[Asset Class]]&lt;&gt;"Local",0.25,IF(R127="y",1,""))</f>
        <v>0.25</v>
      </c>
      <c r="X127" s="435">
        <f>IF(Table1[[#This Row],[Asset Class]]&lt;&gt;"Local",0.25,IF(S127="y",1,""))</f>
        <v>0.25</v>
      </c>
      <c r="Y127" s="109">
        <f t="shared" si="7"/>
        <v>1</v>
      </c>
      <c r="AA127" s="274">
        <f t="shared" si="8"/>
        <v>234579.5</v>
      </c>
      <c r="AB127" s="275">
        <f t="shared" si="9"/>
        <v>234579.5</v>
      </c>
      <c r="AC127" s="275">
        <f t="shared" si="10"/>
        <v>234579.5</v>
      </c>
      <c r="AD127" s="275">
        <f t="shared" si="11"/>
        <v>234579.5</v>
      </c>
      <c r="AE127" s="276">
        <f t="shared" si="12"/>
        <v>938318</v>
      </c>
    </row>
    <row r="128" spans="2:31">
      <c r="B128" s="227" t="s">
        <v>303</v>
      </c>
      <c r="C128" s="228" t="s">
        <v>305</v>
      </c>
      <c r="D128" s="228" t="s">
        <v>105</v>
      </c>
      <c r="E128" s="228" t="s">
        <v>106</v>
      </c>
      <c r="F128" s="258" t="s">
        <v>102</v>
      </c>
      <c r="G128" s="374">
        <v>0.5</v>
      </c>
      <c r="H128" s="378">
        <v>5792.4790036813101</v>
      </c>
      <c r="I128" s="382">
        <v>295.91815694928124</v>
      </c>
      <c r="J128" s="349">
        <f>Table1[[#This Row],[Embellishment Area (m2)]]*Table1[[#This Row],[Construction Unit Rate ($/m)]]*Table1[[#This Row],[Embellishment Area Factor]]</f>
        <v>857049.85546839109</v>
      </c>
      <c r="K128" s="263">
        <v>0</v>
      </c>
      <c r="L128" s="354">
        <v>157.26221918381682</v>
      </c>
      <c r="M128" s="101">
        <f>Table1[[#This Row],[Size of land (m2)]]*Table1[[#This Row],[Land Unit Rate ($/m2)]]</f>
        <v>0</v>
      </c>
      <c r="N128" s="261">
        <v>2021</v>
      </c>
      <c r="O128" s="101">
        <f>ROUND(IF(Table1[[#This Row],[Valuation Year]]=2016,(Table1[[#This Row],[Total Construction Cost ($)]]+Table1[[#This Row],[Land Value]])*('General Input Sheet'!$G$38/'General Input Sheet'!$G$43),Table1[[#This Row],[Total Construction Cost ($)]]+Table1[[#This Row],[Land Value]]),0)</f>
        <v>857050</v>
      </c>
      <c r="P128" s="139" t="str" cm="1">
        <f t="array" ref="P128">_xlfn.IFS(Table1[[#This Row],[Asset Class]]&lt;&gt;"Local","y",P$11=$E128,"y",Table1[[#This Row],[Asset Class]]="Local","")</f>
        <v>y</v>
      </c>
      <c r="Q128" s="99" t="str" cm="1">
        <f t="array" ref="Q128">_xlfn.IFS(Table1[[#This Row],[Asset Class]]&lt;&gt;"Local","y",Q$11=$E128,"y",Table1[[#This Row],[Asset Class]]="Local","")</f>
        <v>y</v>
      </c>
      <c r="R128" s="99" t="str" cm="1">
        <f t="array" ref="R128">_xlfn.IFS(Table1[[#This Row],[Asset Class]]&lt;&gt;"Local","y",R$11=$E128,"y",Table1[[#This Row],[Asset Class]]="Local","")</f>
        <v>y</v>
      </c>
      <c r="S128" s="358" t="str" cm="1">
        <f t="array" ref="S128">_xlfn.IFS(Table1[[#This Row],[Asset Class]]&lt;&gt;"Local","y",S$11=$E128,"y",Table1[[#This Row],[Asset Class]]="Local","")</f>
        <v>y</v>
      </c>
      <c r="U128" s="109">
        <f>IF(Table1[[#This Row],[Asset Class]]&lt;&gt;"Local",0.25,IF(P128="y",1,""))</f>
        <v>0.25</v>
      </c>
      <c r="V128" s="435">
        <f>IF(Table1[[#This Row],[Asset Class]]&lt;&gt;"Local",0.25,IF(Q128="y",1,""))</f>
        <v>0.25</v>
      </c>
      <c r="W128" s="435">
        <f>IF(Table1[[#This Row],[Asset Class]]&lt;&gt;"Local",0.25,IF(R128="y",1,""))</f>
        <v>0.25</v>
      </c>
      <c r="X128" s="435">
        <f>IF(Table1[[#This Row],[Asset Class]]&lt;&gt;"Local",0.25,IF(S128="y",1,""))</f>
        <v>0.25</v>
      </c>
      <c r="Y128" s="109">
        <f t="shared" si="7"/>
        <v>1</v>
      </c>
      <c r="AA128" s="274">
        <f t="shared" si="8"/>
        <v>214262.5</v>
      </c>
      <c r="AB128" s="275">
        <f t="shared" si="9"/>
        <v>214262.5</v>
      </c>
      <c r="AC128" s="275">
        <f t="shared" si="10"/>
        <v>214262.5</v>
      </c>
      <c r="AD128" s="275">
        <f t="shared" si="11"/>
        <v>214262.5</v>
      </c>
      <c r="AE128" s="276">
        <f t="shared" si="12"/>
        <v>857050</v>
      </c>
    </row>
    <row r="129" spans="2:31">
      <c r="B129" s="227" t="s">
        <v>306</v>
      </c>
      <c r="C129" s="228" t="s">
        <v>307</v>
      </c>
      <c r="D129" s="228" t="s">
        <v>110</v>
      </c>
      <c r="E129" s="228" t="s">
        <v>106</v>
      </c>
      <c r="F129" s="258" t="s">
        <v>102</v>
      </c>
      <c r="G129" s="374">
        <v>0.5</v>
      </c>
      <c r="H129" s="377">
        <v>3621.3156247614556</v>
      </c>
      <c r="I129" s="382">
        <v>111.62041035606889</v>
      </c>
      <c r="J129" s="349">
        <f>Table1[[#This Row],[Embellishment Area (m2)]]*Table1[[#This Row],[Construction Unit Rate ($/m)]]*Table1[[#This Row],[Embellishment Area Factor]]</f>
        <v>202106.36803235882</v>
      </c>
      <c r="K129" s="263">
        <v>0</v>
      </c>
      <c r="L129" s="354">
        <v>66.125722619436161</v>
      </c>
      <c r="M129" s="101">
        <f>Table1[[#This Row],[Size of land (m2)]]*Table1[[#This Row],[Land Unit Rate ($/m2)]]</f>
        <v>0</v>
      </c>
      <c r="N129" s="261">
        <v>2021</v>
      </c>
      <c r="O129" s="219">
        <f>ROUND(IF(Table1[[#This Row],[Valuation Year]]=2016,(Table1[[#This Row],[Total Construction Cost ($)]]+Table1[[#This Row],[Land Value]])*('General Input Sheet'!$G$38/'General Input Sheet'!$G$43),Table1[[#This Row],[Total Construction Cost ($)]]+Table1[[#This Row],[Land Value]]),0)</f>
        <v>202106</v>
      </c>
      <c r="P129" s="139" t="str" cm="1">
        <f t="array" ref="P129">_xlfn.IFS(Table1[[#This Row],[Asset Class]]&lt;&gt;"Local","y",P$11=$E129,"y",Table1[[#This Row],[Asset Class]]="Local","")</f>
        <v>y</v>
      </c>
      <c r="Q129" s="99" t="str" cm="1">
        <f t="array" ref="Q129">_xlfn.IFS(Table1[[#This Row],[Asset Class]]&lt;&gt;"Local","y",Q$11=$E129,"y",Table1[[#This Row],[Asset Class]]="Local","")</f>
        <v/>
      </c>
      <c r="R129" s="99" t="str" cm="1">
        <f t="array" ref="R129">_xlfn.IFS(Table1[[#This Row],[Asset Class]]&lt;&gt;"Local","y",R$11=$E129,"y",Table1[[#This Row],[Asset Class]]="Local","")</f>
        <v/>
      </c>
      <c r="S129" s="358" t="str" cm="1">
        <f t="array" ref="S129">_xlfn.IFS(Table1[[#This Row],[Asset Class]]&lt;&gt;"Local","y",S$11=$E129,"y",Table1[[#This Row],[Asset Class]]="Local","")</f>
        <v/>
      </c>
      <c r="U129" s="109">
        <f>IF(Table1[[#This Row],[Asset Class]]&lt;&gt;"Local",0.25,IF(P129="y",1,""))</f>
        <v>1</v>
      </c>
      <c r="V129" s="435" t="str">
        <f>IF(Table1[[#This Row],[Asset Class]]&lt;&gt;"Local",0.25,IF(Q129="y",1,""))</f>
        <v/>
      </c>
      <c r="W129" s="435" t="str">
        <f>IF(Table1[[#This Row],[Asset Class]]&lt;&gt;"Local",0.25,IF(R129="y",1,""))</f>
        <v/>
      </c>
      <c r="X129" s="435" t="str">
        <f>IF(Table1[[#This Row],[Asset Class]]&lt;&gt;"Local",0.25,IF(S129="y",1,""))</f>
        <v/>
      </c>
      <c r="Y129" s="109">
        <f t="shared" si="7"/>
        <v>1</v>
      </c>
      <c r="AA129" s="274">
        <f t="shared" si="8"/>
        <v>202106</v>
      </c>
      <c r="AB129" s="275" t="str">
        <f t="shared" si="9"/>
        <v/>
      </c>
      <c r="AC129" s="275" t="str">
        <f t="shared" si="10"/>
        <v/>
      </c>
      <c r="AD129" s="275" t="str">
        <f t="shared" si="11"/>
        <v/>
      </c>
      <c r="AE129" s="276">
        <f t="shared" si="12"/>
        <v>202106</v>
      </c>
    </row>
    <row r="130" spans="2:31">
      <c r="B130" s="227" t="s">
        <v>308</v>
      </c>
      <c r="C130" s="228" t="s">
        <v>309</v>
      </c>
      <c r="D130" s="228" t="s">
        <v>110</v>
      </c>
      <c r="E130" s="228" t="s">
        <v>106</v>
      </c>
      <c r="F130" s="258" t="s">
        <v>102</v>
      </c>
      <c r="G130" s="374">
        <v>0.5</v>
      </c>
      <c r="H130" s="377">
        <v>893.56194415157745</v>
      </c>
      <c r="I130" s="382">
        <v>111.62041035606889</v>
      </c>
      <c r="J130" s="349">
        <f>Table1[[#This Row],[Embellishment Area (m2)]]*Table1[[#This Row],[Construction Unit Rate ($/m)]]*Table1[[#This Row],[Embellishment Area Factor]]</f>
        <v>49869.875442382894</v>
      </c>
      <c r="K130" s="263">
        <v>0</v>
      </c>
      <c r="L130" s="354">
        <v>66.125722619436161</v>
      </c>
      <c r="M130" s="101">
        <f>Table1[[#This Row],[Size of land (m2)]]*Table1[[#This Row],[Land Unit Rate ($/m2)]]</f>
        <v>0</v>
      </c>
      <c r="N130" s="261">
        <v>2021</v>
      </c>
      <c r="O130" s="219">
        <f>ROUND(IF(Table1[[#This Row],[Valuation Year]]=2016,(Table1[[#This Row],[Total Construction Cost ($)]]+Table1[[#This Row],[Land Value]])*('General Input Sheet'!$G$38/'General Input Sheet'!$G$43),Table1[[#This Row],[Total Construction Cost ($)]]+Table1[[#This Row],[Land Value]]),0)</f>
        <v>49870</v>
      </c>
      <c r="P130" s="139" t="str" cm="1">
        <f t="array" ref="P130">_xlfn.IFS(Table1[[#This Row],[Asset Class]]&lt;&gt;"Local","y",P$11=$E130,"y",Table1[[#This Row],[Asset Class]]="Local","")</f>
        <v>y</v>
      </c>
      <c r="Q130" s="99" t="str" cm="1">
        <f t="array" ref="Q130">_xlfn.IFS(Table1[[#This Row],[Asset Class]]&lt;&gt;"Local","y",Q$11=$E130,"y",Table1[[#This Row],[Asset Class]]="Local","")</f>
        <v/>
      </c>
      <c r="R130" s="99" t="str" cm="1">
        <f t="array" ref="R130">_xlfn.IFS(Table1[[#This Row],[Asset Class]]&lt;&gt;"Local","y",R$11=$E130,"y",Table1[[#This Row],[Asset Class]]="Local","")</f>
        <v/>
      </c>
      <c r="S130" s="358" t="str" cm="1">
        <f t="array" ref="S130">_xlfn.IFS(Table1[[#This Row],[Asset Class]]&lt;&gt;"Local","y",S$11=$E130,"y",Table1[[#This Row],[Asset Class]]="Local","")</f>
        <v/>
      </c>
      <c r="U130" s="109">
        <f>IF(Table1[[#This Row],[Asset Class]]&lt;&gt;"Local",0.25,IF(P130="y",1,""))</f>
        <v>1</v>
      </c>
      <c r="V130" s="435" t="str">
        <f>IF(Table1[[#This Row],[Asset Class]]&lt;&gt;"Local",0.25,IF(Q130="y",1,""))</f>
        <v/>
      </c>
      <c r="W130" s="435" t="str">
        <f>IF(Table1[[#This Row],[Asset Class]]&lt;&gt;"Local",0.25,IF(R130="y",1,""))</f>
        <v/>
      </c>
      <c r="X130" s="435" t="str">
        <f>IF(Table1[[#This Row],[Asset Class]]&lt;&gt;"Local",0.25,IF(S130="y",1,""))</f>
        <v/>
      </c>
      <c r="Y130" s="109">
        <f t="shared" si="7"/>
        <v>1</v>
      </c>
      <c r="AA130" s="274">
        <f t="shared" si="8"/>
        <v>49870</v>
      </c>
      <c r="AB130" s="275" t="str">
        <f t="shared" si="9"/>
        <v/>
      </c>
      <c r="AC130" s="275" t="str">
        <f t="shared" si="10"/>
        <v/>
      </c>
      <c r="AD130" s="275" t="str">
        <f t="shared" si="11"/>
        <v/>
      </c>
      <c r="AE130" s="276">
        <f t="shared" si="12"/>
        <v>49870</v>
      </c>
    </row>
    <row r="131" spans="2:31">
      <c r="B131" s="227" t="s">
        <v>310</v>
      </c>
      <c r="C131" s="228" t="s">
        <v>311</v>
      </c>
      <c r="D131" s="228" t="s">
        <v>100</v>
      </c>
      <c r="E131" s="228" t="s">
        <v>113</v>
      </c>
      <c r="F131" s="258" t="s">
        <v>102</v>
      </c>
      <c r="G131" s="374">
        <v>0.5</v>
      </c>
      <c r="H131" s="377">
        <v>12206.840792206425</v>
      </c>
      <c r="I131" s="382">
        <v>557.40114642261381</v>
      </c>
      <c r="J131" s="349">
        <f>Table1[[#This Row],[Embellishment Area (m2)]]*Table1[[#This Row],[Construction Unit Rate ($/m)]]*Table1[[#This Row],[Embellishment Area Factor]]</f>
        <v>3402053.5258870944</v>
      </c>
      <c r="K131" s="263">
        <v>0</v>
      </c>
      <c r="L131" s="354">
        <v>132.99262744440287</v>
      </c>
      <c r="M131" s="101">
        <f>Table1[[#This Row],[Size of land (m2)]]*Table1[[#This Row],[Land Unit Rate ($/m2)]]</f>
        <v>0</v>
      </c>
      <c r="N131" s="261">
        <v>2021</v>
      </c>
      <c r="O131" s="219">
        <f>ROUND(IF(Table1[[#This Row],[Valuation Year]]=2016,(Table1[[#This Row],[Total Construction Cost ($)]]+Table1[[#This Row],[Land Value]])*('General Input Sheet'!$G$38/'General Input Sheet'!$G$43),Table1[[#This Row],[Total Construction Cost ($)]]+Table1[[#This Row],[Land Value]]),0)</f>
        <v>3402054</v>
      </c>
      <c r="P131" s="139" t="str" cm="1">
        <f t="array" ref="P131">_xlfn.IFS(Table1[[#This Row],[Asset Class]]&lt;&gt;"Local","y",P$11=$E131,"y",Table1[[#This Row],[Asset Class]]="Local","")</f>
        <v>y</v>
      </c>
      <c r="Q131" s="99" t="str" cm="1">
        <f t="array" ref="Q131">_xlfn.IFS(Table1[[#This Row],[Asset Class]]&lt;&gt;"Local","y",Q$11=$E131,"y",Table1[[#This Row],[Asset Class]]="Local","")</f>
        <v>y</v>
      </c>
      <c r="R131" s="99" t="str" cm="1">
        <f t="array" ref="R131">_xlfn.IFS(Table1[[#This Row],[Asset Class]]&lt;&gt;"Local","y",R$11=$E131,"y",Table1[[#This Row],[Asset Class]]="Local","")</f>
        <v>y</v>
      </c>
      <c r="S131" s="358" t="str" cm="1">
        <f t="array" ref="S131">_xlfn.IFS(Table1[[#This Row],[Asset Class]]&lt;&gt;"Local","y",S$11=$E131,"y",Table1[[#This Row],[Asset Class]]="Local","")</f>
        <v>y</v>
      </c>
      <c r="U131" s="109">
        <f>IF(Table1[[#This Row],[Asset Class]]&lt;&gt;"Local",0.25,IF(P131="y",1,""))</f>
        <v>0.25</v>
      </c>
      <c r="V131" s="435">
        <f>IF(Table1[[#This Row],[Asset Class]]&lt;&gt;"Local",0.25,IF(Q131="y",1,""))</f>
        <v>0.25</v>
      </c>
      <c r="W131" s="435">
        <f>IF(Table1[[#This Row],[Asset Class]]&lt;&gt;"Local",0.25,IF(R131="y",1,""))</f>
        <v>0.25</v>
      </c>
      <c r="X131" s="435">
        <f>IF(Table1[[#This Row],[Asset Class]]&lt;&gt;"Local",0.25,IF(S131="y",1,""))</f>
        <v>0.25</v>
      </c>
      <c r="Y131" s="109">
        <f t="shared" si="7"/>
        <v>1</v>
      </c>
      <c r="AA131" s="274">
        <f t="shared" si="8"/>
        <v>850513.5</v>
      </c>
      <c r="AB131" s="275">
        <f t="shared" si="9"/>
        <v>850513.5</v>
      </c>
      <c r="AC131" s="275">
        <f t="shared" si="10"/>
        <v>850513.5</v>
      </c>
      <c r="AD131" s="275">
        <f t="shared" si="11"/>
        <v>850513.5</v>
      </c>
      <c r="AE131" s="276">
        <f t="shared" si="12"/>
        <v>3402054</v>
      </c>
    </row>
    <row r="132" spans="2:31">
      <c r="B132" s="227" t="s">
        <v>312</v>
      </c>
      <c r="C132" s="228" t="s">
        <v>313</v>
      </c>
      <c r="D132" s="228" t="s">
        <v>105</v>
      </c>
      <c r="E132" s="228" t="s">
        <v>113</v>
      </c>
      <c r="F132" s="258" t="s">
        <v>102</v>
      </c>
      <c r="G132" s="374">
        <v>0.5</v>
      </c>
      <c r="H132" s="378">
        <v>7451.3320304679846</v>
      </c>
      <c r="I132" s="382">
        <v>566.28724924743767</v>
      </c>
      <c r="J132" s="349">
        <f>Table1[[#This Row],[Embellishment Area (m2)]]*Table1[[#This Row],[Construction Unit Rate ($/m)]]*Table1[[#This Row],[Embellishment Area Factor]]</f>
        <v>2109797.1593815195</v>
      </c>
      <c r="K132" s="263">
        <v>0</v>
      </c>
      <c r="L132" s="354">
        <v>75.676903388107434</v>
      </c>
      <c r="M132" s="101">
        <f>Table1[[#This Row],[Size of land (m2)]]*Table1[[#This Row],[Land Unit Rate ($/m2)]]</f>
        <v>0</v>
      </c>
      <c r="N132" s="261">
        <v>2021</v>
      </c>
      <c r="O132" s="101">
        <f>ROUND(IF(Table1[[#This Row],[Valuation Year]]=2016,(Table1[[#This Row],[Total Construction Cost ($)]]+Table1[[#This Row],[Land Value]])*('General Input Sheet'!$G$38/'General Input Sheet'!$G$43),Table1[[#This Row],[Total Construction Cost ($)]]+Table1[[#This Row],[Land Value]]),0)</f>
        <v>2109797</v>
      </c>
      <c r="P132" s="139" t="str" cm="1">
        <f t="array" ref="P132">_xlfn.IFS(Table1[[#This Row],[Asset Class]]&lt;&gt;"Local","y",P$11=$E132,"y",Table1[[#This Row],[Asset Class]]="Local","")</f>
        <v>y</v>
      </c>
      <c r="Q132" s="99" t="str" cm="1">
        <f t="array" ref="Q132">_xlfn.IFS(Table1[[#This Row],[Asset Class]]&lt;&gt;"Local","y",Q$11=$E132,"y",Table1[[#This Row],[Asset Class]]="Local","")</f>
        <v>y</v>
      </c>
      <c r="R132" s="99" t="str" cm="1">
        <f t="array" ref="R132">_xlfn.IFS(Table1[[#This Row],[Asset Class]]&lt;&gt;"Local","y",R$11=$E132,"y",Table1[[#This Row],[Asset Class]]="Local","")</f>
        <v>y</v>
      </c>
      <c r="S132" s="358" t="str" cm="1">
        <f t="array" ref="S132">_xlfn.IFS(Table1[[#This Row],[Asset Class]]&lt;&gt;"Local","y",S$11=$E132,"y",Table1[[#This Row],[Asset Class]]="Local","")</f>
        <v>y</v>
      </c>
      <c r="U132" s="109">
        <f>IF(Table1[[#This Row],[Asset Class]]&lt;&gt;"Local",0.25,IF(P132="y",1,""))</f>
        <v>0.25</v>
      </c>
      <c r="V132" s="435">
        <f>IF(Table1[[#This Row],[Asset Class]]&lt;&gt;"Local",0.25,IF(Q132="y",1,""))</f>
        <v>0.25</v>
      </c>
      <c r="W132" s="435">
        <f>IF(Table1[[#This Row],[Asset Class]]&lt;&gt;"Local",0.25,IF(R132="y",1,""))</f>
        <v>0.25</v>
      </c>
      <c r="X132" s="435">
        <f>IF(Table1[[#This Row],[Asset Class]]&lt;&gt;"Local",0.25,IF(S132="y",1,""))</f>
        <v>0.25</v>
      </c>
      <c r="Y132" s="109">
        <f t="shared" si="7"/>
        <v>1</v>
      </c>
      <c r="AA132" s="274">
        <f t="shared" si="8"/>
        <v>527449.25</v>
      </c>
      <c r="AB132" s="275">
        <f t="shared" si="9"/>
        <v>527449.25</v>
      </c>
      <c r="AC132" s="275">
        <f t="shared" si="10"/>
        <v>527449.25</v>
      </c>
      <c r="AD132" s="275">
        <f t="shared" si="11"/>
        <v>527449.25</v>
      </c>
      <c r="AE132" s="276">
        <f t="shared" si="12"/>
        <v>2109797</v>
      </c>
    </row>
    <row r="133" spans="2:31">
      <c r="B133" s="227" t="s">
        <v>314</v>
      </c>
      <c r="C133" s="228" t="s">
        <v>315</v>
      </c>
      <c r="D133" s="228" t="s">
        <v>100</v>
      </c>
      <c r="E133" s="228" t="s">
        <v>106</v>
      </c>
      <c r="F133" s="258" t="s">
        <v>102</v>
      </c>
      <c r="G133" s="374">
        <v>0.5</v>
      </c>
      <c r="H133" s="377">
        <v>9020.1721278773402</v>
      </c>
      <c r="I133" s="382">
        <v>407.064610062648</v>
      </c>
      <c r="J133" s="349">
        <f>Table1[[#This Row],[Embellishment Area (m2)]]*Table1[[#This Row],[Construction Unit Rate ($/m)]]*Table1[[#This Row],[Embellishment Area Factor]]</f>
        <v>1835896.4249661777</v>
      </c>
      <c r="K133" s="263">
        <v>18040.34425575468</v>
      </c>
      <c r="L133" s="354">
        <v>112.7890879358248</v>
      </c>
      <c r="M133" s="101">
        <f>Table1[[#This Row],[Size of land (m2)]]*Table1[[#This Row],[Land Unit Rate ($/m2)]]</f>
        <v>2034753.9746548664</v>
      </c>
      <c r="N133" s="261">
        <v>2021</v>
      </c>
      <c r="O133" s="219">
        <f>ROUND(IF(Table1[[#This Row],[Valuation Year]]=2016,(Table1[[#This Row],[Total Construction Cost ($)]]+Table1[[#This Row],[Land Value]])*('General Input Sheet'!$G$38/'General Input Sheet'!$G$43),Table1[[#This Row],[Total Construction Cost ($)]]+Table1[[#This Row],[Land Value]]),0)</f>
        <v>3870650</v>
      </c>
      <c r="P133" s="139" t="str" cm="1">
        <f t="array" ref="P133">_xlfn.IFS(Table1[[#This Row],[Asset Class]]&lt;&gt;"Local","y",P$11=$E133,"y",Table1[[#This Row],[Asset Class]]="Local","")</f>
        <v>y</v>
      </c>
      <c r="Q133" s="99" t="str" cm="1">
        <f t="array" ref="Q133">_xlfn.IFS(Table1[[#This Row],[Asset Class]]&lt;&gt;"Local","y",Q$11=$E133,"y",Table1[[#This Row],[Asset Class]]="Local","")</f>
        <v>y</v>
      </c>
      <c r="R133" s="99" t="str" cm="1">
        <f t="array" ref="R133">_xlfn.IFS(Table1[[#This Row],[Asset Class]]&lt;&gt;"Local","y",R$11=$E133,"y",Table1[[#This Row],[Asset Class]]="Local","")</f>
        <v>y</v>
      </c>
      <c r="S133" s="358" t="str" cm="1">
        <f t="array" ref="S133">_xlfn.IFS(Table1[[#This Row],[Asset Class]]&lt;&gt;"Local","y",S$11=$E133,"y",Table1[[#This Row],[Asset Class]]="Local","")</f>
        <v>y</v>
      </c>
      <c r="U133" s="109">
        <f>IF(Table1[[#This Row],[Asset Class]]&lt;&gt;"Local",0.25,IF(P133="y",1,""))</f>
        <v>0.25</v>
      </c>
      <c r="V133" s="435">
        <f>IF(Table1[[#This Row],[Asset Class]]&lt;&gt;"Local",0.25,IF(Q133="y",1,""))</f>
        <v>0.25</v>
      </c>
      <c r="W133" s="435">
        <f>IF(Table1[[#This Row],[Asset Class]]&lt;&gt;"Local",0.25,IF(R133="y",1,""))</f>
        <v>0.25</v>
      </c>
      <c r="X133" s="435">
        <f>IF(Table1[[#This Row],[Asset Class]]&lt;&gt;"Local",0.25,IF(S133="y",1,""))</f>
        <v>0.25</v>
      </c>
      <c r="Y133" s="109">
        <f t="shared" si="7"/>
        <v>1</v>
      </c>
      <c r="AA133" s="274">
        <f t="shared" si="8"/>
        <v>967662.5</v>
      </c>
      <c r="AB133" s="275">
        <f t="shared" si="9"/>
        <v>967662.5</v>
      </c>
      <c r="AC133" s="275">
        <f t="shared" si="10"/>
        <v>967662.5</v>
      </c>
      <c r="AD133" s="275">
        <f t="shared" si="11"/>
        <v>967662.5</v>
      </c>
      <c r="AE133" s="276">
        <f t="shared" si="12"/>
        <v>3870650</v>
      </c>
    </row>
    <row r="134" spans="2:31">
      <c r="B134" s="227" t="s">
        <v>314</v>
      </c>
      <c r="C134" s="228" t="s">
        <v>316</v>
      </c>
      <c r="D134" s="228" t="s">
        <v>100</v>
      </c>
      <c r="E134" s="228" t="s">
        <v>106</v>
      </c>
      <c r="F134" s="258" t="s">
        <v>102</v>
      </c>
      <c r="G134" s="374">
        <v>0.5</v>
      </c>
      <c r="H134" s="378">
        <v>3632.1743889477548</v>
      </c>
      <c r="I134" s="382">
        <v>407.064610062648</v>
      </c>
      <c r="J134" s="349">
        <f>Table1[[#This Row],[Embellishment Area (m2)]]*Table1[[#This Row],[Construction Unit Rate ($/m)]]*Table1[[#This Row],[Embellishment Area Factor]]</f>
        <v>739264.82565827726</v>
      </c>
      <c r="K134" s="263">
        <v>7264.3487778955096</v>
      </c>
      <c r="L134" s="354">
        <v>112.7890879358248</v>
      </c>
      <c r="M134" s="101">
        <f>Table1[[#This Row],[Size of land (m2)]]*Table1[[#This Row],[Land Unit Rate ($/m2)]]</f>
        <v>819339.27310655802</v>
      </c>
      <c r="N134" s="261">
        <v>2021</v>
      </c>
      <c r="O134" s="101">
        <f>ROUND(IF(Table1[[#This Row],[Valuation Year]]=2016,(Table1[[#This Row],[Total Construction Cost ($)]]+Table1[[#This Row],[Land Value]])*('General Input Sheet'!$G$38/'General Input Sheet'!$G$43),Table1[[#This Row],[Total Construction Cost ($)]]+Table1[[#This Row],[Land Value]]),0)</f>
        <v>1558604</v>
      </c>
      <c r="P134" s="139" t="str" cm="1">
        <f t="array" ref="P134">_xlfn.IFS(Table1[[#This Row],[Asset Class]]&lt;&gt;"Local","y",P$11=$E134,"y",Table1[[#This Row],[Asset Class]]="Local","")</f>
        <v>y</v>
      </c>
      <c r="Q134" s="99" t="str" cm="1">
        <f t="array" ref="Q134">_xlfn.IFS(Table1[[#This Row],[Asset Class]]&lt;&gt;"Local","y",Q$11=$E134,"y",Table1[[#This Row],[Asset Class]]="Local","")</f>
        <v>y</v>
      </c>
      <c r="R134" s="99" t="str" cm="1">
        <f t="array" ref="R134">_xlfn.IFS(Table1[[#This Row],[Asset Class]]&lt;&gt;"Local","y",R$11=$E134,"y",Table1[[#This Row],[Asset Class]]="Local","")</f>
        <v>y</v>
      </c>
      <c r="S134" s="358" t="str" cm="1">
        <f t="array" ref="S134">_xlfn.IFS(Table1[[#This Row],[Asset Class]]&lt;&gt;"Local","y",S$11=$E134,"y",Table1[[#This Row],[Asset Class]]="Local","")</f>
        <v>y</v>
      </c>
      <c r="U134" s="109">
        <f>IF(Table1[[#This Row],[Asset Class]]&lt;&gt;"Local",0.25,IF(P134="y",1,""))</f>
        <v>0.25</v>
      </c>
      <c r="V134" s="435">
        <f>IF(Table1[[#This Row],[Asset Class]]&lt;&gt;"Local",0.25,IF(Q134="y",1,""))</f>
        <v>0.25</v>
      </c>
      <c r="W134" s="435">
        <f>IF(Table1[[#This Row],[Asset Class]]&lt;&gt;"Local",0.25,IF(R134="y",1,""))</f>
        <v>0.25</v>
      </c>
      <c r="X134" s="435">
        <f>IF(Table1[[#This Row],[Asset Class]]&lt;&gt;"Local",0.25,IF(S134="y",1,""))</f>
        <v>0.25</v>
      </c>
      <c r="Y134" s="109">
        <f t="shared" si="7"/>
        <v>1</v>
      </c>
      <c r="AA134" s="274">
        <f t="shared" si="8"/>
        <v>389651</v>
      </c>
      <c r="AB134" s="275">
        <f t="shared" si="9"/>
        <v>389651</v>
      </c>
      <c r="AC134" s="275">
        <f t="shared" si="10"/>
        <v>389651</v>
      </c>
      <c r="AD134" s="275">
        <f t="shared" si="11"/>
        <v>389651</v>
      </c>
      <c r="AE134" s="276">
        <f t="shared" si="12"/>
        <v>1558604</v>
      </c>
    </row>
    <row r="135" spans="2:31">
      <c r="B135" s="227" t="s">
        <v>317</v>
      </c>
      <c r="C135" s="228" t="s">
        <v>318</v>
      </c>
      <c r="D135" s="228" t="s">
        <v>110</v>
      </c>
      <c r="E135" s="228" t="s">
        <v>142</v>
      </c>
      <c r="F135" s="258" t="s">
        <v>102</v>
      </c>
      <c r="G135" s="374">
        <v>0.5</v>
      </c>
      <c r="H135" s="378">
        <v>18626.341152829209</v>
      </c>
      <c r="I135" s="382">
        <v>115.6419902144599</v>
      </c>
      <c r="J135" s="349">
        <f>Table1[[#This Row],[Embellishment Area (m2)]]*Table1[[#This Row],[Construction Unit Rate ($/m)]]*Table1[[#This Row],[Embellishment Area Factor]]</f>
        <v>1076993.5806633334</v>
      </c>
      <c r="K135" s="263">
        <v>37252.682305658418</v>
      </c>
      <c r="L135" s="354">
        <v>85.331826959272703</v>
      </c>
      <c r="M135" s="101">
        <f>Table1[[#This Row],[Size of land (m2)]]*Table1[[#This Row],[Land Unit Rate ($/m2)]]</f>
        <v>3178839.4402752044</v>
      </c>
      <c r="N135" s="261">
        <v>2021</v>
      </c>
      <c r="O135" s="101">
        <f>ROUND(IF(Table1[[#This Row],[Valuation Year]]=2016,(Table1[[#This Row],[Total Construction Cost ($)]]+Table1[[#This Row],[Land Value]])*('General Input Sheet'!$G$38/'General Input Sheet'!$G$43),Table1[[#This Row],[Total Construction Cost ($)]]+Table1[[#This Row],[Land Value]]),0)</f>
        <v>4255833</v>
      </c>
      <c r="P135" s="139" t="str" cm="1">
        <f t="array" ref="P135">_xlfn.IFS(Table1[[#This Row],[Asset Class]]&lt;&gt;"Local","y",P$11=$E135,"y",Table1[[#This Row],[Asset Class]]="Local","")</f>
        <v/>
      </c>
      <c r="Q135" s="99" t="str" cm="1">
        <f t="array" ref="Q135">_xlfn.IFS(Table1[[#This Row],[Asset Class]]&lt;&gt;"Local","y",Q$11=$E135,"y",Table1[[#This Row],[Asset Class]]="Local","")</f>
        <v>y</v>
      </c>
      <c r="R135" s="99" t="str" cm="1">
        <f t="array" ref="R135">_xlfn.IFS(Table1[[#This Row],[Asset Class]]&lt;&gt;"Local","y",R$11=$E135,"y",Table1[[#This Row],[Asset Class]]="Local","")</f>
        <v/>
      </c>
      <c r="S135" s="358" t="str" cm="1">
        <f t="array" ref="S135">_xlfn.IFS(Table1[[#This Row],[Asset Class]]&lt;&gt;"Local","y",S$11=$E135,"y",Table1[[#This Row],[Asset Class]]="Local","")</f>
        <v/>
      </c>
      <c r="U135" s="109" t="str">
        <f>IF(Table1[[#This Row],[Asset Class]]&lt;&gt;"Local",0.25,IF(P135="y",1,""))</f>
        <v/>
      </c>
      <c r="V135" s="435">
        <f>IF(Table1[[#This Row],[Asset Class]]&lt;&gt;"Local",0.25,IF(Q135="y",1,""))</f>
        <v>1</v>
      </c>
      <c r="W135" s="435" t="str">
        <f>IF(Table1[[#This Row],[Asset Class]]&lt;&gt;"Local",0.25,IF(R135="y",1,""))</f>
        <v/>
      </c>
      <c r="X135" s="435" t="str">
        <f>IF(Table1[[#This Row],[Asset Class]]&lt;&gt;"Local",0.25,IF(S135="y",1,""))</f>
        <v/>
      </c>
      <c r="Y135" s="109">
        <f t="shared" si="7"/>
        <v>1</v>
      </c>
      <c r="AA135" s="274" t="str">
        <f t="shared" si="8"/>
        <v/>
      </c>
      <c r="AB135" s="275">
        <f t="shared" si="9"/>
        <v>4255833</v>
      </c>
      <c r="AC135" s="275" t="str">
        <f t="shared" si="10"/>
        <v/>
      </c>
      <c r="AD135" s="275" t="str">
        <f t="shared" si="11"/>
        <v/>
      </c>
      <c r="AE135" s="276">
        <f t="shared" si="12"/>
        <v>4255833</v>
      </c>
    </row>
    <row r="136" spans="2:31">
      <c r="B136" s="227" t="s">
        <v>319</v>
      </c>
      <c r="C136" s="228" t="s">
        <v>320</v>
      </c>
      <c r="D136" s="228" t="s">
        <v>100</v>
      </c>
      <c r="E136" s="228" t="s">
        <v>142</v>
      </c>
      <c r="F136" s="258" t="s">
        <v>107</v>
      </c>
      <c r="G136" s="374">
        <v>0.5</v>
      </c>
      <c r="H136" s="378">
        <v>16759.295083181994</v>
      </c>
      <c r="I136" s="382">
        <v>236.89696198394208</v>
      </c>
      <c r="J136" s="349">
        <f>Table1[[#This Row],[Embellishment Area (m2)]]*Table1[[#This Row],[Construction Unit Rate ($/m)]]*Table1[[#This Row],[Embellishment Area Factor]]</f>
        <v>1985113.0450991162</v>
      </c>
      <c r="K136" s="263">
        <v>33518.590166363989</v>
      </c>
      <c r="L136" s="354">
        <v>76.269268802397988</v>
      </c>
      <c r="M136" s="101">
        <f>Table1[[#This Row],[Size of land (m2)]]*Table1[[#This Row],[Land Unit Rate ($/m2)]]</f>
        <v>2556438.3632758288</v>
      </c>
      <c r="N136" s="261">
        <v>2021</v>
      </c>
      <c r="O136" s="101">
        <f>ROUND(IF(Table1[[#This Row],[Valuation Year]]=2016,(Table1[[#This Row],[Total Construction Cost ($)]]+Table1[[#This Row],[Land Value]])*('General Input Sheet'!$G$38/'General Input Sheet'!$G$43),Table1[[#This Row],[Total Construction Cost ($)]]+Table1[[#This Row],[Land Value]]),0)</f>
        <v>4541551</v>
      </c>
      <c r="P136" s="139" t="str" cm="1">
        <f t="array" ref="P136">_xlfn.IFS(Table1[[#This Row],[Asset Class]]&lt;&gt;"Local","y",P$11=$E136,"y",Table1[[#This Row],[Asset Class]]="Local","")</f>
        <v>y</v>
      </c>
      <c r="Q136" s="99" t="str" cm="1">
        <f t="array" ref="Q136">_xlfn.IFS(Table1[[#This Row],[Asset Class]]&lt;&gt;"Local","y",Q$11=$E136,"y",Table1[[#This Row],[Asset Class]]="Local","")</f>
        <v>y</v>
      </c>
      <c r="R136" s="99" t="str" cm="1">
        <f t="array" ref="R136">_xlfn.IFS(Table1[[#This Row],[Asset Class]]&lt;&gt;"Local","y",R$11=$E136,"y",Table1[[#This Row],[Asset Class]]="Local","")</f>
        <v>y</v>
      </c>
      <c r="S136" s="358" t="str" cm="1">
        <f t="array" ref="S136">_xlfn.IFS(Table1[[#This Row],[Asset Class]]&lt;&gt;"Local","y",S$11=$E136,"y",Table1[[#This Row],[Asset Class]]="Local","")</f>
        <v>y</v>
      </c>
      <c r="U136" s="109">
        <f>IF(Table1[[#This Row],[Asset Class]]&lt;&gt;"Local",0.25,IF(P136="y",1,""))</f>
        <v>0.25</v>
      </c>
      <c r="V136" s="435">
        <f>IF(Table1[[#This Row],[Asset Class]]&lt;&gt;"Local",0.25,IF(Q136="y",1,""))</f>
        <v>0.25</v>
      </c>
      <c r="W136" s="435">
        <f>IF(Table1[[#This Row],[Asset Class]]&lt;&gt;"Local",0.25,IF(R136="y",1,""))</f>
        <v>0.25</v>
      </c>
      <c r="X136" s="435">
        <f>IF(Table1[[#This Row],[Asset Class]]&lt;&gt;"Local",0.25,IF(S136="y",1,""))</f>
        <v>0.25</v>
      </c>
      <c r="Y136" s="109">
        <f t="shared" si="7"/>
        <v>1</v>
      </c>
      <c r="AA136" s="274">
        <f t="shared" si="8"/>
        <v>1135387.75</v>
      </c>
      <c r="AB136" s="275">
        <f t="shared" si="9"/>
        <v>1135387.75</v>
      </c>
      <c r="AC136" s="275">
        <f t="shared" si="10"/>
        <v>1135387.75</v>
      </c>
      <c r="AD136" s="275">
        <f t="shared" si="11"/>
        <v>1135387.75</v>
      </c>
      <c r="AE136" s="276">
        <f t="shared" si="12"/>
        <v>4541551</v>
      </c>
    </row>
    <row r="137" spans="2:31">
      <c r="B137" s="227" t="s">
        <v>321</v>
      </c>
      <c r="C137" s="228" t="s">
        <v>322</v>
      </c>
      <c r="D137" s="228" t="s">
        <v>105</v>
      </c>
      <c r="E137" s="228" t="s">
        <v>142</v>
      </c>
      <c r="F137" s="258" t="s">
        <v>130</v>
      </c>
      <c r="G137" s="374">
        <v>0.5</v>
      </c>
      <c r="H137" s="378">
        <v>2406.3239722432836</v>
      </c>
      <c r="I137" s="382">
        <v>406.79298511948269</v>
      </c>
      <c r="J137" s="349">
        <f>Table1[[#This Row],[Embellishment Area (m2)]]*Table1[[#This Row],[Construction Unit Rate ($/m)]]*Table1[[#This Row],[Embellishment Area Factor]]</f>
        <v>489437.8559167083</v>
      </c>
      <c r="K137" s="263">
        <v>4812.6479444865672</v>
      </c>
      <c r="L137" s="354">
        <v>77.249060510664719</v>
      </c>
      <c r="M137" s="101">
        <f>Table1[[#This Row],[Size of land (m2)]]*Table1[[#This Row],[Land Unit Rate ($/m2)]]</f>
        <v>371772.53228016902</v>
      </c>
      <c r="N137" s="261">
        <v>2021</v>
      </c>
      <c r="O137" s="101">
        <f>ROUND(IF(Table1[[#This Row],[Valuation Year]]=2016,(Table1[[#This Row],[Total Construction Cost ($)]]+Table1[[#This Row],[Land Value]])*('General Input Sheet'!$G$38/'General Input Sheet'!$G$43),Table1[[#This Row],[Total Construction Cost ($)]]+Table1[[#This Row],[Land Value]]),0)</f>
        <v>861210</v>
      </c>
      <c r="P137" s="139" t="str" cm="1">
        <f t="array" ref="P137">_xlfn.IFS(Table1[[#This Row],[Asset Class]]&lt;&gt;"Local","y",P$11=$E137,"y",Table1[[#This Row],[Asset Class]]="Local","")</f>
        <v>y</v>
      </c>
      <c r="Q137" s="99" t="str" cm="1">
        <f t="array" ref="Q137">_xlfn.IFS(Table1[[#This Row],[Asset Class]]&lt;&gt;"Local","y",Q$11=$E137,"y",Table1[[#This Row],[Asset Class]]="Local","")</f>
        <v>y</v>
      </c>
      <c r="R137" s="99" t="str" cm="1">
        <f t="array" ref="R137">_xlfn.IFS(Table1[[#This Row],[Asset Class]]&lt;&gt;"Local","y",R$11=$E137,"y",Table1[[#This Row],[Asset Class]]="Local","")</f>
        <v>y</v>
      </c>
      <c r="S137" s="358" t="str" cm="1">
        <f t="array" ref="S137">_xlfn.IFS(Table1[[#This Row],[Asset Class]]&lt;&gt;"Local","y",S$11=$E137,"y",Table1[[#This Row],[Asset Class]]="Local","")</f>
        <v>y</v>
      </c>
      <c r="U137" s="109">
        <f>IF(Table1[[#This Row],[Asset Class]]&lt;&gt;"Local",0.25,IF(P137="y",1,""))</f>
        <v>0.25</v>
      </c>
      <c r="V137" s="435">
        <f>IF(Table1[[#This Row],[Asset Class]]&lt;&gt;"Local",0.25,IF(Q137="y",1,""))</f>
        <v>0.25</v>
      </c>
      <c r="W137" s="435">
        <f>IF(Table1[[#This Row],[Asset Class]]&lt;&gt;"Local",0.25,IF(R137="y",1,""))</f>
        <v>0.25</v>
      </c>
      <c r="X137" s="435">
        <f>IF(Table1[[#This Row],[Asset Class]]&lt;&gt;"Local",0.25,IF(S137="y",1,""))</f>
        <v>0.25</v>
      </c>
      <c r="Y137" s="109">
        <f t="shared" si="7"/>
        <v>1</v>
      </c>
      <c r="AA137" s="274">
        <f t="shared" si="8"/>
        <v>215302.5</v>
      </c>
      <c r="AB137" s="275">
        <f t="shared" si="9"/>
        <v>215302.5</v>
      </c>
      <c r="AC137" s="275">
        <f t="shared" si="10"/>
        <v>215302.5</v>
      </c>
      <c r="AD137" s="275">
        <f t="shared" si="11"/>
        <v>215302.5</v>
      </c>
      <c r="AE137" s="276">
        <f t="shared" si="12"/>
        <v>861210</v>
      </c>
    </row>
    <row r="138" spans="2:31">
      <c r="B138" s="227" t="s">
        <v>323</v>
      </c>
      <c r="C138" s="228" t="s">
        <v>324</v>
      </c>
      <c r="D138" s="228" t="s">
        <v>110</v>
      </c>
      <c r="E138" s="228" t="s">
        <v>113</v>
      </c>
      <c r="F138" s="258" t="s">
        <v>102</v>
      </c>
      <c r="G138" s="374">
        <v>0.5</v>
      </c>
      <c r="H138" s="378">
        <v>237.71039938420944</v>
      </c>
      <c r="I138" s="382">
        <v>77.371645491830151</v>
      </c>
      <c r="J138" s="349">
        <f>Table1[[#This Row],[Embellishment Area (m2)]]*Table1[[#This Row],[Construction Unit Rate ($/m)]]*Table1[[#This Row],[Embellishment Area Factor]]</f>
        <v>9196.0223754382059</v>
      </c>
      <c r="K138" s="263">
        <v>475.42079876841888</v>
      </c>
      <c r="L138" s="354">
        <v>51.919695325664051</v>
      </c>
      <c r="M138" s="101">
        <f>Table1[[#This Row],[Size of land (m2)]]*Table1[[#This Row],[Land Unit Rate ($/m2)]]</f>
        <v>24683.703023540147</v>
      </c>
      <c r="N138" s="261">
        <v>2021</v>
      </c>
      <c r="O138" s="101">
        <f>ROUND(IF(Table1[[#This Row],[Valuation Year]]=2016,(Table1[[#This Row],[Total Construction Cost ($)]]+Table1[[#This Row],[Land Value]])*('General Input Sheet'!$G$38/'General Input Sheet'!$G$43),Table1[[#This Row],[Total Construction Cost ($)]]+Table1[[#This Row],[Land Value]]),0)</f>
        <v>33880</v>
      </c>
      <c r="P138" s="139" t="str" cm="1">
        <f t="array" ref="P138">_xlfn.IFS(Table1[[#This Row],[Asset Class]]&lt;&gt;"Local","y",P$11=$E138,"y",Table1[[#This Row],[Asset Class]]="Local","")</f>
        <v/>
      </c>
      <c r="Q138" s="99" t="str" cm="1">
        <f t="array" ref="Q138">_xlfn.IFS(Table1[[#This Row],[Asset Class]]&lt;&gt;"Local","y",Q$11=$E138,"y",Table1[[#This Row],[Asset Class]]="Local","")</f>
        <v/>
      </c>
      <c r="R138" s="99" t="str" cm="1">
        <f t="array" ref="R138">_xlfn.IFS(Table1[[#This Row],[Asset Class]]&lt;&gt;"Local","y",R$11=$E138,"y",Table1[[#This Row],[Asset Class]]="Local","")</f>
        <v/>
      </c>
      <c r="S138" s="358" t="str" cm="1">
        <f t="array" ref="S138">_xlfn.IFS(Table1[[#This Row],[Asset Class]]&lt;&gt;"Local","y",S$11=$E138,"y",Table1[[#This Row],[Asset Class]]="Local","")</f>
        <v>y</v>
      </c>
      <c r="U138" s="109" t="str">
        <f>IF(Table1[[#This Row],[Asset Class]]&lt;&gt;"Local",0.25,IF(P138="y",1,""))</f>
        <v/>
      </c>
      <c r="V138" s="435" t="str">
        <f>IF(Table1[[#This Row],[Asset Class]]&lt;&gt;"Local",0.25,IF(Q138="y",1,""))</f>
        <v/>
      </c>
      <c r="W138" s="435" t="str">
        <f>IF(Table1[[#This Row],[Asset Class]]&lt;&gt;"Local",0.25,IF(R138="y",1,""))</f>
        <v/>
      </c>
      <c r="X138" s="435">
        <f>IF(Table1[[#This Row],[Asset Class]]&lt;&gt;"Local",0.25,IF(S138="y",1,""))</f>
        <v>1</v>
      </c>
      <c r="Y138" s="109">
        <f t="shared" si="7"/>
        <v>1</v>
      </c>
      <c r="AA138" s="274" t="str">
        <f t="shared" si="8"/>
        <v/>
      </c>
      <c r="AB138" s="275" t="str">
        <f t="shared" si="9"/>
        <v/>
      </c>
      <c r="AC138" s="275" t="str">
        <f t="shared" si="10"/>
        <v/>
      </c>
      <c r="AD138" s="275">
        <f t="shared" si="11"/>
        <v>33880</v>
      </c>
      <c r="AE138" s="276">
        <f t="shared" si="12"/>
        <v>33880</v>
      </c>
    </row>
    <row r="139" spans="2:31">
      <c r="B139" s="227" t="s">
        <v>325</v>
      </c>
      <c r="C139" s="228" t="s">
        <v>326</v>
      </c>
      <c r="D139" s="228" t="s">
        <v>100</v>
      </c>
      <c r="E139" s="228" t="s">
        <v>113</v>
      </c>
      <c r="F139" s="258" t="s">
        <v>327</v>
      </c>
      <c r="G139" s="374">
        <v>0.5</v>
      </c>
      <c r="H139" s="378">
        <v>3335.3488370404134</v>
      </c>
      <c r="I139" s="382">
        <v>557.40114642261381</v>
      </c>
      <c r="J139" s="349">
        <f>Table1[[#This Row],[Embellishment Area (m2)]]*Table1[[#This Row],[Construction Unit Rate ($/m)]]*Table1[[#This Row],[Embellishment Area Factor]]</f>
        <v>929563.63274282904</v>
      </c>
      <c r="K139" s="263">
        <v>0</v>
      </c>
      <c r="L139" s="354">
        <v>132.99262744440287</v>
      </c>
      <c r="M139" s="101">
        <f>Table1[[#This Row],[Size of land (m2)]]*Table1[[#This Row],[Land Unit Rate ($/m2)]]</f>
        <v>0</v>
      </c>
      <c r="N139" s="261">
        <v>2021</v>
      </c>
      <c r="O139" s="101">
        <f>ROUND(IF(Table1[[#This Row],[Valuation Year]]=2016,(Table1[[#This Row],[Total Construction Cost ($)]]+Table1[[#This Row],[Land Value]])*('General Input Sheet'!$G$38/'General Input Sheet'!$G$43),Table1[[#This Row],[Total Construction Cost ($)]]+Table1[[#This Row],[Land Value]]),0)</f>
        <v>929564</v>
      </c>
      <c r="P139" s="139" t="str" cm="1">
        <f t="array" ref="P139">_xlfn.IFS(Table1[[#This Row],[Asset Class]]&lt;&gt;"Local","y",P$11=$E139,"y",Table1[[#This Row],[Asset Class]]="Local","")</f>
        <v>y</v>
      </c>
      <c r="Q139" s="99" t="str" cm="1">
        <f t="array" ref="Q139">_xlfn.IFS(Table1[[#This Row],[Asset Class]]&lt;&gt;"Local","y",Q$11=$E139,"y",Table1[[#This Row],[Asset Class]]="Local","")</f>
        <v>y</v>
      </c>
      <c r="R139" s="99" t="str" cm="1">
        <f t="array" ref="R139">_xlfn.IFS(Table1[[#This Row],[Asset Class]]&lt;&gt;"Local","y",R$11=$E139,"y",Table1[[#This Row],[Asset Class]]="Local","")</f>
        <v>y</v>
      </c>
      <c r="S139" s="358" t="str" cm="1">
        <f t="array" ref="S139">_xlfn.IFS(Table1[[#This Row],[Asset Class]]&lt;&gt;"Local","y",S$11=$E139,"y",Table1[[#This Row],[Asset Class]]="Local","")</f>
        <v>y</v>
      </c>
      <c r="U139" s="109">
        <f>IF(Table1[[#This Row],[Asset Class]]&lt;&gt;"Local",0.25,IF(P139="y",1,""))</f>
        <v>0.25</v>
      </c>
      <c r="V139" s="435">
        <f>IF(Table1[[#This Row],[Asset Class]]&lt;&gt;"Local",0.25,IF(Q139="y",1,""))</f>
        <v>0.25</v>
      </c>
      <c r="W139" s="435">
        <f>IF(Table1[[#This Row],[Asset Class]]&lt;&gt;"Local",0.25,IF(R139="y",1,""))</f>
        <v>0.25</v>
      </c>
      <c r="X139" s="435">
        <f>IF(Table1[[#This Row],[Asset Class]]&lt;&gt;"Local",0.25,IF(S139="y",1,""))</f>
        <v>0.25</v>
      </c>
      <c r="Y139" s="109">
        <f t="shared" si="7"/>
        <v>1</v>
      </c>
      <c r="AA139" s="274">
        <f t="shared" si="8"/>
        <v>232391</v>
      </c>
      <c r="AB139" s="275">
        <f t="shared" si="9"/>
        <v>232391</v>
      </c>
      <c r="AC139" s="275">
        <f t="shared" si="10"/>
        <v>232391</v>
      </c>
      <c r="AD139" s="275">
        <f t="shared" si="11"/>
        <v>232391</v>
      </c>
      <c r="AE139" s="276">
        <f t="shared" si="12"/>
        <v>929564</v>
      </c>
    </row>
    <row r="140" spans="2:31">
      <c r="B140" s="227" t="s">
        <v>328</v>
      </c>
      <c r="C140" s="228" t="s">
        <v>329</v>
      </c>
      <c r="D140" s="228" t="s">
        <v>100</v>
      </c>
      <c r="E140" s="228" t="s">
        <v>113</v>
      </c>
      <c r="F140" s="258" t="s">
        <v>130</v>
      </c>
      <c r="G140" s="374">
        <v>0.5</v>
      </c>
      <c r="H140" s="377">
        <v>16056.142324036655</v>
      </c>
      <c r="I140" s="382">
        <v>557.40114642261381</v>
      </c>
      <c r="J140" s="349">
        <f>Table1[[#This Row],[Embellishment Area (m2)]]*Table1[[#This Row],[Construction Unit Rate ($/m)]]*Table1[[#This Row],[Embellishment Area Factor]]</f>
        <v>4474856.069271341</v>
      </c>
      <c r="K140" s="263">
        <v>0</v>
      </c>
      <c r="L140" s="354">
        <v>132.99262744440287</v>
      </c>
      <c r="M140" s="101">
        <f>Table1[[#This Row],[Size of land (m2)]]*Table1[[#This Row],[Land Unit Rate ($/m2)]]</f>
        <v>0</v>
      </c>
      <c r="N140" s="261">
        <v>2021</v>
      </c>
      <c r="O140" s="219">
        <f>ROUND(IF(Table1[[#This Row],[Valuation Year]]=2016,(Table1[[#This Row],[Total Construction Cost ($)]]+Table1[[#This Row],[Land Value]])*('General Input Sheet'!$G$38/'General Input Sheet'!$G$43),Table1[[#This Row],[Total Construction Cost ($)]]+Table1[[#This Row],[Land Value]]),0)</f>
        <v>4474856</v>
      </c>
      <c r="P140" s="139" t="str" cm="1">
        <f t="array" ref="P140">_xlfn.IFS(Table1[[#This Row],[Asset Class]]&lt;&gt;"Local","y",P$11=$E140,"y",Table1[[#This Row],[Asset Class]]="Local","")</f>
        <v>y</v>
      </c>
      <c r="Q140" s="99" t="str" cm="1">
        <f t="array" ref="Q140">_xlfn.IFS(Table1[[#This Row],[Asset Class]]&lt;&gt;"Local","y",Q$11=$E140,"y",Table1[[#This Row],[Asset Class]]="Local","")</f>
        <v>y</v>
      </c>
      <c r="R140" s="99" t="str" cm="1">
        <f t="array" ref="R140">_xlfn.IFS(Table1[[#This Row],[Asset Class]]&lt;&gt;"Local","y",R$11=$E140,"y",Table1[[#This Row],[Asset Class]]="Local","")</f>
        <v>y</v>
      </c>
      <c r="S140" s="358" t="str" cm="1">
        <f t="array" ref="S140">_xlfn.IFS(Table1[[#This Row],[Asset Class]]&lt;&gt;"Local","y",S$11=$E140,"y",Table1[[#This Row],[Asset Class]]="Local","")</f>
        <v>y</v>
      </c>
      <c r="U140" s="109">
        <f>IF(Table1[[#This Row],[Asset Class]]&lt;&gt;"Local",0.25,IF(P140="y",1,""))</f>
        <v>0.25</v>
      </c>
      <c r="V140" s="435">
        <f>IF(Table1[[#This Row],[Asset Class]]&lt;&gt;"Local",0.25,IF(Q140="y",1,""))</f>
        <v>0.25</v>
      </c>
      <c r="W140" s="435">
        <f>IF(Table1[[#This Row],[Asset Class]]&lt;&gt;"Local",0.25,IF(R140="y",1,""))</f>
        <v>0.25</v>
      </c>
      <c r="X140" s="435">
        <f>IF(Table1[[#This Row],[Asset Class]]&lt;&gt;"Local",0.25,IF(S140="y",1,""))</f>
        <v>0.25</v>
      </c>
      <c r="Y140" s="109">
        <f t="shared" si="7"/>
        <v>1</v>
      </c>
      <c r="AA140" s="274">
        <f t="shared" si="8"/>
        <v>1118714</v>
      </c>
      <c r="AB140" s="275">
        <f t="shared" si="9"/>
        <v>1118714</v>
      </c>
      <c r="AC140" s="275">
        <f t="shared" si="10"/>
        <v>1118714</v>
      </c>
      <c r="AD140" s="275">
        <f t="shared" si="11"/>
        <v>1118714</v>
      </c>
      <c r="AE140" s="276">
        <f t="shared" si="12"/>
        <v>4474856</v>
      </c>
    </row>
    <row r="141" spans="2:31">
      <c r="B141" s="227" t="s">
        <v>328</v>
      </c>
      <c r="C141" s="228" t="s">
        <v>330</v>
      </c>
      <c r="D141" s="228" t="s">
        <v>100</v>
      </c>
      <c r="E141" s="228" t="s">
        <v>113</v>
      </c>
      <c r="F141" s="258" t="s">
        <v>102</v>
      </c>
      <c r="G141" s="374">
        <v>0.5</v>
      </c>
      <c r="H141" s="377">
        <v>80906.433450372046</v>
      </c>
      <c r="I141" s="382">
        <v>557.40114642261381</v>
      </c>
      <c r="J141" s="349">
        <f>Table1[[#This Row],[Embellishment Area (m2)]]*Table1[[#This Row],[Construction Unit Rate ($/m)]]*Table1[[#This Row],[Embellishment Area Factor]]</f>
        <v>22548669.379101142</v>
      </c>
      <c r="K141" s="263">
        <v>0</v>
      </c>
      <c r="L141" s="354">
        <v>132.99262744440287</v>
      </c>
      <c r="M141" s="101">
        <f>Table1[[#This Row],[Size of land (m2)]]*Table1[[#This Row],[Land Unit Rate ($/m2)]]</f>
        <v>0</v>
      </c>
      <c r="N141" s="261">
        <v>2021</v>
      </c>
      <c r="O141" s="219">
        <f>ROUND(IF(Table1[[#This Row],[Valuation Year]]=2016,(Table1[[#This Row],[Total Construction Cost ($)]]+Table1[[#This Row],[Land Value]])*('General Input Sheet'!$G$38/'General Input Sheet'!$G$43),Table1[[#This Row],[Total Construction Cost ($)]]+Table1[[#This Row],[Land Value]]),0)</f>
        <v>22548669</v>
      </c>
      <c r="P141" s="139" t="str" cm="1">
        <f t="array" ref="P141">_xlfn.IFS(Table1[[#This Row],[Asset Class]]&lt;&gt;"Local","y",P$11=$E141,"y",Table1[[#This Row],[Asset Class]]="Local","")</f>
        <v>y</v>
      </c>
      <c r="Q141" s="99" t="str" cm="1">
        <f t="array" ref="Q141">_xlfn.IFS(Table1[[#This Row],[Asset Class]]&lt;&gt;"Local","y",Q$11=$E141,"y",Table1[[#This Row],[Asset Class]]="Local","")</f>
        <v>y</v>
      </c>
      <c r="R141" s="99" t="str" cm="1">
        <f t="array" ref="R141">_xlfn.IFS(Table1[[#This Row],[Asset Class]]&lt;&gt;"Local","y",R$11=$E141,"y",Table1[[#This Row],[Asset Class]]="Local","")</f>
        <v>y</v>
      </c>
      <c r="S141" s="358" t="str" cm="1">
        <f t="array" ref="S141">_xlfn.IFS(Table1[[#This Row],[Asset Class]]&lt;&gt;"Local","y",S$11=$E141,"y",Table1[[#This Row],[Asset Class]]="Local","")</f>
        <v>y</v>
      </c>
      <c r="U141" s="109">
        <f>IF(Table1[[#This Row],[Asset Class]]&lt;&gt;"Local",0.25,IF(P141="y",1,""))</f>
        <v>0.25</v>
      </c>
      <c r="V141" s="435">
        <f>IF(Table1[[#This Row],[Asset Class]]&lt;&gt;"Local",0.25,IF(Q141="y",1,""))</f>
        <v>0.25</v>
      </c>
      <c r="W141" s="435">
        <f>IF(Table1[[#This Row],[Asset Class]]&lt;&gt;"Local",0.25,IF(R141="y",1,""))</f>
        <v>0.25</v>
      </c>
      <c r="X141" s="435">
        <f>IF(Table1[[#This Row],[Asset Class]]&lt;&gt;"Local",0.25,IF(S141="y",1,""))</f>
        <v>0.25</v>
      </c>
      <c r="Y141" s="109">
        <f t="shared" si="7"/>
        <v>1</v>
      </c>
      <c r="AA141" s="274">
        <f t="shared" si="8"/>
        <v>5637167.25</v>
      </c>
      <c r="AB141" s="275">
        <f t="shared" si="9"/>
        <v>5637167.25</v>
      </c>
      <c r="AC141" s="275">
        <f t="shared" si="10"/>
        <v>5637167.25</v>
      </c>
      <c r="AD141" s="275">
        <f t="shared" si="11"/>
        <v>5637167.25</v>
      </c>
      <c r="AE141" s="276">
        <f t="shared" si="12"/>
        <v>22548669</v>
      </c>
    </row>
    <row r="142" spans="2:31">
      <c r="B142" s="227" t="s">
        <v>328</v>
      </c>
      <c r="C142" s="228" t="s">
        <v>331</v>
      </c>
      <c r="D142" s="228" t="s">
        <v>100</v>
      </c>
      <c r="E142" s="228" t="s">
        <v>113</v>
      </c>
      <c r="F142" s="258" t="s">
        <v>107</v>
      </c>
      <c r="G142" s="374">
        <v>0.5</v>
      </c>
      <c r="H142" s="377">
        <v>11179.032751082304</v>
      </c>
      <c r="I142" s="382">
        <v>557.40114642261381</v>
      </c>
      <c r="J142" s="349">
        <f>Table1[[#This Row],[Embellishment Area (m2)]]*Table1[[#This Row],[Construction Unit Rate ($/m)]]*Table1[[#This Row],[Embellishment Area Factor]]</f>
        <v>3115602.8356746114</v>
      </c>
      <c r="K142" s="263">
        <v>0</v>
      </c>
      <c r="L142" s="354">
        <v>132.99262744440287</v>
      </c>
      <c r="M142" s="101">
        <f>Table1[[#This Row],[Size of land (m2)]]*Table1[[#This Row],[Land Unit Rate ($/m2)]]</f>
        <v>0</v>
      </c>
      <c r="N142" s="261">
        <v>2021</v>
      </c>
      <c r="O142" s="219">
        <f>ROUND(IF(Table1[[#This Row],[Valuation Year]]=2016,(Table1[[#This Row],[Total Construction Cost ($)]]+Table1[[#This Row],[Land Value]])*('General Input Sheet'!$G$38/'General Input Sheet'!$G$43),Table1[[#This Row],[Total Construction Cost ($)]]+Table1[[#This Row],[Land Value]]),0)</f>
        <v>3115603</v>
      </c>
      <c r="P142" s="139" t="str" cm="1">
        <f t="array" ref="P142">_xlfn.IFS(Table1[[#This Row],[Asset Class]]&lt;&gt;"Local","y",P$11=$E142,"y",Table1[[#This Row],[Asset Class]]="Local","")</f>
        <v>y</v>
      </c>
      <c r="Q142" s="99" t="str" cm="1">
        <f t="array" ref="Q142">_xlfn.IFS(Table1[[#This Row],[Asset Class]]&lt;&gt;"Local","y",Q$11=$E142,"y",Table1[[#This Row],[Asset Class]]="Local","")</f>
        <v>y</v>
      </c>
      <c r="R142" s="99" t="str" cm="1">
        <f t="array" ref="R142">_xlfn.IFS(Table1[[#This Row],[Asset Class]]&lt;&gt;"Local","y",R$11=$E142,"y",Table1[[#This Row],[Asset Class]]="Local","")</f>
        <v>y</v>
      </c>
      <c r="S142" s="358" t="str" cm="1">
        <f t="array" ref="S142">_xlfn.IFS(Table1[[#This Row],[Asset Class]]&lt;&gt;"Local","y",S$11=$E142,"y",Table1[[#This Row],[Asset Class]]="Local","")</f>
        <v>y</v>
      </c>
      <c r="U142" s="109">
        <f>IF(Table1[[#This Row],[Asset Class]]&lt;&gt;"Local",0.25,IF(P142="y",1,""))</f>
        <v>0.25</v>
      </c>
      <c r="V142" s="435">
        <f>IF(Table1[[#This Row],[Asset Class]]&lt;&gt;"Local",0.25,IF(Q142="y",1,""))</f>
        <v>0.25</v>
      </c>
      <c r="W142" s="435">
        <f>IF(Table1[[#This Row],[Asset Class]]&lt;&gt;"Local",0.25,IF(R142="y",1,""))</f>
        <v>0.25</v>
      </c>
      <c r="X142" s="435">
        <f>IF(Table1[[#This Row],[Asset Class]]&lt;&gt;"Local",0.25,IF(S142="y",1,""))</f>
        <v>0.25</v>
      </c>
      <c r="Y142" s="109">
        <f t="shared" si="7"/>
        <v>1</v>
      </c>
      <c r="AA142" s="274">
        <f t="shared" si="8"/>
        <v>778900.75</v>
      </c>
      <c r="AB142" s="275">
        <f t="shared" si="9"/>
        <v>778900.75</v>
      </c>
      <c r="AC142" s="275">
        <f t="shared" si="10"/>
        <v>778900.75</v>
      </c>
      <c r="AD142" s="275">
        <f t="shared" si="11"/>
        <v>778900.75</v>
      </c>
      <c r="AE142" s="276">
        <f t="shared" si="12"/>
        <v>3115603</v>
      </c>
    </row>
    <row r="143" spans="2:31">
      <c r="B143" s="227" t="s">
        <v>328</v>
      </c>
      <c r="C143" s="228" t="s">
        <v>332</v>
      </c>
      <c r="D143" s="228" t="s">
        <v>100</v>
      </c>
      <c r="E143" s="228" t="s">
        <v>113</v>
      </c>
      <c r="F143" s="258" t="s">
        <v>102</v>
      </c>
      <c r="G143" s="374">
        <v>0.5</v>
      </c>
      <c r="H143" s="377">
        <v>5901.5903233928602</v>
      </c>
      <c r="I143" s="382">
        <v>557.40114642261381</v>
      </c>
      <c r="J143" s="349">
        <f>Table1[[#This Row],[Embellishment Area (m2)]]*Table1[[#This Row],[Construction Unit Rate ($/m)]]*Table1[[#This Row],[Embellishment Area Factor]]</f>
        <v>1644776.6059878923</v>
      </c>
      <c r="K143" s="263">
        <v>0</v>
      </c>
      <c r="L143" s="354">
        <v>132.99262744440287</v>
      </c>
      <c r="M143" s="101">
        <f>Table1[[#This Row],[Size of land (m2)]]*Table1[[#This Row],[Land Unit Rate ($/m2)]]</f>
        <v>0</v>
      </c>
      <c r="N143" s="261">
        <v>2021</v>
      </c>
      <c r="O143" s="219">
        <f>ROUND(IF(Table1[[#This Row],[Valuation Year]]=2016,(Table1[[#This Row],[Total Construction Cost ($)]]+Table1[[#This Row],[Land Value]])*('General Input Sheet'!$G$38/'General Input Sheet'!$G$43),Table1[[#This Row],[Total Construction Cost ($)]]+Table1[[#This Row],[Land Value]]),0)</f>
        <v>1644777</v>
      </c>
      <c r="P143" s="139" t="str" cm="1">
        <f t="array" ref="P143">_xlfn.IFS(Table1[[#This Row],[Asset Class]]&lt;&gt;"Local","y",P$11=$E143,"y",Table1[[#This Row],[Asset Class]]="Local","")</f>
        <v>y</v>
      </c>
      <c r="Q143" s="99" t="str" cm="1">
        <f t="array" ref="Q143">_xlfn.IFS(Table1[[#This Row],[Asset Class]]&lt;&gt;"Local","y",Q$11=$E143,"y",Table1[[#This Row],[Asset Class]]="Local","")</f>
        <v>y</v>
      </c>
      <c r="R143" s="99" t="str" cm="1">
        <f t="array" ref="R143">_xlfn.IFS(Table1[[#This Row],[Asset Class]]&lt;&gt;"Local","y",R$11=$E143,"y",Table1[[#This Row],[Asset Class]]="Local","")</f>
        <v>y</v>
      </c>
      <c r="S143" s="358" t="str" cm="1">
        <f t="array" ref="S143">_xlfn.IFS(Table1[[#This Row],[Asset Class]]&lt;&gt;"Local","y",S$11=$E143,"y",Table1[[#This Row],[Asset Class]]="Local","")</f>
        <v>y</v>
      </c>
      <c r="U143" s="109">
        <f>IF(Table1[[#This Row],[Asset Class]]&lt;&gt;"Local",0.25,IF(P143="y",1,""))</f>
        <v>0.25</v>
      </c>
      <c r="V143" s="435">
        <f>IF(Table1[[#This Row],[Asset Class]]&lt;&gt;"Local",0.25,IF(Q143="y",1,""))</f>
        <v>0.25</v>
      </c>
      <c r="W143" s="435">
        <f>IF(Table1[[#This Row],[Asset Class]]&lt;&gt;"Local",0.25,IF(R143="y",1,""))</f>
        <v>0.25</v>
      </c>
      <c r="X143" s="435">
        <f>IF(Table1[[#This Row],[Asset Class]]&lt;&gt;"Local",0.25,IF(S143="y",1,""))</f>
        <v>0.25</v>
      </c>
      <c r="Y143" s="109">
        <f t="shared" ref="Y143:Y206" si="13">SUM(U143:X143)</f>
        <v>1</v>
      </c>
      <c r="AA143" s="274">
        <f t="shared" ref="AA143:AA206" si="14">IF(U143="","",(U143/$Y143)*$O143)</f>
        <v>411194.25</v>
      </c>
      <c r="AB143" s="275">
        <f t="shared" ref="AB143:AB206" si="15">IF(V143="","",(V143/$Y143)*$O143)</f>
        <v>411194.25</v>
      </c>
      <c r="AC143" s="275">
        <f t="shared" ref="AC143:AC206" si="16">IF(W143="","",(W143/$Y143)*$O143)</f>
        <v>411194.25</v>
      </c>
      <c r="AD143" s="275">
        <f t="shared" ref="AD143:AD206" si="17">IF(X143="","",(X143/$Y143)*$O143)</f>
        <v>411194.25</v>
      </c>
      <c r="AE143" s="276">
        <f t="shared" ref="AE143:AE206" si="18">SUM(AA143:AD143)</f>
        <v>1644777</v>
      </c>
    </row>
    <row r="144" spans="2:31">
      <c r="B144" s="227" t="s">
        <v>328</v>
      </c>
      <c r="C144" s="228" t="s">
        <v>333</v>
      </c>
      <c r="D144" s="228" t="s">
        <v>100</v>
      </c>
      <c r="E144" s="228" t="s">
        <v>113</v>
      </c>
      <c r="F144" s="258" t="s">
        <v>107</v>
      </c>
      <c r="G144" s="374">
        <v>0.5</v>
      </c>
      <c r="H144" s="378">
        <v>1270.636748698829</v>
      </c>
      <c r="I144" s="382">
        <v>557.40114642261381</v>
      </c>
      <c r="J144" s="349">
        <f>Table1[[#This Row],[Embellishment Area (m2)]]*Table1[[#This Row],[Construction Unit Rate ($/m)]]*Table1[[#This Row],[Embellishment Area Factor]]</f>
        <v>354127.19020571496</v>
      </c>
      <c r="K144" s="263">
        <v>0</v>
      </c>
      <c r="L144" s="354">
        <v>132.99262744440287</v>
      </c>
      <c r="M144" s="101">
        <f>Table1[[#This Row],[Size of land (m2)]]*Table1[[#This Row],[Land Unit Rate ($/m2)]]</f>
        <v>0</v>
      </c>
      <c r="N144" s="261">
        <v>2021</v>
      </c>
      <c r="O144" s="101">
        <f>ROUND(IF(Table1[[#This Row],[Valuation Year]]=2016,(Table1[[#This Row],[Total Construction Cost ($)]]+Table1[[#This Row],[Land Value]])*('General Input Sheet'!$G$38/'General Input Sheet'!$G$43),Table1[[#This Row],[Total Construction Cost ($)]]+Table1[[#This Row],[Land Value]]),0)</f>
        <v>354127</v>
      </c>
      <c r="P144" s="139" t="str" cm="1">
        <f t="array" ref="P144">_xlfn.IFS(Table1[[#This Row],[Asset Class]]&lt;&gt;"Local","y",P$11=$E144,"y",Table1[[#This Row],[Asset Class]]="Local","")</f>
        <v>y</v>
      </c>
      <c r="Q144" s="99" t="str" cm="1">
        <f t="array" ref="Q144">_xlfn.IFS(Table1[[#This Row],[Asset Class]]&lt;&gt;"Local","y",Q$11=$E144,"y",Table1[[#This Row],[Asset Class]]="Local","")</f>
        <v>y</v>
      </c>
      <c r="R144" s="99" t="str" cm="1">
        <f t="array" ref="R144">_xlfn.IFS(Table1[[#This Row],[Asset Class]]&lt;&gt;"Local","y",R$11=$E144,"y",Table1[[#This Row],[Asset Class]]="Local","")</f>
        <v>y</v>
      </c>
      <c r="S144" s="358" t="str" cm="1">
        <f t="array" ref="S144">_xlfn.IFS(Table1[[#This Row],[Asset Class]]&lt;&gt;"Local","y",S$11=$E144,"y",Table1[[#This Row],[Asset Class]]="Local","")</f>
        <v>y</v>
      </c>
      <c r="U144" s="109">
        <f>IF(Table1[[#This Row],[Asset Class]]&lt;&gt;"Local",0.25,IF(P144="y",1,""))</f>
        <v>0.25</v>
      </c>
      <c r="V144" s="435">
        <f>IF(Table1[[#This Row],[Asset Class]]&lt;&gt;"Local",0.25,IF(Q144="y",1,""))</f>
        <v>0.25</v>
      </c>
      <c r="W144" s="435">
        <f>IF(Table1[[#This Row],[Asset Class]]&lt;&gt;"Local",0.25,IF(R144="y",1,""))</f>
        <v>0.25</v>
      </c>
      <c r="X144" s="435">
        <f>IF(Table1[[#This Row],[Asset Class]]&lt;&gt;"Local",0.25,IF(S144="y",1,""))</f>
        <v>0.25</v>
      </c>
      <c r="Y144" s="109">
        <f t="shared" si="13"/>
        <v>1</v>
      </c>
      <c r="AA144" s="274">
        <f t="shared" si="14"/>
        <v>88531.75</v>
      </c>
      <c r="AB144" s="275">
        <f t="shared" si="15"/>
        <v>88531.75</v>
      </c>
      <c r="AC144" s="275">
        <f t="shared" si="16"/>
        <v>88531.75</v>
      </c>
      <c r="AD144" s="275">
        <f t="shared" si="17"/>
        <v>88531.75</v>
      </c>
      <c r="AE144" s="276">
        <f t="shared" si="18"/>
        <v>354127</v>
      </c>
    </row>
    <row r="145" spans="2:31">
      <c r="B145" s="227" t="s">
        <v>328</v>
      </c>
      <c r="C145" s="228" t="s">
        <v>334</v>
      </c>
      <c r="D145" s="228" t="s">
        <v>100</v>
      </c>
      <c r="E145" s="228" t="s">
        <v>113</v>
      </c>
      <c r="F145" s="258" t="s">
        <v>102</v>
      </c>
      <c r="G145" s="374">
        <v>0.5</v>
      </c>
      <c r="H145" s="377">
        <v>9084.7647964542703</v>
      </c>
      <c r="I145" s="382">
        <v>557.40114642261381</v>
      </c>
      <c r="J145" s="349">
        <f>Table1[[#This Row],[Embellishment Area (m2)]]*Table1[[#This Row],[Construction Unit Rate ($/m)]]*Table1[[#This Row],[Embellishment Area Factor]]</f>
        <v>2531929.1562617072</v>
      </c>
      <c r="K145" s="263">
        <v>0</v>
      </c>
      <c r="L145" s="354">
        <v>132.99262744440287</v>
      </c>
      <c r="M145" s="101">
        <f>Table1[[#This Row],[Size of land (m2)]]*Table1[[#This Row],[Land Unit Rate ($/m2)]]</f>
        <v>0</v>
      </c>
      <c r="N145" s="261">
        <v>2021</v>
      </c>
      <c r="O145" s="219">
        <f>ROUND(IF(Table1[[#This Row],[Valuation Year]]=2016,(Table1[[#This Row],[Total Construction Cost ($)]]+Table1[[#This Row],[Land Value]])*('General Input Sheet'!$G$38/'General Input Sheet'!$G$43),Table1[[#This Row],[Total Construction Cost ($)]]+Table1[[#This Row],[Land Value]]),0)</f>
        <v>2531929</v>
      </c>
      <c r="P145" s="139" t="str" cm="1">
        <f t="array" ref="P145">_xlfn.IFS(Table1[[#This Row],[Asset Class]]&lt;&gt;"Local","y",P$11=$E145,"y",Table1[[#This Row],[Asset Class]]="Local","")</f>
        <v>y</v>
      </c>
      <c r="Q145" s="99" t="str" cm="1">
        <f t="array" ref="Q145">_xlfn.IFS(Table1[[#This Row],[Asset Class]]&lt;&gt;"Local","y",Q$11=$E145,"y",Table1[[#This Row],[Asset Class]]="Local","")</f>
        <v>y</v>
      </c>
      <c r="R145" s="99" t="str" cm="1">
        <f t="array" ref="R145">_xlfn.IFS(Table1[[#This Row],[Asset Class]]&lt;&gt;"Local","y",R$11=$E145,"y",Table1[[#This Row],[Asset Class]]="Local","")</f>
        <v>y</v>
      </c>
      <c r="S145" s="358" t="str" cm="1">
        <f t="array" ref="S145">_xlfn.IFS(Table1[[#This Row],[Asset Class]]&lt;&gt;"Local","y",S$11=$E145,"y",Table1[[#This Row],[Asset Class]]="Local","")</f>
        <v>y</v>
      </c>
      <c r="U145" s="109">
        <f>IF(Table1[[#This Row],[Asset Class]]&lt;&gt;"Local",0.25,IF(P145="y",1,""))</f>
        <v>0.25</v>
      </c>
      <c r="V145" s="435">
        <f>IF(Table1[[#This Row],[Asset Class]]&lt;&gt;"Local",0.25,IF(Q145="y",1,""))</f>
        <v>0.25</v>
      </c>
      <c r="W145" s="435">
        <f>IF(Table1[[#This Row],[Asset Class]]&lt;&gt;"Local",0.25,IF(R145="y",1,""))</f>
        <v>0.25</v>
      </c>
      <c r="X145" s="435">
        <f>IF(Table1[[#This Row],[Asset Class]]&lt;&gt;"Local",0.25,IF(S145="y",1,""))</f>
        <v>0.25</v>
      </c>
      <c r="Y145" s="109">
        <f t="shared" si="13"/>
        <v>1</v>
      </c>
      <c r="AA145" s="274">
        <f t="shared" si="14"/>
        <v>632982.25</v>
      </c>
      <c r="AB145" s="275">
        <f t="shared" si="15"/>
        <v>632982.25</v>
      </c>
      <c r="AC145" s="275">
        <f t="shared" si="16"/>
        <v>632982.25</v>
      </c>
      <c r="AD145" s="275">
        <f t="shared" si="17"/>
        <v>632982.25</v>
      </c>
      <c r="AE145" s="276">
        <f t="shared" si="18"/>
        <v>2531929</v>
      </c>
    </row>
    <row r="146" spans="2:31">
      <c r="B146" s="227" t="s">
        <v>328</v>
      </c>
      <c r="C146" s="228" t="s">
        <v>335</v>
      </c>
      <c r="D146" s="228" t="s">
        <v>100</v>
      </c>
      <c r="E146" s="228" t="s">
        <v>113</v>
      </c>
      <c r="F146" s="258" t="s">
        <v>135</v>
      </c>
      <c r="G146" s="374">
        <v>0.5</v>
      </c>
      <c r="H146" s="378">
        <v>18439.742895098581</v>
      </c>
      <c r="I146" s="382">
        <v>557.40114642261381</v>
      </c>
      <c r="J146" s="349">
        <f>Table1[[#This Row],[Embellishment Area (m2)]]*Table1[[#This Row],[Construction Unit Rate ($/m)]]*Table1[[#This Row],[Embellishment Area Factor]]</f>
        <v>5139166.9147330988</v>
      </c>
      <c r="K146" s="263">
        <v>0</v>
      </c>
      <c r="L146" s="354">
        <v>132.99262744440287</v>
      </c>
      <c r="M146" s="101">
        <f>Table1[[#This Row],[Size of land (m2)]]*Table1[[#This Row],[Land Unit Rate ($/m2)]]</f>
        <v>0</v>
      </c>
      <c r="N146" s="261">
        <v>2021</v>
      </c>
      <c r="O146" s="101">
        <f>ROUND(IF(Table1[[#This Row],[Valuation Year]]=2016,(Table1[[#This Row],[Total Construction Cost ($)]]+Table1[[#This Row],[Land Value]])*('General Input Sheet'!$G$38/'General Input Sheet'!$G$43),Table1[[#This Row],[Total Construction Cost ($)]]+Table1[[#This Row],[Land Value]]),0)</f>
        <v>5139167</v>
      </c>
      <c r="P146" s="139" t="str" cm="1">
        <f t="array" ref="P146">_xlfn.IFS(Table1[[#This Row],[Asset Class]]&lt;&gt;"Local","y",P$11=$E146,"y",Table1[[#This Row],[Asset Class]]="Local","")</f>
        <v>y</v>
      </c>
      <c r="Q146" s="99" t="str" cm="1">
        <f t="array" ref="Q146">_xlfn.IFS(Table1[[#This Row],[Asset Class]]&lt;&gt;"Local","y",Q$11=$E146,"y",Table1[[#This Row],[Asset Class]]="Local","")</f>
        <v>y</v>
      </c>
      <c r="R146" s="99" t="str" cm="1">
        <f t="array" ref="R146">_xlfn.IFS(Table1[[#This Row],[Asset Class]]&lt;&gt;"Local","y",R$11=$E146,"y",Table1[[#This Row],[Asset Class]]="Local","")</f>
        <v>y</v>
      </c>
      <c r="S146" s="358" t="str" cm="1">
        <f t="array" ref="S146">_xlfn.IFS(Table1[[#This Row],[Asset Class]]&lt;&gt;"Local","y",S$11=$E146,"y",Table1[[#This Row],[Asset Class]]="Local","")</f>
        <v>y</v>
      </c>
      <c r="U146" s="109">
        <f>IF(Table1[[#This Row],[Asset Class]]&lt;&gt;"Local",0.25,IF(P146="y",1,""))</f>
        <v>0.25</v>
      </c>
      <c r="V146" s="435">
        <f>IF(Table1[[#This Row],[Asset Class]]&lt;&gt;"Local",0.25,IF(Q146="y",1,""))</f>
        <v>0.25</v>
      </c>
      <c r="W146" s="435">
        <f>IF(Table1[[#This Row],[Asset Class]]&lt;&gt;"Local",0.25,IF(R146="y",1,""))</f>
        <v>0.25</v>
      </c>
      <c r="X146" s="435">
        <f>IF(Table1[[#This Row],[Asset Class]]&lt;&gt;"Local",0.25,IF(S146="y",1,""))</f>
        <v>0.25</v>
      </c>
      <c r="Y146" s="109">
        <f t="shared" si="13"/>
        <v>1</v>
      </c>
      <c r="AA146" s="274">
        <f t="shared" si="14"/>
        <v>1284791.75</v>
      </c>
      <c r="AB146" s="275">
        <f t="shared" si="15"/>
        <v>1284791.75</v>
      </c>
      <c r="AC146" s="275">
        <f t="shared" si="16"/>
        <v>1284791.75</v>
      </c>
      <c r="AD146" s="275">
        <f t="shared" si="17"/>
        <v>1284791.75</v>
      </c>
      <c r="AE146" s="276">
        <f t="shared" si="18"/>
        <v>5139167</v>
      </c>
    </row>
    <row r="147" spans="2:31">
      <c r="B147" s="227" t="s">
        <v>328</v>
      </c>
      <c r="C147" s="228" t="s">
        <v>336</v>
      </c>
      <c r="D147" s="228" t="s">
        <v>100</v>
      </c>
      <c r="E147" s="228" t="s">
        <v>113</v>
      </c>
      <c r="F147" s="258" t="s">
        <v>130</v>
      </c>
      <c r="G147" s="374">
        <v>0.5</v>
      </c>
      <c r="H147" s="377">
        <v>5770.2674563300852</v>
      </c>
      <c r="I147" s="382">
        <v>557.40114642261381</v>
      </c>
      <c r="J147" s="349">
        <f>Table1[[#This Row],[Embellishment Area (m2)]]*Table1[[#This Row],[Construction Unit Rate ($/m)]]*Table1[[#This Row],[Embellishment Area Factor]]</f>
        <v>1608176.8476617446</v>
      </c>
      <c r="K147" s="263">
        <v>0</v>
      </c>
      <c r="L147" s="354">
        <v>132.99262744440287</v>
      </c>
      <c r="M147" s="101">
        <f>Table1[[#This Row],[Size of land (m2)]]*Table1[[#This Row],[Land Unit Rate ($/m2)]]</f>
        <v>0</v>
      </c>
      <c r="N147" s="261">
        <v>2021</v>
      </c>
      <c r="O147" s="219">
        <f>ROUND(IF(Table1[[#This Row],[Valuation Year]]=2016,(Table1[[#This Row],[Total Construction Cost ($)]]+Table1[[#This Row],[Land Value]])*('General Input Sheet'!$G$38/'General Input Sheet'!$G$43),Table1[[#This Row],[Total Construction Cost ($)]]+Table1[[#This Row],[Land Value]]),0)</f>
        <v>1608177</v>
      </c>
      <c r="P147" s="139" t="str" cm="1">
        <f t="array" ref="P147">_xlfn.IFS(Table1[[#This Row],[Asset Class]]&lt;&gt;"Local","y",P$11=$E147,"y",Table1[[#This Row],[Asset Class]]="Local","")</f>
        <v>y</v>
      </c>
      <c r="Q147" s="99" t="str" cm="1">
        <f t="array" ref="Q147">_xlfn.IFS(Table1[[#This Row],[Asset Class]]&lt;&gt;"Local","y",Q$11=$E147,"y",Table1[[#This Row],[Asset Class]]="Local","")</f>
        <v>y</v>
      </c>
      <c r="R147" s="99" t="str" cm="1">
        <f t="array" ref="R147">_xlfn.IFS(Table1[[#This Row],[Asset Class]]&lt;&gt;"Local","y",R$11=$E147,"y",Table1[[#This Row],[Asset Class]]="Local","")</f>
        <v>y</v>
      </c>
      <c r="S147" s="358" t="str" cm="1">
        <f t="array" ref="S147">_xlfn.IFS(Table1[[#This Row],[Asset Class]]&lt;&gt;"Local","y",S$11=$E147,"y",Table1[[#This Row],[Asset Class]]="Local","")</f>
        <v>y</v>
      </c>
      <c r="U147" s="109">
        <f>IF(Table1[[#This Row],[Asset Class]]&lt;&gt;"Local",0.25,IF(P147="y",1,""))</f>
        <v>0.25</v>
      </c>
      <c r="V147" s="435">
        <f>IF(Table1[[#This Row],[Asset Class]]&lt;&gt;"Local",0.25,IF(Q147="y",1,""))</f>
        <v>0.25</v>
      </c>
      <c r="W147" s="435">
        <f>IF(Table1[[#This Row],[Asset Class]]&lt;&gt;"Local",0.25,IF(R147="y",1,""))</f>
        <v>0.25</v>
      </c>
      <c r="X147" s="435">
        <f>IF(Table1[[#This Row],[Asset Class]]&lt;&gt;"Local",0.25,IF(S147="y",1,""))</f>
        <v>0.25</v>
      </c>
      <c r="Y147" s="109">
        <f t="shared" si="13"/>
        <v>1</v>
      </c>
      <c r="AA147" s="274">
        <f t="shared" si="14"/>
        <v>402044.25</v>
      </c>
      <c r="AB147" s="275">
        <f t="shared" si="15"/>
        <v>402044.25</v>
      </c>
      <c r="AC147" s="275">
        <f t="shared" si="16"/>
        <v>402044.25</v>
      </c>
      <c r="AD147" s="275">
        <f t="shared" si="17"/>
        <v>402044.25</v>
      </c>
      <c r="AE147" s="276">
        <f t="shared" si="18"/>
        <v>1608177</v>
      </c>
    </row>
    <row r="148" spans="2:31">
      <c r="B148" s="227" t="s">
        <v>328</v>
      </c>
      <c r="C148" s="228" t="s">
        <v>337</v>
      </c>
      <c r="D148" s="228" t="s">
        <v>100</v>
      </c>
      <c r="E148" s="228" t="s">
        <v>113</v>
      </c>
      <c r="F148" s="258" t="s">
        <v>130</v>
      </c>
      <c r="G148" s="374">
        <v>0.5</v>
      </c>
      <c r="H148" s="378">
        <v>1784.3928306230384</v>
      </c>
      <c r="I148" s="382">
        <v>557.40114642261381</v>
      </c>
      <c r="J148" s="349">
        <f>Table1[[#This Row],[Embellishment Area (m2)]]*Table1[[#This Row],[Construction Unit Rate ($/m)]]*Table1[[#This Row],[Embellishment Area Factor]]</f>
        <v>497311.30472878728</v>
      </c>
      <c r="K148" s="263">
        <v>0</v>
      </c>
      <c r="L148" s="354">
        <v>132.99262744440287</v>
      </c>
      <c r="M148" s="101">
        <f>Table1[[#This Row],[Size of land (m2)]]*Table1[[#This Row],[Land Unit Rate ($/m2)]]</f>
        <v>0</v>
      </c>
      <c r="N148" s="261">
        <v>2021</v>
      </c>
      <c r="O148" s="101">
        <f>ROUND(IF(Table1[[#This Row],[Valuation Year]]=2016,(Table1[[#This Row],[Total Construction Cost ($)]]+Table1[[#This Row],[Land Value]])*('General Input Sheet'!$G$38/'General Input Sheet'!$G$43),Table1[[#This Row],[Total Construction Cost ($)]]+Table1[[#This Row],[Land Value]]),0)</f>
        <v>497311</v>
      </c>
      <c r="P148" s="139" t="str" cm="1">
        <f t="array" ref="P148">_xlfn.IFS(Table1[[#This Row],[Asset Class]]&lt;&gt;"Local","y",P$11=$E148,"y",Table1[[#This Row],[Asset Class]]="Local","")</f>
        <v>y</v>
      </c>
      <c r="Q148" s="99" t="str" cm="1">
        <f t="array" ref="Q148">_xlfn.IFS(Table1[[#This Row],[Asset Class]]&lt;&gt;"Local","y",Q$11=$E148,"y",Table1[[#This Row],[Asset Class]]="Local","")</f>
        <v>y</v>
      </c>
      <c r="R148" s="99" t="str" cm="1">
        <f t="array" ref="R148">_xlfn.IFS(Table1[[#This Row],[Asset Class]]&lt;&gt;"Local","y",R$11=$E148,"y",Table1[[#This Row],[Asset Class]]="Local","")</f>
        <v>y</v>
      </c>
      <c r="S148" s="358" t="str" cm="1">
        <f t="array" ref="S148">_xlfn.IFS(Table1[[#This Row],[Asset Class]]&lt;&gt;"Local","y",S$11=$E148,"y",Table1[[#This Row],[Asset Class]]="Local","")</f>
        <v>y</v>
      </c>
      <c r="U148" s="109">
        <f>IF(Table1[[#This Row],[Asset Class]]&lt;&gt;"Local",0.25,IF(P148="y",1,""))</f>
        <v>0.25</v>
      </c>
      <c r="V148" s="435">
        <f>IF(Table1[[#This Row],[Asset Class]]&lt;&gt;"Local",0.25,IF(Q148="y",1,""))</f>
        <v>0.25</v>
      </c>
      <c r="W148" s="435">
        <f>IF(Table1[[#This Row],[Asset Class]]&lt;&gt;"Local",0.25,IF(R148="y",1,""))</f>
        <v>0.25</v>
      </c>
      <c r="X148" s="435">
        <f>IF(Table1[[#This Row],[Asset Class]]&lt;&gt;"Local",0.25,IF(S148="y",1,""))</f>
        <v>0.25</v>
      </c>
      <c r="Y148" s="109">
        <f t="shared" si="13"/>
        <v>1</v>
      </c>
      <c r="AA148" s="274">
        <f t="shared" si="14"/>
        <v>124327.75</v>
      </c>
      <c r="AB148" s="275">
        <f t="shared" si="15"/>
        <v>124327.75</v>
      </c>
      <c r="AC148" s="275">
        <f t="shared" si="16"/>
        <v>124327.75</v>
      </c>
      <c r="AD148" s="275">
        <f t="shared" si="17"/>
        <v>124327.75</v>
      </c>
      <c r="AE148" s="276">
        <f t="shared" si="18"/>
        <v>497311</v>
      </c>
    </row>
    <row r="149" spans="2:31">
      <c r="B149" s="227" t="s">
        <v>328</v>
      </c>
      <c r="C149" s="228" t="s">
        <v>338</v>
      </c>
      <c r="D149" s="228" t="s">
        <v>100</v>
      </c>
      <c r="E149" s="228" t="s">
        <v>113</v>
      </c>
      <c r="F149" s="258" t="s">
        <v>130</v>
      </c>
      <c r="G149" s="374">
        <v>0.5</v>
      </c>
      <c r="H149" s="378">
        <v>209206.75572389321</v>
      </c>
      <c r="I149" s="382">
        <v>557.40114642261381</v>
      </c>
      <c r="J149" s="349">
        <f>Table1[[#This Row],[Embellishment Area (m2)]]*Table1[[#This Row],[Construction Unit Rate ($/m)]]*Table1[[#This Row],[Embellishment Area Factor]]</f>
        <v>58306042.739926897</v>
      </c>
      <c r="K149" s="263">
        <v>0</v>
      </c>
      <c r="L149" s="354">
        <v>132.99262744440287</v>
      </c>
      <c r="M149" s="101">
        <f>Table1[[#This Row],[Size of land (m2)]]*Table1[[#This Row],[Land Unit Rate ($/m2)]]</f>
        <v>0</v>
      </c>
      <c r="N149" s="261">
        <v>2021</v>
      </c>
      <c r="O149" s="101">
        <f>ROUND(IF(Table1[[#This Row],[Valuation Year]]=2016,(Table1[[#This Row],[Total Construction Cost ($)]]+Table1[[#This Row],[Land Value]])*('General Input Sheet'!$G$38/'General Input Sheet'!$G$43),Table1[[#This Row],[Total Construction Cost ($)]]+Table1[[#This Row],[Land Value]]),0)</f>
        <v>58306043</v>
      </c>
      <c r="P149" s="139" t="str" cm="1">
        <f t="array" ref="P149">_xlfn.IFS(Table1[[#This Row],[Asset Class]]&lt;&gt;"Local","y",P$11=$E149,"y",Table1[[#This Row],[Asset Class]]="Local","")</f>
        <v>y</v>
      </c>
      <c r="Q149" s="99" t="str" cm="1">
        <f t="array" ref="Q149">_xlfn.IFS(Table1[[#This Row],[Asset Class]]&lt;&gt;"Local","y",Q$11=$E149,"y",Table1[[#This Row],[Asset Class]]="Local","")</f>
        <v>y</v>
      </c>
      <c r="R149" s="99" t="str" cm="1">
        <f t="array" ref="R149">_xlfn.IFS(Table1[[#This Row],[Asset Class]]&lt;&gt;"Local","y",R$11=$E149,"y",Table1[[#This Row],[Asset Class]]="Local","")</f>
        <v>y</v>
      </c>
      <c r="S149" s="358" t="str" cm="1">
        <f t="array" ref="S149">_xlfn.IFS(Table1[[#This Row],[Asset Class]]&lt;&gt;"Local","y",S$11=$E149,"y",Table1[[#This Row],[Asset Class]]="Local","")</f>
        <v>y</v>
      </c>
      <c r="U149" s="109">
        <f>IF(Table1[[#This Row],[Asset Class]]&lt;&gt;"Local",0.25,IF(P149="y",1,""))</f>
        <v>0.25</v>
      </c>
      <c r="V149" s="435">
        <f>IF(Table1[[#This Row],[Asset Class]]&lt;&gt;"Local",0.25,IF(Q149="y",1,""))</f>
        <v>0.25</v>
      </c>
      <c r="W149" s="435">
        <f>IF(Table1[[#This Row],[Asset Class]]&lt;&gt;"Local",0.25,IF(R149="y",1,""))</f>
        <v>0.25</v>
      </c>
      <c r="X149" s="435">
        <f>IF(Table1[[#This Row],[Asset Class]]&lt;&gt;"Local",0.25,IF(S149="y",1,""))</f>
        <v>0.25</v>
      </c>
      <c r="Y149" s="109">
        <f t="shared" si="13"/>
        <v>1</v>
      </c>
      <c r="AA149" s="274">
        <f t="shared" si="14"/>
        <v>14576510.75</v>
      </c>
      <c r="AB149" s="275">
        <f t="shared" si="15"/>
        <v>14576510.75</v>
      </c>
      <c r="AC149" s="275">
        <f t="shared" si="16"/>
        <v>14576510.75</v>
      </c>
      <c r="AD149" s="275">
        <f t="shared" si="17"/>
        <v>14576510.75</v>
      </c>
      <c r="AE149" s="276">
        <f t="shared" si="18"/>
        <v>58306043</v>
      </c>
    </row>
    <row r="150" spans="2:31">
      <c r="B150" s="227" t="s">
        <v>328</v>
      </c>
      <c r="C150" s="228" t="s">
        <v>339</v>
      </c>
      <c r="D150" s="228" t="s">
        <v>100</v>
      </c>
      <c r="E150" s="228" t="s">
        <v>113</v>
      </c>
      <c r="F150" s="258" t="s">
        <v>130</v>
      </c>
      <c r="G150" s="374">
        <v>0.5</v>
      </c>
      <c r="H150" s="378">
        <v>2587.3232963472142</v>
      </c>
      <c r="I150" s="382">
        <v>557.40114642261381</v>
      </c>
      <c r="J150" s="349">
        <f>Table1[[#This Row],[Embellishment Area (m2)]]*Table1[[#This Row],[Construction Unit Rate ($/m)]]*Table1[[#This Row],[Embellishment Area Factor]]</f>
        <v>721088.48577493662</v>
      </c>
      <c r="K150" s="263">
        <v>0</v>
      </c>
      <c r="L150" s="354">
        <v>132.99262744440287</v>
      </c>
      <c r="M150" s="101">
        <f>Table1[[#This Row],[Size of land (m2)]]*Table1[[#This Row],[Land Unit Rate ($/m2)]]</f>
        <v>0</v>
      </c>
      <c r="N150" s="261">
        <v>2021</v>
      </c>
      <c r="O150" s="101">
        <f>ROUND(IF(Table1[[#This Row],[Valuation Year]]=2016,(Table1[[#This Row],[Total Construction Cost ($)]]+Table1[[#This Row],[Land Value]])*('General Input Sheet'!$G$38/'General Input Sheet'!$G$43),Table1[[#This Row],[Total Construction Cost ($)]]+Table1[[#This Row],[Land Value]]),0)</f>
        <v>721088</v>
      </c>
      <c r="P150" s="139" t="str" cm="1">
        <f t="array" ref="P150">_xlfn.IFS(Table1[[#This Row],[Asset Class]]&lt;&gt;"Local","y",P$11=$E150,"y",Table1[[#This Row],[Asset Class]]="Local","")</f>
        <v>y</v>
      </c>
      <c r="Q150" s="99" t="str" cm="1">
        <f t="array" ref="Q150">_xlfn.IFS(Table1[[#This Row],[Asset Class]]&lt;&gt;"Local","y",Q$11=$E150,"y",Table1[[#This Row],[Asset Class]]="Local","")</f>
        <v>y</v>
      </c>
      <c r="R150" s="99" t="str" cm="1">
        <f t="array" ref="R150">_xlfn.IFS(Table1[[#This Row],[Asset Class]]&lt;&gt;"Local","y",R$11=$E150,"y",Table1[[#This Row],[Asset Class]]="Local","")</f>
        <v>y</v>
      </c>
      <c r="S150" s="358" t="str" cm="1">
        <f t="array" ref="S150">_xlfn.IFS(Table1[[#This Row],[Asset Class]]&lt;&gt;"Local","y",S$11=$E150,"y",Table1[[#This Row],[Asset Class]]="Local","")</f>
        <v>y</v>
      </c>
      <c r="U150" s="109">
        <f>IF(Table1[[#This Row],[Asset Class]]&lt;&gt;"Local",0.25,IF(P150="y",1,""))</f>
        <v>0.25</v>
      </c>
      <c r="V150" s="435">
        <f>IF(Table1[[#This Row],[Asset Class]]&lt;&gt;"Local",0.25,IF(Q150="y",1,""))</f>
        <v>0.25</v>
      </c>
      <c r="W150" s="435">
        <f>IF(Table1[[#This Row],[Asset Class]]&lt;&gt;"Local",0.25,IF(R150="y",1,""))</f>
        <v>0.25</v>
      </c>
      <c r="X150" s="435">
        <f>IF(Table1[[#This Row],[Asset Class]]&lt;&gt;"Local",0.25,IF(S150="y",1,""))</f>
        <v>0.25</v>
      </c>
      <c r="Y150" s="109">
        <f t="shared" si="13"/>
        <v>1</v>
      </c>
      <c r="AA150" s="274">
        <f t="shared" si="14"/>
        <v>180272</v>
      </c>
      <c r="AB150" s="275">
        <f t="shared" si="15"/>
        <v>180272</v>
      </c>
      <c r="AC150" s="275">
        <f t="shared" si="16"/>
        <v>180272</v>
      </c>
      <c r="AD150" s="275">
        <f t="shared" si="17"/>
        <v>180272</v>
      </c>
      <c r="AE150" s="276">
        <f t="shared" si="18"/>
        <v>721088</v>
      </c>
    </row>
    <row r="151" spans="2:31">
      <c r="B151" s="227" t="s">
        <v>328</v>
      </c>
      <c r="C151" s="228" t="s">
        <v>340</v>
      </c>
      <c r="D151" s="228" t="s">
        <v>100</v>
      </c>
      <c r="E151" s="228" t="s">
        <v>113</v>
      </c>
      <c r="F151" s="258" t="s">
        <v>130</v>
      </c>
      <c r="G151" s="374">
        <v>0.5</v>
      </c>
      <c r="H151" s="378">
        <v>3183.7650424857488</v>
      </c>
      <c r="I151" s="382">
        <v>557.40114642261381</v>
      </c>
      <c r="J151" s="349">
        <f>Table1[[#This Row],[Embellishment Area (m2)]]*Table1[[#This Row],[Construction Unit Rate ($/m)]]*Table1[[#This Row],[Embellishment Area Factor]]</f>
        <v>887317.1423108991</v>
      </c>
      <c r="K151" s="263">
        <v>0</v>
      </c>
      <c r="L151" s="354">
        <v>132.99262744440287</v>
      </c>
      <c r="M151" s="101">
        <f>Table1[[#This Row],[Size of land (m2)]]*Table1[[#This Row],[Land Unit Rate ($/m2)]]</f>
        <v>0</v>
      </c>
      <c r="N151" s="261">
        <v>2021</v>
      </c>
      <c r="O151" s="101">
        <f>ROUND(IF(Table1[[#This Row],[Valuation Year]]=2016,(Table1[[#This Row],[Total Construction Cost ($)]]+Table1[[#This Row],[Land Value]])*('General Input Sheet'!$G$38/'General Input Sheet'!$G$43),Table1[[#This Row],[Total Construction Cost ($)]]+Table1[[#This Row],[Land Value]]),0)</f>
        <v>887317</v>
      </c>
      <c r="P151" s="139" t="str" cm="1">
        <f t="array" ref="P151">_xlfn.IFS(Table1[[#This Row],[Asset Class]]&lt;&gt;"Local","y",P$11=$E151,"y",Table1[[#This Row],[Asset Class]]="Local","")</f>
        <v>y</v>
      </c>
      <c r="Q151" s="99" t="str" cm="1">
        <f t="array" ref="Q151">_xlfn.IFS(Table1[[#This Row],[Asset Class]]&lt;&gt;"Local","y",Q$11=$E151,"y",Table1[[#This Row],[Asset Class]]="Local","")</f>
        <v>y</v>
      </c>
      <c r="R151" s="99" t="str" cm="1">
        <f t="array" ref="R151">_xlfn.IFS(Table1[[#This Row],[Asset Class]]&lt;&gt;"Local","y",R$11=$E151,"y",Table1[[#This Row],[Asset Class]]="Local","")</f>
        <v>y</v>
      </c>
      <c r="S151" s="358" t="str" cm="1">
        <f t="array" ref="S151">_xlfn.IFS(Table1[[#This Row],[Asset Class]]&lt;&gt;"Local","y",S$11=$E151,"y",Table1[[#This Row],[Asset Class]]="Local","")</f>
        <v>y</v>
      </c>
      <c r="U151" s="109">
        <f>IF(Table1[[#This Row],[Asset Class]]&lt;&gt;"Local",0.25,IF(P151="y",1,""))</f>
        <v>0.25</v>
      </c>
      <c r="V151" s="435">
        <f>IF(Table1[[#This Row],[Asset Class]]&lt;&gt;"Local",0.25,IF(Q151="y",1,""))</f>
        <v>0.25</v>
      </c>
      <c r="W151" s="435">
        <f>IF(Table1[[#This Row],[Asset Class]]&lt;&gt;"Local",0.25,IF(R151="y",1,""))</f>
        <v>0.25</v>
      </c>
      <c r="X151" s="435">
        <f>IF(Table1[[#This Row],[Asset Class]]&lt;&gt;"Local",0.25,IF(S151="y",1,""))</f>
        <v>0.25</v>
      </c>
      <c r="Y151" s="109">
        <f t="shared" si="13"/>
        <v>1</v>
      </c>
      <c r="AA151" s="274">
        <f t="shared" si="14"/>
        <v>221829.25</v>
      </c>
      <c r="AB151" s="275">
        <f t="shared" si="15"/>
        <v>221829.25</v>
      </c>
      <c r="AC151" s="275">
        <f t="shared" si="16"/>
        <v>221829.25</v>
      </c>
      <c r="AD151" s="275">
        <f t="shared" si="17"/>
        <v>221829.25</v>
      </c>
      <c r="AE151" s="276">
        <f t="shared" si="18"/>
        <v>887317</v>
      </c>
    </row>
    <row r="152" spans="2:31">
      <c r="B152" s="227" t="s">
        <v>328</v>
      </c>
      <c r="C152" s="228" t="s">
        <v>341</v>
      </c>
      <c r="D152" s="228" t="s">
        <v>100</v>
      </c>
      <c r="E152" s="228" t="s">
        <v>113</v>
      </c>
      <c r="F152" s="258" t="s">
        <v>107</v>
      </c>
      <c r="G152" s="374">
        <v>0.5</v>
      </c>
      <c r="H152" s="377">
        <v>563.85772430072052</v>
      </c>
      <c r="I152" s="382">
        <v>557.40114642261381</v>
      </c>
      <c r="J152" s="349">
        <f>Table1[[#This Row],[Embellishment Area (m2)]]*Table1[[#This Row],[Construction Unit Rate ($/m)]]*Table1[[#This Row],[Embellishment Area Factor]]</f>
        <v>157147.47097223386</v>
      </c>
      <c r="K152" s="263">
        <v>0</v>
      </c>
      <c r="L152" s="354">
        <v>132.99262744440287</v>
      </c>
      <c r="M152" s="101">
        <f>Table1[[#This Row],[Size of land (m2)]]*Table1[[#This Row],[Land Unit Rate ($/m2)]]</f>
        <v>0</v>
      </c>
      <c r="N152" s="261">
        <v>2021</v>
      </c>
      <c r="O152" s="219">
        <f>ROUND(IF(Table1[[#This Row],[Valuation Year]]=2016,(Table1[[#This Row],[Total Construction Cost ($)]]+Table1[[#This Row],[Land Value]])*('General Input Sheet'!$G$38/'General Input Sheet'!$G$43),Table1[[#This Row],[Total Construction Cost ($)]]+Table1[[#This Row],[Land Value]]),0)</f>
        <v>157147</v>
      </c>
      <c r="P152" s="139" t="str" cm="1">
        <f t="array" ref="P152">_xlfn.IFS(Table1[[#This Row],[Asset Class]]&lt;&gt;"Local","y",P$11=$E152,"y",Table1[[#This Row],[Asset Class]]="Local","")</f>
        <v>y</v>
      </c>
      <c r="Q152" s="99" t="str" cm="1">
        <f t="array" ref="Q152">_xlfn.IFS(Table1[[#This Row],[Asset Class]]&lt;&gt;"Local","y",Q$11=$E152,"y",Table1[[#This Row],[Asset Class]]="Local","")</f>
        <v>y</v>
      </c>
      <c r="R152" s="99" t="str" cm="1">
        <f t="array" ref="R152">_xlfn.IFS(Table1[[#This Row],[Asset Class]]&lt;&gt;"Local","y",R$11=$E152,"y",Table1[[#This Row],[Asset Class]]="Local","")</f>
        <v>y</v>
      </c>
      <c r="S152" s="358" t="str" cm="1">
        <f t="array" ref="S152">_xlfn.IFS(Table1[[#This Row],[Asset Class]]&lt;&gt;"Local","y",S$11=$E152,"y",Table1[[#This Row],[Asset Class]]="Local","")</f>
        <v>y</v>
      </c>
      <c r="U152" s="109">
        <f>IF(Table1[[#This Row],[Asset Class]]&lt;&gt;"Local",0.25,IF(P152="y",1,""))</f>
        <v>0.25</v>
      </c>
      <c r="V152" s="435">
        <f>IF(Table1[[#This Row],[Asset Class]]&lt;&gt;"Local",0.25,IF(Q152="y",1,""))</f>
        <v>0.25</v>
      </c>
      <c r="W152" s="435">
        <f>IF(Table1[[#This Row],[Asset Class]]&lt;&gt;"Local",0.25,IF(R152="y",1,""))</f>
        <v>0.25</v>
      </c>
      <c r="X152" s="435">
        <f>IF(Table1[[#This Row],[Asset Class]]&lt;&gt;"Local",0.25,IF(S152="y",1,""))</f>
        <v>0.25</v>
      </c>
      <c r="Y152" s="109">
        <f t="shared" si="13"/>
        <v>1</v>
      </c>
      <c r="AA152" s="274">
        <f t="shared" si="14"/>
        <v>39286.75</v>
      </c>
      <c r="AB152" s="275">
        <f t="shared" si="15"/>
        <v>39286.75</v>
      </c>
      <c r="AC152" s="275">
        <f t="shared" si="16"/>
        <v>39286.75</v>
      </c>
      <c r="AD152" s="275">
        <f t="shared" si="17"/>
        <v>39286.75</v>
      </c>
      <c r="AE152" s="276">
        <f t="shared" si="18"/>
        <v>157147</v>
      </c>
    </row>
    <row r="153" spans="2:31">
      <c r="B153" s="227" t="s">
        <v>342</v>
      </c>
      <c r="C153" s="228" t="s">
        <v>343</v>
      </c>
      <c r="D153" s="228" t="s">
        <v>100</v>
      </c>
      <c r="E153" s="228" t="s">
        <v>142</v>
      </c>
      <c r="F153" s="258" t="s">
        <v>102</v>
      </c>
      <c r="G153" s="374">
        <v>0.5</v>
      </c>
      <c r="H153" s="377">
        <v>18895.018319994171</v>
      </c>
      <c r="I153" s="382">
        <v>236.89696198394208</v>
      </c>
      <c r="J153" s="349">
        <f>Table1[[#This Row],[Embellishment Area (m2)]]*Table1[[#This Row],[Construction Unit Rate ($/m)]]*Table1[[#This Row],[Embellishment Area Factor]]</f>
        <v>2238086.2183187744</v>
      </c>
      <c r="K153" s="263">
        <v>37790.036639988342</v>
      </c>
      <c r="L153" s="354">
        <v>76.269268802397988</v>
      </c>
      <c r="M153" s="101">
        <f>Table1[[#This Row],[Size of land (m2)]]*Table1[[#This Row],[Land Unit Rate ($/m2)]]</f>
        <v>2882218.46254774</v>
      </c>
      <c r="N153" s="261">
        <v>2021</v>
      </c>
      <c r="O153" s="219">
        <f>ROUND(IF(Table1[[#This Row],[Valuation Year]]=2016,(Table1[[#This Row],[Total Construction Cost ($)]]+Table1[[#This Row],[Land Value]])*('General Input Sheet'!$G$38/'General Input Sheet'!$G$43),Table1[[#This Row],[Total Construction Cost ($)]]+Table1[[#This Row],[Land Value]]),0)</f>
        <v>5120305</v>
      </c>
      <c r="P153" s="139" t="str" cm="1">
        <f t="array" ref="P153">_xlfn.IFS(Table1[[#This Row],[Asset Class]]&lt;&gt;"Local","y",P$11=$E153,"y",Table1[[#This Row],[Asset Class]]="Local","")</f>
        <v>y</v>
      </c>
      <c r="Q153" s="99" t="str" cm="1">
        <f t="array" ref="Q153">_xlfn.IFS(Table1[[#This Row],[Asset Class]]&lt;&gt;"Local","y",Q$11=$E153,"y",Table1[[#This Row],[Asset Class]]="Local","")</f>
        <v>y</v>
      </c>
      <c r="R153" s="99" t="str" cm="1">
        <f t="array" ref="R153">_xlfn.IFS(Table1[[#This Row],[Asset Class]]&lt;&gt;"Local","y",R$11=$E153,"y",Table1[[#This Row],[Asset Class]]="Local","")</f>
        <v>y</v>
      </c>
      <c r="S153" s="358" t="str" cm="1">
        <f t="array" ref="S153">_xlfn.IFS(Table1[[#This Row],[Asset Class]]&lt;&gt;"Local","y",S$11=$E153,"y",Table1[[#This Row],[Asset Class]]="Local","")</f>
        <v>y</v>
      </c>
      <c r="U153" s="109">
        <f>IF(Table1[[#This Row],[Asset Class]]&lt;&gt;"Local",0.25,IF(P153="y",1,""))</f>
        <v>0.25</v>
      </c>
      <c r="V153" s="435">
        <f>IF(Table1[[#This Row],[Asset Class]]&lt;&gt;"Local",0.25,IF(Q153="y",1,""))</f>
        <v>0.25</v>
      </c>
      <c r="W153" s="435">
        <f>IF(Table1[[#This Row],[Asset Class]]&lt;&gt;"Local",0.25,IF(R153="y",1,""))</f>
        <v>0.25</v>
      </c>
      <c r="X153" s="435">
        <f>IF(Table1[[#This Row],[Asset Class]]&lt;&gt;"Local",0.25,IF(S153="y",1,""))</f>
        <v>0.25</v>
      </c>
      <c r="Y153" s="109">
        <f t="shared" si="13"/>
        <v>1</v>
      </c>
      <c r="AA153" s="274">
        <f t="shared" si="14"/>
        <v>1280076.25</v>
      </c>
      <c r="AB153" s="275">
        <f t="shared" si="15"/>
        <v>1280076.25</v>
      </c>
      <c r="AC153" s="275">
        <f t="shared" si="16"/>
        <v>1280076.25</v>
      </c>
      <c r="AD153" s="275">
        <f t="shared" si="17"/>
        <v>1280076.25</v>
      </c>
      <c r="AE153" s="276">
        <f t="shared" si="18"/>
        <v>5120305</v>
      </c>
    </row>
    <row r="154" spans="2:31">
      <c r="B154" s="227" t="s">
        <v>344</v>
      </c>
      <c r="C154" s="228" t="s">
        <v>345</v>
      </c>
      <c r="D154" s="228" t="s">
        <v>105</v>
      </c>
      <c r="E154" s="228" t="s">
        <v>142</v>
      </c>
      <c r="F154" s="258" t="s">
        <v>130</v>
      </c>
      <c r="G154" s="374">
        <v>0.5</v>
      </c>
      <c r="H154" s="378">
        <v>13123.349517581924</v>
      </c>
      <c r="I154" s="382">
        <v>406.79298511948269</v>
      </c>
      <c r="J154" s="349">
        <f>Table1[[#This Row],[Embellishment Area (m2)]]*Table1[[#This Row],[Construction Unit Rate ($/m)]]*Table1[[#This Row],[Embellishment Area Factor]]</f>
        <v>2669243.2625117372</v>
      </c>
      <c r="K154" s="263">
        <v>26246.699035163849</v>
      </c>
      <c r="L154" s="354">
        <v>77.249060510664719</v>
      </c>
      <c r="M154" s="101">
        <f>Table1[[#This Row],[Size of land (m2)]]*Table1[[#This Row],[Land Unit Rate ($/m2)]]</f>
        <v>2027532.8419725774</v>
      </c>
      <c r="N154" s="261">
        <v>2021</v>
      </c>
      <c r="O154" s="101">
        <f>ROUND(IF(Table1[[#This Row],[Valuation Year]]=2016,(Table1[[#This Row],[Total Construction Cost ($)]]+Table1[[#This Row],[Land Value]])*('General Input Sheet'!$G$38/'General Input Sheet'!$G$43),Table1[[#This Row],[Total Construction Cost ($)]]+Table1[[#This Row],[Land Value]]),0)</f>
        <v>4696776</v>
      </c>
      <c r="P154" s="139" t="str" cm="1">
        <f t="array" ref="P154">_xlfn.IFS(Table1[[#This Row],[Asset Class]]&lt;&gt;"Local","y",P$11=$E154,"y",Table1[[#This Row],[Asset Class]]="Local","")</f>
        <v>y</v>
      </c>
      <c r="Q154" s="99" t="str" cm="1">
        <f t="array" ref="Q154">_xlfn.IFS(Table1[[#This Row],[Asset Class]]&lt;&gt;"Local","y",Q$11=$E154,"y",Table1[[#This Row],[Asset Class]]="Local","")</f>
        <v>y</v>
      </c>
      <c r="R154" s="99" t="str" cm="1">
        <f t="array" ref="R154">_xlfn.IFS(Table1[[#This Row],[Asset Class]]&lt;&gt;"Local","y",R$11=$E154,"y",Table1[[#This Row],[Asset Class]]="Local","")</f>
        <v>y</v>
      </c>
      <c r="S154" s="358" t="str" cm="1">
        <f t="array" ref="S154">_xlfn.IFS(Table1[[#This Row],[Asset Class]]&lt;&gt;"Local","y",S$11=$E154,"y",Table1[[#This Row],[Asset Class]]="Local","")</f>
        <v>y</v>
      </c>
      <c r="U154" s="109">
        <f>IF(Table1[[#This Row],[Asset Class]]&lt;&gt;"Local",0.25,IF(P154="y",1,""))</f>
        <v>0.25</v>
      </c>
      <c r="V154" s="435">
        <f>IF(Table1[[#This Row],[Asset Class]]&lt;&gt;"Local",0.25,IF(Q154="y",1,""))</f>
        <v>0.25</v>
      </c>
      <c r="W154" s="435">
        <f>IF(Table1[[#This Row],[Asset Class]]&lt;&gt;"Local",0.25,IF(R154="y",1,""))</f>
        <v>0.25</v>
      </c>
      <c r="X154" s="435">
        <f>IF(Table1[[#This Row],[Asset Class]]&lt;&gt;"Local",0.25,IF(S154="y",1,""))</f>
        <v>0.25</v>
      </c>
      <c r="Y154" s="109">
        <f t="shared" si="13"/>
        <v>1</v>
      </c>
      <c r="AA154" s="274">
        <f t="shared" si="14"/>
        <v>1174194</v>
      </c>
      <c r="AB154" s="275">
        <f t="shared" si="15"/>
        <v>1174194</v>
      </c>
      <c r="AC154" s="275">
        <f t="shared" si="16"/>
        <v>1174194</v>
      </c>
      <c r="AD154" s="275">
        <f t="shared" si="17"/>
        <v>1174194</v>
      </c>
      <c r="AE154" s="276">
        <f t="shared" si="18"/>
        <v>4696776</v>
      </c>
    </row>
    <row r="155" spans="2:31">
      <c r="B155" s="227" t="s">
        <v>346</v>
      </c>
      <c r="C155" s="228" t="s">
        <v>347</v>
      </c>
      <c r="D155" s="228" t="s">
        <v>110</v>
      </c>
      <c r="E155" s="228" t="s">
        <v>142</v>
      </c>
      <c r="F155" s="258" t="s">
        <v>102</v>
      </c>
      <c r="G155" s="374">
        <v>0.5</v>
      </c>
      <c r="H155" s="378">
        <v>2259.3057813960954</v>
      </c>
      <c r="I155" s="382">
        <v>115.6419902144599</v>
      </c>
      <c r="J155" s="349">
        <f>Table1[[#This Row],[Embellishment Area (m2)]]*Table1[[#This Row],[Construction Unit Rate ($/m)]]*Table1[[#This Row],[Embellishment Area Factor]]</f>
        <v>130635.30853183997</v>
      </c>
      <c r="K155" s="263">
        <v>4518.6115627921909</v>
      </c>
      <c r="L155" s="354">
        <v>85.331826959272703</v>
      </c>
      <c r="M155" s="101">
        <f>Table1[[#This Row],[Size of land (m2)]]*Table1[[#This Row],[Land Unit Rate ($/m2)]]</f>
        <v>385581.37997235201</v>
      </c>
      <c r="N155" s="261">
        <v>2021</v>
      </c>
      <c r="O155" s="101">
        <f>ROUND(IF(Table1[[#This Row],[Valuation Year]]=2016,(Table1[[#This Row],[Total Construction Cost ($)]]+Table1[[#This Row],[Land Value]])*('General Input Sheet'!$G$38/'General Input Sheet'!$G$43),Table1[[#This Row],[Total Construction Cost ($)]]+Table1[[#This Row],[Land Value]]),0)</f>
        <v>516217</v>
      </c>
      <c r="P155" s="139" t="str" cm="1">
        <f t="array" ref="P155">_xlfn.IFS(Table1[[#This Row],[Asset Class]]&lt;&gt;"Local","y",P$11=$E155,"y",Table1[[#This Row],[Asset Class]]="Local","")</f>
        <v/>
      </c>
      <c r="Q155" s="99" t="str" cm="1">
        <f t="array" ref="Q155">_xlfn.IFS(Table1[[#This Row],[Asset Class]]&lt;&gt;"Local","y",Q$11=$E155,"y",Table1[[#This Row],[Asset Class]]="Local","")</f>
        <v>y</v>
      </c>
      <c r="R155" s="99" t="str" cm="1">
        <f t="array" ref="R155">_xlfn.IFS(Table1[[#This Row],[Asset Class]]&lt;&gt;"Local","y",R$11=$E155,"y",Table1[[#This Row],[Asset Class]]="Local","")</f>
        <v/>
      </c>
      <c r="S155" s="358" t="str" cm="1">
        <f t="array" ref="S155">_xlfn.IFS(Table1[[#This Row],[Asset Class]]&lt;&gt;"Local","y",S$11=$E155,"y",Table1[[#This Row],[Asset Class]]="Local","")</f>
        <v/>
      </c>
      <c r="U155" s="109" t="str">
        <f>IF(Table1[[#This Row],[Asset Class]]&lt;&gt;"Local",0.25,IF(P155="y",1,""))</f>
        <v/>
      </c>
      <c r="V155" s="435">
        <f>IF(Table1[[#This Row],[Asset Class]]&lt;&gt;"Local",0.25,IF(Q155="y",1,""))</f>
        <v>1</v>
      </c>
      <c r="W155" s="435" t="str">
        <f>IF(Table1[[#This Row],[Asset Class]]&lt;&gt;"Local",0.25,IF(R155="y",1,""))</f>
        <v/>
      </c>
      <c r="X155" s="435" t="str">
        <f>IF(Table1[[#This Row],[Asset Class]]&lt;&gt;"Local",0.25,IF(S155="y",1,""))</f>
        <v/>
      </c>
      <c r="Y155" s="109">
        <f t="shared" si="13"/>
        <v>1</v>
      </c>
      <c r="AA155" s="274" t="str">
        <f t="shared" si="14"/>
        <v/>
      </c>
      <c r="AB155" s="275">
        <f t="shared" si="15"/>
        <v>516217</v>
      </c>
      <c r="AC155" s="275" t="str">
        <f t="shared" si="16"/>
        <v/>
      </c>
      <c r="AD155" s="275" t="str">
        <f t="shared" si="17"/>
        <v/>
      </c>
      <c r="AE155" s="276">
        <f t="shared" si="18"/>
        <v>516217</v>
      </c>
    </row>
    <row r="156" spans="2:31">
      <c r="B156" s="227" t="s">
        <v>344</v>
      </c>
      <c r="C156" s="228" t="s">
        <v>348</v>
      </c>
      <c r="D156" s="228" t="s">
        <v>105</v>
      </c>
      <c r="E156" s="228" t="s">
        <v>142</v>
      </c>
      <c r="F156" s="258" t="s">
        <v>135</v>
      </c>
      <c r="G156" s="374">
        <v>0.5</v>
      </c>
      <c r="H156" s="377">
        <v>9379.3257615235943</v>
      </c>
      <c r="I156" s="382">
        <v>406.79298511948269</v>
      </c>
      <c r="J156" s="349">
        <f>Table1[[#This Row],[Embellishment Area (m2)]]*Table1[[#This Row],[Construction Unit Rate ($/m)]]*Table1[[#This Row],[Embellishment Area Factor]]</f>
        <v>1907721.962469124</v>
      </c>
      <c r="K156" s="263">
        <v>18758.651523047189</v>
      </c>
      <c r="L156" s="354">
        <v>77.249060510664719</v>
      </c>
      <c r="M156" s="101">
        <f>Table1[[#This Row],[Size of land (m2)]]*Table1[[#This Row],[Land Unit Rate ($/m2)]]</f>
        <v>1449088.2066023452</v>
      </c>
      <c r="N156" s="261">
        <v>2021</v>
      </c>
      <c r="O156" s="219">
        <f>ROUND(IF(Table1[[#This Row],[Valuation Year]]=2016,(Table1[[#This Row],[Total Construction Cost ($)]]+Table1[[#This Row],[Land Value]])*('General Input Sheet'!$G$38/'General Input Sheet'!$G$43),Table1[[#This Row],[Total Construction Cost ($)]]+Table1[[#This Row],[Land Value]]),0)</f>
        <v>3356810</v>
      </c>
      <c r="P156" s="139" t="str" cm="1">
        <f t="array" ref="P156">_xlfn.IFS(Table1[[#This Row],[Asset Class]]&lt;&gt;"Local","y",P$11=$E156,"y",Table1[[#This Row],[Asset Class]]="Local","")</f>
        <v>y</v>
      </c>
      <c r="Q156" s="99" t="str" cm="1">
        <f t="array" ref="Q156">_xlfn.IFS(Table1[[#This Row],[Asset Class]]&lt;&gt;"Local","y",Q$11=$E156,"y",Table1[[#This Row],[Asset Class]]="Local","")</f>
        <v>y</v>
      </c>
      <c r="R156" s="99" t="str" cm="1">
        <f t="array" ref="R156">_xlfn.IFS(Table1[[#This Row],[Asset Class]]&lt;&gt;"Local","y",R$11=$E156,"y",Table1[[#This Row],[Asset Class]]="Local","")</f>
        <v>y</v>
      </c>
      <c r="S156" s="358" t="str" cm="1">
        <f t="array" ref="S156">_xlfn.IFS(Table1[[#This Row],[Asset Class]]&lt;&gt;"Local","y",S$11=$E156,"y",Table1[[#This Row],[Asset Class]]="Local","")</f>
        <v>y</v>
      </c>
      <c r="U156" s="109">
        <f>IF(Table1[[#This Row],[Asset Class]]&lt;&gt;"Local",0.25,IF(P156="y",1,""))</f>
        <v>0.25</v>
      </c>
      <c r="V156" s="435">
        <f>IF(Table1[[#This Row],[Asset Class]]&lt;&gt;"Local",0.25,IF(Q156="y",1,""))</f>
        <v>0.25</v>
      </c>
      <c r="W156" s="435">
        <f>IF(Table1[[#This Row],[Asset Class]]&lt;&gt;"Local",0.25,IF(R156="y",1,""))</f>
        <v>0.25</v>
      </c>
      <c r="X156" s="435">
        <f>IF(Table1[[#This Row],[Asset Class]]&lt;&gt;"Local",0.25,IF(S156="y",1,""))</f>
        <v>0.25</v>
      </c>
      <c r="Y156" s="109">
        <f t="shared" si="13"/>
        <v>1</v>
      </c>
      <c r="AA156" s="274">
        <f t="shared" si="14"/>
        <v>839202.5</v>
      </c>
      <c r="AB156" s="275">
        <f t="shared" si="15"/>
        <v>839202.5</v>
      </c>
      <c r="AC156" s="275">
        <f t="shared" si="16"/>
        <v>839202.5</v>
      </c>
      <c r="AD156" s="275">
        <f t="shared" si="17"/>
        <v>839202.5</v>
      </c>
      <c r="AE156" s="276">
        <f t="shared" si="18"/>
        <v>3356810</v>
      </c>
    </row>
    <row r="157" spans="2:31">
      <c r="B157" s="227" t="s">
        <v>349</v>
      </c>
      <c r="C157" s="228" t="s">
        <v>350</v>
      </c>
      <c r="D157" s="228" t="s">
        <v>105</v>
      </c>
      <c r="E157" s="228" t="s">
        <v>142</v>
      </c>
      <c r="F157" s="258" t="s">
        <v>130</v>
      </c>
      <c r="G157" s="374">
        <v>0.5</v>
      </c>
      <c r="H157" s="377">
        <v>3269.7950192170347</v>
      </c>
      <c r="I157" s="382">
        <v>406.79298511948269</v>
      </c>
      <c r="J157" s="349">
        <f>Table1[[#This Row],[Embellishment Area (m2)]]*Table1[[#This Row],[Construction Unit Rate ($/m)]]*Table1[[#This Row],[Embellishment Area Factor]]</f>
        <v>665064.83829805686</v>
      </c>
      <c r="K157" s="263">
        <v>0</v>
      </c>
      <c r="L157" s="354">
        <v>77.249060510664719</v>
      </c>
      <c r="M157" s="101">
        <f>Table1[[#This Row],[Size of land (m2)]]*Table1[[#This Row],[Land Unit Rate ($/m2)]]</f>
        <v>0</v>
      </c>
      <c r="N157" s="261">
        <v>2021</v>
      </c>
      <c r="O157" s="219">
        <f>ROUND(IF(Table1[[#This Row],[Valuation Year]]=2016,(Table1[[#This Row],[Total Construction Cost ($)]]+Table1[[#This Row],[Land Value]])*('General Input Sheet'!$G$38/'General Input Sheet'!$G$43),Table1[[#This Row],[Total Construction Cost ($)]]+Table1[[#This Row],[Land Value]]),0)</f>
        <v>665065</v>
      </c>
      <c r="P157" s="139" t="str" cm="1">
        <f t="array" ref="P157">_xlfn.IFS(Table1[[#This Row],[Asset Class]]&lt;&gt;"Local","y",P$11=$E157,"y",Table1[[#This Row],[Asset Class]]="Local","")</f>
        <v>y</v>
      </c>
      <c r="Q157" s="99" t="str" cm="1">
        <f t="array" ref="Q157">_xlfn.IFS(Table1[[#This Row],[Asset Class]]&lt;&gt;"Local","y",Q$11=$E157,"y",Table1[[#This Row],[Asset Class]]="Local","")</f>
        <v>y</v>
      </c>
      <c r="R157" s="99" t="str" cm="1">
        <f t="array" ref="R157">_xlfn.IFS(Table1[[#This Row],[Asset Class]]&lt;&gt;"Local","y",R$11=$E157,"y",Table1[[#This Row],[Asset Class]]="Local","")</f>
        <v>y</v>
      </c>
      <c r="S157" s="358" t="str" cm="1">
        <f t="array" ref="S157">_xlfn.IFS(Table1[[#This Row],[Asset Class]]&lt;&gt;"Local","y",S$11=$E157,"y",Table1[[#This Row],[Asset Class]]="Local","")</f>
        <v>y</v>
      </c>
      <c r="U157" s="109">
        <f>IF(Table1[[#This Row],[Asset Class]]&lt;&gt;"Local",0.25,IF(P157="y",1,""))</f>
        <v>0.25</v>
      </c>
      <c r="V157" s="435">
        <f>IF(Table1[[#This Row],[Asset Class]]&lt;&gt;"Local",0.25,IF(Q157="y",1,""))</f>
        <v>0.25</v>
      </c>
      <c r="W157" s="435">
        <f>IF(Table1[[#This Row],[Asset Class]]&lt;&gt;"Local",0.25,IF(R157="y",1,""))</f>
        <v>0.25</v>
      </c>
      <c r="X157" s="435">
        <f>IF(Table1[[#This Row],[Asset Class]]&lt;&gt;"Local",0.25,IF(S157="y",1,""))</f>
        <v>0.25</v>
      </c>
      <c r="Y157" s="109">
        <f t="shared" si="13"/>
        <v>1</v>
      </c>
      <c r="AA157" s="274">
        <f t="shared" si="14"/>
        <v>166266.25</v>
      </c>
      <c r="AB157" s="275">
        <f t="shared" si="15"/>
        <v>166266.25</v>
      </c>
      <c r="AC157" s="275">
        <f t="shared" si="16"/>
        <v>166266.25</v>
      </c>
      <c r="AD157" s="275">
        <f t="shared" si="17"/>
        <v>166266.25</v>
      </c>
      <c r="AE157" s="276">
        <f t="shared" si="18"/>
        <v>665065</v>
      </c>
    </row>
    <row r="158" spans="2:31">
      <c r="B158" s="227" t="s">
        <v>351</v>
      </c>
      <c r="C158" s="228" t="s">
        <v>352</v>
      </c>
      <c r="D158" s="228" t="s">
        <v>100</v>
      </c>
      <c r="E158" s="228" t="s">
        <v>142</v>
      </c>
      <c r="F158" s="258" t="s">
        <v>102</v>
      </c>
      <c r="G158" s="374">
        <v>0.5</v>
      </c>
      <c r="H158" s="378">
        <v>11495.18437473628</v>
      </c>
      <c r="I158" s="382">
        <v>236.89696198394208</v>
      </c>
      <c r="J158" s="349">
        <f>Table1[[#This Row],[Embellishment Area (m2)]]*Table1[[#This Row],[Construction Unit Rate ($/m)]]*Table1[[#This Row],[Embellishment Area Factor]]</f>
        <v>1361587.1279101528</v>
      </c>
      <c r="K158" s="263">
        <v>22990.36874947256</v>
      </c>
      <c r="L158" s="354">
        <v>76.269268802397988</v>
      </c>
      <c r="M158" s="101">
        <f>Table1[[#This Row],[Size of land (m2)]]*Table1[[#This Row],[Land Unit Rate ($/m2)]]</f>
        <v>1753458.6140197732</v>
      </c>
      <c r="N158" s="261">
        <v>2021</v>
      </c>
      <c r="O158" s="101">
        <f>ROUND(IF(Table1[[#This Row],[Valuation Year]]=2016,(Table1[[#This Row],[Total Construction Cost ($)]]+Table1[[#This Row],[Land Value]])*('General Input Sheet'!$G$38/'General Input Sheet'!$G$43),Table1[[#This Row],[Total Construction Cost ($)]]+Table1[[#This Row],[Land Value]]),0)</f>
        <v>3115046</v>
      </c>
      <c r="P158" s="139" t="str" cm="1">
        <f t="array" ref="P158">_xlfn.IFS(Table1[[#This Row],[Asset Class]]&lt;&gt;"Local","y",P$11=$E158,"y",Table1[[#This Row],[Asset Class]]="Local","")</f>
        <v>y</v>
      </c>
      <c r="Q158" s="99" t="str" cm="1">
        <f t="array" ref="Q158">_xlfn.IFS(Table1[[#This Row],[Asset Class]]&lt;&gt;"Local","y",Q$11=$E158,"y",Table1[[#This Row],[Asset Class]]="Local","")</f>
        <v>y</v>
      </c>
      <c r="R158" s="99" t="str" cm="1">
        <f t="array" ref="R158">_xlfn.IFS(Table1[[#This Row],[Asset Class]]&lt;&gt;"Local","y",R$11=$E158,"y",Table1[[#This Row],[Asset Class]]="Local","")</f>
        <v>y</v>
      </c>
      <c r="S158" s="358" t="str" cm="1">
        <f t="array" ref="S158">_xlfn.IFS(Table1[[#This Row],[Asset Class]]&lt;&gt;"Local","y",S$11=$E158,"y",Table1[[#This Row],[Asset Class]]="Local","")</f>
        <v>y</v>
      </c>
      <c r="U158" s="109">
        <f>IF(Table1[[#This Row],[Asset Class]]&lt;&gt;"Local",0.25,IF(P158="y",1,""))</f>
        <v>0.25</v>
      </c>
      <c r="V158" s="435">
        <f>IF(Table1[[#This Row],[Asset Class]]&lt;&gt;"Local",0.25,IF(Q158="y",1,""))</f>
        <v>0.25</v>
      </c>
      <c r="W158" s="435">
        <f>IF(Table1[[#This Row],[Asset Class]]&lt;&gt;"Local",0.25,IF(R158="y",1,""))</f>
        <v>0.25</v>
      </c>
      <c r="X158" s="435">
        <f>IF(Table1[[#This Row],[Asset Class]]&lt;&gt;"Local",0.25,IF(S158="y",1,""))</f>
        <v>0.25</v>
      </c>
      <c r="Y158" s="109">
        <f t="shared" si="13"/>
        <v>1</v>
      </c>
      <c r="AA158" s="274">
        <f t="shared" si="14"/>
        <v>778761.5</v>
      </c>
      <c r="AB158" s="275">
        <f t="shared" si="15"/>
        <v>778761.5</v>
      </c>
      <c r="AC158" s="275">
        <f t="shared" si="16"/>
        <v>778761.5</v>
      </c>
      <c r="AD158" s="275">
        <f t="shared" si="17"/>
        <v>778761.5</v>
      </c>
      <c r="AE158" s="276">
        <f t="shared" si="18"/>
        <v>3115046</v>
      </c>
    </row>
    <row r="159" spans="2:31">
      <c r="B159" s="227" t="s">
        <v>353</v>
      </c>
      <c r="C159" s="228" t="s">
        <v>354</v>
      </c>
      <c r="D159" s="228" t="s">
        <v>105</v>
      </c>
      <c r="E159" s="228" t="s">
        <v>106</v>
      </c>
      <c r="F159" s="258" t="s">
        <v>102</v>
      </c>
      <c r="G159" s="374">
        <v>0.5</v>
      </c>
      <c r="H159" s="377">
        <v>2248.8704936721811</v>
      </c>
      <c r="I159" s="382">
        <v>295.91815694928124</v>
      </c>
      <c r="J159" s="349">
        <f>Table1[[#This Row],[Embellishment Area (m2)]]*Table1[[#This Row],[Construction Unit Rate ($/m)]]*Table1[[#This Row],[Embellishment Area Factor]]</f>
        <v>332740.80585254601</v>
      </c>
      <c r="K159" s="263">
        <v>4497.7409873443621</v>
      </c>
      <c r="L159" s="354">
        <v>157.26221918381682</v>
      </c>
      <c r="M159" s="101">
        <f>Table1[[#This Row],[Size of land (m2)]]*Table1[[#This Row],[Land Unit Rate ($/m2)]]</f>
        <v>707324.72898378572</v>
      </c>
      <c r="N159" s="261">
        <v>2021</v>
      </c>
      <c r="O159" s="219">
        <f>ROUND(IF(Table1[[#This Row],[Valuation Year]]=2016,(Table1[[#This Row],[Total Construction Cost ($)]]+Table1[[#This Row],[Land Value]])*('General Input Sheet'!$G$38/'General Input Sheet'!$G$43),Table1[[#This Row],[Total Construction Cost ($)]]+Table1[[#This Row],[Land Value]]),0)</f>
        <v>1040066</v>
      </c>
      <c r="P159" s="139" t="str" cm="1">
        <f t="array" ref="P159">_xlfn.IFS(Table1[[#This Row],[Asset Class]]&lt;&gt;"Local","y",P$11=$E159,"y",Table1[[#This Row],[Asset Class]]="Local","")</f>
        <v>y</v>
      </c>
      <c r="Q159" s="99" t="str" cm="1">
        <f t="array" ref="Q159">_xlfn.IFS(Table1[[#This Row],[Asset Class]]&lt;&gt;"Local","y",Q$11=$E159,"y",Table1[[#This Row],[Asset Class]]="Local","")</f>
        <v>y</v>
      </c>
      <c r="R159" s="99" t="str" cm="1">
        <f t="array" ref="R159">_xlfn.IFS(Table1[[#This Row],[Asset Class]]&lt;&gt;"Local","y",R$11=$E159,"y",Table1[[#This Row],[Asset Class]]="Local","")</f>
        <v>y</v>
      </c>
      <c r="S159" s="358" t="str" cm="1">
        <f t="array" ref="S159">_xlfn.IFS(Table1[[#This Row],[Asset Class]]&lt;&gt;"Local","y",S$11=$E159,"y",Table1[[#This Row],[Asset Class]]="Local","")</f>
        <v>y</v>
      </c>
      <c r="U159" s="109">
        <f>IF(Table1[[#This Row],[Asset Class]]&lt;&gt;"Local",0.25,IF(P159="y",1,""))</f>
        <v>0.25</v>
      </c>
      <c r="V159" s="435">
        <f>IF(Table1[[#This Row],[Asset Class]]&lt;&gt;"Local",0.25,IF(Q159="y",1,""))</f>
        <v>0.25</v>
      </c>
      <c r="W159" s="435">
        <f>IF(Table1[[#This Row],[Asset Class]]&lt;&gt;"Local",0.25,IF(R159="y",1,""))</f>
        <v>0.25</v>
      </c>
      <c r="X159" s="435">
        <f>IF(Table1[[#This Row],[Asset Class]]&lt;&gt;"Local",0.25,IF(S159="y",1,""))</f>
        <v>0.25</v>
      </c>
      <c r="Y159" s="109">
        <f t="shared" si="13"/>
        <v>1</v>
      </c>
      <c r="AA159" s="274">
        <f t="shared" si="14"/>
        <v>260016.5</v>
      </c>
      <c r="AB159" s="275">
        <f t="shared" si="15"/>
        <v>260016.5</v>
      </c>
      <c r="AC159" s="275">
        <f t="shared" si="16"/>
        <v>260016.5</v>
      </c>
      <c r="AD159" s="275">
        <f t="shared" si="17"/>
        <v>260016.5</v>
      </c>
      <c r="AE159" s="276">
        <f t="shared" si="18"/>
        <v>1040066</v>
      </c>
    </row>
    <row r="160" spans="2:31">
      <c r="B160" s="227" t="s">
        <v>355</v>
      </c>
      <c r="C160" s="228" t="s">
        <v>356</v>
      </c>
      <c r="D160" s="228" t="s">
        <v>100</v>
      </c>
      <c r="E160" s="228" t="s">
        <v>142</v>
      </c>
      <c r="F160" s="258" t="s">
        <v>107</v>
      </c>
      <c r="G160" s="374">
        <v>0.5</v>
      </c>
      <c r="H160" s="377">
        <v>2224.8688536562745</v>
      </c>
      <c r="I160" s="382">
        <v>236.89696198394208</v>
      </c>
      <c r="J160" s="349">
        <f>Table1[[#This Row],[Embellishment Area (m2)]]*Table1[[#This Row],[Construction Unit Rate ($/m)]]*Table1[[#This Row],[Embellishment Area Factor]]</f>
        <v>263532.33612193365</v>
      </c>
      <c r="K160" s="263">
        <v>4449.737707312549</v>
      </c>
      <c r="L160" s="354">
        <v>76.269268802397988</v>
      </c>
      <c r="M160" s="101">
        <f>Table1[[#This Row],[Size of land (m2)]]*Table1[[#This Row],[Land Unit Rate ($/m2)]]</f>
        <v>339378.24129918695</v>
      </c>
      <c r="N160" s="261">
        <v>2021</v>
      </c>
      <c r="O160" s="219">
        <f>ROUND(IF(Table1[[#This Row],[Valuation Year]]=2016,(Table1[[#This Row],[Total Construction Cost ($)]]+Table1[[#This Row],[Land Value]])*('General Input Sheet'!$G$38/'General Input Sheet'!$G$43),Table1[[#This Row],[Total Construction Cost ($)]]+Table1[[#This Row],[Land Value]]),0)</f>
        <v>602911</v>
      </c>
      <c r="P160" s="139" t="str" cm="1">
        <f t="array" ref="P160">_xlfn.IFS(Table1[[#This Row],[Asset Class]]&lt;&gt;"Local","y",P$11=$E160,"y",Table1[[#This Row],[Asset Class]]="Local","")</f>
        <v>y</v>
      </c>
      <c r="Q160" s="99" t="str" cm="1">
        <f t="array" ref="Q160">_xlfn.IFS(Table1[[#This Row],[Asset Class]]&lt;&gt;"Local","y",Q$11=$E160,"y",Table1[[#This Row],[Asset Class]]="Local","")</f>
        <v>y</v>
      </c>
      <c r="R160" s="99" t="str" cm="1">
        <f t="array" ref="R160">_xlfn.IFS(Table1[[#This Row],[Asset Class]]&lt;&gt;"Local","y",R$11=$E160,"y",Table1[[#This Row],[Asset Class]]="Local","")</f>
        <v>y</v>
      </c>
      <c r="S160" s="358" t="str" cm="1">
        <f t="array" ref="S160">_xlfn.IFS(Table1[[#This Row],[Asset Class]]&lt;&gt;"Local","y",S$11=$E160,"y",Table1[[#This Row],[Asset Class]]="Local","")</f>
        <v>y</v>
      </c>
      <c r="U160" s="109">
        <f>IF(Table1[[#This Row],[Asset Class]]&lt;&gt;"Local",0.25,IF(P160="y",1,""))</f>
        <v>0.25</v>
      </c>
      <c r="V160" s="435">
        <f>IF(Table1[[#This Row],[Asset Class]]&lt;&gt;"Local",0.25,IF(Q160="y",1,""))</f>
        <v>0.25</v>
      </c>
      <c r="W160" s="435">
        <f>IF(Table1[[#This Row],[Asset Class]]&lt;&gt;"Local",0.25,IF(R160="y",1,""))</f>
        <v>0.25</v>
      </c>
      <c r="X160" s="435">
        <f>IF(Table1[[#This Row],[Asset Class]]&lt;&gt;"Local",0.25,IF(S160="y",1,""))</f>
        <v>0.25</v>
      </c>
      <c r="Y160" s="109">
        <f t="shared" si="13"/>
        <v>1</v>
      </c>
      <c r="AA160" s="274">
        <f t="shared" si="14"/>
        <v>150727.75</v>
      </c>
      <c r="AB160" s="275">
        <f t="shared" si="15"/>
        <v>150727.75</v>
      </c>
      <c r="AC160" s="275">
        <f t="shared" si="16"/>
        <v>150727.75</v>
      </c>
      <c r="AD160" s="275">
        <f t="shared" si="17"/>
        <v>150727.75</v>
      </c>
      <c r="AE160" s="276">
        <f t="shared" si="18"/>
        <v>602911</v>
      </c>
    </row>
    <row r="161" spans="2:31">
      <c r="B161" s="227" t="s">
        <v>357</v>
      </c>
      <c r="C161" s="228" t="s">
        <v>358</v>
      </c>
      <c r="D161" s="228" t="s">
        <v>100</v>
      </c>
      <c r="E161" s="228" t="s">
        <v>106</v>
      </c>
      <c r="F161" s="258" t="s">
        <v>107</v>
      </c>
      <c r="G161" s="374">
        <v>0.5</v>
      </c>
      <c r="H161" s="377">
        <v>3289.3780127415043</v>
      </c>
      <c r="I161" s="382">
        <v>407.064610062648</v>
      </c>
      <c r="J161" s="349">
        <f>Table1[[#This Row],[Embellishment Area (m2)]]*Table1[[#This Row],[Construction Unit Rate ($/m)]]*Table1[[#This Row],[Embellishment Area Factor]]</f>
        <v>669494.68905263417</v>
      </c>
      <c r="K161" s="263">
        <v>6578.7560254830087</v>
      </c>
      <c r="L161" s="354">
        <v>112.7890879358248</v>
      </c>
      <c r="M161" s="101">
        <f>Table1[[#This Row],[Size of land (m2)]]*Table1[[#This Row],[Land Unit Rate ($/m2)]]</f>
        <v>742011.8918665403</v>
      </c>
      <c r="N161" s="261">
        <v>2021</v>
      </c>
      <c r="O161" s="219">
        <f>ROUND(IF(Table1[[#This Row],[Valuation Year]]=2016,(Table1[[#This Row],[Total Construction Cost ($)]]+Table1[[#This Row],[Land Value]])*('General Input Sheet'!$G$38/'General Input Sheet'!$G$43),Table1[[#This Row],[Total Construction Cost ($)]]+Table1[[#This Row],[Land Value]]),0)</f>
        <v>1411507</v>
      </c>
      <c r="P161" s="139" t="str" cm="1">
        <f t="array" ref="P161">_xlfn.IFS(Table1[[#This Row],[Asset Class]]&lt;&gt;"Local","y",P$11=$E161,"y",Table1[[#This Row],[Asset Class]]="Local","")</f>
        <v>y</v>
      </c>
      <c r="Q161" s="99" t="str" cm="1">
        <f t="array" ref="Q161">_xlfn.IFS(Table1[[#This Row],[Asset Class]]&lt;&gt;"Local","y",Q$11=$E161,"y",Table1[[#This Row],[Asset Class]]="Local","")</f>
        <v>y</v>
      </c>
      <c r="R161" s="99" t="str" cm="1">
        <f t="array" ref="R161">_xlfn.IFS(Table1[[#This Row],[Asset Class]]&lt;&gt;"Local","y",R$11=$E161,"y",Table1[[#This Row],[Asset Class]]="Local","")</f>
        <v>y</v>
      </c>
      <c r="S161" s="358" t="str" cm="1">
        <f t="array" ref="S161">_xlfn.IFS(Table1[[#This Row],[Asset Class]]&lt;&gt;"Local","y",S$11=$E161,"y",Table1[[#This Row],[Asset Class]]="Local","")</f>
        <v>y</v>
      </c>
      <c r="U161" s="109">
        <f>IF(Table1[[#This Row],[Asset Class]]&lt;&gt;"Local",0.25,IF(P161="y",1,""))</f>
        <v>0.25</v>
      </c>
      <c r="V161" s="435">
        <f>IF(Table1[[#This Row],[Asset Class]]&lt;&gt;"Local",0.25,IF(Q161="y",1,""))</f>
        <v>0.25</v>
      </c>
      <c r="W161" s="435">
        <f>IF(Table1[[#This Row],[Asset Class]]&lt;&gt;"Local",0.25,IF(R161="y",1,""))</f>
        <v>0.25</v>
      </c>
      <c r="X161" s="435">
        <f>IF(Table1[[#This Row],[Asset Class]]&lt;&gt;"Local",0.25,IF(S161="y",1,""))</f>
        <v>0.25</v>
      </c>
      <c r="Y161" s="109">
        <f t="shared" si="13"/>
        <v>1</v>
      </c>
      <c r="AA161" s="274">
        <f t="shared" si="14"/>
        <v>352876.75</v>
      </c>
      <c r="AB161" s="275">
        <f t="shared" si="15"/>
        <v>352876.75</v>
      </c>
      <c r="AC161" s="275">
        <f t="shared" si="16"/>
        <v>352876.75</v>
      </c>
      <c r="AD161" s="275">
        <f t="shared" si="17"/>
        <v>352876.75</v>
      </c>
      <c r="AE161" s="276">
        <f t="shared" si="18"/>
        <v>1411507</v>
      </c>
    </row>
    <row r="162" spans="2:31">
      <c r="B162" s="227" t="s">
        <v>359</v>
      </c>
      <c r="C162" s="228" t="s">
        <v>360</v>
      </c>
      <c r="D162" s="228" t="s">
        <v>105</v>
      </c>
      <c r="E162" s="228" t="s">
        <v>106</v>
      </c>
      <c r="F162" s="258" t="s">
        <v>102</v>
      </c>
      <c r="G162" s="374">
        <v>0.5</v>
      </c>
      <c r="H162" s="378">
        <v>3440.755605737244</v>
      </c>
      <c r="I162" s="382">
        <v>295.91815694928124</v>
      </c>
      <c r="J162" s="349">
        <f>Table1[[#This Row],[Embellishment Area (m2)]]*Table1[[#This Row],[Construction Unit Rate ($/m)]]*Table1[[#This Row],[Embellishment Area Factor]]</f>
        <v>509091.02868133649</v>
      </c>
      <c r="K162" s="263">
        <v>6881.5112114744879</v>
      </c>
      <c r="L162" s="354">
        <v>157.26221918381682</v>
      </c>
      <c r="M162" s="101">
        <f>Table1[[#This Row],[Size of land (m2)]]*Table1[[#This Row],[Land Unit Rate ($/m2)]]</f>
        <v>1082201.7244547938</v>
      </c>
      <c r="N162" s="261">
        <v>2021</v>
      </c>
      <c r="O162" s="101">
        <f>ROUND(IF(Table1[[#This Row],[Valuation Year]]=2016,(Table1[[#This Row],[Total Construction Cost ($)]]+Table1[[#This Row],[Land Value]])*('General Input Sheet'!$G$38/'General Input Sheet'!$G$43),Table1[[#This Row],[Total Construction Cost ($)]]+Table1[[#This Row],[Land Value]]),0)</f>
        <v>1591293</v>
      </c>
      <c r="P162" s="139" t="str" cm="1">
        <f t="array" ref="P162">_xlfn.IFS(Table1[[#This Row],[Asset Class]]&lt;&gt;"Local","y",P$11=$E162,"y",Table1[[#This Row],[Asset Class]]="Local","")</f>
        <v>y</v>
      </c>
      <c r="Q162" s="99" t="str" cm="1">
        <f t="array" ref="Q162">_xlfn.IFS(Table1[[#This Row],[Asset Class]]&lt;&gt;"Local","y",Q$11=$E162,"y",Table1[[#This Row],[Asset Class]]="Local","")</f>
        <v>y</v>
      </c>
      <c r="R162" s="99" t="str" cm="1">
        <f t="array" ref="R162">_xlfn.IFS(Table1[[#This Row],[Asset Class]]&lt;&gt;"Local","y",R$11=$E162,"y",Table1[[#This Row],[Asset Class]]="Local","")</f>
        <v>y</v>
      </c>
      <c r="S162" s="358" t="str" cm="1">
        <f t="array" ref="S162">_xlfn.IFS(Table1[[#This Row],[Asset Class]]&lt;&gt;"Local","y",S$11=$E162,"y",Table1[[#This Row],[Asset Class]]="Local","")</f>
        <v>y</v>
      </c>
      <c r="U162" s="109">
        <f>IF(Table1[[#This Row],[Asset Class]]&lt;&gt;"Local",0.25,IF(P162="y",1,""))</f>
        <v>0.25</v>
      </c>
      <c r="V162" s="435">
        <f>IF(Table1[[#This Row],[Asset Class]]&lt;&gt;"Local",0.25,IF(Q162="y",1,""))</f>
        <v>0.25</v>
      </c>
      <c r="W162" s="435">
        <f>IF(Table1[[#This Row],[Asset Class]]&lt;&gt;"Local",0.25,IF(R162="y",1,""))</f>
        <v>0.25</v>
      </c>
      <c r="X162" s="435">
        <f>IF(Table1[[#This Row],[Asset Class]]&lt;&gt;"Local",0.25,IF(S162="y",1,""))</f>
        <v>0.25</v>
      </c>
      <c r="Y162" s="109">
        <f t="shared" si="13"/>
        <v>1</v>
      </c>
      <c r="AA162" s="274">
        <f t="shared" si="14"/>
        <v>397823.25</v>
      </c>
      <c r="AB162" s="275">
        <f t="shared" si="15"/>
        <v>397823.25</v>
      </c>
      <c r="AC162" s="275">
        <f t="shared" si="16"/>
        <v>397823.25</v>
      </c>
      <c r="AD162" s="275">
        <f t="shared" si="17"/>
        <v>397823.25</v>
      </c>
      <c r="AE162" s="276">
        <f t="shared" si="18"/>
        <v>1591293</v>
      </c>
    </row>
    <row r="163" spans="2:31">
      <c r="B163" s="227" t="s">
        <v>359</v>
      </c>
      <c r="C163" s="228" t="s">
        <v>361</v>
      </c>
      <c r="D163" s="228" t="s">
        <v>105</v>
      </c>
      <c r="E163" s="228" t="s">
        <v>106</v>
      </c>
      <c r="F163" s="258" t="s">
        <v>102</v>
      </c>
      <c r="G163" s="374">
        <v>0.5</v>
      </c>
      <c r="H163" s="377">
        <v>5549.7662012247547</v>
      </c>
      <c r="I163" s="382">
        <v>295.91815694928124</v>
      </c>
      <c r="J163" s="349">
        <f>Table1[[#This Row],[Embellishment Area (m2)]]*Table1[[#This Row],[Construction Unit Rate ($/m)]]*Table1[[#This Row],[Embellishment Area Factor]]</f>
        <v>821138.29288292164</v>
      </c>
      <c r="K163" s="263">
        <v>11099.532402449509</v>
      </c>
      <c r="L163" s="354">
        <v>157.26221918381682</v>
      </c>
      <c r="M163" s="101">
        <f>Table1[[#This Row],[Size of land (m2)]]*Table1[[#This Row],[Land Unit Rate ($/m2)]]</f>
        <v>1745537.0975118917</v>
      </c>
      <c r="N163" s="261">
        <v>2021</v>
      </c>
      <c r="O163" s="219">
        <f>ROUND(IF(Table1[[#This Row],[Valuation Year]]=2016,(Table1[[#This Row],[Total Construction Cost ($)]]+Table1[[#This Row],[Land Value]])*('General Input Sheet'!$G$38/'General Input Sheet'!$G$43),Table1[[#This Row],[Total Construction Cost ($)]]+Table1[[#This Row],[Land Value]]),0)</f>
        <v>2566675</v>
      </c>
      <c r="P163" s="139" t="str" cm="1">
        <f t="array" ref="P163">_xlfn.IFS(Table1[[#This Row],[Asset Class]]&lt;&gt;"Local","y",P$11=$E163,"y",Table1[[#This Row],[Asset Class]]="Local","")</f>
        <v>y</v>
      </c>
      <c r="Q163" s="99" t="str" cm="1">
        <f t="array" ref="Q163">_xlfn.IFS(Table1[[#This Row],[Asset Class]]&lt;&gt;"Local","y",Q$11=$E163,"y",Table1[[#This Row],[Asset Class]]="Local","")</f>
        <v>y</v>
      </c>
      <c r="R163" s="99" t="str" cm="1">
        <f t="array" ref="R163">_xlfn.IFS(Table1[[#This Row],[Asset Class]]&lt;&gt;"Local","y",R$11=$E163,"y",Table1[[#This Row],[Asset Class]]="Local","")</f>
        <v>y</v>
      </c>
      <c r="S163" s="358" t="str" cm="1">
        <f t="array" ref="S163">_xlfn.IFS(Table1[[#This Row],[Asset Class]]&lt;&gt;"Local","y",S$11=$E163,"y",Table1[[#This Row],[Asset Class]]="Local","")</f>
        <v>y</v>
      </c>
      <c r="U163" s="109">
        <f>IF(Table1[[#This Row],[Asset Class]]&lt;&gt;"Local",0.25,IF(P163="y",1,""))</f>
        <v>0.25</v>
      </c>
      <c r="V163" s="435">
        <f>IF(Table1[[#This Row],[Asset Class]]&lt;&gt;"Local",0.25,IF(Q163="y",1,""))</f>
        <v>0.25</v>
      </c>
      <c r="W163" s="435">
        <f>IF(Table1[[#This Row],[Asset Class]]&lt;&gt;"Local",0.25,IF(R163="y",1,""))</f>
        <v>0.25</v>
      </c>
      <c r="X163" s="435">
        <f>IF(Table1[[#This Row],[Asset Class]]&lt;&gt;"Local",0.25,IF(S163="y",1,""))</f>
        <v>0.25</v>
      </c>
      <c r="Y163" s="109">
        <f t="shared" si="13"/>
        <v>1</v>
      </c>
      <c r="AA163" s="274">
        <f t="shared" si="14"/>
        <v>641668.75</v>
      </c>
      <c r="AB163" s="275">
        <f t="shared" si="15"/>
        <v>641668.75</v>
      </c>
      <c r="AC163" s="275">
        <f t="shared" si="16"/>
        <v>641668.75</v>
      </c>
      <c r="AD163" s="275">
        <f t="shared" si="17"/>
        <v>641668.75</v>
      </c>
      <c r="AE163" s="276">
        <f t="shared" si="18"/>
        <v>2566675</v>
      </c>
    </row>
    <row r="164" spans="2:31">
      <c r="B164" s="227" t="s">
        <v>362</v>
      </c>
      <c r="C164" s="228" t="s">
        <v>363</v>
      </c>
      <c r="D164" s="228" t="s">
        <v>100</v>
      </c>
      <c r="E164" s="228" t="s">
        <v>113</v>
      </c>
      <c r="F164" s="258" t="s">
        <v>102</v>
      </c>
      <c r="G164" s="374">
        <v>0.5</v>
      </c>
      <c r="H164" s="377">
        <v>3107.8445534846974</v>
      </c>
      <c r="I164" s="382">
        <v>557.40114642261381</v>
      </c>
      <c r="J164" s="349">
        <f>Table1[[#This Row],[Embellishment Area (m2)]]*Table1[[#This Row],[Construction Unit Rate ($/m)]]*Table1[[#This Row],[Embellishment Area Factor]]</f>
        <v>866158.05850782327</v>
      </c>
      <c r="K164" s="263">
        <v>0</v>
      </c>
      <c r="L164" s="354">
        <v>132.99262744440287</v>
      </c>
      <c r="M164" s="101">
        <f>Table1[[#This Row],[Size of land (m2)]]*Table1[[#This Row],[Land Unit Rate ($/m2)]]</f>
        <v>0</v>
      </c>
      <c r="N164" s="261">
        <v>2021</v>
      </c>
      <c r="O164" s="219">
        <f>ROUND(IF(Table1[[#This Row],[Valuation Year]]=2016,(Table1[[#This Row],[Total Construction Cost ($)]]+Table1[[#This Row],[Land Value]])*('General Input Sheet'!$G$38/'General Input Sheet'!$G$43),Table1[[#This Row],[Total Construction Cost ($)]]+Table1[[#This Row],[Land Value]]),0)</f>
        <v>866158</v>
      </c>
      <c r="P164" s="139" t="str" cm="1">
        <f t="array" ref="P164">_xlfn.IFS(Table1[[#This Row],[Asset Class]]&lt;&gt;"Local","y",P$11=$E164,"y",Table1[[#This Row],[Asset Class]]="Local","")</f>
        <v>y</v>
      </c>
      <c r="Q164" s="99" t="str" cm="1">
        <f t="array" ref="Q164">_xlfn.IFS(Table1[[#This Row],[Asset Class]]&lt;&gt;"Local","y",Q$11=$E164,"y",Table1[[#This Row],[Asset Class]]="Local","")</f>
        <v>y</v>
      </c>
      <c r="R164" s="99" t="str" cm="1">
        <f t="array" ref="R164">_xlfn.IFS(Table1[[#This Row],[Asset Class]]&lt;&gt;"Local","y",R$11=$E164,"y",Table1[[#This Row],[Asset Class]]="Local","")</f>
        <v>y</v>
      </c>
      <c r="S164" s="358" t="str" cm="1">
        <f t="array" ref="S164">_xlfn.IFS(Table1[[#This Row],[Asset Class]]&lt;&gt;"Local","y",S$11=$E164,"y",Table1[[#This Row],[Asset Class]]="Local","")</f>
        <v>y</v>
      </c>
      <c r="U164" s="109">
        <f>IF(Table1[[#This Row],[Asset Class]]&lt;&gt;"Local",0.25,IF(P164="y",1,""))</f>
        <v>0.25</v>
      </c>
      <c r="V164" s="435">
        <f>IF(Table1[[#This Row],[Asset Class]]&lt;&gt;"Local",0.25,IF(Q164="y",1,""))</f>
        <v>0.25</v>
      </c>
      <c r="W164" s="435">
        <f>IF(Table1[[#This Row],[Asset Class]]&lt;&gt;"Local",0.25,IF(R164="y",1,""))</f>
        <v>0.25</v>
      </c>
      <c r="X164" s="435">
        <f>IF(Table1[[#This Row],[Asset Class]]&lt;&gt;"Local",0.25,IF(S164="y",1,""))</f>
        <v>0.25</v>
      </c>
      <c r="Y164" s="109">
        <f t="shared" si="13"/>
        <v>1</v>
      </c>
      <c r="AA164" s="274">
        <f t="shared" si="14"/>
        <v>216539.5</v>
      </c>
      <c r="AB164" s="275">
        <f t="shared" si="15"/>
        <v>216539.5</v>
      </c>
      <c r="AC164" s="275">
        <f t="shared" si="16"/>
        <v>216539.5</v>
      </c>
      <c r="AD164" s="275">
        <f t="shared" si="17"/>
        <v>216539.5</v>
      </c>
      <c r="AE164" s="276">
        <f t="shared" si="18"/>
        <v>866158</v>
      </c>
    </row>
    <row r="165" spans="2:31">
      <c r="B165" s="227" t="s">
        <v>364</v>
      </c>
      <c r="C165" s="228" t="s">
        <v>365</v>
      </c>
      <c r="D165" s="228" t="s">
        <v>100</v>
      </c>
      <c r="E165" s="228" t="s">
        <v>113</v>
      </c>
      <c r="F165" s="258" t="s">
        <v>327</v>
      </c>
      <c r="G165" s="374">
        <v>0.5</v>
      </c>
      <c r="H165" s="377">
        <v>5739.5816336154203</v>
      </c>
      <c r="I165" s="382">
        <v>557.40114642261381</v>
      </c>
      <c r="J165" s="349">
        <f>Table1[[#This Row],[Embellishment Area (m2)]]*Table1[[#This Row],[Construction Unit Rate ($/m)]]*Table1[[#This Row],[Embellishment Area Factor]]</f>
        <v>1599624.691281707</v>
      </c>
      <c r="K165" s="263">
        <v>11479.163267230841</v>
      </c>
      <c r="L165" s="354">
        <v>132.99262744440287</v>
      </c>
      <c r="M165" s="101">
        <f>Table1[[#This Row],[Size of land (m2)]]*Table1[[#This Row],[Land Unit Rate ($/m2)]]</f>
        <v>1526644.0837723056</v>
      </c>
      <c r="N165" s="261">
        <v>2021</v>
      </c>
      <c r="O165" s="219">
        <f>ROUND(IF(Table1[[#This Row],[Valuation Year]]=2016,(Table1[[#This Row],[Total Construction Cost ($)]]+Table1[[#This Row],[Land Value]])*('General Input Sheet'!$G$38/'General Input Sheet'!$G$43),Table1[[#This Row],[Total Construction Cost ($)]]+Table1[[#This Row],[Land Value]]),0)</f>
        <v>3126269</v>
      </c>
      <c r="P165" s="139" t="str" cm="1">
        <f t="array" ref="P165">_xlfn.IFS(Table1[[#This Row],[Asset Class]]&lt;&gt;"Local","y",P$11=$E165,"y",Table1[[#This Row],[Asset Class]]="Local","")</f>
        <v>y</v>
      </c>
      <c r="Q165" s="99" t="str" cm="1">
        <f t="array" ref="Q165">_xlfn.IFS(Table1[[#This Row],[Asset Class]]&lt;&gt;"Local","y",Q$11=$E165,"y",Table1[[#This Row],[Asset Class]]="Local","")</f>
        <v>y</v>
      </c>
      <c r="R165" s="99" t="str" cm="1">
        <f t="array" ref="R165">_xlfn.IFS(Table1[[#This Row],[Asset Class]]&lt;&gt;"Local","y",R$11=$E165,"y",Table1[[#This Row],[Asset Class]]="Local","")</f>
        <v>y</v>
      </c>
      <c r="S165" s="358" t="str" cm="1">
        <f t="array" ref="S165">_xlfn.IFS(Table1[[#This Row],[Asset Class]]&lt;&gt;"Local","y",S$11=$E165,"y",Table1[[#This Row],[Asset Class]]="Local","")</f>
        <v>y</v>
      </c>
      <c r="U165" s="109">
        <f>IF(Table1[[#This Row],[Asset Class]]&lt;&gt;"Local",0.25,IF(P165="y",1,""))</f>
        <v>0.25</v>
      </c>
      <c r="V165" s="435">
        <f>IF(Table1[[#This Row],[Asset Class]]&lt;&gt;"Local",0.25,IF(Q165="y",1,""))</f>
        <v>0.25</v>
      </c>
      <c r="W165" s="435">
        <f>IF(Table1[[#This Row],[Asset Class]]&lt;&gt;"Local",0.25,IF(R165="y",1,""))</f>
        <v>0.25</v>
      </c>
      <c r="X165" s="435">
        <f>IF(Table1[[#This Row],[Asset Class]]&lt;&gt;"Local",0.25,IF(S165="y",1,""))</f>
        <v>0.25</v>
      </c>
      <c r="Y165" s="109">
        <f t="shared" si="13"/>
        <v>1</v>
      </c>
      <c r="AA165" s="274">
        <f t="shared" si="14"/>
        <v>781567.25</v>
      </c>
      <c r="AB165" s="275">
        <f t="shared" si="15"/>
        <v>781567.25</v>
      </c>
      <c r="AC165" s="275">
        <f t="shared" si="16"/>
        <v>781567.25</v>
      </c>
      <c r="AD165" s="275">
        <f t="shared" si="17"/>
        <v>781567.25</v>
      </c>
      <c r="AE165" s="276">
        <f t="shared" si="18"/>
        <v>3126269</v>
      </c>
    </row>
    <row r="166" spans="2:31">
      <c r="B166" s="227" t="s">
        <v>366</v>
      </c>
      <c r="C166" s="228" t="s">
        <v>367</v>
      </c>
      <c r="D166" s="228" t="s">
        <v>100</v>
      </c>
      <c r="E166" s="228" t="s">
        <v>113</v>
      </c>
      <c r="F166" s="258" t="s">
        <v>327</v>
      </c>
      <c r="G166" s="374">
        <v>0.5</v>
      </c>
      <c r="H166" s="377">
        <v>4061.4483988511752</v>
      </c>
      <c r="I166" s="382">
        <v>557.40114642261381</v>
      </c>
      <c r="J166" s="349">
        <f>Table1[[#This Row],[Embellishment Area (m2)]]*Table1[[#This Row],[Construction Unit Rate ($/m)]]*Table1[[#This Row],[Embellishment Area Factor]]</f>
        <v>1131927.9968279672</v>
      </c>
      <c r="K166" s="263">
        <v>0</v>
      </c>
      <c r="L166" s="354">
        <v>132.99262744440287</v>
      </c>
      <c r="M166" s="101">
        <f>Table1[[#This Row],[Size of land (m2)]]*Table1[[#This Row],[Land Unit Rate ($/m2)]]</f>
        <v>0</v>
      </c>
      <c r="N166" s="261">
        <v>2021</v>
      </c>
      <c r="O166" s="219">
        <f>ROUND(IF(Table1[[#This Row],[Valuation Year]]=2016,(Table1[[#This Row],[Total Construction Cost ($)]]+Table1[[#This Row],[Land Value]])*('General Input Sheet'!$G$38/'General Input Sheet'!$G$43),Table1[[#This Row],[Total Construction Cost ($)]]+Table1[[#This Row],[Land Value]]),0)</f>
        <v>1131928</v>
      </c>
      <c r="P166" s="139" t="str" cm="1">
        <f t="array" ref="P166">_xlfn.IFS(Table1[[#This Row],[Asset Class]]&lt;&gt;"Local","y",P$11=$E166,"y",Table1[[#This Row],[Asset Class]]="Local","")</f>
        <v>y</v>
      </c>
      <c r="Q166" s="99" t="str" cm="1">
        <f t="array" ref="Q166">_xlfn.IFS(Table1[[#This Row],[Asset Class]]&lt;&gt;"Local","y",Q$11=$E166,"y",Table1[[#This Row],[Asset Class]]="Local","")</f>
        <v>y</v>
      </c>
      <c r="R166" s="99" t="str" cm="1">
        <f t="array" ref="R166">_xlfn.IFS(Table1[[#This Row],[Asset Class]]&lt;&gt;"Local","y",R$11=$E166,"y",Table1[[#This Row],[Asset Class]]="Local","")</f>
        <v>y</v>
      </c>
      <c r="S166" s="358" t="str" cm="1">
        <f t="array" ref="S166">_xlfn.IFS(Table1[[#This Row],[Asset Class]]&lt;&gt;"Local","y",S$11=$E166,"y",Table1[[#This Row],[Asset Class]]="Local","")</f>
        <v>y</v>
      </c>
      <c r="U166" s="109">
        <f>IF(Table1[[#This Row],[Asset Class]]&lt;&gt;"Local",0.25,IF(P166="y",1,""))</f>
        <v>0.25</v>
      </c>
      <c r="V166" s="435">
        <f>IF(Table1[[#This Row],[Asset Class]]&lt;&gt;"Local",0.25,IF(Q166="y",1,""))</f>
        <v>0.25</v>
      </c>
      <c r="W166" s="435">
        <f>IF(Table1[[#This Row],[Asset Class]]&lt;&gt;"Local",0.25,IF(R166="y",1,""))</f>
        <v>0.25</v>
      </c>
      <c r="X166" s="435">
        <f>IF(Table1[[#This Row],[Asset Class]]&lt;&gt;"Local",0.25,IF(S166="y",1,""))</f>
        <v>0.25</v>
      </c>
      <c r="Y166" s="109">
        <f t="shared" si="13"/>
        <v>1</v>
      </c>
      <c r="AA166" s="274">
        <f t="shared" si="14"/>
        <v>282982</v>
      </c>
      <c r="AB166" s="275">
        <f t="shared" si="15"/>
        <v>282982</v>
      </c>
      <c r="AC166" s="275">
        <f t="shared" si="16"/>
        <v>282982</v>
      </c>
      <c r="AD166" s="275">
        <f t="shared" si="17"/>
        <v>282982</v>
      </c>
      <c r="AE166" s="276">
        <f t="shared" si="18"/>
        <v>1131928</v>
      </c>
    </row>
    <row r="167" spans="2:31">
      <c r="B167" s="227" t="s">
        <v>368</v>
      </c>
      <c r="C167" s="228" t="s">
        <v>369</v>
      </c>
      <c r="D167" s="228" t="s">
        <v>100</v>
      </c>
      <c r="E167" s="228" t="s">
        <v>142</v>
      </c>
      <c r="F167" s="258" t="s">
        <v>102</v>
      </c>
      <c r="G167" s="374">
        <v>0.5</v>
      </c>
      <c r="H167" s="378">
        <v>84578.172407226346</v>
      </c>
      <c r="I167" s="382">
        <v>236.89696198394208</v>
      </c>
      <c r="J167" s="349">
        <f>Table1[[#This Row],[Embellishment Area (m2)]]*Table1[[#This Row],[Construction Unit Rate ($/m)]]*Table1[[#This Row],[Embellishment Area Factor]]</f>
        <v>10018156.046712998</v>
      </c>
      <c r="K167" s="263">
        <v>169156.34481445269</v>
      </c>
      <c r="L167" s="354">
        <v>76.269268802397988</v>
      </c>
      <c r="M167" s="101">
        <f>Table1[[#This Row],[Size of land (m2)]]*Table1[[#This Row],[Land Unit Rate ($/m2)]]</f>
        <v>12901430.732284613</v>
      </c>
      <c r="N167" s="261">
        <v>2021</v>
      </c>
      <c r="O167" s="101">
        <f>ROUND(IF(Table1[[#This Row],[Valuation Year]]=2016,(Table1[[#This Row],[Total Construction Cost ($)]]+Table1[[#This Row],[Land Value]])*('General Input Sheet'!$G$38/'General Input Sheet'!$G$43),Table1[[#This Row],[Total Construction Cost ($)]]+Table1[[#This Row],[Land Value]]),0)</f>
        <v>22919587</v>
      </c>
      <c r="P167" s="139" t="str" cm="1">
        <f t="array" ref="P167">_xlfn.IFS(Table1[[#This Row],[Asset Class]]&lt;&gt;"Local","y",P$11=$E167,"y",Table1[[#This Row],[Asset Class]]="Local","")</f>
        <v>y</v>
      </c>
      <c r="Q167" s="99" t="str" cm="1">
        <f t="array" ref="Q167">_xlfn.IFS(Table1[[#This Row],[Asset Class]]&lt;&gt;"Local","y",Q$11=$E167,"y",Table1[[#This Row],[Asset Class]]="Local","")</f>
        <v>y</v>
      </c>
      <c r="R167" s="99" t="str" cm="1">
        <f t="array" ref="R167">_xlfn.IFS(Table1[[#This Row],[Asset Class]]&lt;&gt;"Local","y",R$11=$E167,"y",Table1[[#This Row],[Asset Class]]="Local","")</f>
        <v>y</v>
      </c>
      <c r="S167" s="358" t="str" cm="1">
        <f t="array" ref="S167">_xlfn.IFS(Table1[[#This Row],[Asset Class]]&lt;&gt;"Local","y",S$11=$E167,"y",Table1[[#This Row],[Asset Class]]="Local","")</f>
        <v>y</v>
      </c>
      <c r="U167" s="109">
        <f>IF(Table1[[#This Row],[Asset Class]]&lt;&gt;"Local",0.25,IF(P167="y",1,""))</f>
        <v>0.25</v>
      </c>
      <c r="V167" s="435">
        <f>IF(Table1[[#This Row],[Asset Class]]&lt;&gt;"Local",0.25,IF(Q167="y",1,""))</f>
        <v>0.25</v>
      </c>
      <c r="W167" s="435">
        <f>IF(Table1[[#This Row],[Asset Class]]&lt;&gt;"Local",0.25,IF(R167="y",1,""))</f>
        <v>0.25</v>
      </c>
      <c r="X167" s="435">
        <f>IF(Table1[[#This Row],[Asset Class]]&lt;&gt;"Local",0.25,IF(S167="y",1,""))</f>
        <v>0.25</v>
      </c>
      <c r="Y167" s="109">
        <f t="shared" si="13"/>
        <v>1</v>
      </c>
      <c r="AA167" s="274">
        <f t="shared" si="14"/>
        <v>5729896.75</v>
      </c>
      <c r="AB167" s="275">
        <f t="shared" si="15"/>
        <v>5729896.75</v>
      </c>
      <c r="AC167" s="275">
        <f t="shared" si="16"/>
        <v>5729896.75</v>
      </c>
      <c r="AD167" s="275">
        <f t="shared" si="17"/>
        <v>5729896.75</v>
      </c>
      <c r="AE167" s="276">
        <f t="shared" si="18"/>
        <v>22919587</v>
      </c>
    </row>
    <row r="168" spans="2:31">
      <c r="B168" s="227" t="s">
        <v>370</v>
      </c>
      <c r="C168" s="228" t="s">
        <v>371</v>
      </c>
      <c r="D168" s="228" t="s">
        <v>105</v>
      </c>
      <c r="E168" s="228" t="s">
        <v>142</v>
      </c>
      <c r="F168" s="258" t="s">
        <v>135</v>
      </c>
      <c r="G168" s="374">
        <v>0.5</v>
      </c>
      <c r="H168" s="377">
        <v>1298.9527716203904</v>
      </c>
      <c r="I168" s="382">
        <v>406.79298511948269</v>
      </c>
      <c r="J168" s="349">
        <f>Table1[[#This Row],[Embellishment Area (m2)]]*Table1[[#This Row],[Construction Unit Rate ($/m)]]*Table1[[#This Row],[Embellishment Area Factor]]</f>
        <v>264202.43774834217</v>
      </c>
      <c r="K168" s="263">
        <v>2597.9055432407808</v>
      </c>
      <c r="L168" s="354">
        <v>77.249060510664719</v>
      </c>
      <c r="M168" s="101">
        <f>Table1[[#This Row],[Size of land (m2)]]*Table1[[#This Row],[Land Unit Rate ($/m2)]]</f>
        <v>200685.76251079838</v>
      </c>
      <c r="N168" s="261">
        <v>2021</v>
      </c>
      <c r="O168" s="219">
        <f>ROUND(IF(Table1[[#This Row],[Valuation Year]]=2016,(Table1[[#This Row],[Total Construction Cost ($)]]+Table1[[#This Row],[Land Value]])*('General Input Sheet'!$G$38/'General Input Sheet'!$G$43),Table1[[#This Row],[Total Construction Cost ($)]]+Table1[[#This Row],[Land Value]]),0)</f>
        <v>464888</v>
      </c>
      <c r="P168" s="139" t="str" cm="1">
        <f t="array" ref="P168">_xlfn.IFS(Table1[[#This Row],[Asset Class]]&lt;&gt;"Local","y",P$11=$E168,"y",Table1[[#This Row],[Asset Class]]="Local","")</f>
        <v>y</v>
      </c>
      <c r="Q168" s="99" t="str" cm="1">
        <f t="array" ref="Q168">_xlfn.IFS(Table1[[#This Row],[Asset Class]]&lt;&gt;"Local","y",Q$11=$E168,"y",Table1[[#This Row],[Asset Class]]="Local","")</f>
        <v>y</v>
      </c>
      <c r="R168" s="99" t="str" cm="1">
        <f t="array" ref="R168">_xlfn.IFS(Table1[[#This Row],[Asset Class]]&lt;&gt;"Local","y",R$11=$E168,"y",Table1[[#This Row],[Asset Class]]="Local","")</f>
        <v>y</v>
      </c>
      <c r="S168" s="358" t="str" cm="1">
        <f t="array" ref="S168">_xlfn.IFS(Table1[[#This Row],[Asset Class]]&lt;&gt;"Local","y",S$11=$E168,"y",Table1[[#This Row],[Asset Class]]="Local","")</f>
        <v>y</v>
      </c>
      <c r="U168" s="109">
        <f>IF(Table1[[#This Row],[Asset Class]]&lt;&gt;"Local",0.25,IF(P168="y",1,""))</f>
        <v>0.25</v>
      </c>
      <c r="V168" s="435">
        <f>IF(Table1[[#This Row],[Asset Class]]&lt;&gt;"Local",0.25,IF(Q168="y",1,""))</f>
        <v>0.25</v>
      </c>
      <c r="W168" s="435">
        <f>IF(Table1[[#This Row],[Asset Class]]&lt;&gt;"Local",0.25,IF(R168="y",1,""))</f>
        <v>0.25</v>
      </c>
      <c r="X168" s="435">
        <f>IF(Table1[[#This Row],[Asset Class]]&lt;&gt;"Local",0.25,IF(S168="y",1,""))</f>
        <v>0.25</v>
      </c>
      <c r="Y168" s="109">
        <f t="shared" si="13"/>
        <v>1</v>
      </c>
      <c r="AA168" s="274">
        <f t="shared" si="14"/>
        <v>116222</v>
      </c>
      <c r="AB168" s="275">
        <f t="shared" si="15"/>
        <v>116222</v>
      </c>
      <c r="AC168" s="275">
        <f t="shared" si="16"/>
        <v>116222</v>
      </c>
      <c r="AD168" s="275">
        <f t="shared" si="17"/>
        <v>116222</v>
      </c>
      <c r="AE168" s="276">
        <f t="shared" si="18"/>
        <v>464888</v>
      </c>
    </row>
    <row r="169" spans="2:31">
      <c r="B169" s="227" t="s">
        <v>370</v>
      </c>
      <c r="C169" s="228" t="s">
        <v>372</v>
      </c>
      <c r="D169" s="228" t="s">
        <v>105</v>
      </c>
      <c r="E169" s="228" t="s">
        <v>142</v>
      </c>
      <c r="F169" s="258" t="s">
        <v>130</v>
      </c>
      <c r="G169" s="374">
        <v>0.5</v>
      </c>
      <c r="H169" s="377">
        <v>1712.0564407177601</v>
      </c>
      <c r="I169" s="382">
        <v>406.79298511948269</v>
      </c>
      <c r="J169" s="349">
        <f>Table1[[#This Row],[Embellishment Area (m2)]]*Table1[[#This Row],[Construction Unit Rate ($/m)]]*Table1[[#This Row],[Embellishment Area Factor]]</f>
        <v>348226.27510630712</v>
      </c>
      <c r="K169" s="263">
        <v>3424.1128814355202</v>
      </c>
      <c r="L169" s="354">
        <v>77.249060510664719</v>
      </c>
      <c r="M169" s="101">
        <f>Table1[[#This Row],[Size of land (m2)]]*Table1[[#This Row],[Land Unit Rate ($/m2)]]</f>
        <v>264509.50317335903</v>
      </c>
      <c r="N169" s="261">
        <v>2021</v>
      </c>
      <c r="O169" s="219">
        <f>ROUND(IF(Table1[[#This Row],[Valuation Year]]=2016,(Table1[[#This Row],[Total Construction Cost ($)]]+Table1[[#This Row],[Land Value]])*('General Input Sheet'!$G$38/'General Input Sheet'!$G$43),Table1[[#This Row],[Total Construction Cost ($)]]+Table1[[#This Row],[Land Value]]),0)</f>
        <v>612736</v>
      </c>
      <c r="P169" s="139" t="str" cm="1">
        <f t="array" ref="P169">_xlfn.IFS(Table1[[#This Row],[Asset Class]]&lt;&gt;"Local","y",P$11=$E169,"y",Table1[[#This Row],[Asset Class]]="Local","")</f>
        <v>y</v>
      </c>
      <c r="Q169" s="99" t="str" cm="1">
        <f t="array" ref="Q169">_xlfn.IFS(Table1[[#This Row],[Asset Class]]&lt;&gt;"Local","y",Q$11=$E169,"y",Table1[[#This Row],[Asset Class]]="Local","")</f>
        <v>y</v>
      </c>
      <c r="R169" s="99" t="str" cm="1">
        <f t="array" ref="R169">_xlfn.IFS(Table1[[#This Row],[Asset Class]]&lt;&gt;"Local","y",R$11=$E169,"y",Table1[[#This Row],[Asset Class]]="Local","")</f>
        <v>y</v>
      </c>
      <c r="S169" s="358" t="str" cm="1">
        <f t="array" ref="S169">_xlfn.IFS(Table1[[#This Row],[Asset Class]]&lt;&gt;"Local","y",S$11=$E169,"y",Table1[[#This Row],[Asset Class]]="Local","")</f>
        <v>y</v>
      </c>
      <c r="U169" s="109">
        <f>IF(Table1[[#This Row],[Asset Class]]&lt;&gt;"Local",0.25,IF(P169="y",1,""))</f>
        <v>0.25</v>
      </c>
      <c r="V169" s="435">
        <f>IF(Table1[[#This Row],[Asset Class]]&lt;&gt;"Local",0.25,IF(Q169="y",1,""))</f>
        <v>0.25</v>
      </c>
      <c r="W169" s="435">
        <f>IF(Table1[[#This Row],[Asset Class]]&lt;&gt;"Local",0.25,IF(R169="y",1,""))</f>
        <v>0.25</v>
      </c>
      <c r="X169" s="435">
        <f>IF(Table1[[#This Row],[Asset Class]]&lt;&gt;"Local",0.25,IF(S169="y",1,""))</f>
        <v>0.25</v>
      </c>
      <c r="Y169" s="109">
        <f t="shared" si="13"/>
        <v>1</v>
      </c>
      <c r="AA169" s="274">
        <f t="shared" si="14"/>
        <v>153184</v>
      </c>
      <c r="AB169" s="275">
        <f t="shared" si="15"/>
        <v>153184</v>
      </c>
      <c r="AC169" s="275">
        <f t="shared" si="16"/>
        <v>153184</v>
      </c>
      <c r="AD169" s="275">
        <f t="shared" si="17"/>
        <v>153184</v>
      </c>
      <c r="AE169" s="276">
        <f t="shared" si="18"/>
        <v>612736</v>
      </c>
    </row>
    <row r="170" spans="2:31">
      <c r="B170" s="227" t="s">
        <v>370</v>
      </c>
      <c r="C170" s="228" t="s">
        <v>373</v>
      </c>
      <c r="D170" s="228" t="s">
        <v>105</v>
      </c>
      <c r="E170" s="228" t="s">
        <v>142</v>
      </c>
      <c r="F170" s="258" t="s">
        <v>135</v>
      </c>
      <c r="G170" s="374">
        <v>0.5</v>
      </c>
      <c r="H170" s="377">
        <v>10108.873759102395</v>
      </c>
      <c r="I170" s="382">
        <v>406.79298511948269</v>
      </c>
      <c r="J170" s="349">
        <f>Table1[[#This Row],[Embellishment Area (m2)]]*Table1[[#This Row],[Construction Unit Rate ($/m)]]*Table1[[#This Row],[Embellishment Area Factor]]</f>
        <v>2056109.4663306347</v>
      </c>
      <c r="K170" s="263">
        <v>20217.747518204789</v>
      </c>
      <c r="L170" s="354">
        <v>77.249060510664719</v>
      </c>
      <c r="M170" s="101">
        <f>Table1[[#This Row],[Size of land (m2)]]*Table1[[#This Row],[Land Unit Rate ($/m2)]]</f>
        <v>1561802.0014231433</v>
      </c>
      <c r="N170" s="261">
        <v>2021</v>
      </c>
      <c r="O170" s="219">
        <f>ROUND(IF(Table1[[#This Row],[Valuation Year]]=2016,(Table1[[#This Row],[Total Construction Cost ($)]]+Table1[[#This Row],[Land Value]])*('General Input Sheet'!$G$38/'General Input Sheet'!$G$43),Table1[[#This Row],[Total Construction Cost ($)]]+Table1[[#This Row],[Land Value]]),0)</f>
        <v>3617911</v>
      </c>
      <c r="P170" s="139" t="str" cm="1">
        <f t="array" ref="P170">_xlfn.IFS(Table1[[#This Row],[Asset Class]]&lt;&gt;"Local","y",P$11=$E170,"y",Table1[[#This Row],[Asset Class]]="Local","")</f>
        <v>y</v>
      </c>
      <c r="Q170" s="99" t="str" cm="1">
        <f t="array" ref="Q170">_xlfn.IFS(Table1[[#This Row],[Asset Class]]&lt;&gt;"Local","y",Q$11=$E170,"y",Table1[[#This Row],[Asset Class]]="Local","")</f>
        <v>y</v>
      </c>
      <c r="R170" s="99" t="str" cm="1">
        <f t="array" ref="R170">_xlfn.IFS(Table1[[#This Row],[Asset Class]]&lt;&gt;"Local","y",R$11=$E170,"y",Table1[[#This Row],[Asset Class]]="Local","")</f>
        <v>y</v>
      </c>
      <c r="S170" s="358" t="str" cm="1">
        <f t="array" ref="S170">_xlfn.IFS(Table1[[#This Row],[Asset Class]]&lt;&gt;"Local","y",S$11=$E170,"y",Table1[[#This Row],[Asset Class]]="Local","")</f>
        <v>y</v>
      </c>
      <c r="U170" s="109">
        <f>IF(Table1[[#This Row],[Asset Class]]&lt;&gt;"Local",0.25,IF(P170="y",1,""))</f>
        <v>0.25</v>
      </c>
      <c r="V170" s="435">
        <f>IF(Table1[[#This Row],[Asset Class]]&lt;&gt;"Local",0.25,IF(Q170="y",1,""))</f>
        <v>0.25</v>
      </c>
      <c r="W170" s="435">
        <f>IF(Table1[[#This Row],[Asset Class]]&lt;&gt;"Local",0.25,IF(R170="y",1,""))</f>
        <v>0.25</v>
      </c>
      <c r="X170" s="435">
        <f>IF(Table1[[#This Row],[Asset Class]]&lt;&gt;"Local",0.25,IF(S170="y",1,""))</f>
        <v>0.25</v>
      </c>
      <c r="Y170" s="109">
        <f t="shared" si="13"/>
        <v>1</v>
      </c>
      <c r="AA170" s="274">
        <f t="shared" si="14"/>
        <v>904477.75</v>
      </c>
      <c r="AB170" s="275">
        <f t="shared" si="15"/>
        <v>904477.75</v>
      </c>
      <c r="AC170" s="275">
        <f t="shared" si="16"/>
        <v>904477.75</v>
      </c>
      <c r="AD170" s="275">
        <f t="shared" si="17"/>
        <v>904477.75</v>
      </c>
      <c r="AE170" s="276">
        <f t="shared" si="18"/>
        <v>3617911</v>
      </c>
    </row>
    <row r="171" spans="2:31">
      <c r="B171" s="227" t="s">
        <v>374</v>
      </c>
      <c r="C171" s="228" t="s">
        <v>375</v>
      </c>
      <c r="D171" s="228" t="s">
        <v>100</v>
      </c>
      <c r="E171" s="228" t="s">
        <v>113</v>
      </c>
      <c r="F171" s="258" t="s">
        <v>376</v>
      </c>
      <c r="G171" s="374">
        <v>0.5</v>
      </c>
      <c r="H171" s="377">
        <v>106535.95161532956</v>
      </c>
      <c r="I171" s="382">
        <v>557.40114642261381</v>
      </c>
      <c r="J171" s="349">
        <f>Table1[[#This Row],[Embellishment Area (m2)]]*Table1[[#This Row],[Construction Unit Rate ($/m)]]*Table1[[#This Row],[Embellishment Area Factor]]</f>
        <v>29691630.782804403</v>
      </c>
      <c r="K171" s="263">
        <v>0</v>
      </c>
      <c r="L171" s="354">
        <v>132.99262744440287</v>
      </c>
      <c r="M171" s="101">
        <f>Table1[[#This Row],[Size of land (m2)]]*Table1[[#This Row],[Land Unit Rate ($/m2)]]</f>
        <v>0</v>
      </c>
      <c r="N171" s="261">
        <v>2021</v>
      </c>
      <c r="O171" s="219">
        <f>ROUND(IF(Table1[[#This Row],[Valuation Year]]=2016,(Table1[[#This Row],[Total Construction Cost ($)]]+Table1[[#This Row],[Land Value]])*('General Input Sheet'!$G$38/'General Input Sheet'!$G$43),Table1[[#This Row],[Total Construction Cost ($)]]+Table1[[#This Row],[Land Value]]),0)</f>
        <v>29691631</v>
      </c>
      <c r="P171" s="139" t="str" cm="1">
        <f t="array" ref="P171">_xlfn.IFS(Table1[[#This Row],[Asset Class]]&lt;&gt;"Local","y",P$11=$E171,"y",Table1[[#This Row],[Asset Class]]="Local","")</f>
        <v>y</v>
      </c>
      <c r="Q171" s="99" t="str" cm="1">
        <f t="array" ref="Q171">_xlfn.IFS(Table1[[#This Row],[Asset Class]]&lt;&gt;"Local","y",Q$11=$E171,"y",Table1[[#This Row],[Asset Class]]="Local","")</f>
        <v>y</v>
      </c>
      <c r="R171" s="99" t="str" cm="1">
        <f t="array" ref="R171">_xlfn.IFS(Table1[[#This Row],[Asset Class]]&lt;&gt;"Local","y",R$11=$E171,"y",Table1[[#This Row],[Asset Class]]="Local","")</f>
        <v>y</v>
      </c>
      <c r="S171" s="358" t="str" cm="1">
        <f t="array" ref="S171">_xlfn.IFS(Table1[[#This Row],[Asset Class]]&lt;&gt;"Local","y",S$11=$E171,"y",Table1[[#This Row],[Asset Class]]="Local","")</f>
        <v>y</v>
      </c>
      <c r="U171" s="109">
        <f>IF(Table1[[#This Row],[Asset Class]]&lt;&gt;"Local",0.25,IF(P171="y",1,""))</f>
        <v>0.25</v>
      </c>
      <c r="V171" s="435">
        <f>IF(Table1[[#This Row],[Asset Class]]&lt;&gt;"Local",0.25,IF(Q171="y",1,""))</f>
        <v>0.25</v>
      </c>
      <c r="W171" s="435">
        <f>IF(Table1[[#This Row],[Asset Class]]&lt;&gt;"Local",0.25,IF(R171="y",1,""))</f>
        <v>0.25</v>
      </c>
      <c r="X171" s="435">
        <f>IF(Table1[[#This Row],[Asset Class]]&lt;&gt;"Local",0.25,IF(S171="y",1,""))</f>
        <v>0.25</v>
      </c>
      <c r="Y171" s="109">
        <f t="shared" si="13"/>
        <v>1</v>
      </c>
      <c r="AA171" s="274">
        <f t="shared" si="14"/>
        <v>7422907.75</v>
      </c>
      <c r="AB171" s="275">
        <f t="shared" si="15"/>
        <v>7422907.75</v>
      </c>
      <c r="AC171" s="275">
        <f t="shared" si="16"/>
        <v>7422907.75</v>
      </c>
      <c r="AD171" s="275">
        <f t="shared" si="17"/>
        <v>7422907.75</v>
      </c>
      <c r="AE171" s="276">
        <f t="shared" si="18"/>
        <v>29691631</v>
      </c>
    </row>
    <row r="172" spans="2:31">
      <c r="B172" s="227" t="s">
        <v>377</v>
      </c>
      <c r="C172" s="228" t="s">
        <v>378</v>
      </c>
      <c r="D172" s="228" t="s">
        <v>110</v>
      </c>
      <c r="E172" s="228" t="s">
        <v>106</v>
      </c>
      <c r="F172" s="258" t="s">
        <v>135</v>
      </c>
      <c r="G172" s="374">
        <v>0.5</v>
      </c>
      <c r="H172" s="377">
        <v>5765.2020041474298</v>
      </c>
      <c r="I172" s="382">
        <v>111.62041035606889</v>
      </c>
      <c r="J172" s="349">
        <f>Table1[[#This Row],[Embellishment Area (m2)]]*Table1[[#This Row],[Construction Unit Rate ($/m)]]*Table1[[#This Row],[Embellishment Area Factor]]</f>
        <v>321757.10674428346</v>
      </c>
      <c r="K172" s="263">
        <v>11530.40400829486</v>
      </c>
      <c r="L172" s="354">
        <v>66.125722619436161</v>
      </c>
      <c r="M172" s="101">
        <f>Table1[[#This Row],[Size of land (m2)]]*Table1[[#This Row],[Land Unit Rate ($/m2)]]</f>
        <v>762456.2971425408</v>
      </c>
      <c r="N172" s="261">
        <v>2021</v>
      </c>
      <c r="O172" s="219">
        <f>ROUND(IF(Table1[[#This Row],[Valuation Year]]=2016,(Table1[[#This Row],[Total Construction Cost ($)]]+Table1[[#This Row],[Land Value]])*('General Input Sheet'!$G$38/'General Input Sheet'!$G$43),Table1[[#This Row],[Total Construction Cost ($)]]+Table1[[#This Row],[Land Value]]),0)</f>
        <v>1084213</v>
      </c>
      <c r="P172" s="139" t="str" cm="1">
        <f t="array" ref="P172">_xlfn.IFS(Table1[[#This Row],[Asset Class]]&lt;&gt;"Local","y",P$11=$E172,"y",Table1[[#This Row],[Asset Class]]="Local","")</f>
        <v>y</v>
      </c>
      <c r="Q172" s="99" t="str" cm="1">
        <f t="array" ref="Q172">_xlfn.IFS(Table1[[#This Row],[Asset Class]]&lt;&gt;"Local","y",Q$11=$E172,"y",Table1[[#This Row],[Asset Class]]="Local","")</f>
        <v/>
      </c>
      <c r="R172" s="99" t="str" cm="1">
        <f t="array" ref="R172">_xlfn.IFS(Table1[[#This Row],[Asset Class]]&lt;&gt;"Local","y",R$11=$E172,"y",Table1[[#This Row],[Asset Class]]="Local","")</f>
        <v/>
      </c>
      <c r="S172" s="358" t="str" cm="1">
        <f t="array" ref="S172">_xlfn.IFS(Table1[[#This Row],[Asset Class]]&lt;&gt;"Local","y",S$11=$E172,"y",Table1[[#This Row],[Asset Class]]="Local","")</f>
        <v/>
      </c>
      <c r="U172" s="109">
        <f>IF(Table1[[#This Row],[Asset Class]]&lt;&gt;"Local",0.25,IF(P172="y",1,""))</f>
        <v>1</v>
      </c>
      <c r="V172" s="435" t="str">
        <f>IF(Table1[[#This Row],[Asset Class]]&lt;&gt;"Local",0.25,IF(Q172="y",1,""))</f>
        <v/>
      </c>
      <c r="W172" s="435" t="str">
        <f>IF(Table1[[#This Row],[Asset Class]]&lt;&gt;"Local",0.25,IF(R172="y",1,""))</f>
        <v/>
      </c>
      <c r="X172" s="435" t="str">
        <f>IF(Table1[[#This Row],[Asset Class]]&lt;&gt;"Local",0.25,IF(S172="y",1,""))</f>
        <v/>
      </c>
      <c r="Y172" s="109">
        <f t="shared" si="13"/>
        <v>1</v>
      </c>
      <c r="AA172" s="274">
        <f t="shared" si="14"/>
        <v>1084213</v>
      </c>
      <c r="AB172" s="275" t="str">
        <f t="shared" si="15"/>
        <v/>
      </c>
      <c r="AC172" s="275" t="str">
        <f t="shared" si="16"/>
        <v/>
      </c>
      <c r="AD172" s="275" t="str">
        <f t="shared" si="17"/>
        <v/>
      </c>
      <c r="AE172" s="276">
        <f t="shared" si="18"/>
        <v>1084213</v>
      </c>
    </row>
    <row r="173" spans="2:31">
      <c r="B173" s="227" t="s">
        <v>377</v>
      </c>
      <c r="C173" s="228" t="s">
        <v>379</v>
      </c>
      <c r="D173" s="228" t="s">
        <v>110</v>
      </c>
      <c r="E173" s="228" t="s">
        <v>106</v>
      </c>
      <c r="F173" s="258" t="s">
        <v>102</v>
      </c>
      <c r="G173" s="374">
        <v>0.5</v>
      </c>
      <c r="H173" s="377">
        <v>80.921228448985204</v>
      </c>
      <c r="I173" s="382">
        <v>111.62041035606889</v>
      </c>
      <c r="J173" s="349">
        <f>Table1[[#This Row],[Embellishment Area (m2)]]*Table1[[#This Row],[Construction Unit Rate ($/m)]]*Table1[[#This Row],[Embellishment Area Factor]]</f>
        <v>4516.2303629964617</v>
      </c>
      <c r="K173" s="263">
        <v>161.84245689797041</v>
      </c>
      <c r="L173" s="354">
        <v>66.125722619436161</v>
      </c>
      <c r="M173" s="101">
        <f>Table1[[#This Row],[Size of land (m2)]]*Table1[[#This Row],[Land Unit Rate ($/m2)]]</f>
        <v>10701.949412883243</v>
      </c>
      <c r="N173" s="261">
        <v>2021</v>
      </c>
      <c r="O173" s="219">
        <f>ROUND(IF(Table1[[#This Row],[Valuation Year]]=2016,(Table1[[#This Row],[Total Construction Cost ($)]]+Table1[[#This Row],[Land Value]])*('General Input Sheet'!$G$38/'General Input Sheet'!$G$43),Table1[[#This Row],[Total Construction Cost ($)]]+Table1[[#This Row],[Land Value]]),0)</f>
        <v>15218</v>
      </c>
      <c r="P173" s="139" t="str" cm="1">
        <f t="array" ref="P173">_xlfn.IFS(Table1[[#This Row],[Asset Class]]&lt;&gt;"Local","y",P$11=$E173,"y",Table1[[#This Row],[Asset Class]]="Local","")</f>
        <v>y</v>
      </c>
      <c r="Q173" s="99" t="str" cm="1">
        <f t="array" ref="Q173">_xlfn.IFS(Table1[[#This Row],[Asset Class]]&lt;&gt;"Local","y",Q$11=$E173,"y",Table1[[#This Row],[Asset Class]]="Local","")</f>
        <v/>
      </c>
      <c r="R173" s="99" t="str" cm="1">
        <f t="array" ref="R173">_xlfn.IFS(Table1[[#This Row],[Asset Class]]&lt;&gt;"Local","y",R$11=$E173,"y",Table1[[#This Row],[Asset Class]]="Local","")</f>
        <v/>
      </c>
      <c r="S173" s="358" t="str" cm="1">
        <f t="array" ref="S173">_xlfn.IFS(Table1[[#This Row],[Asset Class]]&lt;&gt;"Local","y",S$11=$E173,"y",Table1[[#This Row],[Asset Class]]="Local","")</f>
        <v/>
      </c>
      <c r="U173" s="109">
        <f>IF(Table1[[#This Row],[Asset Class]]&lt;&gt;"Local",0.25,IF(P173="y",1,""))</f>
        <v>1</v>
      </c>
      <c r="V173" s="435" t="str">
        <f>IF(Table1[[#This Row],[Asset Class]]&lt;&gt;"Local",0.25,IF(Q173="y",1,""))</f>
        <v/>
      </c>
      <c r="W173" s="435" t="str">
        <f>IF(Table1[[#This Row],[Asset Class]]&lt;&gt;"Local",0.25,IF(R173="y",1,""))</f>
        <v/>
      </c>
      <c r="X173" s="435" t="str">
        <f>IF(Table1[[#This Row],[Asset Class]]&lt;&gt;"Local",0.25,IF(S173="y",1,""))</f>
        <v/>
      </c>
      <c r="Y173" s="109">
        <f t="shared" si="13"/>
        <v>1</v>
      </c>
      <c r="AA173" s="274">
        <f t="shared" si="14"/>
        <v>15218</v>
      </c>
      <c r="AB173" s="275" t="str">
        <f t="shared" si="15"/>
        <v/>
      </c>
      <c r="AC173" s="275" t="str">
        <f t="shared" si="16"/>
        <v/>
      </c>
      <c r="AD173" s="275" t="str">
        <f t="shared" si="17"/>
        <v/>
      </c>
      <c r="AE173" s="276">
        <f t="shared" si="18"/>
        <v>15218</v>
      </c>
    </row>
    <row r="174" spans="2:31">
      <c r="B174" s="227" t="s">
        <v>377</v>
      </c>
      <c r="C174" s="228" t="s">
        <v>380</v>
      </c>
      <c r="D174" s="228" t="s">
        <v>110</v>
      </c>
      <c r="E174" s="228" t="s">
        <v>106</v>
      </c>
      <c r="F174" s="258" t="s">
        <v>135</v>
      </c>
      <c r="G174" s="374">
        <v>0.5</v>
      </c>
      <c r="H174" s="377">
        <v>6395.2509585867101</v>
      </c>
      <c r="I174" s="382">
        <v>111.62041035606889</v>
      </c>
      <c r="J174" s="349">
        <f>Table1[[#This Row],[Embellishment Area (m2)]]*Table1[[#This Row],[Construction Unit Rate ($/m)]]*Table1[[#This Row],[Embellishment Area Factor]]</f>
        <v>356920.26816374576</v>
      </c>
      <c r="K174" s="263">
        <v>12790.50191717342</v>
      </c>
      <c r="L174" s="354">
        <v>66.125722619436161</v>
      </c>
      <c r="M174" s="101">
        <f>Table1[[#This Row],[Size of land (m2)]]*Table1[[#This Row],[Land Unit Rate ($/m2)]]</f>
        <v>845781.18193837604</v>
      </c>
      <c r="N174" s="261">
        <v>2021</v>
      </c>
      <c r="O174" s="219">
        <f>ROUND(IF(Table1[[#This Row],[Valuation Year]]=2016,(Table1[[#This Row],[Total Construction Cost ($)]]+Table1[[#This Row],[Land Value]])*('General Input Sheet'!$G$38/'General Input Sheet'!$G$43),Table1[[#This Row],[Total Construction Cost ($)]]+Table1[[#This Row],[Land Value]]),0)</f>
        <v>1202701</v>
      </c>
      <c r="P174" s="139" t="str" cm="1">
        <f t="array" ref="P174">_xlfn.IFS(Table1[[#This Row],[Asset Class]]&lt;&gt;"Local","y",P$11=$E174,"y",Table1[[#This Row],[Asset Class]]="Local","")</f>
        <v>y</v>
      </c>
      <c r="Q174" s="99" t="str" cm="1">
        <f t="array" ref="Q174">_xlfn.IFS(Table1[[#This Row],[Asset Class]]&lt;&gt;"Local","y",Q$11=$E174,"y",Table1[[#This Row],[Asset Class]]="Local","")</f>
        <v/>
      </c>
      <c r="R174" s="99" t="str" cm="1">
        <f t="array" ref="R174">_xlfn.IFS(Table1[[#This Row],[Asset Class]]&lt;&gt;"Local","y",R$11=$E174,"y",Table1[[#This Row],[Asset Class]]="Local","")</f>
        <v/>
      </c>
      <c r="S174" s="358" t="str" cm="1">
        <f t="array" ref="S174">_xlfn.IFS(Table1[[#This Row],[Asset Class]]&lt;&gt;"Local","y",S$11=$E174,"y",Table1[[#This Row],[Asset Class]]="Local","")</f>
        <v/>
      </c>
      <c r="U174" s="109">
        <f>IF(Table1[[#This Row],[Asset Class]]&lt;&gt;"Local",0.25,IF(P174="y",1,""))</f>
        <v>1</v>
      </c>
      <c r="V174" s="435" t="str">
        <f>IF(Table1[[#This Row],[Asset Class]]&lt;&gt;"Local",0.25,IF(Q174="y",1,""))</f>
        <v/>
      </c>
      <c r="W174" s="435" t="str">
        <f>IF(Table1[[#This Row],[Asset Class]]&lt;&gt;"Local",0.25,IF(R174="y",1,""))</f>
        <v/>
      </c>
      <c r="X174" s="435" t="str">
        <f>IF(Table1[[#This Row],[Asset Class]]&lt;&gt;"Local",0.25,IF(S174="y",1,""))</f>
        <v/>
      </c>
      <c r="Y174" s="109">
        <f t="shared" si="13"/>
        <v>1</v>
      </c>
      <c r="AA174" s="274">
        <f t="shared" si="14"/>
        <v>1202701</v>
      </c>
      <c r="AB174" s="275" t="str">
        <f t="shared" si="15"/>
        <v/>
      </c>
      <c r="AC174" s="275" t="str">
        <f t="shared" si="16"/>
        <v/>
      </c>
      <c r="AD174" s="275" t="str">
        <f t="shared" si="17"/>
        <v/>
      </c>
      <c r="AE174" s="276">
        <f t="shared" si="18"/>
        <v>1202701</v>
      </c>
    </row>
    <row r="175" spans="2:31">
      <c r="B175" s="227" t="s">
        <v>381</v>
      </c>
      <c r="C175" s="228" t="s">
        <v>382</v>
      </c>
      <c r="D175" s="228" t="s">
        <v>105</v>
      </c>
      <c r="E175" s="228" t="s">
        <v>106</v>
      </c>
      <c r="F175" s="258" t="s">
        <v>102</v>
      </c>
      <c r="G175" s="374">
        <v>0.5</v>
      </c>
      <c r="H175" s="377">
        <v>20226.970967795169</v>
      </c>
      <c r="I175" s="382">
        <v>295.91815694928124</v>
      </c>
      <c r="J175" s="349">
        <f>Table1[[#This Row],[Embellishment Area (m2)]]*Table1[[#This Row],[Construction Unit Rate ($/m)]]*Table1[[#This Row],[Embellishment Area Factor]]</f>
        <v>2992763.9847282828</v>
      </c>
      <c r="K175" s="263">
        <v>40453.941935590337</v>
      </c>
      <c r="L175" s="354">
        <v>157.26221918381682</v>
      </c>
      <c r="M175" s="101">
        <f>Table1[[#This Row],[Size of land (m2)]]*Table1[[#This Row],[Land Unit Rate ($/m2)]]</f>
        <v>6361876.6835242063</v>
      </c>
      <c r="N175" s="261">
        <v>2021</v>
      </c>
      <c r="O175" s="219">
        <f>ROUND(IF(Table1[[#This Row],[Valuation Year]]=2016,(Table1[[#This Row],[Total Construction Cost ($)]]+Table1[[#This Row],[Land Value]])*('General Input Sheet'!$G$38/'General Input Sheet'!$G$43),Table1[[#This Row],[Total Construction Cost ($)]]+Table1[[#This Row],[Land Value]]),0)</f>
        <v>9354641</v>
      </c>
      <c r="P175" s="139" t="str" cm="1">
        <f t="array" ref="P175">_xlfn.IFS(Table1[[#This Row],[Asset Class]]&lt;&gt;"Local","y",P$11=$E175,"y",Table1[[#This Row],[Asset Class]]="Local","")</f>
        <v>y</v>
      </c>
      <c r="Q175" s="99" t="str" cm="1">
        <f t="array" ref="Q175">_xlfn.IFS(Table1[[#This Row],[Asset Class]]&lt;&gt;"Local","y",Q$11=$E175,"y",Table1[[#This Row],[Asset Class]]="Local","")</f>
        <v>y</v>
      </c>
      <c r="R175" s="99" t="str" cm="1">
        <f t="array" ref="R175">_xlfn.IFS(Table1[[#This Row],[Asset Class]]&lt;&gt;"Local","y",R$11=$E175,"y",Table1[[#This Row],[Asset Class]]="Local","")</f>
        <v>y</v>
      </c>
      <c r="S175" s="358" t="str" cm="1">
        <f t="array" ref="S175">_xlfn.IFS(Table1[[#This Row],[Asset Class]]&lt;&gt;"Local","y",S$11=$E175,"y",Table1[[#This Row],[Asset Class]]="Local","")</f>
        <v>y</v>
      </c>
      <c r="U175" s="109">
        <f>IF(Table1[[#This Row],[Asset Class]]&lt;&gt;"Local",0.25,IF(P175="y",1,""))</f>
        <v>0.25</v>
      </c>
      <c r="V175" s="435">
        <f>IF(Table1[[#This Row],[Asset Class]]&lt;&gt;"Local",0.25,IF(Q175="y",1,""))</f>
        <v>0.25</v>
      </c>
      <c r="W175" s="435">
        <f>IF(Table1[[#This Row],[Asset Class]]&lt;&gt;"Local",0.25,IF(R175="y",1,""))</f>
        <v>0.25</v>
      </c>
      <c r="X175" s="435">
        <f>IF(Table1[[#This Row],[Asset Class]]&lt;&gt;"Local",0.25,IF(S175="y",1,""))</f>
        <v>0.25</v>
      </c>
      <c r="Y175" s="109">
        <f t="shared" si="13"/>
        <v>1</v>
      </c>
      <c r="AA175" s="274">
        <f t="shared" si="14"/>
        <v>2338660.25</v>
      </c>
      <c r="AB175" s="275">
        <f t="shared" si="15"/>
        <v>2338660.25</v>
      </c>
      <c r="AC175" s="275">
        <f t="shared" si="16"/>
        <v>2338660.25</v>
      </c>
      <c r="AD175" s="275">
        <f t="shared" si="17"/>
        <v>2338660.25</v>
      </c>
      <c r="AE175" s="276">
        <f t="shared" si="18"/>
        <v>9354641</v>
      </c>
    </row>
    <row r="176" spans="2:31">
      <c r="B176" s="227" t="s">
        <v>383</v>
      </c>
      <c r="C176" s="228" t="s">
        <v>384</v>
      </c>
      <c r="D176" s="228" t="s">
        <v>100</v>
      </c>
      <c r="E176" s="228" t="s">
        <v>113</v>
      </c>
      <c r="F176" s="258" t="s">
        <v>327</v>
      </c>
      <c r="G176" s="374">
        <v>0.5</v>
      </c>
      <c r="H176" s="377">
        <v>4469.1659654328214</v>
      </c>
      <c r="I176" s="382">
        <v>557.40114642261381</v>
      </c>
      <c r="J176" s="349">
        <f>Table1[[#This Row],[Embellishment Area (m2)]]*Table1[[#This Row],[Construction Unit Rate ($/m)]]*Table1[[#This Row],[Embellishment Area Factor]]</f>
        <v>1245559.1163425911</v>
      </c>
      <c r="K176" s="263">
        <v>8938.3319308656428</v>
      </c>
      <c r="L176" s="354">
        <v>132.99262744440287</v>
      </c>
      <c r="M176" s="101">
        <f>Table1[[#This Row],[Size of land (m2)]]*Table1[[#This Row],[Land Unit Rate ($/m2)]]</f>
        <v>1188732.2484560246</v>
      </c>
      <c r="N176" s="261">
        <v>2021</v>
      </c>
      <c r="O176" s="219">
        <f>ROUND(IF(Table1[[#This Row],[Valuation Year]]=2016,(Table1[[#This Row],[Total Construction Cost ($)]]+Table1[[#This Row],[Land Value]])*('General Input Sheet'!$G$38/'General Input Sheet'!$G$43),Table1[[#This Row],[Total Construction Cost ($)]]+Table1[[#This Row],[Land Value]]),0)</f>
        <v>2434291</v>
      </c>
      <c r="P176" s="139" t="str" cm="1">
        <f t="array" ref="P176">_xlfn.IFS(Table1[[#This Row],[Asset Class]]&lt;&gt;"Local","y",P$11=$E176,"y",Table1[[#This Row],[Asset Class]]="Local","")</f>
        <v>y</v>
      </c>
      <c r="Q176" s="99" t="str" cm="1">
        <f t="array" ref="Q176">_xlfn.IFS(Table1[[#This Row],[Asset Class]]&lt;&gt;"Local","y",Q$11=$E176,"y",Table1[[#This Row],[Asset Class]]="Local","")</f>
        <v>y</v>
      </c>
      <c r="R176" s="99" t="str" cm="1">
        <f t="array" ref="R176">_xlfn.IFS(Table1[[#This Row],[Asset Class]]&lt;&gt;"Local","y",R$11=$E176,"y",Table1[[#This Row],[Asset Class]]="Local","")</f>
        <v>y</v>
      </c>
      <c r="S176" s="358" t="str" cm="1">
        <f t="array" ref="S176">_xlfn.IFS(Table1[[#This Row],[Asset Class]]&lt;&gt;"Local","y",S$11=$E176,"y",Table1[[#This Row],[Asset Class]]="Local","")</f>
        <v>y</v>
      </c>
      <c r="U176" s="109">
        <f>IF(Table1[[#This Row],[Asset Class]]&lt;&gt;"Local",0.25,IF(P176="y",1,""))</f>
        <v>0.25</v>
      </c>
      <c r="V176" s="435">
        <f>IF(Table1[[#This Row],[Asset Class]]&lt;&gt;"Local",0.25,IF(Q176="y",1,""))</f>
        <v>0.25</v>
      </c>
      <c r="W176" s="435">
        <f>IF(Table1[[#This Row],[Asset Class]]&lt;&gt;"Local",0.25,IF(R176="y",1,""))</f>
        <v>0.25</v>
      </c>
      <c r="X176" s="435">
        <f>IF(Table1[[#This Row],[Asset Class]]&lt;&gt;"Local",0.25,IF(S176="y",1,""))</f>
        <v>0.25</v>
      </c>
      <c r="Y176" s="109">
        <f t="shared" si="13"/>
        <v>1</v>
      </c>
      <c r="AA176" s="274">
        <f t="shared" si="14"/>
        <v>608572.75</v>
      </c>
      <c r="AB176" s="275">
        <f t="shared" si="15"/>
        <v>608572.75</v>
      </c>
      <c r="AC176" s="275">
        <f t="shared" si="16"/>
        <v>608572.75</v>
      </c>
      <c r="AD176" s="275">
        <f t="shared" si="17"/>
        <v>608572.75</v>
      </c>
      <c r="AE176" s="276">
        <f t="shared" si="18"/>
        <v>2434291</v>
      </c>
    </row>
    <row r="177" spans="2:31">
      <c r="B177" s="227" t="s">
        <v>385</v>
      </c>
      <c r="C177" s="228" t="s">
        <v>386</v>
      </c>
      <c r="D177" s="228" t="s">
        <v>110</v>
      </c>
      <c r="E177" s="228" t="s">
        <v>113</v>
      </c>
      <c r="F177" s="258" t="s">
        <v>102</v>
      </c>
      <c r="G177" s="374">
        <v>0.5</v>
      </c>
      <c r="H177" s="377">
        <v>8220.0877558761458</v>
      </c>
      <c r="I177" s="382">
        <v>77.371645491830151</v>
      </c>
      <c r="J177" s="349">
        <f>Table1[[#This Row],[Embellishment Area (m2)]]*Table1[[#This Row],[Construction Unit Rate ($/m)]]*Table1[[#This Row],[Embellishment Area Factor]]</f>
        <v>318000.85787969141</v>
      </c>
      <c r="K177" s="263">
        <v>16440.175511752292</v>
      </c>
      <c r="L177" s="354">
        <v>51.919695325664051</v>
      </c>
      <c r="M177" s="101">
        <f>Table1[[#This Row],[Size of land (m2)]]*Table1[[#This Row],[Land Unit Rate ($/m2)]]</f>
        <v>853568.90367062204</v>
      </c>
      <c r="N177" s="261">
        <v>2021</v>
      </c>
      <c r="O177" s="219">
        <f>ROUND(IF(Table1[[#This Row],[Valuation Year]]=2016,(Table1[[#This Row],[Total Construction Cost ($)]]+Table1[[#This Row],[Land Value]])*('General Input Sheet'!$G$38/'General Input Sheet'!$G$43),Table1[[#This Row],[Total Construction Cost ($)]]+Table1[[#This Row],[Land Value]]),0)</f>
        <v>1171570</v>
      </c>
      <c r="P177" s="139" t="str" cm="1">
        <f t="array" ref="P177">_xlfn.IFS(Table1[[#This Row],[Asset Class]]&lt;&gt;"Local","y",P$11=$E177,"y",Table1[[#This Row],[Asset Class]]="Local","")</f>
        <v/>
      </c>
      <c r="Q177" s="99" t="str" cm="1">
        <f t="array" ref="Q177">_xlfn.IFS(Table1[[#This Row],[Asset Class]]&lt;&gt;"Local","y",Q$11=$E177,"y",Table1[[#This Row],[Asset Class]]="Local","")</f>
        <v/>
      </c>
      <c r="R177" s="99" t="str" cm="1">
        <f t="array" ref="R177">_xlfn.IFS(Table1[[#This Row],[Asset Class]]&lt;&gt;"Local","y",R$11=$E177,"y",Table1[[#This Row],[Asset Class]]="Local","")</f>
        <v/>
      </c>
      <c r="S177" s="358" t="str" cm="1">
        <f t="array" ref="S177">_xlfn.IFS(Table1[[#This Row],[Asset Class]]&lt;&gt;"Local","y",S$11=$E177,"y",Table1[[#This Row],[Asset Class]]="Local","")</f>
        <v>y</v>
      </c>
      <c r="U177" s="109" t="str">
        <f>IF(Table1[[#This Row],[Asset Class]]&lt;&gt;"Local",0.25,IF(P177="y",1,""))</f>
        <v/>
      </c>
      <c r="V177" s="435" t="str">
        <f>IF(Table1[[#This Row],[Asset Class]]&lt;&gt;"Local",0.25,IF(Q177="y",1,""))</f>
        <v/>
      </c>
      <c r="W177" s="435" t="str">
        <f>IF(Table1[[#This Row],[Asset Class]]&lt;&gt;"Local",0.25,IF(R177="y",1,""))</f>
        <v/>
      </c>
      <c r="X177" s="435">
        <f>IF(Table1[[#This Row],[Asset Class]]&lt;&gt;"Local",0.25,IF(S177="y",1,""))</f>
        <v>1</v>
      </c>
      <c r="Y177" s="109">
        <f t="shared" si="13"/>
        <v>1</v>
      </c>
      <c r="AA177" s="274" t="str">
        <f t="shared" si="14"/>
        <v/>
      </c>
      <c r="AB177" s="275" t="str">
        <f t="shared" si="15"/>
        <v/>
      </c>
      <c r="AC177" s="275" t="str">
        <f t="shared" si="16"/>
        <v/>
      </c>
      <c r="AD177" s="275">
        <f t="shared" si="17"/>
        <v>1171570</v>
      </c>
      <c r="AE177" s="276">
        <f t="shared" si="18"/>
        <v>1171570</v>
      </c>
    </row>
    <row r="178" spans="2:31">
      <c r="B178" s="227" t="s">
        <v>387</v>
      </c>
      <c r="C178" s="228" t="s">
        <v>388</v>
      </c>
      <c r="D178" s="228" t="s">
        <v>110</v>
      </c>
      <c r="E178" s="228" t="s">
        <v>106</v>
      </c>
      <c r="F178" s="258" t="s">
        <v>107</v>
      </c>
      <c r="G178" s="374">
        <v>0.5</v>
      </c>
      <c r="H178" s="377">
        <v>8100.4060383931246</v>
      </c>
      <c r="I178" s="382">
        <v>111.62041035606889</v>
      </c>
      <c r="J178" s="349">
        <f>Table1[[#This Row],[Embellishment Area (m2)]]*Table1[[#This Row],[Construction Unit Rate ($/m)]]*Table1[[#This Row],[Embellishment Area Factor]]</f>
        <v>452085.32302810944</v>
      </c>
      <c r="K178" s="263">
        <v>16200.812076786249</v>
      </c>
      <c r="L178" s="354">
        <v>66.125722619436161</v>
      </c>
      <c r="M178" s="101">
        <f>Table1[[#This Row],[Size of land (m2)]]*Table1[[#This Row],[Land Unit Rate ($/m2)]]</f>
        <v>1071290.405599179</v>
      </c>
      <c r="N178" s="261">
        <v>2021</v>
      </c>
      <c r="O178" s="219">
        <f>ROUND(IF(Table1[[#This Row],[Valuation Year]]=2016,(Table1[[#This Row],[Total Construction Cost ($)]]+Table1[[#This Row],[Land Value]])*('General Input Sheet'!$G$38/'General Input Sheet'!$G$43),Table1[[#This Row],[Total Construction Cost ($)]]+Table1[[#This Row],[Land Value]]),0)</f>
        <v>1523376</v>
      </c>
      <c r="P178" s="139" t="str" cm="1">
        <f t="array" ref="P178">_xlfn.IFS(Table1[[#This Row],[Asset Class]]&lt;&gt;"Local","y",P$11=$E178,"y",Table1[[#This Row],[Asset Class]]="Local","")</f>
        <v>y</v>
      </c>
      <c r="Q178" s="99" t="str" cm="1">
        <f t="array" ref="Q178">_xlfn.IFS(Table1[[#This Row],[Asset Class]]&lt;&gt;"Local","y",Q$11=$E178,"y",Table1[[#This Row],[Asset Class]]="Local","")</f>
        <v/>
      </c>
      <c r="R178" s="99" t="str" cm="1">
        <f t="array" ref="R178">_xlfn.IFS(Table1[[#This Row],[Asset Class]]&lt;&gt;"Local","y",R$11=$E178,"y",Table1[[#This Row],[Asset Class]]="Local","")</f>
        <v/>
      </c>
      <c r="S178" s="358" t="str" cm="1">
        <f t="array" ref="S178">_xlfn.IFS(Table1[[#This Row],[Asset Class]]&lt;&gt;"Local","y",S$11=$E178,"y",Table1[[#This Row],[Asset Class]]="Local","")</f>
        <v/>
      </c>
      <c r="U178" s="109">
        <f>IF(Table1[[#This Row],[Asset Class]]&lt;&gt;"Local",0.25,IF(P178="y",1,""))</f>
        <v>1</v>
      </c>
      <c r="V178" s="435" t="str">
        <f>IF(Table1[[#This Row],[Asset Class]]&lt;&gt;"Local",0.25,IF(Q178="y",1,""))</f>
        <v/>
      </c>
      <c r="W178" s="435" t="str">
        <f>IF(Table1[[#This Row],[Asset Class]]&lt;&gt;"Local",0.25,IF(R178="y",1,""))</f>
        <v/>
      </c>
      <c r="X178" s="435" t="str">
        <f>IF(Table1[[#This Row],[Asset Class]]&lt;&gt;"Local",0.25,IF(S178="y",1,""))</f>
        <v/>
      </c>
      <c r="Y178" s="109">
        <f t="shared" si="13"/>
        <v>1</v>
      </c>
      <c r="AA178" s="274">
        <f t="shared" si="14"/>
        <v>1523376</v>
      </c>
      <c r="AB178" s="275" t="str">
        <f t="shared" si="15"/>
        <v/>
      </c>
      <c r="AC178" s="275" t="str">
        <f t="shared" si="16"/>
        <v/>
      </c>
      <c r="AD178" s="275" t="str">
        <f t="shared" si="17"/>
        <v/>
      </c>
      <c r="AE178" s="276">
        <f t="shared" si="18"/>
        <v>1523376</v>
      </c>
    </row>
    <row r="179" spans="2:31">
      <c r="B179" s="227" t="s">
        <v>387</v>
      </c>
      <c r="C179" s="228" t="s">
        <v>389</v>
      </c>
      <c r="D179" s="228" t="s">
        <v>110</v>
      </c>
      <c r="E179" s="228" t="s">
        <v>106</v>
      </c>
      <c r="F179" s="258" t="s">
        <v>102</v>
      </c>
      <c r="G179" s="374">
        <v>0.5</v>
      </c>
      <c r="H179" s="377">
        <v>832.85063211684701</v>
      </c>
      <c r="I179" s="382">
        <v>111.62041035606889</v>
      </c>
      <c r="J179" s="349">
        <f>Table1[[#This Row],[Embellishment Area (m2)]]*Table1[[#This Row],[Construction Unit Rate ($/m)]]*Table1[[#This Row],[Embellishment Area Factor]]</f>
        <v>46481.564661096912</v>
      </c>
      <c r="K179" s="263">
        <v>1665.701264233694</v>
      </c>
      <c r="L179" s="354">
        <v>66.125722619436161</v>
      </c>
      <c r="M179" s="101">
        <f>Table1[[#This Row],[Size of land (m2)]]*Table1[[#This Row],[Land Unit Rate ($/m2)]]</f>
        <v>110145.6997655614</v>
      </c>
      <c r="N179" s="261">
        <v>2021</v>
      </c>
      <c r="O179" s="219">
        <f>ROUND(IF(Table1[[#This Row],[Valuation Year]]=2016,(Table1[[#This Row],[Total Construction Cost ($)]]+Table1[[#This Row],[Land Value]])*('General Input Sheet'!$G$38/'General Input Sheet'!$G$43),Table1[[#This Row],[Total Construction Cost ($)]]+Table1[[#This Row],[Land Value]]),0)</f>
        <v>156627</v>
      </c>
      <c r="P179" s="139" t="str" cm="1">
        <f t="array" ref="P179">_xlfn.IFS(Table1[[#This Row],[Asset Class]]&lt;&gt;"Local","y",P$11=$E179,"y",Table1[[#This Row],[Asset Class]]="Local","")</f>
        <v>y</v>
      </c>
      <c r="Q179" s="99" t="str" cm="1">
        <f t="array" ref="Q179">_xlfn.IFS(Table1[[#This Row],[Asset Class]]&lt;&gt;"Local","y",Q$11=$E179,"y",Table1[[#This Row],[Asset Class]]="Local","")</f>
        <v/>
      </c>
      <c r="R179" s="99" t="str" cm="1">
        <f t="array" ref="R179">_xlfn.IFS(Table1[[#This Row],[Asset Class]]&lt;&gt;"Local","y",R$11=$E179,"y",Table1[[#This Row],[Asset Class]]="Local","")</f>
        <v/>
      </c>
      <c r="S179" s="358" t="str" cm="1">
        <f t="array" ref="S179">_xlfn.IFS(Table1[[#This Row],[Asset Class]]&lt;&gt;"Local","y",S$11=$E179,"y",Table1[[#This Row],[Asset Class]]="Local","")</f>
        <v/>
      </c>
      <c r="U179" s="109">
        <f>IF(Table1[[#This Row],[Asset Class]]&lt;&gt;"Local",0.25,IF(P179="y",1,""))</f>
        <v>1</v>
      </c>
      <c r="V179" s="435" t="str">
        <f>IF(Table1[[#This Row],[Asset Class]]&lt;&gt;"Local",0.25,IF(Q179="y",1,""))</f>
        <v/>
      </c>
      <c r="W179" s="435" t="str">
        <f>IF(Table1[[#This Row],[Asset Class]]&lt;&gt;"Local",0.25,IF(R179="y",1,""))</f>
        <v/>
      </c>
      <c r="X179" s="435" t="str">
        <f>IF(Table1[[#This Row],[Asset Class]]&lt;&gt;"Local",0.25,IF(S179="y",1,""))</f>
        <v/>
      </c>
      <c r="Y179" s="109">
        <f t="shared" si="13"/>
        <v>1</v>
      </c>
      <c r="AA179" s="274">
        <f t="shared" si="14"/>
        <v>156627</v>
      </c>
      <c r="AB179" s="275" t="str">
        <f t="shared" si="15"/>
        <v/>
      </c>
      <c r="AC179" s="275" t="str">
        <f t="shared" si="16"/>
        <v/>
      </c>
      <c r="AD179" s="275" t="str">
        <f t="shared" si="17"/>
        <v/>
      </c>
      <c r="AE179" s="276">
        <f t="shared" si="18"/>
        <v>156627</v>
      </c>
    </row>
    <row r="180" spans="2:31">
      <c r="B180" s="227" t="s">
        <v>390</v>
      </c>
      <c r="C180" s="228" t="s">
        <v>391</v>
      </c>
      <c r="D180" s="228" t="s">
        <v>110</v>
      </c>
      <c r="E180" s="228" t="s">
        <v>106</v>
      </c>
      <c r="F180" s="258" t="s">
        <v>102</v>
      </c>
      <c r="G180" s="374">
        <v>0.5</v>
      </c>
      <c r="H180" s="377">
        <v>3461.3610594797142</v>
      </c>
      <c r="I180" s="382">
        <v>111.62041035606889</v>
      </c>
      <c r="J180" s="349">
        <f>Table1[[#This Row],[Embellishment Area (m2)]]*Table1[[#This Row],[Construction Unit Rate ($/m)]]*Table1[[#This Row],[Embellishment Area Factor]]</f>
        <v>193179.27092482153</v>
      </c>
      <c r="K180" s="263">
        <v>6922.7221189594284</v>
      </c>
      <c r="L180" s="354">
        <v>66.125722619436161</v>
      </c>
      <c r="M180" s="101">
        <f>Table1[[#This Row],[Size of land (m2)]]*Table1[[#This Row],[Land Unit Rate ($/m2)]]</f>
        <v>457770.00260974647</v>
      </c>
      <c r="N180" s="261">
        <v>2021</v>
      </c>
      <c r="O180" s="219">
        <f>ROUND(IF(Table1[[#This Row],[Valuation Year]]=2016,(Table1[[#This Row],[Total Construction Cost ($)]]+Table1[[#This Row],[Land Value]])*('General Input Sheet'!$G$38/'General Input Sheet'!$G$43),Table1[[#This Row],[Total Construction Cost ($)]]+Table1[[#This Row],[Land Value]]),0)</f>
        <v>650949</v>
      </c>
      <c r="P180" s="139" t="str" cm="1">
        <f t="array" ref="P180">_xlfn.IFS(Table1[[#This Row],[Asset Class]]&lt;&gt;"Local","y",P$11=$E180,"y",Table1[[#This Row],[Asset Class]]="Local","")</f>
        <v>y</v>
      </c>
      <c r="Q180" s="99" t="str" cm="1">
        <f t="array" ref="Q180">_xlfn.IFS(Table1[[#This Row],[Asset Class]]&lt;&gt;"Local","y",Q$11=$E180,"y",Table1[[#This Row],[Asset Class]]="Local","")</f>
        <v/>
      </c>
      <c r="R180" s="99" t="str" cm="1">
        <f t="array" ref="R180">_xlfn.IFS(Table1[[#This Row],[Asset Class]]&lt;&gt;"Local","y",R$11=$E180,"y",Table1[[#This Row],[Asset Class]]="Local","")</f>
        <v/>
      </c>
      <c r="S180" s="358" t="str" cm="1">
        <f t="array" ref="S180">_xlfn.IFS(Table1[[#This Row],[Asset Class]]&lt;&gt;"Local","y",S$11=$E180,"y",Table1[[#This Row],[Asset Class]]="Local","")</f>
        <v/>
      </c>
      <c r="U180" s="109">
        <f>IF(Table1[[#This Row],[Asset Class]]&lt;&gt;"Local",0.25,IF(P180="y",1,""))</f>
        <v>1</v>
      </c>
      <c r="V180" s="435" t="str">
        <f>IF(Table1[[#This Row],[Asset Class]]&lt;&gt;"Local",0.25,IF(Q180="y",1,""))</f>
        <v/>
      </c>
      <c r="W180" s="435" t="str">
        <f>IF(Table1[[#This Row],[Asset Class]]&lt;&gt;"Local",0.25,IF(R180="y",1,""))</f>
        <v/>
      </c>
      <c r="X180" s="435" t="str">
        <f>IF(Table1[[#This Row],[Asset Class]]&lt;&gt;"Local",0.25,IF(S180="y",1,""))</f>
        <v/>
      </c>
      <c r="Y180" s="109">
        <f t="shared" si="13"/>
        <v>1</v>
      </c>
      <c r="AA180" s="274">
        <f t="shared" si="14"/>
        <v>650949</v>
      </c>
      <c r="AB180" s="275" t="str">
        <f t="shared" si="15"/>
        <v/>
      </c>
      <c r="AC180" s="275" t="str">
        <f t="shared" si="16"/>
        <v/>
      </c>
      <c r="AD180" s="275" t="str">
        <f t="shared" si="17"/>
        <v/>
      </c>
      <c r="AE180" s="276">
        <f t="shared" si="18"/>
        <v>650949</v>
      </c>
    </row>
    <row r="181" spans="2:31">
      <c r="B181" s="227" t="s">
        <v>392</v>
      </c>
      <c r="C181" s="228" t="s">
        <v>393</v>
      </c>
      <c r="D181" s="228" t="s">
        <v>110</v>
      </c>
      <c r="E181" s="228" t="s">
        <v>106</v>
      </c>
      <c r="F181" s="258" t="s">
        <v>102</v>
      </c>
      <c r="G181" s="374">
        <v>0.5</v>
      </c>
      <c r="H181" s="377">
        <v>2404.6538457819347</v>
      </c>
      <c r="I181" s="382">
        <v>111.62041035606889</v>
      </c>
      <c r="J181" s="349">
        <f>Table1[[#This Row],[Embellishment Area (m2)]]*Table1[[#This Row],[Construction Unit Rate ($/m)]]*Table1[[#This Row],[Embellishment Area Factor]]</f>
        <v>134204.22451523936</v>
      </c>
      <c r="K181" s="263">
        <v>4809.3076915638694</v>
      </c>
      <c r="L181" s="354">
        <v>66.125722619436161</v>
      </c>
      <c r="M181" s="101">
        <f>Table1[[#This Row],[Size of land (m2)]]*Table1[[#This Row],[Land Unit Rate ($/m2)]]</f>
        <v>318018.94640387327</v>
      </c>
      <c r="N181" s="261">
        <v>2021</v>
      </c>
      <c r="O181" s="219">
        <f>ROUND(IF(Table1[[#This Row],[Valuation Year]]=2016,(Table1[[#This Row],[Total Construction Cost ($)]]+Table1[[#This Row],[Land Value]])*('General Input Sheet'!$G$38/'General Input Sheet'!$G$43),Table1[[#This Row],[Total Construction Cost ($)]]+Table1[[#This Row],[Land Value]]),0)</f>
        <v>452223</v>
      </c>
      <c r="P181" s="139" t="str" cm="1">
        <f t="array" ref="P181">_xlfn.IFS(Table1[[#This Row],[Asset Class]]&lt;&gt;"Local","y",P$11=$E181,"y",Table1[[#This Row],[Asset Class]]="Local","")</f>
        <v>y</v>
      </c>
      <c r="Q181" s="99" t="str" cm="1">
        <f t="array" ref="Q181">_xlfn.IFS(Table1[[#This Row],[Asset Class]]&lt;&gt;"Local","y",Q$11=$E181,"y",Table1[[#This Row],[Asset Class]]="Local","")</f>
        <v/>
      </c>
      <c r="R181" s="99" t="str" cm="1">
        <f t="array" ref="R181">_xlfn.IFS(Table1[[#This Row],[Asset Class]]&lt;&gt;"Local","y",R$11=$E181,"y",Table1[[#This Row],[Asset Class]]="Local","")</f>
        <v/>
      </c>
      <c r="S181" s="358" t="str" cm="1">
        <f t="array" ref="S181">_xlfn.IFS(Table1[[#This Row],[Asset Class]]&lt;&gt;"Local","y",S$11=$E181,"y",Table1[[#This Row],[Asset Class]]="Local","")</f>
        <v/>
      </c>
      <c r="U181" s="109">
        <f>IF(Table1[[#This Row],[Asset Class]]&lt;&gt;"Local",0.25,IF(P181="y",1,""))</f>
        <v>1</v>
      </c>
      <c r="V181" s="435" t="str">
        <f>IF(Table1[[#This Row],[Asset Class]]&lt;&gt;"Local",0.25,IF(Q181="y",1,""))</f>
        <v/>
      </c>
      <c r="W181" s="435" t="str">
        <f>IF(Table1[[#This Row],[Asset Class]]&lt;&gt;"Local",0.25,IF(R181="y",1,""))</f>
        <v/>
      </c>
      <c r="X181" s="435" t="str">
        <f>IF(Table1[[#This Row],[Asset Class]]&lt;&gt;"Local",0.25,IF(S181="y",1,""))</f>
        <v/>
      </c>
      <c r="Y181" s="109">
        <f t="shared" si="13"/>
        <v>1</v>
      </c>
      <c r="AA181" s="274">
        <f t="shared" si="14"/>
        <v>452223</v>
      </c>
      <c r="AB181" s="275" t="str">
        <f t="shared" si="15"/>
        <v/>
      </c>
      <c r="AC181" s="275" t="str">
        <f t="shared" si="16"/>
        <v/>
      </c>
      <c r="AD181" s="275" t="str">
        <f t="shared" si="17"/>
        <v/>
      </c>
      <c r="AE181" s="276">
        <f t="shared" si="18"/>
        <v>452223</v>
      </c>
    </row>
    <row r="182" spans="2:31">
      <c r="B182" s="227" t="s">
        <v>392</v>
      </c>
      <c r="C182" s="228" t="s">
        <v>394</v>
      </c>
      <c r="D182" s="228" t="s">
        <v>110</v>
      </c>
      <c r="E182" s="228" t="s">
        <v>106</v>
      </c>
      <c r="F182" s="258" t="s">
        <v>102</v>
      </c>
      <c r="G182" s="374">
        <v>0.5</v>
      </c>
      <c r="H182" s="377">
        <v>7110.1366609964252</v>
      </c>
      <c r="I182" s="382">
        <v>111.62041035606889</v>
      </c>
      <c r="J182" s="349">
        <f>Table1[[#This Row],[Embellishment Area (m2)]]*Table1[[#This Row],[Construction Unit Rate ($/m)]]*Table1[[#This Row],[Embellishment Area Factor]]</f>
        <v>396818.1858940752</v>
      </c>
      <c r="K182" s="263">
        <v>14220.27332199285</v>
      </c>
      <c r="L182" s="354">
        <v>66.125722619436161</v>
      </c>
      <c r="M182" s="101">
        <f>Table1[[#This Row],[Size of land (m2)]]*Table1[[#This Row],[Land Unit Rate ($/m2)]]</f>
        <v>940325.84926266724</v>
      </c>
      <c r="N182" s="261">
        <v>2021</v>
      </c>
      <c r="O182" s="219">
        <f>ROUND(IF(Table1[[#This Row],[Valuation Year]]=2016,(Table1[[#This Row],[Total Construction Cost ($)]]+Table1[[#This Row],[Land Value]])*('General Input Sheet'!$G$38/'General Input Sheet'!$G$43),Table1[[#This Row],[Total Construction Cost ($)]]+Table1[[#This Row],[Land Value]]),0)</f>
        <v>1337144</v>
      </c>
      <c r="P182" s="139" t="str" cm="1">
        <f t="array" ref="P182">_xlfn.IFS(Table1[[#This Row],[Asset Class]]&lt;&gt;"Local","y",P$11=$E182,"y",Table1[[#This Row],[Asset Class]]="Local","")</f>
        <v>y</v>
      </c>
      <c r="Q182" s="99" t="str" cm="1">
        <f t="array" ref="Q182">_xlfn.IFS(Table1[[#This Row],[Asset Class]]&lt;&gt;"Local","y",Q$11=$E182,"y",Table1[[#This Row],[Asset Class]]="Local","")</f>
        <v/>
      </c>
      <c r="R182" s="99" t="str" cm="1">
        <f t="array" ref="R182">_xlfn.IFS(Table1[[#This Row],[Asset Class]]&lt;&gt;"Local","y",R$11=$E182,"y",Table1[[#This Row],[Asset Class]]="Local","")</f>
        <v/>
      </c>
      <c r="S182" s="358" t="str" cm="1">
        <f t="array" ref="S182">_xlfn.IFS(Table1[[#This Row],[Asset Class]]&lt;&gt;"Local","y",S$11=$E182,"y",Table1[[#This Row],[Asset Class]]="Local","")</f>
        <v/>
      </c>
      <c r="U182" s="109">
        <f>IF(Table1[[#This Row],[Asset Class]]&lt;&gt;"Local",0.25,IF(P182="y",1,""))</f>
        <v>1</v>
      </c>
      <c r="V182" s="435" t="str">
        <f>IF(Table1[[#This Row],[Asset Class]]&lt;&gt;"Local",0.25,IF(Q182="y",1,""))</f>
        <v/>
      </c>
      <c r="W182" s="435" t="str">
        <f>IF(Table1[[#This Row],[Asset Class]]&lt;&gt;"Local",0.25,IF(R182="y",1,""))</f>
        <v/>
      </c>
      <c r="X182" s="435" t="str">
        <f>IF(Table1[[#This Row],[Asset Class]]&lt;&gt;"Local",0.25,IF(S182="y",1,""))</f>
        <v/>
      </c>
      <c r="Y182" s="109">
        <f t="shared" si="13"/>
        <v>1</v>
      </c>
      <c r="AA182" s="274">
        <f t="shared" si="14"/>
        <v>1337144</v>
      </c>
      <c r="AB182" s="275" t="str">
        <f t="shared" si="15"/>
        <v/>
      </c>
      <c r="AC182" s="275" t="str">
        <f t="shared" si="16"/>
        <v/>
      </c>
      <c r="AD182" s="275" t="str">
        <f t="shared" si="17"/>
        <v/>
      </c>
      <c r="AE182" s="276">
        <f t="shared" si="18"/>
        <v>1337144</v>
      </c>
    </row>
    <row r="183" spans="2:31">
      <c r="B183" s="227" t="s">
        <v>395</v>
      </c>
      <c r="C183" s="228" t="s">
        <v>396</v>
      </c>
      <c r="D183" s="228" t="s">
        <v>100</v>
      </c>
      <c r="E183" s="228" t="s">
        <v>106</v>
      </c>
      <c r="F183" s="258" t="s">
        <v>135</v>
      </c>
      <c r="G183" s="374">
        <v>0.5</v>
      </c>
      <c r="H183" s="377">
        <v>21901.184689363494</v>
      </c>
      <c r="I183" s="382">
        <v>407.064610062648</v>
      </c>
      <c r="J183" s="349">
        <f>Table1[[#This Row],[Embellishment Area (m2)]]*Table1[[#This Row],[Construction Unit Rate ($/m)]]*Table1[[#This Row],[Embellishment Area Factor]]</f>
        <v>4457598.6027428936</v>
      </c>
      <c r="K183" s="263">
        <v>43802.369378726988</v>
      </c>
      <c r="L183" s="354">
        <v>112.7890879358248</v>
      </c>
      <c r="M183" s="101">
        <f>Table1[[#This Row],[Size of land (m2)]]*Table1[[#This Row],[Land Unit Rate ($/m2)]]</f>
        <v>4940429.2916547172</v>
      </c>
      <c r="N183" s="261">
        <v>2021</v>
      </c>
      <c r="O183" s="219">
        <f>ROUND(IF(Table1[[#This Row],[Valuation Year]]=2016,(Table1[[#This Row],[Total Construction Cost ($)]]+Table1[[#This Row],[Land Value]])*('General Input Sheet'!$G$38/'General Input Sheet'!$G$43),Table1[[#This Row],[Total Construction Cost ($)]]+Table1[[#This Row],[Land Value]]),0)</f>
        <v>9398028</v>
      </c>
      <c r="P183" s="139" t="str" cm="1">
        <f t="array" ref="P183">_xlfn.IFS(Table1[[#This Row],[Asset Class]]&lt;&gt;"Local","y",P$11=$E183,"y",Table1[[#This Row],[Asset Class]]="Local","")</f>
        <v>y</v>
      </c>
      <c r="Q183" s="99" t="str" cm="1">
        <f t="array" ref="Q183">_xlfn.IFS(Table1[[#This Row],[Asset Class]]&lt;&gt;"Local","y",Q$11=$E183,"y",Table1[[#This Row],[Asset Class]]="Local","")</f>
        <v>y</v>
      </c>
      <c r="R183" s="99" t="str" cm="1">
        <f t="array" ref="R183">_xlfn.IFS(Table1[[#This Row],[Asset Class]]&lt;&gt;"Local","y",R$11=$E183,"y",Table1[[#This Row],[Asset Class]]="Local","")</f>
        <v>y</v>
      </c>
      <c r="S183" s="358" t="str" cm="1">
        <f t="array" ref="S183">_xlfn.IFS(Table1[[#This Row],[Asset Class]]&lt;&gt;"Local","y",S$11=$E183,"y",Table1[[#This Row],[Asset Class]]="Local","")</f>
        <v>y</v>
      </c>
      <c r="U183" s="109">
        <f>IF(Table1[[#This Row],[Asset Class]]&lt;&gt;"Local",0.25,IF(P183="y",1,""))</f>
        <v>0.25</v>
      </c>
      <c r="V183" s="435">
        <f>IF(Table1[[#This Row],[Asset Class]]&lt;&gt;"Local",0.25,IF(Q183="y",1,""))</f>
        <v>0.25</v>
      </c>
      <c r="W183" s="435">
        <f>IF(Table1[[#This Row],[Asset Class]]&lt;&gt;"Local",0.25,IF(R183="y",1,""))</f>
        <v>0.25</v>
      </c>
      <c r="X183" s="435">
        <f>IF(Table1[[#This Row],[Asset Class]]&lt;&gt;"Local",0.25,IF(S183="y",1,""))</f>
        <v>0.25</v>
      </c>
      <c r="Y183" s="109">
        <f t="shared" si="13"/>
        <v>1</v>
      </c>
      <c r="AA183" s="274">
        <f t="shared" si="14"/>
        <v>2349507</v>
      </c>
      <c r="AB183" s="275">
        <f t="shared" si="15"/>
        <v>2349507</v>
      </c>
      <c r="AC183" s="275">
        <f t="shared" si="16"/>
        <v>2349507</v>
      </c>
      <c r="AD183" s="275">
        <f t="shared" si="17"/>
        <v>2349507</v>
      </c>
      <c r="AE183" s="276">
        <f t="shared" si="18"/>
        <v>9398028</v>
      </c>
    </row>
    <row r="184" spans="2:31">
      <c r="B184" s="227" t="s">
        <v>392</v>
      </c>
      <c r="C184" s="228" t="s">
        <v>397</v>
      </c>
      <c r="D184" s="228" t="s">
        <v>110</v>
      </c>
      <c r="E184" s="228" t="s">
        <v>106</v>
      </c>
      <c r="F184" s="258" t="s">
        <v>107</v>
      </c>
      <c r="G184" s="374">
        <v>0.5</v>
      </c>
      <c r="H184" s="377">
        <v>36706.824103546343</v>
      </c>
      <c r="I184" s="382">
        <v>111.62041035606889</v>
      </c>
      <c r="J184" s="349">
        <f>Table1[[#This Row],[Embellishment Area (m2)]]*Table1[[#This Row],[Construction Unit Rate ($/m)]]*Table1[[#This Row],[Embellishment Area Factor]]</f>
        <v>2048615.3846529417</v>
      </c>
      <c r="K184" s="263">
        <v>73413.648207092687</v>
      </c>
      <c r="L184" s="354">
        <v>66.125722619436161</v>
      </c>
      <c r="M184" s="101">
        <f>Table1[[#This Row],[Size of land (m2)]]*Table1[[#This Row],[Land Unit Rate ($/m2)]]</f>
        <v>4854530.5378230782</v>
      </c>
      <c r="N184" s="261">
        <v>2021</v>
      </c>
      <c r="O184" s="219">
        <f>ROUND(IF(Table1[[#This Row],[Valuation Year]]=2016,(Table1[[#This Row],[Total Construction Cost ($)]]+Table1[[#This Row],[Land Value]])*('General Input Sheet'!$G$38/'General Input Sheet'!$G$43),Table1[[#This Row],[Total Construction Cost ($)]]+Table1[[#This Row],[Land Value]]),0)</f>
        <v>6903146</v>
      </c>
      <c r="P184" s="139" t="str" cm="1">
        <f t="array" ref="P184">_xlfn.IFS(Table1[[#This Row],[Asset Class]]&lt;&gt;"Local","y",P$11=$E184,"y",Table1[[#This Row],[Asset Class]]="Local","")</f>
        <v>y</v>
      </c>
      <c r="Q184" s="99" t="str" cm="1">
        <f t="array" ref="Q184">_xlfn.IFS(Table1[[#This Row],[Asset Class]]&lt;&gt;"Local","y",Q$11=$E184,"y",Table1[[#This Row],[Asset Class]]="Local","")</f>
        <v/>
      </c>
      <c r="R184" s="99" t="str" cm="1">
        <f t="array" ref="R184">_xlfn.IFS(Table1[[#This Row],[Asset Class]]&lt;&gt;"Local","y",R$11=$E184,"y",Table1[[#This Row],[Asset Class]]="Local","")</f>
        <v/>
      </c>
      <c r="S184" s="358" t="str" cm="1">
        <f t="array" ref="S184">_xlfn.IFS(Table1[[#This Row],[Asset Class]]&lt;&gt;"Local","y",S$11=$E184,"y",Table1[[#This Row],[Asset Class]]="Local","")</f>
        <v/>
      </c>
      <c r="U184" s="109">
        <f>IF(Table1[[#This Row],[Asset Class]]&lt;&gt;"Local",0.25,IF(P184="y",1,""))</f>
        <v>1</v>
      </c>
      <c r="V184" s="435" t="str">
        <f>IF(Table1[[#This Row],[Asset Class]]&lt;&gt;"Local",0.25,IF(Q184="y",1,""))</f>
        <v/>
      </c>
      <c r="W184" s="435" t="str">
        <f>IF(Table1[[#This Row],[Asset Class]]&lt;&gt;"Local",0.25,IF(R184="y",1,""))</f>
        <v/>
      </c>
      <c r="X184" s="435" t="str">
        <f>IF(Table1[[#This Row],[Asset Class]]&lt;&gt;"Local",0.25,IF(S184="y",1,""))</f>
        <v/>
      </c>
      <c r="Y184" s="109">
        <f t="shared" si="13"/>
        <v>1</v>
      </c>
      <c r="AA184" s="274">
        <f t="shared" si="14"/>
        <v>6903146</v>
      </c>
      <c r="AB184" s="275" t="str">
        <f t="shared" si="15"/>
        <v/>
      </c>
      <c r="AC184" s="275" t="str">
        <f t="shared" si="16"/>
        <v/>
      </c>
      <c r="AD184" s="275" t="str">
        <f t="shared" si="17"/>
        <v/>
      </c>
      <c r="AE184" s="276">
        <f t="shared" si="18"/>
        <v>6903146</v>
      </c>
    </row>
    <row r="185" spans="2:31">
      <c r="B185" s="227" t="s">
        <v>392</v>
      </c>
      <c r="C185" s="228" t="s">
        <v>398</v>
      </c>
      <c r="D185" s="228" t="s">
        <v>110</v>
      </c>
      <c r="E185" s="228" t="s">
        <v>106</v>
      </c>
      <c r="F185" s="258" t="s">
        <v>102</v>
      </c>
      <c r="G185" s="374">
        <v>0.5</v>
      </c>
      <c r="H185" s="377">
        <v>6608.1079814749046</v>
      </c>
      <c r="I185" s="382">
        <v>111.62041035606889</v>
      </c>
      <c r="J185" s="349">
        <f>Table1[[#This Row],[Embellishment Area (m2)]]*Table1[[#This Row],[Construction Unit Rate ($/m)]]*Table1[[#This Row],[Embellishment Area Factor]]</f>
        <v>368799.86228472146</v>
      </c>
      <c r="K185" s="263">
        <v>13216.215962949809</v>
      </c>
      <c r="L185" s="354">
        <v>66.125722619436161</v>
      </c>
      <c r="M185" s="101">
        <f>Table1[[#This Row],[Size of land (m2)]]*Table1[[#This Row],[Land Unit Rate ($/m2)]]</f>
        <v>873931.83084458346</v>
      </c>
      <c r="N185" s="261">
        <v>2021</v>
      </c>
      <c r="O185" s="219">
        <f>ROUND(IF(Table1[[#This Row],[Valuation Year]]=2016,(Table1[[#This Row],[Total Construction Cost ($)]]+Table1[[#This Row],[Land Value]])*('General Input Sheet'!$G$38/'General Input Sheet'!$G$43),Table1[[#This Row],[Total Construction Cost ($)]]+Table1[[#This Row],[Land Value]]),0)</f>
        <v>1242732</v>
      </c>
      <c r="P185" s="139" t="str" cm="1">
        <f t="array" ref="P185">_xlfn.IFS(Table1[[#This Row],[Asset Class]]&lt;&gt;"Local","y",P$11=$E185,"y",Table1[[#This Row],[Asset Class]]="Local","")</f>
        <v>y</v>
      </c>
      <c r="Q185" s="99" t="str" cm="1">
        <f t="array" ref="Q185">_xlfn.IFS(Table1[[#This Row],[Asset Class]]&lt;&gt;"Local","y",Q$11=$E185,"y",Table1[[#This Row],[Asset Class]]="Local","")</f>
        <v/>
      </c>
      <c r="R185" s="99" t="str" cm="1">
        <f t="array" ref="R185">_xlfn.IFS(Table1[[#This Row],[Asset Class]]&lt;&gt;"Local","y",R$11=$E185,"y",Table1[[#This Row],[Asset Class]]="Local","")</f>
        <v/>
      </c>
      <c r="S185" s="358" t="str" cm="1">
        <f t="array" ref="S185">_xlfn.IFS(Table1[[#This Row],[Asset Class]]&lt;&gt;"Local","y",S$11=$E185,"y",Table1[[#This Row],[Asset Class]]="Local","")</f>
        <v/>
      </c>
      <c r="U185" s="109">
        <f>IF(Table1[[#This Row],[Asset Class]]&lt;&gt;"Local",0.25,IF(P185="y",1,""))</f>
        <v>1</v>
      </c>
      <c r="V185" s="435" t="str">
        <f>IF(Table1[[#This Row],[Asset Class]]&lt;&gt;"Local",0.25,IF(Q185="y",1,""))</f>
        <v/>
      </c>
      <c r="W185" s="435" t="str">
        <f>IF(Table1[[#This Row],[Asset Class]]&lt;&gt;"Local",0.25,IF(R185="y",1,""))</f>
        <v/>
      </c>
      <c r="X185" s="435" t="str">
        <f>IF(Table1[[#This Row],[Asset Class]]&lt;&gt;"Local",0.25,IF(S185="y",1,""))</f>
        <v/>
      </c>
      <c r="Y185" s="109">
        <f t="shared" si="13"/>
        <v>1</v>
      </c>
      <c r="AA185" s="274">
        <f t="shared" si="14"/>
        <v>1242732</v>
      </c>
      <c r="AB185" s="275" t="str">
        <f t="shared" si="15"/>
        <v/>
      </c>
      <c r="AC185" s="275" t="str">
        <f t="shared" si="16"/>
        <v/>
      </c>
      <c r="AD185" s="275" t="str">
        <f t="shared" si="17"/>
        <v/>
      </c>
      <c r="AE185" s="276">
        <f t="shared" si="18"/>
        <v>1242732</v>
      </c>
    </row>
    <row r="186" spans="2:31">
      <c r="B186" s="227" t="s">
        <v>399</v>
      </c>
      <c r="C186" s="228" t="s">
        <v>400</v>
      </c>
      <c r="D186" s="228" t="s">
        <v>110</v>
      </c>
      <c r="E186" s="228" t="s">
        <v>106</v>
      </c>
      <c r="F186" s="258" t="s">
        <v>102</v>
      </c>
      <c r="G186" s="374">
        <v>0.5</v>
      </c>
      <c r="H186" s="377">
        <v>952.24526806784547</v>
      </c>
      <c r="I186" s="382">
        <v>111.62041035606889</v>
      </c>
      <c r="J186" s="349">
        <f>Table1[[#This Row],[Embellishment Area (m2)]]*Table1[[#This Row],[Construction Unit Rate ($/m)]]*Table1[[#This Row],[Embellishment Area Factor]]</f>
        <v>53145.003790678864</v>
      </c>
      <c r="K186" s="263">
        <v>1904.4905361356909</v>
      </c>
      <c r="L186" s="354">
        <v>66.125722619436161</v>
      </c>
      <c r="M186" s="101">
        <f>Table1[[#This Row],[Size of land (m2)]]*Table1[[#This Row],[Land Unit Rate ($/m2)]]</f>
        <v>125935.81292384995</v>
      </c>
      <c r="N186" s="261">
        <v>2021</v>
      </c>
      <c r="O186" s="219">
        <f>ROUND(IF(Table1[[#This Row],[Valuation Year]]=2016,(Table1[[#This Row],[Total Construction Cost ($)]]+Table1[[#This Row],[Land Value]])*('General Input Sheet'!$G$38/'General Input Sheet'!$G$43),Table1[[#This Row],[Total Construction Cost ($)]]+Table1[[#This Row],[Land Value]]),0)</f>
        <v>179081</v>
      </c>
      <c r="P186" s="139" t="str" cm="1">
        <f t="array" ref="P186">_xlfn.IFS(Table1[[#This Row],[Asset Class]]&lt;&gt;"Local","y",P$11=$E186,"y",Table1[[#This Row],[Asset Class]]="Local","")</f>
        <v>y</v>
      </c>
      <c r="Q186" s="99" t="str" cm="1">
        <f t="array" ref="Q186">_xlfn.IFS(Table1[[#This Row],[Asset Class]]&lt;&gt;"Local","y",Q$11=$E186,"y",Table1[[#This Row],[Asset Class]]="Local","")</f>
        <v/>
      </c>
      <c r="R186" s="99" t="str" cm="1">
        <f t="array" ref="R186">_xlfn.IFS(Table1[[#This Row],[Asset Class]]&lt;&gt;"Local","y",R$11=$E186,"y",Table1[[#This Row],[Asset Class]]="Local","")</f>
        <v/>
      </c>
      <c r="S186" s="358" t="str" cm="1">
        <f t="array" ref="S186">_xlfn.IFS(Table1[[#This Row],[Asset Class]]&lt;&gt;"Local","y",S$11=$E186,"y",Table1[[#This Row],[Asset Class]]="Local","")</f>
        <v/>
      </c>
      <c r="U186" s="109">
        <f>IF(Table1[[#This Row],[Asset Class]]&lt;&gt;"Local",0.25,IF(P186="y",1,""))</f>
        <v>1</v>
      </c>
      <c r="V186" s="435" t="str">
        <f>IF(Table1[[#This Row],[Asset Class]]&lt;&gt;"Local",0.25,IF(Q186="y",1,""))</f>
        <v/>
      </c>
      <c r="W186" s="435" t="str">
        <f>IF(Table1[[#This Row],[Asset Class]]&lt;&gt;"Local",0.25,IF(R186="y",1,""))</f>
        <v/>
      </c>
      <c r="X186" s="435" t="str">
        <f>IF(Table1[[#This Row],[Asset Class]]&lt;&gt;"Local",0.25,IF(S186="y",1,""))</f>
        <v/>
      </c>
      <c r="Y186" s="109">
        <f t="shared" si="13"/>
        <v>1</v>
      </c>
      <c r="AA186" s="274">
        <f t="shared" si="14"/>
        <v>179081</v>
      </c>
      <c r="AB186" s="275" t="str">
        <f t="shared" si="15"/>
        <v/>
      </c>
      <c r="AC186" s="275" t="str">
        <f t="shared" si="16"/>
        <v/>
      </c>
      <c r="AD186" s="275" t="str">
        <f t="shared" si="17"/>
        <v/>
      </c>
      <c r="AE186" s="276">
        <f t="shared" si="18"/>
        <v>179081</v>
      </c>
    </row>
    <row r="187" spans="2:31">
      <c r="B187" s="227" t="s">
        <v>399</v>
      </c>
      <c r="C187" s="228" t="s">
        <v>401</v>
      </c>
      <c r="D187" s="228" t="s">
        <v>110</v>
      </c>
      <c r="E187" s="228" t="s">
        <v>106</v>
      </c>
      <c r="F187" s="258" t="s">
        <v>102</v>
      </c>
      <c r="G187" s="374">
        <v>0.5</v>
      </c>
      <c r="H187" s="377">
        <v>9684.2520528710902</v>
      </c>
      <c r="I187" s="382">
        <v>111.62041035606889</v>
      </c>
      <c r="J187" s="349">
        <f>Table1[[#This Row],[Embellishment Area (m2)]]*Table1[[#This Row],[Construction Unit Rate ($/m)]]*Table1[[#This Row],[Embellishment Area Factor]]</f>
        <v>540480.09406653687</v>
      </c>
      <c r="K187" s="263">
        <v>19368.50410574218</v>
      </c>
      <c r="L187" s="354">
        <v>66.125722619436161</v>
      </c>
      <c r="M187" s="101">
        <f>Table1[[#This Row],[Size of land (m2)]]*Table1[[#This Row],[Land Unit Rate ($/m2)]]</f>
        <v>1280756.3300497178</v>
      </c>
      <c r="N187" s="261">
        <v>2021</v>
      </c>
      <c r="O187" s="219">
        <f>ROUND(IF(Table1[[#This Row],[Valuation Year]]=2016,(Table1[[#This Row],[Total Construction Cost ($)]]+Table1[[#This Row],[Land Value]])*('General Input Sheet'!$G$38/'General Input Sheet'!$G$43),Table1[[#This Row],[Total Construction Cost ($)]]+Table1[[#This Row],[Land Value]]),0)</f>
        <v>1821236</v>
      </c>
      <c r="P187" s="139" t="str" cm="1">
        <f t="array" ref="P187">_xlfn.IFS(Table1[[#This Row],[Asset Class]]&lt;&gt;"Local","y",P$11=$E187,"y",Table1[[#This Row],[Asset Class]]="Local","")</f>
        <v>y</v>
      </c>
      <c r="Q187" s="99" t="str" cm="1">
        <f t="array" ref="Q187">_xlfn.IFS(Table1[[#This Row],[Asset Class]]&lt;&gt;"Local","y",Q$11=$E187,"y",Table1[[#This Row],[Asset Class]]="Local","")</f>
        <v/>
      </c>
      <c r="R187" s="99" t="str" cm="1">
        <f t="array" ref="R187">_xlfn.IFS(Table1[[#This Row],[Asset Class]]&lt;&gt;"Local","y",R$11=$E187,"y",Table1[[#This Row],[Asset Class]]="Local","")</f>
        <v/>
      </c>
      <c r="S187" s="358" t="str" cm="1">
        <f t="array" ref="S187">_xlfn.IFS(Table1[[#This Row],[Asset Class]]&lt;&gt;"Local","y",S$11=$E187,"y",Table1[[#This Row],[Asset Class]]="Local","")</f>
        <v/>
      </c>
      <c r="U187" s="109">
        <f>IF(Table1[[#This Row],[Asset Class]]&lt;&gt;"Local",0.25,IF(P187="y",1,""))</f>
        <v>1</v>
      </c>
      <c r="V187" s="435" t="str">
        <f>IF(Table1[[#This Row],[Asset Class]]&lt;&gt;"Local",0.25,IF(Q187="y",1,""))</f>
        <v/>
      </c>
      <c r="W187" s="435" t="str">
        <f>IF(Table1[[#This Row],[Asset Class]]&lt;&gt;"Local",0.25,IF(R187="y",1,""))</f>
        <v/>
      </c>
      <c r="X187" s="435" t="str">
        <f>IF(Table1[[#This Row],[Asset Class]]&lt;&gt;"Local",0.25,IF(S187="y",1,""))</f>
        <v/>
      </c>
      <c r="Y187" s="109">
        <f t="shared" si="13"/>
        <v>1</v>
      </c>
      <c r="AA187" s="274">
        <f t="shared" si="14"/>
        <v>1821236</v>
      </c>
      <c r="AB187" s="275" t="str">
        <f t="shared" si="15"/>
        <v/>
      </c>
      <c r="AC187" s="275" t="str">
        <f t="shared" si="16"/>
        <v/>
      </c>
      <c r="AD187" s="275" t="str">
        <f t="shared" si="17"/>
        <v/>
      </c>
      <c r="AE187" s="276">
        <f t="shared" si="18"/>
        <v>1821236</v>
      </c>
    </row>
    <row r="188" spans="2:31">
      <c r="B188" s="227" t="s">
        <v>402</v>
      </c>
      <c r="C188" s="228" t="s">
        <v>403</v>
      </c>
      <c r="D188" s="228" t="s">
        <v>110</v>
      </c>
      <c r="E188" s="228" t="s">
        <v>106</v>
      </c>
      <c r="F188" s="258" t="s">
        <v>102</v>
      </c>
      <c r="G188" s="374">
        <v>0.5</v>
      </c>
      <c r="H188" s="377">
        <v>2592.1481995445706</v>
      </c>
      <c r="I188" s="382">
        <v>111.62041035606889</v>
      </c>
      <c r="J188" s="349">
        <f>Table1[[#This Row],[Embellishment Area (m2)]]*Table1[[#This Row],[Construction Unit Rate ($/m)]]*Table1[[#This Row],[Embellishment Area Factor]]</f>
        <v>144668.32286845506</v>
      </c>
      <c r="K188" s="263">
        <v>5184.2963990891412</v>
      </c>
      <c r="L188" s="354">
        <v>66.125722619436161</v>
      </c>
      <c r="M188" s="101">
        <f>Table1[[#This Row],[Size of land (m2)]]*Table1[[#This Row],[Land Unit Rate ($/m2)]]</f>
        <v>342815.34566311026</v>
      </c>
      <c r="N188" s="261">
        <v>2021</v>
      </c>
      <c r="O188" s="219">
        <f>ROUND(IF(Table1[[#This Row],[Valuation Year]]=2016,(Table1[[#This Row],[Total Construction Cost ($)]]+Table1[[#This Row],[Land Value]])*('General Input Sheet'!$G$38/'General Input Sheet'!$G$43),Table1[[#This Row],[Total Construction Cost ($)]]+Table1[[#This Row],[Land Value]]),0)</f>
        <v>487484</v>
      </c>
      <c r="P188" s="139" t="str" cm="1">
        <f t="array" ref="P188">_xlfn.IFS(Table1[[#This Row],[Asset Class]]&lt;&gt;"Local","y",P$11=$E188,"y",Table1[[#This Row],[Asset Class]]="Local","")</f>
        <v>y</v>
      </c>
      <c r="Q188" s="99" t="str" cm="1">
        <f t="array" ref="Q188">_xlfn.IFS(Table1[[#This Row],[Asset Class]]&lt;&gt;"Local","y",Q$11=$E188,"y",Table1[[#This Row],[Asset Class]]="Local","")</f>
        <v/>
      </c>
      <c r="R188" s="99" t="str" cm="1">
        <f t="array" ref="R188">_xlfn.IFS(Table1[[#This Row],[Asset Class]]&lt;&gt;"Local","y",R$11=$E188,"y",Table1[[#This Row],[Asset Class]]="Local","")</f>
        <v/>
      </c>
      <c r="S188" s="358" t="str" cm="1">
        <f t="array" ref="S188">_xlfn.IFS(Table1[[#This Row],[Asset Class]]&lt;&gt;"Local","y",S$11=$E188,"y",Table1[[#This Row],[Asset Class]]="Local","")</f>
        <v/>
      </c>
      <c r="U188" s="109">
        <f>IF(Table1[[#This Row],[Asset Class]]&lt;&gt;"Local",0.25,IF(P188="y",1,""))</f>
        <v>1</v>
      </c>
      <c r="V188" s="435" t="str">
        <f>IF(Table1[[#This Row],[Asset Class]]&lt;&gt;"Local",0.25,IF(Q188="y",1,""))</f>
        <v/>
      </c>
      <c r="W188" s="435" t="str">
        <f>IF(Table1[[#This Row],[Asset Class]]&lt;&gt;"Local",0.25,IF(R188="y",1,""))</f>
        <v/>
      </c>
      <c r="X188" s="435" t="str">
        <f>IF(Table1[[#This Row],[Asset Class]]&lt;&gt;"Local",0.25,IF(S188="y",1,""))</f>
        <v/>
      </c>
      <c r="Y188" s="109">
        <f t="shared" si="13"/>
        <v>1</v>
      </c>
      <c r="AA188" s="274">
        <f t="shared" si="14"/>
        <v>487484</v>
      </c>
      <c r="AB188" s="275" t="str">
        <f t="shared" si="15"/>
        <v/>
      </c>
      <c r="AC188" s="275" t="str">
        <f t="shared" si="16"/>
        <v/>
      </c>
      <c r="AD188" s="275" t="str">
        <f t="shared" si="17"/>
        <v/>
      </c>
      <c r="AE188" s="276">
        <f t="shared" si="18"/>
        <v>487484</v>
      </c>
    </row>
    <row r="189" spans="2:31">
      <c r="B189" s="227" t="s">
        <v>404</v>
      </c>
      <c r="C189" s="228" t="s">
        <v>405</v>
      </c>
      <c r="D189" s="228" t="s">
        <v>110</v>
      </c>
      <c r="E189" s="228" t="s">
        <v>106</v>
      </c>
      <c r="F189" s="258" t="s">
        <v>102</v>
      </c>
      <c r="G189" s="374">
        <v>0.5</v>
      </c>
      <c r="H189" s="377">
        <v>3679.9415817185195</v>
      </c>
      <c r="I189" s="382">
        <v>111.62041035606889</v>
      </c>
      <c r="J189" s="349">
        <f>Table1[[#This Row],[Embellishment Area (m2)]]*Table1[[#This Row],[Construction Unit Rate ($/m)]]*Table1[[#This Row],[Embellishment Area Factor]]</f>
        <v>205378.29471889118</v>
      </c>
      <c r="K189" s="263">
        <v>7359.883163437039</v>
      </c>
      <c r="L189" s="354">
        <v>66.125722619436161</v>
      </c>
      <c r="M189" s="101">
        <f>Table1[[#This Row],[Size of land (m2)]]*Table1[[#This Row],[Land Unit Rate ($/m2)]]</f>
        <v>486677.59257689596</v>
      </c>
      <c r="N189" s="261">
        <v>2021</v>
      </c>
      <c r="O189" s="219">
        <f>ROUND(IF(Table1[[#This Row],[Valuation Year]]=2016,(Table1[[#This Row],[Total Construction Cost ($)]]+Table1[[#This Row],[Land Value]])*('General Input Sheet'!$G$38/'General Input Sheet'!$G$43),Table1[[#This Row],[Total Construction Cost ($)]]+Table1[[#This Row],[Land Value]]),0)</f>
        <v>692056</v>
      </c>
      <c r="P189" s="139" t="str" cm="1">
        <f t="array" ref="P189">_xlfn.IFS(Table1[[#This Row],[Asset Class]]&lt;&gt;"Local","y",P$11=$E189,"y",Table1[[#This Row],[Asset Class]]="Local","")</f>
        <v>y</v>
      </c>
      <c r="Q189" s="99" t="str" cm="1">
        <f t="array" ref="Q189">_xlfn.IFS(Table1[[#This Row],[Asset Class]]&lt;&gt;"Local","y",Q$11=$E189,"y",Table1[[#This Row],[Asset Class]]="Local","")</f>
        <v/>
      </c>
      <c r="R189" s="99" t="str" cm="1">
        <f t="array" ref="R189">_xlfn.IFS(Table1[[#This Row],[Asset Class]]&lt;&gt;"Local","y",R$11=$E189,"y",Table1[[#This Row],[Asset Class]]="Local","")</f>
        <v/>
      </c>
      <c r="S189" s="358" t="str" cm="1">
        <f t="array" ref="S189">_xlfn.IFS(Table1[[#This Row],[Asset Class]]&lt;&gt;"Local","y",S$11=$E189,"y",Table1[[#This Row],[Asset Class]]="Local","")</f>
        <v/>
      </c>
      <c r="U189" s="109">
        <f>IF(Table1[[#This Row],[Asset Class]]&lt;&gt;"Local",0.25,IF(P189="y",1,""))</f>
        <v>1</v>
      </c>
      <c r="V189" s="435" t="str">
        <f>IF(Table1[[#This Row],[Asset Class]]&lt;&gt;"Local",0.25,IF(Q189="y",1,""))</f>
        <v/>
      </c>
      <c r="W189" s="435" t="str">
        <f>IF(Table1[[#This Row],[Asset Class]]&lt;&gt;"Local",0.25,IF(R189="y",1,""))</f>
        <v/>
      </c>
      <c r="X189" s="435" t="str">
        <f>IF(Table1[[#This Row],[Asset Class]]&lt;&gt;"Local",0.25,IF(S189="y",1,""))</f>
        <v/>
      </c>
      <c r="Y189" s="109">
        <f t="shared" si="13"/>
        <v>1</v>
      </c>
      <c r="AA189" s="274">
        <f t="shared" si="14"/>
        <v>692056</v>
      </c>
      <c r="AB189" s="275" t="str">
        <f t="shared" si="15"/>
        <v/>
      </c>
      <c r="AC189" s="275" t="str">
        <f t="shared" si="16"/>
        <v/>
      </c>
      <c r="AD189" s="275" t="str">
        <f t="shared" si="17"/>
        <v/>
      </c>
      <c r="AE189" s="276">
        <f t="shared" si="18"/>
        <v>692056</v>
      </c>
    </row>
    <row r="190" spans="2:31">
      <c r="B190" s="227" t="s">
        <v>406</v>
      </c>
      <c r="C190" s="228" t="s">
        <v>407</v>
      </c>
      <c r="D190" s="228" t="s">
        <v>105</v>
      </c>
      <c r="E190" s="228" t="s">
        <v>106</v>
      </c>
      <c r="F190" s="258" t="s">
        <v>130</v>
      </c>
      <c r="G190" s="374">
        <v>0.5</v>
      </c>
      <c r="H190" s="377">
        <v>5734.3953822628946</v>
      </c>
      <c r="I190" s="382">
        <v>295.91815694928124</v>
      </c>
      <c r="J190" s="349">
        <f>Table1[[#This Row],[Embellishment Area (m2)]]*Table1[[#This Row],[Construction Unit Rate ($/m)]]*Table1[[#This Row],[Embellishment Area Factor]]</f>
        <v>848455.85636885243</v>
      </c>
      <c r="K190" s="263">
        <v>11468.790764525789</v>
      </c>
      <c r="L190" s="354">
        <v>157.26221918381682</v>
      </c>
      <c r="M190" s="101">
        <f>Table1[[#This Row],[Size of land (m2)]]*Table1[[#This Row],[Land Unit Rate ($/m2)]]</f>
        <v>1803607.4869841889</v>
      </c>
      <c r="N190" s="261">
        <v>2021</v>
      </c>
      <c r="O190" s="219">
        <f>ROUND(IF(Table1[[#This Row],[Valuation Year]]=2016,(Table1[[#This Row],[Total Construction Cost ($)]]+Table1[[#This Row],[Land Value]])*('General Input Sheet'!$G$38/'General Input Sheet'!$G$43),Table1[[#This Row],[Total Construction Cost ($)]]+Table1[[#This Row],[Land Value]]),0)</f>
        <v>2652063</v>
      </c>
      <c r="P190" s="139" t="str" cm="1">
        <f t="array" ref="P190">_xlfn.IFS(Table1[[#This Row],[Asset Class]]&lt;&gt;"Local","y",P$11=$E190,"y",Table1[[#This Row],[Asset Class]]="Local","")</f>
        <v>y</v>
      </c>
      <c r="Q190" s="99" t="str" cm="1">
        <f t="array" ref="Q190">_xlfn.IFS(Table1[[#This Row],[Asset Class]]&lt;&gt;"Local","y",Q$11=$E190,"y",Table1[[#This Row],[Asset Class]]="Local","")</f>
        <v>y</v>
      </c>
      <c r="R190" s="99" t="str" cm="1">
        <f t="array" ref="R190">_xlfn.IFS(Table1[[#This Row],[Asset Class]]&lt;&gt;"Local","y",R$11=$E190,"y",Table1[[#This Row],[Asset Class]]="Local","")</f>
        <v>y</v>
      </c>
      <c r="S190" s="358" t="str" cm="1">
        <f t="array" ref="S190">_xlfn.IFS(Table1[[#This Row],[Asset Class]]&lt;&gt;"Local","y",S$11=$E190,"y",Table1[[#This Row],[Asset Class]]="Local","")</f>
        <v>y</v>
      </c>
      <c r="U190" s="109">
        <f>IF(Table1[[#This Row],[Asset Class]]&lt;&gt;"Local",0.25,IF(P190="y",1,""))</f>
        <v>0.25</v>
      </c>
      <c r="V190" s="435">
        <f>IF(Table1[[#This Row],[Asset Class]]&lt;&gt;"Local",0.25,IF(Q190="y",1,""))</f>
        <v>0.25</v>
      </c>
      <c r="W190" s="435">
        <f>IF(Table1[[#This Row],[Asset Class]]&lt;&gt;"Local",0.25,IF(R190="y",1,""))</f>
        <v>0.25</v>
      </c>
      <c r="X190" s="435">
        <f>IF(Table1[[#This Row],[Asset Class]]&lt;&gt;"Local",0.25,IF(S190="y",1,""))</f>
        <v>0.25</v>
      </c>
      <c r="Y190" s="109">
        <f t="shared" si="13"/>
        <v>1</v>
      </c>
      <c r="AA190" s="274">
        <f t="shared" si="14"/>
        <v>663015.75</v>
      </c>
      <c r="AB190" s="275">
        <f t="shared" si="15"/>
        <v>663015.75</v>
      </c>
      <c r="AC190" s="275">
        <f t="shared" si="16"/>
        <v>663015.75</v>
      </c>
      <c r="AD190" s="275">
        <f t="shared" si="17"/>
        <v>663015.75</v>
      </c>
      <c r="AE190" s="276">
        <f t="shared" si="18"/>
        <v>2652063</v>
      </c>
    </row>
    <row r="191" spans="2:31">
      <c r="B191" s="227" t="s">
        <v>406</v>
      </c>
      <c r="C191" s="228" t="s">
        <v>408</v>
      </c>
      <c r="D191" s="228" t="s">
        <v>105</v>
      </c>
      <c r="E191" s="228" t="s">
        <v>106</v>
      </c>
      <c r="F191" s="258" t="s">
        <v>102</v>
      </c>
      <c r="G191" s="374">
        <v>0.5</v>
      </c>
      <c r="H191" s="377">
        <v>2044.568583847722</v>
      </c>
      <c r="I191" s="382">
        <v>295.91815694928124</v>
      </c>
      <c r="J191" s="349">
        <f>Table1[[#This Row],[Embellishment Area (m2)]]*Table1[[#This Row],[Construction Unit Rate ($/m)]]*Table1[[#This Row],[Embellishment Area Factor]]</f>
        <v>302512.48354430997</v>
      </c>
      <c r="K191" s="263">
        <v>4089.1371676954441</v>
      </c>
      <c r="L191" s="354">
        <v>157.26221918381682</v>
      </c>
      <c r="M191" s="101">
        <f>Table1[[#This Row],[Size of land (m2)]]*Table1[[#This Row],[Land Unit Rate ($/m2)]]</f>
        <v>643066.78553881287</v>
      </c>
      <c r="N191" s="261">
        <v>2021</v>
      </c>
      <c r="O191" s="219">
        <f>ROUND(IF(Table1[[#This Row],[Valuation Year]]=2016,(Table1[[#This Row],[Total Construction Cost ($)]]+Table1[[#This Row],[Land Value]])*('General Input Sheet'!$G$38/'General Input Sheet'!$G$43),Table1[[#This Row],[Total Construction Cost ($)]]+Table1[[#This Row],[Land Value]]),0)</f>
        <v>945579</v>
      </c>
      <c r="P191" s="139" t="str" cm="1">
        <f t="array" ref="P191">_xlfn.IFS(Table1[[#This Row],[Asset Class]]&lt;&gt;"Local","y",P$11=$E191,"y",Table1[[#This Row],[Asset Class]]="Local","")</f>
        <v>y</v>
      </c>
      <c r="Q191" s="99" t="str" cm="1">
        <f t="array" ref="Q191">_xlfn.IFS(Table1[[#This Row],[Asset Class]]&lt;&gt;"Local","y",Q$11=$E191,"y",Table1[[#This Row],[Asset Class]]="Local","")</f>
        <v>y</v>
      </c>
      <c r="R191" s="99" t="str" cm="1">
        <f t="array" ref="R191">_xlfn.IFS(Table1[[#This Row],[Asset Class]]&lt;&gt;"Local","y",R$11=$E191,"y",Table1[[#This Row],[Asset Class]]="Local","")</f>
        <v>y</v>
      </c>
      <c r="S191" s="358" t="str" cm="1">
        <f t="array" ref="S191">_xlfn.IFS(Table1[[#This Row],[Asset Class]]&lt;&gt;"Local","y",S$11=$E191,"y",Table1[[#This Row],[Asset Class]]="Local","")</f>
        <v>y</v>
      </c>
      <c r="U191" s="109">
        <f>IF(Table1[[#This Row],[Asset Class]]&lt;&gt;"Local",0.25,IF(P191="y",1,""))</f>
        <v>0.25</v>
      </c>
      <c r="V191" s="435">
        <f>IF(Table1[[#This Row],[Asset Class]]&lt;&gt;"Local",0.25,IF(Q191="y",1,""))</f>
        <v>0.25</v>
      </c>
      <c r="W191" s="435">
        <f>IF(Table1[[#This Row],[Asset Class]]&lt;&gt;"Local",0.25,IF(R191="y",1,""))</f>
        <v>0.25</v>
      </c>
      <c r="X191" s="435">
        <f>IF(Table1[[#This Row],[Asset Class]]&lt;&gt;"Local",0.25,IF(S191="y",1,""))</f>
        <v>0.25</v>
      </c>
      <c r="Y191" s="109">
        <f t="shared" si="13"/>
        <v>1</v>
      </c>
      <c r="AA191" s="274">
        <f t="shared" si="14"/>
        <v>236394.75</v>
      </c>
      <c r="AB191" s="275">
        <f t="shared" si="15"/>
        <v>236394.75</v>
      </c>
      <c r="AC191" s="275">
        <f t="shared" si="16"/>
        <v>236394.75</v>
      </c>
      <c r="AD191" s="275">
        <f t="shared" si="17"/>
        <v>236394.75</v>
      </c>
      <c r="AE191" s="276">
        <f t="shared" si="18"/>
        <v>945579</v>
      </c>
    </row>
    <row r="192" spans="2:31">
      <c r="B192" s="227" t="s">
        <v>406</v>
      </c>
      <c r="C192" s="228" t="s">
        <v>409</v>
      </c>
      <c r="D192" s="228" t="s">
        <v>105</v>
      </c>
      <c r="E192" s="228" t="s">
        <v>106</v>
      </c>
      <c r="F192" s="258" t="s">
        <v>102</v>
      </c>
      <c r="G192" s="374">
        <v>0.5</v>
      </c>
      <c r="H192" s="377">
        <v>26120.666772825542</v>
      </c>
      <c r="I192" s="382">
        <v>295.91815694928124</v>
      </c>
      <c r="J192" s="349">
        <f>Table1[[#This Row],[Embellishment Area (m2)]]*Table1[[#This Row],[Construction Unit Rate ($/m)]]*Table1[[#This Row],[Embellishment Area Factor]]</f>
        <v>3864789.7848504321</v>
      </c>
      <c r="K192" s="263">
        <v>52241.333545651083</v>
      </c>
      <c r="L192" s="354">
        <v>157.26221918381682</v>
      </c>
      <c r="M192" s="101">
        <f>Table1[[#This Row],[Size of land (m2)]]*Table1[[#This Row],[Land Unit Rate ($/m2)]]</f>
        <v>8215588.0465110634</v>
      </c>
      <c r="N192" s="261">
        <v>2021</v>
      </c>
      <c r="O192" s="219">
        <f>ROUND(IF(Table1[[#This Row],[Valuation Year]]=2016,(Table1[[#This Row],[Total Construction Cost ($)]]+Table1[[#This Row],[Land Value]])*('General Input Sheet'!$G$38/'General Input Sheet'!$G$43),Table1[[#This Row],[Total Construction Cost ($)]]+Table1[[#This Row],[Land Value]]),0)</f>
        <v>12080378</v>
      </c>
      <c r="P192" s="139" t="str" cm="1">
        <f t="array" ref="P192">_xlfn.IFS(Table1[[#This Row],[Asset Class]]&lt;&gt;"Local","y",P$11=$E192,"y",Table1[[#This Row],[Asset Class]]="Local","")</f>
        <v>y</v>
      </c>
      <c r="Q192" s="99" t="str" cm="1">
        <f t="array" ref="Q192">_xlfn.IFS(Table1[[#This Row],[Asset Class]]&lt;&gt;"Local","y",Q$11=$E192,"y",Table1[[#This Row],[Asset Class]]="Local","")</f>
        <v>y</v>
      </c>
      <c r="R192" s="99" t="str" cm="1">
        <f t="array" ref="R192">_xlfn.IFS(Table1[[#This Row],[Asset Class]]&lt;&gt;"Local","y",R$11=$E192,"y",Table1[[#This Row],[Asset Class]]="Local","")</f>
        <v>y</v>
      </c>
      <c r="S192" s="358" t="str" cm="1">
        <f t="array" ref="S192">_xlfn.IFS(Table1[[#This Row],[Asset Class]]&lt;&gt;"Local","y",S$11=$E192,"y",Table1[[#This Row],[Asset Class]]="Local","")</f>
        <v>y</v>
      </c>
      <c r="U192" s="109">
        <f>IF(Table1[[#This Row],[Asset Class]]&lt;&gt;"Local",0.25,IF(P192="y",1,""))</f>
        <v>0.25</v>
      </c>
      <c r="V192" s="435">
        <f>IF(Table1[[#This Row],[Asset Class]]&lt;&gt;"Local",0.25,IF(Q192="y",1,""))</f>
        <v>0.25</v>
      </c>
      <c r="W192" s="435">
        <f>IF(Table1[[#This Row],[Asset Class]]&lt;&gt;"Local",0.25,IF(R192="y",1,""))</f>
        <v>0.25</v>
      </c>
      <c r="X192" s="435">
        <f>IF(Table1[[#This Row],[Asset Class]]&lt;&gt;"Local",0.25,IF(S192="y",1,""))</f>
        <v>0.25</v>
      </c>
      <c r="Y192" s="109">
        <f t="shared" si="13"/>
        <v>1</v>
      </c>
      <c r="AA192" s="274">
        <f t="shared" si="14"/>
        <v>3020094.5</v>
      </c>
      <c r="AB192" s="275">
        <f t="shared" si="15"/>
        <v>3020094.5</v>
      </c>
      <c r="AC192" s="275">
        <f t="shared" si="16"/>
        <v>3020094.5</v>
      </c>
      <c r="AD192" s="275">
        <f t="shared" si="17"/>
        <v>3020094.5</v>
      </c>
      <c r="AE192" s="276">
        <f t="shared" si="18"/>
        <v>12080378</v>
      </c>
    </row>
    <row r="193" spans="2:31">
      <c r="B193" s="227" t="s">
        <v>410</v>
      </c>
      <c r="C193" s="228" t="s">
        <v>411</v>
      </c>
      <c r="D193" s="228" t="s">
        <v>110</v>
      </c>
      <c r="E193" s="228" t="s">
        <v>106</v>
      </c>
      <c r="F193" s="258" t="s">
        <v>102</v>
      </c>
      <c r="G193" s="374">
        <v>0.5</v>
      </c>
      <c r="H193" s="377">
        <v>5799.6236653691449</v>
      </c>
      <c r="I193" s="382">
        <v>111.62041035606889</v>
      </c>
      <c r="J193" s="349">
        <f>Table1[[#This Row],[Embellishment Area (m2)]]*Table1[[#This Row],[Construction Unit Rate ($/m)]]*Table1[[#This Row],[Embellishment Area Factor]]</f>
        <v>323678.18671963614</v>
      </c>
      <c r="K193" s="263">
        <v>0</v>
      </c>
      <c r="L193" s="354">
        <v>66.125722619436161</v>
      </c>
      <c r="M193" s="101">
        <f>Table1[[#This Row],[Size of land (m2)]]*Table1[[#This Row],[Land Unit Rate ($/m2)]]</f>
        <v>0</v>
      </c>
      <c r="N193" s="261">
        <v>2021</v>
      </c>
      <c r="O193" s="219">
        <f>ROUND(IF(Table1[[#This Row],[Valuation Year]]=2016,(Table1[[#This Row],[Total Construction Cost ($)]]+Table1[[#This Row],[Land Value]])*('General Input Sheet'!$G$38/'General Input Sheet'!$G$43),Table1[[#This Row],[Total Construction Cost ($)]]+Table1[[#This Row],[Land Value]]),0)</f>
        <v>323678</v>
      </c>
      <c r="P193" s="139" t="str" cm="1">
        <f t="array" ref="P193">_xlfn.IFS(Table1[[#This Row],[Asset Class]]&lt;&gt;"Local","y",P$11=$E193,"y",Table1[[#This Row],[Asset Class]]="Local","")</f>
        <v>y</v>
      </c>
      <c r="Q193" s="99" t="str" cm="1">
        <f t="array" ref="Q193">_xlfn.IFS(Table1[[#This Row],[Asset Class]]&lt;&gt;"Local","y",Q$11=$E193,"y",Table1[[#This Row],[Asset Class]]="Local","")</f>
        <v/>
      </c>
      <c r="R193" s="99" t="str" cm="1">
        <f t="array" ref="R193">_xlfn.IFS(Table1[[#This Row],[Asset Class]]&lt;&gt;"Local","y",R$11=$E193,"y",Table1[[#This Row],[Asset Class]]="Local","")</f>
        <v/>
      </c>
      <c r="S193" s="358" t="str" cm="1">
        <f t="array" ref="S193">_xlfn.IFS(Table1[[#This Row],[Asset Class]]&lt;&gt;"Local","y",S$11=$E193,"y",Table1[[#This Row],[Asset Class]]="Local","")</f>
        <v/>
      </c>
      <c r="U193" s="109">
        <f>IF(Table1[[#This Row],[Asset Class]]&lt;&gt;"Local",0.25,IF(P193="y",1,""))</f>
        <v>1</v>
      </c>
      <c r="V193" s="435" t="str">
        <f>IF(Table1[[#This Row],[Asset Class]]&lt;&gt;"Local",0.25,IF(Q193="y",1,""))</f>
        <v/>
      </c>
      <c r="W193" s="435" t="str">
        <f>IF(Table1[[#This Row],[Asset Class]]&lt;&gt;"Local",0.25,IF(R193="y",1,""))</f>
        <v/>
      </c>
      <c r="X193" s="435" t="str">
        <f>IF(Table1[[#This Row],[Asset Class]]&lt;&gt;"Local",0.25,IF(S193="y",1,""))</f>
        <v/>
      </c>
      <c r="Y193" s="109">
        <f t="shared" si="13"/>
        <v>1</v>
      </c>
      <c r="AA193" s="274">
        <f t="shared" si="14"/>
        <v>323678</v>
      </c>
      <c r="AB193" s="275" t="str">
        <f t="shared" si="15"/>
        <v/>
      </c>
      <c r="AC193" s="275" t="str">
        <f t="shared" si="16"/>
        <v/>
      </c>
      <c r="AD193" s="275" t="str">
        <f t="shared" si="17"/>
        <v/>
      </c>
      <c r="AE193" s="276">
        <f t="shared" si="18"/>
        <v>323678</v>
      </c>
    </row>
    <row r="194" spans="2:31">
      <c r="B194" s="227" t="s">
        <v>412</v>
      </c>
      <c r="C194" s="228" t="s">
        <v>413</v>
      </c>
      <c r="D194" s="228" t="s">
        <v>110</v>
      </c>
      <c r="E194" s="228" t="s">
        <v>106</v>
      </c>
      <c r="F194" s="258" t="s">
        <v>102</v>
      </c>
      <c r="G194" s="374">
        <v>0.5</v>
      </c>
      <c r="H194" s="377">
        <v>2774.9972476364301</v>
      </c>
      <c r="I194" s="382">
        <v>111.62041035606889</v>
      </c>
      <c r="J194" s="349">
        <f>Table1[[#This Row],[Embellishment Area (m2)]]*Table1[[#This Row],[Construction Unit Rate ($/m)]]*Table1[[#This Row],[Embellishment Area Factor]]</f>
        <v>154873.16575907002</v>
      </c>
      <c r="K194" s="263">
        <v>5549.9944952728601</v>
      </c>
      <c r="L194" s="354">
        <v>66.125722619436161</v>
      </c>
      <c r="M194" s="101">
        <f>Table1[[#This Row],[Size of land (m2)]]*Table1[[#This Row],[Land Unit Rate ($/m2)]]</f>
        <v>366997.39653381077</v>
      </c>
      <c r="N194" s="261">
        <v>2021</v>
      </c>
      <c r="O194" s="219">
        <f>ROUND(IF(Table1[[#This Row],[Valuation Year]]=2016,(Table1[[#This Row],[Total Construction Cost ($)]]+Table1[[#This Row],[Land Value]])*('General Input Sheet'!$G$38/'General Input Sheet'!$G$43),Table1[[#This Row],[Total Construction Cost ($)]]+Table1[[#This Row],[Land Value]]),0)</f>
        <v>521871</v>
      </c>
      <c r="P194" s="139" t="str" cm="1">
        <f t="array" ref="P194">_xlfn.IFS(Table1[[#This Row],[Asset Class]]&lt;&gt;"Local","y",P$11=$E194,"y",Table1[[#This Row],[Asset Class]]="Local","")</f>
        <v>y</v>
      </c>
      <c r="Q194" s="99" t="str" cm="1">
        <f t="array" ref="Q194">_xlfn.IFS(Table1[[#This Row],[Asset Class]]&lt;&gt;"Local","y",Q$11=$E194,"y",Table1[[#This Row],[Asset Class]]="Local","")</f>
        <v/>
      </c>
      <c r="R194" s="99" t="str" cm="1">
        <f t="array" ref="R194">_xlfn.IFS(Table1[[#This Row],[Asset Class]]&lt;&gt;"Local","y",R$11=$E194,"y",Table1[[#This Row],[Asset Class]]="Local","")</f>
        <v/>
      </c>
      <c r="S194" s="358" t="str" cm="1">
        <f t="array" ref="S194">_xlfn.IFS(Table1[[#This Row],[Asset Class]]&lt;&gt;"Local","y",S$11=$E194,"y",Table1[[#This Row],[Asset Class]]="Local","")</f>
        <v/>
      </c>
      <c r="U194" s="109">
        <f>IF(Table1[[#This Row],[Asset Class]]&lt;&gt;"Local",0.25,IF(P194="y",1,""))</f>
        <v>1</v>
      </c>
      <c r="V194" s="435" t="str">
        <f>IF(Table1[[#This Row],[Asset Class]]&lt;&gt;"Local",0.25,IF(Q194="y",1,""))</f>
        <v/>
      </c>
      <c r="W194" s="435" t="str">
        <f>IF(Table1[[#This Row],[Asset Class]]&lt;&gt;"Local",0.25,IF(R194="y",1,""))</f>
        <v/>
      </c>
      <c r="X194" s="435" t="str">
        <f>IF(Table1[[#This Row],[Asset Class]]&lt;&gt;"Local",0.25,IF(S194="y",1,""))</f>
        <v/>
      </c>
      <c r="Y194" s="109">
        <f t="shared" si="13"/>
        <v>1</v>
      </c>
      <c r="AA194" s="274">
        <f t="shared" si="14"/>
        <v>521871</v>
      </c>
      <c r="AB194" s="275" t="str">
        <f t="shared" si="15"/>
        <v/>
      </c>
      <c r="AC194" s="275" t="str">
        <f t="shared" si="16"/>
        <v/>
      </c>
      <c r="AD194" s="275" t="str">
        <f t="shared" si="17"/>
        <v/>
      </c>
      <c r="AE194" s="276">
        <f t="shared" si="18"/>
        <v>521871</v>
      </c>
    </row>
    <row r="195" spans="2:31">
      <c r="B195" s="227" t="s">
        <v>414</v>
      </c>
      <c r="C195" s="228" t="s">
        <v>415</v>
      </c>
      <c r="D195" s="228" t="s">
        <v>110</v>
      </c>
      <c r="E195" s="228" t="s">
        <v>106</v>
      </c>
      <c r="F195" s="258" t="s">
        <v>102</v>
      </c>
      <c r="G195" s="374">
        <v>0.5</v>
      </c>
      <c r="H195" s="377">
        <v>2667.3915031651341</v>
      </c>
      <c r="I195" s="382">
        <v>111.62041035606889</v>
      </c>
      <c r="J195" s="349">
        <f>Table1[[#This Row],[Embellishment Area (m2)]]*Table1[[#This Row],[Construction Unit Rate ($/m)]]*Table1[[#This Row],[Embellishment Area Factor]]</f>
        <v>148867.66708179185</v>
      </c>
      <c r="K195" s="263">
        <v>5334.7830063302681</v>
      </c>
      <c r="L195" s="354">
        <v>66.125722619436161</v>
      </c>
      <c r="M195" s="101">
        <f>Table1[[#This Row],[Size of land (m2)]]*Table1[[#This Row],[Land Unit Rate ($/m2)]]</f>
        <v>352766.38131147705</v>
      </c>
      <c r="N195" s="261">
        <v>2021</v>
      </c>
      <c r="O195" s="219">
        <f>ROUND(IF(Table1[[#This Row],[Valuation Year]]=2016,(Table1[[#This Row],[Total Construction Cost ($)]]+Table1[[#This Row],[Land Value]])*('General Input Sheet'!$G$38/'General Input Sheet'!$G$43),Table1[[#This Row],[Total Construction Cost ($)]]+Table1[[#This Row],[Land Value]]),0)</f>
        <v>501634</v>
      </c>
      <c r="P195" s="139" t="str" cm="1">
        <f t="array" ref="P195">_xlfn.IFS(Table1[[#This Row],[Asset Class]]&lt;&gt;"Local","y",P$11=$E195,"y",Table1[[#This Row],[Asset Class]]="Local","")</f>
        <v>y</v>
      </c>
      <c r="Q195" s="99" t="str" cm="1">
        <f t="array" ref="Q195">_xlfn.IFS(Table1[[#This Row],[Asset Class]]&lt;&gt;"Local","y",Q$11=$E195,"y",Table1[[#This Row],[Asset Class]]="Local","")</f>
        <v/>
      </c>
      <c r="R195" s="99" t="str" cm="1">
        <f t="array" ref="R195">_xlfn.IFS(Table1[[#This Row],[Asset Class]]&lt;&gt;"Local","y",R$11=$E195,"y",Table1[[#This Row],[Asset Class]]="Local","")</f>
        <v/>
      </c>
      <c r="S195" s="358" t="str" cm="1">
        <f t="array" ref="S195">_xlfn.IFS(Table1[[#This Row],[Asset Class]]&lt;&gt;"Local","y",S$11=$E195,"y",Table1[[#This Row],[Asset Class]]="Local","")</f>
        <v/>
      </c>
      <c r="U195" s="109">
        <f>IF(Table1[[#This Row],[Asset Class]]&lt;&gt;"Local",0.25,IF(P195="y",1,""))</f>
        <v>1</v>
      </c>
      <c r="V195" s="435" t="str">
        <f>IF(Table1[[#This Row],[Asset Class]]&lt;&gt;"Local",0.25,IF(Q195="y",1,""))</f>
        <v/>
      </c>
      <c r="W195" s="435" t="str">
        <f>IF(Table1[[#This Row],[Asset Class]]&lt;&gt;"Local",0.25,IF(R195="y",1,""))</f>
        <v/>
      </c>
      <c r="X195" s="435" t="str">
        <f>IF(Table1[[#This Row],[Asset Class]]&lt;&gt;"Local",0.25,IF(S195="y",1,""))</f>
        <v/>
      </c>
      <c r="Y195" s="109">
        <f t="shared" si="13"/>
        <v>1</v>
      </c>
      <c r="AA195" s="274">
        <f t="shared" si="14"/>
        <v>501634</v>
      </c>
      <c r="AB195" s="275" t="str">
        <f t="shared" si="15"/>
        <v/>
      </c>
      <c r="AC195" s="275" t="str">
        <f t="shared" si="16"/>
        <v/>
      </c>
      <c r="AD195" s="275" t="str">
        <f t="shared" si="17"/>
        <v/>
      </c>
      <c r="AE195" s="276">
        <f t="shared" si="18"/>
        <v>501634</v>
      </c>
    </row>
    <row r="196" spans="2:31">
      <c r="B196" s="227" t="s">
        <v>416</v>
      </c>
      <c r="C196" s="228" t="s">
        <v>417</v>
      </c>
      <c r="D196" s="228" t="s">
        <v>105</v>
      </c>
      <c r="E196" s="228" t="s">
        <v>106</v>
      </c>
      <c r="F196" s="258" t="s">
        <v>102</v>
      </c>
      <c r="G196" s="374">
        <v>0.5</v>
      </c>
      <c r="H196" s="377">
        <v>2158.8369626231715</v>
      </c>
      <c r="I196" s="382">
        <v>295.91815694928124</v>
      </c>
      <c r="J196" s="349">
        <f>Table1[[#This Row],[Embellishment Area (m2)]]*Table1[[#This Row],[Construction Unit Rate ($/m)]]*Table1[[#This Row],[Embellishment Area Factor]]</f>
        <v>319419.52756671666</v>
      </c>
      <c r="K196" s="263">
        <v>0</v>
      </c>
      <c r="L196" s="354">
        <v>157.26221918381682</v>
      </c>
      <c r="M196" s="101">
        <f>Table1[[#This Row],[Size of land (m2)]]*Table1[[#This Row],[Land Unit Rate ($/m2)]]</f>
        <v>0</v>
      </c>
      <c r="N196" s="261">
        <v>2021</v>
      </c>
      <c r="O196" s="219">
        <f>ROUND(IF(Table1[[#This Row],[Valuation Year]]=2016,(Table1[[#This Row],[Total Construction Cost ($)]]+Table1[[#This Row],[Land Value]])*('General Input Sheet'!$G$38/'General Input Sheet'!$G$43),Table1[[#This Row],[Total Construction Cost ($)]]+Table1[[#This Row],[Land Value]]),0)</f>
        <v>319420</v>
      </c>
      <c r="P196" s="139" t="str" cm="1">
        <f t="array" ref="P196">_xlfn.IFS(Table1[[#This Row],[Asset Class]]&lt;&gt;"Local","y",P$11=$E196,"y",Table1[[#This Row],[Asset Class]]="Local","")</f>
        <v>y</v>
      </c>
      <c r="Q196" s="99" t="str" cm="1">
        <f t="array" ref="Q196">_xlfn.IFS(Table1[[#This Row],[Asset Class]]&lt;&gt;"Local","y",Q$11=$E196,"y",Table1[[#This Row],[Asset Class]]="Local","")</f>
        <v>y</v>
      </c>
      <c r="R196" s="99" t="str" cm="1">
        <f t="array" ref="R196">_xlfn.IFS(Table1[[#This Row],[Asset Class]]&lt;&gt;"Local","y",R$11=$E196,"y",Table1[[#This Row],[Asset Class]]="Local","")</f>
        <v>y</v>
      </c>
      <c r="S196" s="358" t="str" cm="1">
        <f t="array" ref="S196">_xlfn.IFS(Table1[[#This Row],[Asset Class]]&lt;&gt;"Local","y",S$11=$E196,"y",Table1[[#This Row],[Asset Class]]="Local","")</f>
        <v>y</v>
      </c>
      <c r="U196" s="109">
        <f>IF(Table1[[#This Row],[Asset Class]]&lt;&gt;"Local",0.25,IF(P196="y",1,""))</f>
        <v>0.25</v>
      </c>
      <c r="V196" s="435">
        <f>IF(Table1[[#This Row],[Asset Class]]&lt;&gt;"Local",0.25,IF(Q196="y",1,""))</f>
        <v>0.25</v>
      </c>
      <c r="W196" s="435">
        <f>IF(Table1[[#This Row],[Asset Class]]&lt;&gt;"Local",0.25,IF(R196="y",1,""))</f>
        <v>0.25</v>
      </c>
      <c r="X196" s="435">
        <f>IF(Table1[[#This Row],[Asset Class]]&lt;&gt;"Local",0.25,IF(S196="y",1,""))</f>
        <v>0.25</v>
      </c>
      <c r="Y196" s="109">
        <f t="shared" si="13"/>
        <v>1</v>
      </c>
      <c r="AA196" s="274">
        <f t="shared" si="14"/>
        <v>79855</v>
      </c>
      <c r="AB196" s="275">
        <f t="shared" si="15"/>
        <v>79855</v>
      </c>
      <c r="AC196" s="275">
        <f t="shared" si="16"/>
        <v>79855</v>
      </c>
      <c r="AD196" s="275">
        <f t="shared" si="17"/>
        <v>79855</v>
      </c>
      <c r="AE196" s="276">
        <f t="shared" si="18"/>
        <v>319420</v>
      </c>
    </row>
    <row r="197" spans="2:31">
      <c r="B197" s="227" t="s">
        <v>416</v>
      </c>
      <c r="C197" s="228" t="s">
        <v>418</v>
      </c>
      <c r="D197" s="228" t="s">
        <v>105</v>
      </c>
      <c r="E197" s="228" t="s">
        <v>106</v>
      </c>
      <c r="F197" s="258" t="s">
        <v>135</v>
      </c>
      <c r="G197" s="374">
        <v>0.5</v>
      </c>
      <c r="H197" s="377">
        <v>657.53002883093347</v>
      </c>
      <c r="I197" s="382">
        <v>295.91815694928124</v>
      </c>
      <c r="J197" s="349">
        <f>Table1[[#This Row],[Embellishment Area (m2)]]*Table1[[#This Row],[Construction Unit Rate ($/m)]]*Table1[[#This Row],[Embellishment Area Factor]]</f>
        <v>97287.537135228791</v>
      </c>
      <c r="K197" s="263">
        <v>0</v>
      </c>
      <c r="L197" s="354">
        <v>157.26221918381682</v>
      </c>
      <c r="M197" s="101">
        <f>Table1[[#This Row],[Size of land (m2)]]*Table1[[#This Row],[Land Unit Rate ($/m2)]]</f>
        <v>0</v>
      </c>
      <c r="N197" s="261">
        <v>2021</v>
      </c>
      <c r="O197" s="219">
        <f>ROUND(IF(Table1[[#This Row],[Valuation Year]]=2016,(Table1[[#This Row],[Total Construction Cost ($)]]+Table1[[#This Row],[Land Value]])*('General Input Sheet'!$G$38/'General Input Sheet'!$G$43),Table1[[#This Row],[Total Construction Cost ($)]]+Table1[[#This Row],[Land Value]]),0)</f>
        <v>97288</v>
      </c>
      <c r="P197" s="139" t="str" cm="1">
        <f t="array" ref="P197">_xlfn.IFS(Table1[[#This Row],[Asset Class]]&lt;&gt;"Local","y",P$11=$E197,"y",Table1[[#This Row],[Asset Class]]="Local","")</f>
        <v>y</v>
      </c>
      <c r="Q197" s="99" t="str" cm="1">
        <f t="array" ref="Q197">_xlfn.IFS(Table1[[#This Row],[Asset Class]]&lt;&gt;"Local","y",Q$11=$E197,"y",Table1[[#This Row],[Asset Class]]="Local","")</f>
        <v>y</v>
      </c>
      <c r="R197" s="99" t="str" cm="1">
        <f t="array" ref="R197">_xlfn.IFS(Table1[[#This Row],[Asset Class]]&lt;&gt;"Local","y",R$11=$E197,"y",Table1[[#This Row],[Asset Class]]="Local","")</f>
        <v>y</v>
      </c>
      <c r="S197" s="358" t="str" cm="1">
        <f t="array" ref="S197">_xlfn.IFS(Table1[[#This Row],[Asset Class]]&lt;&gt;"Local","y",S$11=$E197,"y",Table1[[#This Row],[Asset Class]]="Local","")</f>
        <v>y</v>
      </c>
      <c r="U197" s="109">
        <f>IF(Table1[[#This Row],[Asset Class]]&lt;&gt;"Local",0.25,IF(P197="y",1,""))</f>
        <v>0.25</v>
      </c>
      <c r="V197" s="435">
        <f>IF(Table1[[#This Row],[Asset Class]]&lt;&gt;"Local",0.25,IF(Q197="y",1,""))</f>
        <v>0.25</v>
      </c>
      <c r="W197" s="435">
        <f>IF(Table1[[#This Row],[Asset Class]]&lt;&gt;"Local",0.25,IF(R197="y",1,""))</f>
        <v>0.25</v>
      </c>
      <c r="X197" s="435">
        <f>IF(Table1[[#This Row],[Asset Class]]&lt;&gt;"Local",0.25,IF(S197="y",1,""))</f>
        <v>0.25</v>
      </c>
      <c r="Y197" s="109">
        <f t="shared" si="13"/>
        <v>1</v>
      </c>
      <c r="AA197" s="274">
        <f t="shared" si="14"/>
        <v>24322</v>
      </c>
      <c r="AB197" s="275">
        <f t="shared" si="15"/>
        <v>24322</v>
      </c>
      <c r="AC197" s="275">
        <f t="shared" si="16"/>
        <v>24322</v>
      </c>
      <c r="AD197" s="275">
        <f t="shared" si="17"/>
        <v>24322</v>
      </c>
      <c r="AE197" s="276">
        <f t="shared" si="18"/>
        <v>97288</v>
      </c>
    </row>
    <row r="198" spans="2:31">
      <c r="B198" s="227" t="s">
        <v>416</v>
      </c>
      <c r="C198" s="228" t="s">
        <v>419</v>
      </c>
      <c r="D198" s="228" t="s">
        <v>105</v>
      </c>
      <c r="E198" s="228" t="s">
        <v>106</v>
      </c>
      <c r="F198" s="258" t="s">
        <v>130</v>
      </c>
      <c r="G198" s="374">
        <v>0.5</v>
      </c>
      <c r="H198" s="377">
        <v>18277.724695761419</v>
      </c>
      <c r="I198" s="382">
        <v>295.91815694928124</v>
      </c>
      <c r="J198" s="349">
        <f>Table1[[#This Row],[Embellishment Area (m2)]]*Table1[[#This Row],[Construction Unit Rate ($/m)]]*Table1[[#This Row],[Embellishment Area Factor]]</f>
        <v>2704355.3025980406</v>
      </c>
      <c r="K198" s="263">
        <v>0</v>
      </c>
      <c r="L198" s="354">
        <v>157.26221918381682</v>
      </c>
      <c r="M198" s="101">
        <f>Table1[[#This Row],[Size of land (m2)]]*Table1[[#This Row],[Land Unit Rate ($/m2)]]</f>
        <v>0</v>
      </c>
      <c r="N198" s="261">
        <v>2021</v>
      </c>
      <c r="O198" s="219">
        <f>ROUND(IF(Table1[[#This Row],[Valuation Year]]=2016,(Table1[[#This Row],[Total Construction Cost ($)]]+Table1[[#This Row],[Land Value]])*('General Input Sheet'!$G$38/'General Input Sheet'!$G$43),Table1[[#This Row],[Total Construction Cost ($)]]+Table1[[#This Row],[Land Value]]),0)</f>
        <v>2704355</v>
      </c>
      <c r="P198" s="139" t="str" cm="1">
        <f t="array" ref="P198">_xlfn.IFS(Table1[[#This Row],[Asset Class]]&lt;&gt;"Local","y",P$11=$E198,"y",Table1[[#This Row],[Asset Class]]="Local","")</f>
        <v>y</v>
      </c>
      <c r="Q198" s="99" t="str" cm="1">
        <f t="array" ref="Q198">_xlfn.IFS(Table1[[#This Row],[Asset Class]]&lt;&gt;"Local","y",Q$11=$E198,"y",Table1[[#This Row],[Asset Class]]="Local","")</f>
        <v>y</v>
      </c>
      <c r="R198" s="99" t="str" cm="1">
        <f t="array" ref="R198">_xlfn.IFS(Table1[[#This Row],[Asset Class]]&lt;&gt;"Local","y",R$11=$E198,"y",Table1[[#This Row],[Asset Class]]="Local","")</f>
        <v>y</v>
      </c>
      <c r="S198" s="358" t="str" cm="1">
        <f t="array" ref="S198">_xlfn.IFS(Table1[[#This Row],[Asset Class]]&lt;&gt;"Local","y",S$11=$E198,"y",Table1[[#This Row],[Asset Class]]="Local","")</f>
        <v>y</v>
      </c>
      <c r="U198" s="109">
        <f>IF(Table1[[#This Row],[Asset Class]]&lt;&gt;"Local",0.25,IF(P198="y",1,""))</f>
        <v>0.25</v>
      </c>
      <c r="V198" s="435">
        <f>IF(Table1[[#This Row],[Asset Class]]&lt;&gt;"Local",0.25,IF(Q198="y",1,""))</f>
        <v>0.25</v>
      </c>
      <c r="W198" s="435">
        <f>IF(Table1[[#This Row],[Asset Class]]&lt;&gt;"Local",0.25,IF(R198="y",1,""))</f>
        <v>0.25</v>
      </c>
      <c r="X198" s="435">
        <f>IF(Table1[[#This Row],[Asset Class]]&lt;&gt;"Local",0.25,IF(S198="y",1,""))</f>
        <v>0.25</v>
      </c>
      <c r="Y198" s="109">
        <f t="shared" si="13"/>
        <v>1</v>
      </c>
      <c r="AA198" s="274">
        <f t="shared" si="14"/>
        <v>676088.75</v>
      </c>
      <c r="AB198" s="275">
        <f t="shared" si="15"/>
        <v>676088.75</v>
      </c>
      <c r="AC198" s="275">
        <f t="shared" si="16"/>
        <v>676088.75</v>
      </c>
      <c r="AD198" s="275">
        <f t="shared" si="17"/>
        <v>676088.75</v>
      </c>
      <c r="AE198" s="276">
        <f t="shared" si="18"/>
        <v>2704355</v>
      </c>
    </row>
    <row r="199" spans="2:31">
      <c r="B199" s="227" t="s">
        <v>416</v>
      </c>
      <c r="C199" s="228" t="s">
        <v>420</v>
      </c>
      <c r="D199" s="228" t="s">
        <v>105</v>
      </c>
      <c r="E199" s="228" t="s">
        <v>106</v>
      </c>
      <c r="F199" s="258" t="s">
        <v>107</v>
      </c>
      <c r="G199" s="374">
        <v>0.5</v>
      </c>
      <c r="H199" s="377">
        <v>3960.7381385169328</v>
      </c>
      <c r="I199" s="382">
        <v>295.91815694928124</v>
      </c>
      <c r="J199" s="349">
        <f>Table1[[#This Row],[Embellishment Area (m2)]]*Table1[[#This Row],[Construction Unit Rate ($/m)]]*Table1[[#This Row],[Embellishment Area Factor]]</f>
        <v>586027.16505432886</v>
      </c>
      <c r="K199" s="263">
        <v>0</v>
      </c>
      <c r="L199" s="354">
        <v>157.26221918381682</v>
      </c>
      <c r="M199" s="101">
        <f>Table1[[#This Row],[Size of land (m2)]]*Table1[[#This Row],[Land Unit Rate ($/m2)]]</f>
        <v>0</v>
      </c>
      <c r="N199" s="261">
        <v>2021</v>
      </c>
      <c r="O199" s="219">
        <f>ROUND(IF(Table1[[#This Row],[Valuation Year]]=2016,(Table1[[#This Row],[Total Construction Cost ($)]]+Table1[[#This Row],[Land Value]])*('General Input Sheet'!$G$38/'General Input Sheet'!$G$43),Table1[[#This Row],[Total Construction Cost ($)]]+Table1[[#This Row],[Land Value]]),0)</f>
        <v>586027</v>
      </c>
      <c r="P199" s="139" t="str" cm="1">
        <f t="array" ref="P199">_xlfn.IFS(Table1[[#This Row],[Asset Class]]&lt;&gt;"Local","y",P$11=$E199,"y",Table1[[#This Row],[Asset Class]]="Local","")</f>
        <v>y</v>
      </c>
      <c r="Q199" s="99" t="str" cm="1">
        <f t="array" ref="Q199">_xlfn.IFS(Table1[[#This Row],[Asset Class]]&lt;&gt;"Local","y",Q$11=$E199,"y",Table1[[#This Row],[Asset Class]]="Local","")</f>
        <v>y</v>
      </c>
      <c r="R199" s="99" t="str" cm="1">
        <f t="array" ref="R199">_xlfn.IFS(Table1[[#This Row],[Asset Class]]&lt;&gt;"Local","y",R$11=$E199,"y",Table1[[#This Row],[Asset Class]]="Local","")</f>
        <v>y</v>
      </c>
      <c r="S199" s="358" t="str" cm="1">
        <f t="array" ref="S199">_xlfn.IFS(Table1[[#This Row],[Asset Class]]&lt;&gt;"Local","y",S$11=$E199,"y",Table1[[#This Row],[Asset Class]]="Local","")</f>
        <v>y</v>
      </c>
      <c r="U199" s="109">
        <f>IF(Table1[[#This Row],[Asset Class]]&lt;&gt;"Local",0.25,IF(P199="y",1,""))</f>
        <v>0.25</v>
      </c>
      <c r="V199" s="435">
        <f>IF(Table1[[#This Row],[Asset Class]]&lt;&gt;"Local",0.25,IF(Q199="y",1,""))</f>
        <v>0.25</v>
      </c>
      <c r="W199" s="435">
        <f>IF(Table1[[#This Row],[Asset Class]]&lt;&gt;"Local",0.25,IF(R199="y",1,""))</f>
        <v>0.25</v>
      </c>
      <c r="X199" s="435">
        <f>IF(Table1[[#This Row],[Asset Class]]&lt;&gt;"Local",0.25,IF(S199="y",1,""))</f>
        <v>0.25</v>
      </c>
      <c r="Y199" s="109">
        <f t="shared" si="13"/>
        <v>1</v>
      </c>
      <c r="AA199" s="274">
        <f t="shared" si="14"/>
        <v>146506.75</v>
      </c>
      <c r="AB199" s="275">
        <f t="shared" si="15"/>
        <v>146506.75</v>
      </c>
      <c r="AC199" s="275">
        <f t="shared" si="16"/>
        <v>146506.75</v>
      </c>
      <c r="AD199" s="275">
        <f t="shared" si="17"/>
        <v>146506.75</v>
      </c>
      <c r="AE199" s="276">
        <f t="shared" si="18"/>
        <v>586027</v>
      </c>
    </row>
    <row r="200" spans="2:31">
      <c r="B200" s="227" t="s">
        <v>416</v>
      </c>
      <c r="C200" s="228" t="s">
        <v>421</v>
      </c>
      <c r="D200" s="228" t="s">
        <v>105</v>
      </c>
      <c r="E200" s="228" t="s">
        <v>106</v>
      </c>
      <c r="F200" s="258" t="s">
        <v>135</v>
      </c>
      <c r="G200" s="374">
        <v>0.5</v>
      </c>
      <c r="H200" s="377">
        <v>6567.4490104378547</v>
      </c>
      <c r="I200" s="382">
        <v>295.91815694928124</v>
      </c>
      <c r="J200" s="349">
        <f>Table1[[#This Row],[Embellishment Area (m2)]]*Table1[[#This Row],[Construction Unit Rate ($/m)]]*Table1[[#This Row],[Embellishment Area Factor]]</f>
        <v>971713.70351357537</v>
      </c>
      <c r="K200" s="263">
        <v>0</v>
      </c>
      <c r="L200" s="354">
        <v>157.26221918381682</v>
      </c>
      <c r="M200" s="101">
        <f>Table1[[#This Row],[Size of land (m2)]]*Table1[[#This Row],[Land Unit Rate ($/m2)]]</f>
        <v>0</v>
      </c>
      <c r="N200" s="261">
        <v>2021</v>
      </c>
      <c r="O200" s="219">
        <f>ROUND(IF(Table1[[#This Row],[Valuation Year]]=2016,(Table1[[#This Row],[Total Construction Cost ($)]]+Table1[[#This Row],[Land Value]])*('General Input Sheet'!$G$38/'General Input Sheet'!$G$43),Table1[[#This Row],[Total Construction Cost ($)]]+Table1[[#This Row],[Land Value]]),0)</f>
        <v>971714</v>
      </c>
      <c r="P200" s="139" t="str" cm="1">
        <f t="array" ref="P200">_xlfn.IFS(Table1[[#This Row],[Asset Class]]&lt;&gt;"Local","y",P$11=$E200,"y",Table1[[#This Row],[Asset Class]]="Local","")</f>
        <v>y</v>
      </c>
      <c r="Q200" s="99" t="str" cm="1">
        <f t="array" ref="Q200">_xlfn.IFS(Table1[[#This Row],[Asset Class]]&lt;&gt;"Local","y",Q$11=$E200,"y",Table1[[#This Row],[Asset Class]]="Local","")</f>
        <v>y</v>
      </c>
      <c r="R200" s="99" t="str" cm="1">
        <f t="array" ref="R200">_xlfn.IFS(Table1[[#This Row],[Asset Class]]&lt;&gt;"Local","y",R$11=$E200,"y",Table1[[#This Row],[Asset Class]]="Local","")</f>
        <v>y</v>
      </c>
      <c r="S200" s="358" t="str" cm="1">
        <f t="array" ref="S200">_xlfn.IFS(Table1[[#This Row],[Asset Class]]&lt;&gt;"Local","y",S$11=$E200,"y",Table1[[#This Row],[Asset Class]]="Local","")</f>
        <v>y</v>
      </c>
      <c r="U200" s="109">
        <f>IF(Table1[[#This Row],[Asset Class]]&lt;&gt;"Local",0.25,IF(P200="y",1,""))</f>
        <v>0.25</v>
      </c>
      <c r="V200" s="435">
        <f>IF(Table1[[#This Row],[Asset Class]]&lt;&gt;"Local",0.25,IF(Q200="y",1,""))</f>
        <v>0.25</v>
      </c>
      <c r="W200" s="435">
        <f>IF(Table1[[#This Row],[Asset Class]]&lt;&gt;"Local",0.25,IF(R200="y",1,""))</f>
        <v>0.25</v>
      </c>
      <c r="X200" s="435">
        <f>IF(Table1[[#This Row],[Asset Class]]&lt;&gt;"Local",0.25,IF(S200="y",1,""))</f>
        <v>0.25</v>
      </c>
      <c r="Y200" s="109">
        <f t="shared" si="13"/>
        <v>1</v>
      </c>
      <c r="AA200" s="274">
        <f t="shared" si="14"/>
        <v>242928.5</v>
      </c>
      <c r="AB200" s="275">
        <f t="shared" si="15"/>
        <v>242928.5</v>
      </c>
      <c r="AC200" s="275">
        <f t="shared" si="16"/>
        <v>242928.5</v>
      </c>
      <c r="AD200" s="275">
        <f t="shared" si="17"/>
        <v>242928.5</v>
      </c>
      <c r="AE200" s="276">
        <f t="shared" si="18"/>
        <v>971714</v>
      </c>
    </row>
    <row r="201" spans="2:31">
      <c r="B201" s="227" t="s">
        <v>422</v>
      </c>
      <c r="C201" s="228" t="s">
        <v>423</v>
      </c>
      <c r="D201" s="228" t="s">
        <v>110</v>
      </c>
      <c r="E201" s="228" t="s">
        <v>106</v>
      </c>
      <c r="F201" s="258" t="s">
        <v>135</v>
      </c>
      <c r="G201" s="374">
        <v>0.5</v>
      </c>
      <c r="H201" s="377">
        <v>4206.6182986995091</v>
      </c>
      <c r="I201" s="382">
        <v>111.62041035606889</v>
      </c>
      <c r="J201" s="349">
        <f>Table1[[#This Row],[Embellishment Area (m2)]]*Table1[[#This Row],[Construction Unit Rate ($/m)]]*Table1[[#This Row],[Embellishment Area Factor]]</f>
        <v>234772.23035609379</v>
      </c>
      <c r="K201" s="263">
        <v>8413.2365973990181</v>
      </c>
      <c r="L201" s="354">
        <v>66.125722619436161</v>
      </c>
      <c r="M201" s="101">
        <f>Table1[[#This Row],[Size of land (m2)]]*Table1[[#This Row],[Land Unit Rate ($/m2)]]</f>
        <v>556331.34957129636</v>
      </c>
      <c r="N201" s="261">
        <v>2021</v>
      </c>
      <c r="O201" s="219">
        <f>ROUND(IF(Table1[[#This Row],[Valuation Year]]=2016,(Table1[[#This Row],[Total Construction Cost ($)]]+Table1[[#This Row],[Land Value]])*('General Input Sheet'!$G$38/'General Input Sheet'!$G$43),Table1[[#This Row],[Total Construction Cost ($)]]+Table1[[#This Row],[Land Value]]),0)</f>
        <v>791104</v>
      </c>
      <c r="P201" s="139" t="str" cm="1">
        <f t="array" ref="P201">_xlfn.IFS(Table1[[#This Row],[Asset Class]]&lt;&gt;"Local","y",P$11=$E201,"y",Table1[[#This Row],[Asset Class]]="Local","")</f>
        <v>y</v>
      </c>
      <c r="Q201" s="99" t="str" cm="1">
        <f t="array" ref="Q201">_xlfn.IFS(Table1[[#This Row],[Asset Class]]&lt;&gt;"Local","y",Q$11=$E201,"y",Table1[[#This Row],[Asset Class]]="Local","")</f>
        <v/>
      </c>
      <c r="R201" s="99" t="str" cm="1">
        <f t="array" ref="R201">_xlfn.IFS(Table1[[#This Row],[Asset Class]]&lt;&gt;"Local","y",R$11=$E201,"y",Table1[[#This Row],[Asset Class]]="Local","")</f>
        <v/>
      </c>
      <c r="S201" s="358" t="str" cm="1">
        <f t="array" ref="S201">_xlfn.IFS(Table1[[#This Row],[Asset Class]]&lt;&gt;"Local","y",S$11=$E201,"y",Table1[[#This Row],[Asset Class]]="Local","")</f>
        <v/>
      </c>
      <c r="U201" s="109">
        <f>IF(Table1[[#This Row],[Asset Class]]&lt;&gt;"Local",0.25,IF(P201="y",1,""))</f>
        <v>1</v>
      </c>
      <c r="V201" s="435" t="str">
        <f>IF(Table1[[#This Row],[Asset Class]]&lt;&gt;"Local",0.25,IF(Q201="y",1,""))</f>
        <v/>
      </c>
      <c r="W201" s="435" t="str">
        <f>IF(Table1[[#This Row],[Asset Class]]&lt;&gt;"Local",0.25,IF(R201="y",1,""))</f>
        <v/>
      </c>
      <c r="X201" s="435" t="str">
        <f>IF(Table1[[#This Row],[Asset Class]]&lt;&gt;"Local",0.25,IF(S201="y",1,""))</f>
        <v/>
      </c>
      <c r="Y201" s="109">
        <f t="shared" si="13"/>
        <v>1</v>
      </c>
      <c r="AA201" s="274">
        <f t="shared" si="14"/>
        <v>791104</v>
      </c>
      <c r="AB201" s="275" t="str">
        <f t="shared" si="15"/>
        <v/>
      </c>
      <c r="AC201" s="275" t="str">
        <f t="shared" si="16"/>
        <v/>
      </c>
      <c r="AD201" s="275" t="str">
        <f t="shared" si="17"/>
        <v/>
      </c>
      <c r="AE201" s="276">
        <f t="shared" si="18"/>
        <v>791104</v>
      </c>
    </row>
    <row r="202" spans="2:31">
      <c r="B202" s="227" t="s">
        <v>422</v>
      </c>
      <c r="C202" s="228" t="s">
        <v>424</v>
      </c>
      <c r="D202" s="228" t="s">
        <v>110</v>
      </c>
      <c r="E202" s="228" t="s">
        <v>106</v>
      </c>
      <c r="F202" s="258" t="s">
        <v>102</v>
      </c>
      <c r="G202" s="374">
        <v>0.5</v>
      </c>
      <c r="H202" s="377">
        <v>5000.5558621717846</v>
      </c>
      <c r="I202" s="382">
        <v>111.62041035606889</v>
      </c>
      <c r="J202" s="349">
        <f>Table1[[#This Row],[Embellishment Area (m2)]]*Table1[[#This Row],[Construction Unit Rate ($/m)]]*Table1[[#This Row],[Embellishment Area Factor]]</f>
        <v>279082.04867203021</v>
      </c>
      <c r="K202" s="263">
        <v>10001.111724343569</v>
      </c>
      <c r="L202" s="354">
        <v>66.125722619436161</v>
      </c>
      <c r="M202" s="101">
        <f>Table1[[#This Row],[Size of land (m2)]]*Table1[[#This Row],[Land Unit Rate ($/m2)]]</f>
        <v>661330.73976993375</v>
      </c>
      <c r="N202" s="261">
        <v>2021</v>
      </c>
      <c r="O202" s="219">
        <f>ROUND(IF(Table1[[#This Row],[Valuation Year]]=2016,(Table1[[#This Row],[Total Construction Cost ($)]]+Table1[[#This Row],[Land Value]])*('General Input Sheet'!$G$38/'General Input Sheet'!$G$43),Table1[[#This Row],[Total Construction Cost ($)]]+Table1[[#This Row],[Land Value]]),0)</f>
        <v>940413</v>
      </c>
      <c r="P202" s="139" t="str" cm="1">
        <f t="array" ref="P202">_xlfn.IFS(Table1[[#This Row],[Asset Class]]&lt;&gt;"Local","y",P$11=$E202,"y",Table1[[#This Row],[Asset Class]]="Local","")</f>
        <v>y</v>
      </c>
      <c r="Q202" s="99" t="str" cm="1">
        <f t="array" ref="Q202">_xlfn.IFS(Table1[[#This Row],[Asset Class]]&lt;&gt;"Local","y",Q$11=$E202,"y",Table1[[#This Row],[Asset Class]]="Local","")</f>
        <v/>
      </c>
      <c r="R202" s="99" t="str" cm="1">
        <f t="array" ref="R202">_xlfn.IFS(Table1[[#This Row],[Asset Class]]&lt;&gt;"Local","y",R$11=$E202,"y",Table1[[#This Row],[Asset Class]]="Local","")</f>
        <v/>
      </c>
      <c r="S202" s="358" t="str" cm="1">
        <f t="array" ref="S202">_xlfn.IFS(Table1[[#This Row],[Asset Class]]&lt;&gt;"Local","y",S$11=$E202,"y",Table1[[#This Row],[Asset Class]]="Local","")</f>
        <v/>
      </c>
      <c r="U202" s="109">
        <f>IF(Table1[[#This Row],[Asset Class]]&lt;&gt;"Local",0.25,IF(P202="y",1,""))</f>
        <v>1</v>
      </c>
      <c r="V202" s="435" t="str">
        <f>IF(Table1[[#This Row],[Asset Class]]&lt;&gt;"Local",0.25,IF(Q202="y",1,""))</f>
        <v/>
      </c>
      <c r="W202" s="435" t="str">
        <f>IF(Table1[[#This Row],[Asset Class]]&lt;&gt;"Local",0.25,IF(R202="y",1,""))</f>
        <v/>
      </c>
      <c r="X202" s="435" t="str">
        <f>IF(Table1[[#This Row],[Asset Class]]&lt;&gt;"Local",0.25,IF(S202="y",1,""))</f>
        <v/>
      </c>
      <c r="Y202" s="109">
        <f t="shared" si="13"/>
        <v>1</v>
      </c>
      <c r="AA202" s="274">
        <f t="shared" si="14"/>
        <v>940413</v>
      </c>
      <c r="AB202" s="275" t="str">
        <f t="shared" si="15"/>
        <v/>
      </c>
      <c r="AC202" s="275" t="str">
        <f t="shared" si="16"/>
        <v/>
      </c>
      <c r="AD202" s="275" t="str">
        <f t="shared" si="17"/>
        <v/>
      </c>
      <c r="AE202" s="276">
        <f t="shared" si="18"/>
        <v>940413</v>
      </c>
    </row>
    <row r="203" spans="2:31">
      <c r="B203" s="227" t="s">
        <v>425</v>
      </c>
      <c r="C203" s="228" t="s">
        <v>426</v>
      </c>
      <c r="D203" s="228" t="s">
        <v>105</v>
      </c>
      <c r="E203" s="228" t="s">
        <v>106</v>
      </c>
      <c r="F203" s="258" t="s">
        <v>130</v>
      </c>
      <c r="G203" s="374">
        <v>0.5</v>
      </c>
      <c r="H203" s="377">
        <v>6088.2241969145298</v>
      </c>
      <c r="I203" s="382">
        <v>295.91815694928124</v>
      </c>
      <c r="J203" s="349">
        <f>Table1[[#This Row],[Embellishment Area (m2)]]*Table1[[#This Row],[Construction Unit Rate ($/m)]]*Table1[[#This Row],[Embellishment Area Factor]]</f>
        <v>900808.04172248277</v>
      </c>
      <c r="K203" s="263">
        <v>12176.44839382906</v>
      </c>
      <c r="L203" s="354">
        <v>157.26221918381682</v>
      </c>
      <c r="M203" s="101">
        <f>Table1[[#This Row],[Size of land (m2)]]*Table1[[#This Row],[Land Unit Rate ($/m2)]]</f>
        <v>1914895.2961907799</v>
      </c>
      <c r="N203" s="261">
        <v>2021</v>
      </c>
      <c r="O203" s="219">
        <f>ROUND(IF(Table1[[#This Row],[Valuation Year]]=2016,(Table1[[#This Row],[Total Construction Cost ($)]]+Table1[[#This Row],[Land Value]])*('General Input Sheet'!$G$38/'General Input Sheet'!$G$43),Table1[[#This Row],[Total Construction Cost ($)]]+Table1[[#This Row],[Land Value]]),0)</f>
        <v>2815703</v>
      </c>
      <c r="P203" s="139" t="str" cm="1">
        <f t="array" ref="P203">_xlfn.IFS(Table1[[#This Row],[Asset Class]]&lt;&gt;"Local","y",P$11=$E203,"y",Table1[[#This Row],[Asset Class]]="Local","")</f>
        <v>y</v>
      </c>
      <c r="Q203" s="99" t="str" cm="1">
        <f t="array" ref="Q203">_xlfn.IFS(Table1[[#This Row],[Asset Class]]&lt;&gt;"Local","y",Q$11=$E203,"y",Table1[[#This Row],[Asset Class]]="Local","")</f>
        <v>y</v>
      </c>
      <c r="R203" s="99" t="str" cm="1">
        <f t="array" ref="R203">_xlfn.IFS(Table1[[#This Row],[Asset Class]]&lt;&gt;"Local","y",R$11=$E203,"y",Table1[[#This Row],[Asset Class]]="Local","")</f>
        <v>y</v>
      </c>
      <c r="S203" s="358" t="str" cm="1">
        <f t="array" ref="S203">_xlfn.IFS(Table1[[#This Row],[Asset Class]]&lt;&gt;"Local","y",S$11=$E203,"y",Table1[[#This Row],[Asset Class]]="Local","")</f>
        <v>y</v>
      </c>
      <c r="U203" s="109">
        <f>IF(Table1[[#This Row],[Asset Class]]&lt;&gt;"Local",0.25,IF(P203="y",1,""))</f>
        <v>0.25</v>
      </c>
      <c r="V203" s="435">
        <f>IF(Table1[[#This Row],[Asset Class]]&lt;&gt;"Local",0.25,IF(Q203="y",1,""))</f>
        <v>0.25</v>
      </c>
      <c r="W203" s="435">
        <f>IF(Table1[[#This Row],[Asset Class]]&lt;&gt;"Local",0.25,IF(R203="y",1,""))</f>
        <v>0.25</v>
      </c>
      <c r="X203" s="435">
        <f>IF(Table1[[#This Row],[Asset Class]]&lt;&gt;"Local",0.25,IF(S203="y",1,""))</f>
        <v>0.25</v>
      </c>
      <c r="Y203" s="109">
        <f t="shared" si="13"/>
        <v>1</v>
      </c>
      <c r="AA203" s="274">
        <f t="shared" si="14"/>
        <v>703925.75</v>
      </c>
      <c r="AB203" s="275">
        <f t="shared" si="15"/>
        <v>703925.75</v>
      </c>
      <c r="AC203" s="275">
        <f t="shared" si="16"/>
        <v>703925.75</v>
      </c>
      <c r="AD203" s="275">
        <f t="shared" si="17"/>
        <v>703925.75</v>
      </c>
      <c r="AE203" s="276">
        <f t="shared" si="18"/>
        <v>2815703</v>
      </c>
    </row>
    <row r="204" spans="2:31">
      <c r="B204" s="227" t="s">
        <v>425</v>
      </c>
      <c r="C204" s="228" t="s">
        <v>427</v>
      </c>
      <c r="D204" s="228" t="s">
        <v>105</v>
      </c>
      <c r="E204" s="228" t="s">
        <v>106</v>
      </c>
      <c r="F204" s="258" t="s">
        <v>102</v>
      </c>
      <c r="G204" s="374">
        <v>0.5</v>
      </c>
      <c r="H204" s="377">
        <v>26859.811248756221</v>
      </c>
      <c r="I204" s="382">
        <v>295.91815694928124</v>
      </c>
      <c r="J204" s="349">
        <f>Table1[[#This Row],[Embellishment Area (m2)]]*Table1[[#This Row],[Construction Unit Rate ($/m)]]*Table1[[#This Row],[Embellishment Area Factor]]</f>
        <v>3974152.9203687566</v>
      </c>
      <c r="K204" s="263">
        <v>53719.622497512442</v>
      </c>
      <c r="L204" s="354">
        <v>157.26221918381682</v>
      </c>
      <c r="M204" s="101">
        <f>Table1[[#This Row],[Size of land (m2)]]*Table1[[#This Row],[Land Unit Rate ($/m2)]]</f>
        <v>8448067.047675699</v>
      </c>
      <c r="N204" s="261">
        <v>2021</v>
      </c>
      <c r="O204" s="219">
        <f>ROUND(IF(Table1[[#This Row],[Valuation Year]]=2016,(Table1[[#This Row],[Total Construction Cost ($)]]+Table1[[#This Row],[Land Value]])*('General Input Sheet'!$G$38/'General Input Sheet'!$G$43),Table1[[#This Row],[Total Construction Cost ($)]]+Table1[[#This Row],[Land Value]]),0)</f>
        <v>12422220</v>
      </c>
      <c r="P204" s="139" t="str" cm="1">
        <f t="array" ref="P204">_xlfn.IFS(Table1[[#This Row],[Asset Class]]&lt;&gt;"Local","y",P$11=$E204,"y",Table1[[#This Row],[Asset Class]]="Local","")</f>
        <v>y</v>
      </c>
      <c r="Q204" s="99" t="str" cm="1">
        <f t="array" ref="Q204">_xlfn.IFS(Table1[[#This Row],[Asset Class]]&lt;&gt;"Local","y",Q$11=$E204,"y",Table1[[#This Row],[Asset Class]]="Local","")</f>
        <v>y</v>
      </c>
      <c r="R204" s="99" t="str" cm="1">
        <f t="array" ref="R204">_xlfn.IFS(Table1[[#This Row],[Asset Class]]&lt;&gt;"Local","y",R$11=$E204,"y",Table1[[#This Row],[Asset Class]]="Local","")</f>
        <v>y</v>
      </c>
      <c r="S204" s="358" t="str" cm="1">
        <f t="array" ref="S204">_xlfn.IFS(Table1[[#This Row],[Asset Class]]&lt;&gt;"Local","y",S$11=$E204,"y",Table1[[#This Row],[Asset Class]]="Local","")</f>
        <v>y</v>
      </c>
      <c r="U204" s="109">
        <f>IF(Table1[[#This Row],[Asset Class]]&lt;&gt;"Local",0.25,IF(P204="y",1,""))</f>
        <v>0.25</v>
      </c>
      <c r="V204" s="435">
        <f>IF(Table1[[#This Row],[Asset Class]]&lt;&gt;"Local",0.25,IF(Q204="y",1,""))</f>
        <v>0.25</v>
      </c>
      <c r="W204" s="435">
        <f>IF(Table1[[#This Row],[Asset Class]]&lt;&gt;"Local",0.25,IF(R204="y",1,""))</f>
        <v>0.25</v>
      </c>
      <c r="X204" s="435">
        <f>IF(Table1[[#This Row],[Asset Class]]&lt;&gt;"Local",0.25,IF(S204="y",1,""))</f>
        <v>0.25</v>
      </c>
      <c r="Y204" s="109">
        <f t="shared" si="13"/>
        <v>1</v>
      </c>
      <c r="AA204" s="274">
        <f t="shared" si="14"/>
        <v>3105555</v>
      </c>
      <c r="AB204" s="275">
        <f t="shared" si="15"/>
        <v>3105555</v>
      </c>
      <c r="AC204" s="275">
        <f t="shared" si="16"/>
        <v>3105555</v>
      </c>
      <c r="AD204" s="275">
        <f t="shared" si="17"/>
        <v>3105555</v>
      </c>
      <c r="AE204" s="276">
        <f t="shared" si="18"/>
        <v>12422220</v>
      </c>
    </row>
    <row r="205" spans="2:31">
      <c r="B205" s="227" t="s">
        <v>428</v>
      </c>
      <c r="C205" s="228" t="s">
        <v>429</v>
      </c>
      <c r="D205" s="228" t="s">
        <v>105</v>
      </c>
      <c r="E205" s="228" t="s">
        <v>106</v>
      </c>
      <c r="F205" s="258" t="s">
        <v>107</v>
      </c>
      <c r="G205" s="374">
        <v>0.5</v>
      </c>
      <c r="H205" s="377">
        <v>683.67317093493546</v>
      </c>
      <c r="I205" s="382">
        <v>295.91815694928124</v>
      </c>
      <c r="J205" s="349">
        <f>Table1[[#This Row],[Embellishment Area (m2)]]*Table1[[#This Row],[Construction Unit Rate ($/m)]]*Table1[[#This Row],[Embellishment Area Factor]]</f>
        <v>101155.65234936851</v>
      </c>
      <c r="K205" s="263">
        <v>0</v>
      </c>
      <c r="L205" s="354">
        <v>157.26221918381682</v>
      </c>
      <c r="M205" s="101">
        <f>Table1[[#This Row],[Size of land (m2)]]*Table1[[#This Row],[Land Unit Rate ($/m2)]]</f>
        <v>0</v>
      </c>
      <c r="N205" s="261">
        <v>2021</v>
      </c>
      <c r="O205" s="219">
        <f>ROUND(IF(Table1[[#This Row],[Valuation Year]]=2016,(Table1[[#This Row],[Total Construction Cost ($)]]+Table1[[#This Row],[Land Value]])*('General Input Sheet'!$G$38/'General Input Sheet'!$G$43),Table1[[#This Row],[Total Construction Cost ($)]]+Table1[[#This Row],[Land Value]]),0)</f>
        <v>101156</v>
      </c>
      <c r="P205" s="139" t="str" cm="1">
        <f t="array" ref="P205">_xlfn.IFS(Table1[[#This Row],[Asset Class]]&lt;&gt;"Local","y",P$11=$E205,"y",Table1[[#This Row],[Asset Class]]="Local","")</f>
        <v>y</v>
      </c>
      <c r="Q205" s="99" t="str" cm="1">
        <f t="array" ref="Q205">_xlfn.IFS(Table1[[#This Row],[Asset Class]]&lt;&gt;"Local","y",Q$11=$E205,"y",Table1[[#This Row],[Asset Class]]="Local","")</f>
        <v>y</v>
      </c>
      <c r="R205" s="99" t="str" cm="1">
        <f t="array" ref="R205">_xlfn.IFS(Table1[[#This Row],[Asset Class]]&lt;&gt;"Local","y",R$11=$E205,"y",Table1[[#This Row],[Asset Class]]="Local","")</f>
        <v>y</v>
      </c>
      <c r="S205" s="358" t="str" cm="1">
        <f t="array" ref="S205">_xlfn.IFS(Table1[[#This Row],[Asset Class]]&lt;&gt;"Local","y",S$11=$E205,"y",Table1[[#This Row],[Asset Class]]="Local","")</f>
        <v>y</v>
      </c>
      <c r="U205" s="109">
        <f>IF(Table1[[#This Row],[Asset Class]]&lt;&gt;"Local",0.25,IF(P205="y",1,""))</f>
        <v>0.25</v>
      </c>
      <c r="V205" s="435">
        <f>IF(Table1[[#This Row],[Asset Class]]&lt;&gt;"Local",0.25,IF(Q205="y",1,""))</f>
        <v>0.25</v>
      </c>
      <c r="W205" s="435">
        <f>IF(Table1[[#This Row],[Asset Class]]&lt;&gt;"Local",0.25,IF(R205="y",1,""))</f>
        <v>0.25</v>
      </c>
      <c r="X205" s="435">
        <f>IF(Table1[[#This Row],[Asset Class]]&lt;&gt;"Local",0.25,IF(S205="y",1,""))</f>
        <v>0.25</v>
      </c>
      <c r="Y205" s="109">
        <f t="shared" si="13"/>
        <v>1</v>
      </c>
      <c r="AA205" s="274">
        <f t="shared" si="14"/>
        <v>25289</v>
      </c>
      <c r="AB205" s="275">
        <f t="shared" si="15"/>
        <v>25289</v>
      </c>
      <c r="AC205" s="275">
        <f t="shared" si="16"/>
        <v>25289</v>
      </c>
      <c r="AD205" s="275">
        <f t="shared" si="17"/>
        <v>25289</v>
      </c>
      <c r="AE205" s="276">
        <f t="shared" si="18"/>
        <v>101156</v>
      </c>
    </row>
    <row r="206" spans="2:31">
      <c r="B206" s="227" t="s">
        <v>428</v>
      </c>
      <c r="C206" s="228" t="s">
        <v>430</v>
      </c>
      <c r="D206" s="228" t="s">
        <v>105</v>
      </c>
      <c r="E206" s="228" t="s">
        <v>106</v>
      </c>
      <c r="F206" s="258" t="s">
        <v>107</v>
      </c>
      <c r="G206" s="374">
        <v>0.5</v>
      </c>
      <c r="H206" s="377">
        <v>713.62421435918895</v>
      </c>
      <c r="I206" s="382">
        <v>295.91815694928124</v>
      </c>
      <c r="J206" s="349">
        <f>Table1[[#This Row],[Embellishment Area (m2)]]*Table1[[#This Row],[Construction Unit Rate ($/m)]]*Table1[[#This Row],[Embellishment Area Factor]]</f>
        <v>105587.181133775</v>
      </c>
      <c r="K206" s="263">
        <v>0</v>
      </c>
      <c r="L206" s="354">
        <v>157.26221918381682</v>
      </c>
      <c r="M206" s="101">
        <f>Table1[[#This Row],[Size of land (m2)]]*Table1[[#This Row],[Land Unit Rate ($/m2)]]</f>
        <v>0</v>
      </c>
      <c r="N206" s="261">
        <v>2021</v>
      </c>
      <c r="O206" s="219">
        <f>ROUND(IF(Table1[[#This Row],[Valuation Year]]=2016,(Table1[[#This Row],[Total Construction Cost ($)]]+Table1[[#This Row],[Land Value]])*('General Input Sheet'!$G$38/'General Input Sheet'!$G$43),Table1[[#This Row],[Total Construction Cost ($)]]+Table1[[#This Row],[Land Value]]),0)</f>
        <v>105587</v>
      </c>
      <c r="P206" s="139" t="str" cm="1">
        <f t="array" ref="P206">_xlfn.IFS(Table1[[#This Row],[Asset Class]]&lt;&gt;"Local","y",P$11=$E206,"y",Table1[[#This Row],[Asset Class]]="Local","")</f>
        <v>y</v>
      </c>
      <c r="Q206" s="99" t="str" cm="1">
        <f t="array" ref="Q206">_xlfn.IFS(Table1[[#This Row],[Asset Class]]&lt;&gt;"Local","y",Q$11=$E206,"y",Table1[[#This Row],[Asset Class]]="Local","")</f>
        <v>y</v>
      </c>
      <c r="R206" s="99" t="str" cm="1">
        <f t="array" ref="R206">_xlfn.IFS(Table1[[#This Row],[Asset Class]]&lt;&gt;"Local","y",R$11=$E206,"y",Table1[[#This Row],[Asset Class]]="Local","")</f>
        <v>y</v>
      </c>
      <c r="S206" s="358" t="str" cm="1">
        <f t="array" ref="S206">_xlfn.IFS(Table1[[#This Row],[Asset Class]]&lt;&gt;"Local","y",S$11=$E206,"y",Table1[[#This Row],[Asset Class]]="Local","")</f>
        <v>y</v>
      </c>
      <c r="U206" s="109">
        <f>IF(Table1[[#This Row],[Asset Class]]&lt;&gt;"Local",0.25,IF(P206="y",1,""))</f>
        <v>0.25</v>
      </c>
      <c r="V206" s="435">
        <f>IF(Table1[[#This Row],[Asset Class]]&lt;&gt;"Local",0.25,IF(Q206="y",1,""))</f>
        <v>0.25</v>
      </c>
      <c r="W206" s="435">
        <f>IF(Table1[[#This Row],[Asset Class]]&lt;&gt;"Local",0.25,IF(R206="y",1,""))</f>
        <v>0.25</v>
      </c>
      <c r="X206" s="435">
        <f>IF(Table1[[#This Row],[Asset Class]]&lt;&gt;"Local",0.25,IF(S206="y",1,""))</f>
        <v>0.25</v>
      </c>
      <c r="Y206" s="109">
        <f t="shared" si="13"/>
        <v>1</v>
      </c>
      <c r="AA206" s="274">
        <f t="shared" si="14"/>
        <v>26396.75</v>
      </c>
      <c r="AB206" s="275">
        <f t="shared" si="15"/>
        <v>26396.75</v>
      </c>
      <c r="AC206" s="275">
        <f t="shared" si="16"/>
        <v>26396.75</v>
      </c>
      <c r="AD206" s="275">
        <f t="shared" si="17"/>
        <v>26396.75</v>
      </c>
      <c r="AE206" s="276">
        <f t="shared" si="18"/>
        <v>105587</v>
      </c>
    </row>
    <row r="207" spans="2:31">
      <c r="B207" s="227" t="s">
        <v>431</v>
      </c>
      <c r="C207" s="228" t="s">
        <v>432</v>
      </c>
      <c r="D207" s="228" t="s">
        <v>105</v>
      </c>
      <c r="E207" s="228" t="s">
        <v>106</v>
      </c>
      <c r="F207" s="258" t="s">
        <v>135</v>
      </c>
      <c r="G207" s="374">
        <v>0.5</v>
      </c>
      <c r="H207" s="377">
        <v>12296.947593216115</v>
      </c>
      <c r="I207" s="382">
        <v>295.91815694928124</v>
      </c>
      <c r="J207" s="349">
        <f>Table1[[#This Row],[Embellishment Area (m2)]]*Table1[[#This Row],[Construction Unit Rate ($/m)]]*Table1[[#This Row],[Embellishment Area Factor]]</f>
        <v>1819445.0339432063</v>
      </c>
      <c r="K207" s="263">
        <v>24593.89518643223</v>
      </c>
      <c r="L207" s="354">
        <v>157.26221918381682</v>
      </c>
      <c r="M207" s="101">
        <f>Table1[[#This Row],[Size of land (m2)]]*Table1[[#This Row],[Land Unit Rate ($/m2)]]</f>
        <v>3867690.5353925228</v>
      </c>
      <c r="N207" s="261">
        <v>2021</v>
      </c>
      <c r="O207" s="219">
        <f>ROUND(IF(Table1[[#This Row],[Valuation Year]]=2016,(Table1[[#This Row],[Total Construction Cost ($)]]+Table1[[#This Row],[Land Value]])*('General Input Sheet'!$G$38/'General Input Sheet'!$G$43),Table1[[#This Row],[Total Construction Cost ($)]]+Table1[[#This Row],[Land Value]]),0)</f>
        <v>5687136</v>
      </c>
      <c r="P207" s="139" t="str" cm="1">
        <f t="array" ref="P207">_xlfn.IFS(Table1[[#This Row],[Asset Class]]&lt;&gt;"Local","y",P$11=$E207,"y",Table1[[#This Row],[Asset Class]]="Local","")</f>
        <v>y</v>
      </c>
      <c r="Q207" s="99" t="str" cm="1">
        <f t="array" ref="Q207">_xlfn.IFS(Table1[[#This Row],[Asset Class]]&lt;&gt;"Local","y",Q$11=$E207,"y",Table1[[#This Row],[Asset Class]]="Local","")</f>
        <v>y</v>
      </c>
      <c r="R207" s="99" t="str" cm="1">
        <f t="array" ref="R207">_xlfn.IFS(Table1[[#This Row],[Asset Class]]&lt;&gt;"Local","y",R$11=$E207,"y",Table1[[#This Row],[Asset Class]]="Local","")</f>
        <v>y</v>
      </c>
      <c r="S207" s="358" t="str" cm="1">
        <f t="array" ref="S207">_xlfn.IFS(Table1[[#This Row],[Asset Class]]&lt;&gt;"Local","y",S$11=$E207,"y",Table1[[#This Row],[Asset Class]]="Local","")</f>
        <v>y</v>
      </c>
      <c r="U207" s="109">
        <f>IF(Table1[[#This Row],[Asset Class]]&lt;&gt;"Local",0.25,IF(P207="y",1,""))</f>
        <v>0.25</v>
      </c>
      <c r="V207" s="435">
        <f>IF(Table1[[#This Row],[Asset Class]]&lt;&gt;"Local",0.25,IF(Q207="y",1,""))</f>
        <v>0.25</v>
      </c>
      <c r="W207" s="435">
        <f>IF(Table1[[#This Row],[Asset Class]]&lt;&gt;"Local",0.25,IF(R207="y",1,""))</f>
        <v>0.25</v>
      </c>
      <c r="X207" s="435">
        <f>IF(Table1[[#This Row],[Asset Class]]&lt;&gt;"Local",0.25,IF(S207="y",1,""))</f>
        <v>0.25</v>
      </c>
      <c r="Y207" s="109">
        <f t="shared" ref="Y207:Y270" si="19">SUM(U207:X207)</f>
        <v>1</v>
      </c>
      <c r="AA207" s="274">
        <f t="shared" ref="AA207:AA270" si="20">IF(U207="","",(U207/$Y207)*$O207)</f>
        <v>1421784</v>
      </c>
      <c r="AB207" s="275">
        <f t="shared" ref="AB207:AB270" si="21">IF(V207="","",(V207/$Y207)*$O207)</f>
        <v>1421784</v>
      </c>
      <c r="AC207" s="275">
        <f t="shared" ref="AC207:AC270" si="22">IF(W207="","",(W207/$Y207)*$O207)</f>
        <v>1421784</v>
      </c>
      <c r="AD207" s="275">
        <f t="shared" ref="AD207:AD270" si="23">IF(X207="","",(X207/$Y207)*$O207)</f>
        <v>1421784</v>
      </c>
      <c r="AE207" s="276">
        <f t="shared" ref="AE207:AE270" si="24">SUM(AA207:AD207)</f>
        <v>5687136</v>
      </c>
    </row>
    <row r="208" spans="2:31">
      <c r="B208" s="227" t="s">
        <v>433</v>
      </c>
      <c r="C208" s="228" t="s">
        <v>434</v>
      </c>
      <c r="D208" s="228" t="s">
        <v>110</v>
      </c>
      <c r="E208" s="228" t="s">
        <v>106</v>
      </c>
      <c r="F208" s="258" t="s">
        <v>102</v>
      </c>
      <c r="G208" s="374">
        <v>0.5</v>
      </c>
      <c r="H208" s="377">
        <v>6610.34517978863</v>
      </c>
      <c r="I208" s="382">
        <v>111.62041035606889</v>
      </c>
      <c r="J208" s="349">
        <f>Table1[[#This Row],[Embellishment Area (m2)]]*Table1[[#This Row],[Construction Unit Rate ($/m)]]*Table1[[#This Row],[Embellishment Area Factor]]</f>
        <v>368924.72078163445</v>
      </c>
      <c r="K208" s="263">
        <v>13220.69035957726</v>
      </c>
      <c r="L208" s="354">
        <v>66.125722619436161</v>
      </c>
      <c r="M208" s="101">
        <f>Table1[[#This Row],[Size of land (m2)]]*Table1[[#This Row],[Land Unit Rate ($/m2)]]</f>
        <v>874227.70355485962</v>
      </c>
      <c r="N208" s="261">
        <v>2021</v>
      </c>
      <c r="O208" s="219">
        <f>ROUND(IF(Table1[[#This Row],[Valuation Year]]=2016,(Table1[[#This Row],[Total Construction Cost ($)]]+Table1[[#This Row],[Land Value]])*('General Input Sheet'!$G$38/'General Input Sheet'!$G$43),Table1[[#This Row],[Total Construction Cost ($)]]+Table1[[#This Row],[Land Value]]),0)</f>
        <v>1243152</v>
      </c>
      <c r="P208" s="139" t="str" cm="1">
        <f t="array" ref="P208">_xlfn.IFS(Table1[[#This Row],[Asset Class]]&lt;&gt;"Local","y",P$11=$E208,"y",Table1[[#This Row],[Asset Class]]="Local","")</f>
        <v>y</v>
      </c>
      <c r="Q208" s="99" t="str" cm="1">
        <f t="array" ref="Q208">_xlfn.IFS(Table1[[#This Row],[Asset Class]]&lt;&gt;"Local","y",Q$11=$E208,"y",Table1[[#This Row],[Asset Class]]="Local","")</f>
        <v/>
      </c>
      <c r="R208" s="99" t="str" cm="1">
        <f t="array" ref="R208">_xlfn.IFS(Table1[[#This Row],[Asset Class]]&lt;&gt;"Local","y",R$11=$E208,"y",Table1[[#This Row],[Asset Class]]="Local","")</f>
        <v/>
      </c>
      <c r="S208" s="358" t="str" cm="1">
        <f t="array" ref="S208">_xlfn.IFS(Table1[[#This Row],[Asset Class]]&lt;&gt;"Local","y",S$11=$E208,"y",Table1[[#This Row],[Asset Class]]="Local","")</f>
        <v/>
      </c>
      <c r="U208" s="109">
        <f>IF(Table1[[#This Row],[Asset Class]]&lt;&gt;"Local",0.25,IF(P208="y",1,""))</f>
        <v>1</v>
      </c>
      <c r="V208" s="435" t="str">
        <f>IF(Table1[[#This Row],[Asset Class]]&lt;&gt;"Local",0.25,IF(Q208="y",1,""))</f>
        <v/>
      </c>
      <c r="W208" s="435" t="str">
        <f>IF(Table1[[#This Row],[Asset Class]]&lt;&gt;"Local",0.25,IF(R208="y",1,""))</f>
        <v/>
      </c>
      <c r="X208" s="435" t="str">
        <f>IF(Table1[[#This Row],[Asset Class]]&lt;&gt;"Local",0.25,IF(S208="y",1,""))</f>
        <v/>
      </c>
      <c r="Y208" s="109">
        <f t="shared" si="19"/>
        <v>1</v>
      </c>
      <c r="AA208" s="274">
        <f t="shared" si="20"/>
        <v>1243152</v>
      </c>
      <c r="AB208" s="275" t="str">
        <f t="shared" si="21"/>
        <v/>
      </c>
      <c r="AC208" s="275" t="str">
        <f t="shared" si="22"/>
        <v/>
      </c>
      <c r="AD208" s="275" t="str">
        <f t="shared" si="23"/>
        <v/>
      </c>
      <c r="AE208" s="276">
        <f t="shared" si="24"/>
        <v>1243152</v>
      </c>
    </row>
    <row r="209" spans="2:31">
      <c r="B209" s="227" t="s">
        <v>435</v>
      </c>
      <c r="C209" s="228" t="s">
        <v>436</v>
      </c>
      <c r="D209" s="228" t="s">
        <v>110</v>
      </c>
      <c r="E209" s="228" t="s">
        <v>106</v>
      </c>
      <c r="F209" s="258" t="s">
        <v>107</v>
      </c>
      <c r="G209" s="374">
        <v>0.5</v>
      </c>
      <c r="H209" s="377">
        <v>5973.1009707179801</v>
      </c>
      <c r="I209" s="382">
        <v>111.62041035606889</v>
      </c>
      <c r="J209" s="349">
        <f>Table1[[#This Row],[Embellishment Area (m2)]]*Table1[[#This Row],[Construction Unit Rate ($/m)]]*Table1[[#This Row],[Embellishment Area Factor]]</f>
        <v>333359.99072488718</v>
      </c>
      <c r="K209" s="263">
        <v>11946.20194143596</v>
      </c>
      <c r="L209" s="354">
        <v>66.125722619436161</v>
      </c>
      <c r="M209" s="101">
        <f>Table1[[#This Row],[Size of land (m2)]]*Table1[[#This Row],[Land Unit Rate ($/m2)]]</f>
        <v>789951.23593516403</v>
      </c>
      <c r="N209" s="261">
        <v>2021</v>
      </c>
      <c r="O209" s="219">
        <f>ROUND(IF(Table1[[#This Row],[Valuation Year]]=2016,(Table1[[#This Row],[Total Construction Cost ($)]]+Table1[[#This Row],[Land Value]])*('General Input Sheet'!$G$38/'General Input Sheet'!$G$43),Table1[[#This Row],[Total Construction Cost ($)]]+Table1[[#This Row],[Land Value]]),0)</f>
        <v>1123311</v>
      </c>
      <c r="P209" s="139" t="str" cm="1">
        <f t="array" ref="P209">_xlfn.IFS(Table1[[#This Row],[Asset Class]]&lt;&gt;"Local","y",P$11=$E209,"y",Table1[[#This Row],[Asset Class]]="Local","")</f>
        <v>y</v>
      </c>
      <c r="Q209" s="99" t="str" cm="1">
        <f t="array" ref="Q209">_xlfn.IFS(Table1[[#This Row],[Asset Class]]&lt;&gt;"Local","y",Q$11=$E209,"y",Table1[[#This Row],[Asset Class]]="Local","")</f>
        <v/>
      </c>
      <c r="R209" s="99" t="str" cm="1">
        <f t="array" ref="R209">_xlfn.IFS(Table1[[#This Row],[Asset Class]]&lt;&gt;"Local","y",R$11=$E209,"y",Table1[[#This Row],[Asset Class]]="Local","")</f>
        <v/>
      </c>
      <c r="S209" s="358" t="str" cm="1">
        <f t="array" ref="S209">_xlfn.IFS(Table1[[#This Row],[Asset Class]]&lt;&gt;"Local","y",S$11=$E209,"y",Table1[[#This Row],[Asset Class]]="Local","")</f>
        <v/>
      </c>
      <c r="U209" s="109">
        <f>IF(Table1[[#This Row],[Asset Class]]&lt;&gt;"Local",0.25,IF(P209="y",1,""))</f>
        <v>1</v>
      </c>
      <c r="V209" s="435" t="str">
        <f>IF(Table1[[#This Row],[Asset Class]]&lt;&gt;"Local",0.25,IF(Q209="y",1,""))</f>
        <v/>
      </c>
      <c r="W209" s="435" t="str">
        <f>IF(Table1[[#This Row],[Asset Class]]&lt;&gt;"Local",0.25,IF(R209="y",1,""))</f>
        <v/>
      </c>
      <c r="X209" s="435" t="str">
        <f>IF(Table1[[#This Row],[Asset Class]]&lt;&gt;"Local",0.25,IF(S209="y",1,""))</f>
        <v/>
      </c>
      <c r="Y209" s="109">
        <f t="shared" si="19"/>
        <v>1</v>
      </c>
      <c r="AA209" s="274">
        <f t="shared" si="20"/>
        <v>1123311</v>
      </c>
      <c r="AB209" s="275" t="str">
        <f t="shared" si="21"/>
        <v/>
      </c>
      <c r="AC209" s="275" t="str">
        <f t="shared" si="22"/>
        <v/>
      </c>
      <c r="AD209" s="275" t="str">
        <f t="shared" si="23"/>
        <v/>
      </c>
      <c r="AE209" s="276">
        <f t="shared" si="24"/>
        <v>1123311</v>
      </c>
    </row>
    <row r="210" spans="2:31">
      <c r="B210" s="227" t="s">
        <v>437</v>
      </c>
      <c r="C210" s="228" t="s">
        <v>438</v>
      </c>
      <c r="D210" s="228" t="s">
        <v>110</v>
      </c>
      <c r="E210" s="228" t="s">
        <v>106</v>
      </c>
      <c r="F210" s="258" t="s">
        <v>102</v>
      </c>
      <c r="G210" s="374">
        <v>0.5</v>
      </c>
      <c r="H210" s="377">
        <v>3126.1310491474878</v>
      </c>
      <c r="I210" s="382">
        <v>111.62041035606889</v>
      </c>
      <c r="J210" s="349">
        <f>Table1[[#This Row],[Embellishment Area (m2)]]*Table1[[#This Row],[Construction Unit Rate ($/m)]]*Table1[[#This Row],[Embellishment Area Factor]]</f>
        <v>174470.01526634538</v>
      </c>
      <c r="K210" s="263">
        <v>6252.2620982949757</v>
      </c>
      <c r="L210" s="354">
        <v>66.125722619436161</v>
      </c>
      <c r="M210" s="101">
        <f>Table1[[#This Row],[Size of land (m2)]]*Table1[[#This Row],[Land Unit Rate ($/m2)]]</f>
        <v>413435.34925586748</v>
      </c>
      <c r="N210" s="261">
        <v>2021</v>
      </c>
      <c r="O210" s="219">
        <f>ROUND(IF(Table1[[#This Row],[Valuation Year]]=2016,(Table1[[#This Row],[Total Construction Cost ($)]]+Table1[[#This Row],[Land Value]])*('General Input Sheet'!$G$38/'General Input Sheet'!$G$43),Table1[[#This Row],[Total Construction Cost ($)]]+Table1[[#This Row],[Land Value]]),0)</f>
        <v>587905</v>
      </c>
      <c r="P210" s="139" t="str" cm="1">
        <f t="array" ref="P210">_xlfn.IFS(Table1[[#This Row],[Asset Class]]&lt;&gt;"Local","y",P$11=$E210,"y",Table1[[#This Row],[Asset Class]]="Local","")</f>
        <v>y</v>
      </c>
      <c r="Q210" s="99" t="str" cm="1">
        <f t="array" ref="Q210">_xlfn.IFS(Table1[[#This Row],[Asset Class]]&lt;&gt;"Local","y",Q$11=$E210,"y",Table1[[#This Row],[Asset Class]]="Local","")</f>
        <v/>
      </c>
      <c r="R210" s="99" t="str" cm="1">
        <f t="array" ref="R210">_xlfn.IFS(Table1[[#This Row],[Asset Class]]&lt;&gt;"Local","y",R$11=$E210,"y",Table1[[#This Row],[Asset Class]]="Local","")</f>
        <v/>
      </c>
      <c r="S210" s="358" t="str" cm="1">
        <f t="array" ref="S210">_xlfn.IFS(Table1[[#This Row],[Asset Class]]&lt;&gt;"Local","y",S$11=$E210,"y",Table1[[#This Row],[Asset Class]]="Local","")</f>
        <v/>
      </c>
      <c r="U210" s="109">
        <f>IF(Table1[[#This Row],[Asset Class]]&lt;&gt;"Local",0.25,IF(P210="y",1,""))</f>
        <v>1</v>
      </c>
      <c r="V210" s="435" t="str">
        <f>IF(Table1[[#This Row],[Asset Class]]&lt;&gt;"Local",0.25,IF(Q210="y",1,""))</f>
        <v/>
      </c>
      <c r="W210" s="435" t="str">
        <f>IF(Table1[[#This Row],[Asset Class]]&lt;&gt;"Local",0.25,IF(R210="y",1,""))</f>
        <v/>
      </c>
      <c r="X210" s="435" t="str">
        <f>IF(Table1[[#This Row],[Asset Class]]&lt;&gt;"Local",0.25,IF(S210="y",1,""))</f>
        <v/>
      </c>
      <c r="Y210" s="109">
        <f t="shared" si="19"/>
        <v>1</v>
      </c>
      <c r="AA210" s="274">
        <f t="shared" si="20"/>
        <v>587905</v>
      </c>
      <c r="AB210" s="275" t="str">
        <f t="shared" si="21"/>
        <v/>
      </c>
      <c r="AC210" s="275" t="str">
        <f t="shared" si="22"/>
        <v/>
      </c>
      <c r="AD210" s="275" t="str">
        <f t="shared" si="23"/>
        <v/>
      </c>
      <c r="AE210" s="276">
        <f t="shared" si="24"/>
        <v>587905</v>
      </c>
    </row>
    <row r="211" spans="2:31">
      <c r="B211" s="227" t="s">
        <v>439</v>
      </c>
      <c r="C211" s="228" t="s">
        <v>440</v>
      </c>
      <c r="D211" s="228" t="s">
        <v>105</v>
      </c>
      <c r="E211" s="228" t="s">
        <v>106</v>
      </c>
      <c r="F211" s="258" t="s">
        <v>135</v>
      </c>
      <c r="G211" s="374">
        <v>0.5</v>
      </c>
      <c r="H211" s="377">
        <v>38182.894802408526</v>
      </c>
      <c r="I211" s="382">
        <v>295.91815694928124</v>
      </c>
      <c r="J211" s="349">
        <f>Table1[[#This Row],[Embellishment Area (m2)]]*Table1[[#This Row],[Construction Unit Rate ($/m)]]*Table1[[#This Row],[Embellishment Area Factor]]</f>
        <v>5649505.9284585109</v>
      </c>
      <c r="K211" s="263">
        <v>0</v>
      </c>
      <c r="L211" s="354">
        <v>157.26221918381682</v>
      </c>
      <c r="M211" s="101">
        <f>Table1[[#This Row],[Size of land (m2)]]*Table1[[#This Row],[Land Unit Rate ($/m2)]]</f>
        <v>0</v>
      </c>
      <c r="N211" s="261">
        <v>2021</v>
      </c>
      <c r="O211" s="219">
        <f>ROUND(IF(Table1[[#This Row],[Valuation Year]]=2016,(Table1[[#This Row],[Total Construction Cost ($)]]+Table1[[#This Row],[Land Value]])*('General Input Sheet'!$G$38/'General Input Sheet'!$G$43),Table1[[#This Row],[Total Construction Cost ($)]]+Table1[[#This Row],[Land Value]]),0)</f>
        <v>5649506</v>
      </c>
      <c r="P211" s="139" t="str" cm="1">
        <f t="array" ref="P211">_xlfn.IFS(Table1[[#This Row],[Asset Class]]&lt;&gt;"Local","y",P$11=$E211,"y",Table1[[#This Row],[Asset Class]]="Local","")</f>
        <v>y</v>
      </c>
      <c r="Q211" s="99" t="str" cm="1">
        <f t="array" ref="Q211">_xlfn.IFS(Table1[[#This Row],[Asset Class]]&lt;&gt;"Local","y",Q$11=$E211,"y",Table1[[#This Row],[Asset Class]]="Local","")</f>
        <v>y</v>
      </c>
      <c r="R211" s="99" t="str" cm="1">
        <f t="array" ref="R211">_xlfn.IFS(Table1[[#This Row],[Asset Class]]&lt;&gt;"Local","y",R$11=$E211,"y",Table1[[#This Row],[Asset Class]]="Local","")</f>
        <v>y</v>
      </c>
      <c r="S211" s="358" t="str" cm="1">
        <f t="array" ref="S211">_xlfn.IFS(Table1[[#This Row],[Asset Class]]&lt;&gt;"Local","y",S$11=$E211,"y",Table1[[#This Row],[Asset Class]]="Local","")</f>
        <v>y</v>
      </c>
      <c r="U211" s="109">
        <f>IF(Table1[[#This Row],[Asset Class]]&lt;&gt;"Local",0.25,IF(P211="y",1,""))</f>
        <v>0.25</v>
      </c>
      <c r="V211" s="435">
        <f>IF(Table1[[#This Row],[Asset Class]]&lt;&gt;"Local",0.25,IF(Q211="y",1,""))</f>
        <v>0.25</v>
      </c>
      <c r="W211" s="435">
        <f>IF(Table1[[#This Row],[Asset Class]]&lt;&gt;"Local",0.25,IF(R211="y",1,""))</f>
        <v>0.25</v>
      </c>
      <c r="X211" s="435">
        <f>IF(Table1[[#This Row],[Asset Class]]&lt;&gt;"Local",0.25,IF(S211="y",1,""))</f>
        <v>0.25</v>
      </c>
      <c r="Y211" s="109">
        <f t="shared" si="19"/>
        <v>1</v>
      </c>
      <c r="AA211" s="274">
        <f t="shared" si="20"/>
        <v>1412376.5</v>
      </c>
      <c r="AB211" s="275">
        <f t="shared" si="21"/>
        <v>1412376.5</v>
      </c>
      <c r="AC211" s="275">
        <f t="shared" si="22"/>
        <v>1412376.5</v>
      </c>
      <c r="AD211" s="275">
        <f t="shared" si="23"/>
        <v>1412376.5</v>
      </c>
      <c r="AE211" s="276">
        <f t="shared" si="24"/>
        <v>5649506</v>
      </c>
    </row>
    <row r="212" spans="2:31">
      <c r="B212" s="227" t="s">
        <v>441</v>
      </c>
      <c r="C212" s="228" t="s">
        <v>442</v>
      </c>
      <c r="D212" s="228" t="s">
        <v>110</v>
      </c>
      <c r="E212" s="228" t="s">
        <v>106</v>
      </c>
      <c r="F212" s="258" t="s">
        <v>102</v>
      </c>
      <c r="G212" s="374">
        <v>0.5</v>
      </c>
      <c r="H212" s="377">
        <v>9225.1858008948293</v>
      </c>
      <c r="I212" s="382">
        <v>111.62041035606889</v>
      </c>
      <c r="J212" s="349">
        <f>Table1[[#This Row],[Embellishment Area (m2)]]*Table1[[#This Row],[Construction Unit Rate ($/m)]]*Table1[[#This Row],[Embellishment Area Factor]]</f>
        <v>514859.51235343044</v>
      </c>
      <c r="K212" s="263">
        <v>0</v>
      </c>
      <c r="L212" s="354">
        <v>66.125722619436161</v>
      </c>
      <c r="M212" s="101">
        <f>Table1[[#This Row],[Size of land (m2)]]*Table1[[#This Row],[Land Unit Rate ($/m2)]]</f>
        <v>0</v>
      </c>
      <c r="N212" s="261">
        <v>2021</v>
      </c>
      <c r="O212" s="219">
        <f>ROUND(IF(Table1[[#This Row],[Valuation Year]]=2016,(Table1[[#This Row],[Total Construction Cost ($)]]+Table1[[#This Row],[Land Value]])*('General Input Sheet'!$G$38/'General Input Sheet'!$G$43),Table1[[#This Row],[Total Construction Cost ($)]]+Table1[[#This Row],[Land Value]]),0)</f>
        <v>514860</v>
      </c>
      <c r="P212" s="139" t="str" cm="1">
        <f t="array" ref="P212">_xlfn.IFS(Table1[[#This Row],[Asset Class]]&lt;&gt;"Local","y",P$11=$E212,"y",Table1[[#This Row],[Asset Class]]="Local","")</f>
        <v>y</v>
      </c>
      <c r="Q212" s="99" t="str" cm="1">
        <f t="array" ref="Q212">_xlfn.IFS(Table1[[#This Row],[Asset Class]]&lt;&gt;"Local","y",Q$11=$E212,"y",Table1[[#This Row],[Asset Class]]="Local","")</f>
        <v/>
      </c>
      <c r="R212" s="99" t="str" cm="1">
        <f t="array" ref="R212">_xlfn.IFS(Table1[[#This Row],[Asset Class]]&lt;&gt;"Local","y",R$11=$E212,"y",Table1[[#This Row],[Asset Class]]="Local","")</f>
        <v/>
      </c>
      <c r="S212" s="358" t="str" cm="1">
        <f t="array" ref="S212">_xlfn.IFS(Table1[[#This Row],[Asset Class]]&lt;&gt;"Local","y",S$11=$E212,"y",Table1[[#This Row],[Asset Class]]="Local","")</f>
        <v/>
      </c>
      <c r="U212" s="109">
        <f>IF(Table1[[#This Row],[Asset Class]]&lt;&gt;"Local",0.25,IF(P212="y",1,""))</f>
        <v>1</v>
      </c>
      <c r="V212" s="435" t="str">
        <f>IF(Table1[[#This Row],[Asset Class]]&lt;&gt;"Local",0.25,IF(Q212="y",1,""))</f>
        <v/>
      </c>
      <c r="W212" s="435" t="str">
        <f>IF(Table1[[#This Row],[Asset Class]]&lt;&gt;"Local",0.25,IF(R212="y",1,""))</f>
        <v/>
      </c>
      <c r="X212" s="435" t="str">
        <f>IF(Table1[[#This Row],[Asset Class]]&lt;&gt;"Local",0.25,IF(S212="y",1,""))</f>
        <v/>
      </c>
      <c r="Y212" s="109">
        <f t="shared" si="19"/>
        <v>1</v>
      </c>
      <c r="AA212" s="274">
        <f t="shared" si="20"/>
        <v>514860</v>
      </c>
      <c r="AB212" s="275" t="str">
        <f t="shared" si="21"/>
        <v/>
      </c>
      <c r="AC212" s="275" t="str">
        <f t="shared" si="22"/>
        <v/>
      </c>
      <c r="AD212" s="275" t="str">
        <f t="shared" si="23"/>
        <v/>
      </c>
      <c r="AE212" s="276">
        <f t="shared" si="24"/>
        <v>514860</v>
      </c>
    </row>
    <row r="213" spans="2:31">
      <c r="B213" s="227" t="s">
        <v>441</v>
      </c>
      <c r="C213" s="228" t="s">
        <v>443</v>
      </c>
      <c r="D213" s="228" t="s">
        <v>110</v>
      </c>
      <c r="E213" s="228" t="s">
        <v>106</v>
      </c>
      <c r="F213" s="258" t="s">
        <v>102</v>
      </c>
      <c r="G213" s="374">
        <v>0.5</v>
      </c>
      <c r="H213" s="377">
        <v>1851.0484838044431</v>
      </c>
      <c r="I213" s="382">
        <v>111.62041035606889</v>
      </c>
      <c r="J213" s="349">
        <f>Table1[[#This Row],[Embellishment Area (m2)]]*Table1[[#This Row],[Construction Unit Rate ($/m)]]*Table1[[#This Row],[Embellishment Area Factor]]</f>
        <v>103307.39567561554</v>
      </c>
      <c r="K213" s="263">
        <v>0</v>
      </c>
      <c r="L213" s="354">
        <v>66.125722619436161</v>
      </c>
      <c r="M213" s="101">
        <f>Table1[[#This Row],[Size of land (m2)]]*Table1[[#This Row],[Land Unit Rate ($/m2)]]</f>
        <v>0</v>
      </c>
      <c r="N213" s="261">
        <v>2021</v>
      </c>
      <c r="O213" s="219">
        <f>ROUND(IF(Table1[[#This Row],[Valuation Year]]=2016,(Table1[[#This Row],[Total Construction Cost ($)]]+Table1[[#This Row],[Land Value]])*('General Input Sheet'!$G$38/'General Input Sheet'!$G$43),Table1[[#This Row],[Total Construction Cost ($)]]+Table1[[#This Row],[Land Value]]),0)</f>
        <v>103307</v>
      </c>
      <c r="P213" s="139" t="str" cm="1">
        <f t="array" ref="P213">_xlfn.IFS(Table1[[#This Row],[Asset Class]]&lt;&gt;"Local","y",P$11=$E213,"y",Table1[[#This Row],[Asset Class]]="Local","")</f>
        <v>y</v>
      </c>
      <c r="Q213" s="99" t="str" cm="1">
        <f t="array" ref="Q213">_xlfn.IFS(Table1[[#This Row],[Asset Class]]&lt;&gt;"Local","y",Q$11=$E213,"y",Table1[[#This Row],[Asset Class]]="Local","")</f>
        <v/>
      </c>
      <c r="R213" s="99" t="str" cm="1">
        <f t="array" ref="R213">_xlfn.IFS(Table1[[#This Row],[Asset Class]]&lt;&gt;"Local","y",R$11=$E213,"y",Table1[[#This Row],[Asset Class]]="Local","")</f>
        <v/>
      </c>
      <c r="S213" s="358" t="str" cm="1">
        <f t="array" ref="S213">_xlfn.IFS(Table1[[#This Row],[Asset Class]]&lt;&gt;"Local","y",S$11=$E213,"y",Table1[[#This Row],[Asset Class]]="Local","")</f>
        <v/>
      </c>
      <c r="U213" s="109">
        <f>IF(Table1[[#This Row],[Asset Class]]&lt;&gt;"Local",0.25,IF(P213="y",1,""))</f>
        <v>1</v>
      </c>
      <c r="V213" s="435" t="str">
        <f>IF(Table1[[#This Row],[Asset Class]]&lt;&gt;"Local",0.25,IF(Q213="y",1,""))</f>
        <v/>
      </c>
      <c r="W213" s="435" t="str">
        <f>IF(Table1[[#This Row],[Asset Class]]&lt;&gt;"Local",0.25,IF(R213="y",1,""))</f>
        <v/>
      </c>
      <c r="X213" s="435" t="str">
        <f>IF(Table1[[#This Row],[Asset Class]]&lt;&gt;"Local",0.25,IF(S213="y",1,""))</f>
        <v/>
      </c>
      <c r="Y213" s="109">
        <f t="shared" si="19"/>
        <v>1</v>
      </c>
      <c r="AA213" s="274">
        <f t="shared" si="20"/>
        <v>103307</v>
      </c>
      <c r="AB213" s="275" t="str">
        <f t="shared" si="21"/>
        <v/>
      </c>
      <c r="AC213" s="275" t="str">
        <f t="shared" si="22"/>
        <v/>
      </c>
      <c r="AD213" s="275" t="str">
        <f t="shared" si="23"/>
        <v/>
      </c>
      <c r="AE213" s="276">
        <f t="shared" si="24"/>
        <v>103307</v>
      </c>
    </row>
    <row r="214" spans="2:31">
      <c r="B214" s="227" t="s">
        <v>444</v>
      </c>
      <c r="C214" s="228" t="s">
        <v>445</v>
      </c>
      <c r="D214" s="228" t="s">
        <v>105</v>
      </c>
      <c r="E214" s="228" t="s">
        <v>113</v>
      </c>
      <c r="F214" s="258" t="s">
        <v>102</v>
      </c>
      <c r="G214" s="374">
        <v>0.5</v>
      </c>
      <c r="H214" s="377">
        <v>3428.762397061053</v>
      </c>
      <c r="I214" s="382">
        <v>566.28724924743767</v>
      </c>
      <c r="J214" s="349">
        <f>Table1[[#This Row],[Embellishment Area (m2)]]*Table1[[#This Row],[Construction Unit Rate ($/m)]]*Table1[[#This Row],[Embellishment Area Factor]]</f>
        <v>970832.21307737718</v>
      </c>
      <c r="K214" s="263">
        <v>6857.524794122106</v>
      </c>
      <c r="L214" s="354">
        <v>75.676903388107434</v>
      </c>
      <c r="M214" s="101">
        <f>Table1[[#This Row],[Size of land (m2)]]*Table1[[#This Row],[Land Unit Rate ($/m2)]]</f>
        <v>518956.24132632994</v>
      </c>
      <c r="N214" s="261">
        <v>2021</v>
      </c>
      <c r="O214" s="219">
        <f>ROUND(IF(Table1[[#This Row],[Valuation Year]]=2016,(Table1[[#This Row],[Total Construction Cost ($)]]+Table1[[#This Row],[Land Value]])*('General Input Sheet'!$G$38/'General Input Sheet'!$G$43),Table1[[#This Row],[Total Construction Cost ($)]]+Table1[[#This Row],[Land Value]]),0)</f>
        <v>1489788</v>
      </c>
      <c r="P214" s="139" t="str" cm="1">
        <f t="array" ref="P214">_xlfn.IFS(Table1[[#This Row],[Asset Class]]&lt;&gt;"Local","y",P$11=$E214,"y",Table1[[#This Row],[Asset Class]]="Local","")</f>
        <v>y</v>
      </c>
      <c r="Q214" s="99" t="str" cm="1">
        <f t="array" ref="Q214">_xlfn.IFS(Table1[[#This Row],[Asset Class]]&lt;&gt;"Local","y",Q$11=$E214,"y",Table1[[#This Row],[Asset Class]]="Local","")</f>
        <v>y</v>
      </c>
      <c r="R214" s="99" t="str" cm="1">
        <f t="array" ref="R214">_xlfn.IFS(Table1[[#This Row],[Asset Class]]&lt;&gt;"Local","y",R$11=$E214,"y",Table1[[#This Row],[Asset Class]]="Local","")</f>
        <v>y</v>
      </c>
      <c r="S214" s="358" t="str" cm="1">
        <f t="array" ref="S214">_xlfn.IFS(Table1[[#This Row],[Asset Class]]&lt;&gt;"Local","y",S$11=$E214,"y",Table1[[#This Row],[Asset Class]]="Local","")</f>
        <v>y</v>
      </c>
      <c r="U214" s="109">
        <f>IF(Table1[[#This Row],[Asset Class]]&lt;&gt;"Local",0.25,IF(P214="y",1,""))</f>
        <v>0.25</v>
      </c>
      <c r="V214" s="435">
        <f>IF(Table1[[#This Row],[Asset Class]]&lt;&gt;"Local",0.25,IF(Q214="y",1,""))</f>
        <v>0.25</v>
      </c>
      <c r="W214" s="435">
        <f>IF(Table1[[#This Row],[Asset Class]]&lt;&gt;"Local",0.25,IF(R214="y",1,""))</f>
        <v>0.25</v>
      </c>
      <c r="X214" s="435">
        <f>IF(Table1[[#This Row],[Asset Class]]&lt;&gt;"Local",0.25,IF(S214="y",1,""))</f>
        <v>0.25</v>
      </c>
      <c r="Y214" s="109">
        <f t="shared" si="19"/>
        <v>1</v>
      </c>
      <c r="AA214" s="274">
        <f t="shared" si="20"/>
        <v>372447</v>
      </c>
      <c r="AB214" s="275">
        <f t="shared" si="21"/>
        <v>372447</v>
      </c>
      <c r="AC214" s="275">
        <f t="shared" si="22"/>
        <v>372447</v>
      </c>
      <c r="AD214" s="275">
        <f t="shared" si="23"/>
        <v>372447</v>
      </c>
      <c r="AE214" s="276">
        <f t="shared" si="24"/>
        <v>1489788</v>
      </c>
    </row>
    <row r="215" spans="2:31">
      <c r="B215" s="227" t="s">
        <v>444</v>
      </c>
      <c r="C215" s="228" t="s">
        <v>446</v>
      </c>
      <c r="D215" s="228" t="s">
        <v>105</v>
      </c>
      <c r="E215" s="228" t="s">
        <v>113</v>
      </c>
      <c r="F215" s="258" t="s">
        <v>130</v>
      </c>
      <c r="G215" s="374">
        <v>0.5</v>
      </c>
      <c r="H215" s="377">
        <v>1709.8211401199601</v>
      </c>
      <c r="I215" s="382">
        <v>566.28724924743767</v>
      </c>
      <c r="J215" s="349">
        <f>Table1[[#This Row],[Embellishment Area (m2)]]*Table1[[#This Row],[Construction Unit Rate ($/m)]]*Table1[[#This Row],[Embellishment Area Factor]]</f>
        <v>484124.95507182495</v>
      </c>
      <c r="K215" s="263">
        <v>3419.6422802399202</v>
      </c>
      <c r="L215" s="354">
        <v>75.676903388107434</v>
      </c>
      <c r="M215" s="101">
        <f>Table1[[#This Row],[Size of land (m2)]]*Table1[[#This Row],[Land Unit Rate ($/m2)]]</f>
        <v>258787.93846360384</v>
      </c>
      <c r="N215" s="261">
        <v>2021</v>
      </c>
      <c r="O215" s="219">
        <f>ROUND(IF(Table1[[#This Row],[Valuation Year]]=2016,(Table1[[#This Row],[Total Construction Cost ($)]]+Table1[[#This Row],[Land Value]])*('General Input Sheet'!$G$38/'General Input Sheet'!$G$43),Table1[[#This Row],[Total Construction Cost ($)]]+Table1[[#This Row],[Land Value]]),0)</f>
        <v>742913</v>
      </c>
      <c r="P215" s="139" t="str" cm="1">
        <f t="array" ref="P215">_xlfn.IFS(Table1[[#This Row],[Asset Class]]&lt;&gt;"Local","y",P$11=$E215,"y",Table1[[#This Row],[Asset Class]]="Local","")</f>
        <v>y</v>
      </c>
      <c r="Q215" s="99" t="str" cm="1">
        <f t="array" ref="Q215">_xlfn.IFS(Table1[[#This Row],[Asset Class]]&lt;&gt;"Local","y",Q$11=$E215,"y",Table1[[#This Row],[Asset Class]]="Local","")</f>
        <v>y</v>
      </c>
      <c r="R215" s="99" t="str" cm="1">
        <f t="array" ref="R215">_xlfn.IFS(Table1[[#This Row],[Asset Class]]&lt;&gt;"Local","y",R$11=$E215,"y",Table1[[#This Row],[Asset Class]]="Local","")</f>
        <v>y</v>
      </c>
      <c r="S215" s="358" t="str" cm="1">
        <f t="array" ref="S215">_xlfn.IFS(Table1[[#This Row],[Asset Class]]&lt;&gt;"Local","y",S$11=$E215,"y",Table1[[#This Row],[Asset Class]]="Local","")</f>
        <v>y</v>
      </c>
      <c r="U215" s="109">
        <f>IF(Table1[[#This Row],[Asset Class]]&lt;&gt;"Local",0.25,IF(P215="y",1,""))</f>
        <v>0.25</v>
      </c>
      <c r="V215" s="435">
        <f>IF(Table1[[#This Row],[Asset Class]]&lt;&gt;"Local",0.25,IF(Q215="y",1,""))</f>
        <v>0.25</v>
      </c>
      <c r="W215" s="435">
        <f>IF(Table1[[#This Row],[Asset Class]]&lt;&gt;"Local",0.25,IF(R215="y",1,""))</f>
        <v>0.25</v>
      </c>
      <c r="X215" s="435">
        <f>IF(Table1[[#This Row],[Asset Class]]&lt;&gt;"Local",0.25,IF(S215="y",1,""))</f>
        <v>0.25</v>
      </c>
      <c r="Y215" s="109">
        <f t="shared" si="19"/>
        <v>1</v>
      </c>
      <c r="AA215" s="274">
        <f t="shared" si="20"/>
        <v>185728.25</v>
      </c>
      <c r="AB215" s="275">
        <f t="shared" si="21"/>
        <v>185728.25</v>
      </c>
      <c r="AC215" s="275">
        <f t="shared" si="22"/>
        <v>185728.25</v>
      </c>
      <c r="AD215" s="275">
        <f t="shared" si="23"/>
        <v>185728.25</v>
      </c>
      <c r="AE215" s="276">
        <f t="shared" si="24"/>
        <v>742913</v>
      </c>
    </row>
    <row r="216" spans="2:31">
      <c r="B216" s="227" t="s">
        <v>447</v>
      </c>
      <c r="C216" s="228" t="s">
        <v>448</v>
      </c>
      <c r="D216" s="228" t="s">
        <v>105</v>
      </c>
      <c r="E216" s="228" t="s">
        <v>113</v>
      </c>
      <c r="F216" s="258" t="s">
        <v>102</v>
      </c>
      <c r="G216" s="374">
        <v>0.5</v>
      </c>
      <c r="H216" s="377">
        <v>22317.80141843178</v>
      </c>
      <c r="I216" s="382">
        <v>566.28724924743767</v>
      </c>
      <c r="J216" s="349">
        <f>Table1[[#This Row],[Embellishment Area (m2)]]*Table1[[#This Row],[Construction Unit Rate ($/m)]]*Table1[[#This Row],[Embellishment Area Factor]]</f>
        <v>6319143.1872471478</v>
      </c>
      <c r="K216" s="263">
        <v>44635.60283686356</v>
      </c>
      <c r="L216" s="354">
        <v>75.676903388107434</v>
      </c>
      <c r="M216" s="101">
        <f>Table1[[#This Row],[Size of land (m2)]]*Table1[[#This Row],[Land Unit Rate ($/m2)]]</f>
        <v>3377884.2035552575</v>
      </c>
      <c r="N216" s="261">
        <v>2021</v>
      </c>
      <c r="O216" s="219">
        <f>ROUND(IF(Table1[[#This Row],[Valuation Year]]=2016,(Table1[[#This Row],[Total Construction Cost ($)]]+Table1[[#This Row],[Land Value]])*('General Input Sheet'!$G$38/'General Input Sheet'!$G$43),Table1[[#This Row],[Total Construction Cost ($)]]+Table1[[#This Row],[Land Value]]),0)</f>
        <v>9697027</v>
      </c>
      <c r="P216" s="139" t="str" cm="1">
        <f t="array" ref="P216">_xlfn.IFS(Table1[[#This Row],[Asset Class]]&lt;&gt;"Local","y",P$11=$E216,"y",Table1[[#This Row],[Asset Class]]="Local","")</f>
        <v>y</v>
      </c>
      <c r="Q216" s="99" t="str" cm="1">
        <f t="array" ref="Q216">_xlfn.IFS(Table1[[#This Row],[Asset Class]]&lt;&gt;"Local","y",Q$11=$E216,"y",Table1[[#This Row],[Asset Class]]="Local","")</f>
        <v>y</v>
      </c>
      <c r="R216" s="99" t="str" cm="1">
        <f t="array" ref="R216">_xlfn.IFS(Table1[[#This Row],[Asset Class]]&lt;&gt;"Local","y",R$11=$E216,"y",Table1[[#This Row],[Asset Class]]="Local","")</f>
        <v>y</v>
      </c>
      <c r="S216" s="358" t="str" cm="1">
        <f t="array" ref="S216">_xlfn.IFS(Table1[[#This Row],[Asset Class]]&lt;&gt;"Local","y",S$11=$E216,"y",Table1[[#This Row],[Asset Class]]="Local","")</f>
        <v>y</v>
      </c>
      <c r="U216" s="109">
        <f>IF(Table1[[#This Row],[Asset Class]]&lt;&gt;"Local",0.25,IF(P216="y",1,""))</f>
        <v>0.25</v>
      </c>
      <c r="V216" s="435">
        <f>IF(Table1[[#This Row],[Asset Class]]&lt;&gt;"Local",0.25,IF(Q216="y",1,""))</f>
        <v>0.25</v>
      </c>
      <c r="W216" s="435">
        <f>IF(Table1[[#This Row],[Asset Class]]&lt;&gt;"Local",0.25,IF(R216="y",1,""))</f>
        <v>0.25</v>
      </c>
      <c r="X216" s="435">
        <f>IF(Table1[[#This Row],[Asset Class]]&lt;&gt;"Local",0.25,IF(S216="y",1,""))</f>
        <v>0.25</v>
      </c>
      <c r="Y216" s="109">
        <f t="shared" si="19"/>
        <v>1</v>
      </c>
      <c r="AA216" s="274">
        <f t="shared" si="20"/>
        <v>2424256.75</v>
      </c>
      <c r="AB216" s="275">
        <f t="shared" si="21"/>
        <v>2424256.75</v>
      </c>
      <c r="AC216" s="275">
        <f t="shared" si="22"/>
        <v>2424256.75</v>
      </c>
      <c r="AD216" s="275">
        <f t="shared" si="23"/>
        <v>2424256.75</v>
      </c>
      <c r="AE216" s="276">
        <f t="shared" si="24"/>
        <v>9697027</v>
      </c>
    </row>
    <row r="217" spans="2:31">
      <c r="B217" s="227" t="s">
        <v>449</v>
      </c>
      <c r="C217" s="228" t="s">
        <v>450</v>
      </c>
      <c r="D217" s="228" t="s">
        <v>110</v>
      </c>
      <c r="E217" s="228" t="s">
        <v>113</v>
      </c>
      <c r="F217" s="258" t="s">
        <v>102</v>
      </c>
      <c r="G217" s="374">
        <v>0.5</v>
      </c>
      <c r="H217" s="377">
        <v>2705.3207255665757</v>
      </c>
      <c r="I217" s="382">
        <v>77.371645491830151</v>
      </c>
      <c r="J217" s="349">
        <f>Table1[[#This Row],[Embellishment Area (m2)]]*Table1[[#This Row],[Construction Unit Rate ($/m)]]*Table1[[#This Row],[Embellishment Area Factor]]</f>
        <v>104657.55806011891</v>
      </c>
      <c r="K217" s="263">
        <v>5410.6414511331513</v>
      </c>
      <c r="L217" s="354">
        <v>51.919695325664051</v>
      </c>
      <c r="M217" s="101">
        <f>Table1[[#This Row],[Size of land (m2)]]*Table1[[#This Row],[Land Unit Rate ($/m2)]]</f>
        <v>280918.85565924202</v>
      </c>
      <c r="N217" s="261">
        <v>2021</v>
      </c>
      <c r="O217" s="219">
        <f>ROUND(IF(Table1[[#This Row],[Valuation Year]]=2016,(Table1[[#This Row],[Total Construction Cost ($)]]+Table1[[#This Row],[Land Value]])*('General Input Sheet'!$G$38/'General Input Sheet'!$G$43),Table1[[#This Row],[Total Construction Cost ($)]]+Table1[[#This Row],[Land Value]]),0)</f>
        <v>385576</v>
      </c>
      <c r="P217" s="139" t="str" cm="1">
        <f t="array" ref="P217">_xlfn.IFS(Table1[[#This Row],[Asset Class]]&lt;&gt;"Local","y",P$11=$E217,"y",Table1[[#This Row],[Asset Class]]="Local","")</f>
        <v/>
      </c>
      <c r="Q217" s="99" t="str" cm="1">
        <f t="array" ref="Q217">_xlfn.IFS(Table1[[#This Row],[Asset Class]]&lt;&gt;"Local","y",Q$11=$E217,"y",Table1[[#This Row],[Asset Class]]="Local","")</f>
        <v/>
      </c>
      <c r="R217" s="99" t="str" cm="1">
        <f t="array" ref="R217">_xlfn.IFS(Table1[[#This Row],[Asset Class]]&lt;&gt;"Local","y",R$11=$E217,"y",Table1[[#This Row],[Asset Class]]="Local","")</f>
        <v/>
      </c>
      <c r="S217" s="358" t="str" cm="1">
        <f t="array" ref="S217">_xlfn.IFS(Table1[[#This Row],[Asset Class]]&lt;&gt;"Local","y",S$11=$E217,"y",Table1[[#This Row],[Asset Class]]="Local","")</f>
        <v>y</v>
      </c>
      <c r="U217" s="109" t="str">
        <f>IF(Table1[[#This Row],[Asset Class]]&lt;&gt;"Local",0.25,IF(P217="y",1,""))</f>
        <v/>
      </c>
      <c r="V217" s="435" t="str">
        <f>IF(Table1[[#This Row],[Asset Class]]&lt;&gt;"Local",0.25,IF(Q217="y",1,""))</f>
        <v/>
      </c>
      <c r="W217" s="435" t="str">
        <f>IF(Table1[[#This Row],[Asset Class]]&lt;&gt;"Local",0.25,IF(R217="y",1,""))</f>
        <v/>
      </c>
      <c r="X217" s="435">
        <f>IF(Table1[[#This Row],[Asset Class]]&lt;&gt;"Local",0.25,IF(S217="y",1,""))</f>
        <v>1</v>
      </c>
      <c r="Y217" s="109">
        <f t="shared" si="19"/>
        <v>1</v>
      </c>
      <c r="AA217" s="274" t="str">
        <f t="shared" si="20"/>
        <v/>
      </c>
      <c r="AB217" s="275" t="str">
        <f t="shared" si="21"/>
        <v/>
      </c>
      <c r="AC217" s="275" t="str">
        <f t="shared" si="22"/>
        <v/>
      </c>
      <c r="AD217" s="275">
        <f t="shared" si="23"/>
        <v>385576</v>
      </c>
      <c r="AE217" s="276">
        <f t="shared" si="24"/>
        <v>385576</v>
      </c>
    </row>
    <row r="218" spans="2:31">
      <c r="B218" s="227" t="s">
        <v>451</v>
      </c>
      <c r="C218" s="228" t="s">
        <v>452</v>
      </c>
      <c r="D218" s="228" t="s">
        <v>105</v>
      </c>
      <c r="E218" s="228" t="s">
        <v>113</v>
      </c>
      <c r="F218" s="258" t="s">
        <v>135</v>
      </c>
      <c r="G218" s="374">
        <v>0.5</v>
      </c>
      <c r="H218" s="377">
        <v>44796.076366596812</v>
      </c>
      <c r="I218" s="382">
        <v>566.28724924743767</v>
      </c>
      <c r="J218" s="349">
        <f>Table1[[#This Row],[Embellishment Area (m2)]]*Table1[[#This Row],[Construction Unit Rate ($/m)]]*Table1[[#This Row],[Embellishment Area Factor]]</f>
        <v>12683723.431359131</v>
      </c>
      <c r="K218" s="263">
        <v>89592.152733193623</v>
      </c>
      <c r="L218" s="354">
        <v>75.676903388107434</v>
      </c>
      <c r="M218" s="101">
        <f>Table1[[#This Row],[Size of land (m2)]]*Table1[[#This Row],[Land Unit Rate ($/m2)]]</f>
        <v>6780056.6867224593</v>
      </c>
      <c r="N218" s="261">
        <v>2021</v>
      </c>
      <c r="O218" s="219">
        <f>ROUND(IF(Table1[[#This Row],[Valuation Year]]=2016,(Table1[[#This Row],[Total Construction Cost ($)]]+Table1[[#This Row],[Land Value]])*('General Input Sheet'!$G$38/'General Input Sheet'!$G$43),Table1[[#This Row],[Total Construction Cost ($)]]+Table1[[#This Row],[Land Value]]),0)</f>
        <v>19463780</v>
      </c>
      <c r="P218" s="139" t="str" cm="1">
        <f t="array" ref="P218">_xlfn.IFS(Table1[[#This Row],[Asset Class]]&lt;&gt;"Local","y",P$11=$E218,"y",Table1[[#This Row],[Asset Class]]="Local","")</f>
        <v>y</v>
      </c>
      <c r="Q218" s="99" t="str" cm="1">
        <f t="array" ref="Q218">_xlfn.IFS(Table1[[#This Row],[Asset Class]]&lt;&gt;"Local","y",Q$11=$E218,"y",Table1[[#This Row],[Asset Class]]="Local","")</f>
        <v>y</v>
      </c>
      <c r="R218" s="99" t="str" cm="1">
        <f t="array" ref="R218">_xlfn.IFS(Table1[[#This Row],[Asset Class]]&lt;&gt;"Local","y",R$11=$E218,"y",Table1[[#This Row],[Asset Class]]="Local","")</f>
        <v>y</v>
      </c>
      <c r="S218" s="358" t="str" cm="1">
        <f t="array" ref="S218">_xlfn.IFS(Table1[[#This Row],[Asset Class]]&lt;&gt;"Local","y",S$11=$E218,"y",Table1[[#This Row],[Asset Class]]="Local","")</f>
        <v>y</v>
      </c>
      <c r="U218" s="109">
        <f>IF(Table1[[#This Row],[Asset Class]]&lt;&gt;"Local",0.25,IF(P218="y",1,""))</f>
        <v>0.25</v>
      </c>
      <c r="V218" s="435">
        <f>IF(Table1[[#This Row],[Asset Class]]&lt;&gt;"Local",0.25,IF(Q218="y",1,""))</f>
        <v>0.25</v>
      </c>
      <c r="W218" s="435">
        <f>IF(Table1[[#This Row],[Asset Class]]&lt;&gt;"Local",0.25,IF(R218="y",1,""))</f>
        <v>0.25</v>
      </c>
      <c r="X218" s="435">
        <f>IF(Table1[[#This Row],[Asset Class]]&lt;&gt;"Local",0.25,IF(S218="y",1,""))</f>
        <v>0.25</v>
      </c>
      <c r="Y218" s="109">
        <f t="shared" si="19"/>
        <v>1</v>
      </c>
      <c r="AA218" s="274">
        <f t="shared" si="20"/>
        <v>4865945</v>
      </c>
      <c r="AB218" s="275">
        <f t="shared" si="21"/>
        <v>4865945</v>
      </c>
      <c r="AC218" s="275">
        <f t="shared" si="22"/>
        <v>4865945</v>
      </c>
      <c r="AD218" s="275">
        <f t="shared" si="23"/>
        <v>4865945</v>
      </c>
      <c r="AE218" s="276">
        <f t="shared" si="24"/>
        <v>19463780</v>
      </c>
    </row>
    <row r="219" spans="2:31">
      <c r="B219" s="227" t="s">
        <v>453</v>
      </c>
      <c r="C219" s="228" t="s">
        <v>454</v>
      </c>
      <c r="D219" s="228" t="s">
        <v>105</v>
      </c>
      <c r="E219" s="228" t="s">
        <v>113</v>
      </c>
      <c r="F219" s="258" t="s">
        <v>135</v>
      </c>
      <c r="G219" s="374">
        <v>0.5</v>
      </c>
      <c r="H219" s="377">
        <v>49506.69793850791</v>
      </c>
      <c r="I219" s="382">
        <v>566.28724924743767</v>
      </c>
      <c r="J219" s="349">
        <f>Table1[[#This Row],[Embellishment Area (m2)]]*Table1[[#This Row],[Construction Unit Rate ($/m)]]*Table1[[#This Row],[Embellishment Area Factor]]</f>
        <v>14017505.89746072</v>
      </c>
      <c r="K219" s="263">
        <v>99013.395877015821</v>
      </c>
      <c r="L219" s="354">
        <v>75.676903388107434</v>
      </c>
      <c r="M219" s="101">
        <f>Table1[[#This Row],[Size of land (m2)]]*Table1[[#This Row],[Land Unit Rate ($/m2)]]</f>
        <v>7493027.1939133611</v>
      </c>
      <c r="N219" s="261">
        <v>2021</v>
      </c>
      <c r="O219" s="219">
        <f>ROUND(IF(Table1[[#This Row],[Valuation Year]]=2016,(Table1[[#This Row],[Total Construction Cost ($)]]+Table1[[#This Row],[Land Value]])*('General Input Sheet'!$G$38/'General Input Sheet'!$G$43),Table1[[#This Row],[Total Construction Cost ($)]]+Table1[[#This Row],[Land Value]]),0)</f>
        <v>21510533</v>
      </c>
      <c r="P219" s="139" t="str" cm="1">
        <f t="array" ref="P219">_xlfn.IFS(Table1[[#This Row],[Asset Class]]&lt;&gt;"Local","y",P$11=$E219,"y",Table1[[#This Row],[Asset Class]]="Local","")</f>
        <v>y</v>
      </c>
      <c r="Q219" s="99" t="str" cm="1">
        <f t="array" ref="Q219">_xlfn.IFS(Table1[[#This Row],[Asset Class]]&lt;&gt;"Local","y",Q$11=$E219,"y",Table1[[#This Row],[Asset Class]]="Local","")</f>
        <v>y</v>
      </c>
      <c r="R219" s="99" t="str" cm="1">
        <f t="array" ref="R219">_xlfn.IFS(Table1[[#This Row],[Asset Class]]&lt;&gt;"Local","y",R$11=$E219,"y",Table1[[#This Row],[Asset Class]]="Local","")</f>
        <v>y</v>
      </c>
      <c r="S219" s="358" t="str" cm="1">
        <f t="array" ref="S219">_xlfn.IFS(Table1[[#This Row],[Asset Class]]&lt;&gt;"Local","y",S$11=$E219,"y",Table1[[#This Row],[Asset Class]]="Local","")</f>
        <v>y</v>
      </c>
      <c r="U219" s="109">
        <f>IF(Table1[[#This Row],[Asset Class]]&lt;&gt;"Local",0.25,IF(P219="y",1,""))</f>
        <v>0.25</v>
      </c>
      <c r="V219" s="435">
        <f>IF(Table1[[#This Row],[Asset Class]]&lt;&gt;"Local",0.25,IF(Q219="y",1,""))</f>
        <v>0.25</v>
      </c>
      <c r="W219" s="435">
        <f>IF(Table1[[#This Row],[Asset Class]]&lt;&gt;"Local",0.25,IF(R219="y",1,""))</f>
        <v>0.25</v>
      </c>
      <c r="X219" s="435">
        <f>IF(Table1[[#This Row],[Asset Class]]&lt;&gt;"Local",0.25,IF(S219="y",1,""))</f>
        <v>0.25</v>
      </c>
      <c r="Y219" s="109">
        <f t="shared" si="19"/>
        <v>1</v>
      </c>
      <c r="AA219" s="274">
        <f t="shared" si="20"/>
        <v>5377633.25</v>
      </c>
      <c r="AB219" s="275">
        <f t="shared" si="21"/>
        <v>5377633.25</v>
      </c>
      <c r="AC219" s="275">
        <f t="shared" si="22"/>
        <v>5377633.25</v>
      </c>
      <c r="AD219" s="275">
        <f t="shared" si="23"/>
        <v>5377633.25</v>
      </c>
      <c r="AE219" s="276">
        <f t="shared" si="24"/>
        <v>21510533</v>
      </c>
    </row>
    <row r="220" spans="2:31">
      <c r="B220" s="227" t="s">
        <v>453</v>
      </c>
      <c r="C220" s="228" t="s">
        <v>455</v>
      </c>
      <c r="D220" s="228" t="s">
        <v>105</v>
      </c>
      <c r="E220" s="228" t="s">
        <v>113</v>
      </c>
      <c r="F220" s="258" t="s">
        <v>102</v>
      </c>
      <c r="G220" s="374">
        <v>0.5</v>
      </c>
      <c r="H220" s="377">
        <v>6555.6760082163646</v>
      </c>
      <c r="I220" s="382">
        <v>566.28724924743767</v>
      </c>
      <c r="J220" s="349">
        <f>Table1[[#This Row],[Embellishment Area (m2)]]*Table1[[#This Row],[Construction Unit Rate ($/m)]]*Table1[[#This Row],[Embellishment Area Factor]]</f>
        <v>1856197.8668251338</v>
      </c>
      <c r="K220" s="263">
        <v>13111.352016432729</v>
      </c>
      <c r="L220" s="354">
        <v>75.676903388107434</v>
      </c>
      <c r="M220" s="101">
        <f>Table1[[#This Row],[Size of land (m2)]]*Table1[[#This Row],[Land Unit Rate ($/m2)]]</f>
        <v>992226.51983504719</v>
      </c>
      <c r="N220" s="261">
        <v>2021</v>
      </c>
      <c r="O220" s="219">
        <f>ROUND(IF(Table1[[#This Row],[Valuation Year]]=2016,(Table1[[#This Row],[Total Construction Cost ($)]]+Table1[[#This Row],[Land Value]])*('General Input Sheet'!$G$38/'General Input Sheet'!$G$43),Table1[[#This Row],[Total Construction Cost ($)]]+Table1[[#This Row],[Land Value]]),0)</f>
        <v>2848424</v>
      </c>
      <c r="P220" s="139" t="str" cm="1">
        <f t="array" ref="P220">_xlfn.IFS(Table1[[#This Row],[Asset Class]]&lt;&gt;"Local","y",P$11=$E220,"y",Table1[[#This Row],[Asset Class]]="Local","")</f>
        <v>y</v>
      </c>
      <c r="Q220" s="99" t="str" cm="1">
        <f t="array" ref="Q220">_xlfn.IFS(Table1[[#This Row],[Asset Class]]&lt;&gt;"Local","y",Q$11=$E220,"y",Table1[[#This Row],[Asset Class]]="Local","")</f>
        <v>y</v>
      </c>
      <c r="R220" s="99" t="str" cm="1">
        <f t="array" ref="R220">_xlfn.IFS(Table1[[#This Row],[Asset Class]]&lt;&gt;"Local","y",R$11=$E220,"y",Table1[[#This Row],[Asset Class]]="Local","")</f>
        <v>y</v>
      </c>
      <c r="S220" s="358" t="str" cm="1">
        <f t="array" ref="S220">_xlfn.IFS(Table1[[#This Row],[Asset Class]]&lt;&gt;"Local","y",S$11=$E220,"y",Table1[[#This Row],[Asset Class]]="Local","")</f>
        <v>y</v>
      </c>
      <c r="U220" s="109">
        <f>IF(Table1[[#This Row],[Asset Class]]&lt;&gt;"Local",0.25,IF(P220="y",1,""))</f>
        <v>0.25</v>
      </c>
      <c r="V220" s="435">
        <f>IF(Table1[[#This Row],[Asset Class]]&lt;&gt;"Local",0.25,IF(Q220="y",1,""))</f>
        <v>0.25</v>
      </c>
      <c r="W220" s="435">
        <f>IF(Table1[[#This Row],[Asset Class]]&lt;&gt;"Local",0.25,IF(R220="y",1,""))</f>
        <v>0.25</v>
      </c>
      <c r="X220" s="435">
        <f>IF(Table1[[#This Row],[Asset Class]]&lt;&gt;"Local",0.25,IF(S220="y",1,""))</f>
        <v>0.25</v>
      </c>
      <c r="Y220" s="109">
        <f t="shared" si="19"/>
        <v>1</v>
      </c>
      <c r="AA220" s="274">
        <f t="shared" si="20"/>
        <v>712106</v>
      </c>
      <c r="AB220" s="275">
        <f t="shared" si="21"/>
        <v>712106</v>
      </c>
      <c r="AC220" s="275">
        <f t="shared" si="22"/>
        <v>712106</v>
      </c>
      <c r="AD220" s="275">
        <f t="shared" si="23"/>
        <v>712106</v>
      </c>
      <c r="AE220" s="276">
        <f t="shared" si="24"/>
        <v>2848424</v>
      </c>
    </row>
    <row r="221" spans="2:31">
      <c r="B221" s="227" t="s">
        <v>453</v>
      </c>
      <c r="C221" s="228" t="s">
        <v>456</v>
      </c>
      <c r="D221" s="228" t="s">
        <v>105</v>
      </c>
      <c r="E221" s="228" t="s">
        <v>113</v>
      </c>
      <c r="F221" s="258" t="s">
        <v>107</v>
      </c>
      <c r="G221" s="374">
        <v>0.5</v>
      </c>
      <c r="H221" s="377">
        <v>10579.141653392955</v>
      </c>
      <c r="I221" s="382">
        <v>566.28724924743767</v>
      </c>
      <c r="J221" s="349">
        <f>Table1[[#This Row],[Embellishment Area (m2)]]*Table1[[#This Row],[Construction Unit Rate ($/m)]]*Table1[[#This Row],[Embellishment Area Factor]]</f>
        <v>2995416.5131494431</v>
      </c>
      <c r="K221" s="263">
        <v>21158.28330678591</v>
      </c>
      <c r="L221" s="354">
        <v>75.676903388107434</v>
      </c>
      <c r="M221" s="101">
        <f>Table1[[#This Row],[Size of land (m2)]]*Table1[[#This Row],[Land Unit Rate ($/m2)]]</f>
        <v>1601193.3616658435</v>
      </c>
      <c r="N221" s="261">
        <v>2021</v>
      </c>
      <c r="O221" s="219">
        <f>ROUND(IF(Table1[[#This Row],[Valuation Year]]=2016,(Table1[[#This Row],[Total Construction Cost ($)]]+Table1[[#This Row],[Land Value]])*('General Input Sheet'!$G$38/'General Input Sheet'!$G$43),Table1[[#This Row],[Total Construction Cost ($)]]+Table1[[#This Row],[Land Value]]),0)</f>
        <v>4596610</v>
      </c>
      <c r="P221" s="139" t="str" cm="1">
        <f t="array" ref="P221">_xlfn.IFS(Table1[[#This Row],[Asset Class]]&lt;&gt;"Local","y",P$11=$E221,"y",Table1[[#This Row],[Asset Class]]="Local","")</f>
        <v>y</v>
      </c>
      <c r="Q221" s="99" t="str" cm="1">
        <f t="array" ref="Q221">_xlfn.IFS(Table1[[#This Row],[Asset Class]]&lt;&gt;"Local","y",Q$11=$E221,"y",Table1[[#This Row],[Asset Class]]="Local","")</f>
        <v>y</v>
      </c>
      <c r="R221" s="99" t="str" cm="1">
        <f t="array" ref="R221">_xlfn.IFS(Table1[[#This Row],[Asset Class]]&lt;&gt;"Local","y",R$11=$E221,"y",Table1[[#This Row],[Asset Class]]="Local","")</f>
        <v>y</v>
      </c>
      <c r="S221" s="358" t="str" cm="1">
        <f t="array" ref="S221">_xlfn.IFS(Table1[[#This Row],[Asset Class]]&lt;&gt;"Local","y",S$11=$E221,"y",Table1[[#This Row],[Asset Class]]="Local","")</f>
        <v>y</v>
      </c>
      <c r="U221" s="109">
        <f>IF(Table1[[#This Row],[Asset Class]]&lt;&gt;"Local",0.25,IF(P221="y",1,""))</f>
        <v>0.25</v>
      </c>
      <c r="V221" s="435">
        <f>IF(Table1[[#This Row],[Asset Class]]&lt;&gt;"Local",0.25,IF(Q221="y",1,""))</f>
        <v>0.25</v>
      </c>
      <c r="W221" s="435">
        <f>IF(Table1[[#This Row],[Asset Class]]&lt;&gt;"Local",0.25,IF(R221="y",1,""))</f>
        <v>0.25</v>
      </c>
      <c r="X221" s="435">
        <f>IF(Table1[[#This Row],[Asset Class]]&lt;&gt;"Local",0.25,IF(S221="y",1,""))</f>
        <v>0.25</v>
      </c>
      <c r="Y221" s="109">
        <f t="shared" si="19"/>
        <v>1</v>
      </c>
      <c r="AA221" s="274">
        <f t="shared" si="20"/>
        <v>1149152.5</v>
      </c>
      <c r="AB221" s="275">
        <f t="shared" si="21"/>
        <v>1149152.5</v>
      </c>
      <c r="AC221" s="275">
        <f t="shared" si="22"/>
        <v>1149152.5</v>
      </c>
      <c r="AD221" s="275">
        <f t="shared" si="23"/>
        <v>1149152.5</v>
      </c>
      <c r="AE221" s="276">
        <f t="shared" si="24"/>
        <v>4596610</v>
      </c>
    </row>
    <row r="222" spans="2:31">
      <c r="B222" s="227" t="s">
        <v>457</v>
      </c>
      <c r="C222" s="228" t="s">
        <v>458</v>
      </c>
      <c r="D222" s="228" t="s">
        <v>110</v>
      </c>
      <c r="E222" s="228" t="s">
        <v>113</v>
      </c>
      <c r="F222" s="258" t="s">
        <v>102</v>
      </c>
      <c r="G222" s="374">
        <v>0.5</v>
      </c>
      <c r="H222" s="377">
        <v>4467.090085384245</v>
      </c>
      <c r="I222" s="382">
        <v>77.371645491830151</v>
      </c>
      <c r="J222" s="349">
        <f>Table1[[#This Row],[Embellishment Area (m2)]]*Table1[[#This Row],[Construction Unit Rate ($/m)]]*Table1[[#This Row],[Embellishment Area Factor]]</f>
        <v>172813.05523320954</v>
      </c>
      <c r="K222" s="263">
        <v>8934.1801707684899</v>
      </c>
      <c r="L222" s="354">
        <v>51.919695325664051</v>
      </c>
      <c r="M222" s="101">
        <f>Table1[[#This Row],[Size of land (m2)]]*Table1[[#This Row],[Land Unit Rate ($/m2)]]</f>
        <v>463859.91245088924</v>
      </c>
      <c r="N222" s="261">
        <v>2021</v>
      </c>
      <c r="O222" s="219">
        <f>ROUND(IF(Table1[[#This Row],[Valuation Year]]=2016,(Table1[[#This Row],[Total Construction Cost ($)]]+Table1[[#This Row],[Land Value]])*('General Input Sheet'!$G$38/'General Input Sheet'!$G$43),Table1[[#This Row],[Total Construction Cost ($)]]+Table1[[#This Row],[Land Value]]),0)</f>
        <v>636673</v>
      </c>
      <c r="P222" s="139" t="str" cm="1">
        <f t="array" ref="P222">_xlfn.IFS(Table1[[#This Row],[Asset Class]]&lt;&gt;"Local","y",P$11=$E222,"y",Table1[[#This Row],[Asset Class]]="Local","")</f>
        <v/>
      </c>
      <c r="Q222" s="99" t="str" cm="1">
        <f t="array" ref="Q222">_xlfn.IFS(Table1[[#This Row],[Asset Class]]&lt;&gt;"Local","y",Q$11=$E222,"y",Table1[[#This Row],[Asset Class]]="Local","")</f>
        <v/>
      </c>
      <c r="R222" s="99" t="str" cm="1">
        <f t="array" ref="R222">_xlfn.IFS(Table1[[#This Row],[Asset Class]]&lt;&gt;"Local","y",R$11=$E222,"y",Table1[[#This Row],[Asset Class]]="Local","")</f>
        <v/>
      </c>
      <c r="S222" s="358" t="str" cm="1">
        <f t="array" ref="S222">_xlfn.IFS(Table1[[#This Row],[Asset Class]]&lt;&gt;"Local","y",S$11=$E222,"y",Table1[[#This Row],[Asset Class]]="Local","")</f>
        <v>y</v>
      </c>
      <c r="U222" s="109" t="str">
        <f>IF(Table1[[#This Row],[Asset Class]]&lt;&gt;"Local",0.25,IF(P222="y",1,""))</f>
        <v/>
      </c>
      <c r="V222" s="435" t="str">
        <f>IF(Table1[[#This Row],[Asset Class]]&lt;&gt;"Local",0.25,IF(Q222="y",1,""))</f>
        <v/>
      </c>
      <c r="W222" s="435" t="str">
        <f>IF(Table1[[#This Row],[Asset Class]]&lt;&gt;"Local",0.25,IF(R222="y",1,""))</f>
        <v/>
      </c>
      <c r="X222" s="435">
        <f>IF(Table1[[#This Row],[Asset Class]]&lt;&gt;"Local",0.25,IF(S222="y",1,""))</f>
        <v>1</v>
      </c>
      <c r="Y222" s="109">
        <f t="shared" si="19"/>
        <v>1</v>
      </c>
      <c r="AA222" s="274" t="str">
        <f t="shared" si="20"/>
        <v/>
      </c>
      <c r="AB222" s="275" t="str">
        <f t="shared" si="21"/>
        <v/>
      </c>
      <c r="AC222" s="275" t="str">
        <f t="shared" si="22"/>
        <v/>
      </c>
      <c r="AD222" s="275">
        <f t="shared" si="23"/>
        <v>636673</v>
      </c>
      <c r="AE222" s="276">
        <f t="shared" si="24"/>
        <v>636673</v>
      </c>
    </row>
    <row r="223" spans="2:31">
      <c r="B223" s="227" t="s">
        <v>457</v>
      </c>
      <c r="C223" s="228" t="s">
        <v>459</v>
      </c>
      <c r="D223" s="228" t="s">
        <v>110</v>
      </c>
      <c r="E223" s="228" t="s">
        <v>113</v>
      </c>
      <c r="F223" s="258" t="s">
        <v>107</v>
      </c>
      <c r="G223" s="374">
        <v>0.5</v>
      </c>
      <c r="H223" s="377">
        <v>2352.893485210273</v>
      </c>
      <c r="I223" s="382">
        <v>77.371645491830151</v>
      </c>
      <c r="J223" s="349">
        <f>Table1[[#This Row],[Embellishment Area (m2)]]*Table1[[#This Row],[Construction Unit Rate ($/m)]]*Table1[[#This Row],[Embellishment Area Factor]]</f>
        <v>91023.62030886297</v>
      </c>
      <c r="K223" s="263">
        <v>4705.7869704205459</v>
      </c>
      <c r="L223" s="354">
        <v>51.919695325664051</v>
      </c>
      <c r="M223" s="101">
        <f>Table1[[#This Row],[Size of land (m2)]]*Table1[[#This Row],[Land Unit Rate ($/m2)]]</f>
        <v>244323.02577171443</v>
      </c>
      <c r="N223" s="261">
        <v>2021</v>
      </c>
      <c r="O223" s="219">
        <f>ROUND(IF(Table1[[#This Row],[Valuation Year]]=2016,(Table1[[#This Row],[Total Construction Cost ($)]]+Table1[[#This Row],[Land Value]])*('General Input Sheet'!$G$38/'General Input Sheet'!$G$43),Table1[[#This Row],[Total Construction Cost ($)]]+Table1[[#This Row],[Land Value]]),0)</f>
        <v>335347</v>
      </c>
      <c r="P223" s="139" t="str" cm="1">
        <f t="array" ref="P223">_xlfn.IFS(Table1[[#This Row],[Asset Class]]&lt;&gt;"Local","y",P$11=$E223,"y",Table1[[#This Row],[Asset Class]]="Local","")</f>
        <v/>
      </c>
      <c r="Q223" s="99" t="str" cm="1">
        <f t="array" ref="Q223">_xlfn.IFS(Table1[[#This Row],[Asset Class]]&lt;&gt;"Local","y",Q$11=$E223,"y",Table1[[#This Row],[Asset Class]]="Local","")</f>
        <v/>
      </c>
      <c r="R223" s="99" t="str" cm="1">
        <f t="array" ref="R223">_xlfn.IFS(Table1[[#This Row],[Asset Class]]&lt;&gt;"Local","y",R$11=$E223,"y",Table1[[#This Row],[Asset Class]]="Local","")</f>
        <v/>
      </c>
      <c r="S223" s="358" t="str" cm="1">
        <f t="array" ref="S223">_xlfn.IFS(Table1[[#This Row],[Asset Class]]&lt;&gt;"Local","y",S$11=$E223,"y",Table1[[#This Row],[Asset Class]]="Local","")</f>
        <v>y</v>
      </c>
      <c r="U223" s="109" t="str">
        <f>IF(Table1[[#This Row],[Asset Class]]&lt;&gt;"Local",0.25,IF(P223="y",1,""))</f>
        <v/>
      </c>
      <c r="V223" s="435" t="str">
        <f>IF(Table1[[#This Row],[Asset Class]]&lt;&gt;"Local",0.25,IF(Q223="y",1,""))</f>
        <v/>
      </c>
      <c r="W223" s="435" t="str">
        <f>IF(Table1[[#This Row],[Asset Class]]&lt;&gt;"Local",0.25,IF(R223="y",1,""))</f>
        <v/>
      </c>
      <c r="X223" s="435">
        <f>IF(Table1[[#This Row],[Asset Class]]&lt;&gt;"Local",0.25,IF(S223="y",1,""))</f>
        <v>1</v>
      </c>
      <c r="Y223" s="109">
        <f t="shared" si="19"/>
        <v>1</v>
      </c>
      <c r="AA223" s="274" t="str">
        <f t="shared" si="20"/>
        <v/>
      </c>
      <c r="AB223" s="275" t="str">
        <f t="shared" si="21"/>
        <v/>
      </c>
      <c r="AC223" s="275" t="str">
        <f t="shared" si="22"/>
        <v/>
      </c>
      <c r="AD223" s="275">
        <f t="shared" si="23"/>
        <v>335347</v>
      </c>
      <c r="AE223" s="276">
        <f t="shared" si="24"/>
        <v>335347</v>
      </c>
    </row>
    <row r="224" spans="2:31">
      <c r="B224" s="227" t="s">
        <v>457</v>
      </c>
      <c r="C224" s="228" t="s">
        <v>460</v>
      </c>
      <c r="D224" s="228" t="s">
        <v>110</v>
      </c>
      <c r="E224" s="228" t="s">
        <v>113</v>
      </c>
      <c r="F224" s="258" t="s">
        <v>102</v>
      </c>
      <c r="G224" s="374">
        <v>0.5</v>
      </c>
      <c r="H224" s="377">
        <v>712.63070305887152</v>
      </c>
      <c r="I224" s="382">
        <v>77.371645491830151</v>
      </c>
      <c r="J224" s="349">
        <f>Table1[[#This Row],[Embellishment Area (m2)]]*Table1[[#This Row],[Construction Unit Rate ($/m)]]*Table1[[#This Row],[Embellishment Area Factor]]</f>
        <v>27568.705061832345</v>
      </c>
      <c r="K224" s="263">
        <v>1425.261406117743</v>
      </c>
      <c r="L224" s="354">
        <v>51.919695325664051</v>
      </c>
      <c r="M224" s="101">
        <f>Table1[[#This Row],[Size of land (m2)]]*Table1[[#This Row],[Land Unit Rate ($/m2)]]</f>
        <v>73999.137965060756</v>
      </c>
      <c r="N224" s="261">
        <v>2021</v>
      </c>
      <c r="O224" s="219">
        <f>ROUND(IF(Table1[[#This Row],[Valuation Year]]=2016,(Table1[[#This Row],[Total Construction Cost ($)]]+Table1[[#This Row],[Land Value]])*('General Input Sheet'!$G$38/'General Input Sheet'!$G$43),Table1[[#This Row],[Total Construction Cost ($)]]+Table1[[#This Row],[Land Value]]),0)</f>
        <v>101568</v>
      </c>
      <c r="P224" s="139" t="str" cm="1">
        <f t="array" ref="P224">_xlfn.IFS(Table1[[#This Row],[Asset Class]]&lt;&gt;"Local","y",P$11=$E224,"y",Table1[[#This Row],[Asset Class]]="Local","")</f>
        <v/>
      </c>
      <c r="Q224" s="99" t="str" cm="1">
        <f t="array" ref="Q224">_xlfn.IFS(Table1[[#This Row],[Asset Class]]&lt;&gt;"Local","y",Q$11=$E224,"y",Table1[[#This Row],[Asset Class]]="Local","")</f>
        <v/>
      </c>
      <c r="R224" s="99" t="str" cm="1">
        <f t="array" ref="R224">_xlfn.IFS(Table1[[#This Row],[Asset Class]]&lt;&gt;"Local","y",R$11=$E224,"y",Table1[[#This Row],[Asset Class]]="Local","")</f>
        <v/>
      </c>
      <c r="S224" s="358" t="str" cm="1">
        <f t="array" ref="S224">_xlfn.IFS(Table1[[#This Row],[Asset Class]]&lt;&gt;"Local","y",S$11=$E224,"y",Table1[[#This Row],[Asset Class]]="Local","")</f>
        <v>y</v>
      </c>
      <c r="U224" s="109" t="str">
        <f>IF(Table1[[#This Row],[Asset Class]]&lt;&gt;"Local",0.25,IF(P224="y",1,""))</f>
        <v/>
      </c>
      <c r="V224" s="435" t="str">
        <f>IF(Table1[[#This Row],[Asset Class]]&lt;&gt;"Local",0.25,IF(Q224="y",1,""))</f>
        <v/>
      </c>
      <c r="W224" s="435" t="str">
        <f>IF(Table1[[#This Row],[Asset Class]]&lt;&gt;"Local",0.25,IF(R224="y",1,""))</f>
        <v/>
      </c>
      <c r="X224" s="435">
        <f>IF(Table1[[#This Row],[Asset Class]]&lt;&gt;"Local",0.25,IF(S224="y",1,""))</f>
        <v>1</v>
      </c>
      <c r="Y224" s="109">
        <f t="shared" si="19"/>
        <v>1</v>
      </c>
      <c r="AA224" s="274" t="str">
        <f t="shared" si="20"/>
        <v/>
      </c>
      <c r="AB224" s="275" t="str">
        <f t="shared" si="21"/>
        <v/>
      </c>
      <c r="AC224" s="275" t="str">
        <f t="shared" si="22"/>
        <v/>
      </c>
      <c r="AD224" s="275">
        <f t="shared" si="23"/>
        <v>101568</v>
      </c>
      <c r="AE224" s="276">
        <f t="shared" si="24"/>
        <v>101568</v>
      </c>
    </row>
    <row r="225" spans="2:31">
      <c r="B225" s="227" t="s">
        <v>461</v>
      </c>
      <c r="C225" s="228" t="s">
        <v>462</v>
      </c>
      <c r="D225" s="228" t="s">
        <v>110</v>
      </c>
      <c r="E225" s="228" t="s">
        <v>113</v>
      </c>
      <c r="F225" s="258" t="s">
        <v>107</v>
      </c>
      <c r="G225" s="374">
        <v>0.5</v>
      </c>
      <c r="H225" s="377">
        <v>3519.1493129046626</v>
      </c>
      <c r="I225" s="382">
        <v>77.371645491830151</v>
      </c>
      <c r="J225" s="349">
        <f>Table1[[#This Row],[Embellishment Area (m2)]]*Table1[[#This Row],[Construction Unit Rate ($/m)]]*Table1[[#This Row],[Embellishment Area Factor]]</f>
        <v>136141.18653543861</v>
      </c>
      <c r="K225" s="263">
        <v>7038.2986258093251</v>
      </c>
      <c r="L225" s="354">
        <v>51.919695325664051</v>
      </c>
      <c r="M225" s="101">
        <f>Table1[[#This Row],[Size of land (m2)]]*Table1[[#This Row],[Land Unit Rate ($/m2)]]</f>
        <v>365426.32026306016</v>
      </c>
      <c r="N225" s="261">
        <v>2021</v>
      </c>
      <c r="O225" s="219">
        <f>ROUND(IF(Table1[[#This Row],[Valuation Year]]=2016,(Table1[[#This Row],[Total Construction Cost ($)]]+Table1[[#This Row],[Land Value]])*('General Input Sheet'!$G$38/'General Input Sheet'!$G$43),Table1[[#This Row],[Total Construction Cost ($)]]+Table1[[#This Row],[Land Value]]),0)</f>
        <v>501568</v>
      </c>
      <c r="P225" s="139" t="str" cm="1">
        <f t="array" ref="P225">_xlfn.IFS(Table1[[#This Row],[Asset Class]]&lt;&gt;"Local","y",P$11=$E225,"y",Table1[[#This Row],[Asset Class]]="Local","")</f>
        <v/>
      </c>
      <c r="Q225" s="99" t="str" cm="1">
        <f t="array" ref="Q225">_xlfn.IFS(Table1[[#This Row],[Asset Class]]&lt;&gt;"Local","y",Q$11=$E225,"y",Table1[[#This Row],[Asset Class]]="Local","")</f>
        <v/>
      </c>
      <c r="R225" s="99" t="str" cm="1">
        <f t="array" ref="R225">_xlfn.IFS(Table1[[#This Row],[Asset Class]]&lt;&gt;"Local","y",R$11=$E225,"y",Table1[[#This Row],[Asset Class]]="Local","")</f>
        <v/>
      </c>
      <c r="S225" s="358" t="str" cm="1">
        <f t="array" ref="S225">_xlfn.IFS(Table1[[#This Row],[Asset Class]]&lt;&gt;"Local","y",S$11=$E225,"y",Table1[[#This Row],[Asset Class]]="Local","")</f>
        <v>y</v>
      </c>
      <c r="U225" s="109" t="str">
        <f>IF(Table1[[#This Row],[Asset Class]]&lt;&gt;"Local",0.25,IF(P225="y",1,""))</f>
        <v/>
      </c>
      <c r="V225" s="435" t="str">
        <f>IF(Table1[[#This Row],[Asset Class]]&lt;&gt;"Local",0.25,IF(Q225="y",1,""))</f>
        <v/>
      </c>
      <c r="W225" s="435" t="str">
        <f>IF(Table1[[#This Row],[Asset Class]]&lt;&gt;"Local",0.25,IF(R225="y",1,""))</f>
        <v/>
      </c>
      <c r="X225" s="435">
        <f>IF(Table1[[#This Row],[Asset Class]]&lt;&gt;"Local",0.25,IF(S225="y",1,""))</f>
        <v>1</v>
      </c>
      <c r="Y225" s="109">
        <f t="shared" si="19"/>
        <v>1</v>
      </c>
      <c r="AA225" s="274" t="str">
        <f t="shared" si="20"/>
        <v/>
      </c>
      <c r="AB225" s="275" t="str">
        <f t="shared" si="21"/>
        <v/>
      </c>
      <c r="AC225" s="275" t="str">
        <f t="shared" si="22"/>
        <v/>
      </c>
      <c r="AD225" s="275">
        <f t="shared" si="23"/>
        <v>501568</v>
      </c>
      <c r="AE225" s="276">
        <f t="shared" si="24"/>
        <v>501568</v>
      </c>
    </row>
    <row r="226" spans="2:31">
      <c r="B226" s="227" t="s">
        <v>463</v>
      </c>
      <c r="C226" s="228" t="s">
        <v>464</v>
      </c>
      <c r="D226" s="228" t="s">
        <v>110</v>
      </c>
      <c r="E226" s="228" t="s">
        <v>113</v>
      </c>
      <c r="F226" s="258" t="s">
        <v>107</v>
      </c>
      <c r="G226" s="374">
        <v>0.5</v>
      </c>
      <c r="H226" s="377">
        <v>19092.503987912783</v>
      </c>
      <c r="I226" s="382">
        <v>77.371645491830151</v>
      </c>
      <c r="J226" s="349">
        <f>Table1[[#This Row],[Embellishment Area (m2)]]*Table1[[#This Row],[Construction Unit Rate ($/m)]]*Table1[[#This Row],[Embellishment Area Factor]]</f>
        <v>738609.22505207069</v>
      </c>
      <c r="K226" s="263">
        <v>38185.007975825567</v>
      </c>
      <c r="L226" s="354">
        <v>51.919695325664051</v>
      </c>
      <c r="M226" s="101">
        <f>Table1[[#This Row],[Size of land (m2)]]*Table1[[#This Row],[Land Unit Rate ($/m2)]]</f>
        <v>1982553.9801129152</v>
      </c>
      <c r="N226" s="261">
        <v>2021</v>
      </c>
      <c r="O226" s="219">
        <f>ROUND(IF(Table1[[#This Row],[Valuation Year]]=2016,(Table1[[#This Row],[Total Construction Cost ($)]]+Table1[[#This Row],[Land Value]])*('General Input Sheet'!$G$38/'General Input Sheet'!$G$43),Table1[[#This Row],[Total Construction Cost ($)]]+Table1[[#This Row],[Land Value]]),0)</f>
        <v>2721163</v>
      </c>
      <c r="P226" s="139" t="str" cm="1">
        <f t="array" ref="P226">_xlfn.IFS(Table1[[#This Row],[Asset Class]]&lt;&gt;"Local","y",P$11=$E226,"y",Table1[[#This Row],[Asset Class]]="Local","")</f>
        <v/>
      </c>
      <c r="Q226" s="99" t="str" cm="1">
        <f t="array" ref="Q226">_xlfn.IFS(Table1[[#This Row],[Asset Class]]&lt;&gt;"Local","y",Q$11=$E226,"y",Table1[[#This Row],[Asset Class]]="Local","")</f>
        <v/>
      </c>
      <c r="R226" s="99" t="str" cm="1">
        <f t="array" ref="R226">_xlfn.IFS(Table1[[#This Row],[Asset Class]]&lt;&gt;"Local","y",R$11=$E226,"y",Table1[[#This Row],[Asset Class]]="Local","")</f>
        <v/>
      </c>
      <c r="S226" s="358" t="str" cm="1">
        <f t="array" ref="S226">_xlfn.IFS(Table1[[#This Row],[Asset Class]]&lt;&gt;"Local","y",S$11=$E226,"y",Table1[[#This Row],[Asset Class]]="Local","")</f>
        <v>y</v>
      </c>
      <c r="U226" s="109" t="str">
        <f>IF(Table1[[#This Row],[Asset Class]]&lt;&gt;"Local",0.25,IF(P226="y",1,""))</f>
        <v/>
      </c>
      <c r="V226" s="435" t="str">
        <f>IF(Table1[[#This Row],[Asset Class]]&lt;&gt;"Local",0.25,IF(Q226="y",1,""))</f>
        <v/>
      </c>
      <c r="W226" s="435" t="str">
        <f>IF(Table1[[#This Row],[Asset Class]]&lt;&gt;"Local",0.25,IF(R226="y",1,""))</f>
        <v/>
      </c>
      <c r="X226" s="435">
        <f>IF(Table1[[#This Row],[Asset Class]]&lt;&gt;"Local",0.25,IF(S226="y",1,""))</f>
        <v>1</v>
      </c>
      <c r="Y226" s="109">
        <f t="shared" si="19"/>
        <v>1</v>
      </c>
      <c r="AA226" s="274" t="str">
        <f t="shared" si="20"/>
        <v/>
      </c>
      <c r="AB226" s="275" t="str">
        <f t="shared" si="21"/>
        <v/>
      </c>
      <c r="AC226" s="275" t="str">
        <f t="shared" si="22"/>
        <v/>
      </c>
      <c r="AD226" s="275">
        <f t="shared" si="23"/>
        <v>2721163</v>
      </c>
      <c r="AE226" s="276">
        <f t="shared" si="24"/>
        <v>2721163</v>
      </c>
    </row>
    <row r="227" spans="2:31">
      <c r="B227" s="227" t="s">
        <v>463</v>
      </c>
      <c r="C227" s="228" t="s">
        <v>465</v>
      </c>
      <c r="D227" s="228" t="s">
        <v>110</v>
      </c>
      <c r="E227" s="228" t="s">
        <v>113</v>
      </c>
      <c r="F227" s="258" t="s">
        <v>102</v>
      </c>
      <c r="G227" s="374">
        <v>0.5</v>
      </c>
      <c r="H227" s="377">
        <v>1131.2839262856305</v>
      </c>
      <c r="I227" s="382">
        <v>77.371645491830151</v>
      </c>
      <c r="J227" s="349">
        <f>Table1[[#This Row],[Embellishment Area (m2)]]*Table1[[#This Row],[Construction Unit Rate ($/m)]]*Table1[[#This Row],[Embellishment Area Factor]]</f>
        <v>43764.649447588759</v>
      </c>
      <c r="K227" s="263">
        <v>2262.567852571261</v>
      </c>
      <c r="L227" s="354">
        <v>51.919695325664051</v>
      </c>
      <c r="M227" s="101">
        <f>Table1[[#This Row],[Size of land (m2)]]*Table1[[#This Row],[Land Unit Rate ($/m2)]]</f>
        <v>117471.83355914186</v>
      </c>
      <c r="N227" s="261">
        <v>2021</v>
      </c>
      <c r="O227" s="219">
        <f>ROUND(IF(Table1[[#This Row],[Valuation Year]]=2016,(Table1[[#This Row],[Total Construction Cost ($)]]+Table1[[#This Row],[Land Value]])*('General Input Sheet'!$G$38/'General Input Sheet'!$G$43),Table1[[#This Row],[Total Construction Cost ($)]]+Table1[[#This Row],[Land Value]]),0)</f>
        <v>161236</v>
      </c>
      <c r="P227" s="139" t="str" cm="1">
        <f t="array" ref="P227">_xlfn.IFS(Table1[[#This Row],[Asset Class]]&lt;&gt;"Local","y",P$11=$E227,"y",Table1[[#This Row],[Asset Class]]="Local","")</f>
        <v/>
      </c>
      <c r="Q227" s="99" t="str" cm="1">
        <f t="array" ref="Q227">_xlfn.IFS(Table1[[#This Row],[Asset Class]]&lt;&gt;"Local","y",Q$11=$E227,"y",Table1[[#This Row],[Asset Class]]="Local","")</f>
        <v/>
      </c>
      <c r="R227" s="99" t="str" cm="1">
        <f t="array" ref="R227">_xlfn.IFS(Table1[[#This Row],[Asset Class]]&lt;&gt;"Local","y",R$11=$E227,"y",Table1[[#This Row],[Asset Class]]="Local","")</f>
        <v/>
      </c>
      <c r="S227" s="358" t="str" cm="1">
        <f t="array" ref="S227">_xlfn.IFS(Table1[[#This Row],[Asset Class]]&lt;&gt;"Local","y",S$11=$E227,"y",Table1[[#This Row],[Asset Class]]="Local","")</f>
        <v>y</v>
      </c>
      <c r="U227" s="109" t="str">
        <f>IF(Table1[[#This Row],[Asset Class]]&lt;&gt;"Local",0.25,IF(P227="y",1,""))</f>
        <v/>
      </c>
      <c r="V227" s="435" t="str">
        <f>IF(Table1[[#This Row],[Asset Class]]&lt;&gt;"Local",0.25,IF(Q227="y",1,""))</f>
        <v/>
      </c>
      <c r="W227" s="435" t="str">
        <f>IF(Table1[[#This Row],[Asset Class]]&lt;&gt;"Local",0.25,IF(R227="y",1,""))</f>
        <v/>
      </c>
      <c r="X227" s="435">
        <f>IF(Table1[[#This Row],[Asset Class]]&lt;&gt;"Local",0.25,IF(S227="y",1,""))</f>
        <v>1</v>
      </c>
      <c r="Y227" s="109">
        <f t="shared" si="19"/>
        <v>1</v>
      </c>
      <c r="AA227" s="274" t="str">
        <f t="shared" si="20"/>
        <v/>
      </c>
      <c r="AB227" s="275" t="str">
        <f t="shared" si="21"/>
        <v/>
      </c>
      <c r="AC227" s="275" t="str">
        <f t="shared" si="22"/>
        <v/>
      </c>
      <c r="AD227" s="275">
        <f t="shared" si="23"/>
        <v>161236</v>
      </c>
      <c r="AE227" s="276">
        <f t="shared" si="24"/>
        <v>161236</v>
      </c>
    </row>
    <row r="228" spans="2:31">
      <c r="B228" s="227" t="s">
        <v>463</v>
      </c>
      <c r="C228" s="228" t="s">
        <v>466</v>
      </c>
      <c r="D228" s="228" t="s">
        <v>110</v>
      </c>
      <c r="E228" s="228" t="s">
        <v>113</v>
      </c>
      <c r="F228" s="258" t="s">
        <v>102</v>
      </c>
      <c r="G228" s="374">
        <v>0.5</v>
      </c>
      <c r="H228" s="377">
        <v>6043.2556477788348</v>
      </c>
      <c r="I228" s="382">
        <v>77.371645491830151</v>
      </c>
      <c r="J228" s="349">
        <f>Table1[[#This Row],[Embellishment Area (m2)]]*Table1[[#This Row],[Construction Unit Rate ($/m)]]*Table1[[#This Row],[Embellishment Area Factor]]</f>
        <v>233788.31679822219</v>
      </c>
      <c r="K228" s="263">
        <v>12086.51129555767</v>
      </c>
      <c r="L228" s="354">
        <v>51.919695325664051</v>
      </c>
      <c r="M228" s="101">
        <f>Table1[[#This Row],[Size of land (m2)]]*Table1[[#This Row],[Land Unit Rate ($/m2)]]</f>
        <v>627527.98401555128</v>
      </c>
      <c r="N228" s="261">
        <v>2021</v>
      </c>
      <c r="O228" s="219">
        <f>ROUND(IF(Table1[[#This Row],[Valuation Year]]=2016,(Table1[[#This Row],[Total Construction Cost ($)]]+Table1[[#This Row],[Land Value]])*('General Input Sheet'!$G$38/'General Input Sheet'!$G$43),Table1[[#This Row],[Total Construction Cost ($)]]+Table1[[#This Row],[Land Value]]),0)</f>
        <v>861316</v>
      </c>
      <c r="P228" s="139" t="str" cm="1">
        <f t="array" ref="P228">_xlfn.IFS(Table1[[#This Row],[Asset Class]]&lt;&gt;"Local","y",P$11=$E228,"y",Table1[[#This Row],[Asset Class]]="Local","")</f>
        <v/>
      </c>
      <c r="Q228" s="99" t="str" cm="1">
        <f t="array" ref="Q228">_xlfn.IFS(Table1[[#This Row],[Asset Class]]&lt;&gt;"Local","y",Q$11=$E228,"y",Table1[[#This Row],[Asset Class]]="Local","")</f>
        <v/>
      </c>
      <c r="R228" s="99" t="str" cm="1">
        <f t="array" ref="R228">_xlfn.IFS(Table1[[#This Row],[Asset Class]]&lt;&gt;"Local","y",R$11=$E228,"y",Table1[[#This Row],[Asset Class]]="Local","")</f>
        <v/>
      </c>
      <c r="S228" s="358" t="str" cm="1">
        <f t="array" ref="S228">_xlfn.IFS(Table1[[#This Row],[Asset Class]]&lt;&gt;"Local","y",S$11=$E228,"y",Table1[[#This Row],[Asset Class]]="Local","")</f>
        <v>y</v>
      </c>
      <c r="U228" s="109" t="str">
        <f>IF(Table1[[#This Row],[Asset Class]]&lt;&gt;"Local",0.25,IF(P228="y",1,""))</f>
        <v/>
      </c>
      <c r="V228" s="435" t="str">
        <f>IF(Table1[[#This Row],[Asset Class]]&lt;&gt;"Local",0.25,IF(Q228="y",1,""))</f>
        <v/>
      </c>
      <c r="W228" s="435" t="str">
        <f>IF(Table1[[#This Row],[Asset Class]]&lt;&gt;"Local",0.25,IF(R228="y",1,""))</f>
        <v/>
      </c>
      <c r="X228" s="435">
        <f>IF(Table1[[#This Row],[Asset Class]]&lt;&gt;"Local",0.25,IF(S228="y",1,""))</f>
        <v>1</v>
      </c>
      <c r="Y228" s="109">
        <f t="shared" si="19"/>
        <v>1</v>
      </c>
      <c r="AA228" s="274" t="str">
        <f t="shared" si="20"/>
        <v/>
      </c>
      <c r="AB228" s="275" t="str">
        <f t="shared" si="21"/>
        <v/>
      </c>
      <c r="AC228" s="275" t="str">
        <f t="shared" si="22"/>
        <v/>
      </c>
      <c r="AD228" s="275">
        <f t="shared" si="23"/>
        <v>861316</v>
      </c>
      <c r="AE228" s="276">
        <f t="shared" si="24"/>
        <v>861316</v>
      </c>
    </row>
    <row r="229" spans="2:31">
      <c r="B229" s="227" t="s">
        <v>467</v>
      </c>
      <c r="C229" s="228" t="s">
        <v>468</v>
      </c>
      <c r="D229" s="228" t="s">
        <v>110</v>
      </c>
      <c r="E229" s="228" t="s">
        <v>113</v>
      </c>
      <c r="F229" s="258" t="s">
        <v>102</v>
      </c>
      <c r="G229" s="374">
        <v>0.5</v>
      </c>
      <c r="H229" s="377">
        <v>16896.2600087555</v>
      </c>
      <c r="I229" s="382">
        <v>77.371645491830151</v>
      </c>
      <c r="J229" s="349">
        <f>Table1[[#This Row],[Embellishment Area (m2)]]*Table1[[#This Row],[Construction Unit Rate ($/m)]]*Table1[[#This Row],[Embellishment Area Factor]]</f>
        <v>653645.7197676088</v>
      </c>
      <c r="K229" s="263">
        <v>33792.520017511</v>
      </c>
      <c r="L229" s="354">
        <v>51.919695325664051</v>
      </c>
      <c r="M229" s="101">
        <f>Table1[[#This Row],[Size of land (m2)]]*Table1[[#This Row],[Land Unit Rate ($/m2)]]</f>
        <v>1754497.3435955748</v>
      </c>
      <c r="N229" s="261">
        <v>2021</v>
      </c>
      <c r="O229" s="219">
        <f>ROUND(IF(Table1[[#This Row],[Valuation Year]]=2016,(Table1[[#This Row],[Total Construction Cost ($)]]+Table1[[#This Row],[Land Value]])*('General Input Sheet'!$G$38/'General Input Sheet'!$G$43),Table1[[#This Row],[Total Construction Cost ($)]]+Table1[[#This Row],[Land Value]]),0)</f>
        <v>2408143</v>
      </c>
      <c r="P229" s="139" t="str" cm="1">
        <f t="array" ref="P229">_xlfn.IFS(Table1[[#This Row],[Asset Class]]&lt;&gt;"Local","y",P$11=$E229,"y",Table1[[#This Row],[Asset Class]]="Local","")</f>
        <v/>
      </c>
      <c r="Q229" s="99" t="str" cm="1">
        <f t="array" ref="Q229">_xlfn.IFS(Table1[[#This Row],[Asset Class]]&lt;&gt;"Local","y",Q$11=$E229,"y",Table1[[#This Row],[Asset Class]]="Local","")</f>
        <v/>
      </c>
      <c r="R229" s="99" t="str" cm="1">
        <f t="array" ref="R229">_xlfn.IFS(Table1[[#This Row],[Asset Class]]&lt;&gt;"Local","y",R$11=$E229,"y",Table1[[#This Row],[Asset Class]]="Local","")</f>
        <v/>
      </c>
      <c r="S229" s="358" t="str" cm="1">
        <f t="array" ref="S229">_xlfn.IFS(Table1[[#This Row],[Asset Class]]&lt;&gt;"Local","y",S$11=$E229,"y",Table1[[#This Row],[Asset Class]]="Local","")</f>
        <v>y</v>
      </c>
      <c r="U229" s="109" t="str">
        <f>IF(Table1[[#This Row],[Asset Class]]&lt;&gt;"Local",0.25,IF(P229="y",1,""))</f>
        <v/>
      </c>
      <c r="V229" s="435" t="str">
        <f>IF(Table1[[#This Row],[Asset Class]]&lt;&gt;"Local",0.25,IF(Q229="y",1,""))</f>
        <v/>
      </c>
      <c r="W229" s="435" t="str">
        <f>IF(Table1[[#This Row],[Asset Class]]&lt;&gt;"Local",0.25,IF(R229="y",1,""))</f>
        <v/>
      </c>
      <c r="X229" s="435">
        <f>IF(Table1[[#This Row],[Asset Class]]&lt;&gt;"Local",0.25,IF(S229="y",1,""))</f>
        <v>1</v>
      </c>
      <c r="Y229" s="109">
        <f t="shared" si="19"/>
        <v>1</v>
      </c>
      <c r="AA229" s="274" t="str">
        <f t="shared" si="20"/>
        <v/>
      </c>
      <c r="AB229" s="275" t="str">
        <f t="shared" si="21"/>
        <v/>
      </c>
      <c r="AC229" s="275" t="str">
        <f t="shared" si="22"/>
        <v/>
      </c>
      <c r="AD229" s="275">
        <f t="shared" si="23"/>
        <v>2408143</v>
      </c>
      <c r="AE229" s="276">
        <f t="shared" si="24"/>
        <v>2408143</v>
      </c>
    </row>
    <row r="230" spans="2:31">
      <c r="B230" s="227" t="s">
        <v>467</v>
      </c>
      <c r="C230" s="228" t="s">
        <v>469</v>
      </c>
      <c r="D230" s="228" t="s">
        <v>110</v>
      </c>
      <c r="E230" s="228" t="s">
        <v>113</v>
      </c>
      <c r="F230" s="258" t="s">
        <v>107</v>
      </c>
      <c r="G230" s="374">
        <v>0.5</v>
      </c>
      <c r="H230" s="377">
        <v>3571.1501034637386</v>
      </c>
      <c r="I230" s="382">
        <v>77.371645491830151</v>
      </c>
      <c r="J230" s="349">
        <f>Table1[[#This Row],[Embellishment Area (m2)]]*Table1[[#This Row],[Construction Unit Rate ($/m)]]*Table1[[#This Row],[Embellishment Area Factor]]</f>
        <v>138152.87990165447</v>
      </c>
      <c r="K230" s="263">
        <v>7142.3002069274771</v>
      </c>
      <c r="L230" s="354">
        <v>51.919695325664051</v>
      </c>
      <c r="M230" s="101">
        <f>Table1[[#This Row],[Size of land (m2)]]*Table1[[#This Row],[Land Unit Rate ($/m2)]]</f>
        <v>370826.05066810193</v>
      </c>
      <c r="N230" s="261">
        <v>2021</v>
      </c>
      <c r="O230" s="219">
        <f>ROUND(IF(Table1[[#This Row],[Valuation Year]]=2016,(Table1[[#This Row],[Total Construction Cost ($)]]+Table1[[#This Row],[Land Value]])*('General Input Sheet'!$G$38/'General Input Sheet'!$G$43),Table1[[#This Row],[Total Construction Cost ($)]]+Table1[[#This Row],[Land Value]]),0)</f>
        <v>508979</v>
      </c>
      <c r="P230" s="139" t="str" cm="1">
        <f t="array" ref="P230">_xlfn.IFS(Table1[[#This Row],[Asset Class]]&lt;&gt;"Local","y",P$11=$E230,"y",Table1[[#This Row],[Asset Class]]="Local","")</f>
        <v/>
      </c>
      <c r="Q230" s="99" t="str" cm="1">
        <f t="array" ref="Q230">_xlfn.IFS(Table1[[#This Row],[Asset Class]]&lt;&gt;"Local","y",Q$11=$E230,"y",Table1[[#This Row],[Asset Class]]="Local","")</f>
        <v/>
      </c>
      <c r="R230" s="99" t="str" cm="1">
        <f t="array" ref="R230">_xlfn.IFS(Table1[[#This Row],[Asset Class]]&lt;&gt;"Local","y",R$11=$E230,"y",Table1[[#This Row],[Asset Class]]="Local","")</f>
        <v/>
      </c>
      <c r="S230" s="358" t="str" cm="1">
        <f t="array" ref="S230">_xlfn.IFS(Table1[[#This Row],[Asset Class]]&lt;&gt;"Local","y",S$11=$E230,"y",Table1[[#This Row],[Asset Class]]="Local","")</f>
        <v>y</v>
      </c>
      <c r="U230" s="109" t="str">
        <f>IF(Table1[[#This Row],[Asset Class]]&lt;&gt;"Local",0.25,IF(P230="y",1,""))</f>
        <v/>
      </c>
      <c r="V230" s="435" t="str">
        <f>IF(Table1[[#This Row],[Asset Class]]&lt;&gt;"Local",0.25,IF(Q230="y",1,""))</f>
        <v/>
      </c>
      <c r="W230" s="435" t="str">
        <f>IF(Table1[[#This Row],[Asset Class]]&lt;&gt;"Local",0.25,IF(R230="y",1,""))</f>
        <v/>
      </c>
      <c r="X230" s="435">
        <f>IF(Table1[[#This Row],[Asset Class]]&lt;&gt;"Local",0.25,IF(S230="y",1,""))</f>
        <v>1</v>
      </c>
      <c r="Y230" s="109">
        <f t="shared" si="19"/>
        <v>1</v>
      </c>
      <c r="AA230" s="274" t="str">
        <f t="shared" si="20"/>
        <v/>
      </c>
      <c r="AB230" s="275" t="str">
        <f t="shared" si="21"/>
        <v/>
      </c>
      <c r="AC230" s="275" t="str">
        <f t="shared" si="22"/>
        <v/>
      </c>
      <c r="AD230" s="275">
        <f t="shared" si="23"/>
        <v>508979</v>
      </c>
      <c r="AE230" s="276">
        <f t="shared" si="24"/>
        <v>508979</v>
      </c>
    </row>
    <row r="231" spans="2:31">
      <c r="B231" s="227" t="s">
        <v>467</v>
      </c>
      <c r="C231" s="228" t="s">
        <v>470</v>
      </c>
      <c r="D231" s="228" t="s">
        <v>110</v>
      </c>
      <c r="E231" s="228" t="s">
        <v>113</v>
      </c>
      <c r="F231" s="258" t="s">
        <v>107</v>
      </c>
      <c r="G231" s="374">
        <v>0.5</v>
      </c>
      <c r="H231" s="377">
        <v>2120.7209501332063</v>
      </c>
      <c r="I231" s="382">
        <v>77.371645491830151</v>
      </c>
      <c r="J231" s="349">
        <f>Table1[[#This Row],[Embellishment Area (m2)]]*Table1[[#This Row],[Construction Unit Rate ($/m)]]*Table1[[#This Row],[Embellishment Area Factor]]</f>
        <v>82041.834770401823</v>
      </c>
      <c r="K231" s="263">
        <v>4241.4419002664126</v>
      </c>
      <c r="L231" s="354">
        <v>51.919695325664051</v>
      </c>
      <c r="M231" s="101">
        <f>Table1[[#This Row],[Size of land (m2)]]*Table1[[#This Row],[Land Unit Rate ($/m2)]]</f>
        <v>220214.37120333771</v>
      </c>
      <c r="N231" s="261">
        <v>2021</v>
      </c>
      <c r="O231" s="219">
        <f>ROUND(IF(Table1[[#This Row],[Valuation Year]]=2016,(Table1[[#This Row],[Total Construction Cost ($)]]+Table1[[#This Row],[Land Value]])*('General Input Sheet'!$G$38/'General Input Sheet'!$G$43),Table1[[#This Row],[Total Construction Cost ($)]]+Table1[[#This Row],[Land Value]]),0)</f>
        <v>302256</v>
      </c>
      <c r="P231" s="139" t="str" cm="1">
        <f t="array" ref="P231">_xlfn.IFS(Table1[[#This Row],[Asset Class]]&lt;&gt;"Local","y",P$11=$E231,"y",Table1[[#This Row],[Asset Class]]="Local","")</f>
        <v/>
      </c>
      <c r="Q231" s="99" t="str" cm="1">
        <f t="array" ref="Q231">_xlfn.IFS(Table1[[#This Row],[Asset Class]]&lt;&gt;"Local","y",Q$11=$E231,"y",Table1[[#This Row],[Asset Class]]="Local","")</f>
        <v/>
      </c>
      <c r="R231" s="99" t="str" cm="1">
        <f t="array" ref="R231">_xlfn.IFS(Table1[[#This Row],[Asset Class]]&lt;&gt;"Local","y",R$11=$E231,"y",Table1[[#This Row],[Asset Class]]="Local","")</f>
        <v/>
      </c>
      <c r="S231" s="358" t="str" cm="1">
        <f t="array" ref="S231">_xlfn.IFS(Table1[[#This Row],[Asset Class]]&lt;&gt;"Local","y",S$11=$E231,"y",Table1[[#This Row],[Asset Class]]="Local","")</f>
        <v>y</v>
      </c>
      <c r="U231" s="109" t="str">
        <f>IF(Table1[[#This Row],[Asset Class]]&lt;&gt;"Local",0.25,IF(P231="y",1,""))</f>
        <v/>
      </c>
      <c r="V231" s="435" t="str">
        <f>IF(Table1[[#This Row],[Asset Class]]&lt;&gt;"Local",0.25,IF(Q231="y",1,""))</f>
        <v/>
      </c>
      <c r="W231" s="435" t="str">
        <f>IF(Table1[[#This Row],[Asset Class]]&lt;&gt;"Local",0.25,IF(R231="y",1,""))</f>
        <v/>
      </c>
      <c r="X231" s="435">
        <f>IF(Table1[[#This Row],[Asset Class]]&lt;&gt;"Local",0.25,IF(S231="y",1,""))</f>
        <v>1</v>
      </c>
      <c r="Y231" s="109">
        <f t="shared" si="19"/>
        <v>1</v>
      </c>
      <c r="AA231" s="274" t="str">
        <f t="shared" si="20"/>
        <v/>
      </c>
      <c r="AB231" s="275" t="str">
        <f t="shared" si="21"/>
        <v/>
      </c>
      <c r="AC231" s="275" t="str">
        <f t="shared" si="22"/>
        <v/>
      </c>
      <c r="AD231" s="275">
        <f t="shared" si="23"/>
        <v>302256</v>
      </c>
      <c r="AE231" s="276">
        <f t="shared" si="24"/>
        <v>302256</v>
      </c>
    </row>
    <row r="232" spans="2:31">
      <c r="B232" s="227" t="s">
        <v>471</v>
      </c>
      <c r="C232" s="228" t="s">
        <v>472</v>
      </c>
      <c r="D232" s="228" t="s">
        <v>110</v>
      </c>
      <c r="E232" s="228" t="s">
        <v>113</v>
      </c>
      <c r="F232" s="258" t="s">
        <v>102</v>
      </c>
      <c r="G232" s="374">
        <v>0.5</v>
      </c>
      <c r="H232" s="377">
        <v>4400.4327384221779</v>
      </c>
      <c r="I232" s="382">
        <v>77.371645491830151</v>
      </c>
      <c r="J232" s="349">
        <f>Table1[[#This Row],[Embellishment Area (m2)]]*Table1[[#This Row],[Construction Unit Rate ($/m)]]*Table1[[#This Row],[Embellishment Area Factor]]</f>
        <v>170234.36092392204</v>
      </c>
      <c r="K232" s="263">
        <v>0</v>
      </c>
      <c r="L232" s="354">
        <v>51.919695325664051</v>
      </c>
      <c r="M232" s="101">
        <f>Table1[[#This Row],[Size of land (m2)]]*Table1[[#This Row],[Land Unit Rate ($/m2)]]</f>
        <v>0</v>
      </c>
      <c r="N232" s="261">
        <v>2021</v>
      </c>
      <c r="O232" s="219">
        <f>ROUND(IF(Table1[[#This Row],[Valuation Year]]=2016,(Table1[[#This Row],[Total Construction Cost ($)]]+Table1[[#This Row],[Land Value]])*('General Input Sheet'!$G$38/'General Input Sheet'!$G$43),Table1[[#This Row],[Total Construction Cost ($)]]+Table1[[#This Row],[Land Value]]),0)</f>
        <v>170234</v>
      </c>
      <c r="P232" s="139" t="str" cm="1">
        <f t="array" ref="P232">_xlfn.IFS(Table1[[#This Row],[Asset Class]]&lt;&gt;"Local","y",P$11=$E232,"y",Table1[[#This Row],[Asset Class]]="Local","")</f>
        <v/>
      </c>
      <c r="Q232" s="99" t="str" cm="1">
        <f t="array" ref="Q232">_xlfn.IFS(Table1[[#This Row],[Asset Class]]&lt;&gt;"Local","y",Q$11=$E232,"y",Table1[[#This Row],[Asset Class]]="Local","")</f>
        <v/>
      </c>
      <c r="R232" s="99" t="str" cm="1">
        <f t="array" ref="R232">_xlfn.IFS(Table1[[#This Row],[Asset Class]]&lt;&gt;"Local","y",R$11=$E232,"y",Table1[[#This Row],[Asset Class]]="Local","")</f>
        <v/>
      </c>
      <c r="S232" s="358" t="str" cm="1">
        <f t="array" ref="S232">_xlfn.IFS(Table1[[#This Row],[Asset Class]]&lt;&gt;"Local","y",S$11=$E232,"y",Table1[[#This Row],[Asset Class]]="Local","")</f>
        <v>y</v>
      </c>
      <c r="U232" s="109" t="str">
        <f>IF(Table1[[#This Row],[Asset Class]]&lt;&gt;"Local",0.25,IF(P232="y",1,""))</f>
        <v/>
      </c>
      <c r="V232" s="435" t="str">
        <f>IF(Table1[[#This Row],[Asset Class]]&lt;&gt;"Local",0.25,IF(Q232="y",1,""))</f>
        <v/>
      </c>
      <c r="W232" s="435" t="str">
        <f>IF(Table1[[#This Row],[Asset Class]]&lt;&gt;"Local",0.25,IF(R232="y",1,""))</f>
        <v/>
      </c>
      <c r="X232" s="435">
        <f>IF(Table1[[#This Row],[Asset Class]]&lt;&gt;"Local",0.25,IF(S232="y",1,""))</f>
        <v>1</v>
      </c>
      <c r="Y232" s="109">
        <f t="shared" si="19"/>
        <v>1</v>
      </c>
      <c r="AA232" s="274" t="str">
        <f t="shared" si="20"/>
        <v/>
      </c>
      <c r="AB232" s="275" t="str">
        <f t="shared" si="21"/>
        <v/>
      </c>
      <c r="AC232" s="275" t="str">
        <f t="shared" si="22"/>
        <v/>
      </c>
      <c r="AD232" s="275">
        <f t="shared" si="23"/>
        <v>170234</v>
      </c>
      <c r="AE232" s="276">
        <f t="shared" si="24"/>
        <v>170234</v>
      </c>
    </row>
    <row r="233" spans="2:31">
      <c r="B233" s="227" t="s">
        <v>473</v>
      </c>
      <c r="C233" s="228" t="s">
        <v>474</v>
      </c>
      <c r="D233" s="228" t="s">
        <v>110</v>
      </c>
      <c r="E233" s="228" t="s">
        <v>113</v>
      </c>
      <c r="F233" s="258" t="s">
        <v>102</v>
      </c>
      <c r="G233" s="374">
        <v>0.5</v>
      </c>
      <c r="H233" s="377">
        <v>3938.2738183095698</v>
      </c>
      <c r="I233" s="382">
        <v>77.371645491830151</v>
      </c>
      <c r="J233" s="349">
        <f>Table1[[#This Row],[Embellishment Area (m2)]]*Table1[[#This Row],[Construction Unit Rate ($/m)]]*Table1[[#This Row],[Embellishment Area Factor]]</f>
        <v>152355.36286000218</v>
      </c>
      <c r="K233" s="263">
        <v>7876.5476366191397</v>
      </c>
      <c r="L233" s="354">
        <v>51.919695325664051</v>
      </c>
      <c r="M233" s="101">
        <f>Table1[[#This Row],[Size of land (m2)]]*Table1[[#This Row],[Land Unit Rate ($/m2)]]</f>
        <v>408947.95351134497</v>
      </c>
      <c r="N233" s="261">
        <v>2021</v>
      </c>
      <c r="O233" s="219">
        <f>ROUND(IF(Table1[[#This Row],[Valuation Year]]=2016,(Table1[[#This Row],[Total Construction Cost ($)]]+Table1[[#This Row],[Land Value]])*('General Input Sheet'!$G$38/'General Input Sheet'!$G$43),Table1[[#This Row],[Total Construction Cost ($)]]+Table1[[#This Row],[Land Value]]),0)</f>
        <v>561303</v>
      </c>
      <c r="P233" s="139" t="str" cm="1">
        <f t="array" ref="P233">_xlfn.IFS(Table1[[#This Row],[Asset Class]]&lt;&gt;"Local","y",P$11=$E233,"y",Table1[[#This Row],[Asset Class]]="Local","")</f>
        <v/>
      </c>
      <c r="Q233" s="99" t="str" cm="1">
        <f t="array" ref="Q233">_xlfn.IFS(Table1[[#This Row],[Asset Class]]&lt;&gt;"Local","y",Q$11=$E233,"y",Table1[[#This Row],[Asset Class]]="Local","")</f>
        <v/>
      </c>
      <c r="R233" s="99" t="str" cm="1">
        <f t="array" ref="R233">_xlfn.IFS(Table1[[#This Row],[Asset Class]]&lt;&gt;"Local","y",R$11=$E233,"y",Table1[[#This Row],[Asset Class]]="Local","")</f>
        <v/>
      </c>
      <c r="S233" s="358" t="str" cm="1">
        <f t="array" ref="S233">_xlfn.IFS(Table1[[#This Row],[Asset Class]]&lt;&gt;"Local","y",S$11=$E233,"y",Table1[[#This Row],[Asset Class]]="Local","")</f>
        <v>y</v>
      </c>
      <c r="U233" s="109" t="str">
        <f>IF(Table1[[#This Row],[Asset Class]]&lt;&gt;"Local",0.25,IF(P233="y",1,""))</f>
        <v/>
      </c>
      <c r="V233" s="435" t="str">
        <f>IF(Table1[[#This Row],[Asset Class]]&lt;&gt;"Local",0.25,IF(Q233="y",1,""))</f>
        <v/>
      </c>
      <c r="W233" s="435" t="str">
        <f>IF(Table1[[#This Row],[Asset Class]]&lt;&gt;"Local",0.25,IF(R233="y",1,""))</f>
        <v/>
      </c>
      <c r="X233" s="435">
        <f>IF(Table1[[#This Row],[Asset Class]]&lt;&gt;"Local",0.25,IF(S233="y",1,""))</f>
        <v>1</v>
      </c>
      <c r="Y233" s="109">
        <f t="shared" si="19"/>
        <v>1</v>
      </c>
      <c r="AA233" s="274" t="str">
        <f t="shared" si="20"/>
        <v/>
      </c>
      <c r="AB233" s="275" t="str">
        <f t="shared" si="21"/>
        <v/>
      </c>
      <c r="AC233" s="275" t="str">
        <f t="shared" si="22"/>
        <v/>
      </c>
      <c r="AD233" s="275">
        <f t="shared" si="23"/>
        <v>561303</v>
      </c>
      <c r="AE233" s="276">
        <f t="shared" si="24"/>
        <v>561303</v>
      </c>
    </row>
    <row r="234" spans="2:31">
      <c r="B234" s="227" t="s">
        <v>475</v>
      </c>
      <c r="C234" s="228" t="s">
        <v>476</v>
      </c>
      <c r="D234" s="228" t="s">
        <v>110</v>
      </c>
      <c r="E234" s="228" t="s">
        <v>113</v>
      </c>
      <c r="F234" s="258" t="s">
        <v>102</v>
      </c>
      <c r="G234" s="374">
        <v>0.5</v>
      </c>
      <c r="H234" s="377">
        <v>2380.4726118142612</v>
      </c>
      <c r="I234" s="382">
        <v>77.371645491830151</v>
      </c>
      <c r="J234" s="349">
        <f>Table1[[#This Row],[Embellishment Area (m2)]]*Table1[[#This Row],[Construction Unit Rate ($/m)]]*Table1[[#This Row],[Embellishment Area Factor]]</f>
        <v>92090.54151215202</v>
      </c>
      <c r="K234" s="263">
        <v>4760.9452236285224</v>
      </c>
      <c r="L234" s="354">
        <v>51.919695325664051</v>
      </c>
      <c r="M234" s="101">
        <f>Table1[[#This Row],[Size of land (m2)]]*Table1[[#This Row],[Land Unit Rate ($/m2)]]</f>
        <v>247186.8254729684</v>
      </c>
      <c r="N234" s="261">
        <v>2021</v>
      </c>
      <c r="O234" s="219">
        <f>ROUND(IF(Table1[[#This Row],[Valuation Year]]=2016,(Table1[[#This Row],[Total Construction Cost ($)]]+Table1[[#This Row],[Land Value]])*('General Input Sheet'!$G$38/'General Input Sheet'!$G$43),Table1[[#This Row],[Total Construction Cost ($)]]+Table1[[#This Row],[Land Value]]),0)</f>
        <v>339277</v>
      </c>
      <c r="P234" s="139" t="str" cm="1">
        <f t="array" ref="P234">_xlfn.IFS(Table1[[#This Row],[Asset Class]]&lt;&gt;"Local","y",P$11=$E234,"y",Table1[[#This Row],[Asset Class]]="Local","")</f>
        <v/>
      </c>
      <c r="Q234" s="99" t="str" cm="1">
        <f t="array" ref="Q234">_xlfn.IFS(Table1[[#This Row],[Asset Class]]&lt;&gt;"Local","y",Q$11=$E234,"y",Table1[[#This Row],[Asset Class]]="Local","")</f>
        <v/>
      </c>
      <c r="R234" s="99" t="str" cm="1">
        <f t="array" ref="R234">_xlfn.IFS(Table1[[#This Row],[Asset Class]]&lt;&gt;"Local","y",R$11=$E234,"y",Table1[[#This Row],[Asset Class]]="Local","")</f>
        <v/>
      </c>
      <c r="S234" s="358" t="str" cm="1">
        <f t="array" ref="S234">_xlfn.IFS(Table1[[#This Row],[Asset Class]]&lt;&gt;"Local","y",S$11=$E234,"y",Table1[[#This Row],[Asset Class]]="Local","")</f>
        <v>y</v>
      </c>
      <c r="U234" s="109" t="str">
        <f>IF(Table1[[#This Row],[Asset Class]]&lt;&gt;"Local",0.25,IF(P234="y",1,""))</f>
        <v/>
      </c>
      <c r="V234" s="435" t="str">
        <f>IF(Table1[[#This Row],[Asset Class]]&lt;&gt;"Local",0.25,IF(Q234="y",1,""))</f>
        <v/>
      </c>
      <c r="W234" s="435" t="str">
        <f>IF(Table1[[#This Row],[Asset Class]]&lt;&gt;"Local",0.25,IF(R234="y",1,""))</f>
        <v/>
      </c>
      <c r="X234" s="435">
        <f>IF(Table1[[#This Row],[Asset Class]]&lt;&gt;"Local",0.25,IF(S234="y",1,""))</f>
        <v>1</v>
      </c>
      <c r="Y234" s="109">
        <f t="shared" si="19"/>
        <v>1</v>
      </c>
      <c r="AA234" s="274" t="str">
        <f t="shared" si="20"/>
        <v/>
      </c>
      <c r="AB234" s="275" t="str">
        <f t="shared" si="21"/>
        <v/>
      </c>
      <c r="AC234" s="275" t="str">
        <f t="shared" si="22"/>
        <v/>
      </c>
      <c r="AD234" s="275">
        <f t="shared" si="23"/>
        <v>339277</v>
      </c>
      <c r="AE234" s="276">
        <f t="shared" si="24"/>
        <v>339277</v>
      </c>
    </row>
    <row r="235" spans="2:31">
      <c r="B235" s="227" t="s">
        <v>477</v>
      </c>
      <c r="C235" s="228" t="s">
        <v>478</v>
      </c>
      <c r="D235" s="228" t="s">
        <v>105</v>
      </c>
      <c r="E235" s="228" t="s">
        <v>113</v>
      </c>
      <c r="F235" s="258" t="s">
        <v>135</v>
      </c>
      <c r="G235" s="374">
        <v>0.5</v>
      </c>
      <c r="H235" s="377">
        <v>30814.7854000425</v>
      </c>
      <c r="I235" s="382">
        <v>566.28724924743767</v>
      </c>
      <c r="J235" s="349">
        <f>Table1[[#This Row],[Embellishment Area (m2)]]*Table1[[#This Row],[Construction Unit Rate ($/m)]]*Table1[[#This Row],[Embellishment Area Factor]]</f>
        <v>8725010.0301700849</v>
      </c>
      <c r="K235" s="263">
        <v>0</v>
      </c>
      <c r="L235" s="354">
        <v>75.676903388107434</v>
      </c>
      <c r="M235" s="101">
        <f>Table1[[#This Row],[Size of land (m2)]]*Table1[[#This Row],[Land Unit Rate ($/m2)]]</f>
        <v>0</v>
      </c>
      <c r="N235" s="261">
        <v>2021</v>
      </c>
      <c r="O235" s="219">
        <f>ROUND(IF(Table1[[#This Row],[Valuation Year]]=2016,(Table1[[#This Row],[Total Construction Cost ($)]]+Table1[[#This Row],[Land Value]])*('General Input Sheet'!$G$38/'General Input Sheet'!$G$43),Table1[[#This Row],[Total Construction Cost ($)]]+Table1[[#This Row],[Land Value]]),0)</f>
        <v>8725010</v>
      </c>
      <c r="P235" s="139" t="str" cm="1">
        <f t="array" ref="P235">_xlfn.IFS(Table1[[#This Row],[Asset Class]]&lt;&gt;"Local","y",P$11=$E235,"y",Table1[[#This Row],[Asset Class]]="Local","")</f>
        <v>y</v>
      </c>
      <c r="Q235" s="99" t="str" cm="1">
        <f t="array" ref="Q235">_xlfn.IFS(Table1[[#This Row],[Asset Class]]&lt;&gt;"Local","y",Q$11=$E235,"y",Table1[[#This Row],[Asset Class]]="Local","")</f>
        <v>y</v>
      </c>
      <c r="R235" s="99" t="str" cm="1">
        <f t="array" ref="R235">_xlfn.IFS(Table1[[#This Row],[Asset Class]]&lt;&gt;"Local","y",R$11=$E235,"y",Table1[[#This Row],[Asset Class]]="Local","")</f>
        <v>y</v>
      </c>
      <c r="S235" s="358" t="str" cm="1">
        <f t="array" ref="S235">_xlfn.IFS(Table1[[#This Row],[Asset Class]]&lt;&gt;"Local","y",S$11=$E235,"y",Table1[[#This Row],[Asset Class]]="Local","")</f>
        <v>y</v>
      </c>
      <c r="U235" s="109">
        <f>IF(Table1[[#This Row],[Asset Class]]&lt;&gt;"Local",0.25,IF(P235="y",1,""))</f>
        <v>0.25</v>
      </c>
      <c r="V235" s="435">
        <f>IF(Table1[[#This Row],[Asset Class]]&lt;&gt;"Local",0.25,IF(Q235="y",1,""))</f>
        <v>0.25</v>
      </c>
      <c r="W235" s="435">
        <f>IF(Table1[[#This Row],[Asset Class]]&lt;&gt;"Local",0.25,IF(R235="y",1,""))</f>
        <v>0.25</v>
      </c>
      <c r="X235" s="435">
        <f>IF(Table1[[#This Row],[Asset Class]]&lt;&gt;"Local",0.25,IF(S235="y",1,""))</f>
        <v>0.25</v>
      </c>
      <c r="Y235" s="109">
        <f t="shared" si="19"/>
        <v>1</v>
      </c>
      <c r="AA235" s="274">
        <f t="shared" si="20"/>
        <v>2181252.5</v>
      </c>
      <c r="AB235" s="275">
        <f t="shared" si="21"/>
        <v>2181252.5</v>
      </c>
      <c r="AC235" s="275">
        <f t="shared" si="22"/>
        <v>2181252.5</v>
      </c>
      <c r="AD235" s="275">
        <f t="shared" si="23"/>
        <v>2181252.5</v>
      </c>
      <c r="AE235" s="276">
        <f t="shared" si="24"/>
        <v>8725010</v>
      </c>
    </row>
    <row r="236" spans="2:31">
      <c r="B236" s="227" t="s">
        <v>479</v>
      </c>
      <c r="C236" s="228" t="s">
        <v>480</v>
      </c>
      <c r="D236" s="228" t="s">
        <v>110</v>
      </c>
      <c r="E236" s="228" t="s">
        <v>113</v>
      </c>
      <c r="F236" s="258" t="s">
        <v>107</v>
      </c>
      <c r="G236" s="374">
        <v>0.5</v>
      </c>
      <c r="H236" s="377">
        <v>25601.813327611424</v>
      </c>
      <c r="I236" s="382">
        <v>77.371645491830151</v>
      </c>
      <c r="J236" s="349">
        <f>Table1[[#This Row],[Embellishment Area (m2)]]*Table1[[#This Row],[Construction Unit Rate ($/m)]]*Table1[[#This Row],[Embellishment Area Factor]]</f>
        <v>990427.21236598177</v>
      </c>
      <c r="K236" s="263">
        <v>0</v>
      </c>
      <c r="L236" s="354">
        <v>51.919695325664051</v>
      </c>
      <c r="M236" s="101">
        <f>Table1[[#This Row],[Size of land (m2)]]*Table1[[#This Row],[Land Unit Rate ($/m2)]]</f>
        <v>0</v>
      </c>
      <c r="N236" s="261">
        <v>2021</v>
      </c>
      <c r="O236" s="219">
        <f>ROUND(IF(Table1[[#This Row],[Valuation Year]]=2016,(Table1[[#This Row],[Total Construction Cost ($)]]+Table1[[#This Row],[Land Value]])*('General Input Sheet'!$G$38/'General Input Sheet'!$G$43),Table1[[#This Row],[Total Construction Cost ($)]]+Table1[[#This Row],[Land Value]]),0)</f>
        <v>990427</v>
      </c>
      <c r="P236" s="139" t="str" cm="1">
        <f t="array" ref="P236">_xlfn.IFS(Table1[[#This Row],[Asset Class]]&lt;&gt;"Local","y",P$11=$E236,"y",Table1[[#This Row],[Asset Class]]="Local","")</f>
        <v/>
      </c>
      <c r="Q236" s="99" t="str" cm="1">
        <f t="array" ref="Q236">_xlfn.IFS(Table1[[#This Row],[Asset Class]]&lt;&gt;"Local","y",Q$11=$E236,"y",Table1[[#This Row],[Asset Class]]="Local","")</f>
        <v/>
      </c>
      <c r="R236" s="99" t="str" cm="1">
        <f t="array" ref="R236">_xlfn.IFS(Table1[[#This Row],[Asset Class]]&lt;&gt;"Local","y",R$11=$E236,"y",Table1[[#This Row],[Asset Class]]="Local","")</f>
        <v/>
      </c>
      <c r="S236" s="358" t="str" cm="1">
        <f t="array" ref="S236">_xlfn.IFS(Table1[[#This Row],[Asset Class]]&lt;&gt;"Local","y",S$11=$E236,"y",Table1[[#This Row],[Asset Class]]="Local","")</f>
        <v>y</v>
      </c>
      <c r="U236" s="109" t="str">
        <f>IF(Table1[[#This Row],[Asset Class]]&lt;&gt;"Local",0.25,IF(P236="y",1,""))</f>
        <v/>
      </c>
      <c r="V236" s="435" t="str">
        <f>IF(Table1[[#This Row],[Asset Class]]&lt;&gt;"Local",0.25,IF(Q236="y",1,""))</f>
        <v/>
      </c>
      <c r="W236" s="435" t="str">
        <f>IF(Table1[[#This Row],[Asset Class]]&lt;&gt;"Local",0.25,IF(R236="y",1,""))</f>
        <v/>
      </c>
      <c r="X236" s="435">
        <f>IF(Table1[[#This Row],[Asset Class]]&lt;&gt;"Local",0.25,IF(S236="y",1,""))</f>
        <v>1</v>
      </c>
      <c r="Y236" s="109">
        <f t="shared" si="19"/>
        <v>1</v>
      </c>
      <c r="AA236" s="274" t="str">
        <f t="shared" si="20"/>
        <v/>
      </c>
      <c r="AB236" s="275" t="str">
        <f t="shared" si="21"/>
        <v/>
      </c>
      <c r="AC236" s="275" t="str">
        <f t="shared" si="22"/>
        <v/>
      </c>
      <c r="AD236" s="275">
        <f t="shared" si="23"/>
        <v>990427</v>
      </c>
      <c r="AE236" s="276">
        <f t="shared" si="24"/>
        <v>990427</v>
      </c>
    </row>
    <row r="237" spans="2:31">
      <c r="B237" s="227" t="s">
        <v>479</v>
      </c>
      <c r="C237" s="228" t="s">
        <v>481</v>
      </c>
      <c r="D237" s="228" t="s">
        <v>110</v>
      </c>
      <c r="E237" s="228" t="s">
        <v>113</v>
      </c>
      <c r="F237" s="258" t="s">
        <v>107</v>
      </c>
      <c r="G237" s="374">
        <v>0.5</v>
      </c>
      <c r="H237" s="377">
        <v>13036.815790311755</v>
      </c>
      <c r="I237" s="382">
        <v>77.371645491830151</v>
      </c>
      <c r="J237" s="349">
        <f>Table1[[#This Row],[Embellishment Area (m2)]]*Table1[[#This Row],[Construction Unit Rate ($/m)]]*Table1[[#This Row],[Embellishment Area Factor]]</f>
        <v>504339.9448351473</v>
      </c>
      <c r="K237" s="263">
        <v>0</v>
      </c>
      <c r="L237" s="354">
        <v>51.919695325664051</v>
      </c>
      <c r="M237" s="101">
        <f>Table1[[#This Row],[Size of land (m2)]]*Table1[[#This Row],[Land Unit Rate ($/m2)]]</f>
        <v>0</v>
      </c>
      <c r="N237" s="261">
        <v>2021</v>
      </c>
      <c r="O237" s="219">
        <f>ROUND(IF(Table1[[#This Row],[Valuation Year]]=2016,(Table1[[#This Row],[Total Construction Cost ($)]]+Table1[[#This Row],[Land Value]])*('General Input Sheet'!$G$38/'General Input Sheet'!$G$43),Table1[[#This Row],[Total Construction Cost ($)]]+Table1[[#This Row],[Land Value]]),0)</f>
        <v>504340</v>
      </c>
      <c r="P237" s="139" t="str" cm="1">
        <f t="array" ref="P237">_xlfn.IFS(Table1[[#This Row],[Asset Class]]&lt;&gt;"Local","y",P$11=$E237,"y",Table1[[#This Row],[Asset Class]]="Local","")</f>
        <v/>
      </c>
      <c r="Q237" s="99" t="str" cm="1">
        <f t="array" ref="Q237">_xlfn.IFS(Table1[[#This Row],[Asset Class]]&lt;&gt;"Local","y",Q$11=$E237,"y",Table1[[#This Row],[Asset Class]]="Local","")</f>
        <v/>
      </c>
      <c r="R237" s="99" t="str" cm="1">
        <f t="array" ref="R237">_xlfn.IFS(Table1[[#This Row],[Asset Class]]&lt;&gt;"Local","y",R$11=$E237,"y",Table1[[#This Row],[Asset Class]]="Local","")</f>
        <v/>
      </c>
      <c r="S237" s="358" t="str" cm="1">
        <f t="array" ref="S237">_xlfn.IFS(Table1[[#This Row],[Asset Class]]&lt;&gt;"Local","y",S$11=$E237,"y",Table1[[#This Row],[Asset Class]]="Local","")</f>
        <v>y</v>
      </c>
      <c r="U237" s="109" t="str">
        <f>IF(Table1[[#This Row],[Asset Class]]&lt;&gt;"Local",0.25,IF(P237="y",1,""))</f>
        <v/>
      </c>
      <c r="V237" s="435" t="str">
        <f>IF(Table1[[#This Row],[Asset Class]]&lt;&gt;"Local",0.25,IF(Q237="y",1,""))</f>
        <v/>
      </c>
      <c r="W237" s="435" t="str">
        <f>IF(Table1[[#This Row],[Asset Class]]&lt;&gt;"Local",0.25,IF(R237="y",1,""))</f>
        <v/>
      </c>
      <c r="X237" s="435">
        <f>IF(Table1[[#This Row],[Asset Class]]&lt;&gt;"Local",0.25,IF(S237="y",1,""))</f>
        <v>1</v>
      </c>
      <c r="Y237" s="109">
        <f t="shared" si="19"/>
        <v>1</v>
      </c>
      <c r="AA237" s="274" t="str">
        <f t="shared" si="20"/>
        <v/>
      </c>
      <c r="AB237" s="275" t="str">
        <f t="shared" si="21"/>
        <v/>
      </c>
      <c r="AC237" s="275" t="str">
        <f t="shared" si="22"/>
        <v/>
      </c>
      <c r="AD237" s="275">
        <f t="shared" si="23"/>
        <v>504340</v>
      </c>
      <c r="AE237" s="276">
        <f t="shared" si="24"/>
        <v>504340</v>
      </c>
    </row>
    <row r="238" spans="2:31">
      <c r="B238" s="227" t="s">
        <v>482</v>
      </c>
      <c r="C238" s="228" t="s">
        <v>483</v>
      </c>
      <c r="D238" s="228" t="s">
        <v>110</v>
      </c>
      <c r="E238" s="228" t="s">
        <v>113</v>
      </c>
      <c r="F238" s="258" t="s">
        <v>107</v>
      </c>
      <c r="G238" s="374">
        <v>0.5</v>
      </c>
      <c r="H238" s="377">
        <v>1637.0697904384649</v>
      </c>
      <c r="I238" s="382">
        <v>77.371645491830151</v>
      </c>
      <c r="J238" s="349">
        <f>Table1[[#This Row],[Embellishment Area (m2)]]*Table1[[#This Row],[Construction Unit Rate ($/m)]]*Table1[[#This Row],[Embellishment Area Factor]]</f>
        <v>63331.391735594792</v>
      </c>
      <c r="K238" s="263">
        <v>3274.1395808769298</v>
      </c>
      <c r="L238" s="354">
        <v>51.919695325664051</v>
      </c>
      <c r="M238" s="101">
        <f>Table1[[#This Row],[Size of land (m2)]]*Table1[[#This Row],[Land Unit Rate ($/m2)]]</f>
        <v>169992.32949282759</v>
      </c>
      <c r="N238" s="261">
        <v>2021</v>
      </c>
      <c r="O238" s="219">
        <f>ROUND(IF(Table1[[#This Row],[Valuation Year]]=2016,(Table1[[#This Row],[Total Construction Cost ($)]]+Table1[[#This Row],[Land Value]])*('General Input Sheet'!$G$38/'General Input Sheet'!$G$43),Table1[[#This Row],[Total Construction Cost ($)]]+Table1[[#This Row],[Land Value]]),0)</f>
        <v>233324</v>
      </c>
      <c r="P238" s="139" t="str" cm="1">
        <f t="array" ref="P238">_xlfn.IFS(Table1[[#This Row],[Asset Class]]&lt;&gt;"Local","y",P$11=$E238,"y",Table1[[#This Row],[Asset Class]]="Local","")</f>
        <v/>
      </c>
      <c r="Q238" s="99" t="str" cm="1">
        <f t="array" ref="Q238">_xlfn.IFS(Table1[[#This Row],[Asset Class]]&lt;&gt;"Local","y",Q$11=$E238,"y",Table1[[#This Row],[Asset Class]]="Local","")</f>
        <v/>
      </c>
      <c r="R238" s="99" t="str" cm="1">
        <f t="array" ref="R238">_xlfn.IFS(Table1[[#This Row],[Asset Class]]&lt;&gt;"Local","y",R$11=$E238,"y",Table1[[#This Row],[Asset Class]]="Local","")</f>
        <v/>
      </c>
      <c r="S238" s="358" t="str" cm="1">
        <f t="array" ref="S238">_xlfn.IFS(Table1[[#This Row],[Asset Class]]&lt;&gt;"Local","y",S$11=$E238,"y",Table1[[#This Row],[Asset Class]]="Local","")</f>
        <v>y</v>
      </c>
      <c r="U238" s="109" t="str">
        <f>IF(Table1[[#This Row],[Asset Class]]&lt;&gt;"Local",0.25,IF(P238="y",1,""))</f>
        <v/>
      </c>
      <c r="V238" s="435" t="str">
        <f>IF(Table1[[#This Row],[Asset Class]]&lt;&gt;"Local",0.25,IF(Q238="y",1,""))</f>
        <v/>
      </c>
      <c r="W238" s="435" t="str">
        <f>IF(Table1[[#This Row],[Asset Class]]&lt;&gt;"Local",0.25,IF(R238="y",1,""))</f>
        <v/>
      </c>
      <c r="X238" s="435">
        <f>IF(Table1[[#This Row],[Asset Class]]&lt;&gt;"Local",0.25,IF(S238="y",1,""))</f>
        <v>1</v>
      </c>
      <c r="Y238" s="109">
        <f t="shared" si="19"/>
        <v>1</v>
      </c>
      <c r="AA238" s="274" t="str">
        <f t="shared" si="20"/>
        <v/>
      </c>
      <c r="AB238" s="275" t="str">
        <f t="shared" si="21"/>
        <v/>
      </c>
      <c r="AC238" s="275" t="str">
        <f t="shared" si="22"/>
        <v/>
      </c>
      <c r="AD238" s="275">
        <f t="shared" si="23"/>
        <v>233324</v>
      </c>
      <c r="AE238" s="276">
        <f t="shared" si="24"/>
        <v>233324</v>
      </c>
    </row>
    <row r="239" spans="2:31">
      <c r="B239" s="227" t="s">
        <v>484</v>
      </c>
      <c r="C239" s="228" t="s">
        <v>485</v>
      </c>
      <c r="D239" s="228" t="s">
        <v>105</v>
      </c>
      <c r="E239" s="228" t="s">
        <v>113</v>
      </c>
      <c r="F239" s="258" t="s">
        <v>130</v>
      </c>
      <c r="G239" s="374">
        <v>0.5</v>
      </c>
      <c r="H239" s="377">
        <v>6655.0700874890699</v>
      </c>
      <c r="I239" s="382">
        <v>566.28724924743767</v>
      </c>
      <c r="J239" s="349">
        <f>Table1[[#This Row],[Embellishment Area (m2)]]*Table1[[#This Row],[Construction Unit Rate ($/m)]]*Table1[[#This Row],[Embellishment Area Factor]]</f>
        <v>1884340.666696545</v>
      </c>
      <c r="K239" s="263">
        <v>13310.14017497814</v>
      </c>
      <c r="L239" s="354">
        <v>75.676903388107434</v>
      </c>
      <c r="M239" s="101">
        <f>Table1[[#This Row],[Size of land (m2)]]*Table1[[#This Row],[Land Unit Rate ($/m2)]]</f>
        <v>1007270.192103988</v>
      </c>
      <c r="N239" s="261">
        <v>2021</v>
      </c>
      <c r="O239" s="219">
        <f>ROUND(IF(Table1[[#This Row],[Valuation Year]]=2016,(Table1[[#This Row],[Total Construction Cost ($)]]+Table1[[#This Row],[Land Value]])*('General Input Sheet'!$G$38/'General Input Sheet'!$G$43),Table1[[#This Row],[Total Construction Cost ($)]]+Table1[[#This Row],[Land Value]]),0)</f>
        <v>2891611</v>
      </c>
      <c r="P239" s="139" t="str" cm="1">
        <f t="array" ref="P239">_xlfn.IFS(Table1[[#This Row],[Asset Class]]&lt;&gt;"Local","y",P$11=$E239,"y",Table1[[#This Row],[Asset Class]]="Local","")</f>
        <v>y</v>
      </c>
      <c r="Q239" s="99" t="str" cm="1">
        <f t="array" ref="Q239">_xlfn.IFS(Table1[[#This Row],[Asset Class]]&lt;&gt;"Local","y",Q$11=$E239,"y",Table1[[#This Row],[Asset Class]]="Local","")</f>
        <v>y</v>
      </c>
      <c r="R239" s="99" t="str" cm="1">
        <f t="array" ref="R239">_xlfn.IFS(Table1[[#This Row],[Asset Class]]&lt;&gt;"Local","y",R$11=$E239,"y",Table1[[#This Row],[Asset Class]]="Local","")</f>
        <v>y</v>
      </c>
      <c r="S239" s="358" t="str" cm="1">
        <f t="array" ref="S239">_xlfn.IFS(Table1[[#This Row],[Asset Class]]&lt;&gt;"Local","y",S$11=$E239,"y",Table1[[#This Row],[Asset Class]]="Local","")</f>
        <v>y</v>
      </c>
      <c r="U239" s="109">
        <f>IF(Table1[[#This Row],[Asset Class]]&lt;&gt;"Local",0.25,IF(P239="y",1,""))</f>
        <v>0.25</v>
      </c>
      <c r="V239" s="435">
        <f>IF(Table1[[#This Row],[Asset Class]]&lt;&gt;"Local",0.25,IF(Q239="y",1,""))</f>
        <v>0.25</v>
      </c>
      <c r="W239" s="435">
        <f>IF(Table1[[#This Row],[Asset Class]]&lt;&gt;"Local",0.25,IF(R239="y",1,""))</f>
        <v>0.25</v>
      </c>
      <c r="X239" s="435">
        <f>IF(Table1[[#This Row],[Asset Class]]&lt;&gt;"Local",0.25,IF(S239="y",1,""))</f>
        <v>0.25</v>
      </c>
      <c r="Y239" s="109">
        <f t="shared" si="19"/>
        <v>1</v>
      </c>
      <c r="AA239" s="274">
        <f t="shared" si="20"/>
        <v>722902.75</v>
      </c>
      <c r="AB239" s="275">
        <f t="shared" si="21"/>
        <v>722902.75</v>
      </c>
      <c r="AC239" s="275">
        <f t="shared" si="22"/>
        <v>722902.75</v>
      </c>
      <c r="AD239" s="275">
        <f t="shared" si="23"/>
        <v>722902.75</v>
      </c>
      <c r="AE239" s="276">
        <f t="shared" si="24"/>
        <v>2891611</v>
      </c>
    </row>
    <row r="240" spans="2:31">
      <c r="B240" s="227" t="s">
        <v>486</v>
      </c>
      <c r="C240" s="228" t="s">
        <v>487</v>
      </c>
      <c r="D240" s="228" t="s">
        <v>105</v>
      </c>
      <c r="E240" s="228" t="s">
        <v>113</v>
      </c>
      <c r="F240" s="258" t="s">
        <v>107</v>
      </c>
      <c r="G240" s="374">
        <v>0.5</v>
      </c>
      <c r="H240" s="377">
        <v>5741.3976669265603</v>
      </c>
      <c r="I240" s="382">
        <v>566.28724924743767</v>
      </c>
      <c r="J240" s="349">
        <f>Table1[[#This Row],[Embellishment Area (m2)]]*Table1[[#This Row],[Construction Unit Rate ($/m)]]*Table1[[#This Row],[Embellishment Area Factor]]</f>
        <v>1625640.145819749</v>
      </c>
      <c r="K240" s="263">
        <v>11482.795333853121</v>
      </c>
      <c r="L240" s="354">
        <v>75.676903388107434</v>
      </c>
      <c r="M240" s="101">
        <f>Table1[[#This Row],[Size of land (m2)]]*Table1[[#This Row],[Land Unit Rate ($/m2)]]</f>
        <v>868982.39310541342</v>
      </c>
      <c r="N240" s="261">
        <v>2021</v>
      </c>
      <c r="O240" s="219">
        <f>ROUND(IF(Table1[[#This Row],[Valuation Year]]=2016,(Table1[[#This Row],[Total Construction Cost ($)]]+Table1[[#This Row],[Land Value]])*('General Input Sheet'!$G$38/'General Input Sheet'!$G$43),Table1[[#This Row],[Total Construction Cost ($)]]+Table1[[#This Row],[Land Value]]),0)</f>
        <v>2494623</v>
      </c>
      <c r="P240" s="139" t="str" cm="1">
        <f t="array" ref="P240">_xlfn.IFS(Table1[[#This Row],[Asset Class]]&lt;&gt;"Local","y",P$11=$E240,"y",Table1[[#This Row],[Asset Class]]="Local","")</f>
        <v>y</v>
      </c>
      <c r="Q240" s="99" t="str" cm="1">
        <f t="array" ref="Q240">_xlfn.IFS(Table1[[#This Row],[Asset Class]]&lt;&gt;"Local","y",Q$11=$E240,"y",Table1[[#This Row],[Asset Class]]="Local","")</f>
        <v>y</v>
      </c>
      <c r="R240" s="99" t="str" cm="1">
        <f t="array" ref="R240">_xlfn.IFS(Table1[[#This Row],[Asset Class]]&lt;&gt;"Local","y",R$11=$E240,"y",Table1[[#This Row],[Asset Class]]="Local","")</f>
        <v>y</v>
      </c>
      <c r="S240" s="358" t="str" cm="1">
        <f t="array" ref="S240">_xlfn.IFS(Table1[[#This Row],[Asset Class]]&lt;&gt;"Local","y",S$11=$E240,"y",Table1[[#This Row],[Asset Class]]="Local","")</f>
        <v>y</v>
      </c>
      <c r="U240" s="109">
        <f>IF(Table1[[#This Row],[Asset Class]]&lt;&gt;"Local",0.25,IF(P240="y",1,""))</f>
        <v>0.25</v>
      </c>
      <c r="V240" s="435">
        <f>IF(Table1[[#This Row],[Asset Class]]&lt;&gt;"Local",0.25,IF(Q240="y",1,""))</f>
        <v>0.25</v>
      </c>
      <c r="W240" s="435">
        <f>IF(Table1[[#This Row],[Asset Class]]&lt;&gt;"Local",0.25,IF(R240="y",1,""))</f>
        <v>0.25</v>
      </c>
      <c r="X240" s="435">
        <f>IF(Table1[[#This Row],[Asset Class]]&lt;&gt;"Local",0.25,IF(S240="y",1,""))</f>
        <v>0.25</v>
      </c>
      <c r="Y240" s="109">
        <f t="shared" si="19"/>
        <v>1</v>
      </c>
      <c r="AA240" s="274">
        <f t="shared" si="20"/>
        <v>623655.75</v>
      </c>
      <c r="AB240" s="275">
        <f t="shared" si="21"/>
        <v>623655.75</v>
      </c>
      <c r="AC240" s="275">
        <f t="shared" si="22"/>
        <v>623655.75</v>
      </c>
      <c r="AD240" s="275">
        <f t="shared" si="23"/>
        <v>623655.75</v>
      </c>
      <c r="AE240" s="276">
        <f t="shared" si="24"/>
        <v>2494623</v>
      </c>
    </row>
    <row r="241" spans="2:31">
      <c r="B241" s="227" t="s">
        <v>486</v>
      </c>
      <c r="C241" s="228" t="s">
        <v>488</v>
      </c>
      <c r="D241" s="228" t="s">
        <v>105</v>
      </c>
      <c r="E241" s="228" t="s">
        <v>113</v>
      </c>
      <c r="F241" s="258" t="s">
        <v>135</v>
      </c>
      <c r="G241" s="374">
        <v>0.5</v>
      </c>
      <c r="H241" s="377">
        <v>7340.4929410559453</v>
      </c>
      <c r="I241" s="382">
        <v>566.28724924743767</v>
      </c>
      <c r="J241" s="349">
        <f>Table1[[#This Row],[Embellishment Area (m2)]]*Table1[[#This Row],[Construction Unit Rate ($/m)]]*Table1[[#This Row],[Embellishment Area Factor]]</f>
        <v>2078413.7778554023</v>
      </c>
      <c r="K241" s="263">
        <v>14680.985882111891</v>
      </c>
      <c r="L241" s="354">
        <v>75.676903388107434</v>
      </c>
      <c r="M241" s="101">
        <f>Table1[[#This Row],[Size of land (m2)]]*Table1[[#This Row],[Land Unit Rate ($/m2)]]</f>
        <v>1111011.5502427507</v>
      </c>
      <c r="N241" s="261">
        <v>2021</v>
      </c>
      <c r="O241" s="219">
        <f>ROUND(IF(Table1[[#This Row],[Valuation Year]]=2016,(Table1[[#This Row],[Total Construction Cost ($)]]+Table1[[#This Row],[Land Value]])*('General Input Sheet'!$G$38/'General Input Sheet'!$G$43),Table1[[#This Row],[Total Construction Cost ($)]]+Table1[[#This Row],[Land Value]]),0)</f>
        <v>3189425</v>
      </c>
      <c r="P241" s="139" t="str" cm="1">
        <f t="array" ref="P241">_xlfn.IFS(Table1[[#This Row],[Asset Class]]&lt;&gt;"Local","y",P$11=$E241,"y",Table1[[#This Row],[Asset Class]]="Local","")</f>
        <v>y</v>
      </c>
      <c r="Q241" s="99" t="str" cm="1">
        <f t="array" ref="Q241">_xlfn.IFS(Table1[[#This Row],[Asset Class]]&lt;&gt;"Local","y",Q$11=$E241,"y",Table1[[#This Row],[Asset Class]]="Local","")</f>
        <v>y</v>
      </c>
      <c r="R241" s="99" t="str" cm="1">
        <f t="array" ref="R241">_xlfn.IFS(Table1[[#This Row],[Asset Class]]&lt;&gt;"Local","y",R$11=$E241,"y",Table1[[#This Row],[Asset Class]]="Local","")</f>
        <v>y</v>
      </c>
      <c r="S241" s="358" t="str" cm="1">
        <f t="array" ref="S241">_xlfn.IFS(Table1[[#This Row],[Asset Class]]&lt;&gt;"Local","y",S$11=$E241,"y",Table1[[#This Row],[Asset Class]]="Local","")</f>
        <v>y</v>
      </c>
      <c r="U241" s="109">
        <f>IF(Table1[[#This Row],[Asset Class]]&lt;&gt;"Local",0.25,IF(P241="y",1,""))</f>
        <v>0.25</v>
      </c>
      <c r="V241" s="435">
        <f>IF(Table1[[#This Row],[Asset Class]]&lt;&gt;"Local",0.25,IF(Q241="y",1,""))</f>
        <v>0.25</v>
      </c>
      <c r="W241" s="435">
        <f>IF(Table1[[#This Row],[Asset Class]]&lt;&gt;"Local",0.25,IF(R241="y",1,""))</f>
        <v>0.25</v>
      </c>
      <c r="X241" s="435">
        <f>IF(Table1[[#This Row],[Asset Class]]&lt;&gt;"Local",0.25,IF(S241="y",1,""))</f>
        <v>0.25</v>
      </c>
      <c r="Y241" s="109">
        <f t="shared" si="19"/>
        <v>1</v>
      </c>
      <c r="AA241" s="274">
        <f t="shared" si="20"/>
        <v>797356.25</v>
      </c>
      <c r="AB241" s="275">
        <f t="shared" si="21"/>
        <v>797356.25</v>
      </c>
      <c r="AC241" s="275">
        <f t="shared" si="22"/>
        <v>797356.25</v>
      </c>
      <c r="AD241" s="275">
        <f t="shared" si="23"/>
        <v>797356.25</v>
      </c>
      <c r="AE241" s="276">
        <f t="shared" si="24"/>
        <v>3189425</v>
      </c>
    </row>
    <row r="242" spans="2:31">
      <c r="B242" s="227" t="s">
        <v>489</v>
      </c>
      <c r="C242" s="228" t="s">
        <v>490</v>
      </c>
      <c r="D242" s="228" t="s">
        <v>105</v>
      </c>
      <c r="E242" s="228" t="s">
        <v>113</v>
      </c>
      <c r="F242" s="258" t="s">
        <v>102</v>
      </c>
      <c r="G242" s="374">
        <v>0.5</v>
      </c>
      <c r="H242" s="377">
        <v>32413.945757156576</v>
      </c>
      <c r="I242" s="382">
        <v>566.28724924743767</v>
      </c>
      <c r="J242" s="349">
        <f>Table1[[#This Row],[Embellishment Area (m2)]]*Table1[[#This Row],[Construction Unit Rate ($/m)]]*Table1[[#This Row],[Embellishment Area Factor]]</f>
        <v>9177802.0900379252</v>
      </c>
      <c r="K242" s="263">
        <v>64827.891514313153</v>
      </c>
      <c r="L242" s="354">
        <v>75.676903388107434</v>
      </c>
      <c r="M242" s="101">
        <f>Table1[[#This Row],[Size of land (m2)]]*Table1[[#This Row],[Land Unit Rate ($/m2)]]</f>
        <v>4905974.0829833858</v>
      </c>
      <c r="N242" s="261">
        <v>2021</v>
      </c>
      <c r="O242" s="219">
        <f>ROUND(IF(Table1[[#This Row],[Valuation Year]]=2016,(Table1[[#This Row],[Total Construction Cost ($)]]+Table1[[#This Row],[Land Value]])*('General Input Sheet'!$G$38/'General Input Sheet'!$G$43),Table1[[#This Row],[Total Construction Cost ($)]]+Table1[[#This Row],[Land Value]]),0)</f>
        <v>14083776</v>
      </c>
      <c r="P242" s="139" t="str" cm="1">
        <f t="array" ref="P242">_xlfn.IFS(Table1[[#This Row],[Asset Class]]&lt;&gt;"Local","y",P$11=$E242,"y",Table1[[#This Row],[Asset Class]]="Local","")</f>
        <v>y</v>
      </c>
      <c r="Q242" s="99" t="str" cm="1">
        <f t="array" ref="Q242">_xlfn.IFS(Table1[[#This Row],[Asset Class]]&lt;&gt;"Local","y",Q$11=$E242,"y",Table1[[#This Row],[Asset Class]]="Local","")</f>
        <v>y</v>
      </c>
      <c r="R242" s="99" t="str" cm="1">
        <f t="array" ref="R242">_xlfn.IFS(Table1[[#This Row],[Asset Class]]&lt;&gt;"Local","y",R$11=$E242,"y",Table1[[#This Row],[Asset Class]]="Local","")</f>
        <v>y</v>
      </c>
      <c r="S242" s="358" t="str" cm="1">
        <f t="array" ref="S242">_xlfn.IFS(Table1[[#This Row],[Asset Class]]&lt;&gt;"Local","y",S$11=$E242,"y",Table1[[#This Row],[Asset Class]]="Local","")</f>
        <v>y</v>
      </c>
      <c r="U242" s="109">
        <f>IF(Table1[[#This Row],[Asset Class]]&lt;&gt;"Local",0.25,IF(P242="y",1,""))</f>
        <v>0.25</v>
      </c>
      <c r="V242" s="435">
        <f>IF(Table1[[#This Row],[Asset Class]]&lt;&gt;"Local",0.25,IF(Q242="y",1,""))</f>
        <v>0.25</v>
      </c>
      <c r="W242" s="435">
        <f>IF(Table1[[#This Row],[Asset Class]]&lt;&gt;"Local",0.25,IF(R242="y",1,""))</f>
        <v>0.25</v>
      </c>
      <c r="X242" s="435">
        <f>IF(Table1[[#This Row],[Asset Class]]&lt;&gt;"Local",0.25,IF(S242="y",1,""))</f>
        <v>0.25</v>
      </c>
      <c r="Y242" s="109">
        <f t="shared" si="19"/>
        <v>1</v>
      </c>
      <c r="AA242" s="274">
        <f t="shared" si="20"/>
        <v>3520944</v>
      </c>
      <c r="AB242" s="275">
        <f t="shared" si="21"/>
        <v>3520944</v>
      </c>
      <c r="AC242" s="275">
        <f t="shared" si="22"/>
        <v>3520944</v>
      </c>
      <c r="AD242" s="275">
        <f t="shared" si="23"/>
        <v>3520944</v>
      </c>
      <c r="AE242" s="276">
        <f t="shared" si="24"/>
        <v>14083776</v>
      </c>
    </row>
    <row r="243" spans="2:31">
      <c r="B243" s="227" t="s">
        <v>491</v>
      </c>
      <c r="C243" s="228" t="s">
        <v>492</v>
      </c>
      <c r="D243" s="228" t="s">
        <v>105</v>
      </c>
      <c r="E243" s="228" t="s">
        <v>113</v>
      </c>
      <c r="F243" s="258" t="s">
        <v>102</v>
      </c>
      <c r="G243" s="374">
        <v>0.5</v>
      </c>
      <c r="H243" s="377">
        <v>5811.4391127593899</v>
      </c>
      <c r="I243" s="382">
        <v>566.28724924743767</v>
      </c>
      <c r="J243" s="349">
        <f>Table1[[#This Row],[Embellishment Area (m2)]]*Table1[[#This Row],[Construction Unit Rate ($/m)]]*Table1[[#This Row],[Embellishment Area Factor]]</f>
        <v>1645471.9346667423</v>
      </c>
      <c r="K243" s="263">
        <v>11622.87822551878</v>
      </c>
      <c r="L243" s="354">
        <v>75.676903388107434</v>
      </c>
      <c r="M243" s="101">
        <f>Table1[[#This Row],[Size of land (m2)]]*Table1[[#This Row],[Land Unit Rate ($/m2)]]</f>
        <v>879583.43256432225</v>
      </c>
      <c r="N243" s="261">
        <v>2021</v>
      </c>
      <c r="O243" s="219">
        <f>ROUND(IF(Table1[[#This Row],[Valuation Year]]=2016,(Table1[[#This Row],[Total Construction Cost ($)]]+Table1[[#This Row],[Land Value]])*('General Input Sheet'!$G$38/'General Input Sheet'!$G$43),Table1[[#This Row],[Total Construction Cost ($)]]+Table1[[#This Row],[Land Value]]),0)</f>
        <v>2525055</v>
      </c>
      <c r="P243" s="139" t="str" cm="1">
        <f t="array" ref="P243">_xlfn.IFS(Table1[[#This Row],[Asset Class]]&lt;&gt;"Local","y",P$11=$E243,"y",Table1[[#This Row],[Asset Class]]="Local","")</f>
        <v>y</v>
      </c>
      <c r="Q243" s="99" t="str" cm="1">
        <f t="array" ref="Q243">_xlfn.IFS(Table1[[#This Row],[Asset Class]]&lt;&gt;"Local","y",Q$11=$E243,"y",Table1[[#This Row],[Asset Class]]="Local","")</f>
        <v>y</v>
      </c>
      <c r="R243" s="99" t="str" cm="1">
        <f t="array" ref="R243">_xlfn.IFS(Table1[[#This Row],[Asset Class]]&lt;&gt;"Local","y",R$11=$E243,"y",Table1[[#This Row],[Asset Class]]="Local","")</f>
        <v>y</v>
      </c>
      <c r="S243" s="358" t="str" cm="1">
        <f t="array" ref="S243">_xlfn.IFS(Table1[[#This Row],[Asset Class]]&lt;&gt;"Local","y",S$11=$E243,"y",Table1[[#This Row],[Asset Class]]="Local","")</f>
        <v>y</v>
      </c>
      <c r="U243" s="109">
        <f>IF(Table1[[#This Row],[Asset Class]]&lt;&gt;"Local",0.25,IF(P243="y",1,""))</f>
        <v>0.25</v>
      </c>
      <c r="V243" s="435">
        <f>IF(Table1[[#This Row],[Asset Class]]&lt;&gt;"Local",0.25,IF(Q243="y",1,""))</f>
        <v>0.25</v>
      </c>
      <c r="W243" s="435">
        <f>IF(Table1[[#This Row],[Asset Class]]&lt;&gt;"Local",0.25,IF(R243="y",1,""))</f>
        <v>0.25</v>
      </c>
      <c r="X243" s="435">
        <f>IF(Table1[[#This Row],[Asset Class]]&lt;&gt;"Local",0.25,IF(S243="y",1,""))</f>
        <v>0.25</v>
      </c>
      <c r="Y243" s="109">
        <f t="shared" si="19"/>
        <v>1</v>
      </c>
      <c r="AA243" s="274">
        <f t="shared" si="20"/>
        <v>631263.75</v>
      </c>
      <c r="AB243" s="275">
        <f t="shared" si="21"/>
        <v>631263.75</v>
      </c>
      <c r="AC243" s="275">
        <f t="shared" si="22"/>
        <v>631263.75</v>
      </c>
      <c r="AD243" s="275">
        <f t="shared" si="23"/>
        <v>631263.75</v>
      </c>
      <c r="AE243" s="276">
        <f t="shared" si="24"/>
        <v>2525055</v>
      </c>
    </row>
    <row r="244" spans="2:31">
      <c r="B244" s="227" t="s">
        <v>491</v>
      </c>
      <c r="C244" s="228" t="s">
        <v>493</v>
      </c>
      <c r="D244" s="228" t="s">
        <v>105</v>
      </c>
      <c r="E244" s="228" t="s">
        <v>113</v>
      </c>
      <c r="F244" s="258" t="s">
        <v>107</v>
      </c>
      <c r="G244" s="374">
        <v>0.5</v>
      </c>
      <c r="H244" s="377">
        <v>13191.656656902011</v>
      </c>
      <c r="I244" s="382">
        <v>566.28724924743767</v>
      </c>
      <c r="J244" s="349">
        <f>Table1[[#This Row],[Embellishment Area (m2)]]*Table1[[#This Row],[Construction Unit Rate ($/m)]]*Table1[[#This Row],[Embellishment Area Factor]]</f>
        <v>3735133.4806268448</v>
      </c>
      <c r="K244" s="263">
        <v>26383.313313804021</v>
      </c>
      <c r="L244" s="354">
        <v>75.676903388107434</v>
      </c>
      <c r="M244" s="101">
        <f>Table1[[#This Row],[Size of land (m2)]]*Table1[[#This Row],[Land Unit Rate ($/m2)]]</f>
        <v>1996607.4527069156</v>
      </c>
      <c r="N244" s="261">
        <v>2021</v>
      </c>
      <c r="O244" s="219">
        <f>ROUND(IF(Table1[[#This Row],[Valuation Year]]=2016,(Table1[[#This Row],[Total Construction Cost ($)]]+Table1[[#This Row],[Land Value]])*('General Input Sheet'!$G$38/'General Input Sheet'!$G$43),Table1[[#This Row],[Total Construction Cost ($)]]+Table1[[#This Row],[Land Value]]),0)</f>
        <v>5731741</v>
      </c>
      <c r="P244" s="139" t="str" cm="1">
        <f t="array" ref="P244">_xlfn.IFS(Table1[[#This Row],[Asset Class]]&lt;&gt;"Local","y",P$11=$E244,"y",Table1[[#This Row],[Asset Class]]="Local","")</f>
        <v>y</v>
      </c>
      <c r="Q244" s="99" t="str" cm="1">
        <f t="array" ref="Q244">_xlfn.IFS(Table1[[#This Row],[Asset Class]]&lt;&gt;"Local","y",Q$11=$E244,"y",Table1[[#This Row],[Asset Class]]="Local","")</f>
        <v>y</v>
      </c>
      <c r="R244" s="99" t="str" cm="1">
        <f t="array" ref="R244">_xlfn.IFS(Table1[[#This Row],[Asset Class]]&lt;&gt;"Local","y",R$11=$E244,"y",Table1[[#This Row],[Asset Class]]="Local","")</f>
        <v>y</v>
      </c>
      <c r="S244" s="358" t="str" cm="1">
        <f t="array" ref="S244">_xlfn.IFS(Table1[[#This Row],[Asset Class]]&lt;&gt;"Local","y",S$11=$E244,"y",Table1[[#This Row],[Asset Class]]="Local","")</f>
        <v>y</v>
      </c>
      <c r="U244" s="109">
        <f>IF(Table1[[#This Row],[Asset Class]]&lt;&gt;"Local",0.25,IF(P244="y",1,""))</f>
        <v>0.25</v>
      </c>
      <c r="V244" s="435">
        <f>IF(Table1[[#This Row],[Asset Class]]&lt;&gt;"Local",0.25,IF(Q244="y",1,""))</f>
        <v>0.25</v>
      </c>
      <c r="W244" s="435">
        <f>IF(Table1[[#This Row],[Asset Class]]&lt;&gt;"Local",0.25,IF(R244="y",1,""))</f>
        <v>0.25</v>
      </c>
      <c r="X244" s="435">
        <f>IF(Table1[[#This Row],[Asset Class]]&lt;&gt;"Local",0.25,IF(S244="y",1,""))</f>
        <v>0.25</v>
      </c>
      <c r="Y244" s="109">
        <f t="shared" si="19"/>
        <v>1</v>
      </c>
      <c r="AA244" s="274">
        <f t="shared" si="20"/>
        <v>1432935.25</v>
      </c>
      <c r="AB244" s="275">
        <f t="shared" si="21"/>
        <v>1432935.25</v>
      </c>
      <c r="AC244" s="275">
        <f t="shared" si="22"/>
        <v>1432935.25</v>
      </c>
      <c r="AD244" s="275">
        <f t="shared" si="23"/>
        <v>1432935.25</v>
      </c>
      <c r="AE244" s="276">
        <f t="shared" si="24"/>
        <v>5731741</v>
      </c>
    </row>
    <row r="245" spans="2:31">
      <c r="B245" s="227" t="s">
        <v>494</v>
      </c>
      <c r="C245" s="228" t="s">
        <v>495</v>
      </c>
      <c r="D245" s="228" t="s">
        <v>110</v>
      </c>
      <c r="E245" s="228" t="s">
        <v>113</v>
      </c>
      <c r="F245" s="258" t="s">
        <v>102</v>
      </c>
      <c r="G245" s="374">
        <v>0.5</v>
      </c>
      <c r="H245" s="377">
        <v>3442.2981923807051</v>
      </c>
      <c r="I245" s="382">
        <v>77.371645491830151</v>
      </c>
      <c r="J245" s="349">
        <f>Table1[[#This Row],[Embellishment Area (m2)]]*Table1[[#This Row],[Construction Unit Rate ($/m)]]*Table1[[#This Row],[Embellishment Area Factor]]</f>
        <v>133168.13770902384</v>
      </c>
      <c r="K245" s="263">
        <v>6884.5963847614103</v>
      </c>
      <c r="L245" s="354">
        <v>51.919695325664051</v>
      </c>
      <c r="M245" s="101">
        <f>Table1[[#This Row],[Size of land (m2)]]*Table1[[#This Row],[Land Unit Rate ($/m2)]]</f>
        <v>357446.14673698059</v>
      </c>
      <c r="N245" s="261">
        <v>2021</v>
      </c>
      <c r="O245" s="219">
        <f>ROUND(IF(Table1[[#This Row],[Valuation Year]]=2016,(Table1[[#This Row],[Total Construction Cost ($)]]+Table1[[#This Row],[Land Value]])*('General Input Sheet'!$G$38/'General Input Sheet'!$G$43),Table1[[#This Row],[Total Construction Cost ($)]]+Table1[[#This Row],[Land Value]]),0)</f>
        <v>490614</v>
      </c>
      <c r="P245" s="139" t="str" cm="1">
        <f t="array" ref="P245">_xlfn.IFS(Table1[[#This Row],[Asset Class]]&lt;&gt;"Local","y",P$11=$E245,"y",Table1[[#This Row],[Asset Class]]="Local","")</f>
        <v/>
      </c>
      <c r="Q245" s="99" t="str" cm="1">
        <f t="array" ref="Q245">_xlfn.IFS(Table1[[#This Row],[Asset Class]]&lt;&gt;"Local","y",Q$11=$E245,"y",Table1[[#This Row],[Asset Class]]="Local","")</f>
        <v/>
      </c>
      <c r="R245" s="99" t="str" cm="1">
        <f t="array" ref="R245">_xlfn.IFS(Table1[[#This Row],[Asset Class]]&lt;&gt;"Local","y",R$11=$E245,"y",Table1[[#This Row],[Asset Class]]="Local","")</f>
        <v/>
      </c>
      <c r="S245" s="358" t="str" cm="1">
        <f t="array" ref="S245">_xlfn.IFS(Table1[[#This Row],[Asset Class]]&lt;&gt;"Local","y",S$11=$E245,"y",Table1[[#This Row],[Asset Class]]="Local","")</f>
        <v>y</v>
      </c>
      <c r="U245" s="109" t="str">
        <f>IF(Table1[[#This Row],[Asset Class]]&lt;&gt;"Local",0.25,IF(P245="y",1,""))</f>
        <v/>
      </c>
      <c r="V245" s="435" t="str">
        <f>IF(Table1[[#This Row],[Asset Class]]&lt;&gt;"Local",0.25,IF(Q245="y",1,""))</f>
        <v/>
      </c>
      <c r="W245" s="435" t="str">
        <f>IF(Table1[[#This Row],[Asset Class]]&lt;&gt;"Local",0.25,IF(R245="y",1,""))</f>
        <v/>
      </c>
      <c r="X245" s="435">
        <f>IF(Table1[[#This Row],[Asset Class]]&lt;&gt;"Local",0.25,IF(S245="y",1,""))</f>
        <v>1</v>
      </c>
      <c r="Y245" s="109">
        <f t="shared" si="19"/>
        <v>1</v>
      </c>
      <c r="AA245" s="274" t="str">
        <f t="shared" si="20"/>
        <v/>
      </c>
      <c r="AB245" s="275" t="str">
        <f t="shared" si="21"/>
        <v/>
      </c>
      <c r="AC245" s="275" t="str">
        <f t="shared" si="22"/>
        <v/>
      </c>
      <c r="AD245" s="275">
        <f t="shared" si="23"/>
        <v>490614</v>
      </c>
      <c r="AE245" s="276">
        <f t="shared" si="24"/>
        <v>490614</v>
      </c>
    </row>
    <row r="246" spans="2:31">
      <c r="B246" s="227" t="s">
        <v>496</v>
      </c>
      <c r="C246" s="228" t="s">
        <v>497</v>
      </c>
      <c r="D246" s="228" t="s">
        <v>105</v>
      </c>
      <c r="E246" s="228" t="s">
        <v>113</v>
      </c>
      <c r="F246" s="258" t="s">
        <v>107</v>
      </c>
      <c r="G246" s="374">
        <v>0.5</v>
      </c>
      <c r="H246" s="377">
        <v>14512.63593455861</v>
      </c>
      <c r="I246" s="382">
        <v>566.28724924743767</v>
      </c>
      <c r="J246" s="349">
        <f>Table1[[#This Row],[Embellishment Area (m2)]]*Table1[[#This Row],[Construction Unit Rate ($/m)]]*Table1[[#This Row],[Embellishment Area Factor]]</f>
        <v>4109160.3413553559</v>
      </c>
      <c r="K246" s="263">
        <v>29025.271869117219</v>
      </c>
      <c r="L246" s="354">
        <v>75.676903388107434</v>
      </c>
      <c r="M246" s="101">
        <f>Table1[[#This Row],[Size of land (m2)]]*Table1[[#This Row],[Land Unit Rate ($/m2)]]</f>
        <v>2196542.6950527364</v>
      </c>
      <c r="N246" s="261">
        <v>2021</v>
      </c>
      <c r="O246" s="219">
        <f>ROUND(IF(Table1[[#This Row],[Valuation Year]]=2016,(Table1[[#This Row],[Total Construction Cost ($)]]+Table1[[#This Row],[Land Value]])*('General Input Sheet'!$G$38/'General Input Sheet'!$G$43),Table1[[#This Row],[Total Construction Cost ($)]]+Table1[[#This Row],[Land Value]]),0)</f>
        <v>6305703</v>
      </c>
      <c r="P246" s="139" t="str" cm="1">
        <f t="array" ref="P246">_xlfn.IFS(Table1[[#This Row],[Asset Class]]&lt;&gt;"Local","y",P$11=$E246,"y",Table1[[#This Row],[Asset Class]]="Local","")</f>
        <v>y</v>
      </c>
      <c r="Q246" s="99" t="str" cm="1">
        <f t="array" ref="Q246">_xlfn.IFS(Table1[[#This Row],[Asset Class]]&lt;&gt;"Local","y",Q$11=$E246,"y",Table1[[#This Row],[Asset Class]]="Local","")</f>
        <v>y</v>
      </c>
      <c r="R246" s="99" t="str" cm="1">
        <f t="array" ref="R246">_xlfn.IFS(Table1[[#This Row],[Asset Class]]&lt;&gt;"Local","y",R$11=$E246,"y",Table1[[#This Row],[Asset Class]]="Local","")</f>
        <v>y</v>
      </c>
      <c r="S246" s="358" t="str" cm="1">
        <f t="array" ref="S246">_xlfn.IFS(Table1[[#This Row],[Asset Class]]&lt;&gt;"Local","y",S$11=$E246,"y",Table1[[#This Row],[Asset Class]]="Local","")</f>
        <v>y</v>
      </c>
      <c r="U246" s="109">
        <f>IF(Table1[[#This Row],[Asset Class]]&lt;&gt;"Local",0.25,IF(P246="y",1,""))</f>
        <v>0.25</v>
      </c>
      <c r="V246" s="435">
        <f>IF(Table1[[#This Row],[Asset Class]]&lt;&gt;"Local",0.25,IF(Q246="y",1,""))</f>
        <v>0.25</v>
      </c>
      <c r="W246" s="435">
        <f>IF(Table1[[#This Row],[Asset Class]]&lt;&gt;"Local",0.25,IF(R246="y",1,""))</f>
        <v>0.25</v>
      </c>
      <c r="X246" s="435">
        <f>IF(Table1[[#This Row],[Asset Class]]&lt;&gt;"Local",0.25,IF(S246="y",1,""))</f>
        <v>0.25</v>
      </c>
      <c r="Y246" s="109">
        <f t="shared" si="19"/>
        <v>1</v>
      </c>
      <c r="AA246" s="274">
        <f t="shared" si="20"/>
        <v>1576425.75</v>
      </c>
      <c r="AB246" s="275">
        <f t="shared" si="21"/>
        <v>1576425.75</v>
      </c>
      <c r="AC246" s="275">
        <f t="shared" si="22"/>
        <v>1576425.75</v>
      </c>
      <c r="AD246" s="275">
        <f t="shared" si="23"/>
        <v>1576425.75</v>
      </c>
      <c r="AE246" s="276">
        <f t="shared" si="24"/>
        <v>6305703</v>
      </c>
    </row>
    <row r="247" spans="2:31">
      <c r="B247" s="227" t="s">
        <v>498</v>
      </c>
      <c r="C247" s="228" t="s">
        <v>499</v>
      </c>
      <c r="D247" s="228" t="s">
        <v>110</v>
      </c>
      <c r="E247" s="228" t="s">
        <v>113</v>
      </c>
      <c r="F247" s="258" t="s">
        <v>102</v>
      </c>
      <c r="G247" s="374">
        <v>0.5</v>
      </c>
      <c r="H247" s="377">
        <v>1864.049709562197</v>
      </c>
      <c r="I247" s="382">
        <v>77.371645491830151</v>
      </c>
      <c r="J247" s="349">
        <f>Table1[[#This Row],[Embellishment Area (m2)]]*Table1[[#This Row],[Construction Unit Rate ($/m)]]*Table1[[#This Row],[Embellishment Area Factor]]</f>
        <v>72112.296653697631</v>
      </c>
      <c r="K247" s="263">
        <v>3728.099419124394</v>
      </c>
      <c r="L247" s="354">
        <v>51.919695325664051</v>
      </c>
      <c r="M247" s="101">
        <f>Table1[[#This Row],[Size of land (m2)]]*Table1[[#This Row],[Land Unit Rate ($/m2)]]</f>
        <v>193561.78598472365</v>
      </c>
      <c r="N247" s="261">
        <v>2021</v>
      </c>
      <c r="O247" s="219">
        <f>ROUND(IF(Table1[[#This Row],[Valuation Year]]=2016,(Table1[[#This Row],[Total Construction Cost ($)]]+Table1[[#This Row],[Land Value]])*('General Input Sheet'!$G$38/'General Input Sheet'!$G$43),Table1[[#This Row],[Total Construction Cost ($)]]+Table1[[#This Row],[Land Value]]),0)</f>
        <v>265674</v>
      </c>
      <c r="P247" s="139" t="str" cm="1">
        <f t="array" ref="P247">_xlfn.IFS(Table1[[#This Row],[Asset Class]]&lt;&gt;"Local","y",P$11=$E247,"y",Table1[[#This Row],[Asset Class]]="Local","")</f>
        <v/>
      </c>
      <c r="Q247" s="99" t="str" cm="1">
        <f t="array" ref="Q247">_xlfn.IFS(Table1[[#This Row],[Asset Class]]&lt;&gt;"Local","y",Q$11=$E247,"y",Table1[[#This Row],[Asset Class]]="Local","")</f>
        <v/>
      </c>
      <c r="R247" s="99" t="str" cm="1">
        <f t="array" ref="R247">_xlfn.IFS(Table1[[#This Row],[Asset Class]]&lt;&gt;"Local","y",R$11=$E247,"y",Table1[[#This Row],[Asset Class]]="Local","")</f>
        <v/>
      </c>
      <c r="S247" s="358" t="str" cm="1">
        <f t="array" ref="S247">_xlfn.IFS(Table1[[#This Row],[Asset Class]]&lt;&gt;"Local","y",S$11=$E247,"y",Table1[[#This Row],[Asset Class]]="Local","")</f>
        <v>y</v>
      </c>
      <c r="U247" s="109" t="str">
        <f>IF(Table1[[#This Row],[Asset Class]]&lt;&gt;"Local",0.25,IF(P247="y",1,""))</f>
        <v/>
      </c>
      <c r="V247" s="435" t="str">
        <f>IF(Table1[[#This Row],[Asset Class]]&lt;&gt;"Local",0.25,IF(Q247="y",1,""))</f>
        <v/>
      </c>
      <c r="W247" s="435" t="str">
        <f>IF(Table1[[#This Row],[Asset Class]]&lt;&gt;"Local",0.25,IF(R247="y",1,""))</f>
        <v/>
      </c>
      <c r="X247" s="435">
        <f>IF(Table1[[#This Row],[Asset Class]]&lt;&gt;"Local",0.25,IF(S247="y",1,""))</f>
        <v>1</v>
      </c>
      <c r="Y247" s="109">
        <f t="shared" si="19"/>
        <v>1</v>
      </c>
      <c r="AA247" s="274" t="str">
        <f t="shared" si="20"/>
        <v/>
      </c>
      <c r="AB247" s="275" t="str">
        <f t="shared" si="21"/>
        <v/>
      </c>
      <c r="AC247" s="275" t="str">
        <f t="shared" si="22"/>
        <v/>
      </c>
      <c r="AD247" s="275">
        <f t="shared" si="23"/>
        <v>265674</v>
      </c>
      <c r="AE247" s="276">
        <f t="shared" si="24"/>
        <v>265674</v>
      </c>
    </row>
    <row r="248" spans="2:31">
      <c r="B248" s="227" t="s">
        <v>500</v>
      </c>
      <c r="C248" s="228" t="s">
        <v>501</v>
      </c>
      <c r="D248" s="228" t="s">
        <v>110</v>
      </c>
      <c r="E248" s="228" t="s">
        <v>113</v>
      </c>
      <c r="F248" s="258" t="s">
        <v>102</v>
      </c>
      <c r="G248" s="374">
        <v>0.5</v>
      </c>
      <c r="H248" s="377">
        <v>5199.2516194459104</v>
      </c>
      <c r="I248" s="382">
        <v>77.371645491830151</v>
      </c>
      <c r="J248" s="349">
        <f>Table1[[#This Row],[Embellishment Area (m2)]]*Table1[[#This Row],[Construction Unit Rate ($/m)]]*Table1[[#This Row],[Embellishment Area Factor]]</f>
        <v>201137.32656129639</v>
      </c>
      <c r="K248" s="263">
        <v>10398.503238891821</v>
      </c>
      <c r="L248" s="354">
        <v>51.919695325664051</v>
      </c>
      <c r="M248" s="101">
        <f>Table1[[#This Row],[Size of land (m2)]]*Table1[[#This Row],[Land Unit Rate ($/m2)]]</f>
        <v>539887.12000619411</v>
      </c>
      <c r="N248" s="261">
        <v>2021</v>
      </c>
      <c r="O248" s="219">
        <f>ROUND(IF(Table1[[#This Row],[Valuation Year]]=2016,(Table1[[#This Row],[Total Construction Cost ($)]]+Table1[[#This Row],[Land Value]])*('General Input Sheet'!$G$38/'General Input Sheet'!$G$43),Table1[[#This Row],[Total Construction Cost ($)]]+Table1[[#This Row],[Land Value]]),0)</f>
        <v>741024</v>
      </c>
      <c r="P248" s="139" t="str" cm="1">
        <f t="array" ref="P248">_xlfn.IFS(Table1[[#This Row],[Asset Class]]&lt;&gt;"Local","y",P$11=$E248,"y",Table1[[#This Row],[Asset Class]]="Local","")</f>
        <v/>
      </c>
      <c r="Q248" s="99" t="str" cm="1">
        <f t="array" ref="Q248">_xlfn.IFS(Table1[[#This Row],[Asset Class]]&lt;&gt;"Local","y",Q$11=$E248,"y",Table1[[#This Row],[Asset Class]]="Local","")</f>
        <v/>
      </c>
      <c r="R248" s="99" t="str" cm="1">
        <f t="array" ref="R248">_xlfn.IFS(Table1[[#This Row],[Asset Class]]&lt;&gt;"Local","y",R$11=$E248,"y",Table1[[#This Row],[Asset Class]]="Local","")</f>
        <v/>
      </c>
      <c r="S248" s="358" t="str" cm="1">
        <f t="array" ref="S248">_xlfn.IFS(Table1[[#This Row],[Asset Class]]&lt;&gt;"Local","y",S$11=$E248,"y",Table1[[#This Row],[Asset Class]]="Local","")</f>
        <v>y</v>
      </c>
      <c r="U248" s="109" t="str">
        <f>IF(Table1[[#This Row],[Asset Class]]&lt;&gt;"Local",0.25,IF(P248="y",1,""))</f>
        <v/>
      </c>
      <c r="V248" s="435" t="str">
        <f>IF(Table1[[#This Row],[Asset Class]]&lt;&gt;"Local",0.25,IF(Q248="y",1,""))</f>
        <v/>
      </c>
      <c r="W248" s="435" t="str">
        <f>IF(Table1[[#This Row],[Asset Class]]&lt;&gt;"Local",0.25,IF(R248="y",1,""))</f>
        <v/>
      </c>
      <c r="X248" s="435">
        <f>IF(Table1[[#This Row],[Asset Class]]&lt;&gt;"Local",0.25,IF(S248="y",1,""))</f>
        <v>1</v>
      </c>
      <c r="Y248" s="109">
        <f t="shared" si="19"/>
        <v>1</v>
      </c>
      <c r="AA248" s="274" t="str">
        <f t="shared" si="20"/>
        <v/>
      </c>
      <c r="AB248" s="275" t="str">
        <f t="shared" si="21"/>
        <v/>
      </c>
      <c r="AC248" s="275" t="str">
        <f t="shared" si="22"/>
        <v/>
      </c>
      <c r="AD248" s="275">
        <f t="shared" si="23"/>
        <v>741024</v>
      </c>
      <c r="AE248" s="276">
        <f t="shared" si="24"/>
        <v>741024</v>
      </c>
    </row>
    <row r="249" spans="2:31">
      <c r="B249" s="227" t="s">
        <v>502</v>
      </c>
      <c r="C249" s="228" t="s">
        <v>503</v>
      </c>
      <c r="D249" s="228" t="s">
        <v>110</v>
      </c>
      <c r="E249" s="228" t="s">
        <v>113</v>
      </c>
      <c r="F249" s="258" t="s">
        <v>102</v>
      </c>
      <c r="G249" s="374">
        <v>0.5</v>
      </c>
      <c r="H249" s="377">
        <v>10078.407884201915</v>
      </c>
      <c r="I249" s="382">
        <v>77.371645491830151</v>
      </c>
      <c r="J249" s="349">
        <f>Table1[[#This Row],[Embellishment Area (m2)]]*Table1[[#This Row],[Construction Unit Rate ($/m)]]*Table1[[#This Row],[Embellishment Area Factor]]</f>
        <v>389891.50096926827</v>
      </c>
      <c r="K249" s="263">
        <v>20156.815768403831</v>
      </c>
      <c r="L249" s="354">
        <v>51.919695325664051</v>
      </c>
      <c r="M249" s="101">
        <f>Table1[[#This Row],[Size of land (m2)]]*Table1[[#This Row],[Land Unit Rate ($/m2)]]</f>
        <v>1046535.7334310678</v>
      </c>
      <c r="N249" s="261">
        <v>2021</v>
      </c>
      <c r="O249" s="219">
        <f>ROUND(IF(Table1[[#This Row],[Valuation Year]]=2016,(Table1[[#This Row],[Total Construction Cost ($)]]+Table1[[#This Row],[Land Value]])*('General Input Sheet'!$G$38/'General Input Sheet'!$G$43),Table1[[#This Row],[Total Construction Cost ($)]]+Table1[[#This Row],[Land Value]]),0)</f>
        <v>1436427</v>
      </c>
      <c r="P249" s="139" t="str" cm="1">
        <f t="array" ref="P249">_xlfn.IFS(Table1[[#This Row],[Asset Class]]&lt;&gt;"Local","y",P$11=$E249,"y",Table1[[#This Row],[Asset Class]]="Local","")</f>
        <v/>
      </c>
      <c r="Q249" s="99" t="str" cm="1">
        <f t="array" ref="Q249">_xlfn.IFS(Table1[[#This Row],[Asset Class]]&lt;&gt;"Local","y",Q$11=$E249,"y",Table1[[#This Row],[Asset Class]]="Local","")</f>
        <v/>
      </c>
      <c r="R249" s="99" t="str" cm="1">
        <f t="array" ref="R249">_xlfn.IFS(Table1[[#This Row],[Asset Class]]&lt;&gt;"Local","y",R$11=$E249,"y",Table1[[#This Row],[Asset Class]]="Local","")</f>
        <v/>
      </c>
      <c r="S249" s="358" t="str" cm="1">
        <f t="array" ref="S249">_xlfn.IFS(Table1[[#This Row],[Asset Class]]&lt;&gt;"Local","y",S$11=$E249,"y",Table1[[#This Row],[Asset Class]]="Local","")</f>
        <v>y</v>
      </c>
      <c r="U249" s="109" t="str">
        <f>IF(Table1[[#This Row],[Asset Class]]&lt;&gt;"Local",0.25,IF(P249="y",1,""))</f>
        <v/>
      </c>
      <c r="V249" s="435" t="str">
        <f>IF(Table1[[#This Row],[Asset Class]]&lt;&gt;"Local",0.25,IF(Q249="y",1,""))</f>
        <v/>
      </c>
      <c r="W249" s="435" t="str">
        <f>IF(Table1[[#This Row],[Asset Class]]&lt;&gt;"Local",0.25,IF(R249="y",1,""))</f>
        <v/>
      </c>
      <c r="X249" s="435">
        <f>IF(Table1[[#This Row],[Asset Class]]&lt;&gt;"Local",0.25,IF(S249="y",1,""))</f>
        <v>1</v>
      </c>
      <c r="Y249" s="109">
        <f t="shared" si="19"/>
        <v>1</v>
      </c>
      <c r="AA249" s="274" t="str">
        <f t="shared" si="20"/>
        <v/>
      </c>
      <c r="AB249" s="275" t="str">
        <f t="shared" si="21"/>
        <v/>
      </c>
      <c r="AC249" s="275" t="str">
        <f t="shared" si="22"/>
        <v/>
      </c>
      <c r="AD249" s="275">
        <f t="shared" si="23"/>
        <v>1436427</v>
      </c>
      <c r="AE249" s="276">
        <f t="shared" si="24"/>
        <v>1436427</v>
      </c>
    </row>
    <row r="250" spans="2:31">
      <c r="B250" s="227" t="s">
        <v>502</v>
      </c>
      <c r="C250" s="228" t="s">
        <v>504</v>
      </c>
      <c r="D250" s="228" t="s">
        <v>110</v>
      </c>
      <c r="E250" s="228" t="s">
        <v>113</v>
      </c>
      <c r="F250" s="258" t="s">
        <v>107</v>
      </c>
      <c r="G250" s="374">
        <v>0.5</v>
      </c>
      <c r="H250" s="377">
        <v>6201.1954200557702</v>
      </c>
      <c r="I250" s="382">
        <v>77.371645491830151</v>
      </c>
      <c r="J250" s="349">
        <f>Table1[[#This Row],[Embellishment Area (m2)]]*Table1[[#This Row],[Construction Unit Rate ($/m)]]*Table1[[#This Row],[Embellishment Area Factor]]</f>
        <v>239898.34683305791</v>
      </c>
      <c r="K250" s="263">
        <v>12402.39084011154</v>
      </c>
      <c r="L250" s="354">
        <v>51.919695325664051</v>
      </c>
      <c r="M250" s="101">
        <f>Table1[[#This Row],[Size of land (m2)]]*Table1[[#This Row],[Land Unit Rate ($/m2)]]</f>
        <v>643928.35372839775</v>
      </c>
      <c r="N250" s="261">
        <v>2021</v>
      </c>
      <c r="O250" s="219">
        <f>ROUND(IF(Table1[[#This Row],[Valuation Year]]=2016,(Table1[[#This Row],[Total Construction Cost ($)]]+Table1[[#This Row],[Land Value]])*('General Input Sheet'!$G$38/'General Input Sheet'!$G$43),Table1[[#This Row],[Total Construction Cost ($)]]+Table1[[#This Row],[Land Value]]),0)</f>
        <v>883827</v>
      </c>
      <c r="P250" s="139" t="str" cm="1">
        <f t="array" ref="P250">_xlfn.IFS(Table1[[#This Row],[Asset Class]]&lt;&gt;"Local","y",P$11=$E250,"y",Table1[[#This Row],[Asset Class]]="Local","")</f>
        <v/>
      </c>
      <c r="Q250" s="99" t="str" cm="1">
        <f t="array" ref="Q250">_xlfn.IFS(Table1[[#This Row],[Asset Class]]&lt;&gt;"Local","y",Q$11=$E250,"y",Table1[[#This Row],[Asset Class]]="Local","")</f>
        <v/>
      </c>
      <c r="R250" s="99" t="str" cm="1">
        <f t="array" ref="R250">_xlfn.IFS(Table1[[#This Row],[Asset Class]]&lt;&gt;"Local","y",R$11=$E250,"y",Table1[[#This Row],[Asset Class]]="Local","")</f>
        <v/>
      </c>
      <c r="S250" s="358" t="str" cm="1">
        <f t="array" ref="S250">_xlfn.IFS(Table1[[#This Row],[Asset Class]]&lt;&gt;"Local","y",S$11=$E250,"y",Table1[[#This Row],[Asset Class]]="Local","")</f>
        <v>y</v>
      </c>
      <c r="U250" s="109" t="str">
        <f>IF(Table1[[#This Row],[Asset Class]]&lt;&gt;"Local",0.25,IF(P250="y",1,""))</f>
        <v/>
      </c>
      <c r="V250" s="435" t="str">
        <f>IF(Table1[[#This Row],[Asset Class]]&lt;&gt;"Local",0.25,IF(Q250="y",1,""))</f>
        <v/>
      </c>
      <c r="W250" s="435" t="str">
        <f>IF(Table1[[#This Row],[Asset Class]]&lt;&gt;"Local",0.25,IF(R250="y",1,""))</f>
        <v/>
      </c>
      <c r="X250" s="435">
        <f>IF(Table1[[#This Row],[Asset Class]]&lt;&gt;"Local",0.25,IF(S250="y",1,""))</f>
        <v>1</v>
      </c>
      <c r="Y250" s="109">
        <f t="shared" si="19"/>
        <v>1</v>
      </c>
      <c r="AA250" s="274" t="str">
        <f t="shared" si="20"/>
        <v/>
      </c>
      <c r="AB250" s="275" t="str">
        <f t="shared" si="21"/>
        <v/>
      </c>
      <c r="AC250" s="275" t="str">
        <f t="shared" si="22"/>
        <v/>
      </c>
      <c r="AD250" s="275">
        <f t="shared" si="23"/>
        <v>883827</v>
      </c>
      <c r="AE250" s="276">
        <f t="shared" si="24"/>
        <v>883827</v>
      </c>
    </row>
    <row r="251" spans="2:31">
      <c r="B251" s="227" t="s">
        <v>502</v>
      </c>
      <c r="C251" s="228" t="s">
        <v>505</v>
      </c>
      <c r="D251" s="228" t="s">
        <v>110</v>
      </c>
      <c r="E251" s="228" t="s">
        <v>113</v>
      </c>
      <c r="F251" s="258" t="s">
        <v>107</v>
      </c>
      <c r="G251" s="374">
        <v>0.5</v>
      </c>
      <c r="H251" s="377">
        <v>6237.1195615099996</v>
      </c>
      <c r="I251" s="382">
        <v>77.371645491830151</v>
      </c>
      <c r="J251" s="349">
        <f>Table1[[#This Row],[Embellishment Area (m2)]]*Table1[[#This Row],[Construction Unit Rate ($/m)]]*Table1[[#This Row],[Embellishment Area Factor]]</f>
        <v>241288.1018016554</v>
      </c>
      <c r="K251" s="263">
        <v>12474.239123019999</v>
      </c>
      <c r="L251" s="354">
        <v>51.919695325664051</v>
      </c>
      <c r="M251" s="101">
        <f>Table1[[#This Row],[Size of land (m2)]]*Table1[[#This Row],[Land Unit Rate ($/m2)]]</f>
        <v>647658.69468667707</v>
      </c>
      <c r="N251" s="261">
        <v>2021</v>
      </c>
      <c r="O251" s="219">
        <f>ROUND(IF(Table1[[#This Row],[Valuation Year]]=2016,(Table1[[#This Row],[Total Construction Cost ($)]]+Table1[[#This Row],[Land Value]])*('General Input Sheet'!$G$38/'General Input Sheet'!$G$43),Table1[[#This Row],[Total Construction Cost ($)]]+Table1[[#This Row],[Land Value]]),0)</f>
        <v>888947</v>
      </c>
      <c r="P251" s="139" t="str" cm="1">
        <f t="array" ref="P251">_xlfn.IFS(Table1[[#This Row],[Asset Class]]&lt;&gt;"Local","y",P$11=$E251,"y",Table1[[#This Row],[Asset Class]]="Local","")</f>
        <v/>
      </c>
      <c r="Q251" s="99" t="str" cm="1">
        <f t="array" ref="Q251">_xlfn.IFS(Table1[[#This Row],[Asset Class]]&lt;&gt;"Local","y",Q$11=$E251,"y",Table1[[#This Row],[Asset Class]]="Local","")</f>
        <v/>
      </c>
      <c r="R251" s="99" t="str" cm="1">
        <f t="array" ref="R251">_xlfn.IFS(Table1[[#This Row],[Asset Class]]&lt;&gt;"Local","y",R$11=$E251,"y",Table1[[#This Row],[Asset Class]]="Local","")</f>
        <v/>
      </c>
      <c r="S251" s="358" t="str" cm="1">
        <f t="array" ref="S251">_xlfn.IFS(Table1[[#This Row],[Asset Class]]&lt;&gt;"Local","y",S$11=$E251,"y",Table1[[#This Row],[Asset Class]]="Local","")</f>
        <v>y</v>
      </c>
      <c r="U251" s="109" t="str">
        <f>IF(Table1[[#This Row],[Asset Class]]&lt;&gt;"Local",0.25,IF(P251="y",1,""))</f>
        <v/>
      </c>
      <c r="V251" s="435" t="str">
        <f>IF(Table1[[#This Row],[Asset Class]]&lt;&gt;"Local",0.25,IF(Q251="y",1,""))</f>
        <v/>
      </c>
      <c r="W251" s="435" t="str">
        <f>IF(Table1[[#This Row],[Asset Class]]&lt;&gt;"Local",0.25,IF(R251="y",1,""))</f>
        <v/>
      </c>
      <c r="X251" s="435">
        <f>IF(Table1[[#This Row],[Asset Class]]&lt;&gt;"Local",0.25,IF(S251="y",1,""))</f>
        <v>1</v>
      </c>
      <c r="Y251" s="109">
        <f t="shared" si="19"/>
        <v>1</v>
      </c>
      <c r="AA251" s="274" t="str">
        <f t="shared" si="20"/>
        <v/>
      </c>
      <c r="AB251" s="275" t="str">
        <f t="shared" si="21"/>
        <v/>
      </c>
      <c r="AC251" s="275" t="str">
        <f t="shared" si="22"/>
        <v/>
      </c>
      <c r="AD251" s="275">
        <f t="shared" si="23"/>
        <v>888947</v>
      </c>
      <c r="AE251" s="276">
        <f t="shared" si="24"/>
        <v>888947</v>
      </c>
    </row>
    <row r="252" spans="2:31">
      <c r="B252" s="227" t="s">
        <v>506</v>
      </c>
      <c r="C252" s="228" t="s">
        <v>507</v>
      </c>
      <c r="D252" s="228" t="s">
        <v>105</v>
      </c>
      <c r="E252" s="228" t="s">
        <v>113</v>
      </c>
      <c r="F252" s="258" t="s">
        <v>107</v>
      </c>
      <c r="G252" s="374">
        <v>0.5</v>
      </c>
      <c r="H252" s="377">
        <v>7927.6144511223201</v>
      </c>
      <c r="I252" s="382">
        <v>566.28724924743767</v>
      </c>
      <c r="J252" s="349">
        <f>Table1[[#This Row],[Embellishment Area (m2)]]*Table1[[#This Row],[Construction Unit Rate ($/m)]]*Table1[[#This Row],[Embellishment Area Factor]]</f>
        <v>2244653.4903101469</v>
      </c>
      <c r="K252" s="263">
        <v>0</v>
      </c>
      <c r="L252" s="354">
        <v>75.676903388107434</v>
      </c>
      <c r="M252" s="101">
        <f>Table1[[#This Row],[Size of land (m2)]]*Table1[[#This Row],[Land Unit Rate ($/m2)]]</f>
        <v>0</v>
      </c>
      <c r="N252" s="261">
        <v>2021</v>
      </c>
      <c r="O252" s="219">
        <f>ROUND(IF(Table1[[#This Row],[Valuation Year]]=2016,(Table1[[#This Row],[Total Construction Cost ($)]]+Table1[[#This Row],[Land Value]])*('General Input Sheet'!$G$38/'General Input Sheet'!$G$43),Table1[[#This Row],[Total Construction Cost ($)]]+Table1[[#This Row],[Land Value]]),0)</f>
        <v>2244653</v>
      </c>
      <c r="P252" s="139" t="str" cm="1">
        <f t="array" ref="P252">_xlfn.IFS(Table1[[#This Row],[Asset Class]]&lt;&gt;"Local","y",P$11=$E252,"y",Table1[[#This Row],[Asset Class]]="Local","")</f>
        <v>y</v>
      </c>
      <c r="Q252" s="99" t="str" cm="1">
        <f t="array" ref="Q252">_xlfn.IFS(Table1[[#This Row],[Asset Class]]&lt;&gt;"Local","y",Q$11=$E252,"y",Table1[[#This Row],[Asset Class]]="Local","")</f>
        <v>y</v>
      </c>
      <c r="R252" s="99" t="str" cm="1">
        <f t="array" ref="R252">_xlfn.IFS(Table1[[#This Row],[Asset Class]]&lt;&gt;"Local","y",R$11=$E252,"y",Table1[[#This Row],[Asset Class]]="Local","")</f>
        <v>y</v>
      </c>
      <c r="S252" s="358" t="str" cm="1">
        <f t="array" ref="S252">_xlfn.IFS(Table1[[#This Row],[Asset Class]]&lt;&gt;"Local","y",S$11=$E252,"y",Table1[[#This Row],[Asset Class]]="Local","")</f>
        <v>y</v>
      </c>
      <c r="U252" s="109">
        <f>IF(Table1[[#This Row],[Asset Class]]&lt;&gt;"Local",0.25,IF(P252="y",1,""))</f>
        <v>0.25</v>
      </c>
      <c r="V252" s="435">
        <f>IF(Table1[[#This Row],[Asset Class]]&lt;&gt;"Local",0.25,IF(Q252="y",1,""))</f>
        <v>0.25</v>
      </c>
      <c r="W252" s="435">
        <f>IF(Table1[[#This Row],[Asset Class]]&lt;&gt;"Local",0.25,IF(R252="y",1,""))</f>
        <v>0.25</v>
      </c>
      <c r="X252" s="435">
        <f>IF(Table1[[#This Row],[Asset Class]]&lt;&gt;"Local",0.25,IF(S252="y",1,""))</f>
        <v>0.25</v>
      </c>
      <c r="Y252" s="109">
        <f t="shared" si="19"/>
        <v>1</v>
      </c>
      <c r="AA252" s="274">
        <f t="shared" si="20"/>
        <v>561163.25</v>
      </c>
      <c r="AB252" s="275">
        <f t="shared" si="21"/>
        <v>561163.25</v>
      </c>
      <c r="AC252" s="275">
        <f t="shared" si="22"/>
        <v>561163.25</v>
      </c>
      <c r="AD252" s="275">
        <f t="shared" si="23"/>
        <v>561163.25</v>
      </c>
      <c r="AE252" s="276">
        <f t="shared" si="24"/>
        <v>2244653</v>
      </c>
    </row>
    <row r="253" spans="2:31">
      <c r="B253" s="227" t="s">
        <v>506</v>
      </c>
      <c r="C253" s="228" t="s">
        <v>508</v>
      </c>
      <c r="D253" s="228" t="s">
        <v>105</v>
      </c>
      <c r="E253" s="228" t="s">
        <v>113</v>
      </c>
      <c r="F253" s="258" t="s">
        <v>102</v>
      </c>
      <c r="G253" s="374">
        <v>0.5</v>
      </c>
      <c r="H253" s="377">
        <v>15445.745209166866</v>
      </c>
      <c r="I253" s="382">
        <v>566.28724924743767</v>
      </c>
      <c r="J253" s="349">
        <f>Table1[[#This Row],[Embellishment Area (m2)]]*Table1[[#This Row],[Construction Unit Rate ($/m)]]*Table1[[#This Row],[Embellishment Area Factor]]</f>
        <v>4373364.2835379466</v>
      </c>
      <c r="K253" s="263">
        <v>0</v>
      </c>
      <c r="L253" s="354">
        <v>75.676903388107434</v>
      </c>
      <c r="M253" s="101">
        <f>Table1[[#This Row],[Size of land (m2)]]*Table1[[#This Row],[Land Unit Rate ($/m2)]]</f>
        <v>0</v>
      </c>
      <c r="N253" s="261">
        <v>2021</v>
      </c>
      <c r="O253" s="219">
        <f>ROUND(IF(Table1[[#This Row],[Valuation Year]]=2016,(Table1[[#This Row],[Total Construction Cost ($)]]+Table1[[#This Row],[Land Value]])*('General Input Sheet'!$G$38/'General Input Sheet'!$G$43),Table1[[#This Row],[Total Construction Cost ($)]]+Table1[[#This Row],[Land Value]]),0)</f>
        <v>4373364</v>
      </c>
      <c r="P253" s="139" t="str" cm="1">
        <f t="array" ref="P253">_xlfn.IFS(Table1[[#This Row],[Asset Class]]&lt;&gt;"Local","y",P$11=$E253,"y",Table1[[#This Row],[Asset Class]]="Local","")</f>
        <v>y</v>
      </c>
      <c r="Q253" s="99" t="str" cm="1">
        <f t="array" ref="Q253">_xlfn.IFS(Table1[[#This Row],[Asset Class]]&lt;&gt;"Local","y",Q$11=$E253,"y",Table1[[#This Row],[Asset Class]]="Local","")</f>
        <v>y</v>
      </c>
      <c r="R253" s="99" t="str" cm="1">
        <f t="array" ref="R253">_xlfn.IFS(Table1[[#This Row],[Asset Class]]&lt;&gt;"Local","y",R$11=$E253,"y",Table1[[#This Row],[Asset Class]]="Local","")</f>
        <v>y</v>
      </c>
      <c r="S253" s="358" t="str" cm="1">
        <f t="array" ref="S253">_xlfn.IFS(Table1[[#This Row],[Asset Class]]&lt;&gt;"Local","y",S$11=$E253,"y",Table1[[#This Row],[Asset Class]]="Local","")</f>
        <v>y</v>
      </c>
      <c r="U253" s="109">
        <f>IF(Table1[[#This Row],[Asset Class]]&lt;&gt;"Local",0.25,IF(P253="y",1,""))</f>
        <v>0.25</v>
      </c>
      <c r="V253" s="435">
        <f>IF(Table1[[#This Row],[Asset Class]]&lt;&gt;"Local",0.25,IF(Q253="y",1,""))</f>
        <v>0.25</v>
      </c>
      <c r="W253" s="435">
        <f>IF(Table1[[#This Row],[Asset Class]]&lt;&gt;"Local",0.25,IF(R253="y",1,""))</f>
        <v>0.25</v>
      </c>
      <c r="X253" s="435">
        <f>IF(Table1[[#This Row],[Asset Class]]&lt;&gt;"Local",0.25,IF(S253="y",1,""))</f>
        <v>0.25</v>
      </c>
      <c r="Y253" s="109">
        <f t="shared" si="19"/>
        <v>1</v>
      </c>
      <c r="AA253" s="274">
        <f t="shared" si="20"/>
        <v>1093341</v>
      </c>
      <c r="AB253" s="275">
        <f t="shared" si="21"/>
        <v>1093341</v>
      </c>
      <c r="AC253" s="275">
        <f t="shared" si="22"/>
        <v>1093341</v>
      </c>
      <c r="AD253" s="275">
        <f t="shared" si="23"/>
        <v>1093341</v>
      </c>
      <c r="AE253" s="276">
        <f t="shared" si="24"/>
        <v>4373364</v>
      </c>
    </row>
    <row r="254" spans="2:31">
      <c r="B254" s="227" t="s">
        <v>506</v>
      </c>
      <c r="C254" s="228" t="s">
        <v>509</v>
      </c>
      <c r="D254" s="228" t="s">
        <v>105</v>
      </c>
      <c r="E254" s="228" t="s">
        <v>113</v>
      </c>
      <c r="F254" s="258" t="s">
        <v>102</v>
      </c>
      <c r="G254" s="374">
        <v>0.5</v>
      </c>
      <c r="H254" s="377">
        <v>3491.6221402839187</v>
      </c>
      <c r="I254" s="382">
        <v>566.28724924743767</v>
      </c>
      <c r="J254" s="349">
        <f>Table1[[#This Row],[Embellishment Area (m2)]]*Table1[[#This Row],[Construction Unit Rate ($/m)]]*Table1[[#This Row],[Embellishment Area Factor]]</f>
        <v>988630.54861641559</v>
      </c>
      <c r="K254" s="263">
        <v>0</v>
      </c>
      <c r="L254" s="354">
        <v>75.676903388107434</v>
      </c>
      <c r="M254" s="101">
        <f>Table1[[#This Row],[Size of land (m2)]]*Table1[[#This Row],[Land Unit Rate ($/m2)]]</f>
        <v>0</v>
      </c>
      <c r="N254" s="261">
        <v>2021</v>
      </c>
      <c r="O254" s="219">
        <f>ROUND(IF(Table1[[#This Row],[Valuation Year]]=2016,(Table1[[#This Row],[Total Construction Cost ($)]]+Table1[[#This Row],[Land Value]])*('General Input Sheet'!$G$38/'General Input Sheet'!$G$43),Table1[[#This Row],[Total Construction Cost ($)]]+Table1[[#This Row],[Land Value]]),0)</f>
        <v>988631</v>
      </c>
      <c r="P254" s="139" t="str" cm="1">
        <f t="array" ref="P254">_xlfn.IFS(Table1[[#This Row],[Asset Class]]&lt;&gt;"Local","y",P$11=$E254,"y",Table1[[#This Row],[Asset Class]]="Local","")</f>
        <v>y</v>
      </c>
      <c r="Q254" s="99" t="str" cm="1">
        <f t="array" ref="Q254">_xlfn.IFS(Table1[[#This Row],[Asset Class]]&lt;&gt;"Local","y",Q$11=$E254,"y",Table1[[#This Row],[Asset Class]]="Local","")</f>
        <v>y</v>
      </c>
      <c r="R254" s="99" t="str" cm="1">
        <f t="array" ref="R254">_xlfn.IFS(Table1[[#This Row],[Asset Class]]&lt;&gt;"Local","y",R$11=$E254,"y",Table1[[#This Row],[Asset Class]]="Local","")</f>
        <v>y</v>
      </c>
      <c r="S254" s="358" t="str" cm="1">
        <f t="array" ref="S254">_xlfn.IFS(Table1[[#This Row],[Asset Class]]&lt;&gt;"Local","y",S$11=$E254,"y",Table1[[#This Row],[Asset Class]]="Local","")</f>
        <v>y</v>
      </c>
      <c r="U254" s="109">
        <f>IF(Table1[[#This Row],[Asset Class]]&lt;&gt;"Local",0.25,IF(P254="y",1,""))</f>
        <v>0.25</v>
      </c>
      <c r="V254" s="435">
        <f>IF(Table1[[#This Row],[Asset Class]]&lt;&gt;"Local",0.25,IF(Q254="y",1,""))</f>
        <v>0.25</v>
      </c>
      <c r="W254" s="435">
        <f>IF(Table1[[#This Row],[Asset Class]]&lt;&gt;"Local",0.25,IF(R254="y",1,""))</f>
        <v>0.25</v>
      </c>
      <c r="X254" s="435">
        <f>IF(Table1[[#This Row],[Asset Class]]&lt;&gt;"Local",0.25,IF(S254="y",1,""))</f>
        <v>0.25</v>
      </c>
      <c r="Y254" s="109">
        <f t="shared" si="19"/>
        <v>1</v>
      </c>
      <c r="AA254" s="274">
        <f t="shared" si="20"/>
        <v>247157.75</v>
      </c>
      <c r="AB254" s="275">
        <f t="shared" si="21"/>
        <v>247157.75</v>
      </c>
      <c r="AC254" s="275">
        <f t="shared" si="22"/>
        <v>247157.75</v>
      </c>
      <c r="AD254" s="275">
        <f t="shared" si="23"/>
        <v>247157.75</v>
      </c>
      <c r="AE254" s="276">
        <f t="shared" si="24"/>
        <v>988631</v>
      </c>
    </row>
    <row r="255" spans="2:31">
      <c r="B255" s="227" t="s">
        <v>510</v>
      </c>
      <c r="C255" s="228" t="s">
        <v>511</v>
      </c>
      <c r="D255" s="228" t="s">
        <v>110</v>
      </c>
      <c r="E255" s="228" t="s">
        <v>113</v>
      </c>
      <c r="F255" s="258" t="s">
        <v>102</v>
      </c>
      <c r="G255" s="374">
        <v>0.5</v>
      </c>
      <c r="H255" s="377">
        <v>13960.09039304078</v>
      </c>
      <c r="I255" s="382">
        <v>77.371645491830151</v>
      </c>
      <c r="J255" s="349">
        <f>Table1[[#This Row],[Embellishment Area (m2)]]*Table1[[#This Row],[Construction Unit Rate ($/m)]]*Table1[[#This Row],[Embellishment Area Factor]]</f>
        <v>540057.58246212755</v>
      </c>
      <c r="K255" s="263">
        <v>27920.180786081561</v>
      </c>
      <c r="L255" s="354">
        <v>51.919695325664051</v>
      </c>
      <c r="M255" s="101">
        <f>Table1[[#This Row],[Size of land (m2)]]*Table1[[#This Row],[Land Unit Rate ($/m2)]]</f>
        <v>1449607.279850814</v>
      </c>
      <c r="N255" s="261">
        <v>2021</v>
      </c>
      <c r="O255" s="219">
        <f>ROUND(IF(Table1[[#This Row],[Valuation Year]]=2016,(Table1[[#This Row],[Total Construction Cost ($)]]+Table1[[#This Row],[Land Value]])*('General Input Sheet'!$G$38/'General Input Sheet'!$G$43),Table1[[#This Row],[Total Construction Cost ($)]]+Table1[[#This Row],[Land Value]]),0)</f>
        <v>1989665</v>
      </c>
      <c r="P255" s="139" t="str" cm="1">
        <f t="array" ref="P255">_xlfn.IFS(Table1[[#This Row],[Asset Class]]&lt;&gt;"Local","y",P$11=$E255,"y",Table1[[#This Row],[Asset Class]]="Local","")</f>
        <v/>
      </c>
      <c r="Q255" s="99" t="str" cm="1">
        <f t="array" ref="Q255">_xlfn.IFS(Table1[[#This Row],[Asset Class]]&lt;&gt;"Local","y",Q$11=$E255,"y",Table1[[#This Row],[Asset Class]]="Local","")</f>
        <v/>
      </c>
      <c r="R255" s="99" t="str" cm="1">
        <f t="array" ref="R255">_xlfn.IFS(Table1[[#This Row],[Asset Class]]&lt;&gt;"Local","y",R$11=$E255,"y",Table1[[#This Row],[Asset Class]]="Local","")</f>
        <v/>
      </c>
      <c r="S255" s="358" t="str" cm="1">
        <f t="array" ref="S255">_xlfn.IFS(Table1[[#This Row],[Asset Class]]&lt;&gt;"Local","y",S$11=$E255,"y",Table1[[#This Row],[Asset Class]]="Local","")</f>
        <v>y</v>
      </c>
      <c r="U255" s="109" t="str">
        <f>IF(Table1[[#This Row],[Asset Class]]&lt;&gt;"Local",0.25,IF(P255="y",1,""))</f>
        <v/>
      </c>
      <c r="V255" s="435" t="str">
        <f>IF(Table1[[#This Row],[Asset Class]]&lt;&gt;"Local",0.25,IF(Q255="y",1,""))</f>
        <v/>
      </c>
      <c r="W255" s="435" t="str">
        <f>IF(Table1[[#This Row],[Asset Class]]&lt;&gt;"Local",0.25,IF(R255="y",1,""))</f>
        <v/>
      </c>
      <c r="X255" s="435">
        <f>IF(Table1[[#This Row],[Asset Class]]&lt;&gt;"Local",0.25,IF(S255="y",1,""))</f>
        <v>1</v>
      </c>
      <c r="Y255" s="109">
        <f t="shared" si="19"/>
        <v>1</v>
      </c>
      <c r="AA255" s="274" t="str">
        <f t="shared" si="20"/>
        <v/>
      </c>
      <c r="AB255" s="275" t="str">
        <f t="shared" si="21"/>
        <v/>
      </c>
      <c r="AC255" s="275" t="str">
        <f t="shared" si="22"/>
        <v/>
      </c>
      <c r="AD255" s="275">
        <f t="shared" si="23"/>
        <v>1989665</v>
      </c>
      <c r="AE255" s="276">
        <f t="shared" si="24"/>
        <v>1989665</v>
      </c>
    </row>
    <row r="256" spans="2:31">
      <c r="B256" s="227" t="s">
        <v>510</v>
      </c>
      <c r="C256" s="228" t="s">
        <v>512</v>
      </c>
      <c r="D256" s="228" t="s">
        <v>110</v>
      </c>
      <c r="E256" s="228" t="s">
        <v>113</v>
      </c>
      <c r="F256" s="258" t="s">
        <v>135</v>
      </c>
      <c r="G256" s="374">
        <v>0.5</v>
      </c>
      <c r="H256" s="377">
        <v>10946.518825103811</v>
      </c>
      <c r="I256" s="382">
        <v>77.371645491830151</v>
      </c>
      <c r="J256" s="349">
        <f>Table1[[#This Row],[Embellishment Area (m2)]]*Table1[[#This Row],[Construction Unit Rate ($/m)]]*Table1[[#This Row],[Embellishment Area Factor]]</f>
        <v>423475.08695278858</v>
      </c>
      <c r="K256" s="263">
        <v>21893.037650207621</v>
      </c>
      <c r="L256" s="354">
        <v>51.919695325664051</v>
      </c>
      <c r="M256" s="101">
        <f>Table1[[#This Row],[Size of land (m2)]]*Table1[[#This Row],[Land Unit Rate ($/m2)]]</f>
        <v>1136679.8445520718</v>
      </c>
      <c r="N256" s="261">
        <v>2021</v>
      </c>
      <c r="O256" s="219">
        <f>ROUND(IF(Table1[[#This Row],[Valuation Year]]=2016,(Table1[[#This Row],[Total Construction Cost ($)]]+Table1[[#This Row],[Land Value]])*('General Input Sheet'!$G$38/'General Input Sheet'!$G$43),Table1[[#This Row],[Total Construction Cost ($)]]+Table1[[#This Row],[Land Value]]),0)</f>
        <v>1560155</v>
      </c>
      <c r="P256" s="139" t="str" cm="1">
        <f t="array" ref="P256">_xlfn.IFS(Table1[[#This Row],[Asset Class]]&lt;&gt;"Local","y",P$11=$E256,"y",Table1[[#This Row],[Asset Class]]="Local","")</f>
        <v/>
      </c>
      <c r="Q256" s="99" t="str" cm="1">
        <f t="array" ref="Q256">_xlfn.IFS(Table1[[#This Row],[Asset Class]]&lt;&gt;"Local","y",Q$11=$E256,"y",Table1[[#This Row],[Asset Class]]="Local","")</f>
        <v/>
      </c>
      <c r="R256" s="99" t="str" cm="1">
        <f t="array" ref="R256">_xlfn.IFS(Table1[[#This Row],[Asset Class]]&lt;&gt;"Local","y",R$11=$E256,"y",Table1[[#This Row],[Asset Class]]="Local","")</f>
        <v/>
      </c>
      <c r="S256" s="358" t="str" cm="1">
        <f t="array" ref="S256">_xlfn.IFS(Table1[[#This Row],[Asset Class]]&lt;&gt;"Local","y",S$11=$E256,"y",Table1[[#This Row],[Asset Class]]="Local","")</f>
        <v>y</v>
      </c>
      <c r="U256" s="109" t="str">
        <f>IF(Table1[[#This Row],[Asset Class]]&lt;&gt;"Local",0.25,IF(P256="y",1,""))</f>
        <v/>
      </c>
      <c r="V256" s="435" t="str">
        <f>IF(Table1[[#This Row],[Asset Class]]&lt;&gt;"Local",0.25,IF(Q256="y",1,""))</f>
        <v/>
      </c>
      <c r="W256" s="435" t="str">
        <f>IF(Table1[[#This Row],[Asset Class]]&lt;&gt;"Local",0.25,IF(R256="y",1,""))</f>
        <v/>
      </c>
      <c r="X256" s="435">
        <f>IF(Table1[[#This Row],[Asset Class]]&lt;&gt;"Local",0.25,IF(S256="y",1,""))</f>
        <v>1</v>
      </c>
      <c r="Y256" s="109">
        <f t="shared" si="19"/>
        <v>1</v>
      </c>
      <c r="AA256" s="274" t="str">
        <f t="shared" si="20"/>
        <v/>
      </c>
      <c r="AB256" s="275" t="str">
        <f t="shared" si="21"/>
        <v/>
      </c>
      <c r="AC256" s="275" t="str">
        <f t="shared" si="22"/>
        <v/>
      </c>
      <c r="AD256" s="275">
        <f t="shared" si="23"/>
        <v>1560155</v>
      </c>
      <c r="AE256" s="276">
        <f t="shared" si="24"/>
        <v>1560155</v>
      </c>
    </row>
    <row r="257" spans="2:31">
      <c r="B257" s="227" t="s">
        <v>513</v>
      </c>
      <c r="C257" s="228" t="s">
        <v>514</v>
      </c>
      <c r="D257" s="228" t="s">
        <v>105</v>
      </c>
      <c r="E257" s="228" t="s">
        <v>113</v>
      </c>
      <c r="F257" s="258" t="s">
        <v>102</v>
      </c>
      <c r="G257" s="374">
        <v>0.5</v>
      </c>
      <c r="H257" s="377">
        <v>50836.1780833722</v>
      </c>
      <c r="I257" s="382">
        <v>566.28724924743767</v>
      </c>
      <c r="J257" s="349">
        <f>Table1[[#This Row],[Embellishment Area (m2)]]*Table1[[#This Row],[Construction Unit Rate ($/m)]]*Table1[[#This Row],[Embellishment Area Factor]]</f>
        <v>14393939.72454286</v>
      </c>
      <c r="K257" s="263">
        <v>0</v>
      </c>
      <c r="L257" s="354">
        <v>75.676903388107434</v>
      </c>
      <c r="M257" s="101">
        <f>Table1[[#This Row],[Size of land (m2)]]*Table1[[#This Row],[Land Unit Rate ($/m2)]]</f>
        <v>0</v>
      </c>
      <c r="N257" s="261">
        <v>2021</v>
      </c>
      <c r="O257" s="219">
        <f>ROUND(IF(Table1[[#This Row],[Valuation Year]]=2016,(Table1[[#This Row],[Total Construction Cost ($)]]+Table1[[#This Row],[Land Value]])*('General Input Sheet'!$G$38/'General Input Sheet'!$G$43),Table1[[#This Row],[Total Construction Cost ($)]]+Table1[[#This Row],[Land Value]]),0)</f>
        <v>14393940</v>
      </c>
      <c r="P257" s="139" t="str" cm="1">
        <f t="array" ref="P257">_xlfn.IFS(Table1[[#This Row],[Asset Class]]&lt;&gt;"Local","y",P$11=$E257,"y",Table1[[#This Row],[Asset Class]]="Local","")</f>
        <v>y</v>
      </c>
      <c r="Q257" s="99" t="str" cm="1">
        <f t="array" ref="Q257">_xlfn.IFS(Table1[[#This Row],[Asset Class]]&lt;&gt;"Local","y",Q$11=$E257,"y",Table1[[#This Row],[Asset Class]]="Local","")</f>
        <v>y</v>
      </c>
      <c r="R257" s="99" t="str" cm="1">
        <f t="array" ref="R257">_xlfn.IFS(Table1[[#This Row],[Asset Class]]&lt;&gt;"Local","y",R$11=$E257,"y",Table1[[#This Row],[Asset Class]]="Local","")</f>
        <v>y</v>
      </c>
      <c r="S257" s="358" t="str" cm="1">
        <f t="array" ref="S257">_xlfn.IFS(Table1[[#This Row],[Asset Class]]&lt;&gt;"Local","y",S$11=$E257,"y",Table1[[#This Row],[Asset Class]]="Local","")</f>
        <v>y</v>
      </c>
      <c r="U257" s="109">
        <f>IF(Table1[[#This Row],[Asset Class]]&lt;&gt;"Local",0.25,IF(P257="y",1,""))</f>
        <v>0.25</v>
      </c>
      <c r="V257" s="435">
        <f>IF(Table1[[#This Row],[Asset Class]]&lt;&gt;"Local",0.25,IF(Q257="y",1,""))</f>
        <v>0.25</v>
      </c>
      <c r="W257" s="435">
        <f>IF(Table1[[#This Row],[Asset Class]]&lt;&gt;"Local",0.25,IF(R257="y",1,""))</f>
        <v>0.25</v>
      </c>
      <c r="X257" s="435">
        <f>IF(Table1[[#This Row],[Asset Class]]&lt;&gt;"Local",0.25,IF(S257="y",1,""))</f>
        <v>0.25</v>
      </c>
      <c r="Y257" s="109">
        <f t="shared" si="19"/>
        <v>1</v>
      </c>
      <c r="AA257" s="274">
        <f t="shared" si="20"/>
        <v>3598485</v>
      </c>
      <c r="AB257" s="275">
        <f t="shared" si="21"/>
        <v>3598485</v>
      </c>
      <c r="AC257" s="275">
        <f t="shared" si="22"/>
        <v>3598485</v>
      </c>
      <c r="AD257" s="275">
        <f t="shared" si="23"/>
        <v>3598485</v>
      </c>
      <c r="AE257" s="276">
        <f t="shared" si="24"/>
        <v>14393940</v>
      </c>
    </row>
    <row r="258" spans="2:31">
      <c r="B258" s="227" t="s">
        <v>515</v>
      </c>
      <c r="C258" s="228" t="s">
        <v>516</v>
      </c>
      <c r="D258" s="228" t="s">
        <v>110</v>
      </c>
      <c r="E258" s="228" t="s">
        <v>113</v>
      </c>
      <c r="F258" s="258" t="s">
        <v>102</v>
      </c>
      <c r="G258" s="374">
        <v>0.5</v>
      </c>
      <c r="H258" s="377">
        <v>10114.433424690105</v>
      </c>
      <c r="I258" s="382">
        <v>77.371645491830151</v>
      </c>
      <c r="J258" s="349">
        <f>Table1[[#This Row],[Embellishment Area (m2)]]*Table1[[#This Row],[Construction Unit Rate ($/m)]]*Table1[[#This Row],[Embellishment Area Factor]]</f>
        <v>391285.17864292022</v>
      </c>
      <c r="K258" s="263">
        <v>20228.866849380211</v>
      </c>
      <c r="L258" s="354">
        <v>51.919695325664051</v>
      </c>
      <c r="M258" s="101">
        <f>Table1[[#This Row],[Size of land (m2)]]*Table1[[#This Row],[Land Unit Rate ($/m2)]]</f>
        <v>1050276.6036032462</v>
      </c>
      <c r="N258" s="261">
        <v>2021</v>
      </c>
      <c r="O258" s="219">
        <f>ROUND(IF(Table1[[#This Row],[Valuation Year]]=2016,(Table1[[#This Row],[Total Construction Cost ($)]]+Table1[[#This Row],[Land Value]])*('General Input Sheet'!$G$38/'General Input Sheet'!$G$43),Table1[[#This Row],[Total Construction Cost ($)]]+Table1[[#This Row],[Land Value]]),0)</f>
        <v>1441562</v>
      </c>
      <c r="P258" s="139" t="str" cm="1">
        <f t="array" ref="P258">_xlfn.IFS(Table1[[#This Row],[Asset Class]]&lt;&gt;"Local","y",P$11=$E258,"y",Table1[[#This Row],[Asset Class]]="Local","")</f>
        <v/>
      </c>
      <c r="Q258" s="99" t="str" cm="1">
        <f t="array" ref="Q258">_xlfn.IFS(Table1[[#This Row],[Asset Class]]&lt;&gt;"Local","y",Q$11=$E258,"y",Table1[[#This Row],[Asset Class]]="Local","")</f>
        <v/>
      </c>
      <c r="R258" s="99" t="str" cm="1">
        <f t="array" ref="R258">_xlfn.IFS(Table1[[#This Row],[Asset Class]]&lt;&gt;"Local","y",R$11=$E258,"y",Table1[[#This Row],[Asset Class]]="Local","")</f>
        <v/>
      </c>
      <c r="S258" s="358" t="str" cm="1">
        <f t="array" ref="S258">_xlfn.IFS(Table1[[#This Row],[Asset Class]]&lt;&gt;"Local","y",S$11=$E258,"y",Table1[[#This Row],[Asset Class]]="Local","")</f>
        <v>y</v>
      </c>
      <c r="U258" s="109" t="str">
        <f>IF(Table1[[#This Row],[Asset Class]]&lt;&gt;"Local",0.25,IF(P258="y",1,""))</f>
        <v/>
      </c>
      <c r="V258" s="435" t="str">
        <f>IF(Table1[[#This Row],[Asset Class]]&lt;&gt;"Local",0.25,IF(Q258="y",1,""))</f>
        <v/>
      </c>
      <c r="W258" s="435" t="str">
        <f>IF(Table1[[#This Row],[Asset Class]]&lt;&gt;"Local",0.25,IF(R258="y",1,""))</f>
        <v/>
      </c>
      <c r="X258" s="435">
        <f>IF(Table1[[#This Row],[Asset Class]]&lt;&gt;"Local",0.25,IF(S258="y",1,""))</f>
        <v>1</v>
      </c>
      <c r="Y258" s="109">
        <f t="shared" si="19"/>
        <v>1</v>
      </c>
      <c r="AA258" s="274" t="str">
        <f t="shared" si="20"/>
        <v/>
      </c>
      <c r="AB258" s="275" t="str">
        <f t="shared" si="21"/>
        <v/>
      </c>
      <c r="AC258" s="275" t="str">
        <f t="shared" si="22"/>
        <v/>
      </c>
      <c r="AD258" s="275">
        <f t="shared" si="23"/>
        <v>1441562</v>
      </c>
      <c r="AE258" s="276">
        <f t="shared" si="24"/>
        <v>1441562</v>
      </c>
    </row>
    <row r="259" spans="2:31">
      <c r="B259" s="227" t="s">
        <v>517</v>
      </c>
      <c r="C259" s="228" t="s">
        <v>518</v>
      </c>
      <c r="D259" s="228" t="s">
        <v>105</v>
      </c>
      <c r="E259" s="228" t="s">
        <v>113</v>
      </c>
      <c r="F259" s="258" t="s">
        <v>130</v>
      </c>
      <c r="G259" s="374">
        <v>0.5</v>
      </c>
      <c r="H259" s="377">
        <v>15777.00808826528</v>
      </c>
      <c r="I259" s="382">
        <v>566.28724924743767</v>
      </c>
      <c r="J259" s="349">
        <f>Table1[[#This Row],[Embellishment Area (m2)]]*Table1[[#This Row],[Construction Unit Rate ($/m)]]*Table1[[#This Row],[Embellishment Area Factor]]</f>
        <v>4467159.2558291601</v>
      </c>
      <c r="K259" s="263">
        <v>31554.01617653056</v>
      </c>
      <c r="L259" s="354">
        <v>75.676903388107434</v>
      </c>
      <c r="M259" s="101">
        <f>Table1[[#This Row],[Size of land (m2)]]*Table1[[#This Row],[Land Unit Rate ($/m2)]]</f>
        <v>2387910.2336980822</v>
      </c>
      <c r="N259" s="261">
        <v>2021</v>
      </c>
      <c r="O259" s="219">
        <f>ROUND(IF(Table1[[#This Row],[Valuation Year]]=2016,(Table1[[#This Row],[Total Construction Cost ($)]]+Table1[[#This Row],[Land Value]])*('General Input Sheet'!$G$38/'General Input Sheet'!$G$43),Table1[[#This Row],[Total Construction Cost ($)]]+Table1[[#This Row],[Land Value]]),0)</f>
        <v>6855069</v>
      </c>
      <c r="P259" s="139" t="str" cm="1">
        <f t="array" ref="P259">_xlfn.IFS(Table1[[#This Row],[Asset Class]]&lt;&gt;"Local","y",P$11=$E259,"y",Table1[[#This Row],[Asset Class]]="Local","")</f>
        <v>y</v>
      </c>
      <c r="Q259" s="99" t="str" cm="1">
        <f t="array" ref="Q259">_xlfn.IFS(Table1[[#This Row],[Asset Class]]&lt;&gt;"Local","y",Q$11=$E259,"y",Table1[[#This Row],[Asset Class]]="Local","")</f>
        <v>y</v>
      </c>
      <c r="R259" s="99" t="str" cm="1">
        <f t="array" ref="R259">_xlfn.IFS(Table1[[#This Row],[Asset Class]]&lt;&gt;"Local","y",R$11=$E259,"y",Table1[[#This Row],[Asset Class]]="Local","")</f>
        <v>y</v>
      </c>
      <c r="S259" s="358" t="str" cm="1">
        <f t="array" ref="S259">_xlfn.IFS(Table1[[#This Row],[Asset Class]]&lt;&gt;"Local","y",S$11=$E259,"y",Table1[[#This Row],[Asset Class]]="Local","")</f>
        <v>y</v>
      </c>
      <c r="U259" s="109">
        <f>IF(Table1[[#This Row],[Asset Class]]&lt;&gt;"Local",0.25,IF(P259="y",1,""))</f>
        <v>0.25</v>
      </c>
      <c r="V259" s="435">
        <f>IF(Table1[[#This Row],[Asset Class]]&lt;&gt;"Local",0.25,IF(Q259="y",1,""))</f>
        <v>0.25</v>
      </c>
      <c r="W259" s="435">
        <f>IF(Table1[[#This Row],[Asset Class]]&lt;&gt;"Local",0.25,IF(R259="y",1,""))</f>
        <v>0.25</v>
      </c>
      <c r="X259" s="435">
        <f>IF(Table1[[#This Row],[Asset Class]]&lt;&gt;"Local",0.25,IF(S259="y",1,""))</f>
        <v>0.25</v>
      </c>
      <c r="Y259" s="109">
        <f t="shared" si="19"/>
        <v>1</v>
      </c>
      <c r="AA259" s="274">
        <f t="shared" si="20"/>
        <v>1713767.25</v>
      </c>
      <c r="AB259" s="275">
        <f t="shared" si="21"/>
        <v>1713767.25</v>
      </c>
      <c r="AC259" s="275">
        <f t="shared" si="22"/>
        <v>1713767.25</v>
      </c>
      <c r="AD259" s="275">
        <f t="shared" si="23"/>
        <v>1713767.25</v>
      </c>
      <c r="AE259" s="276">
        <f t="shared" si="24"/>
        <v>6855069</v>
      </c>
    </row>
    <row r="260" spans="2:31">
      <c r="B260" s="227" t="s">
        <v>517</v>
      </c>
      <c r="C260" s="228" t="s">
        <v>519</v>
      </c>
      <c r="D260" s="228" t="s">
        <v>105</v>
      </c>
      <c r="E260" s="228" t="s">
        <v>113</v>
      </c>
      <c r="F260" s="258" t="s">
        <v>107</v>
      </c>
      <c r="G260" s="374">
        <v>0.5</v>
      </c>
      <c r="H260" s="377">
        <v>8370.7455690267052</v>
      </c>
      <c r="I260" s="382">
        <v>566.28724924743767</v>
      </c>
      <c r="J260" s="349">
        <f>Table1[[#This Row],[Embellishment Area (m2)]]*Table1[[#This Row],[Construction Unit Rate ($/m)]]*Table1[[#This Row],[Embellishment Area Factor]]</f>
        <v>2370123.241217155</v>
      </c>
      <c r="K260" s="263">
        <v>16741.49113805341</v>
      </c>
      <c r="L260" s="354">
        <v>75.676903388107434</v>
      </c>
      <c r="M260" s="101">
        <f>Table1[[#This Row],[Size of land (m2)]]*Table1[[#This Row],[Land Unit Rate ($/m2)]]</f>
        <v>1266944.2074273247</v>
      </c>
      <c r="N260" s="261">
        <v>2021</v>
      </c>
      <c r="O260" s="219">
        <f>ROUND(IF(Table1[[#This Row],[Valuation Year]]=2016,(Table1[[#This Row],[Total Construction Cost ($)]]+Table1[[#This Row],[Land Value]])*('General Input Sheet'!$G$38/'General Input Sheet'!$G$43),Table1[[#This Row],[Total Construction Cost ($)]]+Table1[[#This Row],[Land Value]]),0)</f>
        <v>3637067</v>
      </c>
      <c r="P260" s="139" t="str" cm="1">
        <f t="array" ref="P260">_xlfn.IFS(Table1[[#This Row],[Asset Class]]&lt;&gt;"Local","y",P$11=$E260,"y",Table1[[#This Row],[Asset Class]]="Local","")</f>
        <v>y</v>
      </c>
      <c r="Q260" s="99" t="str" cm="1">
        <f t="array" ref="Q260">_xlfn.IFS(Table1[[#This Row],[Asset Class]]&lt;&gt;"Local","y",Q$11=$E260,"y",Table1[[#This Row],[Asset Class]]="Local","")</f>
        <v>y</v>
      </c>
      <c r="R260" s="99" t="str" cm="1">
        <f t="array" ref="R260">_xlfn.IFS(Table1[[#This Row],[Asset Class]]&lt;&gt;"Local","y",R$11=$E260,"y",Table1[[#This Row],[Asset Class]]="Local","")</f>
        <v>y</v>
      </c>
      <c r="S260" s="358" t="str" cm="1">
        <f t="array" ref="S260">_xlfn.IFS(Table1[[#This Row],[Asset Class]]&lt;&gt;"Local","y",S$11=$E260,"y",Table1[[#This Row],[Asset Class]]="Local","")</f>
        <v>y</v>
      </c>
      <c r="U260" s="109">
        <f>IF(Table1[[#This Row],[Asset Class]]&lt;&gt;"Local",0.25,IF(P260="y",1,""))</f>
        <v>0.25</v>
      </c>
      <c r="V260" s="435">
        <f>IF(Table1[[#This Row],[Asset Class]]&lt;&gt;"Local",0.25,IF(Q260="y",1,""))</f>
        <v>0.25</v>
      </c>
      <c r="W260" s="435">
        <f>IF(Table1[[#This Row],[Asset Class]]&lt;&gt;"Local",0.25,IF(R260="y",1,""))</f>
        <v>0.25</v>
      </c>
      <c r="X260" s="435">
        <f>IF(Table1[[#This Row],[Asset Class]]&lt;&gt;"Local",0.25,IF(S260="y",1,""))</f>
        <v>0.25</v>
      </c>
      <c r="Y260" s="109">
        <f t="shared" si="19"/>
        <v>1</v>
      </c>
      <c r="AA260" s="274">
        <f t="shared" si="20"/>
        <v>909266.75</v>
      </c>
      <c r="AB260" s="275">
        <f t="shared" si="21"/>
        <v>909266.75</v>
      </c>
      <c r="AC260" s="275">
        <f t="shared" si="22"/>
        <v>909266.75</v>
      </c>
      <c r="AD260" s="275">
        <f t="shared" si="23"/>
        <v>909266.75</v>
      </c>
      <c r="AE260" s="276">
        <f t="shared" si="24"/>
        <v>3637067</v>
      </c>
    </row>
    <row r="261" spans="2:31">
      <c r="B261" s="227" t="s">
        <v>520</v>
      </c>
      <c r="C261" s="228" t="s">
        <v>521</v>
      </c>
      <c r="D261" s="228" t="s">
        <v>110</v>
      </c>
      <c r="E261" s="228" t="s">
        <v>113</v>
      </c>
      <c r="F261" s="258" t="s">
        <v>102</v>
      </c>
      <c r="G261" s="374">
        <v>0.5</v>
      </c>
      <c r="H261" s="377">
        <v>1624.2857770807</v>
      </c>
      <c r="I261" s="382">
        <v>77.371645491830151</v>
      </c>
      <c r="J261" s="349">
        <f>Table1[[#This Row],[Embellishment Area (m2)]]*Table1[[#This Row],[Construction Unit Rate ($/m)]]*Table1[[#This Row],[Embellishment Area Factor]]</f>
        <v>62836.831660854885</v>
      </c>
      <c r="K261" s="263">
        <v>3248.5715541613999</v>
      </c>
      <c r="L261" s="354">
        <v>51.919695325664051</v>
      </c>
      <c r="M261" s="101">
        <f>Table1[[#This Row],[Size of land (m2)]]*Table1[[#This Row],[Land Unit Rate ($/m2)]]</f>
        <v>168664.84533567884</v>
      </c>
      <c r="N261" s="261">
        <v>2021</v>
      </c>
      <c r="O261" s="219">
        <f>ROUND(IF(Table1[[#This Row],[Valuation Year]]=2016,(Table1[[#This Row],[Total Construction Cost ($)]]+Table1[[#This Row],[Land Value]])*('General Input Sheet'!$G$38/'General Input Sheet'!$G$43),Table1[[#This Row],[Total Construction Cost ($)]]+Table1[[#This Row],[Land Value]]),0)</f>
        <v>231502</v>
      </c>
      <c r="P261" s="139" t="str" cm="1">
        <f t="array" ref="P261">_xlfn.IFS(Table1[[#This Row],[Asset Class]]&lt;&gt;"Local","y",P$11=$E261,"y",Table1[[#This Row],[Asset Class]]="Local","")</f>
        <v/>
      </c>
      <c r="Q261" s="99" t="str" cm="1">
        <f t="array" ref="Q261">_xlfn.IFS(Table1[[#This Row],[Asset Class]]&lt;&gt;"Local","y",Q$11=$E261,"y",Table1[[#This Row],[Asset Class]]="Local","")</f>
        <v/>
      </c>
      <c r="R261" s="99" t="str" cm="1">
        <f t="array" ref="R261">_xlfn.IFS(Table1[[#This Row],[Asset Class]]&lt;&gt;"Local","y",R$11=$E261,"y",Table1[[#This Row],[Asset Class]]="Local","")</f>
        <v/>
      </c>
      <c r="S261" s="358" t="str" cm="1">
        <f t="array" ref="S261">_xlfn.IFS(Table1[[#This Row],[Asset Class]]&lt;&gt;"Local","y",S$11=$E261,"y",Table1[[#This Row],[Asset Class]]="Local","")</f>
        <v>y</v>
      </c>
      <c r="U261" s="109" t="str">
        <f>IF(Table1[[#This Row],[Asset Class]]&lt;&gt;"Local",0.25,IF(P261="y",1,""))</f>
        <v/>
      </c>
      <c r="V261" s="435" t="str">
        <f>IF(Table1[[#This Row],[Asset Class]]&lt;&gt;"Local",0.25,IF(Q261="y",1,""))</f>
        <v/>
      </c>
      <c r="W261" s="435" t="str">
        <f>IF(Table1[[#This Row],[Asset Class]]&lt;&gt;"Local",0.25,IF(R261="y",1,""))</f>
        <v/>
      </c>
      <c r="X261" s="435">
        <f>IF(Table1[[#This Row],[Asset Class]]&lt;&gt;"Local",0.25,IF(S261="y",1,""))</f>
        <v>1</v>
      </c>
      <c r="Y261" s="109">
        <f t="shared" si="19"/>
        <v>1</v>
      </c>
      <c r="AA261" s="274" t="str">
        <f t="shared" si="20"/>
        <v/>
      </c>
      <c r="AB261" s="275" t="str">
        <f t="shared" si="21"/>
        <v/>
      </c>
      <c r="AC261" s="275" t="str">
        <f t="shared" si="22"/>
        <v/>
      </c>
      <c r="AD261" s="275">
        <f t="shared" si="23"/>
        <v>231502</v>
      </c>
      <c r="AE261" s="276">
        <f t="shared" si="24"/>
        <v>231502</v>
      </c>
    </row>
    <row r="262" spans="2:31">
      <c r="B262" s="227" t="s">
        <v>522</v>
      </c>
      <c r="C262" s="228" t="s">
        <v>523</v>
      </c>
      <c r="D262" s="228" t="s">
        <v>105</v>
      </c>
      <c r="E262" s="228" t="s">
        <v>113</v>
      </c>
      <c r="F262" s="258" t="s">
        <v>107</v>
      </c>
      <c r="G262" s="374">
        <v>0.5</v>
      </c>
      <c r="H262" s="378">
        <v>9102.8338076137243</v>
      </c>
      <c r="I262" s="382">
        <v>566.28724924743767</v>
      </c>
      <c r="J262" s="349">
        <f>Table1[[#This Row],[Embellishment Area (m2)]]*Table1[[#This Row],[Construction Unit Rate ($/m)]]*Table1[[#This Row],[Embellishment Area Factor]]</f>
        <v>2577409.3586350777</v>
      </c>
      <c r="K262" s="263">
        <v>18205.667615227449</v>
      </c>
      <c r="L262" s="354">
        <v>75.676903388107434</v>
      </c>
      <c r="M262" s="101">
        <f>Table1[[#This Row],[Size of land (m2)]]*Table1[[#This Row],[Land Unit Rate ($/m2)]]</f>
        <v>1377748.5492335639</v>
      </c>
      <c r="N262" s="261">
        <v>2021</v>
      </c>
      <c r="O262" s="101">
        <f>ROUND(IF(Table1[[#This Row],[Valuation Year]]=2016,(Table1[[#This Row],[Total Construction Cost ($)]]+Table1[[#This Row],[Land Value]])*('General Input Sheet'!$G$38/'General Input Sheet'!$G$43),Table1[[#This Row],[Total Construction Cost ($)]]+Table1[[#This Row],[Land Value]]),0)</f>
        <v>3955158</v>
      </c>
      <c r="P262" s="139" t="str" cm="1">
        <f t="array" ref="P262">_xlfn.IFS(Table1[[#This Row],[Asset Class]]&lt;&gt;"Local","y",P$11=$E262,"y",Table1[[#This Row],[Asset Class]]="Local","")</f>
        <v>y</v>
      </c>
      <c r="Q262" s="99" t="str" cm="1">
        <f t="array" ref="Q262">_xlfn.IFS(Table1[[#This Row],[Asset Class]]&lt;&gt;"Local","y",Q$11=$E262,"y",Table1[[#This Row],[Asset Class]]="Local","")</f>
        <v>y</v>
      </c>
      <c r="R262" s="99" t="str" cm="1">
        <f t="array" ref="R262">_xlfn.IFS(Table1[[#This Row],[Asset Class]]&lt;&gt;"Local","y",R$11=$E262,"y",Table1[[#This Row],[Asset Class]]="Local","")</f>
        <v>y</v>
      </c>
      <c r="S262" s="358" t="str" cm="1">
        <f t="array" ref="S262">_xlfn.IFS(Table1[[#This Row],[Asset Class]]&lt;&gt;"Local","y",S$11=$E262,"y",Table1[[#This Row],[Asset Class]]="Local","")</f>
        <v>y</v>
      </c>
      <c r="U262" s="109">
        <f>IF(Table1[[#This Row],[Asset Class]]&lt;&gt;"Local",0.25,IF(P262="y",1,""))</f>
        <v>0.25</v>
      </c>
      <c r="V262" s="435">
        <f>IF(Table1[[#This Row],[Asset Class]]&lt;&gt;"Local",0.25,IF(Q262="y",1,""))</f>
        <v>0.25</v>
      </c>
      <c r="W262" s="435">
        <f>IF(Table1[[#This Row],[Asset Class]]&lt;&gt;"Local",0.25,IF(R262="y",1,""))</f>
        <v>0.25</v>
      </c>
      <c r="X262" s="435">
        <f>IF(Table1[[#This Row],[Asset Class]]&lt;&gt;"Local",0.25,IF(S262="y",1,""))</f>
        <v>0.25</v>
      </c>
      <c r="Y262" s="109">
        <f t="shared" si="19"/>
        <v>1</v>
      </c>
      <c r="AA262" s="274">
        <f t="shared" si="20"/>
        <v>988789.5</v>
      </c>
      <c r="AB262" s="275">
        <f t="shared" si="21"/>
        <v>988789.5</v>
      </c>
      <c r="AC262" s="275">
        <f t="shared" si="22"/>
        <v>988789.5</v>
      </c>
      <c r="AD262" s="275">
        <f t="shared" si="23"/>
        <v>988789.5</v>
      </c>
      <c r="AE262" s="276">
        <f t="shared" si="24"/>
        <v>3955158</v>
      </c>
    </row>
    <row r="263" spans="2:31">
      <c r="B263" s="227" t="s">
        <v>524</v>
      </c>
      <c r="C263" s="228" t="s">
        <v>525</v>
      </c>
      <c r="D263" s="228" t="s">
        <v>105</v>
      </c>
      <c r="E263" s="228" t="s">
        <v>113</v>
      </c>
      <c r="F263" s="258" t="s">
        <v>107</v>
      </c>
      <c r="G263" s="374">
        <v>0.5</v>
      </c>
      <c r="H263" s="377">
        <v>12497.42275124114</v>
      </c>
      <c r="I263" s="382">
        <v>566.28724924743767</v>
      </c>
      <c r="J263" s="349">
        <f>Table1[[#This Row],[Embellishment Area (m2)]]*Table1[[#This Row],[Construction Unit Rate ($/m)]]*Table1[[#This Row],[Embellishment Area Factor]]</f>
        <v>3538565.5762413447</v>
      </c>
      <c r="K263" s="263">
        <v>24994.84550248228</v>
      </c>
      <c r="L263" s="354">
        <v>75.676903388107434</v>
      </c>
      <c r="M263" s="101">
        <f>Table1[[#This Row],[Size of land (m2)]]*Table1[[#This Row],[Land Unit Rate ($/m2)]]</f>
        <v>1891532.5082920231</v>
      </c>
      <c r="N263" s="261">
        <v>2021</v>
      </c>
      <c r="O263" s="219">
        <f>ROUND(IF(Table1[[#This Row],[Valuation Year]]=2016,(Table1[[#This Row],[Total Construction Cost ($)]]+Table1[[#This Row],[Land Value]])*('General Input Sheet'!$G$38/'General Input Sheet'!$G$43),Table1[[#This Row],[Total Construction Cost ($)]]+Table1[[#This Row],[Land Value]]),0)</f>
        <v>5430098</v>
      </c>
      <c r="P263" s="139" t="str" cm="1">
        <f t="array" ref="P263">_xlfn.IFS(Table1[[#This Row],[Asset Class]]&lt;&gt;"Local","y",P$11=$E263,"y",Table1[[#This Row],[Asset Class]]="Local","")</f>
        <v>y</v>
      </c>
      <c r="Q263" s="99" t="str" cm="1">
        <f t="array" ref="Q263">_xlfn.IFS(Table1[[#This Row],[Asset Class]]&lt;&gt;"Local","y",Q$11=$E263,"y",Table1[[#This Row],[Asset Class]]="Local","")</f>
        <v>y</v>
      </c>
      <c r="R263" s="99" t="str" cm="1">
        <f t="array" ref="R263">_xlfn.IFS(Table1[[#This Row],[Asset Class]]&lt;&gt;"Local","y",R$11=$E263,"y",Table1[[#This Row],[Asset Class]]="Local","")</f>
        <v>y</v>
      </c>
      <c r="S263" s="358" t="str" cm="1">
        <f t="array" ref="S263">_xlfn.IFS(Table1[[#This Row],[Asset Class]]&lt;&gt;"Local","y",S$11=$E263,"y",Table1[[#This Row],[Asset Class]]="Local","")</f>
        <v>y</v>
      </c>
      <c r="U263" s="109">
        <f>IF(Table1[[#This Row],[Asset Class]]&lt;&gt;"Local",0.25,IF(P263="y",1,""))</f>
        <v>0.25</v>
      </c>
      <c r="V263" s="435">
        <f>IF(Table1[[#This Row],[Asset Class]]&lt;&gt;"Local",0.25,IF(Q263="y",1,""))</f>
        <v>0.25</v>
      </c>
      <c r="W263" s="435">
        <f>IF(Table1[[#This Row],[Asset Class]]&lt;&gt;"Local",0.25,IF(R263="y",1,""))</f>
        <v>0.25</v>
      </c>
      <c r="X263" s="435">
        <f>IF(Table1[[#This Row],[Asset Class]]&lt;&gt;"Local",0.25,IF(S263="y",1,""))</f>
        <v>0.25</v>
      </c>
      <c r="Y263" s="109">
        <f t="shared" si="19"/>
        <v>1</v>
      </c>
      <c r="AA263" s="274">
        <f t="shared" si="20"/>
        <v>1357524.5</v>
      </c>
      <c r="AB263" s="275">
        <f t="shared" si="21"/>
        <v>1357524.5</v>
      </c>
      <c r="AC263" s="275">
        <f t="shared" si="22"/>
        <v>1357524.5</v>
      </c>
      <c r="AD263" s="275">
        <f t="shared" si="23"/>
        <v>1357524.5</v>
      </c>
      <c r="AE263" s="276">
        <f t="shared" si="24"/>
        <v>5430098</v>
      </c>
    </row>
    <row r="264" spans="2:31">
      <c r="B264" s="227" t="s">
        <v>526</v>
      </c>
      <c r="C264" s="228" t="s">
        <v>527</v>
      </c>
      <c r="D264" s="228" t="s">
        <v>110</v>
      </c>
      <c r="E264" s="228" t="s">
        <v>113</v>
      </c>
      <c r="F264" s="258" t="s">
        <v>102</v>
      </c>
      <c r="G264" s="374">
        <v>0.5</v>
      </c>
      <c r="H264" s="377">
        <v>7691.8569827641904</v>
      </c>
      <c r="I264" s="382">
        <v>77.371645491830151</v>
      </c>
      <c r="J264" s="349">
        <f>Table1[[#This Row],[Embellishment Area (m2)]]*Table1[[#This Row],[Construction Unit Rate ($/m)]]*Table1[[#This Row],[Embellishment Area Factor]]</f>
        <v>297565.81582214462</v>
      </c>
      <c r="K264" s="263">
        <v>15383.713965528381</v>
      </c>
      <c r="L264" s="354">
        <v>51.919695325664051</v>
      </c>
      <c r="M264" s="101">
        <f>Table1[[#This Row],[Size of land (m2)]]*Table1[[#This Row],[Land Unit Rate ($/m2)]]</f>
        <v>798717.74206739664</v>
      </c>
      <c r="N264" s="261">
        <v>2021</v>
      </c>
      <c r="O264" s="219">
        <f>ROUND(IF(Table1[[#This Row],[Valuation Year]]=2016,(Table1[[#This Row],[Total Construction Cost ($)]]+Table1[[#This Row],[Land Value]])*('General Input Sheet'!$G$38/'General Input Sheet'!$G$43),Table1[[#This Row],[Total Construction Cost ($)]]+Table1[[#This Row],[Land Value]]),0)</f>
        <v>1096284</v>
      </c>
      <c r="P264" s="139" t="str" cm="1">
        <f t="array" ref="P264">_xlfn.IFS(Table1[[#This Row],[Asset Class]]&lt;&gt;"Local","y",P$11=$E264,"y",Table1[[#This Row],[Asset Class]]="Local","")</f>
        <v/>
      </c>
      <c r="Q264" s="99" t="str" cm="1">
        <f t="array" ref="Q264">_xlfn.IFS(Table1[[#This Row],[Asset Class]]&lt;&gt;"Local","y",Q$11=$E264,"y",Table1[[#This Row],[Asset Class]]="Local","")</f>
        <v/>
      </c>
      <c r="R264" s="99" t="str" cm="1">
        <f t="array" ref="R264">_xlfn.IFS(Table1[[#This Row],[Asset Class]]&lt;&gt;"Local","y",R$11=$E264,"y",Table1[[#This Row],[Asset Class]]="Local","")</f>
        <v/>
      </c>
      <c r="S264" s="358" t="str" cm="1">
        <f t="array" ref="S264">_xlfn.IFS(Table1[[#This Row],[Asset Class]]&lt;&gt;"Local","y",S$11=$E264,"y",Table1[[#This Row],[Asset Class]]="Local","")</f>
        <v>y</v>
      </c>
      <c r="U264" s="109" t="str">
        <f>IF(Table1[[#This Row],[Asset Class]]&lt;&gt;"Local",0.25,IF(P264="y",1,""))</f>
        <v/>
      </c>
      <c r="V264" s="435" t="str">
        <f>IF(Table1[[#This Row],[Asset Class]]&lt;&gt;"Local",0.25,IF(Q264="y",1,""))</f>
        <v/>
      </c>
      <c r="W264" s="435" t="str">
        <f>IF(Table1[[#This Row],[Asset Class]]&lt;&gt;"Local",0.25,IF(R264="y",1,""))</f>
        <v/>
      </c>
      <c r="X264" s="435">
        <f>IF(Table1[[#This Row],[Asset Class]]&lt;&gt;"Local",0.25,IF(S264="y",1,""))</f>
        <v>1</v>
      </c>
      <c r="Y264" s="109">
        <f t="shared" si="19"/>
        <v>1</v>
      </c>
      <c r="AA264" s="274" t="str">
        <f t="shared" si="20"/>
        <v/>
      </c>
      <c r="AB264" s="275" t="str">
        <f t="shared" si="21"/>
        <v/>
      </c>
      <c r="AC264" s="275" t="str">
        <f t="shared" si="22"/>
        <v/>
      </c>
      <c r="AD264" s="275">
        <f t="shared" si="23"/>
        <v>1096284</v>
      </c>
      <c r="AE264" s="276">
        <f t="shared" si="24"/>
        <v>1096284</v>
      </c>
    </row>
    <row r="265" spans="2:31">
      <c r="B265" s="227" t="s">
        <v>528</v>
      </c>
      <c r="C265" s="228" t="s">
        <v>529</v>
      </c>
      <c r="D265" s="228" t="s">
        <v>110</v>
      </c>
      <c r="E265" s="228" t="s">
        <v>113</v>
      </c>
      <c r="F265" s="258" t="s">
        <v>107</v>
      </c>
      <c r="G265" s="374">
        <v>0.5</v>
      </c>
      <c r="H265" s="377">
        <v>4284.7350461285359</v>
      </c>
      <c r="I265" s="382">
        <v>77.371645491830151</v>
      </c>
      <c r="J265" s="349">
        <f>Table1[[#This Row],[Embellishment Area (m2)]]*Table1[[#This Row],[Construction Unit Rate ($/m)]]*Table1[[#This Row],[Embellishment Area Factor]]</f>
        <v>165758.50050773879</v>
      </c>
      <c r="K265" s="263">
        <v>8569.4700922570719</v>
      </c>
      <c r="L265" s="354">
        <v>51.919695325664051</v>
      </c>
      <c r="M265" s="101">
        <f>Table1[[#This Row],[Size of land (m2)]]*Table1[[#This Row],[Land Unit Rate ($/m2)]]</f>
        <v>444924.27629237738</v>
      </c>
      <c r="N265" s="261">
        <v>2021</v>
      </c>
      <c r="O265" s="219">
        <f>ROUND(IF(Table1[[#This Row],[Valuation Year]]=2016,(Table1[[#This Row],[Total Construction Cost ($)]]+Table1[[#This Row],[Land Value]])*('General Input Sheet'!$G$38/'General Input Sheet'!$G$43),Table1[[#This Row],[Total Construction Cost ($)]]+Table1[[#This Row],[Land Value]]),0)</f>
        <v>610683</v>
      </c>
      <c r="P265" s="139" t="str" cm="1">
        <f t="array" ref="P265">_xlfn.IFS(Table1[[#This Row],[Asset Class]]&lt;&gt;"Local","y",P$11=$E265,"y",Table1[[#This Row],[Asset Class]]="Local","")</f>
        <v/>
      </c>
      <c r="Q265" s="99" t="str" cm="1">
        <f t="array" ref="Q265">_xlfn.IFS(Table1[[#This Row],[Asset Class]]&lt;&gt;"Local","y",Q$11=$E265,"y",Table1[[#This Row],[Asset Class]]="Local","")</f>
        <v/>
      </c>
      <c r="R265" s="99" t="str" cm="1">
        <f t="array" ref="R265">_xlfn.IFS(Table1[[#This Row],[Asset Class]]&lt;&gt;"Local","y",R$11=$E265,"y",Table1[[#This Row],[Asset Class]]="Local","")</f>
        <v/>
      </c>
      <c r="S265" s="358" t="str" cm="1">
        <f t="array" ref="S265">_xlfn.IFS(Table1[[#This Row],[Asset Class]]&lt;&gt;"Local","y",S$11=$E265,"y",Table1[[#This Row],[Asset Class]]="Local","")</f>
        <v>y</v>
      </c>
      <c r="U265" s="109" t="str">
        <f>IF(Table1[[#This Row],[Asset Class]]&lt;&gt;"Local",0.25,IF(P265="y",1,""))</f>
        <v/>
      </c>
      <c r="V265" s="435" t="str">
        <f>IF(Table1[[#This Row],[Asset Class]]&lt;&gt;"Local",0.25,IF(Q265="y",1,""))</f>
        <v/>
      </c>
      <c r="W265" s="435" t="str">
        <f>IF(Table1[[#This Row],[Asset Class]]&lt;&gt;"Local",0.25,IF(R265="y",1,""))</f>
        <v/>
      </c>
      <c r="X265" s="435">
        <f>IF(Table1[[#This Row],[Asset Class]]&lt;&gt;"Local",0.25,IF(S265="y",1,""))</f>
        <v>1</v>
      </c>
      <c r="Y265" s="109">
        <f t="shared" si="19"/>
        <v>1</v>
      </c>
      <c r="AA265" s="274" t="str">
        <f t="shared" si="20"/>
        <v/>
      </c>
      <c r="AB265" s="275" t="str">
        <f t="shared" si="21"/>
        <v/>
      </c>
      <c r="AC265" s="275" t="str">
        <f t="shared" si="22"/>
        <v/>
      </c>
      <c r="AD265" s="275">
        <f t="shared" si="23"/>
        <v>610683</v>
      </c>
      <c r="AE265" s="276">
        <f t="shared" si="24"/>
        <v>610683</v>
      </c>
    </row>
    <row r="266" spans="2:31">
      <c r="B266" s="227" t="s">
        <v>528</v>
      </c>
      <c r="C266" s="228" t="s">
        <v>530</v>
      </c>
      <c r="D266" s="228" t="s">
        <v>110</v>
      </c>
      <c r="E266" s="228" t="s">
        <v>113</v>
      </c>
      <c r="F266" s="258" t="s">
        <v>135</v>
      </c>
      <c r="G266" s="374">
        <v>0.5</v>
      </c>
      <c r="H266" s="377">
        <v>9369.7924658327156</v>
      </c>
      <c r="I266" s="382">
        <v>77.371645491830151</v>
      </c>
      <c r="J266" s="349">
        <f>Table1[[#This Row],[Embellishment Area (m2)]]*Table1[[#This Row],[Construction Unit Rate ($/m)]]*Table1[[#This Row],[Embellishment Area Factor]]</f>
        <v>362478.13049921498</v>
      </c>
      <c r="K266" s="263">
        <v>18739.584931665431</v>
      </c>
      <c r="L266" s="354">
        <v>51.919695325664051</v>
      </c>
      <c r="M266" s="101">
        <f>Table1[[#This Row],[Size of land (m2)]]*Table1[[#This Row],[Land Unit Rate ($/m2)]]</f>
        <v>972953.54018147418</v>
      </c>
      <c r="N266" s="261">
        <v>2021</v>
      </c>
      <c r="O266" s="219">
        <f>ROUND(IF(Table1[[#This Row],[Valuation Year]]=2016,(Table1[[#This Row],[Total Construction Cost ($)]]+Table1[[#This Row],[Land Value]])*('General Input Sheet'!$G$38/'General Input Sheet'!$G$43),Table1[[#This Row],[Total Construction Cost ($)]]+Table1[[#This Row],[Land Value]]),0)</f>
        <v>1335432</v>
      </c>
      <c r="P266" s="139" t="str" cm="1">
        <f t="array" ref="P266">_xlfn.IFS(Table1[[#This Row],[Asset Class]]&lt;&gt;"Local","y",P$11=$E266,"y",Table1[[#This Row],[Asset Class]]="Local","")</f>
        <v/>
      </c>
      <c r="Q266" s="99" t="str" cm="1">
        <f t="array" ref="Q266">_xlfn.IFS(Table1[[#This Row],[Asset Class]]&lt;&gt;"Local","y",Q$11=$E266,"y",Table1[[#This Row],[Asset Class]]="Local","")</f>
        <v/>
      </c>
      <c r="R266" s="99" t="str" cm="1">
        <f t="array" ref="R266">_xlfn.IFS(Table1[[#This Row],[Asset Class]]&lt;&gt;"Local","y",R$11=$E266,"y",Table1[[#This Row],[Asset Class]]="Local","")</f>
        <v/>
      </c>
      <c r="S266" s="358" t="str" cm="1">
        <f t="array" ref="S266">_xlfn.IFS(Table1[[#This Row],[Asset Class]]&lt;&gt;"Local","y",S$11=$E266,"y",Table1[[#This Row],[Asset Class]]="Local","")</f>
        <v>y</v>
      </c>
      <c r="U266" s="109" t="str">
        <f>IF(Table1[[#This Row],[Asset Class]]&lt;&gt;"Local",0.25,IF(P266="y",1,""))</f>
        <v/>
      </c>
      <c r="V266" s="435" t="str">
        <f>IF(Table1[[#This Row],[Asset Class]]&lt;&gt;"Local",0.25,IF(Q266="y",1,""))</f>
        <v/>
      </c>
      <c r="W266" s="435" t="str">
        <f>IF(Table1[[#This Row],[Asset Class]]&lt;&gt;"Local",0.25,IF(R266="y",1,""))</f>
        <v/>
      </c>
      <c r="X266" s="435">
        <f>IF(Table1[[#This Row],[Asset Class]]&lt;&gt;"Local",0.25,IF(S266="y",1,""))</f>
        <v>1</v>
      </c>
      <c r="Y266" s="109">
        <f t="shared" si="19"/>
        <v>1</v>
      </c>
      <c r="AA266" s="274" t="str">
        <f t="shared" si="20"/>
        <v/>
      </c>
      <c r="AB266" s="275" t="str">
        <f t="shared" si="21"/>
        <v/>
      </c>
      <c r="AC266" s="275" t="str">
        <f t="shared" si="22"/>
        <v/>
      </c>
      <c r="AD266" s="275">
        <f t="shared" si="23"/>
        <v>1335432</v>
      </c>
      <c r="AE266" s="276">
        <f t="shared" si="24"/>
        <v>1335432</v>
      </c>
    </row>
    <row r="267" spans="2:31">
      <c r="B267" s="227" t="s">
        <v>528</v>
      </c>
      <c r="C267" s="228" t="s">
        <v>531</v>
      </c>
      <c r="D267" s="228" t="s">
        <v>110</v>
      </c>
      <c r="E267" s="228" t="s">
        <v>113</v>
      </c>
      <c r="F267" s="258" t="s">
        <v>102</v>
      </c>
      <c r="G267" s="374">
        <v>0.5</v>
      </c>
      <c r="H267" s="377">
        <v>1964.3428356877805</v>
      </c>
      <c r="I267" s="382">
        <v>77.371645491830151</v>
      </c>
      <c r="J267" s="349">
        <f>Table1[[#This Row],[Embellishment Area (m2)]]*Table1[[#This Row],[Construction Unit Rate ($/m)]]*Table1[[#This Row],[Embellishment Area Factor]]</f>
        <v>75992.218753625653</v>
      </c>
      <c r="K267" s="263">
        <v>3928.685671375561</v>
      </c>
      <c r="L267" s="354">
        <v>51.919695325664051</v>
      </c>
      <c r="M267" s="101">
        <f>Table1[[#This Row],[Size of land (m2)]]*Table1[[#This Row],[Land Unit Rate ($/m2)]]</f>
        <v>203976.16308812104</v>
      </c>
      <c r="N267" s="261">
        <v>2021</v>
      </c>
      <c r="O267" s="219">
        <f>ROUND(IF(Table1[[#This Row],[Valuation Year]]=2016,(Table1[[#This Row],[Total Construction Cost ($)]]+Table1[[#This Row],[Land Value]])*('General Input Sheet'!$G$38/'General Input Sheet'!$G$43),Table1[[#This Row],[Total Construction Cost ($)]]+Table1[[#This Row],[Land Value]]),0)</f>
        <v>279968</v>
      </c>
      <c r="P267" s="139" t="str" cm="1">
        <f t="array" ref="P267">_xlfn.IFS(Table1[[#This Row],[Asset Class]]&lt;&gt;"Local","y",P$11=$E267,"y",Table1[[#This Row],[Asset Class]]="Local","")</f>
        <v/>
      </c>
      <c r="Q267" s="99" t="str" cm="1">
        <f t="array" ref="Q267">_xlfn.IFS(Table1[[#This Row],[Asset Class]]&lt;&gt;"Local","y",Q$11=$E267,"y",Table1[[#This Row],[Asset Class]]="Local","")</f>
        <v/>
      </c>
      <c r="R267" s="99" t="str" cm="1">
        <f t="array" ref="R267">_xlfn.IFS(Table1[[#This Row],[Asset Class]]&lt;&gt;"Local","y",R$11=$E267,"y",Table1[[#This Row],[Asset Class]]="Local","")</f>
        <v/>
      </c>
      <c r="S267" s="358" t="str" cm="1">
        <f t="array" ref="S267">_xlfn.IFS(Table1[[#This Row],[Asset Class]]&lt;&gt;"Local","y",S$11=$E267,"y",Table1[[#This Row],[Asset Class]]="Local","")</f>
        <v>y</v>
      </c>
      <c r="U267" s="109" t="str">
        <f>IF(Table1[[#This Row],[Asset Class]]&lt;&gt;"Local",0.25,IF(P267="y",1,""))</f>
        <v/>
      </c>
      <c r="V267" s="435" t="str">
        <f>IF(Table1[[#This Row],[Asset Class]]&lt;&gt;"Local",0.25,IF(Q267="y",1,""))</f>
        <v/>
      </c>
      <c r="W267" s="435" t="str">
        <f>IF(Table1[[#This Row],[Asset Class]]&lt;&gt;"Local",0.25,IF(R267="y",1,""))</f>
        <v/>
      </c>
      <c r="X267" s="435">
        <f>IF(Table1[[#This Row],[Asset Class]]&lt;&gt;"Local",0.25,IF(S267="y",1,""))</f>
        <v>1</v>
      </c>
      <c r="Y267" s="109">
        <f t="shared" si="19"/>
        <v>1</v>
      </c>
      <c r="AA267" s="274" t="str">
        <f t="shared" si="20"/>
        <v/>
      </c>
      <c r="AB267" s="275" t="str">
        <f t="shared" si="21"/>
        <v/>
      </c>
      <c r="AC267" s="275" t="str">
        <f t="shared" si="22"/>
        <v/>
      </c>
      <c r="AD267" s="275">
        <f t="shared" si="23"/>
        <v>279968</v>
      </c>
      <c r="AE267" s="276">
        <f t="shared" si="24"/>
        <v>279968</v>
      </c>
    </row>
    <row r="268" spans="2:31">
      <c r="B268" s="227" t="s">
        <v>528</v>
      </c>
      <c r="C268" s="228" t="s">
        <v>532</v>
      </c>
      <c r="D268" s="228" t="s">
        <v>110</v>
      </c>
      <c r="E268" s="228" t="s">
        <v>113</v>
      </c>
      <c r="F268" s="258" t="s">
        <v>102</v>
      </c>
      <c r="G268" s="374">
        <v>0.5</v>
      </c>
      <c r="H268" s="377">
        <v>2602.7488573241994</v>
      </c>
      <c r="I268" s="382">
        <v>77.371645491830151</v>
      </c>
      <c r="J268" s="349">
        <f>Table1[[#This Row],[Embellishment Area (m2)]]*Table1[[#This Row],[Construction Unit Rate ($/m)]]*Table1[[#This Row],[Embellishment Area Factor]]</f>
        <v>100689.48094657698</v>
      </c>
      <c r="K268" s="263">
        <v>5205.4977146483989</v>
      </c>
      <c r="L268" s="354">
        <v>51.919695325664051</v>
      </c>
      <c r="M268" s="101">
        <f>Table1[[#This Row],[Size of land (m2)]]*Table1[[#This Row],[Land Unit Rate ($/m2)]]</f>
        <v>270267.8553629854</v>
      </c>
      <c r="N268" s="261">
        <v>2021</v>
      </c>
      <c r="O268" s="219">
        <f>ROUND(IF(Table1[[#This Row],[Valuation Year]]=2016,(Table1[[#This Row],[Total Construction Cost ($)]]+Table1[[#This Row],[Land Value]])*('General Input Sheet'!$G$38/'General Input Sheet'!$G$43),Table1[[#This Row],[Total Construction Cost ($)]]+Table1[[#This Row],[Land Value]]),0)</f>
        <v>370957</v>
      </c>
      <c r="P268" s="139" t="str" cm="1">
        <f t="array" ref="P268">_xlfn.IFS(Table1[[#This Row],[Asset Class]]&lt;&gt;"Local","y",P$11=$E268,"y",Table1[[#This Row],[Asset Class]]="Local","")</f>
        <v/>
      </c>
      <c r="Q268" s="99" t="str" cm="1">
        <f t="array" ref="Q268">_xlfn.IFS(Table1[[#This Row],[Asset Class]]&lt;&gt;"Local","y",Q$11=$E268,"y",Table1[[#This Row],[Asset Class]]="Local","")</f>
        <v/>
      </c>
      <c r="R268" s="99" t="str" cm="1">
        <f t="array" ref="R268">_xlfn.IFS(Table1[[#This Row],[Asset Class]]&lt;&gt;"Local","y",R$11=$E268,"y",Table1[[#This Row],[Asset Class]]="Local","")</f>
        <v/>
      </c>
      <c r="S268" s="358" t="str" cm="1">
        <f t="array" ref="S268">_xlfn.IFS(Table1[[#This Row],[Asset Class]]&lt;&gt;"Local","y",S$11=$E268,"y",Table1[[#This Row],[Asset Class]]="Local","")</f>
        <v>y</v>
      </c>
      <c r="U268" s="109" t="str">
        <f>IF(Table1[[#This Row],[Asset Class]]&lt;&gt;"Local",0.25,IF(P268="y",1,""))</f>
        <v/>
      </c>
      <c r="V268" s="435" t="str">
        <f>IF(Table1[[#This Row],[Asset Class]]&lt;&gt;"Local",0.25,IF(Q268="y",1,""))</f>
        <v/>
      </c>
      <c r="W268" s="435" t="str">
        <f>IF(Table1[[#This Row],[Asset Class]]&lt;&gt;"Local",0.25,IF(R268="y",1,""))</f>
        <v/>
      </c>
      <c r="X268" s="435">
        <f>IF(Table1[[#This Row],[Asset Class]]&lt;&gt;"Local",0.25,IF(S268="y",1,""))</f>
        <v>1</v>
      </c>
      <c r="Y268" s="109">
        <f t="shared" si="19"/>
        <v>1</v>
      </c>
      <c r="AA268" s="274" t="str">
        <f t="shared" si="20"/>
        <v/>
      </c>
      <c r="AB268" s="275" t="str">
        <f t="shared" si="21"/>
        <v/>
      </c>
      <c r="AC268" s="275" t="str">
        <f t="shared" si="22"/>
        <v/>
      </c>
      <c r="AD268" s="275">
        <f t="shared" si="23"/>
        <v>370957</v>
      </c>
      <c r="AE268" s="276">
        <f t="shared" si="24"/>
        <v>370957</v>
      </c>
    </row>
    <row r="269" spans="2:31">
      <c r="B269" s="227" t="s">
        <v>528</v>
      </c>
      <c r="C269" s="228" t="s">
        <v>533</v>
      </c>
      <c r="D269" s="228" t="s">
        <v>110</v>
      </c>
      <c r="E269" s="228" t="s">
        <v>113</v>
      </c>
      <c r="F269" s="258" t="s">
        <v>107</v>
      </c>
      <c r="G269" s="374">
        <v>0.5</v>
      </c>
      <c r="H269" s="377">
        <v>13624.295582886039</v>
      </c>
      <c r="I269" s="382">
        <v>77.371645491830151</v>
      </c>
      <c r="J269" s="349">
        <f>Table1[[#This Row],[Embellishment Area (m2)]]*Table1[[#This Row],[Construction Unit Rate ($/m)]]*Table1[[#This Row],[Embellishment Area Factor]]</f>
        <v>527067.08395748306</v>
      </c>
      <c r="K269" s="263">
        <v>27248.591165772079</v>
      </c>
      <c r="L269" s="354">
        <v>51.919695325664051</v>
      </c>
      <c r="M269" s="101">
        <f>Table1[[#This Row],[Size of land (m2)]]*Table1[[#This Row],[Land Unit Rate ($/m2)]]</f>
        <v>1414738.5513804674</v>
      </c>
      <c r="N269" s="261">
        <v>2021</v>
      </c>
      <c r="O269" s="219">
        <f>ROUND(IF(Table1[[#This Row],[Valuation Year]]=2016,(Table1[[#This Row],[Total Construction Cost ($)]]+Table1[[#This Row],[Land Value]])*('General Input Sheet'!$G$38/'General Input Sheet'!$G$43),Table1[[#This Row],[Total Construction Cost ($)]]+Table1[[#This Row],[Land Value]]),0)</f>
        <v>1941806</v>
      </c>
      <c r="P269" s="139" t="str" cm="1">
        <f t="array" ref="P269">_xlfn.IFS(Table1[[#This Row],[Asset Class]]&lt;&gt;"Local","y",P$11=$E269,"y",Table1[[#This Row],[Asset Class]]="Local","")</f>
        <v/>
      </c>
      <c r="Q269" s="99" t="str" cm="1">
        <f t="array" ref="Q269">_xlfn.IFS(Table1[[#This Row],[Asset Class]]&lt;&gt;"Local","y",Q$11=$E269,"y",Table1[[#This Row],[Asset Class]]="Local","")</f>
        <v/>
      </c>
      <c r="R269" s="99" t="str" cm="1">
        <f t="array" ref="R269">_xlfn.IFS(Table1[[#This Row],[Asset Class]]&lt;&gt;"Local","y",R$11=$E269,"y",Table1[[#This Row],[Asset Class]]="Local","")</f>
        <v/>
      </c>
      <c r="S269" s="358" t="str" cm="1">
        <f t="array" ref="S269">_xlfn.IFS(Table1[[#This Row],[Asset Class]]&lt;&gt;"Local","y",S$11=$E269,"y",Table1[[#This Row],[Asset Class]]="Local","")</f>
        <v>y</v>
      </c>
      <c r="U269" s="109" t="str">
        <f>IF(Table1[[#This Row],[Asset Class]]&lt;&gt;"Local",0.25,IF(P269="y",1,""))</f>
        <v/>
      </c>
      <c r="V269" s="435" t="str">
        <f>IF(Table1[[#This Row],[Asset Class]]&lt;&gt;"Local",0.25,IF(Q269="y",1,""))</f>
        <v/>
      </c>
      <c r="W269" s="435" t="str">
        <f>IF(Table1[[#This Row],[Asset Class]]&lt;&gt;"Local",0.25,IF(R269="y",1,""))</f>
        <v/>
      </c>
      <c r="X269" s="435">
        <f>IF(Table1[[#This Row],[Asset Class]]&lt;&gt;"Local",0.25,IF(S269="y",1,""))</f>
        <v>1</v>
      </c>
      <c r="Y269" s="109">
        <f t="shared" si="19"/>
        <v>1</v>
      </c>
      <c r="AA269" s="274" t="str">
        <f t="shared" si="20"/>
        <v/>
      </c>
      <c r="AB269" s="275" t="str">
        <f t="shared" si="21"/>
        <v/>
      </c>
      <c r="AC269" s="275" t="str">
        <f t="shared" si="22"/>
        <v/>
      </c>
      <c r="AD269" s="275">
        <f t="shared" si="23"/>
        <v>1941806</v>
      </c>
      <c r="AE269" s="276">
        <f t="shared" si="24"/>
        <v>1941806</v>
      </c>
    </row>
    <row r="270" spans="2:31">
      <c r="B270" s="227" t="s">
        <v>534</v>
      </c>
      <c r="C270" s="228" t="s">
        <v>535</v>
      </c>
      <c r="D270" s="228" t="s">
        <v>105</v>
      </c>
      <c r="E270" s="228" t="s">
        <v>113</v>
      </c>
      <c r="F270" s="258" t="s">
        <v>107</v>
      </c>
      <c r="G270" s="374">
        <v>0.5</v>
      </c>
      <c r="H270" s="377">
        <v>18911.125369527595</v>
      </c>
      <c r="I270" s="382">
        <v>566.28724924743767</v>
      </c>
      <c r="J270" s="349">
        <f>Table1[[#This Row],[Embellishment Area (m2)]]*Table1[[#This Row],[Construction Unit Rate ($/m)]]*Table1[[#This Row],[Embellishment Area Factor]]</f>
        <v>5354564.5828416077</v>
      </c>
      <c r="K270" s="263">
        <v>0</v>
      </c>
      <c r="L270" s="354">
        <v>75.676903388107434</v>
      </c>
      <c r="M270" s="101">
        <f>Table1[[#This Row],[Size of land (m2)]]*Table1[[#This Row],[Land Unit Rate ($/m2)]]</f>
        <v>0</v>
      </c>
      <c r="N270" s="261">
        <v>2021</v>
      </c>
      <c r="O270" s="219">
        <f>ROUND(IF(Table1[[#This Row],[Valuation Year]]=2016,(Table1[[#This Row],[Total Construction Cost ($)]]+Table1[[#This Row],[Land Value]])*('General Input Sheet'!$G$38/'General Input Sheet'!$G$43),Table1[[#This Row],[Total Construction Cost ($)]]+Table1[[#This Row],[Land Value]]),0)</f>
        <v>5354565</v>
      </c>
      <c r="P270" s="139" t="str" cm="1">
        <f t="array" ref="P270">_xlfn.IFS(Table1[[#This Row],[Asset Class]]&lt;&gt;"Local","y",P$11=$E270,"y",Table1[[#This Row],[Asset Class]]="Local","")</f>
        <v>y</v>
      </c>
      <c r="Q270" s="99" t="str" cm="1">
        <f t="array" ref="Q270">_xlfn.IFS(Table1[[#This Row],[Asset Class]]&lt;&gt;"Local","y",Q$11=$E270,"y",Table1[[#This Row],[Asset Class]]="Local","")</f>
        <v>y</v>
      </c>
      <c r="R270" s="99" t="str" cm="1">
        <f t="array" ref="R270">_xlfn.IFS(Table1[[#This Row],[Asset Class]]&lt;&gt;"Local","y",R$11=$E270,"y",Table1[[#This Row],[Asset Class]]="Local","")</f>
        <v>y</v>
      </c>
      <c r="S270" s="358" t="str" cm="1">
        <f t="array" ref="S270">_xlfn.IFS(Table1[[#This Row],[Asset Class]]&lt;&gt;"Local","y",S$11=$E270,"y",Table1[[#This Row],[Asset Class]]="Local","")</f>
        <v>y</v>
      </c>
      <c r="U270" s="109">
        <f>IF(Table1[[#This Row],[Asset Class]]&lt;&gt;"Local",0.25,IF(P270="y",1,""))</f>
        <v>0.25</v>
      </c>
      <c r="V270" s="435">
        <f>IF(Table1[[#This Row],[Asset Class]]&lt;&gt;"Local",0.25,IF(Q270="y",1,""))</f>
        <v>0.25</v>
      </c>
      <c r="W270" s="435">
        <f>IF(Table1[[#This Row],[Asset Class]]&lt;&gt;"Local",0.25,IF(R270="y",1,""))</f>
        <v>0.25</v>
      </c>
      <c r="X270" s="435">
        <f>IF(Table1[[#This Row],[Asset Class]]&lt;&gt;"Local",0.25,IF(S270="y",1,""))</f>
        <v>0.25</v>
      </c>
      <c r="Y270" s="109">
        <f t="shared" si="19"/>
        <v>1</v>
      </c>
      <c r="AA270" s="274">
        <f t="shared" si="20"/>
        <v>1338641.25</v>
      </c>
      <c r="AB270" s="275">
        <f t="shared" si="21"/>
        <v>1338641.25</v>
      </c>
      <c r="AC270" s="275">
        <f t="shared" si="22"/>
        <v>1338641.25</v>
      </c>
      <c r="AD270" s="275">
        <f t="shared" si="23"/>
        <v>1338641.25</v>
      </c>
      <c r="AE270" s="276">
        <f t="shared" si="24"/>
        <v>5354565</v>
      </c>
    </row>
    <row r="271" spans="2:31">
      <c r="B271" s="227" t="s">
        <v>534</v>
      </c>
      <c r="C271" s="228" t="s">
        <v>536</v>
      </c>
      <c r="D271" s="228" t="s">
        <v>105</v>
      </c>
      <c r="E271" s="228" t="s">
        <v>113</v>
      </c>
      <c r="F271" s="258" t="s">
        <v>135</v>
      </c>
      <c r="G271" s="374">
        <v>0.5</v>
      </c>
      <c r="H271" s="377">
        <v>26149.250716088976</v>
      </c>
      <c r="I271" s="382">
        <v>566.28724924743767</v>
      </c>
      <c r="J271" s="349">
        <f>Table1[[#This Row],[Embellishment Area (m2)]]*Table1[[#This Row],[Construction Unit Rate ($/m)]]*Table1[[#This Row],[Embellishment Area Factor]]</f>
        <v>7403993.6289478084</v>
      </c>
      <c r="K271" s="263">
        <v>0</v>
      </c>
      <c r="L271" s="354">
        <v>75.676903388107434</v>
      </c>
      <c r="M271" s="101">
        <f>Table1[[#This Row],[Size of land (m2)]]*Table1[[#This Row],[Land Unit Rate ($/m2)]]</f>
        <v>0</v>
      </c>
      <c r="N271" s="261">
        <v>2021</v>
      </c>
      <c r="O271" s="219">
        <f>ROUND(IF(Table1[[#This Row],[Valuation Year]]=2016,(Table1[[#This Row],[Total Construction Cost ($)]]+Table1[[#This Row],[Land Value]])*('General Input Sheet'!$G$38/'General Input Sheet'!$G$43),Table1[[#This Row],[Total Construction Cost ($)]]+Table1[[#This Row],[Land Value]]),0)</f>
        <v>7403994</v>
      </c>
      <c r="P271" s="139" t="str" cm="1">
        <f t="array" ref="P271">_xlfn.IFS(Table1[[#This Row],[Asset Class]]&lt;&gt;"Local","y",P$11=$E271,"y",Table1[[#This Row],[Asset Class]]="Local","")</f>
        <v>y</v>
      </c>
      <c r="Q271" s="99" t="str" cm="1">
        <f t="array" ref="Q271">_xlfn.IFS(Table1[[#This Row],[Asset Class]]&lt;&gt;"Local","y",Q$11=$E271,"y",Table1[[#This Row],[Asset Class]]="Local","")</f>
        <v>y</v>
      </c>
      <c r="R271" s="99" t="str" cm="1">
        <f t="array" ref="R271">_xlfn.IFS(Table1[[#This Row],[Asset Class]]&lt;&gt;"Local","y",R$11=$E271,"y",Table1[[#This Row],[Asset Class]]="Local","")</f>
        <v>y</v>
      </c>
      <c r="S271" s="358" t="str" cm="1">
        <f t="array" ref="S271">_xlfn.IFS(Table1[[#This Row],[Asset Class]]&lt;&gt;"Local","y",S$11=$E271,"y",Table1[[#This Row],[Asset Class]]="Local","")</f>
        <v>y</v>
      </c>
      <c r="U271" s="109">
        <f>IF(Table1[[#This Row],[Asset Class]]&lt;&gt;"Local",0.25,IF(P271="y",1,""))</f>
        <v>0.25</v>
      </c>
      <c r="V271" s="435">
        <f>IF(Table1[[#This Row],[Asset Class]]&lt;&gt;"Local",0.25,IF(Q271="y",1,""))</f>
        <v>0.25</v>
      </c>
      <c r="W271" s="435">
        <f>IF(Table1[[#This Row],[Asset Class]]&lt;&gt;"Local",0.25,IF(R271="y",1,""))</f>
        <v>0.25</v>
      </c>
      <c r="X271" s="435">
        <f>IF(Table1[[#This Row],[Asset Class]]&lt;&gt;"Local",0.25,IF(S271="y",1,""))</f>
        <v>0.25</v>
      </c>
      <c r="Y271" s="109">
        <f t="shared" ref="Y271:Y334" si="25">SUM(U271:X271)</f>
        <v>1</v>
      </c>
      <c r="AA271" s="274">
        <f t="shared" ref="AA271:AA334" si="26">IF(U271="","",(U271/$Y271)*$O271)</f>
        <v>1850998.5</v>
      </c>
      <c r="AB271" s="275">
        <f t="shared" ref="AB271:AB334" si="27">IF(V271="","",(V271/$Y271)*$O271)</f>
        <v>1850998.5</v>
      </c>
      <c r="AC271" s="275">
        <f t="shared" ref="AC271:AC334" si="28">IF(W271="","",(W271/$Y271)*$O271)</f>
        <v>1850998.5</v>
      </c>
      <c r="AD271" s="275">
        <f t="shared" ref="AD271:AD334" si="29">IF(X271="","",(X271/$Y271)*$O271)</f>
        <v>1850998.5</v>
      </c>
      <c r="AE271" s="276">
        <f t="shared" ref="AE271:AE334" si="30">SUM(AA271:AD271)</f>
        <v>7403994</v>
      </c>
    </row>
    <row r="272" spans="2:31">
      <c r="B272" s="227" t="s">
        <v>537</v>
      </c>
      <c r="C272" s="228" t="s">
        <v>538</v>
      </c>
      <c r="D272" s="228" t="s">
        <v>110</v>
      </c>
      <c r="E272" s="228" t="s">
        <v>113</v>
      </c>
      <c r="F272" s="258" t="s">
        <v>102</v>
      </c>
      <c r="G272" s="374">
        <v>0.5</v>
      </c>
      <c r="H272" s="377">
        <v>4468.8056084069212</v>
      </c>
      <c r="I272" s="382">
        <v>77.371645491830151</v>
      </c>
      <c r="J272" s="349">
        <f>Table1[[#This Row],[Embellishment Area (m2)]]*Table1[[#This Row],[Construction Unit Rate ($/m)]]*Table1[[#This Row],[Embellishment Area Factor]]</f>
        <v>172879.42165278134</v>
      </c>
      <c r="K272" s="263">
        <v>0</v>
      </c>
      <c r="L272" s="354">
        <v>51.919695325664051</v>
      </c>
      <c r="M272" s="101">
        <f>Table1[[#This Row],[Size of land (m2)]]*Table1[[#This Row],[Land Unit Rate ($/m2)]]</f>
        <v>0</v>
      </c>
      <c r="N272" s="261">
        <v>2021</v>
      </c>
      <c r="O272" s="219">
        <f>ROUND(IF(Table1[[#This Row],[Valuation Year]]=2016,(Table1[[#This Row],[Total Construction Cost ($)]]+Table1[[#This Row],[Land Value]])*('General Input Sheet'!$G$38/'General Input Sheet'!$G$43),Table1[[#This Row],[Total Construction Cost ($)]]+Table1[[#This Row],[Land Value]]),0)</f>
        <v>172879</v>
      </c>
      <c r="P272" s="139" t="str" cm="1">
        <f t="array" ref="P272">_xlfn.IFS(Table1[[#This Row],[Asset Class]]&lt;&gt;"Local","y",P$11=$E272,"y",Table1[[#This Row],[Asset Class]]="Local","")</f>
        <v/>
      </c>
      <c r="Q272" s="99" t="str" cm="1">
        <f t="array" ref="Q272">_xlfn.IFS(Table1[[#This Row],[Asset Class]]&lt;&gt;"Local","y",Q$11=$E272,"y",Table1[[#This Row],[Asset Class]]="Local","")</f>
        <v/>
      </c>
      <c r="R272" s="99" t="str" cm="1">
        <f t="array" ref="R272">_xlfn.IFS(Table1[[#This Row],[Asset Class]]&lt;&gt;"Local","y",R$11=$E272,"y",Table1[[#This Row],[Asset Class]]="Local","")</f>
        <v/>
      </c>
      <c r="S272" s="358" t="str" cm="1">
        <f t="array" ref="S272">_xlfn.IFS(Table1[[#This Row],[Asset Class]]&lt;&gt;"Local","y",S$11=$E272,"y",Table1[[#This Row],[Asset Class]]="Local","")</f>
        <v>y</v>
      </c>
      <c r="U272" s="109" t="str">
        <f>IF(Table1[[#This Row],[Asset Class]]&lt;&gt;"Local",0.25,IF(P272="y",1,""))</f>
        <v/>
      </c>
      <c r="V272" s="435" t="str">
        <f>IF(Table1[[#This Row],[Asset Class]]&lt;&gt;"Local",0.25,IF(Q272="y",1,""))</f>
        <v/>
      </c>
      <c r="W272" s="435" t="str">
        <f>IF(Table1[[#This Row],[Asset Class]]&lt;&gt;"Local",0.25,IF(R272="y",1,""))</f>
        <v/>
      </c>
      <c r="X272" s="435">
        <f>IF(Table1[[#This Row],[Asset Class]]&lt;&gt;"Local",0.25,IF(S272="y",1,""))</f>
        <v>1</v>
      </c>
      <c r="Y272" s="109">
        <f t="shared" si="25"/>
        <v>1</v>
      </c>
      <c r="AA272" s="274" t="str">
        <f t="shared" si="26"/>
        <v/>
      </c>
      <c r="AB272" s="275" t="str">
        <f t="shared" si="27"/>
        <v/>
      </c>
      <c r="AC272" s="275" t="str">
        <f t="shared" si="28"/>
        <v/>
      </c>
      <c r="AD272" s="275">
        <f t="shared" si="29"/>
        <v>172879</v>
      </c>
      <c r="AE272" s="276">
        <f t="shared" si="30"/>
        <v>172879</v>
      </c>
    </row>
    <row r="273" spans="2:31">
      <c r="B273" s="227" t="s">
        <v>539</v>
      </c>
      <c r="C273" s="228" t="s">
        <v>540</v>
      </c>
      <c r="D273" s="228" t="s">
        <v>110</v>
      </c>
      <c r="E273" s="228" t="s">
        <v>113</v>
      </c>
      <c r="F273" s="258" t="s">
        <v>107</v>
      </c>
      <c r="G273" s="374">
        <v>0.5</v>
      </c>
      <c r="H273" s="377">
        <v>19633.825289015858</v>
      </c>
      <c r="I273" s="382">
        <v>77.371645491830151</v>
      </c>
      <c r="J273" s="349">
        <f>Table1[[#This Row],[Embellishment Area (m2)]]*Table1[[#This Row],[Construction Unit Rate ($/m)]]*Table1[[#This Row],[Embellishment Area Factor]]</f>
        <v>759550.68495513231</v>
      </c>
      <c r="K273" s="263">
        <v>0</v>
      </c>
      <c r="L273" s="354">
        <v>51.919695325664051</v>
      </c>
      <c r="M273" s="101">
        <f>Table1[[#This Row],[Size of land (m2)]]*Table1[[#This Row],[Land Unit Rate ($/m2)]]</f>
        <v>0</v>
      </c>
      <c r="N273" s="261">
        <v>2021</v>
      </c>
      <c r="O273" s="219">
        <f>ROUND(IF(Table1[[#This Row],[Valuation Year]]=2016,(Table1[[#This Row],[Total Construction Cost ($)]]+Table1[[#This Row],[Land Value]])*('General Input Sheet'!$G$38/'General Input Sheet'!$G$43),Table1[[#This Row],[Total Construction Cost ($)]]+Table1[[#This Row],[Land Value]]),0)</f>
        <v>759551</v>
      </c>
      <c r="P273" s="139" t="str" cm="1">
        <f t="array" ref="P273">_xlfn.IFS(Table1[[#This Row],[Asset Class]]&lt;&gt;"Local","y",P$11=$E273,"y",Table1[[#This Row],[Asset Class]]="Local","")</f>
        <v/>
      </c>
      <c r="Q273" s="99" t="str" cm="1">
        <f t="array" ref="Q273">_xlfn.IFS(Table1[[#This Row],[Asset Class]]&lt;&gt;"Local","y",Q$11=$E273,"y",Table1[[#This Row],[Asset Class]]="Local","")</f>
        <v/>
      </c>
      <c r="R273" s="99" t="str" cm="1">
        <f t="array" ref="R273">_xlfn.IFS(Table1[[#This Row],[Asset Class]]&lt;&gt;"Local","y",R$11=$E273,"y",Table1[[#This Row],[Asset Class]]="Local","")</f>
        <v/>
      </c>
      <c r="S273" s="358" t="str" cm="1">
        <f t="array" ref="S273">_xlfn.IFS(Table1[[#This Row],[Asset Class]]&lt;&gt;"Local","y",S$11=$E273,"y",Table1[[#This Row],[Asset Class]]="Local","")</f>
        <v>y</v>
      </c>
      <c r="U273" s="109" t="str">
        <f>IF(Table1[[#This Row],[Asset Class]]&lt;&gt;"Local",0.25,IF(P273="y",1,""))</f>
        <v/>
      </c>
      <c r="V273" s="435" t="str">
        <f>IF(Table1[[#This Row],[Asset Class]]&lt;&gt;"Local",0.25,IF(Q273="y",1,""))</f>
        <v/>
      </c>
      <c r="W273" s="435" t="str">
        <f>IF(Table1[[#This Row],[Asset Class]]&lt;&gt;"Local",0.25,IF(R273="y",1,""))</f>
        <v/>
      </c>
      <c r="X273" s="435">
        <f>IF(Table1[[#This Row],[Asset Class]]&lt;&gt;"Local",0.25,IF(S273="y",1,""))</f>
        <v>1</v>
      </c>
      <c r="Y273" s="109">
        <f t="shared" si="25"/>
        <v>1</v>
      </c>
      <c r="AA273" s="274" t="str">
        <f t="shared" si="26"/>
        <v/>
      </c>
      <c r="AB273" s="275" t="str">
        <f t="shared" si="27"/>
        <v/>
      </c>
      <c r="AC273" s="275" t="str">
        <f t="shared" si="28"/>
        <v/>
      </c>
      <c r="AD273" s="275">
        <f t="shared" si="29"/>
        <v>759551</v>
      </c>
      <c r="AE273" s="276">
        <f t="shared" si="30"/>
        <v>759551</v>
      </c>
    </row>
    <row r="274" spans="2:31">
      <c r="B274" s="227" t="s">
        <v>541</v>
      </c>
      <c r="C274" s="228" t="s">
        <v>542</v>
      </c>
      <c r="D274" s="228" t="s">
        <v>105</v>
      </c>
      <c r="E274" s="228" t="s">
        <v>113</v>
      </c>
      <c r="F274" s="258" t="s">
        <v>107</v>
      </c>
      <c r="G274" s="374">
        <v>0.5</v>
      </c>
      <c r="H274" s="377">
        <v>5511.2862153431897</v>
      </c>
      <c r="I274" s="382">
        <v>566.28724924743767</v>
      </c>
      <c r="J274" s="349">
        <f>Table1[[#This Row],[Embellishment Area (m2)]]*Table1[[#This Row],[Construction Unit Rate ($/m)]]*Table1[[#This Row],[Embellishment Area Factor]]</f>
        <v>1560485.5553510082</v>
      </c>
      <c r="K274" s="263">
        <v>11022.572430686379</v>
      </c>
      <c r="L274" s="354">
        <v>75.676903388107434</v>
      </c>
      <c r="M274" s="101">
        <f>Table1[[#This Row],[Size of land (m2)]]*Table1[[#This Row],[Land Unit Rate ($/m2)]]</f>
        <v>834154.14892546961</v>
      </c>
      <c r="N274" s="261">
        <v>2021</v>
      </c>
      <c r="O274" s="219">
        <f>ROUND(IF(Table1[[#This Row],[Valuation Year]]=2016,(Table1[[#This Row],[Total Construction Cost ($)]]+Table1[[#This Row],[Land Value]])*('General Input Sheet'!$G$38/'General Input Sheet'!$G$43),Table1[[#This Row],[Total Construction Cost ($)]]+Table1[[#This Row],[Land Value]]),0)</f>
        <v>2394640</v>
      </c>
      <c r="P274" s="139" t="str" cm="1">
        <f t="array" ref="P274">_xlfn.IFS(Table1[[#This Row],[Asset Class]]&lt;&gt;"Local","y",P$11=$E274,"y",Table1[[#This Row],[Asset Class]]="Local","")</f>
        <v>y</v>
      </c>
      <c r="Q274" s="99" t="str" cm="1">
        <f t="array" ref="Q274">_xlfn.IFS(Table1[[#This Row],[Asset Class]]&lt;&gt;"Local","y",Q$11=$E274,"y",Table1[[#This Row],[Asset Class]]="Local","")</f>
        <v>y</v>
      </c>
      <c r="R274" s="99" t="str" cm="1">
        <f t="array" ref="R274">_xlfn.IFS(Table1[[#This Row],[Asset Class]]&lt;&gt;"Local","y",R$11=$E274,"y",Table1[[#This Row],[Asset Class]]="Local","")</f>
        <v>y</v>
      </c>
      <c r="S274" s="358" t="str" cm="1">
        <f t="array" ref="S274">_xlfn.IFS(Table1[[#This Row],[Asset Class]]&lt;&gt;"Local","y",S$11=$E274,"y",Table1[[#This Row],[Asset Class]]="Local","")</f>
        <v>y</v>
      </c>
      <c r="U274" s="109">
        <f>IF(Table1[[#This Row],[Asset Class]]&lt;&gt;"Local",0.25,IF(P274="y",1,""))</f>
        <v>0.25</v>
      </c>
      <c r="V274" s="435">
        <f>IF(Table1[[#This Row],[Asset Class]]&lt;&gt;"Local",0.25,IF(Q274="y",1,""))</f>
        <v>0.25</v>
      </c>
      <c r="W274" s="435">
        <f>IF(Table1[[#This Row],[Asset Class]]&lt;&gt;"Local",0.25,IF(R274="y",1,""))</f>
        <v>0.25</v>
      </c>
      <c r="X274" s="435">
        <f>IF(Table1[[#This Row],[Asset Class]]&lt;&gt;"Local",0.25,IF(S274="y",1,""))</f>
        <v>0.25</v>
      </c>
      <c r="Y274" s="109">
        <f t="shared" si="25"/>
        <v>1</v>
      </c>
      <c r="AA274" s="274">
        <f t="shared" si="26"/>
        <v>598660</v>
      </c>
      <c r="AB274" s="275">
        <f t="shared" si="27"/>
        <v>598660</v>
      </c>
      <c r="AC274" s="275">
        <f t="shared" si="28"/>
        <v>598660</v>
      </c>
      <c r="AD274" s="275">
        <f t="shared" si="29"/>
        <v>598660</v>
      </c>
      <c r="AE274" s="276">
        <f t="shared" si="30"/>
        <v>2394640</v>
      </c>
    </row>
    <row r="275" spans="2:31">
      <c r="B275" s="227" t="s">
        <v>541</v>
      </c>
      <c r="C275" s="228" t="s">
        <v>543</v>
      </c>
      <c r="D275" s="228" t="s">
        <v>105</v>
      </c>
      <c r="E275" s="228" t="s">
        <v>113</v>
      </c>
      <c r="F275" s="258" t="s">
        <v>107</v>
      </c>
      <c r="G275" s="374">
        <v>0.5</v>
      </c>
      <c r="H275" s="377">
        <v>4303.3274940845595</v>
      </c>
      <c r="I275" s="382">
        <v>566.28724924743767</v>
      </c>
      <c r="J275" s="349">
        <f>Table1[[#This Row],[Embellishment Area (m2)]]*Table1[[#This Row],[Construction Unit Rate ($/m)]]*Table1[[#This Row],[Embellishment Area Factor]]</f>
        <v>1218459.7446180072</v>
      </c>
      <c r="K275" s="263">
        <v>8606.654988169119</v>
      </c>
      <c r="L275" s="354">
        <v>75.676903388107434</v>
      </c>
      <c r="M275" s="101">
        <f>Table1[[#This Row],[Size of land (m2)]]*Table1[[#This Row],[Land Unit Rate ($/m2)]]</f>
        <v>651324.99803444732</v>
      </c>
      <c r="N275" s="261">
        <v>2021</v>
      </c>
      <c r="O275" s="219">
        <f>ROUND(IF(Table1[[#This Row],[Valuation Year]]=2016,(Table1[[#This Row],[Total Construction Cost ($)]]+Table1[[#This Row],[Land Value]])*('General Input Sheet'!$G$38/'General Input Sheet'!$G$43),Table1[[#This Row],[Total Construction Cost ($)]]+Table1[[#This Row],[Land Value]]),0)</f>
        <v>1869785</v>
      </c>
      <c r="P275" s="139" t="str" cm="1">
        <f t="array" ref="P275">_xlfn.IFS(Table1[[#This Row],[Asset Class]]&lt;&gt;"Local","y",P$11=$E275,"y",Table1[[#This Row],[Asset Class]]="Local","")</f>
        <v>y</v>
      </c>
      <c r="Q275" s="99" t="str" cm="1">
        <f t="array" ref="Q275">_xlfn.IFS(Table1[[#This Row],[Asset Class]]&lt;&gt;"Local","y",Q$11=$E275,"y",Table1[[#This Row],[Asset Class]]="Local","")</f>
        <v>y</v>
      </c>
      <c r="R275" s="99" t="str" cm="1">
        <f t="array" ref="R275">_xlfn.IFS(Table1[[#This Row],[Asset Class]]&lt;&gt;"Local","y",R$11=$E275,"y",Table1[[#This Row],[Asset Class]]="Local","")</f>
        <v>y</v>
      </c>
      <c r="S275" s="358" t="str" cm="1">
        <f t="array" ref="S275">_xlfn.IFS(Table1[[#This Row],[Asset Class]]&lt;&gt;"Local","y",S$11=$E275,"y",Table1[[#This Row],[Asset Class]]="Local","")</f>
        <v>y</v>
      </c>
      <c r="U275" s="109">
        <f>IF(Table1[[#This Row],[Asset Class]]&lt;&gt;"Local",0.25,IF(P275="y",1,""))</f>
        <v>0.25</v>
      </c>
      <c r="V275" s="435">
        <f>IF(Table1[[#This Row],[Asset Class]]&lt;&gt;"Local",0.25,IF(Q275="y",1,""))</f>
        <v>0.25</v>
      </c>
      <c r="W275" s="435">
        <f>IF(Table1[[#This Row],[Asset Class]]&lt;&gt;"Local",0.25,IF(R275="y",1,""))</f>
        <v>0.25</v>
      </c>
      <c r="X275" s="435">
        <f>IF(Table1[[#This Row],[Asset Class]]&lt;&gt;"Local",0.25,IF(S275="y",1,""))</f>
        <v>0.25</v>
      </c>
      <c r="Y275" s="109">
        <f t="shared" si="25"/>
        <v>1</v>
      </c>
      <c r="AA275" s="274">
        <f t="shared" si="26"/>
        <v>467446.25</v>
      </c>
      <c r="AB275" s="275">
        <f t="shared" si="27"/>
        <v>467446.25</v>
      </c>
      <c r="AC275" s="275">
        <f t="shared" si="28"/>
        <v>467446.25</v>
      </c>
      <c r="AD275" s="275">
        <f t="shared" si="29"/>
        <v>467446.25</v>
      </c>
      <c r="AE275" s="276">
        <f t="shared" si="30"/>
        <v>1869785</v>
      </c>
    </row>
    <row r="276" spans="2:31">
      <c r="B276" s="227" t="s">
        <v>541</v>
      </c>
      <c r="C276" s="228" t="s">
        <v>544</v>
      </c>
      <c r="D276" s="228" t="s">
        <v>105</v>
      </c>
      <c r="E276" s="228" t="s">
        <v>113</v>
      </c>
      <c r="F276" s="258" t="s">
        <v>102</v>
      </c>
      <c r="G276" s="374">
        <v>0.5</v>
      </c>
      <c r="H276" s="377">
        <v>35359.732871966946</v>
      </c>
      <c r="I276" s="382">
        <v>566.28724924743767</v>
      </c>
      <c r="J276" s="349">
        <f>Table1[[#This Row],[Embellishment Area (m2)]]*Table1[[#This Row],[Construction Unit Rate ($/m)]]*Table1[[#This Row],[Embellishment Area Factor]]</f>
        <v>10011882.931095181</v>
      </c>
      <c r="K276" s="263">
        <v>70719.465743933892</v>
      </c>
      <c r="L276" s="354">
        <v>75.676903388107434</v>
      </c>
      <c r="M276" s="101">
        <f>Table1[[#This Row],[Size of land (m2)]]*Table1[[#This Row],[Land Unit Rate ($/m2)]]</f>
        <v>5351830.1767622586</v>
      </c>
      <c r="N276" s="261">
        <v>2021</v>
      </c>
      <c r="O276" s="219">
        <f>ROUND(IF(Table1[[#This Row],[Valuation Year]]=2016,(Table1[[#This Row],[Total Construction Cost ($)]]+Table1[[#This Row],[Land Value]])*('General Input Sheet'!$G$38/'General Input Sheet'!$G$43),Table1[[#This Row],[Total Construction Cost ($)]]+Table1[[#This Row],[Land Value]]),0)</f>
        <v>15363713</v>
      </c>
      <c r="P276" s="139" t="str" cm="1">
        <f t="array" ref="P276">_xlfn.IFS(Table1[[#This Row],[Asset Class]]&lt;&gt;"Local","y",P$11=$E276,"y",Table1[[#This Row],[Asset Class]]="Local","")</f>
        <v>y</v>
      </c>
      <c r="Q276" s="99" t="str" cm="1">
        <f t="array" ref="Q276">_xlfn.IFS(Table1[[#This Row],[Asset Class]]&lt;&gt;"Local","y",Q$11=$E276,"y",Table1[[#This Row],[Asset Class]]="Local","")</f>
        <v>y</v>
      </c>
      <c r="R276" s="99" t="str" cm="1">
        <f t="array" ref="R276">_xlfn.IFS(Table1[[#This Row],[Asset Class]]&lt;&gt;"Local","y",R$11=$E276,"y",Table1[[#This Row],[Asset Class]]="Local","")</f>
        <v>y</v>
      </c>
      <c r="S276" s="358" t="str" cm="1">
        <f t="array" ref="S276">_xlfn.IFS(Table1[[#This Row],[Asset Class]]&lt;&gt;"Local","y",S$11=$E276,"y",Table1[[#This Row],[Asset Class]]="Local","")</f>
        <v>y</v>
      </c>
      <c r="U276" s="109">
        <f>IF(Table1[[#This Row],[Asset Class]]&lt;&gt;"Local",0.25,IF(P276="y",1,""))</f>
        <v>0.25</v>
      </c>
      <c r="V276" s="435">
        <f>IF(Table1[[#This Row],[Asset Class]]&lt;&gt;"Local",0.25,IF(Q276="y",1,""))</f>
        <v>0.25</v>
      </c>
      <c r="W276" s="435">
        <f>IF(Table1[[#This Row],[Asset Class]]&lt;&gt;"Local",0.25,IF(R276="y",1,""))</f>
        <v>0.25</v>
      </c>
      <c r="X276" s="435">
        <f>IF(Table1[[#This Row],[Asset Class]]&lt;&gt;"Local",0.25,IF(S276="y",1,""))</f>
        <v>0.25</v>
      </c>
      <c r="Y276" s="109">
        <f t="shared" si="25"/>
        <v>1</v>
      </c>
      <c r="AA276" s="274">
        <f t="shared" si="26"/>
        <v>3840928.25</v>
      </c>
      <c r="AB276" s="275">
        <f t="shared" si="27"/>
        <v>3840928.25</v>
      </c>
      <c r="AC276" s="275">
        <f t="shared" si="28"/>
        <v>3840928.25</v>
      </c>
      <c r="AD276" s="275">
        <f t="shared" si="29"/>
        <v>3840928.25</v>
      </c>
      <c r="AE276" s="276">
        <f t="shared" si="30"/>
        <v>15363713</v>
      </c>
    </row>
    <row r="277" spans="2:31">
      <c r="B277" s="227" t="s">
        <v>545</v>
      </c>
      <c r="C277" s="228" t="s">
        <v>546</v>
      </c>
      <c r="D277" s="228" t="s">
        <v>105</v>
      </c>
      <c r="E277" s="228" t="s">
        <v>113</v>
      </c>
      <c r="F277" s="258" t="s">
        <v>107</v>
      </c>
      <c r="G277" s="374">
        <v>0.5</v>
      </c>
      <c r="H277" s="377">
        <v>4451.1107999249371</v>
      </c>
      <c r="I277" s="382">
        <v>566.28724924743767</v>
      </c>
      <c r="J277" s="349">
        <f>Table1[[#This Row],[Embellishment Area (m2)]]*Table1[[#This Row],[Construction Unit Rate ($/m)]]*Table1[[#This Row],[Embellishment Area Factor]]</f>
        <v>1260303.6454925272</v>
      </c>
      <c r="K277" s="263">
        <v>8902.2215998498741</v>
      </c>
      <c r="L277" s="354">
        <v>75.676903388107434</v>
      </c>
      <c r="M277" s="101">
        <f>Table1[[#This Row],[Size of land (m2)]]*Table1[[#This Row],[Land Unit Rate ($/m2)]]</f>
        <v>673692.56395136216</v>
      </c>
      <c r="N277" s="261">
        <v>2021</v>
      </c>
      <c r="O277" s="219">
        <f>ROUND(IF(Table1[[#This Row],[Valuation Year]]=2016,(Table1[[#This Row],[Total Construction Cost ($)]]+Table1[[#This Row],[Land Value]])*('General Input Sheet'!$G$38/'General Input Sheet'!$G$43),Table1[[#This Row],[Total Construction Cost ($)]]+Table1[[#This Row],[Land Value]]),0)</f>
        <v>1933996</v>
      </c>
      <c r="P277" s="139" t="str" cm="1">
        <f t="array" ref="P277">_xlfn.IFS(Table1[[#This Row],[Asset Class]]&lt;&gt;"Local","y",P$11=$E277,"y",Table1[[#This Row],[Asset Class]]="Local","")</f>
        <v>y</v>
      </c>
      <c r="Q277" s="99" t="str" cm="1">
        <f t="array" ref="Q277">_xlfn.IFS(Table1[[#This Row],[Asset Class]]&lt;&gt;"Local","y",Q$11=$E277,"y",Table1[[#This Row],[Asset Class]]="Local","")</f>
        <v>y</v>
      </c>
      <c r="R277" s="99" t="str" cm="1">
        <f t="array" ref="R277">_xlfn.IFS(Table1[[#This Row],[Asset Class]]&lt;&gt;"Local","y",R$11=$E277,"y",Table1[[#This Row],[Asset Class]]="Local","")</f>
        <v>y</v>
      </c>
      <c r="S277" s="358" t="str" cm="1">
        <f t="array" ref="S277">_xlfn.IFS(Table1[[#This Row],[Asset Class]]&lt;&gt;"Local","y",S$11=$E277,"y",Table1[[#This Row],[Asset Class]]="Local","")</f>
        <v>y</v>
      </c>
      <c r="U277" s="109">
        <f>IF(Table1[[#This Row],[Asset Class]]&lt;&gt;"Local",0.25,IF(P277="y",1,""))</f>
        <v>0.25</v>
      </c>
      <c r="V277" s="435">
        <f>IF(Table1[[#This Row],[Asset Class]]&lt;&gt;"Local",0.25,IF(Q277="y",1,""))</f>
        <v>0.25</v>
      </c>
      <c r="W277" s="435">
        <f>IF(Table1[[#This Row],[Asset Class]]&lt;&gt;"Local",0.25,IF(R277="y",1,""))</f>
        <v>0.25</v>
      </c>
      <c r="X277" s="435">
        <f>IF(Table1[[#This Row],[Asset Class]]&lt;&gt;"Local",0.25,IF(S277="y",1,""))</f>
        <v>0.25</v>
      </c>
      <c r="Y277" s="109">
        <f t="shared" si="25"/>
        <v>1</v>
      </c>
      <c r="AA277" s="274">
        <f t="shared" si="26"/>
        <v>483499</v>
      </c>
      <c r="AB277" s="275">
        <f t="shared" si="27"/>
        <v>483499</v>
      </c>
      <c r="AC277" s="275">
        <f t="shared" si="28"/>
        <v>483499</v>
      </c>
      <c r="AD277" s="275">
        <f t="shared" si="29"/>
        <v>483499</v>
      </c>
      <c r="AE277" s="276">
        <f t="shared" si="30"/>
        <v>1933996</v>
      </c>
    </row>
    <row r="278" spans="2:31">
      <c r="B278" s="227" t="s">
        <v>545</v>
      </c>
      <c r="C278" s="228" t="s">
        <v>547</v>
      </c>
      <c r="D278" s="228" t="s">
        <v>105</v>
      </c>
      <c r="E278" s="228" t="s">
        <v>113</v>
      </c>
      <c r="F278" s="258" t="s">
        <v>135</v>
      </c>
      <c r="G278" s="374">
        <v>0.5</v>
      </c>
      <c r="H278" s="377">
        <v>20697.762231179277</v>
      </c>
      <c r="I278" s="382">
        <v>566.28724924743767</v>
      </c>
      <c r="J278" s="349">
        <f>Table1[[#This Row],[Embellishment Area (m2)]]*Table1[[#This Row],[Construction Unit Rate ($/m)]]*Table1[[#This Row],[Embellishment Area Factor]]</f>
        <v>5860439.41973601</v>
      </c>
      <c r="K278" s="263">
        <v>41395.524462358553</v>
      </c>
      <c r="L278" s="354">
        <v>75.676903388107434</v>
      </c>
      <c r="M278" s="101">
        <f>Table1[[#This Row],[Size of land (m2)]]*Table1[[#This Row],[Land Unit Rate ($/m2)]]</f>
        <v>3132685.105437946</v>
      </c>
      <c r="N278" s="261">
        <v>2021</v>
      </c>
      <c r="O278" s="219">
        <f>ROUND(IF(Table1[[#This Row],[Valuation Year]]=2016,(Table1[[#This Row],[Total Construction Cost ($)]]+Table1[[#This Row],[Land Value]])*('General Input Sheet'!$G$38/'General Input Sheet'!$G$43),Table1[[#This Row],[Total Construction Cost ($)]]+Table1[[#This Row],[Land Value]]),0)</f>
        <v>8993125</v>
      </c>
      <c r="P278" s="139" t="str" cm="1">
        <f t="array" ref="P278">_xlfn.IFS(Table1[[#This Row],[Asset Class]]&lt;&gt;"Local","y",P$11=$E278,"y",Table1[[#This Row],[Asset Class]]="Local","")</f>
        <v>y</v>
      </c>
      <c r="Q278" s="99" t="str" cm="1">
        <f t="array" ref="Q278">_xlfn.IFS(Table1[[#This Row],[Asset Class]]&lt;&gt;"Local","y",Q$11=$E278,"y",Table1[[#This Row],[Asset Class]]="Local","")</f>
        <v>y</v>
      </c>
      <c r="R278" s="99" t="str" cm="1">
        <f t="array" ref="R278">_xlfn.IFS(Table1[[#This Row],[Asset Class]]&lt;&gt;"Local","y",R$11=$E278,"y",Table1[[#This Row],[Asset Class]]="Local","")</f>
        <v>y</v>
      </c>
      <c r="S278" s="358" t="str" cm="1">
        <f t="array" ref="S278">_xlfn.IFS(Table1[[#This Row],[Asset Class]]&lt;&gt;"Local","y",S$11=$E278,"y",Table1[[#This Row],[Asset Class]]="Local","")</f>
        <v>y</v>
      </c>
      <c r="U278" s="109">
        <f>IF(Table1[[#This Row],[Asset Class]]&lt;&gt;"Local",0.25,IF(P278="y",1,""))</f>
        <v>0.25</v>
      </c>
      <c r="V278" s="435">
        <f>IF(Table1[[#This Row],[Asset Class]]&lt;&gt;"Local",0.25,IF(Q278="y",1,""))</f>
        <v>0.25</v>
      </c>
      <c r="W278" s="435">
        <f>IF(Table1[[#This Row],[Asset Class]]&lt;&gt;"Local",0.25,IF(R278="y",1,""))</f>
        <v>0.25</v>
      </c>
      <c r="X278" s="435">
        <f>IF(Table1[[#This Row],[Asset Class]]&lt;&gt;"Local",0.25,IF(S278="y",1,""))</f>
        <v>0.25</v>
      </c>
      <c r="Y278" s="109">
        <f t="shared" si="25"/>
        <v>1</v>
      </c>
      <c r="AA278" s="274">
        <f t="shared" si="26"/>
        <v>2248281.25</v>
      </c>
      <c r="AB278" s="275">
        <f t="shared" si="27"/>
        <v>2248281.25</v>
      </c>
      <c r="AC278" s="275">
        <f t="shared" si="28"/>
        <v>2248281.25</v>
      </c>
      <c r="AD278" s="275">
        <f t="shared" si="29"/>
        <v>2248281.25</v>
      </c>
      <c r="AE278" s="276">
        <f t="shared" si="30"/>
        <v>8993125</v>
      </c>
    </row>
    <row r="279" spans="2:31">
      <c r="B279" s="227" t="s">
        <v>545</v>
      </c>
      <c r="C279" s="228" t="s">
        <v>548</v>
      </c>
      <c r="D279" s="228" t="s">
        <v>105</v>
      </c>
      <c r="E279" s="228" t="s">
        <v>113</v>
      </c>
      <c r="F279" s="258" t="s">
        <v>102</v>
      </c>
      <c r="G279" s="374">
        <v>0.5</v>
      </c>
      <c r="H279" s="377">
        <v>3973.2289644426046</v>
      </c>
      <c r="I279" s="382">
        <v>566.28724924743767</v>
      </c>
      <c r="J279" s="349">
        <f>Table1[[#This Row],[Embellishment Area (m2)]]*Table1[[#This Row],[Construction Unit Rate ($/m)]]*Table1[[#This Row],[Embellishment Area Factor]]</f>
        <v>1124994.4504522239</v>
      </c>
      <c r="K279" s="263">
        <v>7946.4579288852092</v>
      </c>
      <c r="L279" s="354">
        <v>75.676903388107434</v>
      </c>
      <c r="M279" s="101">
        <f>Table1[[#This Row],[Size of land (m2)]]*Table1[[#This Row],[Land Unit Rate ($/m2)]]</f>
        <v>601363.32896190626</v>
      </c>
      <c r="N279" s="261">
        <v>2021</v>
      </c>
      <c r="O279" s="219">
        <f>ROUND(IF(Table1[[#This Row],[Valuation Year]]=2016,(Table1[[#This Row],[Total Construction Cost ($)]]+Table1[[#This Row],[Land Value]])*('General Input Sheet'!$G$38/'General Input Sheet'!$G$43),Table1[[#This Row],[Total Construction Cost ($)]]+Table1[[#This Row],[Land Value]]),0)</f>
        <v>1726358</v>
      </c>
      <c r="P279" s="139" t="str" cm="1">
        <f t="array" ref="P279">_xlfn.IFS(Table1[[#This Row],[Asset Class]]&lt;&gt;"Local","y",P$11=$E279,"y",Table1[[#This Row],[Asset Class]]="Local","")</f>
        <v>y</v>
      </c>
      <c r="Q279" s="99" t="str" cm="1">
        <f t="array" ref="Q279">_xlfn.IFS(Table1[[#This Row],[Asset Class]]&lt;&gt;"Local","y",Q$11=$E279,"y",Table1[[#This Row],[Asset Class]]="Local","")</f>
        <v>y</v>
      </c>
      <c r="R279" s="99" t="str" cm="1">
        <f t="array" ref="R279">_xlfn.IFS(Table1[[#This Row],[Asset Class]]&lt;&gt;"Local","y",R$11=$E279,"y",Table1[[#This Row],[Asset Class]]="Local","")</f>
        <v>y</v>
      </c>
      <c r="S279" s="358" t="str" cm="1">
        <f t="array" ref="S279">_xlfn.IFS(Table1[[#This Row],[Asset Class]]&lt;&gt;"Local","y",S$11=$E279,"y",Table1[[#This Row],[Asset Class]]="Local","")</f>
        <v>y</v>
      </c>
      <c r="U279" s="109">
        <f>IF(Table1[[#This Row],[Asset Class]]&lt;&gt;"Local",0.25,IF(P279="y",1,""))</f>
        <v>0.25</v>
      </c>
      <c r="V279" s="435">
        <f>IF(Table1[[#This Row],[Asset Class]]&lt;&gt;"Local",0.25,IF(Q279="y",1,""))</f>
        <v>0.25</v>
      </c>
      <c r="W279" s="435">
        <f>IF(Table1[[#This Row],[Asset Class]]&lt;&gt;"Local",0.25,IF(R279="y",1,""))</f>
        <v>0.25</v>
      </c>
      <c r="X279" s="435">
        <f>IF(Table1[[#This Row],[Asset Class]]&lt;&gt;"Local",0.25,IF(S279="y",1,""))</f>
        <v>0.25</v>
      </c>
      <c r="Y279" s="109">
        <f t="shared" si="25"/>
        <v>1</v>
      </c>
      <c r="AA279" s="274">
        <f t="shared" si="26"/>
        <v>431589.5</v>
      </c>
      <c r="AB279" s="275">
        <f t="shared" si="27"/>
        <v>431589.5</v>
      </c>
      <c r="AC279" s="275">
        <f t="shared" si="28"/>
        <v>431589.5</v>
      </c>
      <c r="AD279" s="275">
        <f t="shared" si="29"/>
        <v>431589.5</v>
      </c>
      <c r="AE279" s="276">
        <f t="shared" si="30"/>
        <v>1726358</v>
      </c>
    </row>
    <row r="280" spans="2:31">
      <c r="B280" s="227" t="s">
        <v>545</v>
      </c>
      <c r="C280" s="228" t="s">
        <v>549</v>
      </c>
      <c r="D280" s="228" t="s">
        <v>105</v>
      </c>
      <c r="E280" s="228" t="s">
        <v>113</v>
      </c>
      <c r="F280" s="258" t="s">
        <v>107</v>
      </c>
      <c r="G280" s="374">
        <v>0.5</v>
      </c>
      <c r="H280" s="377">
        <v>6108.8360361373498</v>
      </c>
      <c r="I280" s="382">
        <v>566.28724924743767</v>
      </c>
      <c r="J280" s="349">
        <f>Table1[[#This Row],[Embellishment Area (m2)]]*Table1[[#This Row],[Construction Unit Rate ($/m)]]*Table1[[#This Row],[Embellishment Area Factor]]</f>
        <v>1729677.9775039202</v>
      </c>
      <c r="K280" s="263">
        <v>12217.6720722747</v>
      </c>
      <c r="L280" s="354">
        <v>75.676903388107434</v>
      </c>
      <c r="M280" s="101">
        <f>Table1[[#This Row],[Size of land (m2)]]*Table1[[#This Row],[Land Unit Rate ($/m2)]]</f>
        <v>924595.58904111083</v>
      </c>
      <c r="N280" s="261">
        <v>2021</v>
      </c>
      <c r="O280" s="219">
        <f>ROUND(IF(Table1[[#This Row],[Valuation Year]]=2016,(Table1[[#This Row],[Total Construction Cost ($)]]+Table1[[#This Row],[Land Value]])*('General Input Sheet'!$G$38/'General Input Sheet'!$G$43),Table1[[#This Row],[Total Construction Cost ($)]]+Table1[[#This Row],[Land Value]]),0)</f>
        <v>2654274</v>
      </c>
      <c r="P280" s="139" t="str" cm="1">
        <f t="array" ref="P280">_xlfn.IFS(Table1[[#This Row],[Asset Class]]&lt;&gt;"Local","y",P$11=$E280,"y",Table1[[#This Row],[Asset Class]]="Local","")</f>
        <v>y</v>
      </c>
      <c r="Q280" s="99" t="str" cm="1">
        <f t="array" ref="Q280">_xlfn.IFS(Table1[[#This Row],[Asset Class]]&lt;&gt;"Local","y",Q$11=$E280,"y",Table1[[#This Row],[Asset Class]]="Local","")</f>
        <v>y</v>
      </c>
      <c r="R280" s="99" t="str" cm="1">
        <f t="array" ref="R280">_xlfn.IFS(Table1[[#This Row],[Asset Class]]&lt;&gt;"Local","y",R$11=$E280,"y",Table1[[#This Row],[Asset Class]]="Local","")</f>
        <v>y</v>
      </c>
      <c r="S280" s="358" t="str" cm="1">
        <f t="array" ref="S280">_xlfn.IFS(Table1[[#This Row],[Asset Class]]&lt;&gt;"Local","y",S$11=$E280,"y",Table1[[#This Row],[Asset Class]]="Local","")</f>
        <v>y</v>
      </c>
      <c r="U280" s="109">
        <f>IF(Table1[[#This Row],[Asset Class]]&lt;&gt;"Local",0.25,IF(P280="y",1,""))</f>
        <v>0.25</v>
      </c>
      <c r="V280" s="435">
        <f>IF(Table1[[#This Row],[Asset Class]]&lt;&gt;"Local",0.25,IF(Q280="y",1,""))</f>
        <v>0.25</v>
      </c>
      <c r="W280" s="435">
        <f>IF(Table1[[#This Row],[Asset Class]]&lt;&gt;"Local",0.25,IF(R280="y",1,""))</f>
        <v>0.25</v>
      </c>
      <c r="X280" s="435">
        <f>IF(Table1[[#This Row],[Asset Class]]&lt;&gt;"Local",0.25,IF(S280="y",1,""))</f>
        <v>0.25</v>
      </c>
      <c r="Y280" s="109">
        <f t="shared" si="25"/>
        <v>1</v>
      </c>
      <c r="AA280" s="274">
        <f t="shared" si="26"/>
        <v>663568.5</v>
      </c>
      <c r="AB280" s="275">
        <f t="shared" si="27"/>
        <v>663568.5</v>
      </c>
      <c r="AC280" s="275">
        <f t="shared" si="28"/>
        <v>663568.5</v>
      </c>
      <c r="AD280" s="275">
        <f t="shared" si="29"/>
        <v>663568.5</v>
      </c>
      <c r="AE280" s="276">
        <f t="shared" si="30"/>
        <v>2654274</v>
      </c>
    </row>
    <row r="281" spans="2:31">
      <c r="B281" s="227" t="s">
        <v>545</v>
      </c>
      <c r="C281" s="228" t="s">
        <v>550</v>
      </c>
      <c r="D281" s="228" t="s">
        <v>105</v>
      </c>
      <c r="E281" s="228" t="s">
        <v>113</v>
      </c>
      <c r="F281" s="258" t="s">
        <v>102</v>
      </c>
      <c r="G281" s="374">
        <v>0.5</v>
      </c>
      <c r="H281" s="377">
        <v>4223.1174497235106</v>
      </c>
      <c r="I281" s="382">
        <v>566.28724924743767</v>
      </c>
      <c r="J281" s="349">
        <f>Table1[[#This Row],[Embellishment Area (m2)]]*Table1[[#This Row],[Construction Unit Rate ($/m)]]*Table1[[#This Row],[Embellishment Area Factor]]</f>
        <v>1195748.7819263905</v>
      </c>
      <c r="K281" s="263">
        <v>8446.2348994470212</v>
      </c>
      <c r="L281" s="354">
        <v>75.676903388107434</v>
      </c>
      <c r="M281" s="101">
        <f>Table1[[#This Row],[Size of land (m2)]]*Table1[[#This Row],[Land Unit Rate ($/m2)]]</f>
        <v>639184.90247871354</v>
      </c>
      <c r="N281" s="261">
        <v>2021</v>
      </c>
      <c r="O281" s="219">
        <f>ROUND(IF(Table1[[#This Row],[Valuation Year]]=2016,(Table1[[#This Row],[Total Construction Cost ($)]]+Table1[[#This Row],[Land Value]])*('General Input Sheet'!$G$38/'General Input Sheet'!$G$43),Table1[[#This Row],[Total Construction Cost ($)]]+Table1[[#This Row],[Land Value]]),0)</f>
        <v>1834934</v>
      </c>
      <c r="P281" s="139" t="str" cm="1">
        <f t="array" ref="P281">_xlfn.IFS(Table1[[#This Row],[Asset Class]]&lt;&gt;"Local","y",P$11=$E281,"y",Table1[[#This Row],[Asset Class]]="Local","")</f>
        <v>y</v>
      </c>
      <c r="Q281" s="99" t="str" cm="1">
        <f t="array" ref="Q281">_xlfn.IFS(Table1[[#This Row],[Asset Class]]&lt;&gt;"Local","y",Q$11=$E281,"y",Table1[[#This Row],[Asset Class]]="Local","")</f>
        <v>y</v>
      </c>
      <c r="R281" s="99" t="str" cm="1">
        <f t="array" ref="R281">_xlfn.IFS(Table1[[#This Row],[Asset Class]]&lt;&gt;"Local","y",R$11=$E281,"y",Table1[[#This Row],[Asset Class]]="Local","")</f>
        <v>y</v>
      </c>
      <c r="S281" s="358" t="str" cm="1">
        <f t="array" ref="S281">_xlfn.IFS(Table1[[#This Row],[Asset Class]]&lt;&gt;"Local","y",S$11=$E281,"y",Table1[[#This Row],[Asset Class]]="Local","")</f>
        <v>y</v>
      </c>
      <c r="U281" s="109">
        <f>IF(Table1[[#This Row],[Asset Class]]&lt;&gt;"Local",0.25,IF(P281="y",1,""))</f>
        <v>0.25</v>
      </c>
      <c r="V281" s="435">
        <f>IF(Table1[[#This Row],[Asset Class]]&lt;&gt;"Local",0.25,IF(Q281="y",1,""))</f>
        <v>0.25</v>
      </c>
      <c r="W281" s="435">
        <f>IF(Table1[[#This Row],[Asset Class]]&lt;&gt;"Local",0.25,IF(R281="y",1,""))</f>
        <v>0.25</v>
      </c>
      <c r="X281" s="435">
        <f>IF(Table1[[#This Row],[Asset Class]]&lt;&gt;"Local",0.25,IF(S281="y",1,""))</f>
        <v>0.25</v>
      </c>
      <c r="Y281" s="109">
        <f t="shared" si="25"/>
        <v>1</v>
      </c>
      <c r="AA281" s="274">
        <f t="shared" si="26"/>
        <v>458733.5</v>
      </c>
      <c r="AB281" s="275">
        <f t="shared" si="27"/>
        <v>458733.5</v>
      </c>
      <c r="AC281" s="275">
        <f t="shared" si="28"/>
        <v>458733.5</v>
      </c>
      <c r="AD281" s="275">
        <f t="shared" si="29"/>
        <v>458733.5</v>
      </c>
      <c r="AE281" s="276">
        <f t="shared" si="30"/>
        <v>1834934</v>
      </c>
    </row>
    <row r="282" spans="2:31">
      <c r="B282" s="227" t="s">
        <v>545</v>
      </c>
      <c r="C282" s="228" t="s">
        <v>551</v>
      </c>
      <c r="D282" s="228" t="s">
        <v>105</v>
      </c>
      <c r="E282" s="228" t="s">
        <v>113</v>
      </c>
      <c r="F282" s="258" t="s">
        <v>102</v>
      </c>
      <c r="G282" s="374">
        <v>0.5</v>
      </c>
      <c r="H282" s="377">
        <v>3581.7085959581568</v>
      </c>
      <c r="I282" s="382">
        <v>566.28724924743767</v>
      </c>
      <c r="J282" s="349">
        <f>Table1[[#This Row],[Embellishment Area (m2)]]*Table1[[#This Row],[Construction Unit Rate ($/m)]]*Table1[[#This Row],[Embellishment Area Factor]]</f>
        <v>1014137.9542055234</v>
      </c>
      <c r="K282" s="263">
        <v>7163.4171919163136</v>
      </c>
      <c r="L282" s="354">
        <v>75.676903388107434</v>
      </c>
      <c r="M282" s="101">
        <f>Table1[[#This Row],[Size of land (m2)]]*Table1[[#This Row],[Land Unit Rate ($/m2)]]</f>
        <v>542105.23076135875</v>
      </c>
      <c r="N282" s="261">
        <v>2021</v>
      </c>
      <c r="O282" s="219">
        <f>ROUND(IF(Table1[[#This Row],[Valuation Year]]=2016,(Table1[[#This Row],[Total Construction Cost ($)]]+Table1[[#This Row],[Land Value]])*('General Input Sheet'!$G$38/'General Input Sheet'!$G$43),Table1[[#This Row],[Total Construction Cost ($)]]+Table1[[#This Row],[Land Value]]),0)</f>
        <v>1556243</v>
      </c>
      <c r="P282" s="139" t="str" cm="1">
        <f t="array" ref="P282">_xlfn.IFS(Table1[[#This Row],[Asset Class]]&lt;&gt;"Local","y",P$11=$E282,"y",Table1[[#This Row],[Asset Class]]="Local","")</f>
        <v>y</v>
      </c>
      <c r="Q282" s="99" t="str" cm="1">
        <f t="array" ref="Q282">_xlfn.IFS(Table1[[#This Row],[Asset Class]]&lt;&gt;"Local","y",Q$11=$E282,"y",Table1[[#This Row],[Asset Class]]="Local","")</f>
        <v>y</v>
      </c>
      <c r="R282" s="99" t="str" cm="1">
        <f t="array" ref="R282">_xlfn.IFS(Table1[[#This Row],[Asset Class]]&lt;&gt;"Local","y",R$11=$E282,"y",Table1[[#This Row],[Asset Class]]="Local","")</f>
        <v>y</v>
      </c>
      <c r="S282" s="358" t="str" cm="1">
        <f t="array" ref="S282">_xlfn.IFS(Table1[[#This Row],[Asset Class]]&lt;&gt;"Local","y",S$11=$E282,"y",Table1[[#This Row],[Asset Class]]="Local","")</f>
        <v>y</v>
      </c>
      <c r="U282" s="109">
        <f>IF(Table1[[#This Row],[Asset Class]]&lt;&gt;"Local",0.25,IF(P282="y",1,""))</f>
        <v>0.25</v>
      </c>
      <c r="V282" s="435">
        <f>IF(Table1[[#This Row],[Asset Class]]&lt;&gt;"Local",0.25,IF(Q282="y",1,""))</f>
        <v>0.25</v>
      </c>
      <c r="W282" s="435">
        <f>IF(Table1[[#This Row],[Asset Class]]&lt;&gt;"Local",0.25,IF(R282="y",1,""))</f>
        <v>0.25</v>
      </c>
      <c r="X282" s="435">
        <f>IF(Table1[[#This Row],[Asset Class]]&lt;&gt;"Local",0.25,IF(S282="y",1,""))</f>
        <v>0.25</v>
      </c>
      <c r="Y282" s="109">
        <f t="shared" si="25"/>
        <v>1</v>
      </c>
      <c r="AA282" s="274">
        <f t="shared" si="26"/>
        <v>389060.75</v>
      </c>
      <c r="AB282" s="275">
        <f t="shared" si="27"/>
        <v>389060.75</v>
      </c>
      <c r="AC282" s="275">
        <f t="shared" si="28"/>
        <v>389060.75</v>
      </c>
      <c r="AD282" s="275">
        <f t="shared" si="29"/>
        <v>389060.75</v>
      </c>
      <c r="AE282" s="276">
        <f t="shared" si="30"/>
        <v>1556243</v>
      </c>
    </row>
    <row r="283" spans="2:31">
      <c r="B283" s="227" t="s">
        <v>545</v>
      </c>
      <c r="C283" s="228" t="s">
        <v>552</v>
      </c>
      <c r="D283" s="228" t="s">
        <v>105</v>
      </c>
      <c r="E283" s="228" t="s">
        <v>113</v>
      </c>
      <c r="F283" s="258" t="s">
        <v>107</v>
      </c>
      <c r="G283" s="374">
        <v>0.5</v>
      </c>
      <c r="H283" s="377">
        <v>2155.2269822457724</v>
      </c>
      <c r="I283" s="382">
        <v>566.28724924743767</v>
      </c>
      <c r="J283" s="349">
        <f>Table1[[#This Row],[Embellishment Area (m2)]]*Table1[[#This Row],[Construction Unit Rate ($/m)]]*Table1[[#This Row],[Embellishment Area Factor]]</f>
        <v>610238.7796399073</v>
      </c>
      <c r="K283" s="263">
        <v>4310.4539644915449</v>
      </c>
      <c r="L283" s="354">
        <v>75.676903388107434</v>
      </c>
      <c r="M283" s="101">
        <f>Table1[[#This Row],[Size of land (m2)]]*Table1[[#This Row],[Land Unit Rate ($/m2)]]</f>
        <v>326201.80822971131</v>
      </c>
      <c r="N283" s="261">
        <v>2021</v>
      </c>
      <c r="O283" s="219">
        <f>ROUND(IF(Table1[[#This Row],[Valuation Year]]=2016,(Table1[[#This Row],[Total Construction Cost ($)]]+Table1[[#This Row],[Land Value]])*('General Input Sheet'!$G$38/'General Input Sheet'!$G$43),Table1[[#This Row],[Total Construction Cost ($)]]+Table1[[#This Row],[Land Value]]),0)</f>
        <v>936441</v>
      </c>
      <c r="P283" s="139" t="str" cm="1">
        <f t="array" ref="P283">_xlfn.IFS(Table1[[#This Row],[Asset Class]]&lt;&gt;"Local","y",P$11=$E283,"y",Table1[[#This Row],[Asset Class]]="Local","")</f>
        <v>y</v>
      </c>
      <c r="Q283" s="99" t="str" cm="1">
        <f t="array" ref="Q283">_xlfn.IFS(Table1[[#This Row],[Asset Class]]&lt;&gt;"Local","y",Q$11=$E283,"y",Table1[[#This Row],[Asset Class]]="Local","")</f>
        <v>y</v>
      </c>
      <c r="R283" s="99" t="str" cm="1">
        <f t="array" ref="R283">_xlfn.IFS(Table1[[#This Row],[Asset Class]]&lt;&gt;"Local","y",R$11=$E283,"y",Table1[[#This Row],[Asset Class]]="Local","")</f>
        <v>y</v>
      </c>
      <c r="S283" s="358" t="str" cm="1">
        <f t="array" ref="S283">_xlfn.IFS(Table1[[#This Row],[Asset Class]]&lt;&gt;"Local","y",S$11=$E283,"y",Table1[[#This Row],[Asset Class]]="Local","")</f>
        <v>y</v>
      </c>
      <c r="U283" s="109">
        <f>IF(Table1[[#This Row],[Asset Class]]&lt;&gt;"Local",0.25,IF(P283="y",1,""))</f>
        <v>0.25</v>
      </c>
      <c r="V283" s="435">
        <f>IF(Table1[[#This Row],[Asset Class]]&lt;&gt;"Local",0.25,IF(Q283="y",1,""))</f>
        <v>0.25</v>
      </c>
      <c r="W283" s="435">
        <f>IF(Table1[[#This Row],[Asset Class]]&lt;&gt;"Local",0.25,IF(R283="y",1,""))</f>
        <v>0.25</v>
      </c>
      <c r="X283" s="435">
        <f>IF(Table1[[#This Row],[Asset Class]]&lt;&gt;"Local",0.25,IF(S283="y",1,""))</f>
        <v>0.25</v>
      </c>
      <c r="Y283" s="109">
        <f t="shared" si="25"/>
        <v>1</v>
      </c>
      <c r="AA283" s="274">
        <f t="shared" si="26"/>
        <v>234110.25</v>
      </c>
      <c r="AB283" s="275">
        <f t="shared" si="27"/>
        <v>234110.25</v>
      </c>
      <c r="AC283" s="275">
        <f t="shared" si="28"/>
        <v>234110.25</v>
      </c>
      <c r="AD283" s="275">
        <f t="shared" si="29"/>
        <v>234110.25</v>
      </c>
      <c r="AE283" s="276">
        <f t="shared" si="30"/>
        <v>936441</v>
      </c>
    </row>
    <row r="284" spans="2:31">
      <c r="B284" s="227" t="s">
        <v>553</v>
      </c>
      <c r="C284" s="228" t="s">
        <v>554</v>
      </c>
      <c r="D284" s="228" t="s">
        <v>105</v>
      </c>
      <c r="E284" s="228" t="s">
        <v>113</v>
      </c>
      <c r="F284" s="258" t="s">
        <v>102</v>
      </c>
      <c r="G284" s="374">
        <v>0.5</v>
      </c>
      <c r="H284" s="377">
        <v>23751.647526792683</v>
      </c>
      <c r="I284" s="382">
        <v>566.28724924743767</v>
      </c>
      <c r="J284" s="349">
        <f>Table1[[#This Row],[Embellishment Area (m2)]]*Table1[[#This Row],[Construction Unit Rate ($/m)]]*Table1[[#This Row],[Embellishment Area Factor]]</f>
        <v>6725127.5715210671</v>
      </c>
      <c r="K284" s="263">
        <v>47503.295053585367</v>
      </c>
      <c r="L284" s="354">
        <v>75.676903388107434</v>
      </c>
      <c r="M284" s="101">
        <f>Table1[[#This Row],[Size of land (m2)]]*Table1[[#This Row],[Land Unit Rate ($/m2)]]</f>
        <v>3594902.2703869417</v>
      </c>
      <c r="N284" s="261">
        <v>2021</v>
      </c>
      <c r="O284" s="219">
        <f>ROUND(IF(Table1[[#This Row],[Valuation Year]]=2016,(Table1[[#This Row],[Total Construction Cost ($)]]+Table1[[#This Row],[Land Value]])*('General Input Sheet'!$G$38/'General Input Sheet'!$G$43),Table1[[#This Row],[Total Construction Cost ($)]]+Table1[[#This Row],[Land Value]]),0)</f>
        <v>10320030</v>
      </c>
      <c r="P284" s="139" t="str" cm="1">
        <f t="array" ref="P284">_xlfn.IFS(Table1[[#This Row],[Asset Class]]&lt;&gt;"Local","y",P$11=$E284,"y",Table1[[#This Row],[Asset Class]]="Local","")</f>
        <v>y</v>
      </c>
      <c r="Q284" s="99" t="str" cm="1">
        <f t="array" ref="Q284">_xlfn.IFS(Table1[[#This Row],[Asset Class]]&lt;&gt;"Local","y",Q$11=$E284,"y",Table1[[#This Row],[Asset Class]]="Local","")</f>
        <v>y</v>
      </c>
      <c r="R284" s="99" t="str" cm="1">
        <f t="array" ref="R284">_xlfn.IFS(Table1[[#This Row],[Asset Class]]&lt;&gt;"Local","y",R$11=$E284,"y",Table1[[#This Row],[Asset Class]]="Local","")</f>
        <v>y</v>
      </c>
      <c r="S284" s="358" t="str" cm="1">
        <f t="array" ref="S284">_xlfn.IFS(Table1[[#This Row],[Asset Class]]&lt;&gt;"Local","y",S$11=$E284,"y",Table1[[#This Row],[Asset Class]]="Local","")</f>
        <v>y</v>
      </c>
      <c r="U284" s="109">
        <f>IF(Table1[[#This Row],[Asset Class]]&lt;&gt;"Local",0.25,IF(P284="y",1,""))</f>
        <v>0.25</v>
      </c>
      <c r="V284" s="435">
        <f>IF(Table1[[#This Row],[Asset Class]]&lt;&gt;"Local",0.25,IF(Q284="y",1,""))</f>
        <v>0.25</v>
      </c>
      <c r="W284" s="435">
        <f>IF(Table1[[#This Row],[Asset Class]]&lt;&gt;"Local",0.25,IF(R284="y",1,""))</f>
        <v>0.25</v>
      </c>
      <c r="X284" s="435">
        <f>IF(Table1[[#This Row],[Asset Class]]&lt;&gt;"Local",0.25,IF(S284="y",1,""))</f>
        <v>0.25</v>
      </c>
      <c r="Y284" s="109">
        <f t="shared" si="25"/>
        <v>1</v>
      </c>
      <c r="AA284" s="274">
        <f t="shared" si="26"/>
        <v>2580007.5</v>
      </c>
      <c r="AB284" s="275">
        <f t="shared" si="27"/>
        <v>2580007.5</v>
      </c>
      <c r="AC284" s="275">
        <f t="shared" si="28"/>
        <v>2580007.5</v>
      </c>
      <c r="AD284" s="275">
        <f t="shared" si="29"/>
        <v>2580007.5</v>
      </c>
      <c r="AE284" s="276">
        <f t="shared" si="30"/>
        <v>10320030</v>
      </c>
    </row>
    <row r="285" spans="2:31">
      <c r="B285" s="227" t="s">
        <v>553</v>
      </c>
      <c r="C285" s="228" t="s">
        <v>555</v>
      </c>
      <c r="D285" s="228" t="s">
        <v>105</v>
      </c>
      <c r="E285" s="228" t="s">
        <v>113</v>
      </c>
      <c r="F285" s="258" t="s">
        <v>135</v>
      </c>
      <c r="G285" s="374">
        <v>0.5</v>
      </c>
      <c r="H285" s="377">
        <v>20819.477844122299</v>
      </c>
      <c r="I285" s="382">
        <v>566.28724924743767</v>
      </c>
      <c r="J285" s="349">
        <f>Table1[[#This Row],[Embellishment Area (m2)]]*Table1[[#This Row],[Construction Unit Rate ($/m)]]*Table1[[#This Row],[Embellishment Area Factor]]</f>
        <v>5894902.4195579952</v>
      </c>
      <c r="K285" s="263">
        <v>41638.955688244598</v>
      </c>
      <c r="L285" s="354">
        <v>75.676903388107434</v>
      </c>
      <c r="M285" s="101">
        <f>Table1[[#This Row],[Size of land (m2)]]*Table1[[#This Row],[Land Unit Rate ($/m2)]]</f>
        <v>3151107.2268009731</v>
      </c>
      <c r="N285" s="261">
        <v>2021</v>
      </c>
      <c r="O285" s="219">
        <f>ROUND(IF(Table1[[#This Row],[Valuation Year]]=2016,(Table1[[#This Row],[Total Construction Cost ($)]]+Table1[[#This Row],[Land Value]])*('General Input Sheet'!$G$38/'General Input Sheet'!$G$43),Table1[[#This Row],[Total Construction Cost ($)]]+Table1[[#This Row],[Land Value]]),0)</f>
        <v>9046010</v>
      </c>
      <c r="P285" s="139" t="str" cm="1">
        <f t="array" ref="P285">_xlfn.IFS(Table1[[#This Row],[Asset Class]]&lt;&gt;"Local","y",P$11=$E285,"y",Table1[[#This Row],[Asset Class]]="Local","")</f>
        <v>y</v>
      </c>
      <c r="Q285" s="99" t="str" cm="1">
        <f t="array" ref="Q285">_xlfn.IFS(Table1[[#This Row],[Asset Class]]&lt;&gt;"Local","y",Q$11=$E285,"y",Table1[[#This Row],[Asset Class]]="Local","")</f>
        <v>y</v>
      </c>
      <c r="R285" s="99" t="str" cm="1">
        <f t="array" ref="R285">_xlfn.IFS(Table1[[#This Row],[Asset Class]]&lt;&gt;"Local","y",R$11=$E285,"y",Table1[[#This Row],[Asset Class]]="Local","")</f>
        <v>y</v>
      </c>
      <c r="S285" s="358" t="str" cm="1">
        <f t="array" ref="S285">_xlfn.IFS(Table1[[#This Row],[Asset Class]]&lt;&gt;"Local","y",S$11=$E285,"y",Table1[[#This Row],[Asset Class]]="Local","")</f>
        <v>y</v>
      </c>
      <c r="U285" s="109">
        <f>IF(Table1[[#This Row],[Asset Class]]&lt;&gt;"Local",0.25,IF(P285="y",1,""))</f>
        <v>0.25</v>
      </c>
      <c r="V285" s="435">
        <f>IF(Table1[[#This Row],[Asset Class]]&lt;&gt;"Local",0.25,IF(Q285="y",1,""))</f>
        <v>0.25</v>
      </c>
      <c r="W285" s="435">
        <f>IF(Table1[[#This Row],[Asset Class]]&lt;&gt;"Local",0.25,IF(R285="y",1,""))</f>
        <v>0.25</v>
      </c>
      <c r="X285" s="435">
        <f>IF(Table1[[#This Row],[Asset Class]]&lt;&gt;"Local",0.25,IF(S285="y",1,""))</f>
        <v>0.25</v>
      </c>
      <c r="Y285" s="109">
        <f t="shared" si="25"/>
        <v>1</v>
      </c>
      <c r="AA285" s="274">
        <f t="shared" si="26"/>
        <v>2261502.5</v>
      </c>
      <c r="AB285" s="275">
        <f t="shared" si="27"/>
        <v>2261502.5</v>
      </c>
      <c r="AC285" s="275">
        <f t="shared" si="28"/>
        <v>2261502.5</v>
      </c>
      <c r="AD285" s="275">
        <f t="shared" si="29"/>
        <v>2261502.5</v>
      </c>
      <c r="AE285" s="276">
        <f t="shared" si="30"/>
        <v>9046010</v>
      </c>
    </row>
    <row r="286" spans="2:31">
      <c r="B286" s="227" t="s">
        <v>553</v>
      </c>
      <c r="C286" s="228" t="s">
        <v>556</v>
      </c>
      <c r="D286" s="228" t="s">
        <v>105</v>
      </c>
      <c r="E286" s="228" t="s">
        <v>113</v>
      </c>
      <c r="F286" s="258" t="s">
        <v>107</v>
      </c>
      <c r="G286" s="374">
        <v>0.5</v>
      </c>
      <c r="H286" s="377">
        <v>6632.3002497122752</v>
      </c>
      <c r="I286" s="382">
        <v>566.28724924743767</v>
      </c>
      <c r="J286" s="349">
        <f>Table1[[#This Row],[Embellishment Area (m2)]]*Table1[[#This Row],[Construction Unit Rate ($/m)]]*Table1[[#This Row],[Embellishment Area Factor]]</f>
        <v>1877893.532296329</v>
      </c>
      <c r="K286" s="263">
        <v>13264.60049942455</v>
      </c>
      <c r="L286" s="354">
        <v>75.676903388107434</v>
      </c>
      <c r="M286" s="101">
        <f>Table1[[#This Row],[Size of land (m2)]]*Table1[[#This Row],[Land Unit Rate ($/m2)]]</f>
        <v>1003823.8904767933</v>
      </c>
      <c r="N286" s="261">
        <v>2021</v>
      </c>
      <c r="O286" s="219">
        <f>ROUND(IF(Table1[[#This Row],[Valuation Year]]=2016,(Table1[[#This Row],[Total Construction Cost ($)]]+Table1[[#This Row],[Land Value]])*('General Input Sheet'!$G$38/'General Input Sheet'!$G$43),Table1[[#This Row],[Total Construction Cost ($)]]+Table1[[#This Row],[Land Value]]),0)</f>
        <v>2881717</v>
      </c>
      <c r="P286" s="139" t="str" cm="1">
        <f t="array" ref="P286">_xlfn.IFS(Table1[[#This Row],[Asset Class]]&lt;&gt;"Local","y",P$11=$E286,"y",Table1[[#This Row],[Asset Class]]="Local","")</f>
        <v>y</v>
      </c>
      <c r="Q286" s="99" t="str" cm="1">
        <f t="array" ref="Q286">_xlfn.IFS(Table1[[#This Row],[Asset Class]]&lt;&gt;"Local","y",Q$11=$E286,"y",Table1[[#This Row],[Asset Class]]="Local","")</f>
        <v>y</v>
      </c>
      <c r="R286" s="99" t="str" cm="1">
        <f t="array" ref="R286">_xlfn.IFS(Table1[[#This Row],[Asset Class]]&lt;&gt;"Local","y",R$11=$E286,"y",Table1[[#This Row],[Asset Class]]="Local","")</f>
        <v>y</v>
      </c>
      <c r="S286" s="358" t="str" cm="1">
        <f t="array" ref="S286">_xlfn.IFS(Table1[[#This Row],[Asset Class]]&lt;&gt;"Local","y",S$11=$E286,"y",Table1[[#This Row],[Asset Class]]="Local","")</f>
        <v>y</v>
      </c>
      <c r="U286" s="109">
        <f>IF(Table1[[#This Row],[Asset Class]]&lt;&gt;"Local",0.25,IF(P286="y",1,""))</f>
        <v>0.25</v>
      </c>
      <c r="V286" s="435">
        <f>IF(Table1[[#This Row],[Asset Class]]&lt;&gt;"Local",0.25,IF(Q286="y",1,""))</f>
        <v>0.25</v>
      </c>
      <c r="W286" s="435">
        <f>IF(Table1[[#This Row],[Asset Class]]&lt;&gt;"Local",0.25,IF(R286="y",1,""))</f>
        <v>0.25</v>
      </c>
      <c r="X286" s="435">
        <f>IF(Table1[[#This Row],[Asset Class]]&lt;&gt;"Local",0.25,IF(S286="y",1,""))</f>
        <v>0.25</v>
      </c>
      <c r="Y286" s="109">
        <f t="shared" si="25"/>
        <v>1</v>
      </c>
      <c r="AA286" s="274">
        <f t="shared" si="26"/>
        <v>720429.25</v>
      </c>
      <c r="AB286" s="275">
        <f t="shared" si="27"/>
        <v>720429.25</v>
      </c>
      <c r="AC286" s="275">
        <f t="shared" si="28"/>
        <v>720429.25</v>
      </c>
      <c r="AD286" s="275">
        <f t="shared" si="29"/>
        <v>720429.25</v>
      </c>
      <c r="AE286" s="276">
        <f t="shared" si="30"/>
        <v>2881717</v>
      </c>
    </row>
    <row r="287" spans="2:31">
      <c r="B287" s="227" t="s">
        <v>557</v>
      </c>
      <c r="C287" s="228" t="s">
        <v>558</v>
      </c>
      <c r="D287" s="228" t="s">
        <v>110</v>
      </c>
      <c r="E287" s="228" t="s">
        <v>113</v>
      </c>
      <c r="F287" s="258" t="s">
        <v>102</v>
      </c>
      <c r="G287" s="374">
        <v>0.5</v>
      </c>
      <c r="H287" s="377">
        <v>8349.0414864964696</v>
      </c>
      <c r="I287" s="382">
        <v>77.371645491830151</v>
      </c>
      <c r="J287" s="349">
        <f>Table1[[#This Row],[Embellishment Area (m2)]]*Table1[[#This Row],[Construction Unit Rate ($/m)]]*Table1[[#This Row],[Embellishment Area Factor]]</f>
        <v>322989.53904489375</v>
      </c>
      <c r="K287" s="263">
        <v>16698.082972992939</v>
      </c>
      <c r="L287" s="354">
        <v>51.919695325664051</v>
      </c>
      <c r="M287" s="101">
        <f>Table1[[#This Row],[Size of land (m2)]]*Table1[[#This Row],[Land Unit Rate ($/m2)]]</f>
        <v>866959.38048045198</v>
      </c>
      <c r="N287" s="261">
        <v>2021</v>
      </c>
      <c r="O287" s="219">
        <f>ROUND(IF(Table1[[#This Row],[Valuation Year]]=2016,(Table1[[#This Row],[Total Construction Cost ($)]]+Table1[[#This Row],[Land Value]])*('General Input Sheet'!$G$38/'General Input Sheet'!$G$43),Table1[[#This Row],[Total Construction Cost ($)]]+Table1[[#This Row],[Land Value]]),0)</f>
        <v>1189949</v>
      </c>
      <c r="P287" s="139" t="str" cm="1">
        <f t="array" ref="P287">_xlfn.IFS(Table1[[#This Row],[Asset Class]]&lt;&gt;"Local","y",P$11=$E287,"y",Table1[[#This Row],[Asset Class]]="Local","")</f>
        <v/>
      </c>
      <c r="Q287" s="99" t="str" cm="1">
        <f t="array" ref="Q287">_xlfn.IFS(Table1[[#This Row],[Asset Class]]&lt;&gt;"Local","y",Q$11=$E287,"y",Table1[[#This Row],[Asset Class]]="Local","")</f>
        <v/>
      </c>
      <c r="R287" s="99" t="str" cm="1">
        <f t="array" ref="R287">_xlfn.IFS(Table1[[#This Row],[Asset Class]]&lt;&gt;"Local","y",R$11=$E287,"y",Table1[[#This Row],[Asset Class]]="Local","")</f>
        <v/>
      </c>
      <c r="S287" s="358" t="str" cm="1">
        <f t="array" ref="S287">_xlfn.IFS(Table1[[#This Row],[Asset Class]]&lt;&gt;"Local","y",S$11=$E287,"y",Table1[[#This Row],[Asset Class]]="Local","")</f>
        <v>y</v>
      </c>
      <c r="U287" s="109" t="str">
        <f>IF(Table1[[#This Row],[Asset Class]]&lt;&gt;"Local",0.25,IF(P287="y",1,""))</f>
        <v/>
      </c>
      <c r="V287" s="435" t="str">
        <f>IF(Table1[[#This Row],[Asset Class]]&lt;&gt;"Local",0.25,IF(Q287="y",1,""))</f>
        <v/>
      </c>
      <c r="W287" s="435" t="str">
        <f>IF(Table1[[#This Row],[Asset Class]]&lt;&gt;"Local",0.25,IF(R287="y",1,""))</f>
        <v/>
      </c>
      <c r="X287" s="435">
        <f>IF(Table1[[#This Row],[Asset Class]]&lt;&gt;"Local",0.25,IF(S287="y",1,""))</f>
        <v>1</v>
      </c>
      <c r="Y287" s="109">
        <f t="shared" si="25"/>
        <v>1</v>
      </c>
      <c r="AA287" s="274" t="str">
        <f t="shared" si="26"/>
        <v/>
      </c>
      <c r="AB287" s="275" t="str">
        <f t="shared" si="27"/>
        <v/>
      </c>
      <c r="AC287" s="275" t="str">
        <f t="shared" si="28"/>
        <v/>
      </c>
      <c r="AD287" s="275">
        <f t="shared" si="29"/>
        <v>1189949</v>
      </c>
      <c r="AE287" s="276">
        <f t="shared" si="30"/>
        <v>1189949</v>
      </c>
    </row>
    <row r="288" spans="2:31">
      <c r="B288" s="227" t="s">
        <v>557</v>
      </c>
      <c r="C288" s="228" t="s">
        <v>559</v>
      </c>
      <c r="D288" s="228" t="s">
        <v>110</v>
      </c>
      <c r="E288" s="228" t="s">
        <v>113</v>
      </c>
      <c r="F288" s="258" t="s">
        <v>107</v>
      </c>
      <c r="G288" s="374">
        <v>0.5</v>
      </c>
      <c r="H288" s="377">
        <v>8082.4583292284251</v>
      </c>
      <c r="I288" s="382">
        <v>77.371645491830151</v>
      </c>
      <c r="J288" s="349">
        <f>Table1[[#This Row],[Embellishment Area (m2)]]*Table1[[#This Row],[Construction Unit Rate ($/m)]]*Table1[[#This Row],[Embellishment Area Factor]]</f>
        <v>312676.55027577578</v>
      </c>
      <c r="K288" s="263">
        <v>16164.91665845685</v>
      </c>
      <c r="L288" s="354">
        <v>51.919695325664051</v>
      </c>
      <c r="M288" s="101">
        <f>Table1[[#This Row],[Size of land (m2)]]*Table1[[#This Row],[Land Unit Rate ($/m2)]]</f>
        <v>839277.54787183111</v>
      </c>
      <c r="N288" s="261">
        <v>2021</v>
      </c>
      <c r="O288" s="219">
        <f>ROUND(IF(Table1[[#This Row],[Valuation Year]]=2016,(Table1[[#This Row],[Total Construction Cost ($)]]+Table1[[#This Row],[Land Value]])*('General Input Sheet'!$G$38/'General Input Sheet'!$G$43),Table1[[#This Row],[Total Construction Cost ($)]]+Table1[[#This Row],[Land Value]]),0)</f>
        <v>1151954</v>
      </c>
      <c r="P288" s="139" t="str" cm="1">
        <f t="array" ref="P288">_xlfn.IFS(Table1[[#This Row],[Asset Class]]&lt;&gt;"Local","y",P$11=$E288,"y",Table1[[#This Row],[Asset Class]]="Local","")</f>
        <v/>
      </c>
      <c r="Q288" s="99" t="str" cm="1">
        <f t="array" ref="Q288">_xlfn.IFS(Table1[[#This Row],[Asset Class]]&lt;&gt;"Local","y",Q$11=$E288,"y",Table1[[#This Row],[Asset Class]]="Local","")</f>
        <v/>
      </c>
      <c r="R288" s="99" t="str" cm="1">
        <f t="array" ref="R288">_xlfn.IFS(Table1[[#This Row],[Asset Class]]&lt;&gt;"Local","y",R$11=$E288,"y",Table1[[#This Row],[Asset Class]]="Local","")</f>
        <v/>
      </c>
      <c r="S288" s="358" t="str" cm="1">
        <f t="array" ref="S288">_xlfn.IFS(Table1[[#This Row],[Asset Class]]&lt;&gt;"Local","y",S$11=$E288,"y",Table1[[#This Row],[Asset Class]]="Local","")</f>
        <v>y</v>
      </c>
      <c r="U288" s="109" t="str">
        <f>IF(Table1[[#This Row],[Asset Class]]&lt;&gt;"Local",0.25,IF(P288="y",1,""))</f>
        <v/>
      </c>
      <c r="V288" s="435" t="str">
        <f>IF(Table1[[#This Row],[Asset Class]]&lt;&gt;"Local",0.25,IF(Q288="y",1,""))</f>
        <v/>
      </c>
      <c r="W288" s="435" t="str">
        <f>IF(Table1[[#This Row],[Asset Class]]&lt;&gt;"Local",0.25,IF(R288="y",1,""))</f>
        <v/>
      </c>
      <c r="X288" s="435">
        <f>IF(Table1[[#This Row],[Asset Class]]&lt;&gt;"Local",0.25,IF(S288="y",1,""))</f>
        <v>1</v>
      </c>
      <c r="Y288" s="109">
        <f t="shared" si="25"/>
        <v>1</v>
      </c>
      <c r="AA288" s="274" t="str">
        <f t="shared" si="26"/>
        <v/>
      </c>
      <c r="AB288" s="275" t="str">
        <f t="shared" si="27"/>
        <v/>
      </c>
      <c r="AC288" s="275" t="str">
        <f t="shared" si="28"/>
        <v/>
      </c>
      <c r="AD288" s="275">
        <f t="shared" si="29"/>
        <v>1151954</v>
      </c>
      <c r="AE288" s="276">
        <f t="shared" si="30"/>
        <v>1151954</v>
      </c>
    </row>
    <row r="289" spans="2:31">
      <c r="B289" s="227" t="s">
        <v>560</v>
      </c>
      <c r="C289" s="228" t="s">
        <v>561</v>
      </c>
      <c r="D289" s="228" t="s">
        <v>110</v>
      </c>
      <c r="E289" s="228" t="s">
        <v>113</v>
      </c>
      <c r="F289" s="258" t="s">
        <v>102</v>
      </c>
      <c r="G289" s="374">
        <v>0.5</v>
      </c>
      <c r="H289" s="377">
        <v>9609.2484179276053</v>
      </c>
      <c r="I289" s="382">
        <v>77.371645491830151</v>
      </c>
      <c r="J289" s="349">
        <f>Table1[[#This Row],[Embellishment Area (m2)]]*Table1[[#This Row],[Construction Unit Rate ($/m)]]*Table1[[#This Row],[Embellishment Area Factor]]</f>
        <v>371741.68101741222</v>
      </c>
      <c r="K289" s="263">
        <v>19218.496835855211</v>
      </c>
      <c r="L289" s="354">
        <v>51.919695325664051</v>
      </c>
      <c r="M289" s="101">
        <f>Table1[[#This Row],[Size of land (m2)]]*Table1[[#This Row],[Land Unit Rate ($/m2)]]</f>
        <v>997818.50033484108</v>
      </c>
      <c r="N289" s="261">
        <v>2021</v>
      </c>
      <c r="O289" s="219">
        <f>ROUND(IF(Table1[[#This Row],[Valuation Year]]=2016,(Table1[[#This Row],[Total Construction Cost ($)]]+Table1[[#This Row],[Land Value]])*('General Input Sheet'!$G$38/'General Input Sheet'!$G$43),Table1[[#This Row],[Total Construction Cost ($)]]+Table1[[#This Row],[Land Value]]),0)</f>
        <v>1369560</v>
      </c>
      <c r="P289" s="139" t="str" cm="1">
        <f t="array" ref="P289">_xlfn.IFS(Table1[[#This Row],[Asset Class]]&lt;&gt;"Local","y",P$11=$E289,"y",Table1[[#This Row],[Asset Class]]="Local","")</f>
        <v/>
      </c>
      <c r="Q289" s="99" t="str" cm="1">
        <f t="array" ref="Q289">_xlfn.IFS(Table1[[#This Row],[Asset Class]]&lt;&gt;"Local","y",Q$11=$E289,"y",Table1[[#This Row],[Asset Class]]="Local","")</f>
        <v/>
      </c>
      <c r="R289" s="99" t="str" cm="1">
        <f t="array" ref="R289">_xlfn.IFS(Table1[[#This Row],[Asset Class]]&lt;&gt;"Local","y",R$11=$E289,"y",Table1[[#This Row],[Asset Class]]="Local","")</f>
        <v/>
      </c>
      <c r="S289" s="358" t="str" cm="1">
        <f t="array" ref="S289">_xlfn.IFS(Table1[[#This Row],[Asset Class]]&lt;&gt;"Local","y",S$11=$E289,"y",Table1[[#This Row],[Asset Class]]="Local","")</f>
        <v>y</v>
      </c>
      <c r="U289" s="109" t="str">
        <f>IF(Table1[[#This Row],[Asset Class]]&lt;&gt;"Local",0.25,IF(P289="y",1,""))</f>
        <v/>
      </c>
      <c r="V289" s="435" t="str">
        <f>IF(Table1[[#This Row],[Asset Class]]&lt;&gt;"Local",0.25,IF(Q289="y",1,""))</f>
        <v/>
      </c>
      <c r="W289" s="435" t="str">
        <f>IF(Table1[[#This Row],[Asset Class]]&lt;&gt;"Local",0.25,IF(R289="y",1,""))</f>
        <v/>
      </c>
      <c r="X289" s="435">
        <f>IF(Table1[[#This Row],[Asset Class]]&lt;&gt;"Local",0.25,IF(S289="y",1,""))</f>
        <v>1</v>
      </c>
      <c r="Y289" s="109">
        <f t="shared" si="25"/>
        <v>1</v>
      </c>
      <c r="AA289" s="274" t="str">
        <f t="shared" si="26"/>
        <v/>
      </c>
      <c r="AB289" s="275" t="str">
        <f t="shared" si="27"/>
        <v/>
      </c>
      <c r="AC289" s="275" t="str">
        <f t="shared" si="28"/>
        <v/>
      </c>
      <c r="AD289" s="275">
        <f t="shared" si="29"/>
        <v>1369560</v>
      </c>
      <c r="AE289" s="276">
        <f t="shared" si="30"/>
        <v>1369560</v>
      </c>
    </row>
    <row r="290" spans="2:31">
      <c r="B290" s="227" t="s">
        <v>562</v>
      </c>
      <c r="C290" s="228" t="s">
        <v>563</v>
      </c>
      <c r="D290" s="228" t="s">
        <v>110</v>
      </c>
      <c r="E290" s="228" t="s">
        <v>113</v>
      </c>
      <c r="F290" s="258" t="s">
        <v>107</v>
      </c>
      <c r="G290" s="374">
        <v>0.5</v>
      </c>
      <c r="H290" s="377">
        <v>2711.0038426971068</v>
      </c>
      <c r="I290" s="382">
        <v>77.371645491830151</v>
      </c>
      <c r="J290" s="349">
        <f>Table1[[#This Row],[Embellishment Area (m2)]]*Table1[[#This Row],[Construction Unit Rate ($/m)]]*Table1[[#This Row],[Embellishment Area Factor]]</f>
        <v>104877.41412207492</v>
      </c>
      <c r="K290" s="263">
        <v>5422.0076853942137</v>
      </c>
      <c r="L290" s="354">
        <v>51.919695325664051</v>
      </c>
      <c r="M290" s="101">
        <f>Table1[[#This Row],[Size of land (m2)]]*Table1[[#This Row],[Land Unit Rate ($/m2)]]</f>
        <v>281508.98707907653</v>
      </c>
      <c r="N290" s="261">
        <v>2021</v>
      </c>
      <c r="O290" s="219">
        <f>ROUND(IF(Table1[[#This Row],[Valuation Year]]=2016,(Table1[[#This Row],[Total Construction Cost ($)]]+Table1[[#This Row],[Land Value]])*('General Input Sheet'!$G$38/'General Input Sheet'!$G$43),Table1[[#This Row],[Total Construction Cost ($)]]+Table1[[#This Row],[Land Value]]),0)</f>
        <v>386386</v>
      </c>
      <c r="P290" s="139" t="str" cm="1">
        <f t="array" ref="P290">_xlfn.IFS(Table1[[#This Row],[Asset Class]]&lt;&gt;"Local","y",P$11=$E290,"y",Table1[[#This Row],[Asset Class]]="Local","")</f>
        <v/>
      </c>
      <c r="Q290" s="99" t="str" cm="1">
        <f t="array" ref="Q290">_xlfn.IFS(Table1[[#This Row],[Asset Class]]&lt;&gt;"Local","y",Q$11=$E290,"y",Table1[[#This Row],[Asset Class]]="Local","")</f>
        <v/>
      </c>
      <c r="R290" s="99" t="str" cm="1">
        <f t="array" ref="R290">_xlfn.IFS(Table1[[#This Row],[Asset Class]]&lt;&gt;"Local","y",R$11=$E290,"y",Table1[[#This Row],[Asset Class]]="Local","")</f>
        <v/>
      </c>
      <c r="S290" s="358" t="str" cm="1">
        <f t="array" ref="S290">_xlfn.IFS(Table1[[#This Row],[Asset Class]]&lt;&gt;"Local","y",S$11=$E290,"y",Table1[[#This Row],[Asset Class]]="Local","")</f>
        <v>y</v>
      </c>
      <c r="U290" s="109" t="str">
        <f>IF(Table1[[#This Row],[Asset Class]]&lt;&gt;"Local",0.25,IF(P290="y",1,""))</f>
        <v/>
      </c>
      <c r="V290" s="435" t="str">
        <f>IF(Table1[[#This Row],[Asset Class]]&lt;&gt;"Local",0.25,IF(Q290="y",1,""))</f>
        <v/>
      </c>
      <c r="W290" s="435" t="str">
        <f>IF(Table1[[#This Row],[Asset Class]]&lt;&gt;"Local",0.25,IF(R290="y",1,""))</f>
        <v/>
      </c>
      <c r="X290" s="435">
        <f>IF(Table1[[#This Row],[Asset Class]]&lt;&gt;"Local",0.25,IF(S290="y",1,""))</f>
        <v>1</v>
      </c>
      <c r="Y290" s="109">
        <f t="shared" si="25"/>
        <v>1</v>
      </c>
      <c r="AA290" s="274" t="str">
        <f t="shared" si="26"/>
        <v/>
      </c>
      <c r="AB290" s="275" t="str">
        <f t="shared" si="27"/>
        <v/>
      </c>
      <c r="AC290" s="275" t="str">
        <f t="shared" si="28"/>
        <v/>
      </c>
      <c r="AD290" s="275">
        <f t="shared" si="29"/>
        <v>386386</v>
      </c>
      <c r="AE290" s="276">
        <f t="shared" si="30"/>
        <v>386386</v>
      </c>
    </row>
    <row r="291" spans="2:31">
      <c r="B291" s="227" t="s">
        <v>564</v>
      </c>
      <c r="C291" s="228" t="s">
        <v>565</v>
      </c>
      <c r="D291" s="228" t="s">
        <v>110</v>
      </c>
      <c r="E291" s="228" t="s">
        <v>113</v>
      </c>
      <c r="F291" s="258" t="s">
        <v>107</v>
      </c>
      <c r="G291" s="374">
        <v>0.5</v>
      </c>
      <c r="H291" s="377">
        <v>12186.883215301315</v>
      </c>
      <c r="I291" s="382">
        <v>77.371645491830151</v>
      </c>
      <c r="J291" s="349">
        <f>Table1[[#This Row],[Embellishment Area (m2)]]*Table1[[#This Row],[Construction Unit Rate ($/m)]]*Table1[[#This Row],[Embellishment Area Factor]]</f>
        <v>471459.60389231431</v>
      </c>
      <c r="K291" s="263">
        <v>24373.766430602631</v>
      </c>
      <c r="L291" s="354">
        <v>51.919695325664051</v>
      </c>
      <c r="M291" s="101">
        <f>Table1[[#This Row],[Size of land (m2)]]*Table1[[#This Row],[Land Unit Rate ($/m2)]]</f>
        <v>1265478.5270157869</v>
      </c>
      <c r="N291" s="261">
        <v>2021</v>
      </c>
      <c r="O291" s="219">
        <f>ROUND(IF(Table1[[#This Row],[Valuation Year]]=2016,(Table1[[#This Row],[Total Construction Cost ($)]]+Table1[[#This Row],[Land Value]])*('General Input Sheet'!$G$38/'General Input Sheet'!$G$43),Table1[[#This Row],[Total Construction Cost ($)]]+Table1[[#This Row],[Land Value]]),0)</f>
        <v>1736938</v>
      </c>
      <c r="P291" s="139" t="str" cm="1">
        <f t="array" ref="P291">_xlfn.IFS(Table1[[#This Row],[Asset Class]]&lt;&gt;"Local","y",P$11=$E291,"y",Table1[[#This Row],[Asset Class]]="Local","")</f>
        <v/>
      </c>
      <c r="Q291" s="99" t="str" cm="1">
        <f t="array" ref="Q291">_xlfn.IFS(Table1[[#This Row],[Asset Class]]&lt;&gt;"Local","y",Q$11=$E291,"y",Table1[[#This Row],[Asset Class]]="Local","")</f>
        <v/>
      </c>
      <c r="R291" s="99" t="str" cm="1">
        <f t="array" ref="R291">_xlfn.IFS(Table1[[#This Row],[Asset Class]]&lt;&gt;"Local","y",R$11=$E291,"y",Table1[[#This Row],[Asset Class]]="Local","")</f>
        <v/>
      </c>
      <c r="S291" s="358" t="str" cm="1">
        <f t="array" ref="S291">_xlfn.IFS(Table1[[#This Row],[Asset Class]]&lt;&gt;"Local","y",S$11=$E291,"y",Table1[[#This Row],[Asset Class]]="Local","")</f>
        <v>y</v>
      </c>
      <c r="U291" s="109" t="str">
        <f>IF(Table1[[#This Row],[Asset Class]]&lt;&gt;"Local",0.25,IF(P291="y",1,""))</f>
        <v/>
      </c>
      <c r="V291" s="435" t="str">
        <f>IF(Table1[[#This Row],[Asset Class]]&lt;&gt;"Local",0.25,IF(Q291="y",1,""))</f>
        <v/>
      </c>
      <c r="W291" s="435" t="str">
        <f>IF(Table1[[#This Row],[Asset Class]]&lt;&gt;"Local",0.25,IF(R291="y",1,""))</f>
        <v/>
      </c>
      <c r="X291" s="435">
        <f>IF(Table1[[#This Row],[Asset Class]]&lt;&gt;"Local",0.25,IF(S291="y",1,""))</f>
        <v>1</v>
      </c>
      <c r="Y291" s="109">
        <f t="shared" si="25"/>
        <v>1</v>
      </c>
      <c r="AA291" s="274" t="str">
        <f t="shared" si="26"/>
        <v/>
      </c>
      <c r="AB291" s="275" t="str">
        <f t="shared" si="27"/>
        <v/>
      </c>
      <c r="AC291" s="275" t="str">
        <f t="shared" si="28"/>
        <v/>
      </c>
      <c r="AD291" s="275">
        <f t="shared" si="29"/>
        <v>1736938</v>
      </c>
      <c r="AE291" s="276">
        <f t="shared" si="30"/>
        <v>1736938</v>
      </c>
    </row>
    <row r="292" spans="2:31">
      <c r="B292" s="227" t="s">
        <v>566</v>
      </c>
      <c r="C292" s="228" t="s">
        <v>567</v>
      </c>
      <c r="D292" s="228" t="s">
        <v>105</v>
      </c>
      <c r="E292" s="228" t="s">
        <v>142</v>
      </c>
      <c r="F292" s="258" t="s">
        <v>102</v>
      </c>
      <c r="G292" s="374">
        <v>0.5</v>
      </c>
      <c r="H292" s="377">
        <v>11653.31976343956</v>
      </c>
      <c r="I292" s="382">
        <v>406.79298511948269</v>
      </c>
      <c r="J292" s="349">
        <f>Table1[[#This Row],[Embellishment Area (m2)]]*Table1[[#This Row],[Construction Unit Rate ($/m)]]*Table1[[#This Row],[Embellishment Area Factor]]</f>
        <v>2370244.3665607213</v>
      </c>
      <c r="K292" s="263">
        <v>23306.63952687912</v>
      </c>
      <c r="L292" s="354">
        <v>77.249060510664719</v>
      </c>
      <c r="M292" s="101">
        <f>Table1[[#This Row],[Size of land (m2)]]*Table1[[#This Row],[Land Unit Rate ($/m2)]]</f>
        <v>1800416.0071121354</v>
      </c>
      <c r="N292" s="261">
        <v>2021</v>
      </c>
      <c r="O292" s="219">
        <f>ROUND(IF(Table1[[#This Row],[Valuation Year]]=2016,(Table1[[#This Row],[Total Construction Cost ($)]]+Table1[[#This Row],[Land Value]])*('General Input Sheet'!$G$38/'General Input Sheet'!$G$43),Table1[[#This Row],[Total Construction Cost ($)]]+Table1[[#This Row],[Land Value]]),0)</f>
        <v>4170660</v>
      </c>
      <c r="P292" s="139" t="str" cm="1">
        <f t="array" ref="P292">_xlfn.IFS(Table1[[#This Row],[Asset Class]]&lt;&gt;"Local","y",P$11=$E292,"y",Table1[[#This Row],[Asset Class]]="Local","")</f>
        <v>y</v>
      </c>
      <c r="Q292" s="99" t="str" cm="1">
        <f t="array" ref="Q292">_xlfn.IFS(Table1[[#This Row],[Asset Class]]&lt;&gt;"Local","y",Q$11=$E292,"y",Table1[[#This Row],[Asset Class]]="Local","")</f>
        <v>y</v>
      </c>
      <c r="R292" s="99" t="str" cm="1">
        <f t="array" ref="R292">_xlfn.IFS(Table1[[#This Row],[Asset Class]]&lt;&gt;"Local","y",R$11=$E292,"y",Table1[[#This Row],[Asset Class]]="Local","")</f>
        <v>y</v>
      </c>
      <c r="S292" s="358" t="str" cm="1">
        <f t="array" ref="S292">_xlfn.IFS(Table1[[#This Row],[Asset Class]]&lt;&gt;"Local","y",S$11=$E292,"y",Table1[[#This Row],[Asset Class]]="Local","")</f>
        <v>y</v>
      </c>
      <c r="U292" s="109">
        <f>IF(Table1[[#This Row],[Asset Class]]&lt;&gt;"Local",0.25,IF(P292="y",1,""))</f>
        <v>0.25</v>
      </c>
      <c r="V292" s="435">
        <f>IF(Table1[[#This Row],[Asset Class]]&lt;&gt;"Local",0.25,IF(Q292="y",1,""))</f>
        <v>0.25</v>
      </c>
      <c r="W292" s="435">
        <f>IF(Table1[[#This Row],[Asset Class]]&lt;&gt;"Local",0.25,IF(R292="y",1,""))</f>
        <v>0.25</v>
      </c>
      <c r="X292" s="435">
        <f>IF(Table1[[#This Row],[Asset Class]]&lt;&gt;"Local",0.25,IF(S292="y",1,""))</f>
        <v>0.25</v>
      </c>
      <c r="Y292" s="109">
        <f t="shared" si="25"/>
        <v>1</v>
      </c>
      <c r="AA292" s="274">
        <f t="shared" si="26"/>
        <v>1042665</v>
      </c>
      <c r="AB292" s="275">
        <f t="shared" si="27"/>
        <v>1042665</v>
      </c>
      <c r="AC292" s="275">
        <f t="shared" si="28"/>
        <v>1042665</v>
      </c>
      <c r="AD292" s="275">
        <f t="shared" si="29"/>
        <v>1042665</v>
      </c>
      <c r="AE292" s="276">
        <f t="shared" si="30"/>
        <v>4170660</v>
      </c>
    </row>
    <row r="293" spans="2:31">
      <c r="B293" s="227" t="s">
        <v>568</v>
      </c>
      <c r="C293" s="228" t="s">
        <v>569</v>
      </c>
      <c r="D293" s="228" t="s">
        <v>110</v>
      </c>
      <c r="E293" s="228" t="s">
        <v>142</v>
      </c>
      <c r="F293" s="258" t="s">
        <v>102</v>
      </c>
      <c r="G293" s="374">
        <v>0.5</v>
      </c>
      <c r="H293" s="377">
        <v>2084.8530946329602</v>
      </c>
      <c r="I293" s="382">
        <v>115.6419902144599</v>
      </c>
      <c r="J293" s="349">
        <f>Table1[[#This Row],[Embellishment Area (m2)]]*Table1[[#This Row],[Construction Unit Rate ($/m)]]*Table1[[#This Row],[Embellishment Area Factor]]</f>
        <v>120548.28058406561</v>
      </c>
      <c r="K293" s="263">
        <v>0</v>
      </c>
      <c r="L293" s="354">
        <v>85.331826959272703</v>
      </c>
      <c r="M293" s="101">
        <f>Table1[[#This Row],[Size of land (m2)]]*Table1[[#This Row],[Land Unit Rate ($/m2)]]</f>
        <v>0</v>
      </c>
      <c r="N293" s="261">
        <v>2021</v>
      </c>
      <c r="O293" s="219">
        <f>ROUND(IF(Table1[[#This Row],[Valuation Year]]=2016,(Table1[[#This Row],[Total Construction Cost ($)]]+Table1[[#This Row],[Land Value]])*('General Input Sheet'!$G$38/'General Input Sheet'!$G$43),Table1[[#This Row],[Total Construction Cost ($)]]+Table1[[#This Row],[Land Value]]),0)</f>
        <v>120548</v>
      </c>
      <c r="P293" s="139" t="str" cm="1">
        <f t="array" ref="P293">_xlfn.IFS(Table1[[#This Row],[Asset Class]]&lt;&gt;"Local","y",P$11=$E293,"y",Table1[[#This Row],[Asset Class]]="Local","")</f>
        <v/>
      </c>
      <c r="Q293" s="99" t="str" cm="1">
        <f t="array" ref="Q293">_xlfn.IFS(Table1[[#This Row],[Asset Class]]&lt;&gt;"Local","y",Q$11=$E293,"y",Table1[[#This Row],[Asset Class]]="Local","")</f>
        <v>y</v>
      </c>
      <c r="R293" s="99" t="str" cm="1">
        <f t="array" ref="R293">_xlfn.IFS(Table1[[#This Row],[Asset Class]]&lt;&gt;"Local","y",R$11=$E293,"y",Table1[[#This Row],[Asset Class]]="Local","")</f>
        <v/>
      </c>
      <c r="S293" s="358" t="str" cm="1">
        <f t="array" ref="S293">_xlfn.IFS(Table1[[#This Row],[Asset Class]]&lt;&gt;"Local","y",S$11=$E293,"y",Table1[[#This Row],[Asset Class]]="Local","")</f>
        <v/>
      </c>
      <c r="U293" s="109" t="str">
        <f>IF(Table1[[#This Row],[Asset Class]]&lt;&gt;"Local",0.25,IF(P293="y",1,""))</f>
        <v/>
      </c>
      <c r="V293" s="435">
        <f>IF(Table1[[#This Row],[Asset Class]]&lt;&gt;"Local",0.25,IF(Q293="y",1,""))</f>
        <v>1</v>
      </c>
      <c r="W293" s="435" t="str">
        <f>IF(Table1[[#This Row],[Asset Class]]&lt;&gt;"Local",0.25,IF(R293="y",1,""))</f>
        <v/>
      </c>
      <c r="X293" s="435" t="str">
        <f>IF(Table1[[#This Row],[Asset Class]]&lt;&gt;"Local",0.25,IF(S293="y",1,""))</f>
        <v/>
      </c>
      <c r="Y293" s="109">
        <f t="shared" si="25"/>
        <v>1</v>
      </c>
      <c r="AA293" s="274" t="str">
        <f t="shared" si="26"/>
        <v/>
      </c>
      <c r="AB293" s="275">
        <f t="shared" si="27"/>
        <v>120548</v>
      </c>
      <c r="AC293" s="275" t="str">
        <f t="shared" si="28"/>
        <v/>
      </c>
      <c r="AD293" s="275" t="str">
        <f t="shared" si="29"/>
        <v/>
      </c>
      <c r="AE293" s="276">
        <f t="shared" si="30"/>
        <v>120548</v>
      </c>
    </row>
    <row r="294" spans="2:31">
      <c r="B294" s="227" t="s">
        <v>570</v>
      </c>
      <c r="C294" s="228" t="s">
        <v>571</v>
      </c>
      <c r="D294" s="228" t="s">
        <v>110</v>
      </c>
      <c r="E294" s="228" t="s">
        <v>142</v>
      </c>
      <c r="F294" s="258" t="s">
        <v>102</v>
      </c>
      <c r="G294" s="374">
        <v>0.5</v>
      </c>
      <c r="H294" s="377">
        <v>26160.396433534424</v>
      </c>
      <c r="I294" s="382">
        <v>115.6419902144599</v>
      </c>
      <c r="J294" s="349">
        <f>Table1[[#This Row],[Embellishment Area (m2)]]*Table1[[#This Row],[Construction Unit Rate ($/m)]]*Table1[[#This Row],[Embellishment Area Factor]]</f>
        <v>1512620.1541865896</v>
      </c>
      <c r="K294" s="263">
        <v>0</v>
      </c>
      <c r="L294" s="354">
        <v>85.331826959272703</v>
      </c>
      <c r="M294" s="101">
        <f>Table1[[#This Row],[Size of land (m2)]]*Table1[[#This Row],[Land Unit Rate ($/m2)]]</f>
        <v>0</v>
      </c>
      <c r="N294" s="261">
        <v>2021</v>
      </c>
      <c r="O294" s="219">
        <f>ROUND(IF(Table1[[#This Row],[Valuation Year]]=2016,(Table1[[#This Row],[Total Construction Cost ($)]]+Table1[[#This Row],[Land Value]])*('General Input Sheet'!$G$38/'General Input Sheet'!$G$43),Table1[[#This Row],[Total Construction Cost ($)]]+Table1[[#This Row],[Land Value]]),0)</f>
        <v>1512620</v>
      </c>
      <c r="P294" s="139" t="str" cm="1">
        <f t="array" ref="P294">_xlfn.IFS(Table1[[#This Row],[Asset Class]]&lt;&gt;"Local","y",P$11=$E294,"y",Table1[[#This Row],[Asset Class]]="Local","")</f>
        <v/>
      </c>
      <c r="Q294" s="99" t="str" cm="1">
        <f t="array" ref="Q294">_xlfn.IFS(Table1[[#This Row],[Asset Class]]&lt;&gt;"Local","y",Q$11=$E294,"y",Table1[[#This Row],[Asset Class]]="Local","")</f>
        <v>y</v>
      </c>
      <c r="R294" s="99" t="str" cm="1">
        <f t="array" ref="R294">_xlfn.IFS(Table1[[#This Row],[Asset Class]]&lt;&gt;"Local","y",R$11=$E294,"y",Table1[[#This Row],[Asset Class]]="Local","")</f>
        <v/>
      </c>
      <c r="S294" s="358" t="str" cm="1">
        <f t="array" ref="S294">_xlfn.IFS(Table1[[#This Row],[Asset Class]]&lt;&gt;"Local","y",S$11=$E294,"y",Table1[[#This Row],[Asset Class]]="Local","")</f>
        <v/>
      </c>
      <c r="U294" s="109" t="str">
        <f>IF(Table1[[#This Row],[Asset Class]]&lt;&gt;"Local",0.25,IF(P294="y",1,""))</f>
        <v/>
      </c>
      <c r="V294" s="435">
        <f>IF(Table1[[#This Row],[Asset Class]]&lt;&gt;"Local",0.25,IF(Q294="y",1,""))</f>
        <v>1</v>
      </c>
      <c r="W294" s="435" t="str">
        <f>IF(Table1[[#This Row],[Asset Class]]&lt;&gt;"Local",0.25,IF(R294="y",1,""))</f>
        <v/>
      </c>
      <c r="X294" s="435" t="str">
        <f>IF(Table1[[#This Row],[Asset Class]]&lt;&gt;"Local",0.25,IF(S294="y",1,""))</f>
        <v/>
      </c>
      <c r="Y294" s="109">
        <f t="shared" si="25"/>
        <v>1</v>
      </c>
      <c r="AA294" s="274" t="str">
        <f t="shared" si="26"/>
        <v/>
      </c>
      <c r="AB294" s="275">
        <f t="shared" si="27"/>
        <v>1512620</v>
      </c>
      <c r="AC294" s="275" t="str">
        <f t="shared" si="28"/>
        <v/>
      </c>
      <c r="AD294" s="275" t="str">
        <f t="shared" si="29"/>
        <v/>
      </c>
      <c r="AE294" s="276">
        <f t="shared" si="30"/>
        <v>1512620</v>
      </c>
    </row>
    <row r="295" spans="2:31">
      <c r="B295" s="227" t="s">
        <v>572</v>
      </c>
      <c r="C295" s="228" t="s">
        <v>573</v>
      </c>
      <c r="D295" s="228" t="s">
        <v>100</v>
      </c>
      <c r="E295" s="228" t="s">
        <v>142</v>
      </c>
      <c r="F295" s="258" t="s">
        <v>130</v>
      </c>
      <c r="G295" s="374">
        <v>0.5</v>
      </c>
      <c r="H295" s="377">
        <v>28603.306344863406</v>
      </c>
      <c r="I295" s="382">
        <v>236.89696198394208</v>
      </c>
      <c r="J295" s="349">
        <f>Table1[[#This Row],[Embellishment Area (m2)]]*Table1[[#This Row],[Construction Unit Rate ($/m)]]*Table1[[#This Row],[Embellishment Area Factor]]</f>
        <v>3388018.1878970778</v>
      </c>
      <c r="K295" s="263">
        <v>0</v>
      </c>
      <c r="L295" s="354">
        <v>76.269268802397988</v>
      </c>
      <c r="M295" s="101">
        <f>Table1[[#This Row],[Size of land (m2)]]*Table1[[#This Row],[Land Unit Rate ($/m2)]]</f>
        <v>0</v>
      </c>
      <c r="N295" s="261">
        <v>2021</v>
      </c>
      <c r="O295" s="219">
        <f>ROUND(IF(Table1[[#This Row],[Valuation Year]]=2016,(Table1[[#This Row],[Total Construction Cost ($)]]+Table1[[#This Row],[Land Value]])*('General Input Sheet'!$G$38/'General Input Sheet'!$G$43),Table1[[#This Row],[Total Construction Cost ($)]]+Table1[[#This Row],[Land Value]]),0)</f>
        <v>3388018</v>
      </c>
      <c r="P295" s="139" t="str" cm="1">
        <f t="array" ref="P295">_xlfn.IFS(Table1[[#This Row],[Asset Class]]&lt;&gt;"Local","y",P$11=$E295,"y",Table1[[#This Row],[Asset Class]]="Local","")</f>
        <v>y</v>
      </c>
      <c r="Q295" s="99" t="str" cm="1">
        <f t="array" ref="Q295">_xlfn.IFS(Table1[[#This Row],[Asset Class]]&lt;&gt;"Local","y",Q$11=$E295,"y",Table1[[#This Row],[Asset Class]]="Local","")</f>
        <v>y</v>
      </c>
      <c r="R295" s="99" t="str" cm="1">
        <f t="array" ref="R295">_xlfn.IFS(Table1[[#This Row],[Asset Class]]&lt;&gt;"Local","y",R$11=$E295,"y",Table1[[#This Row],[Asset Class]]="Local","")</f>
        <v>y</v>
      </c>
      <c r="S295" s="358" t="str" cm="1">
        <f t="array" ref="S295">_xlfn.IFS(Table1[[#This Row],[Asset Class]]&lt;&gt;"Local","y",S$11=$E295,"y",Table1[[#This Row],[Asset Class]]="Local","")</f>
        <v>y</v>
      </c>
      <c r="U295" s="109">
        <f>IF(Table1[[#This Row],[Asset Class]]&lt;&gt;"Local",0.25,IF(P295="y",1,""))</f>
        <v>0.25</v>
      </c>
      <c r="V295" s="435">
        <f>IF(Table1[[#This Row],[Asset Class]]&lt;&gt;"Local",0.25,IF(Q295="y",1,""))</f>
        <v>0.25</v>
      </c>
      <c r="W295" s="435">
        <f>IF(Table1[[#This Row],[Asset Class]]&lt;&gt;"Local",0.25,IF(R295="y",1,""))</f>
        <v>0.25</v>
      </c>
      <c r="X295" s="435">
        <f>IF(Table1[[#This Row],[Asset Class]]&lt;&gt;"Local",0.25,IF(S295="y",1,""))</f>
        <v>0.25</v>
      </c>
      <c r="Y295" s="109">
        <f t="shared" si="25"/>
        <v>1</v>
      </c>
      <c r="AA295" s="274">
        <f t="shared" si="26"/>
        <v>847004.5</v>
      </c>
      <c r="AB295" s="275">
        <f t="shared" si="27"/>
        <v>847004.5</v>
      </c>
      <c r="AC295" s="275">
        <f t="shared" si="28"/>
        <v>847004.5</v>
      </c>
      <c r="AD295" s="275">
        <f t="shared" si="29"/>
        <v>847004.5</v>
      </c>
      <c r="AE295" s="276">
        <f t="shared" si="30"/>
        <v>3388018</v>
      </c>
    </row>
    <row r="296" spans="2:31">
      <c r="B296" s="227" t="s">
        <v>574</v>
      </c>
      <c r="C296" s="228" t="s">
        <v>575</v>
      </c>
      <c r="D296" s="228" t="s">
        <v>105</v>
      </c>
      <c r="E296" s="228" t="s">
        <v>142</v>
      </c>
      <c r="F296" s="258" t="s">
        <v>135</v>
      </c>
      <c r="G296" s="374">
        <v>0.5</v>
      </c>
      <c r="H296" s="377">
        <v>21775.125736642345</v>
      </c>
      <c r="I296" s="382">
        <v>406.79298511948269</v>
      </c>
      <c r="J296" s="349">
        <f>Table1[[#This Row],[Embellishment Area (m2)]]*Table1[[#This Row],[Construction Unit Rate ($/m)]]*Table1[[#This Row],[Embellishment Area Factor]]</f>
        <v>4428984.1998804072</v>
      </c>
      <c r="K296" s="263">
        <v>0</v>
      </c>
      <c r="L296" s="354">
        <v>77.249060510664719</v>
      </c>
      <c r="M296" s="101">
        <f>Table1[[#This Row],[Size of land (m2)]]*Table1[[#This Row],[Land Unit Rate ($/m2)]]</f>
        <v>0</v>
      </c>
      <c r="N296" s="261">
        <v>2021</v>
      </c>
      <c r="O296" s="219">
        <f>ROUND(IF(Table1[[#This Row],[Valuation Year]]=2016,(Table1[[#This Row],[Total Construction Cost ($)]]+Table1[[#This Row],[Land Value]])*('General Input Sheet'!$G$38/'General Input Sheet'!$G$43),Table1[[#This Row],[Total Construction Cost ($)]]+Table1[[#This Row],[Land Value]]),0)</f>
        <v>4428984</v>
      </c>
      <c r="P296" s="139" t="str" cm="1">
        <f t="array" ref="P296">_xlfn.IFS(Table1[[#This Row],[Asset Class]]&lt;&gt;"Local","y",P$11=$E296,"y",Table1[[#This Row],[Asset Class]]="Local","")</f>
        <v>y</v>
      </c>
      <c r="Q296" s="99" t="str" cm="1">
        <f t="array" ref="Q296">_xlfn.IFS(Table1[[#This Row],[Asset Class]]&lt;&gt;"Local","y",Q$11=$E296,"y",Table1[[#This Row],[Asset Class]]="Local","")</f>
        <v>y</v>
      </c>
      <c r="R296" s="99" t="str" cm="1">
        <f t="array" ref="R296">_xlfn.IFS(Table1[[#This Row],[Asset Class]]&lt;&gt;"Local","y",R$11=$E296,"y",Table1[[#This Row],[Asset Class]]="Local","")</f>
        <v>y</v>
      </c>
      <c r="S296" s="358" t="str" cm="1">
        <f t="array" ref="S296">_xlfn.IFS(Table1[[#This Row],[Asset Class]]&lt;&gt;"Local","y",S$11=$E296,"y",Table1[[#This Row],[Asset Class]]="Local","")</f>
        <v>y</v>
      </c>
      <c r="U296" s="109">
        <f>IF(Table1[[#This Row],[Asset Class]]&lt;&gt;"Local",0.25,IF(P296="y",1,""))</f>
        <v>0.25</v>
      </c>
      <c r="V296" s="435">
        <f>IF(Table1[[#This Row],[Asset Class]]&lt;&gt;"Local",0.25,IF(Q296="y",1,""))</f>
        <v>0.25</v>
      </c>
      <c r="W296" s="435">
        <f>IF(Table1[[#This Row],[Asset Class]]&lt;&gt;"Local",0.25,IF(R296="y",1,""))</f>
        <v>0.25</v>
      </c>
      <c r="X296" s="435">
        <f>IF(Table1[[#This Row],[Asset Class]]&lt;&gt;"Local",0.25,IF(S296="y",1,""))</f>
        <v>0.25</v>
      </c>
      <c r="Y296" s="109">
        <f t="shared" si="25"/>
        <v>1</v>
      </c>
      <c r="AA296" s="274">
        <f t="shared" si="26"/>
        <v>1107246</v>
      </c>
      <c r="AB296" s="275">
        <f t="shared" si="27"/>
        <v>1107246</v>
      </c>
      <c r="AC296" s="275">
        <f t="shared" si="28"/>
        <v>1107246</v>
      </c>
      <c r="AD296" s="275">
        <f t="shared" si="29"/>
        <v>1107246</v>
      </c>
      <c r="AE296" s="276">
        <f t="shared" si="30"/>
        <v>4428984</v>
      </c>
    </row>
    <row r="297" spans="2:31">
      <c r="B297" s="227" t="s">
        <v>570</v>
      </c>
      <c r="C297" s="228" t="s">
        <v>576</v>
      </c>
      <c r="D297" s="228" t="s">
        <v>110</v>
      </c>
      <c r="E297" s="228" t="s">
        <v>142</v>
      </c>
      <c r="F297" s="258" t="s">
        <v>135</v>
      </c>
      <c r="G297" s="374">
        <v>0.5</v>
      </c>
      <c r="H297" s="377">
        <v>1849.2767360382495</v>
      </c>
      <c r="I297" s="382">
        <v>115.6419902144599</v>
      </c>
      <c r="J297" s="349">
        <f>Table1[[#This Row],[Embellishment Area (m2)]]*Table1[[#This Row],[Construction Unit Rate ($/m)]]*Table1[[#This Row],[Embellishment Area Factor]]</f>
        <v>106927.0211063818</v>
      </c>
      <c r="K297" s="263">
        <v>0</v>
      </c>
      <c r="L297" s="354">
        <v>85.331826959272703</v>
      </c>
      <c r="M297" s="101">
        <f>Table1[[#This Row],[Size of land (m2)]]*Table1[[#This Row],[Land Unit Rate ($/m2)]]</f>
        <v>0</v>
      </c>
      <c r="N297" s="261">
        <v>2021</v>
      </c>
      <c r="O297" s="219">
        <f>ROUND(IF(Table1[[#This Row],[Valuation Year]]=2016,(Table1[[#This Row],[Total Construction Cost ($)]]+Table1[[#This Row],[Land Value]])*('General Input Sheet'!$G$38/'General Input Sheet'!$G$43),Table1[[#This Row],[Total Construction Cost ($)]]+Table1[[#This Row],[Land Value]]),0)</f>
        <v>106927</v>
      </c>
      <c r="P297" s="139" t="str" cm="1">
        <f t="array" ref="P297">_xlfn.IFS(Table1[[#This Row],[Asset Class]]&lt;&gt;"Local","y",P$11=$E297,"y",Table1[[#This Row],[Asset Class]]="Local","")</f>
        <v/>
      </c>
      <c r="Q297" s="99" t="str" cm="1">
        <f t="array" ref="Q297">_xlfn.IFS(Table1[[#This Row],[Asset Class]]&lt;&gt;"Local","y",Q$11=$E297,"y",Table1[[#This Row],[Asset Class]]="Local","")</f>
        <v>y</v>
      </c>
      <c r="R297" s="99" t="str" cm="1">
        <f t="array" ref="R297">_xlfn.IFS(Table1[[#This Row],[Asset Class]]&lt;&gt;"Local","y",R$11=$E297,"y",Table1[[#This Row],[Asset Class]]="Local","")</f>
        <v/>
      </c>
      <c r="S297" s="358" t="str" cm="1">
        <f t="array" ref="S297">_xlfn.IFS(Table1[[#This Row],[Asset Class]]&lt;&gt;"Local","y",S$11=$E297,"y",Table1[[#This Row],[Asset Class]]="Local","")</f>
        <v/>
      </c>
      <c r="U297" s="109" t="str">
        <f>IF(Table1[[#This Row],[Asset Class]]&lt;&gt;"Local",0.25,IF(P297="y",1,""))</f>
        <v/>
      </c>
      <c r="V297" s="435">
        <f>IF(Table1[[#This Row],[Asset Class]]&lt;&gt;"Local",0.25,IF(Q297="y",1,""))</f>
        <v>1</v>
      </c>
      <c r="W297" s="435" t="str">
        <f>IF(Table1[[#This Row],[Asset Class]]&lt;&gt;"Local",0.25,IF(R297="y",1,""))</f>
        <v/>
      </c>
      <c r="X297" s="435" t="str">
        <f>IF(Table1[[#This Row],[Asset Class]]&lt;&gt;"Local",0.25,IF(S297="y",1,""))</f>
        <v/>
      </c>
      <c r="Y297" s="109">
        <f t="shared" si="25"/>
        <v>1</v>
      </c>
      <c r="AA297" s="274" t="str">
        <f t="shared" si="26"/>
        <v/>
      </c>
      <c r="AB297" s="275">
        <f t="shared" si="27"/>
        <v>106927</v>
      </c>
      <c r="AC297" s="275" t="str">
        <f t="shared" si="28"/>
        <v/>
      </c>
      <c r="AD297" s="275" t="str">
        <f t="shared" si="29"/>
        <v/>
      </c>
      <c r="AE297" s="276">
        <f t="shared" si="30"/>
        <v>106927</v>
      </c>
    </row>
    <row r="298" spans="2:31">
      <c r="B298" s="227" t="s">
        <v>577</v>
      </c>
      <c r="C298" s="228" t="s">
        <v>578</v>
      </c>
      <c r="D298" s="228" t="s">
        <v>105</v>
      </c>
      <c r="E298" s="228" t="s">
        <v>142</v>
      </c>
      <c r="F298" s="258" t="s">
        <v>130</v>
      </c>
      <c r="G298" s="374">
        <v>0.5</v>
      </c>
      <c r="H298" s="377">
        <v>565.8355635024235</v>
      </c>
      <c r="I298" s="382">
        <v>406.79298511948269</v>
      </c>
      <c r="J298" s="349">
        <f>Table1[[#This Row],[Embellishment Area (m2)]]*Table1[[#This Row],[Construction Unit Rate ($/m)]]*Table1[[#This Row],[Embellishment Area Factor]]</f>
        <v>115088.96898195773</v>
      </c>
      <c r="K298" s="263">
        <v>1131.671127004847</v>
      </c>
      <c r="L298" s="354">
        <v>77.249060510664719</v>
      </c>
      <c r="M298" s="101">
        <f>Table1[[#This Row],[Size of land (m2)]]*Table1[[#This Row],[Land Unit Rate ($/m2)]]</f>
        <v>87420.53136816957</v>
      </c>
      <c r="N298" s="261">
        <v>2021</v>
      </c>
      <c r="O298" s="219">
        <f>ROUND(IF(Table1[[#This Row],[Valuation Year]]=2016,(Table1[[#This Row],[Total Construction Cost ($)]]+Table1[[#This Row],[Land Value]])*('General Input Sheet'!$G$38/'General Input Sheet'!$G$43),Table1[[#This Row],[Total Construction Cost ($)]]+Table1[[#This Row],[Land Value]]),0)</f>
        <v>202510</v>
      </c>
      <c r="P298" s="139" t="str" cm="1">
        <f t="array" ref="P298">_xlfn.IFS(Table1[[#This Row],[Asset Class]]&lt;&gt;"Local","y",P$11=$E298,"y",Table1[[#This Row],[Asset Class]]="Local","")</f>
        <v>y</v>
      </c>
      <c r="Q298" s="99" t="str" cm="1">
        <f t="array" ref="Q298">_xlfn.IFS(Table1[[#This Row],[Asset Class]]&lt;&gt;"Local","y",Q$11=$E298,"y",Table1[[#This Row],[Asset Class]]="Local","")</f>
        <v>y</v>
      </c>
      <c r="R298" s="99" t="str" cm="1">
        <f t="array" ref="R298">_xlfn.IFS(Table1[[#This Row],[Asset Class]]&lt;&gt;"Local","y",R$11=$E298,"y",Table1[[#This Row],[Asset Class]]="Local","")</f>
        <v>y</v>
      </c>
      <c r="S298" s="358" t="str" cm="1">
        <f t="array" ref="S298">_xlfn.IFS(Table1[[#This Row],[Asset Class]]&lt;&gt;"Local","y",S$11=$E298,"y",Table1[[#This Row],[Asset Class]]="Local","")</f>
        <v>y</v>
      </c>
      <c r="U298" s="109">
        <f>IF(Table1[[#This Row],[Asset Class]]&lt;&gt;"Local",0.25,IF(P298="y",1,""))</f>
        <v>0.25</v>
      </c>
      <c r="V298" s="435">
        <f>IF(Table1[[#This Row],[Asset Class]]&lt;&gt;"Local",0.25,IF(Q298="y",1,""))</f>
        <v>0.25</v>
      </c>
      <c r="W298" s="435">
        <f>IF(Table1[[#This Row],[Asset Class]]&lt;&gt;"Local",0.25,IF(R298="y",1,""))</f>
        <v>0.25</v>
      </c>
      <c r="X298" s="435">
        <f>IF(Table1[[#This Row],[Asset Class]]&lt;&gt;"Local",0.25,IF(S298="y",1,""))</f>
        <v>0.25</v>
      </c>
      <c r="Y298" s="109">
        <f t="shared" si="25"/>
        <v>1</v>
      </c>
      <c r="AA298" s="274">
        <f t="shared" si="26"/>
        <v>50627.5</v>
      </c>
      <c r="AB298" s="275">
        <f t="shared" si="27"/>
        <v>50627.5</v>
      </c>
      <c r="AC298" s="275">
        <f t="shared" si="28"/>
        <v>50627.5</v>
      </c>
      <c r="AD298" s="275">
        <f t="shared" si="29"/>
        <v>50627.5</v>
      </c>
      <c r="AE298" s="276">
        <f t="shared" si="30"/>
        <v>202510</v>
      </c>
    </row>
    <row r="299" spans="2:31">
      <c r="B299" s="227" t="s">
        <v>577</v>
      </c>
      <c r="C299" s="228" t="s">
        <v>579</v>
      </c>
      <c r="D299" s="228" t="s">
        <v>105</v>
      </c>
      <c r="E299" s="228" t="s">
        <v>142</v>
      </c>
      <c r="F299" s="258" t="s">
        <v>102</v>
      </c>
      <c r="G299" s="374">
        <v>0.5</v>
      </c>
      <c r="H299" s="377">
        <v>6197.4286004395499</v>
      </c>
      <c r="I299" s="382">
        <v>406.79298511948269</v>
      </c>
      <c r="J299" s="349">
        <f>Table1[[#This Row],[Embellishment Area (m2)]]*Table1[[#This Row],[Construction Unit Rate ($/m)]]*Table1[[#This Row],[Embellishment Area Factor]]</f>
        <v>1260535.2402188312</v>
      </c>
      <c r="K299" s="263">
        <v>12394.8572008791</v>
      </c>
      <c r="L299" s="354">
        <v>77.249060510664719</v>
      </c>
      <c r="M299" s="101">
        <f>Table1[[#This Row],[Size of land (m2)]]*Table1[[#This Row],[Land Unit Rate ($/m2)]]</f>
        <v>957491.07393175794</v>
      </c>
      <c r="N299" s="261">
        <v>2021</v>
      </c>
      <c r="O299" s="219">
        <f>ROUND(IF(Table1[[#This Row],[Valuation Year]]=2016,(Table1[[#This Row],[Total Construction Cost ($)]]+Table1[[#This Row],[Land Value]])*('General Input Sheet'!$G$38/'General Input Sheet'!$G$43),Table1[[#This Row],[Total Construction Cost ($)]]+Table1[[#This Row],[Land Value]]),0)</f>
        <v>2218026</v>
      </c>
      <c r="P299" s="139" t="str" cm="1">
        <f t="array" ref="P299">_xlfn.IFS(Table1[[#This Row],[Asset Class]]&lt;&gt;"Local","y",P$11=$E299,"y",Table1[[#This Row],[Asset Class]]="Local","")</f>
        <v>y</v>
      </c>
      <c r="Q299" s="99" t="str" cm="1">
        <f t="array" ref="Q299">_xlfn.IFS(Table1[[#This Row],[Asset Class]]&lt;&gt;"Local","y",Q$11=$E299,"y",Table1[[#This Row],[Asset Class]]="Local","")</f>
        <v>y</v>
      </c>
      <c r="R299" s="99" t="str" cm="1">
        <f t="array" ref="R299">_xlfn.IFS(Table1[[#This Row],[Asset Class]]&lt;&gt;"Local","y",R$11=$E299,"y",Table1[[#This Row],[Asset Class]]="Local","")</f>
        <v>y</v>
      </c>
      <c r="S299" s="358" t="str" cm="1">
        <f t="array" ref="S299">_xlfn.IFS(Table1[[#This Row],[Asset Class]]&lt;&gt;"Local","y",S$11=$E299,"y",Table1[[#This Row],[Asset Class]]="Local","")</f>
        <v>y</v>
      </c>
      <c r="U299" s="109">
        <f>IF(Table1[[#This Row],[Asset Class]]&lt;&gt;"Local",0.25,IF(P299="y",1,""))</f>
        <v>0.25</v>
      </c>
      <c r="V299" s="435">
        <f>IF(Table1[[#This Row],[Asset Class]]&lt;&gt;"Local",0.25,IF(Q299="y",1,""))</f>
        <v>0.25</v>
      </c>
      <c r="W299" s="435">
        <f>IF(Table1[[#This Row],[Asset Class]]&lt;&gt;"Local",0.25,IF(R299="y",1,""))</f>
        <v>0.25</v>
      </c>
      <c r="X299" s="435">
        <f>IF(Table1[[#This Row],[Asset Class]]&lt;&gt;"Local",0.25,IF(S299="y",1,""))</f>
        <v>0.25</v>
      </c>
      <c r="Y299" s="109">
        <f t="shared" si="25"/>
        <v>1</v>
      </c>
      <c r="AA299" s="274">
        <f t="shared" si="26"/>
        <v>554506.5</v>
      </c>
      <c r="AB299" s="275">
        <f t="shared" si="27"/>
        <v>554506.5</v>
      </c>
      <c r="AC299" s="275">
        <f t="shared" si="28"/>
        <v>554506.5</v>
      </c>
      <c r="AD299" s="275">
        <f t="shared" si="29"/>
        <v>554506.5</v>
      </c>
      <c r="AE299" s="276">
        <f t="shared" si="30"/>
        <v>2218026</v>
      </c>
    </row>
    <row r="300" spans="2:31">
      <c r="B300" s="227" t="s">
        <v>577</v>
      </c>
      <c r="C300" s="228" t="s">
        <v>580</v>
      </c>
      <c r="D300" s="228" t="s">
        <v>105</v>
      </c>
      <c r="E300" s="228" t="s">
        <v>142</v>
      </c>
      <c r="F300" s="258" t="s">
        <v>130</v>
      </c>
      <c r="G300" s="374">
        <v>0.5</v>
      </c>
      <c r="H300" s="377">
        <v>1915.3108346842789</v>
      </c>
      <c r="I300" s="382">
        <v>406.79298511948269</v>
      </c>
      <c r="J300" s="349">
        <f>Table1[[#This Row],[Embellishment Area (m2)]]*Table1[[#This Row],[Construction Unit Rate ($/m)]]*Table1[[#This Row],[Embellishment Area Factor]]</f>
        <v>389567.50593645294</v>
      </c>
      <c r="K300" s="263">
        <v>3830.6216693685578</v>
      </c>
      <c r="L300" s="354">
        <v>77.249060510664719</v>
      </c>
      <c r="M300" s="101">
        <f>Table1[[#This Row],[Size of land (m2)]]*Table1[[#This Row],[Land Unit Rate ($/m2)]]</f>
        <v>295911.92513051524</v>
      </c>
      <c r="N300" s="261">
        <v>2021</v>
      </c>
      <c r="O300" s="219">
        <f>ROUND(IF(Table1[[#This Row],[Valuation Year]]=2016,(Table1[[#This Row],[Total Construction Cost ($)]]+Table1[[#This Row],[Land Value]])*('General Input Sheet'!$G$38/'General Input Sheet'!$G$43),Table1[[#This Row],[Total Construction Cost ($)]]+Table1[[#This Row],[Land Value]]),0)</f>
        <v>685479</v>
      </c>
      <c r="P300" s="139" t="str" cm="1">
        <f t="array" ref="P300">_xlfn.IFS(Table1[[#This Row],[Asset Class]]&lt;&gt;"Local","y",P$11=$E300,"y",Table1[[#This Row],[Asset Class]]="Local","")</f>
        <v>y</v>
      </c>
      <c r="Q300" s="99" t="str" cm="1">
        <f t="array" ref="Q300">_xlfn.IFS(Table1[[#This Row],[Asset Class]]&lt;&gt;"Local","y",Q$11=$E300,"y",Table1[[#This Row],[Asset Class]]="Local","")</f>
        <v>y</v>
      </c>
      <c r="R300" s="99" t="str" cm="1">
        <f t="array" ref="R300">_xlfn.IFS(Table1[[#This Row],[Asset Class]]&lt;&gt;"Local","y",R$11=$E300,"y",Table1[[#This Row],[Asset Class]]="Local","")</f>
        <v>y</v>
      </c>
      <c r="S300" s="358" t="str" cm="1">
        <f t="array" ref="S300">_xlfn.IFS(Table1[[#This Row],[Asset Class]]&lt;&gt;"Local","y",S$11=$E300,"y",Table1[[#This Row],[Asset Class]]="Local","")</f>
        <v>y</v>
      </c>
      <c r="U300" s="109">
        <f>IF(Table1[[#This Row],[Asset Class]]&lt;&gt;"Local",0.25,IF(P300="y",1,""))</f>
        <v>0.25</v>
      </c>
      <c r="V300" s="435">
        <f>IF(Table1[[#This Row],[Asset Class]]&lt;&gt;"Local",0.25,IF(Q300="y",1,""))</f>
        <v>0.25</v>
      </c>
      <c r="W300" s="435">
        <f>IF(Table1[[#This Row],[Asset Class]]&lt;&gt;"Local",0.25,IF(R300="y",1,""))</f>
        <v>0.25</v>
      </c>
      <c r="X300" s="435">
        <f>IF(Table1[[#This Row],[Asset Class]]&lt;&gt;"Local",0.25,IF(S300="y",1,""))</f>
        <v>0.25</v>
      </c>
      <c r="Y300" s="109">
        <f t="shared" si="25"/>
        <v>1</v>
      </c>
      <c r="AA300" s="274">
        <f t="shared" si="26"/>
        <v>171369.75</v>
      </c>
      <c r="AB300" s="275">
        <f t="shared" si="27"/>
        <v>171369.75</v>
      </c>
      <c r="AC300" s="275">
        <f t="shared" si="28"/>
        <v>171369.75</v>
      </c>
      <c r="AD300" s="275">
        <f t="shared" si="29"/>
        <v>171369.75</v>
      </c>
      <c r="AE300" s="276">
        <f t="shared" si="30"/>
        <v>685479</v>
      </c>
    </row>
    <row r="301" spans="2:31">
      <c r="B301" s="227" t="s">
        <v>581</v>
      </c>
      <c r="C301" s="228" t="s">
        <v>582</v>
      </c>
      <c r="D301" s="228" t="s">
        <v>105</v>
      </c>
      <c r="E301" s="228" t="s">
        <v>142</v>
      </c>
      <c r="F301" s="258" t="s">
        <v>102</v>
      </c>
      <c r="G301" s="374">
        <v>0.5</v>
      </c>
      <c r="H301" s="377">
        <v>4005.9792886954033</v>
      </c>
      <c r="I301" s="382">
        <v>406.79298511948269</v>
      </c>
      <c r="J301" s="349">
        <f>Table1[[#This Row],[Embellishment Area (m2)]]*Table1[[#This Row],[Construction Unit Rate ($/m)]]*Table1[[#This Row],[Embellishment Area Factor]]</f>
        <v>814802.13658761256</v>
      </c>
      <c r="K301" s="263">
        <v>8011.9585773908066</v>
      </c>
      <c r="L301" s="354">
        <v>77.249060510664719</v>
      </c>
      <c r="M301" s="101">
        <f>Table1[[#This Row],[Size of land (m2)]]*Table1[[#This Row],[Land Unit Rate ($/m2)]]</f>
        <v>618916.27295380167</v>
      </c>
      <c r="N301" s="261">
        <v>2021</v>
      </c>
      <c r="O301" s="219">
        <f>ROUND(IF(Table1[[#This Row],[Valuation Year]]=2016,(Table1[[#This Row],[Total Construction Cost ($)]]+Table1[[#This Row],[Land Value]])*('General Input Sheet'!$G$38/'General Input Sheet'!$G$43),Table1[[#This Row],[Total Construction Cost ($)]]+Table1[[#This Row],[Land Value]]),0)</f>
        <v>1433718</v>
      </c>
      <c r="P301" s="139" t="str" cm="1">
        <f t="array" ref="P301">_xlfn.IFS(Table1[[#This Row],[Asset Class]]&lt;&gt;"Local","y",P$11=$E301,"y",Table1[[#This Row],[Asset Class]]="Local","")</f>
        <v>y</v>
      </c>
      <c r="Q301" s="99" t="str" cm="1">
        <f t="array" ref="Q301">_xlfn.IFS(Table1[[#This Row],[Asset Class]]&lt;&gt;"Local","y",Q$11=$E301,"y",Table1[[#This Row],[Asset Class]]="Local","")</f>
        <v>y</v>
      </c>
      <c r="R301" s="99" t="str" cm="1">
        <f t="array" ref="R301">_xlfn.IFS(Table1[[#This Row],[Asset Class]]&lt;&gt;"Local","y",R$11=$E301,"y",Table1[[#This Row],[Asset Class]]="Local","")</f>
        <v>y</v>
      </c>
      <c r="S301" s="358" t="str" cm="1">
        <f t="array" ref="S301">_xlfn.IFS(Table1[[#This Row],[Asset Class]]&lt;&gt;"Local","y",S$11=$E301,"y",Table1[[#This Row],[Asset Class]]="Local","")</f>
        <v>y</v>
      </c>
      <c r="U301" s="109">
        <f>IF(Table1[[#This Row],[Asset Class]]&lt;&gt;"Local",0.25,IF(P301="y",1,""))</f>
        <v>0.25</v>
      </c>
      <c r="V301" s="435">
        <f>IF(Table1[[#This Row],[Asset Class]]&lt;&gt;"Local",0.25,IF(Q301="y",1,""))</f>
        <v>0.25</v>
      </c>
      <c r="W301" s="435">
        <f>IF(Table1[[#This Row],[Asset Class]]&lt;&gt;"Local",0.25,IF(R301="y",1,""))</f>
        <v>0.25</v>
      </c>
      <c r="X301" s="435">
        <f>IF(Table1[[#This Row],[Asset Class]]&lt;&gt;"Local",0.25,IF(S301="y",1,""))</f>
        <v>0.25</v>
      </c>
      <c r="Y301" s="109">
        <f t="shared" si="25"/>
        <v>1</v>
      </c>
      <c r="AA301" s="274">
        <f t="shared" si="26"/>
        <v>358429.5</v>
      </c>
      <c r="AB301" s="275">
        <f t="shared" si="27"/>
        <v>358429.5</v>
      </c>
      <c r="AC301" s="275">
        <f t="shared" si="28"/>
        <v>358429.5</v>
      </c>
      <c r="AD301" s="275">
        <f t="shared" si="29"/>
        <v>358429.5</v>
      </c>
      <c r="AE301" s="276">
        <f t="shared" si="30"/>
        <v>1433718</v>
      </c>
    </row>
    <row r="302" spans="2:31">
      <c r="B302" s="227" t="s">
        <v>581</v>
      </c>
      <c r="C302" s="228" t="s">
        <v>583</v>
      </c>
      <c r="D302" s="228" t="s">
        <v>105</v>
      </c>
      <c r="E302" s="228" t="s">
        <v>142</v>
      </c>
      <c r="F302" s="258" t="s">
        <v>102</v>
      </c>
      <c r="G302" s="374">
        <v>0.5</v>
      </c>
      <c r="H302" s="377">
        <v>424.09678351457461</v>
      </c>
      <c r="I302" s="382">
        <v>406.79298511948269</v>
      </c>
      <c r="J302" s="349">
        <f>Table1[[#This Row],[Embellishment Area (m2)]]*Table1[[#This Row],[Construction Unit Rate ($/m)]]*Table1[[#This Row],[Embellishment Area Factor]]</f>
        <v>86259.798272732412</v>
      </c>
      <c r="K302" s="263">
        <v>848.19356702914922</v>
      </c>
      <c r="L302" s="354">
        <v>77.249060510664719</v>
      </c>
      <c r="M302" s="101">
        <f>Table1[[#This Row],[Size of land (m2)]]*Table1[[#This Row],[Land Unit Rate ($/m2)]]</f>
        <v>65522.156184191299</v>
      </c>
      <c r="N302" s="261">
        <v>2021</v>
      </c>
      <c r="O302" s="219">
        <f>ROUND(IF(Table1[[#This Row],[Valuation Year]]=2016,(Table1[[#This Row],[Total Construction Cost ($)]]+Table1[[#This Row],[Land Value]])*('General Input Sheet'!$G$38/'General Input Sheet'!$G$43),Table1[[#This Row],[Total Construction Cost ($)]]+Table1[[#This Row],[Land Value]]),0)</f>
        <v>151782</v>
      </c>
      <c r="P302" s="139" t="str" cm="1">
        <f t="array" ref="P302">_xlfn.IFS(Table1[[#This Row],[Asset Class]]&lt;&gt;"Local","y",P$11=$E302,"y",Table1[[#This Row],[Asset Class]]="Local","")</f>
        <v>y</v>
      </c>
      <c r="Q302" s="99" t="str" cm="1">
        <f t="array" ref="Q302">_xlfn.IFS(Table1[[#This Row],[Asset Class]]&lt;&gt;"Local","y",Q$11=$E302,"y",Table1[[#This Row],[Asset Class]]="Local","")</f>
        <v>y</v>
      </c>
      <c r="R302" s="99" t="str" cm="1">
        <f t="array" ref="R302">_xlfn.IFS(Table1[[#This Row],[Asset Class]]&lt;&gt;"Local","y",R$11=$E302,"y",Table1[[#This Row],[Asset Class]]="Local","")</f>
        <v>y</v>
      </c>
      <c r="S302" s="358" t="str" cm="1">
        <f t="array" ref="S302">_xlfn.IFS(Table1[[#This Row],[Asset Class]]&lt;&gt;"Local","y",S$11=$E302,"y",Table1[[#This Row],[Asset Class]]="Local","")</f>
        <v>y</v>
      </c>
      <c r="U302" s="109">
        <f>IF(Table1[[#This Row],[Asset Class]]&lt;&gt;"Local",0.25,IF(P302="y",1,""))</f>
        <v>0.25</v>
      </c>
      <c r="V302" s="435">
        <f>IF(Table1[[#This Row],[Asset Class]]&lt;&gt;"Local",0.25,IF(Q302="y",1,""))</f>
        <v>0.25</v>
      </c>
      <c r="W302" s="435">
        <f>IF(Table1[[#This Row],[Asset Class]]&lt;&gt;"Local",0.25,IF(R302="y",1,""))</f>
        <v>0.25</v>
      </c>
      <c r="X302" s="435">
        <f>IF(Table1[[#This Row],[Asset Class]]&lt;&gt;"Local",0.25,IF(S302="y",1,""))</f>
        <v>0.25</v>
      </c>
      <c r="Y302" s="109">
        <f t="shared" si="25"/>
        <v>1</v>
      </c>
      <c r="AA302" s="274">
        <f t="shared" si="26"/>
        <v>37945.5</v>
      </c>
      <c r="AB302" s="275">
        <f t="shared" si="27"/>
        <v>37945.5</v>
      </c>
      <c r="AC302" s="275">
        <f t="shared" si="28"/>
        <v>37945.5</v>
      </c>
      <c r="AD302" s="275">
        <f t="shared" si="29"/>
        <v>37945.5</v>
      </c>
      <c r="AE302" s="276">
        <f t="shared" si="30"/>
        <v>151782</v>
      </c>
    </row>
    <row r="303" spans="2:31">
      <c r="B303" s="227" t="s">
        <v>584</v>
      </c>
      <c r="C303" s="228" t="s">
        <v>585</v>
      </c>
      <c r="D303" s="228" t="s">
        <v>105</v>
      </c>
      <c r="E303" s="228" t="s">
        <v>142</v>
      </c>
      <c r="F303" s="258" t="s">
        <v>102</v>
      </c>
      <c r="G303" s="374">
        <v>0.5</v>
      </c>
      <c r="H303" s="377">
        <v>8367.6706305778043</v>
      </c>
      <c r="I303" s="382">
        <v>406.79298511948269</v>
      </c>
      <c r="J303" s="349">
        <f>Table1[[#This Row],[Embellishment Area (m2)]]*Table1[[#This Row],[Construction Unit Rate ($/m)]]*Table1[[#This Row],[Embellishment Area Factor]]</f>
        <v>1701954.8571546846</v>
      </c>
      <c r="K303" s="263">
        <v>16735.341261155609</v>
      </c>
      <c r="L303" s="354">
        <v>77.249060510664719</v>
      </c>
      <c r="M303" s="101">
        <f>Table1[[#This Row],[Size of land (m2)]]*Table1[[#This Row],[Land Unit Rate ($/m2)]]</f>
        <v>1292789.3897496336</v>
      </c>
      <c r="N303" s="261">
        <v>2021</v>
      </c>
      <c r="O303" s="219">
        <f>ROUND(IF(Table1[[#This Row],[Valuation Year]]=2016,(Table1[[#This Row],[Total Construction Cost ($)]]+Table1[[#This Row],[Land Value]])*('General Input Sheet'!$G$38/'General Input Sheet'!$G$43),Table1[[#This Row],[Total Construction Cost ($)]]+Table1[[#This Row],[Land Value]]),0)</f>
        <v>2994744</v>
      </c>
      <c r="P303" s="139" t="str" cm="1">
        <f t="array" ref="P303">_xlfn.IFS(Table1[[#This Row],[Asset Class]]&lt;&gt;"Local","y",P$11=$E303,"y",Table1[[#This Row],[Asset Class]]="Local","")</f>
        <v>y</v>
      </c>
      <c r="Q303" s="99" t="str" cm="1">
        <f t="array" ref="Q303">_xlfn.IFS(Table1[[#This Row],[Asset Class]]&lt;&gt;"Local","y",Q$11=$E303,"y",Table1[[#This Row],[Asset Class]]="Local","")</f>
        <v>y</v>
      </c>
      <c r="R303" s="99" t="str" cm="1">
        <f t="array" ref="R303">_xlfn.IFS(Table1[[#This Row],[Asset Class]]&lt;&gt;"Local","y",R$11=$E303,"y",Table1[[#This Row],[Asset Class]]="Local","")</f>
        <v>y</v>
      </c>
      <c r="S303" s="358" t="str" cm="1">
        <f t="array" ref="S303">_xlfn.IFS(Table1[[#This Row],[Asset Class]]&lt;&gt;"Local","y",S$11=$E303,"y",Table1[[#This Row],[Asset Class]]="Local","")</f>
        <v>y</v>
      </c>
      <c r="U303" s="109">
        <f>IF(Table1[[#This Row],[Asset Class]]&lt;&gt;"Local",0.25,IF(P303="y",1,""))</f>
        <v>0.25</v>
      </c>
      <c r="V303" s="435">
        <f>IF(Table1[[#This Row],[Asset Class]]&lt;&gt;"Local",0.25,IF(Q303="y",1,""))</f>
        <v>0.25</v>
      </c>
      <c r="W303" s="435">
        <f>IF(Table1[[#This Row],[Asset Class]]&lt;&gt;"Local",0.25,IF(R303="y",1,""))</f>
        <v>0.25</v>
      </c>
      <c r="X303" s="435">
        <f>IF(Table1[[#This Row],[Asset Class]]&lt;&gt;"Local",0.25,IF(S303="y",1,""))</f>
        <v>0.25</v>
      </c>
      <c r="Y303" s="109">
        <f t="shared" si="25"/>
        <v>1</v>
      </c>
      <c r="AA303" s="274">
        <f t="shared" si="26"/>
        <v>748686</v>
      </c>
      <c r="AB303" s="275">
        <f t="shared" si="27"/>
        <v>748686</v>
      </c>
      <c r="AC303" s="275">
        <f t="shared" si="28"/>
        <v>748686</v>
      </c>
      <c r="AD303" s="275">
        <f t="shared" si="29"/>
        <v>748686</v>
      </c>
      <c r="AE303" s="276">
        <f t="shared" si="30"/>
        <v>2994744</v>
      </c>
    </row>
    <row r="304" spans="2:31">
      <c r="B304" s="227" t="s">
        <v>586</v>
      </c>
      <c r="C304" s="228" t="s">
        <v>587</v>
      </c>
      <c r="D304" s="228" t="s">
        <v>105</v>
      </c>
      <c r="E304" s="228" t="s">
        <v>113</v>
      </c>
      <c r="F304" s="258" t="s">
        <v>102</v>
      </c>
      <c r="G304" s="374">
        <v>0.5</v>
      </c>
      <c r="H304" s="377">
        <v>8375.6856235416399</v>
      </c>
      <c r="I304" s="382">
        <v>566.28724924743767</v>
      </c>
      <c r="J304" s="349">
        <f>Table1[[#This Row],[Embellishment Area (m2)]]*Table1[[#This Row],[Construction Unit Rate ($/m)]]*Table1[[#This Row],[Embellishment Area Factor]]</f>
        <v>2371521.9861583523</v>
      </c>
      <c r="K304" s="263">
        <v>0</v>
      </c>
      <c r="L304" s="354">
        <v>75.676903388107434</v>
      </c>
      <c r="M304" s="101">
        <f>Table1[[#This Row],[Size of land (m2)]]*Table1[[#This Row],[Land Unit Rate ($/m2)]]</f>
        <v>0</v>
      </c>
      <c r="N304" s="261">
        <v>2021</v>
      </c>
      <c r="O304" s="219">
        <f>ROUND(IF(Table1[[#This Row],[Valuation Year]]=2016,(Table1[[#This Row],[Total Construction Cost ($)]]+Table1[[#This Row],[Land Value]])*('General Input Sheet'!$G$38/'General Input Sheet'!$G$43),Table1[[#This Row],[Total Construction Cost ($)]]+Table1[[#This Row],[Land Value]]),0)</f>
        <v>2371522</v>
      </c>
      <c r="P304" s="139" t="str" cm="1">
        <f t="array" ref="P304">_xlfn.IFS(Table1[[#This Row],[Asset Class]]&lt;&gt;"Local","y",P$11=$E304,"y",Table1[[#This Row],[Asset Class]]="Local","")</f>
        <v>y</v>
      </c>
      <c r="Q304" s="99" t="str" cm="1">
        <f t="array" ref="Q304">_xlfn.IFS(Table1[[#This Row],[Asset Class]]&lt;&gt;"Local","y",Q$11=$E304,"y",Table1[[#This Row],[Asset Class]]="Local","")</f>
        <v>y</v>
      </c>
      <c r="R304" s="99" t="str" cm="1">
        <f t="array" ref="R304">_xlfn.IFS(Table1[[#This Row],[Asset Class]]&lt;&gt;"Local","y",R$11=$E304,"y",Table1[[#This Row],[Asset Class]]="Local","")</f>
        <v>y</v>
      </c>
      <c r="S304" s="358" t="str" cm="1">
        <f t="array" ref="S304">_xlfn.IFS(Table1[[#This Row],[Asset Class]]&lt;&gt;"Local","y",S$11=$E304,"y",Table1[[#This Row],[Asset Class]]="Local","")</f>
        <v>y</v>
      </c>
      <c r="U304" s="109">
        <f>IF(Table1[[#This Row],[Asset Class]]&lt;&gt;"Local",0.25,IF(P304="y",1,""))</f>
        <v>0.25</v>
      </c>
      <c r="V304" s="435">
        <f>IF(Table1[[#This Row],[Asset Class]]&lt;&gt;"Local",0.25,IF(Q304="y",1,""))</f>
        <v>0.25</v>
      </c>
      <c r="W304" s="435">
        <f>IF(Table1[[#This Row],[Asset Class]]&lt;&gt;"Local",0.25,IF(R304="y",1,""))</f>
        <v>0.25</v>
      </c>
      <c r="X304" s="435">
        <f>IF(Table1[[#This Row],[Asset Class]]&lt;&gt;"Local",0.25,IF(S304="y",1,""))</f>
        <v>0.25</v>
      </c>
      <c r="Y304" s="109">
        <f t="shared" si="25"/>
        <v>1</v>
      </c>
      <c r="AA304" s="274">
        <f t="shared" si="26"/>
        <v>592880.5</v>
      </c>
      <c r="AB304" s="275">
        <f t="shared" si="27"/>
        <v>592880.5</v>
      </c>
      <c r="AC304" s="275">
        <f t="shared" si="28"/>
        <v>592880.5</v>
      </c>
      <c r="AD304" s="275">
        <f t="shared" si="29"/>
        <v>592880.5</v>
      </c>
      <c r="AE304" s="276">
        <f t="shared" si="30"/>
        <v>2371522</v>
      </c>
    </row>
    <row r="305" spans="2:31">
      <c r="B305" s="227" t="s">
        <v>588</v>
      </c>
      <c r="C305" s="228" t="s">
        <v>589</v>
      </c>
      <c r="D305" s="228" t="s">
        <v>105</v>
      </c>
      <c r="E305" s="228" t="s">
        <v>113</v>
      </c>
      <c r="F305" s="258" t="s">
        <v>102</v>
      </c>
      <c r="G305" s="374">
        <v>0.5</v>
      </c>
      <c r="H305" s="377">
        <v>8904.2942107467607</v>
      </c>
      <c r="I305" s="382">
        <v>566.28724924743767</v>
      </c>
      <c r="J305" s="349">
        <f>Table1[[#This Row],[Embellishment Area (m2)]]*Table1[[#This Row],[Construction Unit Rate ($/m)]]*Table1[[#This Row],[Embellishment Area Factor]]</f>
        <v>2521194.1375468336</v>
      </c>
      <c r="K305" s="263">
        <v>0</v>
      </c>
      <c r="L305" s="354">
        <v>75.676903388107434</v>
      </c>
      <c r="M305" s="101">
        <f>Table1[[#This Row],[Size of land (m2)]]*Table1[[#This Row],[Land Unit Rate ($/m2)]]</f>
        <v>0</v>
      </c>
      <c r="N305" s="261">
        <v>2021</v>
      </c>
      <c r="O305" s="219">
        <f>ROUND(IF(Table1[[#This Row],[Valuation Year]]=2016,(Table1[[#This Row],[Total Construction Cost ($)]]+Table1[[#This Row],[Land Value]])*('General Input Sheet'!$G$38/'General Input Sheet'!$G$43),Table1[[#This Row],[Total Construction Cost ($)]]+Table1[[#This Row],[Land Value]]),0)</f>
        <v>2521194</v>
      </c>
      <c r="P305" s="139" t="str" cm="1">
        <f t="array" ref="P305">_xlfn.IFS(Table1[[#This Row],[Asset Class]]&lt;&gt;"Local","y",P$11=$E305,"y",Table1[[#This Row],[Asset Class]]="Local","")</f>
        <v>y</v>
      </c>
      <c r="Q305" s="99" t="str" cm="1">
        <f t="array" ref="Q305">_xlfn.IFS(Table1[[#This Row],[Asset Class]]&lt;&gt;"Local","y",Q$11=$E305,"y",Table1[[#This Row],[Asset Class]]="Local","")</f>
        <v>y</v>
      </c>
      <c r="R305" s="99" t="str" cm="1">
        <f t="array" ref="R305">_xlfn.IFS(Table1[[#This Row],[Asset Class]]&lt;&gt;"Local","y",R$11=$E305,"y",Table1[[#This Row],[Asset Class]]="Local","")</f>
        <v>y</v>
      </c>
      <c r="S305" s="358" t="str" cm="1">
        <f t="array" ref="S305">_xlfn.IFS(Table1[[#This Row],[Asset Class]]&lt;&gt;"Local","y",S$11=$E305,"y",Table1[[#This Row],[Asset Class]]="Local","")</f>
        <v>y</v>
      </c>
      <c r="U305" s="109">
        <f>IF(Table1[[#This Row],[Asset Class]]&lt;&gt;"Local",0.25,IF(P305="y",1,""))</f>
        <v>0.25</v>
      </c>
      <c r="V305" s="435">
        <f>IF(Table1[[#This Row],[Asset Class]]&lt;&gt;"Local",0.25,IF(Q305="y",1,""))</f>
        <v>0.25</v>
      </c>
      <c r="W305" s="435">
        <f>IF(Table1[[#This Row],[Asset Class]]&lt;&gt;"Local",0.25,IF(R305="y",1,""))</f>
        <v>0.25</v>
      </c>
      <c r="X305" s="435">
        <f>IF(Table1[[#This Row],[Asset Class]]&lt;&gt;"Local",0.25,IF(S305="y",1,""))</f>
        <v>0.25</v>
      </c>
      <c r="Y305" s="109">
        <f t="shared" si="25"/>
        <v>1</v>
      </c>
      <c r="AA305" s="274">
        <f t="shared" si="26"/>
        <v>630298.5</v>
      </c>
      <c r="AB305" s="275">
        <f t="shared" si="27"/>
        <v>630298.5</v>
      </c>
      <c r="AC305" s="275">
        <f t="shared" si="28"/>
        <v>630298.5</v>
      </c>
      <c r="AD305" s="275">
        <f t="shared" si="29"/>
        <v>630298.5</v>
      </c>
      <c r="AE305" s="276">
        <f t="shared" si="30"/>
        <v>2521194</v>
      </c>
    </row>
    <row r="306" spans="2:31">
      <c r="B306" s="227" t="s">
        <v>590</v>
      </c>
      <c r="C306" s="228" t="s">
        <v>591</v>
      </c>
      <c r="D306" s="228" t="s">
        <v>105</v>
      </c>
      <c r="E306" s="228" t="s">
        <v>113</v>
      </c>
      <c r="F306" s="258" t="s">
        <v>102</v>
      </c>
      <c r="G306" s="374">
        <v>0.5</v>
      </c>
      <c r="H306" s="377">
        <v>26255.273385164426</v>
      </c>
      <c r="I306" s="382">
        <v>566.28724924743767</v>
      </c>
      <c r="J306" s="349">
        <f>Table1[[#This Row],[Embellishment Area (m2)]]*Table1[[#This Row],[Construction Unit Rate ($/m)]]*Table1[[#This Row],[Embellishment Area Factor]]</f>
        <v>7434013.2717621122</v>
      </c>
      <c r="K306" s="263">
        <v>0</v>
      </c>
      <c r="L306" s="354">
        <v>75.676903388107434</v>
      </c>
      <c r="M306" s="101">
        <f>Table1[[#This Row],[Size of land (m2)]]*Table1[[#This Row],[Land Unit Rate ($/m2)]]</f>
        <v>0</v>
      </c>
      <c r="N306" s="261">
        <v>2021</v>
      </c>
      <c r="O306" s="219">
        <f>ROUND(IF(Table1[[#This Row],[Valuation Year]]=2016,(Table1[[#This Row],[Total Construction Cost ($)]]+Table1[[#This Row],[Land Value]])*('General Input Sheet'!$G$38/'General Input Sheet'!$G$43),Table1[[#This Row],[Total Construction Cost ($)]]+Table1[[#This Row],[Land Value]]),0)</f>
        <v>7434013</v>
      </c>
      <c r="P306" s="139" t="str" cm="1">
        <f t="array" ref="P306">_xlfn.IFS(Table1[[#This Row],[Asset Class]]&lt;&gt;"Local","y",P$11=$E306,"y",Table1[[#This Row],[Asset Class]]="Local","")</f>
        <v>y</v>
      </c>
      <c r="Q306" s="99" t="str" cm="1">
        <f t="array" ref="Q306">_xlfn.IFS(Table1[[#This Row],[Asset Class]]&lt;&gt;"Local","y",Q$11=$E306,"y",Table1[[#This Row],[Asset Class]]="Local","")</f>
        <v>y</v>
      </c>
      <c r="R306" s="99" t="str" cm="1">
        <f t="array" ref="R306">_xlfn.IFS(Table1[[#This Row],[Asset Class]]&lt;&gt;"Local","y",R$11=$E306,"y",Table1[[#This Row],[Asset Class]]="Local","")</f>
        <v>y</v>
      </c>
      <c r="S306" s="358" t="str" cm="1">
        <f t="array" ref="S306">_xlfn.IFS(Table1[[#This Row],[Asset Class]]&lt;&gt;"Local","y",S$11=$E306,"y",Table1[[#This Row],[Asset Class]]="Local","")</f>
        <v>y</v>
      </c>
      <c r="U306" s="109">
        <f>IF(Table1[[#This Row],[Asset Class]]&lt;&gt;"Local",0.25,IF(P306="y",1,""))</f>
        <v>0.25</v>
      </c>
      <c r="V306" s="435">
        <f>IF(Table1[[#This Row],[Asset Class]]&lt;&gt;"Local",0.25,IF(Q306="y",1,""))</f>
        <v>0.25</v>
      </c>
      <c r="W306" s="435">
        <f>IF(Table1[[#This Row],[Asset Class]]&lt;&gt;"Local",0.25,IF(R306="y",1,""))</f>
        <v>0.25</v>
      </c>
      <c r="X306" s="435">
        <f>IF(Table1[[#This Row],[Asset Class]]&lt;&gt;"Local",0.25,IF(S306="y",1,""))</f>
        <v>0.25</v>
      </c>
      <c r="Y306" s="109">
        <f t="shared" si="25"/>
        <v>1</v>
      </c>
      <c r="AA306" s="274">
        <f t="shared" si="26"/>
        <v>1858503.25</v>
      </c>
      <c r="AB306" s="275">
        <f t="shared" si="27"/>
        <v>1858503.25</v>
      </c>
      <c r="AC306" s="275">
        <f t="shared" si="28"/>
        <v>1858503.25</v>
      </c>
      <c r="AD306" s="275">
        <f t="shared" si="29"/>
        <v>1858503.25</v>
      </c>
      <c r="AE306" s="276">
        <f t="shared" si="30"/>
        <v>7434013</v>
      </c>
    </row>
    <row r="307" spans="2:31">
      <c r="B307" s="227" t="s">
        <v>590</v>
      </c>
      <c r="C307" s="228" t="s">
        <v>592</v>
      </c>
      <c r="D307" s="228" t="s">
        <v>105</v>
      </c>
      <c r="E307" s="228" t="s">
        <v>113</v>
      </c>
      <c r="F307" s="258" t="s">
        <v>135</v>
      </c>
      <c r="G307" s="374">
        <v>0.5</v>
      </c>
      <c r="H307" s="377">
        <v>14216.018362185645</v>
      </c>
      <c r="I307" s="382">
        <v>566.28724924743767</v>
      </c>
      <c r="J307" s="349">
        <f>Table1[[#This Row],[Embellishment Area (m2)]]*Table1[[#This Row],[Construction Unit Rate ($/m)]]*Table1[[#This Row],[Embellishment Area Factor]]</f>
        <v>4025174.9667865867</v>
      </c>
      <c r="K307" s="263">
        <v>0</v>
      </c>
      <c r="L307" s="354">
        <v>75.676903388107434</v>
      </c>
      <c r="M307" s="101">
        <f>Table1[[#This Row],[Size of land (m2)]]*Table1[[#This Row],[Land Unit Rate ($/m2)]]</f>
        <v>0</v>
      </c>
      <c r="N307" s="261">
        <v>2021</v>
      </c>
      <c r="O307" s="219">
        <f>ROUND(IF(Table1[[#This Row],[Valuation Year]]=2016,(Table1[[#This Row],[Total Construction Cost ($)]]+Table1[[#This Row],[Land Value]])*('General Input Sheet'!$G$38/'General Input Sheet'!$G$43),Table1[[#This Row],[Total Construction Cost ($)]]+Table1[[#This Row],[Land Value]]),0)</f>
        <v>4025175</v>
      </c>
      <c r="P307" s="139" t="str" cm="1">
        <f t="array" ref="P307">_xlfn.IFS(Table1[[#This Row],[Asset Class]]&lt;&gt;"Local","y",P$11=$E307,"y",Table1[[#This Row],[Asset Class]]="Local","")</f>
        <v>y</v>
      </c>
      <c r="Q307" s="99" t="str" cm="1">
        <f t="array" ref="Q307">_xlfn.IFS(Table1[[#This Row],[Asset Class]]&lt;&gt;"Local","y",Q$11=$E307,"y",Table1[[#This Row],[Asset Class]]="Local","")</f>
        <v>y</v>
      </c>
      <c r="R307" s="99" t="str" cm="1">
        <f t="array" ref="R307">_xlfn.IFS(Table1[[#This Row],[Asset Class]]&lt;&gt;"Local","y",R$11=$E307,"y",Table1[[#This Row],[Asset Class]]="Local","")</f>
        <v>y</v>
      </c>
      <c r="S307" s="358" t="str" cm="1">
        <f t="array" ref="S307">_xlfn.IFS(Table1[[#This Row],[Asset Class]]&lt;&gt;"Local","y",S$11=$E307,"y",Table1[[#This Row],[Asset Class]]="Local","")</f>
        <v>y</v>
      </c>
      <c r="U307" s="109">
        <f>IF(Table1[[#This Row],[Asset Class]]&lt;&gt;"Local",0.25,IF(P307="y",1,""))</f>
        <v>0.25</v>
      </c>
      <c r="V307" s="435">
        <f>IF(Table1[[#This Row],[Asset Class]]&lt;&gt;"Local",0.25,IF(Q307="y",1,""))</f>
        <v>0.25</v>
      </c>
      <c r="W307" s="435">
        <f>IF(Table1[[#This Row],[Asset Class]]&lt;&gt;"Local",0.25,IF(R307="y",1,""))</f>
        <v>0.25</v>
      </c>
      <c r="X307" s="435">
        <f>IF(Table1[[#This Row],[Asset Class]]&lt;&gt;"Local",0.25,IF(S307="y",1,""))</f>
        <v>0.25</v>
      </c>
      <c r="Y307" s="109">
        <f t="shared" si="25"/>
        <v>1</v>
      </c>
      <c r="AA307" s="274">
        <f t="shared" si="26"/>
        <v>1006293.75</v>
      </c>
      <c r="AB307" s="275">
        <f t="shared" si="27"/>
        <v>1006293.75</v>
      </c>
      <c r="AC307" s="275">
        <f t="shared" si="28"/>
        <v>1006293.75</v>
      </c>
      <c r="AD307" s="275">
        <f t="shared" si="29"/>
        <v>1006293.75</v>
      </c>
      <c r="AE307" s="276">
        <f t="shared" si="30"/>
        <v>4025175</v>
      </c>
    </row>
    <row r="308" spans="2:31">
      <c r="B308" s="227" t="s">
        <v>593</v>
      </c>
      <c r="C308" s="228" t="s">
        <v>594</v>
      </c>
      <c r="D308" s="228" t="s">
        <v>110</v>
      </c>
      <c r="E308" s="228" t="s">
        <v>113</v>
      </c>
      <c r="F308" s="258" t="s">
        <v>107</v>
      </c>
      <c r="G308" s="374">
        <v>0.5</v>
      </c>
      <c r="H308" s="377">
        <v>6312.7888245507302</v>
      </c>
      <c r="I308" s="382">
        <v>77.371645491830151</v>
      </c>
      <c r="J308" s="349">
        <f>Table1[[#This Row],[Embellishment Area (m2)]]*Table1[[#This Row],[Construction Unit Rate ($/m)]]*Table1[[#This Row],[Embellishment Area Factor]]</f>
        <v>244215.42949896312</v>
      </c>
      <c r="K308" s="263">
        <v>12625.57764910146</v>
      </c>
      <c r="L308" s="354">
        <v>51.919695325664051</v>
      </c>
      <c r="M308" s="101">
        <f>Table1[[#This Row],[Size of land (m2)]]*Table1[[#This Row],[Land Unit Rate ($/m2)]]</f>
        <v>655516.14485186164</v>
      </c>
      <c r="N308" s="261">
        <v>2021</v>
      </c>
      <c r="O308" s="219">
        <f>ROUND(IF(Table1[[#This Row],[Valuation Year]]=2016,(Table1[[#This Row],[Total Construction Cost ($)]]+Table1[[#This Row],[Land Value]])*('General Input Sheet'!$G$38/'General Input Sheet'!$G$43),Table1[[#This Row],[Total Construction Cost ($)]]+Table1[[#This Row],[Land Value]]),0)</f>
        <v>899732</v>
      </c>
      <c r="P308" s="139" t="str" cm="1">
        <f t="array" ref="P308">_xlfn.IFS(Table1[[#This Row],[Asset Class]]&lt;&gt;"Local","y",P$11=$E308,"y",Table1[[#This Row],[Asset Class]]="Local","")</f>
        <v/>
      </c>
      <c r="Q308" s="99" t="str" cm="1">
        <f t="array" ref="Q308">_xlfn.IFS(Table1[[#This Row],[Asset Class]]&lt;&gt;"Local","y",Q$11=$E308,"y",Table1[[#This Row],[Asset Class]]="Local","")</f>
        <v/>
      </c>
      <c r="R308" s="99" t="str" cm="1">
        <f t="array" ref="R308">_xlfn.IFS(Table1[[#This Row],[Asset Class]]&lt;&gt;"Local","y",R$11=$E308,"y",Table1[[#This Row],[Asset Class]]="Local","")</f>
        <v/>
      </c>
      <c r="S308" s="358" t="str" cm="1">
        <f t="array" ref="S308">_xlfn.IFS(Table1[[#This Row],[Asset Class]]&lt;&gt;"Local","y",S$11=$E308,"y",Table1[[#This Row],[Asset Class]]="Local","")</f>
        <v>y</v>
      </c>
      <c r="U308" s="109" t="str">
        <f>IF(Table1[[#This Row],[Asset Class]]&lt;&gt;"Local",0.25,IF(P308="y",1,""))</f>
        <v/>
      </c>
      <c r="V308" s="435" t="str">
        <f>IF(Table1[[#This Row],[Asset Class]]&lt;&gt;"Local",0.25,IF(Q308="y",1,""))</f>
        <v/>
      </c>
      <c r="W308" s="435" t="str">
        <f>IF(Table1[[#This Row],[Asset Class]]&lt;&gt;"Local",0.25,IF(R308="y",1,""))</f>
        <v/>
      </c>
      <c r="X308" s="435">
        <f>IF(Table1[[#This Row],[Asset Class]]&lt;&gt;"Local",0.25,IF(S308="y",1,""))</f>
        <v>1</v>
      </c>
      <c r="Y308" s="109">
        <f t="shared" si="25"/>
        <v>1</v>
      </c>
      <c r="AA308" s="274" t="str">
        <f t="shared" si="26"/>
        <v/>
      </c>
      <c r="AB308" s="275" t="str">
        <f t="shared" si="27"/>
        <v/>
      </c>
      <c r="AC308" s="275" t="str">
        <f t="shared" si="28"/>
        <v/>
      </c>
      <c r="AD308" s="275">
        <f t="shared" si="29"/>
        <v>899732</v>
      </c>
      <c r="AE308" s="276">
        <f t="shared" si="30"/>
        <v>899732</v>
      </c>
    </row>
    <row r="309" spans="2:31">
      <c r="B309" s="227" t="s">
        <v>595</v>
      </c>
      <c r="C309" s="228" t="s">
        <v>596</v>
      </c>
      <c r="D309" s="228" t="s">
        <v>110</v>
      </c>
      <c r="E309" s="228" t="s">
        <v>113</v>
      </c>
      <c r="F309" s="258" t="s">
        <v>102</v>
      </c>
      <c r="G309" s="374">
        <v>0.5</v>
      </c>
      <c r="H309" s="377">
        <v>3896.3473944732509</v>
      </c>
      <c r="I309" s="382">
        <v>77.371645491830151</v>
      </c>
      <c r="J309" s="349">
        <f>Table1[[#This Row],[Embellishment Area (m2)]]*Table1[[#This Row],[Construction Unit Rate ($/m)]]*Table1[[#This Row],[Embellishment Area Factor]]</f>
        <v>150733.40465910023</v>
      </c>
      <c r="K309" s="263">
        <v>7792.6947889465018</v>
      </c>
      <c r="L309" s="354">
        <v>51.919695325664051</v>
      </c>
      <c r="M309" s="101">
        <f>Table1[[#This Row],[Size of land (m2)]]*Table1[[#This Row],[Land Unit Rate ($/m2)]]</f>
        <v>404594.33920799231</v>
      </c>
      <c r="N309" s="261">
        <v>2021</v>
      </c>
      <c r="O309" s="219">
        <f>ROUND(IF(Table1[[#This Row],[Valuation Year]]=2016,(Table1[[#This Row],[Total Construction Cost ($)]]+Table1[[#This Row],[Land Value]])*('General Input Sheet'!$G$38/'General Input Sheet'!$G$43),Table1[[#This Row],[Total Construction Cost ($)]]+Table1[[#This Row],[Land Value]]),0)</f>
        <v>555328</v>
      </c>
      <c r="P309" s="139" t="str" cm="1">
        <f t="array" ref="P309">_xlfn.IFS(Table1[[#This Row],[Asset Class]]&lt;&gt;"Local","y",P$11=$E309,"y",Table1[[#This Row],[Asset Class]]="Local","")</f>
        <v/>
      </c>
      <c r="Q309" s="99" t="str" cm="1">
        <f t="array" ref="Q309">_xlfn.IFS(Table1[[#This Row],[Asset Class]]&lt;&gt;"Local","y",Q$11=$E309,"y",Table1[[#This Row],[Asset Class]]="Local","")</f>
        <v/>
      </c>
      <c r="R309" s="99" t="str" cm="1">
        <f t="array" ref="R309">_xlfn.IFS(Table1[[#This Row],[Asset Class]]&lt;&gt;"Local","y",R$11=$E309,"y",Table1[[#This Row],[Asset Class]]="Local","")</f>
        <v/>
      </c>
      <c r="S309" s="358" t="str" cm="1">
        <f t="array" ref="S309">_xlfn.IFS(Table1[[#This Row],[Asset Class]]&lt;&gt;"Local","y",S$11=$E309,"y",Table1[[#This Row],[Asset Class]]="Local","")</f>
        <v>y</v>
      </c>
      <c r="U309" s="109" t="str">
        <f>IF(Table1[[#This Row],[Asset Class]]&lt;&gt;"Local",0.25,IF(P309="y",1,""))</f>
        <v/>
      </c>
      <c r="V309" s="435" t="str">
        <f>IF(Table1[[#This Row],[Asset Class]]&lt;&gt;"Local",0.25,IF(Q309="y",1,""))</f>
        <v/>
      </c>
      <c r="W309" s="435" t="str">
        <f>IF(Table1[[#This Row],[Asset Class]]&lt;&gt;"Local",0.25,IF(R309="y",1,""))</f>
        <v/>
      </c>
      <c r="X309" s="435">
        <f>IF(Table1[[#This Row],[Asset Class]]&lt;&gt;"Local",0.25,IF(S309="y",1,""))</f>
        <v>1</v>
      </c>
      <c r="Y309" s="109">
        <f t="shared" si="25"/>
        <v>1</v>
      </c>
      <c r="AA309" s="274" t="str">
        <f t="shared" si="26"/>
        <v/>
      </c>
      <c r="AB309" s="275" t="str">
        <f t="shared" si="27"/>
        <v/>
      </c>
      <c r="AC309" s="275" t="str">
        <f t="shared" si="28"/>
        <v/>
      </c>
      <c r="AD309" s="275">
        <f t="shared" si="29"/>
        <v>555328</v>
      </c>
      <c r="AE309" s="276">
        <f t="shared" si="30"/>
        <v>555328</v>
      </c>
    </row>
    <row r="310" spans="2:31">
      <c r="B310" s="227" t="s">
        <v>597</v>
      </c>
      <c r="C310" s="228" t="s">
        <v>598</v>
      </c>
      <c r="D310" s="228" t="s">
        <v>110</v>
      </c>
      <c r="E310" s="228" t="s">
        <v>113</v>
      </c>
      <c r="F310" s="258" t="s">
        <v>102</v>
      </c>
      <c r="G310" s="374">
        <v>0.5</v>
      </c>
      <c r="H310" s="377">
        <v>8468.33616370661</v>
      </c>
      <c r="I310" s="382">
        <v>77.371645491830151</v>
      </c>
      <c r="J310" s="349">
        <f>Table1[[#This Row],[Embellishment Area (m2)]]*Table1[[#This Row],[Construction Unit Rate ($/m)]]*Table1[[#This Row],[Embellishment Area Factor]]</f>
        <v>327604.55178197636</v>
      </c>
      <c r="K310" s="263">
        <v>16936.67232741322</v>
      </c>
      <c r="L310" s="354">
        <v>51.919695325664051</v>
      </c>
      <c r="M310" s="101">
        <f>Table1[[#This Row],[Size of land (m2)]]*Table1[[#This Row],[Land Unit Rate ($/m2)]]</f>
        <v>879346.8670698998</v>
      </c>
      <c r="N310" s="261">
        <v>2021</v>
      </c>
      <c r="O310" s="219">
        <f>ROUND(IF(Table1[[#This Row],[Valuation Year]]=2016,(Table1[[#This Row],[Total Construction Cost ($)]]+Table1[[#This Row],[Land Value]])*('General Input Sheet'!$G$38/'General Input Sheet'!$G$43),Table1[[#This Row],[Total Construction Cost ($)]]+Table1[[#This Row],[Land Value]]),0)</f>
        <v>1206951</v>
      </c>
      <c r="P310" s="139" t="str" cm="1">
        <f t="array" ref="P310">_xlfn.IFS(Table1[[#This Row],[Asset Class]]&lt;&gt;"Local","y",P$11=$E310,"y",Table1[[#This Row],[Asset Class]]="Local","")</f>
        <v/>
      </c>
      <c r="Q310" s="99" t="str" cm="1">
        <f t="array" ref="Q310">_xlfn.IFS(Table1[[#This Row],[Asset Class]]&lt;&gt;"Local","y",Q$11=$E310,"y",Table1[[#This Row],[Asset Class]]="Local","")</f>
        <v/>
      </c>
      <c r="R310" s="99" t="str" cm="1">
        <f t="array" ref="R310">_xlfn.IFS(Table1[[#This Row],[Asset Class]]&lt;&gt;"Local","y",R$11=$E310,"y",Table1[[#This Row],[Asset Class]]="Local","")</f>
        <v/>
      </c>
      <c r="S310" s="358" t="str" cm="1">
        <f t="array" ref="S310">_xlfn.IFS(Table1[[#This Row],[Asset Class]]&lt;&gt;"Local","y",S$11=$E310,"y",Table1[[#This Row],[Asset Class]]="Local","")</f>
        <v>y</v>
      </c>
      <c r="U310" s="109" t="str">
        <f>IF(Table1[[#This Row],[Asset Class]]&lt;&gt;"Local",0.25,IF(P310="y",1,""))</f>
        <v/>
      </c>
      <c r="V310" s="435" t="str">
        <f>IF(Table1[[#This Row],[Asset Class]]&lt;&gt;"Local",0.25,IF(Q310="y",1,""))</f>
        <v/>
      </c>
      <c r="W310" s="435" t="str">
        <f>IF(Table1[[#This Row],[Asset Class]]&lt;&gt;"Local",0.25,IF(R310="y",1,""))</f>
        <v/>
      </c>
      <c r="X310" s="435">
        <f>IF(Table1[[#This Row],[Asset Class]]&lt;&gt;"Local",0.25,IF(S310="y",1,""))</f>
        <v>1</v>
      </c>
      <c r="Y310" s="109">
        <f t="shared" si="25"/>
        <v>1</v>
      </c>
      <c r="AA310" s="274" t="str">
        <f t="shared" si="26"/>
        <v/>
      </c>
      <c r="AB310" s="275" t="str">
        <f t="shared" si="27"/>
        <v/>
      </c>
      <c r="AC310" s="275" t="str">
        <f t="shared" si="28"/>
        <v/>
      </c>
      <c r="AD310" s="275">
        <f t="shared" si="29"/>
        <v>1206951</v>
      </c>
      <c r="AE310" s="276">
        <f t="shared" si="30"/>
        <v>1206951</v>
      </c>
    </row>
    <row r="311" spans="2:31">
      <c r="B311" s="227" t="s">
        <v>597</v>
      </c>
      <c r="C311" s="228" t="s">
        <v>599</v>
      </c>
      <c r="D311" s="228" t="s">
        <v>110</v>
      </c>
      <c r="E311" s="228" t="s">
        <v>113</v>
      </c>
      <c r="F311" s="258" t="s">
        <v>135</v>
      </c>
      <c r="G311" s="374">
        <v>0.5</v>
      </c>
      <c r="H311" s="377">
        <v>6001.0426113457852</v>
      </c>
      <c r="I311" s="382">
        <v>77.371645491830151</v>
      </c>
      <c r="J311" s="349">
        <f>Table1[[#This Row],[Embellishment Area (m2)]]*Table1[[#This Row],[Construction Unit Rate ($/m)]]*Table1[[#This Row],[Embellishment Area Factor]]</f>
        <v>232155.27075320637</v>
      </c>
      <c r="K311" s="263">
        <v>12002.08522269157</v>
      </c>
      <c r="L311" s="354">
        <v>51.919695325664051</v>
      </c>
      <c r="M311" s="101">
        <f>Table1[[#This Row],[Size of land (m2)]]*Table1[[#This Row],[Land Unit Rate ($/m2)]]</f>
        <v>623144.60803480109</v>
      </c>
      <c r="N311" s="261">
        <v>2021</v>
      </c>
      <c r="O311" s="219">
        <f>ROUND(IF(Table1[[#This Row],[Valuation Year]]=2016,(Table1[[#This Row],[Total Construction Cost ($)]]+Table1[[#This Row],[Land Value]])*('General Input Sheet'!$G$38/'General Input Sheet'!$G$43),Table1[[#This Row],[Total Construction Cost ($)]]+Table1[[#This Row],[Land Value]]),0)</f>
        <v>855300</v>
      </c>
      <c r="P311" s="139" t="str" cm="1">
        <f t="array" ref="P311">_xlfn.IFS(Table1[[#This Row],[Asset Class]]&lt;&gt;"Local","y",P$11=$E311,"y",Table1[[#This Row],[Asset Class]]="Local","")</f>
        <v/>
      </c>
      <c r="Q311" s="99" t="str" cm="1">
        <f t="array" ref="Q311">_xlfn.IFS(Table1[[#This Row],[Asset Class]]&lt;&gt;"Local","y",Q$11=$E311,"y",Table1[[#This Row],[Asset Class]]="Local","")</f>
        <v/>
      </c>
      <c r="R311" s="99" t="str" cm="1">
        <f t="array" ref="R311">_xlfn.IFS(Table1[[#This Row],[Asset Class]]&lt;&gt;"Local","y",R$11=$E311,"y",Table1[[#This Row],[Asset Class]]="Local","")</f>
        <v/>
      </c>
      <c r="S311" s="358" t="str" cm="1">
        <f t="array" ref="S311">_xlfn.IFS(Table1[[#This Row],[Asset Class]]&lt;&gt;"Local","y",S$11=$E311,"y",Table1[[#This Row],[Asset Class]]="Local","")</f>
        <v>y</v>
      </c>
      <c r="U311" s="109" t="str">
        <f>IF(Table1[[#This Row],[Asset Class]]&lt;&gt;"Local",0.25,IF(P311="y",1,""))</f>
        <v/>
      </c>
      <c r="V311" s="435" t="str">
        <f>IF(Table1[[#This Row],[Asset Class]]&lt;&gt;"Local",0.25,IF(Q311="y",1,""))</f>
        <v/>
      </c>
      <c r="W311" s="435" t="str">
        <f>IF(Table1[[#This Row],[Asset Class]]&lt;&gt;"Local",0.25,IF(R311="y",1,""))</f>
        <v/>
      </c>
      <c r="X311" s="435">
        <f>IF(Table1[[#This Row],[Asset Class]]&lt;&gt;"Local",0.25,IF(S311="y",1,""))</f>
        <v>1</v>
      </c>
      <c r="Y311" s="109">
        <f t="shared" si="25"/>
        <v>1</v>
      </c>
      <c r="AA311" s="274" t="str">
        <f t="shared" si="26"/>
        <v/>
      </c>
      <c r="AB311" s="275" t="str">
        <f t="shared" si="27"/>
        <v/>
      </c>
      <c r="AC311" s="275" t="str">
        <f t="shared" si="28"/>
        <v/>
      </c>
      <c r="AD311" s="275">
        <f t="shared" si="29"/>
        <v>855300</v>
      </c>
      <c r="AE311" s="276">
        <f t="shared" si="30"/>
        <v>855300</v>
      </c>
    </row>
    <row r="312" spans="2:31">
      <c r="B312" s="227" t="s">
        <v>600</v>
      </c>
      <c r="C312" s="228" t="s">
        <v>601</v>
      </c>
      <c r="D312" s="228" t="s">
        <v>110</v>
      </c>
      <c r="E312" s="228" t="s">
        <v>113</v>
      </c>
      <c r="F312" s="258" t="s">
        <v>102</v>
      </c>
      <c r="G312" s="374">
        <v>0.5</v>
      </c>
      <c r="H312" s="377">
        <v>1348.5603869072236</v>
      </c>
      <c r="I312" s="382">
        <v>77.371645491830151</v>
      </c>
      <c r="J312" s="349">
        <f>Table1[[#This Row],[Embellishment Area (m2)]]*Table1[[#This Row],[Construction Unit Rate ($/m)]]*Table1[[#This Row],[Embellishment Area Factor]]</f>
        <v>52170.168090055507</v>
      </c>
      <c r="K312" s="263">
        <v>2697.1207738144471</v>
      </c>
      <c r="L312" s="354">
        <v>51.919695325664051</v>
      </c>
      <c r="M312" s="101">
        <f>Table1[[#This Row],[Size of land (m2)]]*Table1[[#This Row],[Land Unit Rate ($/m2)]]</f>
        <v>140033.68883296536</v>
      </c>
      <c r="N312" s="261">
        <v>2021</v>
      </c>
      <c r="O312" s="219">
        <f>ROUND(IF(Table1[[#This Row],[Valuation Year]]=2016,(Table1[[#This Row],[Total Construction Cost ($)]]+Table1[[#This Row],[Land Value]])*('General Input Sheet'!$G$38/'General Input Sheet'!$G$43),Table1[[#This Row],[Total Construction Cost ($)]]+Table1[[#This Row],[Land Value]]),0)</f>
        <v>192204</v>
      </c>
      <c r="P312" s="139" t="str" cm="1">
        <f t="array" ref="P312">_xlfn.IFS(Table1[[#This Row],[Asset Class]]&lt;&gt;"Local","y",P$11=$E312,"y",Table1[[#This Row],[Asset Class]]="Local","")</f>
        <v/>
      </c>
      <c r="Q312" s="99" t="str" cm="1">
        <f t="array" ref="Q312">_xlfn.IFS(Table1[[#This Row],[Asset Class]]&lt;&gt;"Local","y",Q$11=$E312,"y",Table1[[#This Row],[Asset Class]]="Local","")</f>
        <v/>
      </c>
      <c r="R312" s="99" t="str" cm="1">
        <f t="array" ref="R312">_xlfn.IFS(Table1[[#This Row],[Asset Class]]&lt;&gt;"Local","y",R$11=$E312,"y",Table1[[#This Row],[Asset Class]]="Local","")</f>
        <v/>
      </c>
      <c r="S312" s="358" t="str" cm="1">
        <f t="array" ref="S312">_xlfn.IFS(Table1[[#This Row],[Asset Class]]&lt;&gt;"Local","y",S$11=$E312,"y",Table1[[#This Row],[Asset Class]]="Local","")</f>
        <v>y</v>
      </c>
      <c r="U312" s="109" t="str">
        <f>IF(Table1[[#This Row],[Asset Class]]&lt;&gt;"Local",0.25,IF(P312="y",1,""))</f>
        <v/>
      </c>
      <c r="V312" s="435" t="str">
        <f>IF(Table1[[#This Row],[Asset Class]]&lt;&gt;"Local",0.25,IF(Q312="y",1,""))</f>
        <v/>
      </c>
      <c r="W312" s="435" t="str">
        <f>IF(Table1[[#This Row],[Asset Class]]&lt;&gt;"Local",0.25,IF(R312="y",1,""))</f>
        <v/>
      </c>
      <c r="X312" s="435">
        <f>IF(Table1[[#This Row],[Asset Class]]&lt;&gt;"Local",0.25,IF(S312="y",1,""))</f>
        <v>1</v>
      </c>
      <c r="Y312" s="109">
        <f t="shared" si="25"/>
        <v>1</v>
      </c>
      <c r="AA312" s="274" t="str">
        <f t="shared" si="26"/>
        <v/>
      </c>
      <c r="AB312" s="275" t="str">
        <f t="shared" si="27"/>
        <v/>
      </c>
      <c r="AC312" s="275" t="str">
        <f t="shared" si="28"/>
        <v/>
      </c>
      <c r="AD312" s="275">
        <f t="shared" si="29"/>
        <v>192204</v>
      </c>
      <c r="AE312" s="276">
        <f t="shared" si="30"/>
        <v>192204</v>
      </c>
    </row>
    <row r="313" spans="2:31">
      <c r="B313" s="227" t="s">
        <v>600</v>
      </c>
      <c r="C313" s="228" t="s">
        <v>602</v>
      </c>
      <c r="D313" s="228" t="s">
        <v>110</v>
      </c>
      <c r="E313" s="228" t="s">
        <v>113</v>
      </c>
      <c r="F313" s="258" t="s">
        <v>102</v>
      </c>
      <c r="G313" s="374">
        <v>0.5</v>
      </c>
      <c r="H313" s="377">
        <v>986.43447403107098</v>
      </c>
      <c r="I313" s="382">
        <v>77.371645491830151</v>
      </c>
      <c r="J313" s="349">
        <f>Table1[[#This Row],[Embellishment Area (m2)]]*Table1[[#This Row],[Construction Unit Rate ($/m)]]*Table1[[#This Row],[Embellishment Area Factor]]</f>
        <v>38161.029212825983</v>
      </c>
      <c r="K313" s="263">
        <v>1972.868948062142</v>
      </c>
      <c r="L313" s="354">
        <v>51.919695325664051</v>
      </c>
      <c r="M313" s="101">
        <f>Table1[[#This Row],[Size of land (m2)]]*Table1[[#This Row],[Land Unit Rate ($/m2)]]</f>
        <v>102430.75470084975</v>
      </c>
      <c r="N313" s="261">
        <v>2021</v>
      </c>
      <c r="O313" s="219">
        <f>ROUND(IF(Table1[[#This Row],[Valuation Year]]=2016,(Table1[[#This Row],[Total Construction Cost ($)]]+Table1[[#This Row],[Land Value]])*('General Input Sheet'!$G$38/'General Input Sheet'!$G$43),Table1[[#This Row],[Total Construction Cost ($)]]+Table1[[#This Row],[Land Value]]),0)</f>
        <v>140592</v>
      </c>
      <c r="P313" s="139" t="str" cm="1">
        <f t="array" ref="P313">_xlfn.IFS(Table1[[#This Row],[Asset Class]]&lt;&gt;"Local","y",P$11=$E313,"y",Table1[[#This Row],[Asset Class]]="Local","")</f>
        <v/>
      </c>
      <c r="Q313" s="99" t="str" cm="1">
        <f t="array" ref="Q313">_xlfn.IFS(Table1[[#This Row],[Asset Class]]&lt;&gt;"Local","y",Q$11=$E313,"y",Table1[[#This Row],[Asset Class]]="Local","")</f>
        <v/>
      </c>
      <c r="R313" s="99" t="str" cm="1">
        <f t="array" ref="R313">_xlfn.IFS(Table1[[#This Row],[Asset Class]]&lt;&gt;"Local","y",R$11=$E313,"y",Table1[[#This Row],[Asset Class]]="Local","")</f>
        <v/>
      </c>
      <c r="S313" s="358" t="str" cm="1">
        <f t="array" ref="S313">_xlfn.IFS(Table1[[#This Row],[Asset Class]]&lt;&gt;"Local","y",S$11=$E313,"y",Table1[[#This Row],[Asset Class]]="Local","")</f>
        <v>y</v>
      </c>
      <c r="U313" s="109" t="str">
        <f>IF(Table1[[#This Row],[Asset Class]]&lt;&gt;"Local",0.25,IF(P313="y",1,""))</f>
        <v/>
      </c>
      <c r="V313" s="435" t="str">
        <f>IF(Table1[[#This Row],[Asset Class]]&lt;&gt;"Local",0.25,IF(Q313="y",1,""))</f>
        <v/>
      </c>
      <c r="W313" s="435" t="str">
        <f>IF(Table1[[#This Row],[Asset Class]]&lt;&gt;"Local",0.25,IF(R313="y",1,""))</f>
        <v/>
      </c>
      <c r="X313" s="435">
        <f>IF(Table1[[#This Row],[Asset Class]]&lt;&gt;"Local",0.25,IF(S313="y",1,""))</f>
        <v>1</v>
      </c>
      <c r="Y313" s="109">
        <f t="shared" si="25"/>
        <v>1</v>
      </c>
      <c r="AA313" s="274" t="str">
        <f t="shared" si="26"/>
        <v/>
      </c>
      <c r="AB313" s="275" t="str">
        <f t="shared" si="27"/>
        <v/>
      </c>
      <c r="AC313" s="275" t="str">
        <f t="shared" si="28"/>
        <v/>
      </c>
      <c r="AD313" s="275">
        <f t="shared" si="29"/>
        <v>140592</v>
      </c>
      <c r="AE313" s="276">
        <f t="shared" si="30"/>
        <v>140592</v>
      </c>
    </row>
    <row r="314" spans="2:31">
      <c r="B314" s="227" t="s">
        <v>600</v>
      </c>
      <c r="C314" s="228" t="s">
        <v>603</v>
      </c>
      <c r="D314" s="228" t="s">
        <v>110</v>
      </c>
      <c r="E314" s="228" t="s">
        <v>113</v>
      </c>
      <c r="F314" s="258" t="s">
        <v>107</v>
      </c>
      <c r="G314" s="374">
        <v>0.5</v>
      </c>
      <c r="H314" s="377">
        <v>8272.7271220880848</v>
      </c>
      <c r="I314" s="382">
        <v>77.371645491830151</v>
      </c>
      <c r="J314" s="349">
        <f>Table1[[#This Row],[Embellishment Area (m2)]]*Table1[[#This Row],[Construction Unit Rate ($/m)]]*Table1[[#This Row],[Embellishment Area Factor]]</f>
        <v>320037.25507042377</v>
      </c>
      <c r="K314" s="263">
        <v>16545.45424417617</v>
      </c>
      <c r="L314" s="354">
        <v>51.919695325664051</v>
      </c>
      <c r="M314" s="101">
        <f>Table1[[#This Row],[Size of land (m2)]]*Table1[[#This Row],[Land Unit Rate ($/m2)]]</f>
        <v>859034.94338234188</v>
      </c>
      <c r="N314" s="261">
        <v>2021</v>
      </c>
      <c r="O314" s="219">
        <f>ROUND(IF(Table1[[#This Row],[Valuation Year]]=2016,(Table1[[#This Row],[Total Construction Cost ($)]]+Table1[[#This Row],[Land Value]])*('General Input Sheet'!$G$38/'General Input Sheet'!$G$43),Table1[[#This Row],[Total Construction Cost ($)]]+Table1[[#This Row],[Land Value]]),0)</f>
        <v>1179072</v>
      </c>
      <c r="P314" s="139" t="str" cm="1">
        <f t="array" ref="P314">_xlfn.IFS(Table1[[#This Row],[Asset Class]]&lt;&gt;"Local","y",P$11=$E314,"y",Table1[[#This Row],[Asset Class]]="Local","")</f>
        <v/>
      </c>
      <c r="Q314" s="99" t="str" cm="1">
        <f t="array" ref="Q314">_xlfn.IFS(Table1[[#This Row],[Asset Class]]&lt;&gt;"Local","y",Q$11=$E314,"y",Table1[[#This Row],[Asset Class]]="Local","")</f>
        <v/>
      </c>
      <c r="R314" s="99" t="str" cm="1">
        <f t="array" ref="R314">_xlfn.IFS(Table1[[#This Row],[Asset Class]]&lt;&gt;"Local","y",R$11=$E314,"y",Table1[[#This Row],[Asset Class]]="Local","")</f>
        <v/>
      </c>
      <c r="S314" s="358" t="str" cm="1">
        <f t="array" ref="S314">_xlfn.IFS(Table1[[#This Row],[Asset Class]]&lt;&gt;"Local","y",S$11=$E314,"y",Table1[[#This Row],[Asset Class]]="Local","")</f>
        <v>y</v>
      </c>
      <c r="U314" s="109" t="str">
        <f>IF(Table1[[#This Row],[Asset Class]]&lt;&gt;"Local",0.25,IF(P314="y",1,""))</f>
        <v/>
      </c>
      <c r="V314" s="435" t="str">
        <f>IF(Table1[[#This Row],[Asset Class]]&lt;&gt;"Local",0.25,IF(Q314="y",1,""))</f>
        <v/>
      </c>
      <c r="W314" s="435" t="str">
        <f>IF(Table1[[#This Row],[Asset Class]]&lt;&gt;"Local",0.25,IF(R314="y",1,""))</f>
        <v/>
      </c>
      <c r="X314" s="435">
        <f>IF(Table1[[#This Row],[Asset Class]]&lt;&gt;"Local",0.25,IF(S314="y",1,""))</f>
        <v>1</v>
      </c>
      <c r="Y314" s="109">
        <f t="shared" si="25"/>
        <v>1</v>
      </c>
      <c r="AA314" s="274" t="str">
        <f t="shared" si="26"/>
        <v/>
      </c>
      <c r="AB314" s="275" t="str">
        <f t="shared" si="27"/>
        <v/>
      </c>
      <c r="AC314" s="275" t="str">
        <f t="shared" si="28"/>
        <v/>
      </c>
      <c r="AD314" s="275">
        <f t="shared" si="29"/>
        <v>1179072</v>
      </c>
      <c r="AE314" s="276">
        <f t="shared" si="30"/>
        <v>1179072</v>
      </c>
    </row>
    <row r="315" spans="2:31">
      <c r="B315" s="227" t="s">
        <v>604</v>
      </c>
      <c r="C315" s="228" t="s">
        <v>605</v>
      </c>
      <c r="D315" s="228" t="s">
        <v>110</v>
      </c>
      <c r="E315" s="228" t="s">
        <v>113</v>
      </c>
      <c r="F315" s="258" t="s">
        <v>102</v>
      </c>
      <c r="G315" s="374">
        <v>0.5</v>
      </c>
      <c r="H315" s="377">
        <v>2730.4854852537228</v>
      </c>
      <c r="I315" s="382">
        <v>77.371645491830151</v>
      </c>
      <c r="J315" s="349">
        <f>Table1[[#This Row],[Embellishment Area (m2)]]*Table1[[#This Row],[Construction Unit Rate ($/m)]]*Table1[[#This Row],[Embellishment Area Factor]]</f>
        <v>105631.07749281943</v>
      </c>
      <c r="K315" s="263">
        <v>5460.9709705074456</v>
      </c>
      <c r="L315" s="354">
        <v>51.919695325664051</v>
      </c>
      <c r="M315" s="101">
        <f>Table1[[#This Row],[Size of land (m2)]]*Table1[[#This Row],[Land Unit Rate ($/m2)]]</f>
        <v>283531.94897104253</v>
      </c>
      <c r="N315" s="261">
        <v>2021</v>
      </c>
      <c r="O315" s="219">
        <f>ROUND(IF(Table1[[#This Row],[Valuation Year]]=2016,(Table1[[#This Row],[Total Construction Cost ($)]]+Table1[[#This Row],[Land Value]])*('General Input Sheet'!$G$38/'General Input Sheet'!$G$43),Table1[[#This Row],[Total Construction Cost ($)]]+Table1[[#This Row],[Land Value]]),0)</f>
        <v>389163</v>
      </c>
      <c r="P315" s="139" t="str" cm="1">
        <f t="array" ref="P315">_xlfn.IFS(Table1[[#This Row],[Asset Class]]&lt;&gt;"Local","y",P$11=$E315,"y",Table1[[#This Row],[Asset Class]]="Local","")</f>
        <v/>
      </c>
      <c r="Q315" s="99" t="str" cm="1">
        <f t="array" ref="Q315">_xlfn.IFS(Table1[[#This Row],[Asset Class]]&lt;&gt;"Local","y",Q$11=$E315,"y",Table1[[#This Row],[Asset Class]]="Local","")</f>
        <v/>
      </c>
      <c r="R315" s="99" t="str" cm="1">
        <f t="array" ref="R315">_xlfn.IFS(Table1[[#This Row],[Asset Class]]&lt;&gt;"Local","y",R$11=$E315,"y",Table1[[#This Row],[Asset Class]]="Local","")</f>
        <v/>
      </c>
      <c r="S315" s="358" t="str" cm="1">
        <f t="array" ref="S315">_xlfn.IFS(Table1[[#This Row],[Asset Class]]&lt;&gt;"Local","y",S$11=$E315,"y",Table1[[#This Row],[Asset Class]]="Local","")</f>
        <v>y</v>
      </c>
      <c r="U315" s="109" t="str">
        <f>IF(Table1[[#This Row],[Asset Class]]&lt;&gt;"Local",0.25,IF(P315="y",1,""))</f>
        <v/>
      </c>
      <c r="V315" s="435" t="str">
        <f>IF(Table1[[#This Row],[Asset Class]]&lt;&gt;"Local",0.25,IF(Q315="y",1,""))</f>
        <v/>
      </c>
      <c r="W315" s="435" t="str">
        <f>IF(Table1[[#This Row],[Asset Class]]&lt;&gt;"Local",0.25,IF(R315="y",1,""))</f>
        <v/>
      </c>
      <c r="X315" s="435">
        <f>IF(Table1[[#This Row],[Asset Class]]&lt;&gt;"Local",0.25,IF(S315="y",1,""))</f>
        <v>1</v>
      </c>
      <c r="Y315" s="109">
        <f t="shared" si="25"/>
        <v>1</v>
      </c>
      <c r="AA315" s="274" t="str">
        <f t="shared" si="26"/>
        <v/>
      </c>
      <c r="AB315" s="275" t="str">
        <f t="shared" si="27"/>
        <v/>
      </c>
      <c r="AC315" s="275" t="str">
        <f t="shared" si="28"/>
        <v/>
      </c>
      <c r="AD315" s="275">
        <f t="shared" si="29"/>
        <v>389163</v>
      </c>
      <c r="AE315" s="276">
        <f t="shared" si="30"/>
        <v>389163</v>
      </c>
    </row>
    <row r="316" spans="2:31">
      <c r="B316" s="227" t="s">
        <v>606</v>
      </c>
      <c r="C316" s="228" t="s">
        <v>607</v>
      </c>
      <c r="D316" s="228" t="s">
        <v>105</v>
      </c>
      <c r="E316" s="228" t="s">
        <v>113</v>
      </c>
      <c r="F316" s="258" t="s">
        <v>107</v>
      </c>
      <c r="G316" s="374">
        <v>0.5</v>
      </c>
      <c r="H316" s="377">
        <v>27733.231879809751</v>
      </c>
      <c r="I316" s="382">
        <v>566.28724924743767</v>
      </c>
      <c r="J316" s="349">
        <f>Table1[[#This Row],[Embellishment Area (m2)]]*Table1[[#This Row],[Construction Unit Rate ($/m)]]*Table1[[#This Row],[Embellishment Area Factor]]</f>
        <v>7852487.7969794041</v>
      </c>
      <c r="K316" s="263">
        <v>55466.463759619503</v>
      </c>
      <c r="L316" s="354">
        <v>75.676903388107434</v>
      </c>
      <c r="M316" s="101">
        <f>Table1[[#This Row],[Size of land (m2)]]*Table1[[#This Row],[Land Unit Rate ($/m2)]]</f>
        <v>4197530.2192166876</v>
      </c>
      <c r="N316" s="261">
        <v>2021</v>
      </c>
      <c r="O316" s="219">
        <f>ROUND(IF(Table1[[#This Row],[Valuation Year]]=2016,(Table1[[#This Row],[Total Construction Cost ($)]]+Table1[[#This Row],[Land Value]])*('General Input Sheet'!$G$38/'General Input Sheet'!$G$43),Table1[[#This Row],[Total Construction Cost ($)]]+Table1[[#This Row],[Land Value]]),0)</f>
        <v>12050018</v>
      </c>
      <c r="P316" s="139" t="str" cm="1">
        <f t="array" ref="P316">_xlfn.IFS(Table1[[#This Row],[Asset Class]]&lt;&gt;"Local","y",P$11=$E316,"y",Table1[[#This Row],[Asset Class]]="Local","")</f>
        <v>y</v>
      </c>
      <c r="Q316" s="99" t="str" cm="1">
        <f t="array" ref="Q316">_xlfn.IFS(Table1[[#This Row],[Asset Class]]&lt;&gt;"Local","y",Q$11=$E316,"y",Table1[[#This Row],[Asset Class]]="Local","")</f>
        <v>y</v>
      </c>
      <c r="R316" s="99" t="str" cm="1">
        <f t="array" ref="R316">_xlfn.IFS(Table1[[#This Row],[Asset Class]]&lt;&gt;"Local","y",R$11=$E316,"y",Table1[[#This Row],[Asset Class]]="Local","")</f>
        <v>y</v>
      </c>
      <c r="S316" s="358" t="str" cm="1">
        <f t="array" ref="S316">_xlfn.IFS(Table1[[#This Row],[Asset Class]]&lt;&gt;"Local","y",S$11=$E316,"y",Table1[[#This Row],[Asset Class]]="Local","")</f>
        <v>y</v>
      </c>
      <c r="U316" s="109">
        <f>IF(Table1[[#This Row],[Asset Class]]&lt;&gt;"Local",0.25,IF(P316="y",1,""))</f>
        <v>0.25</v>
      </c>
      <c r="V316" s="435">
        <f>IF(Table1[[#This Row],[Asset Class]]&lt;&gt;"Local",0.25,IF(Q316="y",1,""))</f>
        <v>0.25</v>
      </c>
      <c r="W316" s="435">
        <f>IF(Table1[[#This Row],[Asset Class]]&lt;&gt;"Local",0.25,IF(R316="y",1,""))</f>
        <v>0.25</v>
      </c>
      <c r="X316" s="435">
        <f>IF(Table1[[#This Row],[Asset Class]]&lt;&gt;"Local",0.25,IF(S316="y",1,""))</f>
        <v>0.25</v>
      </c>
      <c r="Y316" s="109">
        <f t="shared" si="25"/>
        <v>1</v>
      </c>
      <c r="AA316" s="274">
        <f t="shared" si="26"/>
        <v>3012504.5</v>
      </c>
      <c r="AB316" s="275">
        <f t="shared" si="27"/>
        <v>3012504.5</v>
      </c>
      <c r="AC316" s="275">
        <f t="shared" si="28"/>
        <v>3012504.5</v>
      </c>
      <c r="AD316" s="275">
        <f t="shared" si="29"/>
        <v>3012504.5</v>
      </c>
      <c r="AE316" s="276">
        <f t="shared" si="30"/>
        <v>12050018</v>
      </c>
    </row>
    <row r="317" spans="2:31">
      <c r="B317" s="227" t="s">
        <v>608</v>
      </c>
      <c r="C317" s="228" t="s">
        <v>609</v>
      </c>
      <c r="D317" s="228" t="s">
        <v>105</v>
      </c>
      <c r="E317" s="228" t="s">
        <v>113</v>
      </c>
      <c r="F317" s="258" t="s">
        <v>107</v>
      </c>
      <c r="G317" s="374">
        <v>0.5</v>
      </c>
      <c r="H317" s="377">
        <v>20153.462097652959</v>
      </c>
      <c r="I317" s="382">
        <v>566.28724924743767</v>
      </c>
      <c r="J317" s="349">
        <f>Table1[[#This Row],[Embellishment Area (m2)]]*Table1[[#This Row],[Construction Unit Rate ($/m)]]*Table1[[#This Row],[Embellishment Area Factor]]</f>
        <v>5706324.3070461946</v>
      </c>
      <c r="K317" s="263">
        <v>40306.924195305917</v>
      </c>
      <c r="L317" s="354">
        <v>75.676903388107434</v>
      </c>
      <c r="M317" s="101">
        <f>Table1[[#This Row],[Size of land (m2)]]*Table1[[#This Row],[Land Unit Rate ($/m2)]]</f>
        <v>3050303.208199936</v>
      </c>
      <c r="N317" s="261">
        <v>2021</v>
      </c>
      <c r="O317" s="219">
        <f>ROUND(IF(Table1[[#This Row],[Valuation Year]]=2016,(Table1[[#This Row],[Total Construction Cost ($)]]+Table1[[#This Row],[Land Value]])*('General Input Sheet'!$G$38/'General Input Sheet'!$G$43),Table1[[#This Row],[Total Construction Cost ($)]]+Table1[[#This Row],[Land Value]]),0)</f>
        <v>8756628</v>
      </c>
      <c r="P317" s="139" t="str" cm="1">
        <f t="array" ref="P317">_xlfn.IFS(Table1[[#This Row],[Asset Class]]&lt;&gt;"Local","y",P$11=$E317,"y",Table1[[#This Row],[Asset Class]]="Local","")</f>
        <v>y</v>
      </c>
      <c r="Q317" s="99" t="str" cm="1">
        <f t="array" ref="Q317">_xlfn.IFS(Table1[[#This Row],[Asset Class]]&lt;&gt;"Local","y",Q$11=$E317,"y",Table1[[#This Row],[Asset Class]]="Local","")</f>
        <v>y</v>
      </c>
      <c r="R317" s="99" t="str" cm="1">
        <f t="array" ref="R317">_xlfn.IFS(Table1[[#This Row],[Asset Class]]&lt;&gt;"Local","y",R$11=$E317,"y",Table1[[#This Row],[Asset Class]]="Local","")</f>
        <v>y</v>
      </c>
      <c r="S317" s="358" t="str" cm="1">
        <f t="array" ref="S317">_xlfn.IFS(Table1[[#This Row],[Asset Class]]&lt;&gt;"Local","y",S$11=$E317,"y",Table1[[#This Row],[Asset Class]]="Local","")</f>
        <v>y</v>
      </c>
      <c r="U317" s="109">
        <f>IF(Table1[[#This Row],[Asset Class]]&lt;&gt;"Local",0.25,IF(P317="y",1,""))</f>
        <v>0.25</v>
      </c>
      <c r="V317" s="435">
        <f>IF(Table1[[#This Row],[Asset Class]]&lt;&gt;"Local",0.25,IF(Q317="y",1,""))</f>
        <v>0.25</v>
      </c>
      <c r="W317" s="435">
        <f>IF(Table1[[#This Row],[Asset Class]]&lt;&gt;"Local",0.25,IF(R317="y",1,""))</f>
        <v>0.25</v>
      </c>
      <c r="X317" s="435">
        <f>IF(Table1[[#This Row],[Asset Class]]&lt;&gt;"Local",0.25,IF(S317="y",1,""))</f>
        <v>0.25</v>
      </c>
      <c r="Y317" s="109">
        <f t="shared" si="25"/>
        <v>1</v>
      </c>
      <c r="AA317" s="274">
        <f t="shared" si="26"/>
        <v>2189157</v>
      </c>
      <c r="AB317" s="275">
        <f t="shared" si="27"/>
        <v>2189157</v>
      </c>
      <c r="AC317" s="275">
        <f t="shared" si="28"/>
        <v>2189157</v>
      </c>
      <c r="AD317" s="275">
        <f t="shared" si="29"/>
        <v>2189157</v>
      </c>
      <c r="AE317" s="276">
        <f t="shared" si="30"/>
        <v>8756628</v>
      </c>
    </row>
    <row r="318" spans="2:31">
      <c r="B318" s="227" t="s">
        <v>608</v>
      </c>
      <c r="C318" s="228" t="s">
        <v>610</v>
      </c>
      <c r="D318" s="228" t="s">
        <v>105</v>
      </c>
      <c r="E318" s="228" t="s">
        <v>113</v>
      </c>
      <c r="F318" s="258" t="s">
        <v>135</v>
      </c>
      <c r="G318" s="374">
        <v>0.5</v>
      </c>
      <c r="H318" s="377">
        <v>44122.113364129786</v>
      </c>
      <c r="I318" s="382">
        <v>566.28724924743767</v>
      </c>
      <c r="J318" s="349">
        <f>Table1[[#This Row],[Embellishment Area (m2)]]*Table1[[#This Row],[Construction Unit Rate ($/m)]]*Table1[[#This Row],[Embellishment Area Factor]]</f>
        <v>12492895.103978332</v>
      </c>
      <c r="K318" s="263">
        <v>88244.226728259571</v>
      </c>
      <c r="L318" s="354">
        <v>75.676903388107434</v>
      </c>
      <c r="M318" s="101">
        <f>Table1[[#This Row],[Size of land (m2)]]*Table1[[#This Row],[Land Unit Rate ($/m2)]]</f>
        <v>6678049.8206727477</v>
      </c>
      <c r="N318" s="261">
        <v>2021</v>
      </c>
      <c r="O318" s="219">
        <f>ROUND(IF(Table1[[#This Row],[Valuation Year]]=2016,(Table1[[#This Row],[Total Construction Cost ($)]]+Table1[[#This Row],[Land Value]])*('General Input Sheet'!$G$38/'General Input Sheet'!$G$43),Table1[[#This Row],[Total Construction Cost ($)]]+Table1[[#This Row],[Land Value]]),0)</f>
        <v>19170945</v>
      </c>
      <c r="P318" s="139" t="str" cm="1">
        <f t="array" ref="P318">_xlfn.IFS(Table1[[#This Row],[Asset Class]]&lt;&gt;"Local","y",P$11=$E318,"y",Table1[[#This Row],[Asset Class]]="Local","")</f>
        <v>y</v>
      </c>
      <c r="Q318" s="99" t="str" cm="1">
        <f t="array" ref="Q318">_xlfn.IFS(Table1[[#This Row],[Asset Class]]&lt;&gt;"Local","y",Q$11=$E318,"y",Table1[[#This Row],[Asset Class]]="Local","")</f>
        <v>y</v>
      </c>
      <c r="R318" s="99" t="str" cm="1">
        <f t="array" ref="R318">_xlfn.IFS(Table1[[#This Row],[Asset Class]]&lt;&gt;"Local","y",R$11=$E318,"y",Table1[[#This Row],[Asset Class]]="Local","")</f>
        <v>y</v>
      </c>
      <c r="S318" s="358" t="str" cm="1">
        <f t="array" ref="S318">_xlfn.IFS(Table1[[#This Row],[Asset Class]]&lt;&gt;"Local","y",S$11=$E318,"y",Table1[[#This Row],[Asset Class]]="Local","")</f>
        <v>y</v>
      </c>
      <c r="U318" s="109">
        <f>IF(Table1[[#This Row],[Asset Class]]&lt;&gt;"Local",0.25,IF(P318="y",1,""))</f>
        <v>0.25</v>
      </c>
      <c r="V318" s="435">
        <f>IF(Table1[[#This Row],[Asset Class]]&lt;&gt;"Local",0.25,IF(Q318="y",1,""))</f>
        <v>0.25</v>
      </c>
      <c r="W318" s="435">
        <f>IF(Table1[[#This Row],[Asset Class]]&lt;&gt;"Local",0.25,IF(R318="y",1,""))</f>
        <v>0.25</v>
      </c>
      <c r="X318" s="435">
        <f>IF(Table1[[#This Row],[Asset Class]]&lt;&gt;"Local",0.25,IF(S318="y",1,""))</f>
        <v>0.25</v>
      </c>
      <c r="Y318" s="109">
        <f t="shared" si="25"/>
        <v>1</v>
      </c>
      <c r="AA318" s="274">
        <f t="shared" si="26"/>
        <v>4792736.25</v>
      </c>
      <c r="AB318" s="275">
        <f t="shared" si="27"/>
        <v>4792736.25</v>
      </c>
      <c r="AC318" s="275">
        <f t="shared" si="28"/>
        <v>4792736.25</v>
      </c>
      <c r="AD318" s="275">
        <f t="shared" si="29"/>
        <v>4792736.25</v>
      </c>
      <c r="AE318" s="276">
        <f t="shared" si="30"/>
        <v>19170945</v>
      </c>
    </row>
    <row r="319" spans="2:31">
      <c r="B319" s="227" t="s">
        <v>608</v>
      </c>
      <c r="C319" s="228" t="s">
        <v>611</v>
      </c>
      <c r="D319" s="228" t="s">
        <v>105</v>
      </c>
      <c r="E319" s="228" t="s">
        <v>113</v>
      </c>
      <c r="F319" s="258" t="s">
        <v>130</v>
      </c>
      <c r="G319" s="374">
        <v>0.5</v>
      </c>
      <c r="H319" s="377">
        <v>4969.1202911231312</v>
      </c>
      <c r="I319" s="382">
        <v>566.28724924743767</v>
      </c>
      <c r="J319" s="349">
        <f>Table1[[#This Row],[Embellishment Area (m2)]]*Table1[[#This Row],[Construction Unit Rate ($/m)]]*Table1[[#This Row],[Embellishment Area Factor]]</f>
        <v>1406974.7304198723</v>
      </c>
      <c r="K319" s="263">
        <v>9938.2405822462624</v>
      </c>
      <c r="L319" s="354">
        <v>75.676903388107434</v>
      </c>
      <c r="M319" s="101">
        <f>Table1[[#This Row],[Size of land (m2)]]*Table1[[#This Row],[Land Unit Rate ($/m2)]]</f>
        <v>752095.27239041892</v>
      </c>
      <c r="N319" s="261">
        <v>2021</v>
      </c>
      <c r="O319" s="219">
        <f>ROUND(IF(Table1[[#This Row],[Valuation Year]]=2016,(Table1[[#This Row],[Total Construction Cost ($)]]+Table1[[#This Row],[Land Value]])*('General Input Sheet'!$G$38/'General Input Sheet'!$G$43),Table1[[#This Row],[Total Construction Cost ($)]]+Table1[[#This Row],[Land Value]]),0)</f>
        <v>2159070</v>
      </c>
      <c r="P319" s="139" t="str" cm="1">
        <f t="array" ref="P319">_xlfn.IFS(Table1[[#This Row],[Asset Class]]&lt;&gt;"Local","y",P$11=$E319,"y",Table1[[#This Row],[Asset Class]]="Local","")</f>
        <v>y</v>
      </c>
      <c r="Q319" s="99" t="str" cm="1">
        <f t="array" ref="Q319">_xlfn.IFS(Table1[[#This Row],[Asset Class]]&lt;&gt;"Local","y",Q$11=$E319,"y",Table1[[#This Row],[Asset Class]]="Local","")</f>
        <v>y</v>
      </c>
      <c r="R319" s="99" t="str" cm="1">
        <f t="array" ref="R319">_xlfn.IFS(Table1[[#This Row],[Asset Class]]&lt;&gt;"Local","y",R$11=$E319,"y",Table1[[#This Row],[Asset Class]]="Local","")</f>
        <v>y</v>
      </c>
      <c r="S319" s="358" t="str" cm="1">
        <f t="array" ref="S319">_xlfn.IFS(Table1[[#This Row],[Asset Class]]&lt;&gt;"Local","y",S$11=$E319,"y",Table1[[#This Row],[Asset Class]]="Local","")</f>
        <v>y</v>
      </c>
      <c r="U319" s="109">
        <f>IF(Table1[[#This Row],[Asset Class]]&lt;&gt;"Local",0.25,IF(P319="y",1,""))</f>
        <v>0.25</v>
      </c>
      <c r="V319" s="435">
        <f>IF(Table1[[#This Row],[Asset Class]]&lt;&gt;"Local",0.25,IF(Q319="y",1,""))</f>
        <v>0.25</v>
      </c>
      <c r="W319" s="435">
        <f>IF(Table1[[#This Row],[Asset Class]]&lt;&gt;"Local",0.25,IF(R319="y",1,""))</f>
        <v>0.25</v>
      </c>
      <c r="X319" s="435">
        <f>IF(Table1[[#This Row],[Asset Class]]&lt;&gt;"Local",0.25,IF(S319="y",1,""))</f>
        <v>0.25</v>
      </c>
      <c r="Y319" s="109">
        <f t="shared" si="25"/>
        <v>1</v>
      </c>
      <c r="AA319" s="274">
        <f t="shared" si="26"/>
        <v>539767.5</v>
      </c>
      <c r="AB319" s="275">
        <f t="shared" si="27"/>
        <v>539767.5</v>
      </c>
      <c r="AC319" s="275">
        <f t="shared" si="28"/>
        <v>539767.5</v>
      </c>
      <c r="AD319" s="275">
        <f t="shared" si="29"/>
        <v>539767.5</v>
      </c>
      <c r="AE319" s="276">
        <f t="shared" si="30"/>
        <v>2159070</v>
      </c>
    </row>
    <row r="320" spans="2:31">
      <c r="B320" s="227" t="s">
        <v>612</v>
      </c>
      <c r="C320" s="228" t="s">
        <v>613</v>
      </c>
      <c r="D320" s="228" t="s">
        <v>110</v>
      </c>
      <c r="E320" s="228" t="s">
        <v>113</v>
      </c>
      <c r="F320" s="258" t="s">
        <v>102</v>
      </c>
      <c r="G320" s="374">
        <v>0.5</v>
      </c>
      <c r="H320" s="377">
        <v>1508.2348103045081</v>
      </c>
      <c r="I320" s="382">
        <v>77.371645491830151</v>
      </c>
      <c r="J320" s="349">
        <f>Table1[[#This Row],[Embellishment Area (m2)]]*Table1[[#This Row],[Construction Unit Rate ($/m)]]*Table1[[#This Row],[Embellishment Area Factor]]</f>
        <v>58347.30453065905</v>
      </c>
      <c r="K320" s="263">
        <v>3016.4696206090161</v>
      </c>
      <c r="L320" s="354">
        <v>51.919695325664051</v>
      </c>
      <c r="M320" s="101">
        <f>Table1[[#This Row],[Size of land (m2)]]*Table1[[#This Row],[Land Unit Rate ($/m2)]]</f>
        <v>156614.18366114155</v>
      </c>
      <c r="N320" s="261">
        <v>2021</v>
      </c>
      <c r="O320" s="219">
        <f>ROUND(IF(Table1[[#This Row],[Valuation Year]]=2016,(Table1[[#This Row],[Total Construction Cost ($)]]+Table1[[#This Row],[Land Value]])*('General Input Sheet'!$G$38/'General Input Sheet'!$G$43),Table1[[#This Row],[Total Construction Cost ($)]]+Table1[[#This Row],[Land Value]]),0)</f>
        <v>214961</v>
      </c>
      <c r="P320" s="139" t="str" cm="1">
        <f t="array" ref="P320">_xlfn.IFS(Table1[[#This Row],[Asset Class]]&lt;&gt;"Local","y",P$11=$E320,"y",Table1[[#This Row],[Asset Class]]="Local","")</f>
        <v/>
      </c>
      <c r="Q320" s="99" t="str" cm="1">
        <f t="array" ref="Q320">_xlfn.IFS(Table1[[#This Row],[Asset Class]]&lt;&gt;"Local","y",Q$11=$E320,"y",Table1[[#This Row],[Asset Class]]="Local","")</f>
        <v/>
      </c>
      <c r="R320" s="99" t="str" cm="1">
        <f t="array" ref="R320">_xlfn.IFS(Table1[[#This Row],[Asset Class]]&lt;&gt;"Local","y",R$11=$E320,"y",Table1[[#This Row],[Asset Class]]="Local","")</f>
        <v/>
      </c>
      <c r="S320" s="358" t="str" cm="1">
        <f t="array" ref="S320">_xlfn.IFS(Table1[[#This Row],[Asset Class]]&lt;&gt;"Local","y",S$11=$E320,"y",Table1[[#This Row],[Asset Class]]="Local","")</f>
        <v>y</v>
      </c>
      <c r="U320" s="109" t="str">
        <f>IF(Table1[[#This Row],[Asset Class]]&lt;&gt;"Local",0.25,IF(P320="y",1,""))</f>
        <v/>
      </c>
      <c r="V320" s="435" t="str">
        <f>IF(Table1[[#This Row],[Asset Class]]&lt;&gt;"Local",0.25,IF(Q320="y",1,""))</f>
        <v/>
      </c>
      <c r="W320" s="435" t="str">
        <f>IF(Table1[[#This Row],[Asset Class]]&lt;&gt;"Local",0.25,IF(R320="y",1,""))</f>
        <v/>
      </c>
      <c r="X320" s="435">
        <f>IF(Table1[[#This Row],[Asset Class]]&lt;&gt;"Local",0.25,IF(S320="y",1,""))</f>
        <v>1</v>
      </c>
      <c r="Y320" s="109">
        <f t="shared" si="25"/>
        <v>1</v>
      </c>
      <c r="AA320" s="274" t="str">
        <f t="shared" si="26"/>
        <v/>
      </c>
      <c r="AB320" s="275" t="str">
        <f t="shared" si="27"/>
        <v/>
      </c>
      <c r="AC320" s="275" t="str">
        <f t="shared" si="28"/>
        <v/>
      </c>
      <c r="AD320" s="275">
        <f t="shared" si="29"/>
        <v>214961</v>
      </c>
      <c r="AE320" s="276">
        <f t="shared" si="30"/>
        <v>214961</v>
      </c>
    </row>
    <row r="321" spans="2:31">
      <c r="B321" s="227" t="s">
        <v>614</v>
      </c>
      <c r="C321" s="228" t="s">
        <v>615</v>
      </c>
      <c r="D321" s="228" t="s">
        <v>110</v>
      </c>
      <c r="E321" s="228" t="s">
        <v>113</v>
      </c>
      <c r="F321" s="258" t="s">
        <v>102</v>
      </c>
      <c r="G321" s="374">
        <v>0.5</v>
      </c>
      <c r="H321" s="377">
        <v>2547.0119334466945</v>
      </c>
      <c r="I321" s="382">
        <v>77.371645491830151</v>
      </c>
      <c r="J321" s="349">
        <f>Table1[[#This Row],[Embellishment Area (m2)]]*Table1[[#This Row],[Construction Unit Rate ($/m)]]*Table1[[#This Row],[Embellishment Area Factor]]</f>
        <v>98533.252189049264</v>
      </c>
      <c r="K321" s="263">
        <v>5094.0238668933889</v>
      </c>
      <c r="L321" s="354">
        <v>51.919695325664051</v>
      </c>
      <c r="M321" s="101">
        <f>Table1[[#This Row],[Size of land (m2)]]*Table1[[#This Row],[Land Unit Rate ($/m2)]]</f>
        <v>264480.16715076577</v>
      </c>
      <c r="N321" s="261">
        <v>2021</v>
      </c>
      <c r="O321" s="219">
        <f>ROUND(IF(Table1[[#This Row],[Valuation Year]]=2016,(Table1[[#This Row],[Total Construction Cost ($)]]+Table1[[#This Row],[Land Value]])*('General Input Sheet'!$G$38/'General Input Sheet'!$G$43),Table1[[#This Row],[Total Construction Cost ($)]]+Table1[[#This Row],[Land Value]]),0)</f>
        <v>363013</v>
      </c>
      <c r="P321" s="139" t="str" cm="1">
        <f t="array" ref="P321">_xlfn.IFS(Table1[[#This Row],[Asset Class]]&lt;&gt;"Local","y",P$11=$E321,"y",Table1[[#This Row],[Asset Class]]="Local","")</f>
        <v/>
      </c>
      <c r="Q321" s="99" t="str" cm="1">
        <f t="array" ref="Q321">_xlfn.IFS(Table1[[#This Row],[Asset Class]]&lt;&gt;"Local","y",Q$11=$E321,"y",Table1[[#This Row],[Asset Class]]="Local","")</f>
        <v/>
      </c>
      <c r="R321" s="99" t="str" cm="1">
        <f t="array" ref="R321">_xlfn.IFS(Table1[[#This Row],[Asset Class]]&lt;&gt;"Local","y",R$11=$E321,"y",Table1[[#This Row],[Asset Class]]="Local","")</f>
        <v/>
      </c>
      <c r="S321" s="358" t="str" cm="1">
        <f t="array" ref="S321">_xlfn.IFS(Table1[[#This Row],[Asset Class]]&lt;&gt;"Local","y",S$11=$E321,"y",Table1[[#This Row],[Asset Class]]="Local","")</f>
        <v>y</v>
      </c>
      <c r="U321" s="109" t="str">
        <f>IF(Table1[[#This Row],[Asset Class]]&lt;&gt;"Local",0.25,IF(P321="y",1,""))</f>
        <v/>
      </c>
      <c r="V321" s="435" t="str">
        <f>IF(Table1[[#This Row],[Asset Class]]&lt;&gt;"Local",0.25,IF(Q321="y",1,""))</f>
        <v/>
      </c>
      <c r="W321" s="435" t="str">
        <f>IF(Table1[[#This Row],[Asset Class]]&lt;&gt;"Local",0.25,IF(R321="y",1,""))</f>
        <v/>
      </c>
      <c r="X321" s="435">
        <f>IF(Table1[[#This Row],[Asset Class]]&lt;&gt;"Local",0.25,IF(S321="y",1,""))</f>
        <v>1</v>
      </c>
      <c r="Y321" s="109">
        <f t="shared" si="25"/>
        <v>1</v>
      </c>
      <c r="AA321" s="274" t="str">
        <f t="shared" si="26"/>
        <v/>
      </c>
      <c r="AB321" s="275" t="str">
        <f t="shared" si="27"/>
        <v/>
      </c>
      <c r="AC321" s="275" t="str">
        <f t="shared" si="28"/>
        <v/>
      </c>
      <c r="AD321" s="275">
        <f t="shared" si="29"/>
        <v>363013</v>
      </c>
      <c r="AE321" s="276">
        <f t="shared" si="30"/>
        <v>363013</v>
      </c>
    </row>
    <row r="322" spans="2:31">
      <c r="B322" s="227" t="s">
        <v>616</v>
      </c>
      <c r="C322" s="228" t="s">
        <v>617</v>
      </c>
      <c r="D322" s="228" t="s">
        <v>110</v>
      </c>
      <c r="E322" s="228" t="s">
        <v>113</v>
      </c>
      <c r="F322" s="258" t="s">
        <v>102</v>
      </c>
      <c r="G322" s="374">
        <v>0.5</v>
      </c>
      <c r="H322" s="377">
        <v>2963.4911317698284</v>
      </c>
      <c r="I322" s="382">
        <v>77.371645491830151</v>
      </c>
      <c r="J322" s="349">
        <f>Table1[[#This Row],[Embellishment Area (m2)]]*Table1[[#This Row],[Construction Unit Rate ($/m)]]*Table1[[#This Row],[Embellishment Area Factor]]</f>
        <v>114645.09263273883</v>
      </c>
      <c r="K322" s="263">
        <v>5926.9822635396567</v>
      </c>
      <c r="L322" s="354">
        <v>51.919695325664051</v>
      </c>
      <c r="M322" s="101">
        <f>Table1[[#This Row],[Size of land (m2)]]*Table1[[#This Row],[Land Unit Rate ($/m2)]]</f>
        <v>307727.11332359363</v>
      </c>
      <c r="N322" s="261">
        <v>2021</v>
      </c>
      <c r="O322" s="219">
        <f>ROUND(IF(Table1[[#This Row],[Valuation Year]]=2016,(Table1[[#This Row],[Total Construction Cost ($)]]+Table1[[#This Row],[Land Value]])*('General Input Sheet'!$G$38/'General Input Sheet'!$G$43),Table1[[#This Row],[Total Construction Cost ($)]]+Table1[[#This Row],[Land Value]]),0)</f>
        <v>422372</v>
      </c>
      <c r="P322" s="139" t="str" cm="1">
        <f t="array" ref="P322">_xlfn.IFS(Table1[[#This Row],[Asset Class]]&lt;&gt;"Local","y",P$11=$E322,"y",Table1[[#This Row],[Asset Class]]="Local","")</f>
        <v/>
      </c>
      <c r="Q322" s="99" t="str" cm="1">
        <f t="array" ref="Q322">_xlfn.IFS(Table1[[#This Row],[Asset Class]]&lt;&gt;"Local","y",Q$11=$E322,"y",Table1[[#This Row],[Asset Class]]="Local","")</f>
        <v/>
      </c>
      <c r="R322" s="99" t="str" cm="1">
        <f t="array" ref="R322">_xlfn.IFS(Table1[[#This Row],[Asset Class]]&lt;&gt;"Local","y",R$11=$E322,"y",Table1[[#This Row],[Asset Class]]="Local","")</f>
        <v/>
      </c>
      <c r="S322" s="358" t="str" cm="1">
        <f t="array" ref="S322">_xlfn.IFS(Table1[[#This Row],[Asset Class]]&lt;&gt;"Local","y",S$11=$E322,"y",Table1[[#This Row],[Asset Class]]="Local","")</f>
        <v>y</v>
      </c>
      <c r="U322" s="109" t="str">
        <f>IF(Table1[[#This Row],[Asset Class]]&lt;&gt;"Local",0.25,IF(P322="y",1,""))</f>
        <v/>
      </c>
      <c r="V322" s="435" t="str">
        <f>IF(Table1[[#This Row],[Asset Class]]&lt;&gt;"Local",0.25,IF(Q322="y",1,""))</f>
        <v/>
      </c>
      <c r="W322" s="435" t="str">
        <f>IF(Table1[[#This Row],[Asset Class]]&lt;&gt;"Local",0.25,IF(R322="y",1,""))</f>
        <v/>
      </c>
      <c r="X322" s="435">
        <f>IF(Table1[[#This Row],[Asset Class]]&lt;&gt;"Local",0.25,IF(S322="y",1,""))</f>
        <v>1</v>
      </c>
      <c r="Y322" s="109">
        <f t="shared" si="25"/>
        <v>1</v>
      </c>
      <c r="AA322" s="274" t="str">
        <f t="shared" si="26"/>
        <v/>
      </c>
      <c r="AB322" s="275" t="str">
        <f t="shared" si="27"/>
        <v/>
      </c>
      <c r="AC322" s="275" t="str">
        <f t="shared" si="28"/>
        <v/>
      </c>
      <c r="AD322" s="275">
        <f t="shared" si="29"/>
        <v>422372</v>
      </c>
      <c r="AE322" s="276">
        <f t="shared" si="30"/>
        <v>422372</v>
      </c>
    </row>
    <row r="323" spans="2:31">
      <c r="B323" s="227" t="s">
        <v>618</v>
      </c>
      <c r="C323" s="228" t="s">
        <v>619</v>
      </c>
      <c r="D323" s="228" t="s">
        <v>110</v>
      </c>
      <c r="E323" s="228" t="s">
        <v>113</v>
      </c>
      <c r="F323" s="258" t="s">
        <v>102</v>
      </c>
      <c r="G323" s="374">
        <v>0.5</v>
      </c>
      <c r="H323" s="377">
        <v>6523.5356151155447</v>
      </c>
      <c r="I323" s="382">
        <v>77.371645491830151</v>
      </c>
      <c r="J323" s="349">
        <f>Table1[[#This Row],[Embellishment Area (m2)]]*Table1[[#This Row],[Construction Unit Rate ($/m)]]*Table1[[#This Row],[Embellishment Area Factor]]</f>
        <v>252368.34248302403</v>
      </c>
      <c r="K323" s="263">
        <v>13047.071230231089</v>
      </c>
      <c r="L323" s="354">
        <v>51.919695325664051</v>
      </c>
      <c r="M323" s="101">
        <f>Table1[[#This Row],[Size of land (m2)]]*Table1[[#This Row],[Land Unit Rate ($/m2)]]</f>
        <v>677399.96316583501</v>
      </c>
      <c r="N323" s="261">
        <v>2021</v>
      </c>
      <c r="O323" s="219">
        <f>ROUND(IF(Table1[[#This Row],[Valuation Year]]=2016,(Table1[[#This Row],[Total Construction Cost ($)]]+Table1[[#This Row],[Land Value]])*('General Input Sheet'!$G$38/'General Input Sheet'!$G$43),Table1[[#This Row],[Total Construction Cost ($)]]+Table1[[#This Row],[Land Value]]),0)</f>
        <v>929768</v>
      </c>
      <c r="P323" s="139" t="str" cm="1">
        <f t="array" ref="P323">_xlfn.IFS(Table1[[#This Row],[Asset Class]]&lt;&gt;"Local","y",P$11=$E323,"y",Table1[[#This Row],[Asset Class]]="Local","")</f>
        <v/>
      </c>
      <c r="Q323" s="99" t="str" cm="1">
        <f t="array" ref="Q323">_xlfn.IFS(Table1[[#This Row],[Asset Class]]&lt;&gt;"Local","y",Q$11=$E323,"y",Table1[[#This Row],[Asset Class]]="Local","")</f>
        <v/>
      </c>
      <c r="R323" s="99" t="str" cm="1">
        <f t="array" ref="R323">_xlfn.IFS(Table1[[#This Row],[Asset Class]]&lt;&gt;"Local","y",R$11=$E323,"y",Table1[[#This Row],[Asset Class]]="Local","")</f>
        <v/>
      </c>
      <c r="S323" s="358" t="str" cm="1">
        <f t="array" ref="S323">_xlfn.IFS(Table1[[#This Row],[Asset Class]]&lt;&gt;"Local","y",S$11=$E323,"y",Table1[[#This Row],[Asset Class]]="Local","")</f>
        <v>y</v>
      </c>
      <c r="U323" s="109" t="str">
        <f>IF(Table1[[#This Row],[Asset Class]]&lt;&gt;"Local",0.25,IF(P323="y",1,""))</f>
        <v/>
      </c>
      <c r="V323" s="435" t="str">
        <f>IF(Table1[[#This Row],[Asset Class]]&lt;&gt;"Local",0.25,IF(Q323="y",1,""))</f>
        <v/>
      </c>
      <c r="W323" s="435" t="str">
        <f>IF(Table1[[#This Row],[Asset Class]]&lt;&gt;"Local",0.25,IF(R323="y",1,""))</f>
        <v/>
      </c>
      <c r="X323" s="435">
        <f>IF(Table1[[#This Row],[Asset Class]]&lt;&gt;"Local",0.25,IF(S323="y",1,""))</f>
        <v>1</v>
      </c>
      <c r="Y323" s="109">
        <f t="shared" si="25"/>
        <v>1</v>
      </c>
      <c r="AA323" s="274" t="str">
        <f t="shared" si="26"/>
        <v/>
      </c>
      <c r="AB323" s="275" t="str">
        <f t="shared" si="27"/>
        <v/>
      </c>
      <c r="AC323" s="275" t="str">
        <f t="shared" si="28"/>
        <v/>
      </c>
      <c r="AD323" s="275">
        <f t="shared" si="29"/>
        <v>929768</v>
      </c>
      <c r="AE323" s="276">
        <f t="shared" si="30"/>
        <v>929768</v>
      </c>
    </row>
    <row r="324" spans="2:31">
      <c r="B324" s="227" t="s">
        <v>618</v>
      </c>
      <c r="C324" s="228" t="s">
        <v>620</v>
      </c>
      <c r="D324" s="228" t="s">
        <v>110</v>
      </c>
      <c r="E324" s="228" t="s">
        <v>113</v>
      </c>
      <c r="F324" s="258" t="s">
        <v>107</v>
      </c>
      <c r="G324" s="374">
        <v>0.5</v>
      </c>
      <c r="H324" s="377">
        <v>5015.0379290647352</v>
      </c>
      <c r="I324" s="382">
        <v>77.371645491830151</v>
      </c>
      <c r="J324" s="349">
        <f>Table1[[#This Row],[Embellishment Area (m2)]]*Table1[[#This Row],[Construction Unit Rate ($/m)]]*Table1[[#This Row],[Embellishment Area Factor]]</f>
        <v>194010.86838783938</v>
      </c>
      <c r="K324" s="263">
        <v>10030.07585812947</v>
      </c>
      <c r="L324" s="354">
        <v>51.919695325664051</v>
      </c>
      <c r="M324" s="101">
        <f>Table1[[#This Row],[Size of land (m2)]]*Table1[[#This Row],[Land Unit Rate ($/m2)]]</f>
        <v>520758.4826473805</v>
      </c>
      <c r="N324" s="261">
        <v>2021</v>
      </c>
      <c r="O324" s="219">
        <f>ROUND(IF(Table1[[#This Row],[Valuation Year]]=2016,(Table1[[#This Row],[Total Construction Cost ($)]]+Table1[[#This Row],[Land Value]])*('General Input Sheet'!$G$38/'General Input Sheet'!$G$43),Table1[[#This Row],[Total Construction Cost ($)]]+Table1[[#This Row],[Land Value]]),0)</f>
        <v>714769</v>
      </c>
      <c r="P324" s="139" t="str" cm="1">
        <f t="array" ref="P324">_xlfn.IFS(Table1[[#This Row],[Asset Class]]&lt;&gt;"Local","y",P$11=$E324,"y",Table1[[#This Row],[Asset Class]]="Local","")</f>
        <v/>
      </c>
      <c r="Q324" s="99" t="str" cm="1">
        <f t="array" ref="Q324">_xlfn.IFS(Table1[[#This Row],[Asset Class]]&lt;&gt;"Local","y",Q$11=$E324,"y",Table1[[#This Row],[Asset Class]]="Local","")</f>
        <v/>
      </c>
      <c r="R324" s="99" t="str" cm="1">
        <f t="array" ref="R324">_xlfn.IFS(Table1[[#This Row],[Asset Class]]&lt;&gt;"Local","y",R$11=$E324,"y",Table1[[#This Row],[Asset Class]]="Local","")</f>
        <v/>
      </c>
      <c r="S324" s="358" t="str" cm="1">
        <f t="array" ref="S324">_xlfn.IFS(Table1[[#This Row],[Asset Class]]&lt;&gt;"Local","y",S$11=$E324,"y",Table1[[#This Row],[Asset Class]]="Local","")</f>
        <v>y</v>
      </c>
      <c r="U324" s="109" t="str">
        <f>IF(Table1[[#This Row],[Asset Class]]&lt;&gt;"Local",0.25,IF(P324="y",1,""))</f>
        <v/>
      </c>
      <c r="V324" s="435" t="str">
        <f>IF(Table1[[#This Row],[Asset Class]]&lt;&gt;"Local",0.25,IF(Q324="y",1,""))</f>
        <v/>
      </c>
      <c r="W324" s="435" t="str">
        <f>IF(Table1[[#This Row],[Asset Class]]&lt;&gt;"Local",0.25,IF(R324="y",1,""))</f>
        <v/>
      </c>
      <c r="X324" s="435">
        <f>IF(Table1[[#This Row],[Asset Class]]&lt;&gt;"Local",0.25,IF(S324="y",1,""))</f>
        <v>1</v>
      </c>
      <c r="Y324" s="109">
        <f t="shared" si="25"/>
        <v>1</v>
      </c>
      <c r="AA324" s="274" t="str">
        <f t="shared" si="26"/>
        <v/>
      </c>
      <c r="AB324" s="275" t="str">
        <f t="shared" si="27"/>
        <v/>
      </c>
      <c r="AC324" s="275" t="str">
        <f t="shared" si="28"/>
        <v/>
      </c>
      <c r="AD324" s="275">
        <f t="shared" si="29"/>
        <v>714769</v>
      </c>
      <c r="AE324" s="276">
        <f t="shared" si="30"/>
        <v>714769</v>
      </c>
    </row>
    <row r="325" spans="2:31">
      <c r="B325" s="227" t="s">
        <v>621</v>
      </c>
      <c r="C325" s="228" t="s">
        <v>622</v>
      </c>
      <c r="D325" s="228" t="s">
        <v>105</v>
      </c>
      <c r="E325" s="228" t="s">
        <v>113</v>
      </c>
      <c r="F325" s="258" t="s">
        <v>107</v>
      </c>
      <c r="G325" s="374">
        <v>0.5</v>
      </c>
      <c r="H325" s="377">
        <v>2790.5396504477976</v>
      </c>
      <c r="I325" s="382">
        <v>566.28724924743767</v>
      </c>
      <c r="J325" s="349">
        <f>Table1[[#This Row],[Embellishment Area (m2)]]*Table1[[#This Row],[Construction Unit Rate ($/m)]]*Table1[[#This Row],[Embellishment Area Factor]]</f>
        <v>790123.51128399477</v>
      </c>
      <c r="K325" s="263">
        <v>5581.0793008955952</v>
      </c>
      <c r="L325" s="354">
        <v>75.676903388107434</v>
      </c>
      <c r="M325" s="101">
        <f>Table1[[#This Row],[Size of land (m2)]]*Table1[[#This Row],[Land Unit Rate ($/m2)]]</f>
        <v>422358.79905524215</v>
      </c>
      <c r="N325" s="261">
        <v>2021</v>
      </c>
      <c r="O325" s="219">
        <f>ROUND(IF(Table1[[#This Row],[Valuation Year]]=2016,(Table1[[#This Row],[Total Construction Cost ($)]]+Table1[[#This Row],[Land Value]])*('General Input Sheet'!$G$38/'General Input Sheet'!$G$43),Table1[[#This Row],[Total Construction Cost ($)]]+Table1[[#This Row],[Land Value]]),0)</f>
        <v>1212482</v>
      </c>
      <c r="P325" s="139" t="str" cm="1">
        <f t="array" ref="P325">_xlfn.IFS(Table1[[#This Row],[Asset Class]]&lt;&gt;"Local","y",P$11=$E325,"y",Table1[[#This Row],[Asset Class]]="Local","")</f>
        <v>y</v>
      </c>
      <c r="Q325" s="99" t="str" cm="1">
        <f t="array" ref="Q325">_xlfn.IFS(Table1[[#This Row],[Asset Class]]&lt;&gt;"Local","y",Q$11=$E325,"y",Table1[[#This Row],[Asset Class]]="Local","")</f>
        <v>y</v>
      </c>
      <c r="R325" s="99" t="str" cm="1">
        <f t="array" ref="R325">_xlfn.IFS(Table1[[#This Row],[Asset Class]]&lt;&gt;"Local","y",R$11=$E325,"y",Table1[[#This Row],[Asset Class]]="Local","")</f>
        <v>y</v>
      </c>
      <c r="S325" s="358" t="str" cm="1">
        <f t="array" ref="S325">_xlfn.IFS(Table1[[#This Row],[Asset Class]]&lt;&gt;"Local","y",S$11=$E325,"y",Table1[[#This Row],[Asset Class]]="Local","")</f>
        <v>y</v>
      </c>
      <c r="U325" s="109">
        <f>IF(Table1[[#This Row],[Asset Class]]&lt;&gt;"Local",0.25,IF(P325="y",1,""))</f>
        <v>0.25</v>
      </c>
      <c r="V325" s="435">
        <f>IF(Table1[[#This Row],[Asset Class]]&lt;&gt;"Local",0.25,IF(Q325="y",1,""))</f>
        <v>0.25</v>
      </c>
      <c r="W325" s="435">
        <f>IF(Table1[[#This Row],[Asset Class]]&lt;&gt;"Local",0.25,IF(R325="y",1,""))</f>
        <v>0.25</v>
      </c>
      <c r="X325" s="435">
        <f>IF(Table1[[#This Row],[Asset Class]]&lt;&gt;"Local",0.25,IF(S325="y",1,""))</f>
        <v>0.25</v>
      </c>
      <c r="Y325" s="109">
        <f t="shared" si="25"/>
        <v>1</v>
      </c>
      <c r="AA325" s="274">
        <f t="shared" si="26"/>
        <v>303120.5</v>
      </c>
      <c r="AB325" s="275">
        <f t="shared" si="27"/>
        <v>303120.5</v>
      </c>
      <c r="AC325" s="275">
        <f t="shared" si="28"/>
        <v>303120.5</v>
      </c>
      <c r="AD325" s="275">
        <f t="shared" si="29"/>
        <v>303120.5</v>
      </c>
      <c r="AE325" s="276">
        <f t="shared" si="30"/>
        <v>1212482</v>
      </c>
    </row>
    <row r="326" spans="2:31">
      <c r="B326" s="227" t="s">
        <v>621</v>
      </c>
      <c r="C326" s="228" t="s">
        <v>623</v>
      </c>
      <c r="D326" s="228" t="s">
        <v>105</v>
      </c>
      <c r="E326" s="228" t="s">
        <v>113</v>
      </c>
      <c r="F326" s="258" t="s">
        <v>130</v>
      </c>
      <c r="G326" s="374">
        <v>0.5</v>
      </c>
      <c r="H326" s="377">
        <v>14336.203645556256</v>
      </c>
      <c r="I326" s="382">
        <v>566.28724924743767</v>
      </c>
      <c r="J326" s="349">
        <f>Table1[[#This Row],[Embellishment Area (m2)]]*Table1[[#This Row],[Construction Unit Rate ($/m)]]*Table1[[#This Row],[Embellishment Area Factor]]</f>
        <v>4059204.6635465701</v>
      </c>
      <c r="K326" s="263">
        <v>28672.407291112511</v>
      </c>
      <c r="L326" s="354">
        <v>75.676903388107434</v>
      </c>
      <c r="M326" s="101">
        <f>Table1[[#This Row],[Size of land (m2)]]*Table1[[#This Row],[Land Unit Rate ($/m2)]]</f>
        <v>2169838.9964739885</v>
      </c>
      <c r="N326" s="261">
        <v>2021</v>
      </c>
      <c r="O326" s="219">
        <f>ROUND(IF(Table1[[#This Row],[Valuation Year]]=2016,(Table1[[#This Row],[Total Construction Cost ($)]]+Table1[[#This Row],[Land Value]])*('General Input Sheet'!$G$38/'General Input Sheet'!$G$43),Table1[[#This Row],[Total Construction Cost ($)]]+Table1[[#This Row],[Land Value]]),0)</f>
        <v>6229044</v>
      </c>
      <c r="P326" s="139" t="str" cm="1">
        <f t="array" ref="P326">_xlfn.IFS(Table1[[#This Row],[Asset Class]]&lt;&gt;"Local","y",P$11=$E326,"y",Table1[[#This Row],[Asset Class]]="Local","")</f>
        <v>y</v>
      </c>
      <c r="Q326" s="99" t="str" cm="1">
        <f t="array" ref="Q326">_xlfn.IFS(Table1[[#This Row],[Asset Class]]&lt;&gt;"Local","y",Q$11=$E326,"y",Table1[[#This Row],[Asset Class]]="Local","")</f>
        <v>y</v>
      </c>
      <c r="R326" s="99" t="str" cm="1">
        <f t="array" ref="R326">_xlfn.IFS(Table1[[#This Row],[Asset Class]]&lt;&gt;"Local","y",R$11=$E326,"y",Table1[[#This Row],[Asset Class]]="Local","")</f>
        <v>y</v>
      </c>
      <c r="S326" s="358" t="str" cm="1">
        <f t="array" ref="S326">_xlfn.IFS(Table1[[#This Row],[Asset Class]]&lt;&gt;"Local","y",S$11=$E326,"y",Table1[[#This Row],[Asset Class]]="Local","")</f>
        <v>y</v>
      </c>
      <c r="U326" s="109">
        <f>IF(Table1[[#This Row],[Asset Class]]&lt;&gt;"Local",0.25,IF(P326="y",1,""))</f>
        <v>0.25</v>
      </c>
      <c r="V326" s="435">
        <f>IF(Table1[[#This Row],[Asset Class]]&lt;&gt;"Local",0.25,IF(Q326="y",1,""))</f>
        <v>0.25</v>
      </c>
      <c r="W326" s="435">
        <f>IF(Table1[[#This Row],[Asset Class]]&lt;&gt;"Local",0.25,IF(R326="y",1,""))</f>
        <v>0.25</v>
      </c>
      <c r="X326" s="435">
        <f>IF(Table1[[#This Row],[Asset Class]]&lt;&gt;"Local",0.25,IF(S326="y",1,""))</f>
        <v>0.25</v>
      </c>
      <c r="Y326" s="109">
        <f t="shared" si="25"/>
        <v>1</v>
      </c>
      <c r="AA326" s="274">
        <f t="shared" si="26"/>
        <v>1557261</v>
      </c>
      <c r="AB326" s="275">
        <f t="shared" si="27"/>
        <v>1557261</v>
      </c>
      <c r="AC326" s="275">
        <f t="shared" si="28"/>
        <v>1557261</v>
      </c>
      <c r="AD326" s="275">
        <f t="shared" si="29"/>
        <v>1557261</v>
      </c>
      <c r="AE326" s="276">
        <f t="shared" si="30"/>
        <v>6229044</v>
      </c>
    </row>
    <row r="327" spans="2:31">
      <c r="B327" s="227" t="s">
        <v>624</v>
      </c>
      <c r="C327" s="228" t="s">
        <v>625</v>
      </c>
      <c r="D327" s="228" t="s">
        <v>110</v>
      </c>
      <c r="E327" s="228" t="s">
        <v>113</v>
      </c>
      <c r="F327" s="258" t="s">
        <v>102</v>
      </c>
      <c r="G327" s="374">
        <v>0.5</v>
      </c>
      <c r="H327" s="377">
        <v>6078.3268091177697</v>
      </c>
      <c r="I327" s="382">
        <v>77.371645491830151</v>
      </c>
      <c r="J327" s="349">
        <f>Table1[[#This Row],[Embellishment Area (m2)]]*Table1[[#This Row],[Construction Unit Rate ($/m)]]*Table1[[#This Row],[Embellishment Area Factor]]</f>
        <v>235145.07352927362</v>
      </c>
      <c r="K327" s="263">
        <v>12156.653618235539</v>
      </c>
      <c r="L327" s="354">
        <v>51.919695325664051</v>
      </c>
      <c r="M327" s="101">
        <f>Table1[[#This Row],[Size of land (m2)]]*Table1[[#This Row],[Land Unit Rate ($/m2)]]</f>
        <v>631169.75203842076</v>
      </c>
      <c r="N327" s="261">
        <v>2021</v>
      </c>
      <c r="O327" s="219">
        <f>ROUND(IF(Table1[[#This Row],[Valuation Year]]=2016,(Table1[[#This Row],[Total Construction Cost ($)]]+Table1[[#This Row],[Land Value]])*('General Input Sheet'!$G$38/'General Input Sheet'!$G$43),Table1[[#This Row],[Total Construction Cost ($)]]+Table1[[#This Row],[Land Value]]),0)</f>
        <v>866315</v>
      </c>
      <c r="P327" s="139" t="str" cm="1">
        <f t="array" ref="P327">_xlfn.IFS(Table1[[#This Row],[Asset Class]]&lt;&gt;"Local","y",P$11=$E327,"y",Table1[[#This Row],[Asset Class]]="Local","")</f>
        <v/>
      </c>
      <c r="Q327" s="99" t="str" cm="1">
        <f t="array" ref="Q327">_xlfn.IFS(Table1[[#This Row],[Asset Class]]&lt;&gt;"Local","y",Q$11=$E327,"y",Table1[[#This Row],[Asset Class]]="Local","")</f>
        <v/>
      </c>
      <c r="R327" s="99" t="str" cm="1">
        <f t="array" ref="R327">_xlfn.IFS(Table1[[#This Row],[Asset Class]]&lt;&gt;"Local","y",R$11=$E327,"y",Table1[[#This Row],[Asset Class]]="Local","")</f>
        <v/>
      </c>
      <c r="S327" s="358" t="str" cm="1">
        <f t="array" ref="S327">_xlfn.IFS(Table1[[#This Row],[Asset Class]]&lt;&gt;"Local","y",S$11=$E327,"y",Table1[[#This Row],[Asset Class]]="Local","")</f>
        <v>y</v>
      </c>
      <c r="U327" s="109" t="str">
        <f>IF(Table1[[#This Row],[Asset Class]]&lt;&gt;"Local",0.25,IF(P327="y",1,""))</f>
        <v/>
      </c>
      <c r="V327" s="435" t="str">
        <f>IF(Table1[[#This Row],[Asset Class]]&lt;&gt;"Local",0.25,IF(Q327="y",1,""))</f>
        <v/>
      </c>
      <c r="W327" s="435" t="str">
        <f>IF(Table1[[#This Row],[Asset Class]]&lt;&gt;"Local",0.25,IF(R327="y",1,""))</f>
        <v/>
      </c>
      <c r="X327" s="435">
        <f>IF(Table1[[#This Row],[Asset Class]]&lt;&gt;"Local",0.25,IF(S327="y",1,""))</f>
        <v>1</v>
      </c>
      <c r="Y327" s="109">
        <f t="shared" si="25"/>
        <v>1</v>
      </c>
      <c r="AA327" s="274" t="str">
        <f t="shared" si="26"/>
        <v/>
      </c>
      <c r="AB327" s="275" t="str">
        <f t="shared" si="27"/>
        <v/>
      </c>
      <c r="AC327" s="275" t="str">
        <f t="shared" si="28"/>
        <v/>
      </c>
      <c r="AD327" s="275">
        <f t="shared" si="29"/>
        <v>866315</v>
      </c>
      <c r="AE327" s="276">
        <f t="shared" si="30"/>
        <v>866315</v>
      </c>
    </row>
    <row r="328" spans="2:31">
      <c r="B328" s="227" t="s">
        <v>626</v>
      </c>
      <c r="C328" s="228" t="s">
        <v>627</v>
      </c>
      <c r="D328" s="228" t="s">
        <v>105</v>
      </c>
      <c r="E328" s="228" t="s">
        <v>113</v>
      </c>
      <c r="F328" s="258" t="s">
        <v>107</v>
      </c>
      <c r="G328" s="374">
        <v>0.5</v>
      </c>
      <c r="H328" s="377">
        <v>1660.6774685463415</v>
      </c>
      <c r="I328" s="382">
        <v>566.28724924743767</v>
      </c>
      <c r="J328" s="349">
        <f>Table1[[#This Row],[Embellishment Area (m2)]]*Table1[[#This Row],[Construction Unit Rate ($/m)]]*Table1[[#This Row],[Embellishment Area Factor]]</f>
        <v>470210.23777515296</v>
      </c>
      <c r="K328" s="263">
        <v>3321.354937092683</v>
      </c>
      <c r="L328" s="354">
        <v>75.676903388107434</v>
      </c>
      <c r="M328" s="101">
        <f>Table1[[#This Row],[Size of land (m2)]]*Table1[[#This Row],[Land Unit Rate ($/m2)]]</f>
        <v>251349.85669197663</v>
      </c>
      <c r="N328" s="261">
        <v>2021</v>
      </c>
      <c r="O328" s="219">
        <f>ROUND(IF(Table1[[#This Row],[Valuation Year]]=2016,(Table1[[#This Row],[Total Construction Cost ($)]]+Table1[[#This Row],[Land Value]])*('General Input Sheet'!$G$38/'General Input Sheet'!$G$43),Table1[[#This Row],[Total Construction Cost ($)]]+Table1[[#This Row],[Land Value]]),0)</f>
        <v>721560</v>
      </c>
      <c r="P328" s="139" t="str" cm="1">
        <f t="array" ref="P328">_xlfn.IFS(Table1[[#This Row],[Asset Class]]&lt;&gt;"Local","y",P$11=$E328,"y",Table1[[#This Row],[Asset Class]]="Local","")</f>
        <v>y</v>
      </c>
      <c r="Q328" s="99" t="str" cm="1">
        <f t="array" ref="Q328">_xlfn.IFS(Table1[[#This Row],[Asset Class]]&lt;&gt;"Local","y",Q$11=$E328,"y",Table1[[#This Row],[Asset Class]]="Local","")</f>
        <v>y</v>
      </c>
      <c r="R328" s="99" t="str" cm="1">
        <f t="array" ref="R328">_xlfn.IFS(Table1[[#This Row],[Asset Class]]&lt;&gt;"Local","y",R$11=$E328,"y",Table1[[#This Row],[Asset Class]]="Local","")</f>
        <v>y</v>
      </c>
      <c r="S328" s="358" t="str" cm="1">
        <f t="array" ref="S328">_xlfn.IFS(Table1[[#This Row],[Asset Class]]&lt;&gt;"Local","y",S$11=$E328,"y",Table1[[#This Row],[Asset Class]]="Local","")</f>
        <v>y</v>
      </c>
      <c r="U328" s="109">
        <f>IF(Table1[[#This Row],[Asset Class]]&lt;&gt;"Local",0.25,IF(P328="y",1,""))</f>
        <v>0.25</v>
      </c>
      <c r="V328" s="435">
        <f>IF(Table1[[#This Row],[Asset Class]]&lt;&gt;"Local",0.25,IF(Q328="y",1,""))</f>
        <v>0.25</v>
      </c>
      <c r="W328" s="435">
        <f>IF(Table1[[#This Row],[Asset Class]]&lt;&gt;"Local",0.25,IF(R328="y",1,""))</f>
        <v>0.25</v>
      </c>
      <c r="X328" s="435">
        <f>IF(Table1[[#This Row],[Asset Class]]&lt;&gt;"Local",0.25,IF(S328="y",1,""))</f>
        <v>0.25</v>
      </c>
      <c r="Y328" s="109">
        <f t="shared" si="25"/>
        <v>1</v>
      </c>
      <c r="AA328" s="274">
        <f t="shared" si="26"/>
        <v>180390</v>
      </c>
      <c r="AB328" s="275">
        <f t="shared" si="27"/>
        <v>180390</v>
      </c>
      <c r="AC328" s="275">
        <f t="shared" si="28"/>
        <v>180390</v>
      </c>
      <c r="AD328" s="275">
        <f t="shared" si="29"/>
        <v>180390</v>
      </c>
      <c r="AE328" s="276">
        <f t="shared" si="30"/>
        <v>721560</v>
      </c>
    </row>
    <row r="329" spans="2:31">
      <c r="B329" s="227" t="s">
        <v>626</v>
      </c>
      <c r="C329" s="228" t="s">
        <v>628</v>
      </c>
      <c r="D329" s="228" t="s">
        <v>105</v>
      </c>
      <c r="E329" s="228" t="s">
        <v>113</v>
      </c>
      <c r="F329" s="258" t="s">
        <v>102</v>
      </c>
      <c r="G329" s="374">
        <v>0.5</v>
      </c>
      <c r="H329" s="377">
        <v>12609.435491892111</v>
      </c>
      <c r="I329" s="382">
        <v>566.28724924743767</v>
      </c>
      <c r="J329" s="349">
        <f>Table1[[#This Row],[Embellishment Area (m2)]]*Table1[[#This Row],[Construction Unit Rate ($/m)]]*Table1[[#This Row],[Embellishment Area Factor]]</f>
        <v>3570281.2696332973</v>
      </c>
      <c r="K329" s="263">
        <v>25218.870983784222</v>
      </c>
      <c r="L329" s="354">
        <v>75.676903388107434</v>
      </c>
      <c r="M329" s="101">
        <f>Table1[[#This Row],[Size of land (m2)]]*Table1[[#This Row],[Land Unit Rate ($/m2)]]</f>
        <v>1908486.0629969845</v>
      </c>
      <c r="N329" s="261">
        <v>2021</v>
      </c>
      <c r="O329" s="219">
        <f>ROUND(IF(Table1[[#This Row],[Valuation Year]]=2016,(Table1[[#This Row],[Total Construction Cost ($)]]+Table1[[#This Row],[Land Value]])*('General Input Sheet'!$G$38/'General Input Sheet'!$G$43),Table1[[#This Row],[Total Construction Cost ($)]]+Table1[[#This Row],[Land Value]]),0)</f>
        <v>5478767</v>
      </c>
      <c r="P329" s="139" t="str" cm="1">
        <f t="array" ref="P329">_xlfn.IFS(Table1[[#This Row],[Asset Class]]&lt;&gt;"Local","y",P$11=$E329,"y",Table1[[#This Row],[Asset Class]]="Local","")</f>
        <v>y</v>
      </c>
      <c r="Q329" s="99" t="str" cm="1">
        <f t="array" ref="Q329">_xlfn.IFS(Table1[[#This Row],[Asset Class]]&lt;&gt;"Local","y",Q$11=$E329,"y",Table1[[#This Row],[Asset Class]]="Local","")</f>
        <v>y</v>
      </c>
      <c r="R329" s="99" t="str" cm="1">
        <f t="array" ref="R329">_xlfn.IFS(Table1[[#This Row],[Asset Class]]&lt;&gt;"Local","y",R$11=$E329,"y",Table1[[#This Row],[Asset Class]]="Local","")</f>
        <v>y</v>
      </c>
      <c r="S329" s="358" t="str" cm="1">
        <f t="array" ref="S329">_xlfn.IFS(Table1[[#This Row],[Asset Class]]&lt;&gt;"Local","y",S$11=$E329,"y",Table1[[#This Row],[Asset Class]]="Local","")</f>
        <v>y</v>
      </c>
      <c r="U329" s="109">
        <f>IF(Table1[[#This Row],[Asset Class]]&lt;&gt;"Local",0.25,IF(P329="y",1,""))</f>
        <v>0.25</v>
      </c>
      <c r="V329" s="435">
        <f>IF(Table1[[#This Row],[Asset Class]]&lt;&gt;"Local",0.25,IF(Q329="y",1,""))</f>
        <v>0.25</v>
      </c>
      <c r="W329" s="435">
        <f>IF(Table1[[#This Row],[Asset Class]]&lt;&gt;"Local",0.25,IF(R329="y",1,""))</f>
        <v>0.25</v>
      </c>
      <c r="X329" s="435">
        <f>IF(Table1[[#This Row],[Asset Class]]&lt;&gt;"Local",0.25,IF(S329="y",1,""))</f>
        <v>0.25</v>
      </c>
      <c r="Y329" s="109">
        <f t="shared" si="25"/>
        <v>1</v>
      </c>
      <c r="AA329" s="274">
        <f t="shared" si="26"/>
        <v>1369691.75</v>
      </c>
      <c r="AB329" s="275">
        <f t="shared" si="27"/>
        <v>1369691.75</v>
      </c>
      <c r="AC329" s="275">
        <f t="shared" si="28"/>
        <v>1369691.75</v>
      </c>
      <c r="AD329" s="275">
        <f t="shared" si="29"/>
        <v>1369691.75</v>
      </c>
      <c r="AE329" s="276">
        <f t="shared" si="30"/>
        <v>5478767</v>
      </c>
    </row>
    <row r="330" spans="2:31">
      <c r="B330" s="227" t="s">
        <v>629</v>
      </c>
      <c r="C330" s="228" t="s">
        <v>630</v>
      </c>
      <c r="D330" s="228" t="s">
        <v>110</v>
      </c>
      <c r="E330" s="228" t="s">
        <v>113</v>
      </c>
      <c r="F330" s="258" t="s">
        <v>102</v>
      </c>
      <c r="G330" s="374">
        <v>0.5</v>
      </c>
      <c r="H330" s="377">
        <v>4546.3532744717641</v>
      </c>
      <c r="I330" s="382">
        <v>77.371645491830151</v>
      </c>
      <c r="J330" s="349">
        <f>Table1[[#This Row],[Embellishment Area (m2)]]*Table1[[#This Row],[Construction Unit Rate ($/m)]]*Table1[[#This Row],[Embellishment Area Factor]]</f>
        <v>175879.41691652525</v>
      </c>
      <c r="K330" s="263">
        <v>9092.7065489435281</v>
      </c>
      <c r="L330" s="354">
        <v>51.919695325664051</v>
      </c>
      <c r="M330" s="101">
        <f>Table1[[#This Row],[Size of land (m2)]]*Table1[[#This Row],[Land Unit Rate ($/m2)]]</f>
        <v>472090.5537068182</v>
      </c>
      <c r="N330" s="261">
        <v>2021</v>
      </c>
      <c r="O330" s="219">
        <f>ROUND(IF(Table1[[#This Row],[Valuation Year]]=2016,(Table1[[#This Row],[Total Construction Cost ($)]]+Table1[[#This Row],[Land Value]])*('General Input Sheet'!$G$38/'General Input Sheet'!$G$43),Table1[[#This Row],[Total Construction Cost ($)]]+Table1[[#This Row],[Land Value]]),0)</f>
        <v>647970</v>
      </c>
      <c r="P330" s="139" t="str" cm="1">
        <f t="array" ref="P330">_xlfn.IFS(Table1[[#This Row],[Asset Class]]&lt;&gt;"Local","y",P$11=$E330,"y",Table1[[#This Row],[Asset Class]]="Local","")</f>
        <v/>
      </c>
      <c r="Q330" s="99" t="str" cm="1">
        <f t="array" ref="Q330">_xlfn.IFS(Table1[[#This Row],[Asset Class]]&lt;&gt;"Local","y",Q$11=$E330,"y",Table1[[#This Row],[Asset Class]]="Local","")</f>
        <v/>
      </c>
      <c r="R330" s="99" t="str" cm="1">
        <f t="array" ref="R330">_xlfn.IFS(Table1[[#This Row],[Asset Class]]&lt;&gt;"Local","y",R$11=$E330,"y",Table1[[#This Row],[Asset Class]]="Local","")</f>
        <v/>
      </c>
      <c r="S330" s="358" t="str" cm="1">
        <f t="array" ref="S330">_xlfn.IFS(Table1[[#This Row],[Asset Class]]&lt;&gt;"Local","y",S$11=$E330,"y",Table1[[#This Row],[Asset Class]]="Local","")</f>
        <v>y</v>
      </c>
      <c r="U330" s="109" t="str">
        <f>IF(Table1[[#This Row],[Asset Class]]&lt;&gt;"Local",0.25,IF(P330="y",1,""))</f>
        <v/>
      </c>
      <c r="V330" s="435" t="str">
        <f>IF(Table1[[#This Row],[Asset Class]]&lt;&gt;"Local",0.25,IF(Q330="y",1,""))</f>
        <v/>
      </c>
      <c r="W330" s="435" t="str">
        <f>IF(Table1[[#This Row],[Asset Class]]&lt;&gt;"Local",0.25,IF(R330="y",1,""))</f>
        <v/>
      </c>
      <c r="X330" s="435">
        <f>IF(Table1[[#This Row],[Asset Class]]&lt;&gt;"Local",0.25,IF(S330="y",1,""))</f>
        <v>1</v>
      </c>
      <c r="Y330" s="109">
        <f t="shared" si="25"/>
        <v>1</v>
      </c>
      <c r="AA330" s="274" t="str">
        <f t="shared" si="26"/>
        <v/>
      </c>
      <c r="AB330" s="275" t="str">
        <f t="shared" si="27"/>
        <v/>
      </c>
      <c r="AC330" s="275" t="str">
        <f t="shared" si="28"/>
        <v/>
      </c>
      <c r="AD330" s="275">
        <f t="shared" si="29"/>
        <v>647970</v>
      </c>
      <c r="AE330" s="276">
        <f t="shared" si="30"/>
        <v>647970</v>
      </c>
    </row>
    <row r="331" spans="2:31">
      <c r="B331" s="227" t="s">
        <v>629</v>
      </c>
      <c r="C331" s="228" t="s">
        <v>631</v>
      </c>
      <c r="D331" s="228" t="s">
        <v>110</v>
      </c>
      <c r="E331" s="228" t="s">
        <v>113</v>
      </c>
      <c r="F331" s="258" t="s">
        <v>107</v>
      </c>
      <c r="G331" s="374">
        <v>0.5</v>
      </c>
      <c r="H331" s="377">
        <v>6886.1924323236099</v>
      </c>
      <c r="I331" s="382">
        <v>77.371645491830151</v>
      </c>
      <c r="J331" s="349">
        <f>Table1[[#This Row],[Embellishment Area (m2)]]*Table1[[#This Row],[Construction Unit Rate ($/m)]]*Table1[[#This Row],[Embellishment Area Factor]]</f>
        <v>266398.01983113296</v>
      </c>
      <c r="K331" s="263">
        <v>13772.38486464722</v>
      </c>
      <c r="L331" s="354">
        <v>51.919695325664051</v>
      </c>
      <c r="M331" s="101">
        <f>Table1[[#This Row],[Size of land (m2)]]*Table1[[#This Row],[Land Unit Rate ($/m2)]]</f>
        <v>715058.02608027053</v>
      </c>
      <c r="N331" s="261">
        <v>2021</v>
      </c>
      <c r="O331" s="219">
        <f>ROUND(IF(Table1[[#This Row],[Valuation Year]]=2016,(Table1[[#This Row],[Total Construction Cost ($)]]+Table1[[#This Row],[Land Value]])*('General Input Sheet'!$G$38/'General Input Sheet'!$G$43),Table1[[#This Row],[Total Construction Cost ($)]]+Table1[[#This Row],[Land Value]]),0)</f>
        <v>981456</v>
      </c>
      <c r="P331" s="139" t="str" cm="1">
        <f t="array" ref="P331">_xlfn.IFS(Table1[[#This Row],[Asset Class]]&lt;&gt;"Local","y",P$11=$E331,"y",Table1[[#This Row],[Asset Class]]="Local","")</f>
        <v/>
      </c>
      <c r="Q331" s="99" t="str" cm="1">
        <f t="array" ref="Q331">_xlfn.IFS(Table1[[#This Row],[Asset Class]]&lt;&gt;"Local","y",Q$11=$E331,"y",Table1[[#This Row],[Asset Class]]="Local","")</f>
        <v/>
      </c>
      <c r="R331" s="99" t="str" cm="1">
        <f t="array" ref="R331">_xlfn.IFS(Table1[[#This Row],[Asset Class]]&lt;&gt;"Local","y",R$11=$E331,"y",Table1[[#This Row],[Asset Class]]="Local","")</f>
        <v/>
      </c>
      <c r="S331" s="358" t="str" cm="1">
        <f t="array" ref="S331">_xlfn.IFS(Table1[[#This Row],[Asset Class]]&lt;&gt;"Local","y",S$11=$E331,"y",Table1[[#This Row],[Asset Class]]="Local","")</f>
        <v>y</v>
      </c>
      <c r="U331" s="109" t="str">
        <f>IF(Table1[[#This Row],[Asset Class]]&lt;&gt;"Local",0.25,IF(P331="y",1,""))</f>
        <v/>
      </c>
      <c r="V331" s="435" t="str">
        <f>IF(Table1[[#This Row],[Asset Class]]&lt;&gt;"Local",0.25,IF(Q331="y",1,""))</f>
        <v/>
      </c>
      <c r="W331" s="435" t="str">
        <f>IF(Table1[[#This Row],[Asset Class]]&lt;&gt;"Local",0.25,IF(R331="y",1,""))</f>
        <v/>
      </c>
      <c r="X331" s="435">
        <f>IF(Table1[[#This Row],[Asset Class]]&lt;&gt;"Local",0.25,IF(S331="y",1,""))</f>
        <v>1</v>
      </c>
      <c r="Y331" s="109">
        <f t="shared" si="25"/>
        <v>1</v>
      </c>
      <c r="AA331" s="274" t="str">
        <f t="shared" si="26"/>
        <v/>
      </c>
      <c r="AB331" s="275" t="str">
        <f t="shared" si="27"/>
        <v/>
      </c>
      <c r="AC331" s="275" t="str">
        <f t="shared" si="28"/>
        <v/>
      </c>
      <c r="AD331" s="275">
        <f t="shared" si="29"/>
        <v>981456</v>
      </c>
      <c r="AE331" s="276">
        <f t="shared" si="30"/>
        <v>981456</v>
      </c>
    </row>
    <row r="332" spans="2:31">
      <c r="B332" s="227" t="s">
        <v>632</v>
      </c>
      <c r="C332" s="228" t="s">
        <v>633</v>
      </c>
      <c r="D332" s="228" t="s">
        <v>110</v>
      </c>
      <c r="E332" s="228" t="s">
        <v>113</v>
      </c>
      <c r="F332" s="258" t="s">
        <v>102</v>
      </c>
      <c r="G332" s="374">
        <v>0.5</v>
      </c>
      <c r="H332" s="377">
        <v>15395.110400600144</v>
      </c>
      <c r="I332" s="382">
        <v>77.371645491830151</v>
      </c>
      <c r="J332" s="349">
        <f>Table1[[#This Row],[Embellishment Area (m2)]]*Table1[[#This Row],[Construction Unit Rate ($/m)]]*Table1[[#This Row],[Embellishment Area Factor]]</f>
        <v>595572.51211141085</v>
      </c>
      <c r="K332" s="263">
        <v>30790.220801200288</v>
      </c>
      <c r="L332" s="354">
        <v>51.919695325664051</v>
      </c>
      <c r="M332" s="101">
        <f>Table1[[#This Row],[Size of land (m2)]]*Table1[[#This Row],[Land Unit Rate ($/m2)]]</f>
        <v>1598618.8830082426</v>
      </c>
      <c r="N332" s="261">
        <v>2021</v>
      </c>
      <c r="O332" s="219">
        <f>ROUND(IF(Table1[[#This Row],[Valuation Year]]=2016,(Table1[[#This Row],[Total Construction Cost ($)]]+Table1[[#This Row],[Land Value]])*('General Input Sheet'!$G$38/'General Input Sheet'!$G$43),Table1[[#This Row],[Total Construction Cost ($)]]+Table1[[#This Row],[Land Value]]),0)</f>
        <v>2194191</v>
      </c>
      <c r="P332" s="139" t="str" cm="1">
        <f t="array" ref="P332">_xlfn.IFS(Table1[[#This Row],[Asset Class]]&lt;&gt;"Local","y",P$11=$E332,"y",Table1[[#This Row],[Asset Class]]="Local","")</f>
        <v/>
      </c>
      <c r="Q332" s="99" t="str" cm="1">
        <f t="array" ref="Q332">_xlfn.IFS(Table1[[#This Row],[Asset Class]]&lt;&gt;"Local","y",Q$11=$E332,"y",Table1[[#This Row],[Asset Class]]="Local","")</f>
        <v/>
      </c>
      <c r="R332" s="99" t="str" cm="1">
        <f t="array" ref="R332">_xlfn.IFS(Table1[[#This Row],[Asset Class]]&lt;&gt;"Local","y",R$11=$E332,"y",Table1[[#This Row],[Asset Class]]="Local","")</f>
        <v/>
      </c>
      <c r="S332" s="358" t="str" cm="1">
        <f t="array" ref="S332">_xlfn.IFS(Table1[[#This Row],[Asset Class]]&lt;&gt;"Local","y",S$11=$E332,"y",Table1[[#This Row],[Asset Class]]="Local","")</f>
        <v>y</v>
      </c>
      <c r="U332" s="109" t="str">
        <f>IF(Table1[[#This Row],[Asset Class]]&lt;&gt;"Local",0.25,IF(P332="y",1,""))</f>
        <v/>
      </c>
      <c r="V332" s="435" t="str">
        <f>IF(Table1[[#This Row],[Asset Class]]&lt;&gt;"Local",0.25,IF(Q332="y",1,""))</f>
        <v/>
      </c>
      <c r="W332" s="435" t="str">
        <f>IF(Table1[[#This Row],[Asset Class]]&lt;&gt;"Local",0.25,IF(R332="y",1,""))</f>
        <v/>
      </c>
      <c r="X332" s="435">
        <f>IF(Table1[[#This Row],[Asset Class]]&lt;&gt;"Local",0.25,IF(S332="y",1,""))</f>
        <v>1</v>
      </c>
      <c r="Y332" s="109">
        <f t="shared" si="25"/>
        <v>1</v>
      </c>
      <c r="AA332" s="274" t="str">
        <f t="shared" si="26"/>
        <v/>
      </c>
      <c r="AB332" s="275" t="str">
        <f t="shared" si="27"/>
        <v/>
      </c>
      <c r="AC332" s="275" t="str">
        <f t="shared" si="28"/>
        <v/>
      </c>
      <c r="AD332" s="275">
        <f t="shared" si="29"/>
        <v>2194191</v>
      </c>
      <c r="AE332" s="276">
        <f t="shared" si="30"/>
        <v>2194191</v>
      </c>
    </row>
    <row r="333" spans="2:31">
      <c r="B333" s="227" t="s">
        <v>632</v>
      </c>
      <c r="C333" s="228" t="s">
        <v>634</v>
      </c>
      <c r="D333" s="228" t="s">
        <v>110</v>
      </c>
      <c r="E333" s="228" t="s">
        <v>113</v>
      </c>
      <c r="F333" s="258" t="s">
        <v>107</v>
      </c>
      <c r="G333" s="374">
        <v>0.5</v>
      </c>
      <c r="H333" s="377">
        <v>6210.6926235026503</v>
      </c>
      <c r="I333" s="382">
        <v>77.371645491830151</v>
      </c>
      <c r="J333" s="349">
        <f>Table1[[#This Row],[Embellishment Area (m2)]]*Table1[[#This Row],[Construction Unit Rate ($/m)]]*Table1[[#This Row],[Embellishment Area Factor]]</f>
        <v>240265.75396218582</v>
      </c>
      <c r="K333" s="263">
        <v>12421.385247005301</v>
      </c>
      <c r="L333" s="354">
        <v>51.919695325664051</v>
      </c>
      <c r="M333" s="101">
        <f>Table1[[#This Row],[Size of land (m2)]]*Table1[[#This Row],[Land Unit Rate ($/m2)]]</f>
        <v>644914.53754721349</v>
      </c>
      <c r="N333" s="261">
        <v>2021</v>
      </c>
      <c r="O333" s="219">
        <f>ROUND(IF(Table1[[#This Row],[Valuation Year]]=2016,(Table1[[#This Row],[Total Construction Cost ($)]]+Table1[[#This Row],[Land Value]])*('General Input Sheet'!$G$38/'General Input Sheet'!$G$43),Table1[[#This Row],[Total Construction Cost ($)]]+Table1[[#This Row],[Land Value]]),0)</f>
        <v>885180</v>
      </c>
      <c r="P333" s="139" t="str" cm="1">
        <f t="array" ref="P333">_xlfn.IFS(Table1[[#This Row],[Asset Class]]&lt;&gt;"Local","y",P$11=$E333,"y",Table1[[#This Row],[Asset Class]]="Local","")</f>
        <v/>
      </c>
      <c r="Q333" s="99" t="str" cm="1">
        <f t="array" ref="Q333">_xlfn.IFS(Table1[[#This Row],[Asset Class]]&lt;&gt;"Local","y",Q$11=$E333,"y",Table1[[#This Row],[Asset Class]]="Local","")</f>
        <v/>
      </c>
      <c r="R333" s="99" t="str" cm="1">
        <f t="array" ref="R333">_xlfn.IFS(Table1[[#This Row],[Asset Class]]&lt;&gt;"Local","y",R$11=$E333,"y",Table1[[#This Row],[Asset Class]]="Local","")</f>
        <v/>
      </c>
      <c r="S333" s="358" t="str" cm="1">
        <f t="array" ref="S333">_xlfn.IFS(Table1[[#This Row],[Asset Class]]&lt;&gt;"Local","y",S$11=$E333,"y",Table1[[#This Row],[Asset Class]]="Local","")</f>
        <v>y</v>
      </c>
      <c r="U333" s="109" t="str">
        <f>IF(Table1[[#This Row],[Asset Class]]&lt;&gt;"Local",0.25,IF(P333="y",1,""))</f>
        <v/>
      </c>
      <c r="V333" s="435" t="str">
        <f>IF(Table1[[#This Row],[Asset Class]]&lt;&gt;"Local",0.25,IF(Q333="y",1,""))</f>
        <v/>
      </c>
      <c r="W333" s="435" t="str">
        <f>IF(Table1[[#This Row],[Asset Class]]&lt;&gt;"Local",0.25,IF(R333="y",1,""))</f>
        <v/>
      </c>
      <c r="X333" s="435">
        <f>IF(Table1[[#This Row],[Asset Class]]&lt;&gt;"Local",0.25,IF(S333="y",1,""))</f>
        <v>1</v>
      </c>
      <c r="Y333" s="109">
        <f t="shared" si="25"/>
        <v>1</v>
      </c>
      <c r="AA333" s="274" t="str">
        <f t="shared" si="26"/>
        <v/>
      </c>
      <c r="AB333" s="275" t="str">
        <f t="shared" si="27"/>
        <v/>
      </c>
      <c r="AC333" s="275" t="str">
        <f t="shared" si="28"/>
        <v/>
      </c>
      <c r="AD333" s="275">
        <f t="shared" si="29"/>
        <v>885180</v>
      </c>
      <c r="AE333" s="276">
        <f t="shared" si="30"/>
        <v>885180</v>
      </c>
    </row>
    <row r="334" spans="2:31">
      <c r="B334" s="227" t="s">
        <v>632</v>
      </c>
      <c r="C334" s="228" t="s">
        <v>635</v>
      </c>
      <c r="D334" s="228" t="s">
        <v>110</v>
      </c>
      <c r="E334" s="228" t="s">
        <v>113</v>
      </c>
      <c r="F334" s="258" t="s">
        <v>135</v>
      </c>
      <c r="G334" s="374">
        <v>0.5</v>
      </c>
      <c r="H334" s="377">
        <v>5359.9242139722001</v>
      </c>
      <c r="I334" s="382">
        <v>77.371645491830151</v>
      </c>
      <c r="J334" s="349">
        <f>Table1[[#This Row],[Embellishment Area (m2)]]*Table1[[#This Row],[Construction Unit Rate ($/m)]]*Table1[[#This Row],[Embellishment Area Factor]]</f>
        <v>207353.07807326672</v>
      </c>
      <c r="K334" s="263">
        <v>10719.8484279444</v>
      </c>
      <c r="L334" s="354">
        <v>51.919695325664051</v>
      </c>
      <c r="M334" s="101">
        <f>Table1[[#This Row],[Size of land (m2)]]*Table1[[#This Row],[Land Unit Rate ($/m2)]]</f>
        <v>556571.26431617199</v>
      </c>
      <c r="N334" s="261">
        <v>2021</v>
      </c>
      <c r="O334" s="219">
        <f>ROUND(IF(Table1[[#This Row],[Valuation Year]]=2016,(Table1[[#This Row],[Total Construction Cost ($)]]+Table1[[#This Row],[Land Value]])*('General Input Sheet'!$G$38/'General Input Sheet'!$G$43),Table1[[#This Row],[Total Construction Cost ($)]]+Table1[[#This Row],[Land Value]]),0)</f>
        <v>763924</v>
      </c>
      <c r="P334" s="139" t="str" cm="1">
        <f t="array" ref="P334">_xlfn.IFS(Table1[[#This Row],[Asset Class]]&lt;&gt;"Local","y",P$11=$E334,"y",Table1[[#This Row],[Asset Class]]="Local","")</f>
        <v/>
      </c>
      <c r="Q334" s="99" t="str" cm="1">
        <f t="array" ref="Q334">_xlfn.IFS(Table1[[#This Row],[Asset Class]]&lt;&gt;"Local","y",Q$11=$E334,"y",Table1[[#This Row],[Asset Class]]="Local","")</f>
        <v/>
      </c>
      <c r="R334" s="99" t="str" cm="1">
        <f t="array" ref="R334">_xlfn.IFS(Table1[[#This Row],[Asset Class]]&lt;&gt;"Local","y",R$11=$E334,"y",Table1[[#This Row],[Asset Class]]="Local","")</f>
        <v/>
      </c>
      <c r="S334" s="358" t="str" cm="1">
        <f t="array" ref="S334">_xlfn.IFS(Table1[[#This Row],[Asset Class]]&lt;&gt;"Local","y",S$11=$E334,"y",Table1[[#This Row],[Asset Class]]="Local","")</f>
        <v>y</v>
      </c>
      <c r="U334" s="109" t="str">
        <f>IF(Table1[[#This Row],[Asset Class]]&lt;&gt;"Local",0.25,IF(P334="y",1,""))</f>
        <v/>
      </c>
      <c r="V334" s="435" t="str">
        <f>IF(Table1[[#This Row],[Asset Class]]&lt;&gt;"Local",0.25,IF(Q334="y",1,""))</f>
        <v/>
      </c>
      <c r="W334" s="435" t="str">
        <f>IF(Table1[[#This Row],[Asset Class]]&lt;&gt;"Local",0.25,IF(R334="y",1,""))</f>
        <v/>
      </c>
      <c r="X334" s="435">
        <f>IF(Table1[[#This Row],[Asset Class]]&lt;&gt;"Local",0.25,IF(S334="y",1,""))</f>
        <v>1</v>
      </c>
      <c r="Y334" s="109">
        <f t="shared" si="25"/>
        <v>1</v>
      </c>
      <c r="AA334" s="274" t="str">
        <f t="shared" si="26"/>
        <v/>
      </c>
      <c r="AB334" s="275" t="str">
        <f t="shared" si="27"/>
        <v/>
      </c>
      <c r="AC334" s="275" t="str">
        <f t="shared" si="28"/>
        <v/>
      </c>
      <c r="AD334" s="275">
        <f t="shared" si="29"/>
        <v>763924</v>
      </c>
      <c r="AE334" s="276">
        <f t="shared" si="30"/>
        <v>763924</v>
      </c>
    </row>
    <row r="335" spans="2:31">
      <c r="B335" s="227" t="s">
        <v>636</v>
      </c>
      <c r="C335" s="228" t="s">
        <v>637</v>
      </c>
      <c r="D335" s="228" t="s">
        <v>110</v>
      </c>
      <c r="E335" s="228" t="s">
        <v>113</v>
      </c>
      <c r="F335" s="258" t="s">
        <v>102</v>
      </c>
      <c r="G335" s="374">
        <v>0.5</v>
      </c>
      <c r="H335" s="377">
        <v>4289.8837092462272</v>
      </c>
      <c r="I335" s="382">
        <v>77.371645491830151</v>
      </c>
      <c r="J335" s="349">
        <f>Table1[[#This Row],[Embellishment Area (m2)]]*Table1[[#This Row],[Construction Unit Rate ($/m)]]*Table1[[#This Row],[Embellishment Area Factor]]</f>
        <v>165957.68077648824</v>
      </c>
      <c r="K335" s="263">
        <v>8579.7674184924545</v>
      </c>
      <c r="L335" s="354">
        <v>51.919695325664051</v>
      </c>
      <c r="M335" s="101">
        <f>Table1[[#This Row],[Size of land (m2)]]*Table1[[#This Row],[Land Unit Rate ($/m2)]]</f>
        <v>445458.91033318744</v>
      </c>
      <c r="N335" s="261">
        <v>2021</v>
      </c>
      <c r="O335" s="219">
        <f>ROUND(IF(Table1[[#This Row],[Valuation Year]]=2016,(Table1[[#This Row],[Total Construction Cost ($)]]+Table1[[#This Row],[Land Value]])*('General Input Sheet'!$G$38/'General Input Sheet'!$G$43),Table1[[#This Row],[Total Construction Cost ($)]]+Table1[[#This Row],[Land Value]]),0)</f>
        <v>611417</v>
      </c>
      <c r="P335" s="139" t="str" cm="1">
        <f t="array" ref="P335">_xlfn.IFS(Table1[[#This Row],[Asset Class]]&lt;&gt;"Local","y",P$11=$E335,"y",Table1[[#This Row],[Asset Class]]="Local","")</f>
        <v/>
      </c>
      <c r="Q335" s="99" t="str" cm="1">
        <f t="array" ref="Q335">_xlfn.IFS(Table1[[#This Row],[Asset Class]]&lt;&gt;"Local","y",Q$11=$E335,"y",Table1[[#This Row],[Asset Class]]="Local","")</f>
        <v/>
      </c>
      <c r="R335" s="99" t="str" cm="1">
        <f t="array" ref="R335">_xlfn.IFS(Table1[[#This Row],[Asset Class]]&lt;&gt;"Local","y",R$11=$E335,"y",Table1[[#This Row],[Asset Class]]="Local","")</f>
        <v/>
      </c>
      <c r="S335" s="358" t="str" cm="1">
        <f t="array" ref="S335">_xlfn.IFS(Table1[[#This Row],[Asset Class]]&lt;&gt;"Local","y",S$11=$E335,"y",Table1[[#This Row],[Asset Class]]="Local","")</f>
        <v>y</v>
      </c>
      <c r="U335" s="109" t="str">
        <f>IF(Table1[[#This Row],[Asset Class]]&lt;&gt;"Local",0.25,IF(P335="y",1,""))</f>
        <v/>
      </c>
      <c r="V335" s="435" t="str">
        <f>IF(Table1[[#This Row],[Asset Class]]&lt;&gt;"Local",0.25,IF(Q335="y",1,""))</f>
        <v/>
      </c>
      <c r="W335" s="435" t="str">
        <f>IF(Table1[[#This Row],[Asset Class]]&lt;&gt;"Local",0.25,IF(R335="y",1,""))</f>
        <v/>
      </c>
      <c r="X335" s="435">
        <f>IF(Table1[[#This Row],[Asset Class]]&lt;&gt;"Local",0.25,IF(S335="y",1,""))</f>
        <v>1</v>
      </c>
      <c r="Y335" s="109">
        <f t="shared" ref="Y335:Y398" si="31">SUM(U335:X335)</f>
        <v>1</v>
      </c>
      <c r="AA335" s="274" t="str">
        <f t="shared" ref="AA335:AA398" si="32">IF(U335="","",(U335/$Y335)*$O335)</f>
        <v/>
      </c>
      <c r="AB335" s="275" t="str">
        <f t="shared" ref="AB335:AB398" si="33">IF(V335="","",(V335/$Y335)*$O335)</f>
        <v/>
      </c>
      <c r="AC335" s="275" t="str">
        <f t="shared" ref="AC335:AC398" si="34">IF(W335="","",(W335/$Y335)*$O335)</f>
        <v/>
      </c>
      <c r="AD335" s="275">
        <f t="shared" ref="AD335:AD398" si="35">IF(X335="","",(X335/$Y335)*$O335)</f>
        <v>611417</v>
      </c>
      <c r="AE335" s="276">
        <f t="shared" ref="AE335:AE398" si="36">SUM(AA335:AD335)</f>
        <v>611417</v>
      </c>
    </row>
    <row r="336" spans="2:31">
      <c r="B336" s="227" t="s">
        <v>638</v>
      </c>
      <c r="C336" s="228" t="s">
        <v>639</v>
      </c>
      <c r="D336" s="228" t="s">
        <v>105</v>
      </c>
      <c r="E336" s="228" t="s">
        <v>113</v>
      </c>
      <c r="F336" s="258" t="s">
        <v>107</v>
      </c>
      <c r="G336" s="374">
        <v>0.5</v>
      </c>
      <c r="H336" s="377">
        <v>2280.9323747189114</v>
      </c>
      <c r="I336" s="382">
        <v>566.28724924743767</v>
      </c>
      <c r="J336" s="349">
        <f>Table1[[#This Row],[Embellishment Area (m2)]]*Table1[[#This Row],[Construction Unit Rate ($/m)]]*Table1[[#This Row],[Embellishment Area Factor]]</f>
        <v>645831.46009949909</v>
      </c>
      <c r="K336" s="263">
        <v>0</v>
      </c>
      <c r="L336" s="354">
        <v>75.676903388107434</v>
      </c>
      <c r="M336" s="101">
        <f>Table1[[#This Row],[Size of land (m2)]]*Table1[[#This Row],[Land Unit Rate ($/m2)]]</f>
        <v>0</v>
      </c>
      <c r="N336" s="261">
        <v>2021</v>
      </c>
      <c r="O336" s="219">
        <f>ROUND(IF(Table1[[#This Row],[Valuation Year]]=2016,(Table1[[#This Row],[Total Construction Cost ($)]]+Table1[[#This Row],[Land Value]])*('General Input Sheet'!$G$38/'General Input Sheet'!$G$43),Table1[[#This Row],[Total Construction Cost ($)]]+Table1[[#This Row],[Land Value]]),0)</f>
        <v>645831</v>
      </c>
      <c r="P336" s="139" t="str" cm="1">
        <f t="array" ref="P336">_xlfn.IFS(Table1[[#This Row],[Asset Class]]&lt;&gt;"Local","y",P$11=$E336,"y",Table1[[#This Row],[Asset Class]]="Local","")</f>
        <v>y</v>
      </c>
      <c r="Q336" s="99" t="str" cm="1">
        <f t="array" ref="Q336">_xlfn.IFS(Table1[[#This Row],[Asset Class]]&lt;&gt;"Local","y",Q$11=$E336,"y",Table1[[#This Row],[Asset Class]]="Local","")</f>
        <v>y</v>
      </c>
      <c r="R336" s="99" t="str" cm="1">
        <f t="array" ref="R336">_xlfn.IFS(Table1[[#This Row],[Asset Class]]&lt;&gt;"Local","y",R$11=$E336,"y",Table1[[#This Row],[Asset Class]]="Local","")</f>
        <v>y</v>
      </c>
      <c r="S336" s="358" t="str" cm="1">
        <f t="array" ref="S336">_xlfn.IFS(Table1[[#This Row],[Asset Class]]&lt;&gt;"Local","y",S$11=$E336,"y",Table1[[#This Row],[Asset Class]]="Local","")</f>
        <v>y</v>
      </c>
      <c r="U336" s="109">
        <f>IF(Table1[[#This Row],[Asset Class]]&lt;&gt;"Local",0.25,IF(P336="y",1,""))</f>
        <v>0.25</v>
      </c>
      <c r="V336" s="435">
        <f>IF(Table1[[#This Row],[Asset Class]]&lt;&gt;"Local",0.25,IF(Q336="y",1,""))</f>
        <v>0.25</v>
      </c>
      <c r="W336" s="435">
        <f>IF(Table1[[#This Row],[Asset Class]]&lt;&gt;"Local",0.25,IF(R336="y",1,""))</f>
        <v>0.25</v>
      </c>
      <c r="X336" s="435">
        <f>IF(Table1[[#This Row],[Asset Class]]&lt;&gt;"Local",0.25,IF(S336="y",1,""))</f>
        <v>0.25</v>
      </c>
      <c r="Y336" s="109">
        <f t="shared" si="31"/>
        <v>1</v>
      </c>
      <c r="AA336" s="274">
        <f t="shared" si="32"/>
        <v>161457.75</v>
      </c>
      <c r="AB336" s="275">
        <f t="shared" si="33"/>
        <v>161457.75</v>
      </c>
      <c r="AC336" s="275">
        <f t="shared" si="34"/>
        <v>161457.75</v>
      </c>
      <c r="AD336" s="275">
        <f t="shared" si="35"/>
        <v>161457.75</v>
      </c>
      <c r="AE336" s="276">
        <f t="shared" si="36"/>
        <v>645831</v>
      </c>
    </row>
    <row r="337" spans="2:31">
      <c r="B337" s="227" t="s">
        <v>640</v>
      </c>
      <c r="C337" s="228" t="s">
        <v>641</v>
      </c>
      <c r="D337" s="228" t="s">
        <v>110</v>
      </c>
      <c r="E337" s="228" t="s">
        <v>113</v>
      </c>
      <c r="F337" s="258" t="s">
        <v>102</v>
      </c>
      <c r="G337" s="374">
        <v>0.5</v>
      </c>
      <c r="H337" s="377">
        <v>3436.5465296848374</v>
      </c>
      <c r="I337" s="382">
        <v>77.371645491830151</v>
      </c>
      <c r="J337" s="349">
        <f>Table1[[#This Row],[Embellishment Area (m2)]]*Table1[[#This Row],[Construction Unit Rate ($/m)]]*Table1[[#This Row],[Embellishment Area Factor]]</f>
        <v>132945.6299054772</v>
      </c>
      <c r="K337" s="263">
        <v>0</v>
      </c>
      <c r="L337" s="354">
        <v>51.919695325664051</v>
      </c>
      <c r="M337" s="101">
        <f>Table1[[#This Row],[Size of land (m2)]]*Table1[[#This Row],[Land Unit Rate ($/m2)]]</f>
        <v>0</v>
      </c>
      <c r="N337" s="261">
        <v>2021</v>
      </c>
      <c r="O337" s="219">
        <f>ROUND(IF(Table1[[#This Row],[Valuation Year]]=2016,(Table1[[#This Row],[Total Construction Cost ($)]]+Table1[[#This Row],[Land Value]])*('General Input Sheet'!$G$38/'General Input Sheet'!$G$43),Table1[[#This Row],[Total Construction Cost ($)]]+Table1[[#This Row],[Land Value]]),0)</f>
        <v>132946</v>
      </c>
      <c r="P337" s="139" t="str" cm="1">
        <f t="array" ref="P337">_xlfn.IFS(Table1[[#This Row],[Asset Class]]&lt;&gt;"Local","y",P$11=$E337,"y",Table1[[#This Row],[Asset Class]]="Local","")</f>
        <v/>
      </c>
      <c r="Q337" s="99" t="str" cm="1">
        <f t="array" ref="Q337">_xlfn.IFS(Table1[[#This Row],[Asset Class]]&lt;&gt;"Local","y",Q$11=$E337,"y",Table1[[#This Row],[Asset Class]]="Local","")</f>
        <v/>
      </c>
      <c r="R337" s="99" t="str" cm="1">
        <f t="array" ref="R337">_xlfn.IFS(Table1[[#This Row],[Asset Class]]&lt;&gt;"Local","y",R$11=$E337,"y",Table1[[#This Row],[Asset Class]]="Local","")</f>
        <v/>
      </c>
      <c r="S337" s="358" t="str" cm="1">
        <f t="array" ref="S337">_xlfn.IFS(Table1[[#This Row],[Asset Class]]&lt;&gt;"Local","y",S$11=$E337,"y",Table1[[#This Row],[Asset Class]]="Local","")</f>
        <v>y</v>
      </c>
      <c r="U337" s="109" t="str">
        <f>IF(Table1[[#This Row],[Asset Class]]&lt;&gt;"Local",0.25,IF(P337="y",1,""))</f>
        <v/>
      </c>
      <c r="V337" s="435" t="str">
        <f>IF(Table1[[#This Row],[Asset Class]]&lt;&gt;"Local",0.25,IF(Q337="y",1,""))</f>
        <v/>
      </c>
      <c r="W337" s="435" t="str">
        <f>IF(Table1[[#This Row],[Asset Class]]&lt;&gt;"Local",0.25,IF(R337="y",1,""))</f>
        <v/>
      </c>
      <c r="X337" s="435">
        <f>IF(Table1[[#This Row],[Asset Class]]&lt;&gt;"Local",0.25,IF(S337="y",1,""))</f>
        <v>1</v>
      </c>
      <c r="Y337" s="109">
        <f t="shared" si="31"/>
        <v>1</v>
      </c>
      <c r="AA337" s="274" t="str">
        <f t="shared" si="32"/>
        <v/>
      </c>
      <c r="AB337" s="275" t="str">
        <f t="shared" si="33"/>
        <v/>
      </c>
      <c r="AC337" s="275" t="str">
        <f t="shared" si="34"/>
        <v/>
      </c>
      <c r="AD337" s="275">
        <f t="shared" si="35"/>
        <v>132946</v>
      </c>
      <c r="AE337" s="276">
        <f t="shared" si="36"/>
        <v>132946</v>
      </c>
    </row>
    <row r="338" spans="2:31">
      <c r="B338" s="227" t="s">
        <v>640</v>
      </c>
      <c r="C338" s="228" t="s">
        <v>642</v>
      </c>
      <c r="D338" s="228" t="s">
        <v>110</v>
      </c>
      <c r="E338" s="228" t="s">
        <v>113</v>
      </c>
      <c r="F338" s="258" t="s">
        <v>135</v>
      </c>
      <c r="G338" s="374">
        <v>0.5</v>
      </c>
      <c r="H338" s="377">
        <v>1450.1282530623689</v>
      </c>
      <c r="I338" s="382">
        <v>77.371645491830151</v>
      </c>
      <c r="J338" s="349">
        <f>Table1[[#This Row],[Embellishment Area (m2)]]*Table1[[#This Row],[Construction Unit Rate ($/m)]]*Table1[[#This Row],[Embellishment Area Factor]]</f>
        <v>56099.404556814283</v>
      </c>
      <c r="K338" s="263">
        <v>0</v>
      </c>
      <c r="L338" s="354">
        <v>51.919695325664051</v>
      </c>
      <c r="M338" s="101">
        <f>Table1[[#This Row],[Size of land (m2)]]*Table1[[#This Row],[Land Unit Rate ($/m2)]]</f>
        <v>0</v>
      </c>
      <c r="N338" s="261">
        <v>2021</v>
      </c>
      <c r="O338" s="219">
        <f>ROUND(IF(Table1[[#This Row],[Valuation Year]]=2016,(Table1[[#This Row],[Total Construction Cost ($)]]+Table1[[#This Row],[Land Value]])*('General Input Sheet'!$G$38/'General Input Sheet'!$G$43),Table1[[#This Row],[Total Construction Cost ($)]]+Table1[[#This Row],[Land Value]]),0)</f>
        <v>56099</v>
      </c>
      <c r="P338" s="139" t="str" cm="1">
        <f t="array" ref="P338">_xlfn.IFS(Table1[[#This Row],[Asset Class]]&lt;&gt;"Local","y",P$11=$E338,"y",Table1[[#This Row],[Asset Class]]="Local","")</f>
        <v/>
      </c>
      <c r="Q338" s="99" t="str" cm="1">
        <f t="array" ref="Q338">_xlfn.IFS(Table1[[#This Row],[Asset Class]]&lt;&gt;"Local","y",Q$11=$E338,"y",Table1[[#This Row],[Asset Class]]="Local","")</f>
        <v/>
      </c>
      <c r="R338" s="99" t="str" cm="1">
        <f t="array" ref="R338">_xlfn.IFS(Table1[[#This Row],[Asset Class]]&lt;&gt;"Local","y",R$11=$E338,"y",Table1[[#This Row],[Asset Class]]="Local","")</f>
        <v/>
      </c>
      <c r="S338" s="358" t="str" cm="1">
        <f t="array" ref="S338">_xlfn.IFS(Table1[[#This Row],[Asset Class]]&lt;&gt;"Local","y",S$11=$E338,"y",Table1[[#This Row],[Asset Class]]="Local","")</f>
        <v>y</v>
      </c>
      <c r="U338" s="109" t="str">
        <f>IF(Table1[[#This Row],[Asset Class]]&lt;&gt;"Local",0.25,IF(P338="y",1,""))</f>
        <v/>
      </c>
      <c r="V338" s="435" t="str">
        <f>IF(Table1[[#This Row],[Asset Class]]&lt;&gt;"Local",0.25,IF(Q338="y",1,""))</f>
        <v/>
      </c>
      <c r="W338" s="435" t="str">
        <f>IF(Table1[[#This Row],[Asset Class]]&lt;&gt;"Local",0.25,IF(R338="y",1,""))</f>
        <v/>
      </c>
      <c r="X338" s="435">
        <f>IF(Table1[[#This Row],[Asset Class]]&lt;&gt;"Local",0.25,IF(S338="y",1,""))</f>
        <v>1</v>
      </c>
      <c r="Y338" s="109">
        <f t="shared" si="31"/>
        <v>1</v>
      </c>
      <c r="AA338" s="274" t="str">
        <f t="shared" si="32"/>
        <v/>
      </c>
      <c r="AB338" s="275" t="str">
        <f t="shared" si="33"/>
        <v/>
      </c>
      <c r="AC338" s="275" t="str">
        <f t="shared" si="34"/>
        <v/>
      </c>
      <c r="AD338" s="275">
        <f t="shared" si="35"/>
        <v>56099</v>
      </c>
      <c r="AE338" s="276">
        <f t="shared" si="36"/>
        <v>56099</v>
      </c>
    </row>
    <row r="339" spans="2:31">
      <c r="B339" s="227" t="s">
        <v>643</v>
      </c>
      <c r="C339" s="228" t="s">
        <v>644</v>
      </c>
      <c r="D339" s="228" t="s">
        <v>110</v>
      </c>
      <c r="E339" s="228" t="s">
        <v>113</v>
      </c>
      <c r="F339" s="258" t="s">
        <v>102</v>
      </c>
      <c r="G339" s="374">
        <v>0.5</v>
      </c>
      <c r="H339" s="377">
        <v>10249.309127362825</v>
      </c>
      <c r="I339" s="382">
        <v>77.371645491830151</v>
      </c>
      <c r="J339" s="349">
        <f>Table1[[#This Row],[Embellishment Area (m2)]]*Table1[[#This Row],[Construction Unit Rate ($/m)]]*Table1[[#This Row],[Embellishment Area Factor]]</f>
        <v>396502.9561692478</v>
      </c>
      <c r="K339" s="263">
        <v>20498.61825472565</v>
      </c>
      <c r="L339" s="354">
        <v>51.919695325664051</v>
      </c>
      <c r="M339" s="101">
        <f>Table1[[#This Row],[Size of land (m2)]]*Table1[[#This Row],[Land Unit Rate ($/m2)]]</f>
        <v>1064282.0143824511</v>
      </c>
      <c r="N339" s="261">
        <v>2021</v>
      </c>
      <c r="O339" s="219">
        <f>ROUND(IF(Table1[[#This Row],[Valuation Year]]=2016,(Table1[[#This Row],[Total Construction Cost ($)]]+Table1[[#This Row],[Land Value]])*('General Input Sheet'!$G$38/'General Input Sheet'!$G$43),Table1[[#This Row],[Total Construction Cost ($)]]+Table1[[#This Row],[Land Value]]),0)</f>
        <v>1460785</v>
      </c>
      <c r="P339" s="139" t="str" cm="1">
        <f t="array" ref="P339">_xlfn.IFS(Table1[[#This Row],[Asset Class]]&lt;&gt;"Local","y",P$11=$E339,"y",Table1[[#This Row],[Asset Class]]="Local","")</f>
        <v/>
      </c>
      <c r="Q339" s="99" t="str" cm="1">
        <f t="array" ref="Q339">_xlfn.IFS(Table1[[#This Row],[Asset Class]]&lt;&gt;"Local","y",Q$11=$E339,"y",Table1[[#This Row],[Asset Class]]="Local","")</f>
        <v/>
      </c>
      <c r="R339" s="99" t="str" cm="1">
        <f t="array" ref="R339">_xlfn.IFS(Table1[[#This Row],[Asset Class]]&lt;&gt;"Local","y",R$11=$E339,"y",Table1[[#This Row],[Asset Class]]="Local","")</f>
        <v/>
      </c>
      <c r="S339" s="358" t="str" cm="1">
        <f t="array" ref="S339">_xlfn.IFS(Table1[[#This Row],[Asset Class]]&lt;&gt;"Local","y",S$11=$E339,"y",Table1[[#This Row],[Asset Class]]="Local","")</f>
        <v>y</v>
      </c>
      <c r="U339" s="109" t="str">
        <f>IF(Table1[[#This Row],[Asset Class]]&lt;&gt;"Local",0.25,IF(P339="y",1,""))</f>
        <v/>
      </c>
      <c r="V339" s="435" t="str">
        <f>IF(Table1[[#This Row],[Asset Class]]&lt;&gt;"Local",0.25,IF(Q339="y",1,""))</f>
        <v/>
      </c>
      <c r="W339" s="435" t="str">
        <f>IF(Table1[[#This Row],[Asset Class]]&lt;&gt;"Local",0.25,IF(R339="y",1,""))</f>
        <v/>
      </c>
      <c r="X339" s="435">
        <f>IF(Table1[[#This Row],[Asset Class]]&lt;&gt;"Local",0.25,IF(S339="y",1,""))</f>
        <v>1</v>
      </c>
      <c r="Y339" s="109">
        <f t="shared" si="31"/>
        <v>1</v>
      </c>
      <c r="AA339" s="274" t="str">
        <f t="shared" si="32"/>
        <v/>
      </c>
      <c r="AB339" s="275" t="str">
        <f t="shared" si="33"/>
        <v/>
      </c>
      <c r="AC339" s="275" t="str">
        <f t="shared" si="34"/>
        <v/>
      </c>
      <c r="AD339" s="275">
        <f t="shared" si="35"/>
        <v>1460785</v>
      </c>
      <c r="AE339" s="276">
        <f t="shared" si="36"/>
        <v>1460785</v>
      </c>
    </row>
    <row r="340" spans="2:31">
      <c r="B340" s="227" t="s">
        <v>643</v>
      </c>
      <c r="C340" s="228" t="s">
        <v>645</v>
      </c>
      <c r="D340" s="228" t="s">
        <v>110</v>
      </c>
      <c r="E340" s="228" t="s">
        <v>113</v>
      </c>
      <c r="F340" s="258" t="s">
        <v>107</v>
      </c>
      <c r="G340" s="374">
        <v>0.5</v>
      </c>
      <c r="H340" s="377">
        <v>3883.3364183915905</v>
      </c>
      <c r="I340" s="382">
        <v>77.371645491830151</v>
      </c>
      <c r="J340" s="349">
        <f>Table1[[#This Row],[Embellishment Area (m2)]]*Table1[[#This Row],[Construction Unit Rate ($/m)]]*Table1[[#This Row],[Embellishment Area Factor]]</f>
        <v>150230.06434465377</v>
      </c>
      <c r="K340" s="263">
        <v>7766.6728367831811</v>
      </c>
      <c r="L340" s="354">
        <v>51.919695325664051</v>
      </c>
      <c r="M340" s="101">
        <f>Table1[[#This Row],[Size of land (m2)]]*Table1[[#This Row],[Land Unit Rate ($/m2)]]</f>
        <v>403243.28737989371</v>
      </c>
      <c r="N340" s="261">
        <v>2021</v>
      </c>
      <c r="O340" s="219">
        <f>ROUND(IF(Table1[[#This Row],[Valuation Year]]=2016,(Table1[[#This Row],[Total Construction Cost ($)]]+Table1[[#This Row],[Land Value]])*('General Input Sheet'!$G$38/'General Input Sheet'!$G$43),Table1[[#This Row],[Total Construction Cost ($)]]+Table1[[#This Row],[Land Value]]),0)</f>
        <v>553473</v>
      </c>
      <c r="P340" s="139" t="str" cm="1">
        <f t="array" ref="P340">_xlfn.IFS(Table1[[#This Row],[Asset Class]]&lt;&gt;"Local","y",P$11=$E340,"y",Table1[[#This Row],[Asset Class]]="Local","")</f>
        <v/>
      </c>
      <c r="Q340" s="99" t="str" cm="1">
        <f t="array" ref="Q340">_xlfn.IFS(Table1[[#This Row],[Asset Class]]&lt;&gt;"Local","y",Q$11=$E340,"y",Table1[[#This Row],[Asset Class]]="Local","")</f>
        <v/>
      </c>
      <c r="R340" s="99" t="str" cm="1">
        <f t="array" ref="R340">_xlfn.IFS(Table1[[#This Row],[Asset Class]]&lt;&gt;"Local","y",R$11=$E340,"y",Table1[[#This Row],[Asset Class]]="Local","")</f>
        <v/>
      </c>
      <c r="S340" s="358" t="str" cm="1">
        <f t="array" ref="S340">_xlfn.IFS(Table1[[#This Row],[Asset Class]]&lt;&gt;"Local","y",S$11=$E340,"y",Table1[[#This Row],[Asset Class]]="Local","")</f>
        <v>y</v>
      </c>
      <c r="U340" s="109" t="str">
        <f>IF(Table1[[#This Row],[Asset Class]]&lt;&gt;"Local",0.25,IF(P340="y",1,""))</f>
        <v/>
      </c>
      <c r="V340" s="435" t="str">
        <f>IF(Table1[[#This Row],[Asset Class]]&lt;&gt;"Local",0.25,IF(Q340="y",1,""))</f>
        <v/>
      </c>
      <c r="W340" s="435" t="str">
        <f>IF(Table1[[#This Row],[Asset Class]]&lt;&gt;"Local",0.25,IF(R340="y",1,""))</f>
        <v/>
      </c>
      <c r="X340" s="435">
        <f>IF(Table1[[#This Row],[Asset Class]]&lt;&gt;"Local",0.25,IF(S340="y",1,""))</f>
        <v>1</v>
      </c>
      <c r="Y340" s="109">
        <f t="shared" si="31"/>
        <v>1</v>
      </c>
      <c r="AA340" s="274" t="str">
        <f t="shared" si="32"/>
        <v/>
      </c>
      <c r="AB340" s="275" t="str">
        <f t="shared" si="33"/>
        <v/>
      </c>
      <c r="AC340" s="275" t="str">
        <f t="shared" si="34"/>
        <v/>
      </c>
      <c r="AD340" s="275">
        <f t="shared" si="35"/>
        <v>553473</v>
      </c>
      <c r="AE340" s="276">
        <f t="shared" si="36"/>
        <v>553473</v>
      </c>
    </row>
    <row r="341" spans="2:31">
      <c r="B341" s="227" t="s">
        <v>643</v>
      </c>
      <c r="C341" s="228" t="s">
        <v>646</v>
      </c>
      <c r="D341" s="228" t="s">
        <v>110</v>
      </c>
      <c r="E341" s="228" t="s">
        <v>113</v>
      </c>
      <c r="F341" s="258" t="s">
        <v>107</v>
      </c>
      <c r="G341" s="374">
        <v>0.5</v>
      </c>
      <c r="H341" s="377">
        <v>1168.163432937469</v>
      </c>
      <c r="I341" s="382">
        <v>77.371645491830151</v>
      </c>
      <c r="J341" s="349">
        <f>Table1[[#This Row],[Embellishment Area (m2)]]*Table1[[#This Row],[Construction Unit Rate ($/m)]]*Table1[[#This Row],[Embellishment Area Factor]]</f>
        <v>45191.36350487858</v>
      </c>
      <c r="K341" s="263">
        <v>2336.326865874938</v>
      </c>
      <c r="L341" s="354">
        <v>51.919695325664051</v>
      </c>
      <c r="M341" s="101">
        <f>Table1[[#This Row],[Size of land (m2)]]*Table1[[#This Row],[Land Unit Rate ($/m2)]]</f>
        <v>121301.37905739037</v>
      </c>
      <c r="N341" s="261">
        <v>2021</v>
      </c>
      <c r="O341" s="219">
        <f>ROUND(IF(Table1[[#This Row],[Valuation Year]]=2016,(Table1[[#This Row],[Total Construction Cost ($)]]+Table1[[#This Row],[Land Value]])*('General Input Sheet'!$G$38/'General Input Sheet'!$G$43),Table1[[#This Row],[Total Construction Cost ($)]]+Table1[[#This Row],[Land Value]]),0)</f>
        <v>166493</v>
      </c>
      <c r="P341" s="139" t="str" cm="1">
        <f t="array" ref="P341">_xlfn.IFS(Table1[[#This Row],[Asset Class]]&lt;&gt;"Local","y",P$11=$E341,"y",Table1[[#This Row],[Asset Class]]="Local","")</f>
        <v/>
      </c>
      <c r="Q341" s="99" t="str" cm="1">
        <f t="array" ref="Q341">_xlfn.IFS(Table1[[#This Row],[Asset Class]]&lt;&gt;"Local","y",Q$11=$E341,"y",Table1[[#This Row],[Asset Class]]="Local","")</f>
        <v/>
      </c>
      <c r="R341" s="99" t="str" cm="1">
        <f t="array" ref="R341">_xlfn.IFS(Table1[[#This Row],[Asset Class]]&lt;&gt;"Local","y",R$11=$E341,"y",Table1[[#This Row],[Asset Class]]="Local","")</f>
        <v/>
      </c>
      <c r="S341" s="358" t="str" cm="1">
        <f t="array" ref="S341">_xlfn.IFS(Table1[[#This Row],[Asset Class]]&lt;&gt;"Local","y",S$11=$E341,"y",Table1[[#This Row],[Asset Class]]="Local","")</f>
        <v>y</v>
      </c>
      <c r="U341" s="109" t="str">
        <f>IF(Table1[[#This Row],[Asset Class]]&lt;&gt;"Local",0.25,IF(P341="y",1,""))</f>
        <v/>
      </c>
      <c r="V341" s="435" t="str">
        <f>IF(Table1[[#This Row],[Asset Class]]&lt;&gt;"Local",0.25,IF(Q341="y",1,""))</f>
        <v/>
      </c>
      <c r="W341" s="435" t="str">
        <f>IF(Table1[[#This Row],[Asset Class]]&lt;&gt;"Local",0.25,IF(R341="y",1,""))</f>
        <v/>
      </c>
      <c r="X341" s="435">
        <f>IF(Table1[[#This Row],[Asset Class]]&lt;&gt;"Local",0.25,IF(S341="y",1,""))</f>
        <v>1</v>
      </c>
      <c r="Y341" s="109">
        <f t="shared" si="31"/>
        <v>1</v>
      </c>
      <c r="AA341" s="274" t="str">
        <f t="shared" si="32"/>
        <v/>
      </c>
      <c r="AB341" s="275" t="str">
        <f t="shared" si="33"/>
        <v/>
      </c>
      <c r="AC341" s="275" t="str">
        <f t="shared" si="34"/>
        <v/>
      </c>
      <c r="AD341" s="275">
        <f t="shared" si="35"/>
        <v>166493</v>
      </c>
      <c r="AE341" s="276">
        <f t="shared" si="36"/>
        <v>166493</v>
      </c>
    </row>
    <row r="342" spans="2:31">
      <c r="B342" s="227" t="s">
        <v>647</v>
      </c>
      <c r="C342" s="228" t="s">
        <v>648</v>
      </c>
      <c r="D342" s="228" t="s">
        <v>105</v>
      </c>
      <c r="E342" s="228" t="s">
        <v>113</v>
      </c>
      <c r="F342" s="258" t="s">
        <v>107</v>
      </c>
      <c r="G342" s="374">
        <v>0.5</v>
      </c>
      <c r="H342" s="377">
        <v>9200.2005528930258</v>
      </c>
      <c r="I342" s="382">
        <v>566.28724924743767</v>
      </c>
      <c r="J342" s="349">
        <f>Table1[[#This Row],[Embellishment Area (m2)]]*Table1[[#This Row],[Construction Unit Rate ($/m)]]*Table1[[#This Row],[Embellishment Area Factor]]</f>
        <v>2604978.1318112733</v>
      </c>
      <c r="K342" s="263">
        <v>18400.401105786052</v>
      </c>
      <c r="L342" s="354">
        <v>75.676903388107434</v>
      </c>
      <c r="M342" s="101">
        <f>Table1[[#This Row],[Size of land (m2)]]*Table1[[#This Row],[Land Unit Rate ($/m2)]]</f>
        <v>1392485.3767849961</v>
      </c>
      <c r="N342" s="261">
        <v>2021</v>
      </c>
      <c r="O342" s="219">
        <f>ROUND(IF(Table1[[#This Row],[Valuation Year]]=2016,(Table1[[#This Row],[Total Construction Cost ($)]]+Table1[[#This Row],[Land Value]])*('General Input Sheet'!$G$38/'General Input Sheet'!$G$43),Table1[[#This Row],[Total Construction Cost ($)]]+Table1[[#This Row],[Land Value]]),0)</f>
        <v>3997464</v>
      </c>
      <c r="P342" s="139" t="str" cm="1">
        <f t="array" ref="P342">_xlfn.IFS(Table1[[#This Row],[Asset Class]]&lt;&gt;"Local","y",P$11=$E342,"y",Table1[[#This Row],[Asset Class]]="Local","")</f>
        <v>y</v>
      </c>
      <c r="Q342" s="99" t="str" cm="1">
        <f t="array" ref="Q342">_xlfn.IFS(Table1[[#This Row],[Asset Class]]&lt;&gt;"Local","y",Q$11=$E342,"y",Table1[[#This Row],[Asset Class]]="Local","")</f>
        <v>y</v>
      </c>
      <c r="R342" s="99" t="str" cm="1">
        <f t="array" ref="R342">_xlfn.IFS(Table1[[#This Row],[Asset Class]]&lt;&gt;"Local","y",R$11=$E342,"y",Table1[[#This Row],[Asset Class]]="Local","")</f>
        <v>y</v>
      </c>
      <c r="S342" s="358" t="str" cm="1">
        <f t="array" ref="S342">_xlfn.IFS(Table1[[#This Row],[Asset Class]]&lt;&gt;"Local","y",S$11=$E342,"y",Table1[[#This Row],[Asset Class]]="Local","")</f>
        <v>y</v>
      </c>
      <c r="U342" s="109">
        <f>IF(Table1[[#This Row],[Asset Class]]&lt;&gt;"Local",0.25,IF(P342="y",1,""))</f>
        <v>0.25</v>
      </c>
      <c r="V342" s="435">
        <f>IF(Table1[[#This Row],[Asset Class]]&lt;&gt;"Local",0.25,IF(Q342="y",1,""))</f>
        <v>0.25</v>
      </c>
      <c r="W342" s="435">
        <f>IF(Table1[[#This Row],[Asset Class]]&lt;&gt;"Local",0.25,IF(R342="y",1,""))</f>
        <v>0.25</v>
      </c>
      <c r="X342" s="435">
        <f>IF(Table1[[#This Row],[Asset Class]]&lt;&gt;"Local",0.25,IF(S342="y",1,""))</f>
        <v>0.25</v>
      </c>
      <c r="Y342" s="109">
        <f t="shared" si="31"/>
        <v>1</v>
      </c>
      <c r="AA342" s="274">
        <f t="shared" si="32"/>
        <v>999366</v>
      </c>
      <c r="AB342" s="275">
        <f t="shared" si="33"/>
        <v>999366</v>
      </c>
      <c r="AC342" s="275">
        <f t="shared" si="34"/>
        <v>999366</v>
      </c>
      <c r="AD342" s="275">
        <f t="shared" si="35"/>
        <v>999366</v>
      </c>
      <c r="AE342" s="276">
        <f t="shared" si="36"/>
        <v>3997464</v>
      </c>
    </row>
    <row r="343" spans="2:31">
      <c r="B343" s="227" t="s">
        <v>649</v>
      </c>
      <c r="C343" s="228" t="s">
        <v>650</v>
      </c>
      <c r="D343" s="228" t="s">
        <v>105</v>
      </c>
      <c r="E343" s="228" t="s">
        <v>113</v>
      </c>
      <c r="F343" s="258" t="s">
        <v>107</v>
      </c>
      <c r="G343" s="374">
        <v>0.5</v>
      </c>
      <c r="H343" s="377">
        <v>6550.9236818312847</v>
      </c>
      <c r="I343" s="382">
        <v>566.28724924743767</v>
      </c>
      <c r="J343" s="349">
        <f>Table1[[#This Row],[Embellishment Area (m2)]]*Table1[[#This Row],[Construction Unit Rate ($/m)]]*Table1[[#This Row],[Embellishment Area Factor]]</f>
        <v>1854852.2759070673</v>
      </c>
      <c r="K343" s="263">
        <v>13101.847363662569</v>
      </c>
      <c r="L343" s="354">
        <v>75.676903388107434</v>
      </c>
      <c r="M343" s="101">
        <f>Table1[[#This Row],[Size of land (m2)]]*Table1[[#This Row],[Land Unit Rate ($/m2)]]</f>
        <v>991507.23714562238</v>
      </c>
      <c r="N343" s="261">
        <v>2021</v>
      </c>
      <c r="O343" s="219">
        <f>ROUND(IF(Table1[[#This Row],[Valuation Year]]=2016,(Table1[[#This Row],[Total Construction Cost ($)]]+Table1[[#This Row],[Land Value]])*('General Input Sheet'!$G$38/'General Input Sheet'!$G$43),Table1[[#This Row],[Total Construction Cost ($)]]+Table1[[#This Row],[Land Value]]),0)</f>
        <v>2846360</v>
      </c>
      <c r="P343" s="139" t="str" cm="1">
        <f t="array" ref="P343">_xlfn.IFS(Table1[[#This Row],[Asset Class]]&lt;&gt;"Local","y",P$11=$E343,"y",Table1[[#This Row],[Asset Class]]="Local","")</f>
        <v>y</v>
      </c>
      <c r="Q343" s="99" t="str" cm="1">
        <f t="array" ref="Q343">_xlfn.IFS(Table1[[#This Row],[Asset Class]]&lt;&gt;"Local","y",Q$11=$E343,"y",Table1[[#This Row],[Asset Class]]="Local","")</f>
        <v>y</v>
      </c>
      <c r="R343" s="99" t="str" cm="1">
        <f t="array" ref="R343">_xlfn.IFS(Table1[[#This Row],[Asset Class]]&lt;&gt;"Local","y",R$11=$E343,"y",Table1[[#This Row],[Asset Class]]="Local","")</f>
        <v>y</v>
      </c>
      <c r="S343" s="358" t="str" cm="1">
        <f t="array" ref="S343">_xlfn.IFS(Table1[[#This Row],[Asset Class]]&lt;&gt;"Local","y",S$11=$E343,"y",Table1[[#This Row],[Asset Class]]="Local","")</f>
        <v>y</v>
      </c>
      <c r="U343" s="109">
        <f>IF(Table1[[#This Row],[Asset Class]]&lt;&gt;"Local",0.25,IF(P343="y",1,""))</f>
        <v>0.25</v>
      </c>
      <c r="V343" s="435">
        <f>IF(Table1[[#This Row],[Asset Class]]&lt;&gt;"Local",0.25,IF(Q343="y",1,""))</f>
        <v>0.25</v>
      </c>
      <c r="W343" s="435">
        <f>IF(Table1[[#This Row],[Asset Class]]&lt;&gt;"Local",0.25,IF(R343="y",1,""))</f>
        <v>0.25</v>
      </c>
      <c r="X343" s="435">
        <f>IF(Table1[[#This Row],[Asset Class]]&lt;&gt;"Local",0.25,IF(S343="y",1,""))</f>
        <v>0.25</v>
      </c>
      <c r="Y343" s="109">
        <f t="shared" si="31"/>
        <v>1</v>
      </c>
      <c r="AA343" s="274">
        <f t="shared" si="32"/>
        <v>711590</v>
      </c>
      <c r="AB343" s="275">
        <f t="shared" si="33"/>
        <v>711590</v>
      </c>
      <c r="AC343" s="275">
        <f t="shared" si="34"/>
        <v>711590</v>
      </c>
      <c r="AD343" s="275">
        <f t="shared" si="35"/>
        <v>711590</v>
      </c>
      <c r="AE343" s="276">
        <f t="shared" si="36"/>
        <v>2846360</v>
      </c>
    </row>
    <row r="344" spans="2:31">
      <c r="B344" s="227" t="s">
        <v>651</v>
      </c>
      <c r="C344" s="228" t="s">
        <v>652</v>
      </c>
      <c r="D344" s="228" t="s">
        <v>110</v>
      </c>
      <c r="E344" s="228" t="s">
        <v>113</v>
      </c>
      <c r="F344" s="258" t="s">
        <v>102</v>
      </c>
      <c r="G344" s="374">
        <v>0.5</v>
      </c>
      <c r="H344" s="377">
        <v>1038.6044064278315</v>
      </c>
      <c r="I344" s="382">
        <v>77.371645491830151</v>
      </c>
      <c r="J344" s="349">
        <f>Table1[[#This Row],[Embellishment Area (m2)]]*Table1[[#This Row],[Construction Unit Rate ($/m)]]*Table1[[#This Row],[Embellishment Area Factor]]</f>
        <v>40179.265970193424</v>
      </c>
      <c r="K344" s="263">
        <v>2077.2088128556629</v>
      </c>
      <c r="L344" s="354">
        <v>51.919695325664051</v>
      </c>
      <c r="M344" s="101">
        <f>Table1[[#This Row],[Size of land (m2)]]*Table1[[#This Row],[Land Unit Rate ($/m2)]]</f>
        <v>107848.04869125034</v>
      </c>
      <c r="N344" s="261">
        <v>2021</v>
      </c>
      <c r="O344" s="219">
        <f>ROUND(IF(Table1[[#This Row],[Valuation Year]]=2016,(Table1[[#This Row],[Total Construction Cost ($)]]+Table1[[#This Row],[Land Value]])*('General Input Sheet'!$G$38/'General Input Sheet'!$G$43),Table1[[#This Row],[Total Construction Cost ($)]]+Table1[[#This Row],[Land Value]]),0)</f>
        <v>148027</v>
      </c>
      <c r="P344" s="139" t="str" cm="1">
        <f t="array" ref="P344">_xlfn.IFS(Table1[[#This Row],[Asset Class]]&lt;&gt;"Local","y",P$11=$E344,"y",Table1[[#This Row],[Asset Class]]="Local","")</f>
        <v/>
      </c>
      <c r="Q344" s="99" t="str" cm="1">
        <f t="array" ref="Q344">_xlfn.IFS(Table1[[#This Row],[Asset Class]]&lt;&gt;"Local","y",Q$11=$E344,"y",Table1[[#This Row],[Asset Class]]="Local","")</f>
        <v/>
      </c>
      <c r="R344" s="99" t="str" cm="1">
        <f t="array" ref="R344">_xlfn.IFS(Table1[[#This Row],[Asset Class]]&lt;&gt;"Local","y",R$11=$E344,"y",Table1[[#This Row],[Asset Class]]="Local","")</f>
        <v/>
      </c>
      <c r="S344" s="358" t="str" cm="1">
        <f t="array" ref="S344">_xlfn.IFS(Table1[[#This Row],[Asset Class]]&lt;&gt;"Local","y",S$11=$E344,"y",Table1[[#This Row],[Asset Class]]="Local","")</f>
        <v>y</v>
      </c>
      <c r="U344" s="109" t="str">
        <f>IF(Table1[[#This Row],[Asset Class]]&lt;&gt;"Local",0.25,IF(P344="y",1,""))</f>
        <v/>
      </c>
      <c r="V344" s="435" t="str">
        <f>IF(Table1[[#This Row],[Asset Class]]&lt;&gt;"Local",0.25,IF(Q344="y",1,""))</f>
        <v/>
      </c>
      <c r="W344" s="435" t="str">
        <f>IF(Table1[[#This Row],[Asset Class]]&lt;&gt;"Local",0.25,IF(R344="y",1,""))</f>
        <v/>
      </c>
      <c r="X344" s="435">
        <f>IF(Table1[[#This Row],[Asset Class]]&lt;&gt;"Local",0.25,IF(S344="y",1,""))</f>
        <v>1</v>
      </c>
      <c r="Y344" s="109">
        <f t="shared" si="31"/>
        <v>1</v>
      </c>
      <c r="AA344" s="274" t="str">
        <f t="shared" si="32"/>
        <v/>
      </c>
      <c r="AB344" s="275" t="str">
        <f t="shared" si="33"/>
        <v/>
      </c>
      <c r="AC344" s="275" t="str">
        <f t="shared" si="34"/>
        <v/>
      </c>
      <c r="AD344" s="275">
        <f t="shared" si="35"/>
        <v>148027</v>
      </c>
      <c r="AE344" s="276">
        <f t="shared" si="36"/>
        <v>148027</v>
      </c>
    </row>
    <row r="345" spans="2:31">
      <c r="B345" s="227" t="s">
        <v>653</v>
      </c>
      <c r="C345" s="228" t="s">
        <v>654</v>
      </c>
      <c r="D345" s="228" t="s">
        <v>105</v>
      </c>
      <c r="E345" s="228" t="s">
        <v>113</v>
      </c>
      <c r="F345" s="258" t="s">
        <v>107</v>
      </c>
      <c r="G345" s="374">
        <v>0.5</v>
      </c>
      <c r="H345" s="377">
        <v>1381.2871080837974</v>
      </c>
      <c r="I345" s="382">
        <v>566.28724924743767</v>
      </c>
      <c r="J345" s="349">
        <f>Table1[[#This Row],[Embellishment Area (m2)]]*Table1[[#This Row],[Construction Unit Rate ($/m)]]*Table1[[#This Row],[Embellishment Area Factor]]</f>
        <v>391102.63842886087</v>
      </c>
      <c r="K345" s="263">
        <v>2762.5742161675948</v>
      </c>
      <c r="L345" s="354">
        <v>75.676903388107434</v>
      </c>
      <c r="M345" s="101">
        <f>Table1[[#This Row],[Size of land (m2)]]*Table1[[#This Row],[Land Unit Rate ($/m2)]]</f>
        <v>209063.0620593917</v>
      </c>
      <c r="N345" s="261">
        <v>2021</v>
      </c>
      <c r="O345" s="219">
        <f>ROUND(IF(Table1[[#This Row],[Valuation Year]]=2016,(Table1[[#This Row],[Total Construction Cost ($)]]+Table1[[#This Row],[Land Value]])*('General Input Sheet'!$G$38/'General Input Sheet'!$G$43),Table1[[#This Row],[Total Construction Cost ($)]]+Table1[[#This Row],[Land Value]]),0)</f>
        <v>600166</v>
      </c>
      <c r="P345" s="139" t="str" cm="1">
        <f t="array" ref="P345">_xlfn.IFS(Table1[[#This Row],[Asset Class]]&lt;&gt;"Local","y",P$11=$E345,"y",Table1[[#This Row],[Asset Class]]="Local","")</f>
        <v>y</v>
      </c>
      <c r="Q345" s="99" t="str" cm="1">
        <f t="array" ref="Q345">_xlfn.IFS(Table1[[#This Row],[Asset Class]]&lt;&gt;"Local","y",Q$11=$E345,"y",Table1[[#This Row],[Asset Class]]="Local","")</f>
        <v>y</v>
      </c>
      <c r="R345" s="99" t="str" cm="1">
        <f t="array" ref="R345">_xlfn.IFS(Table1[[#This Row],[Asset Class]]&lt;&gt;"Local","y",R$11=$E345,"y",Table1[[#This Row],[Asset Class]]="Local","")</f>
        <v>y</v>
      </c>
      <c r="S345" s="358" t="str" cm="1">
        <f t="array" ref="S345">_xlfn.IFS(Table1[[#This Row],[Asset Class]]&lt;&gt;"Local","y",S$11=$E345,"y",Table1[[#This Row],[Asset Class]]="Local","")</f>
        <v>y</v>
      </c>
      <c r="U345" s="109">
        <f>IF(Table1[[#This Row],[Asset Class]]&lt;&gt;"Local",0.25,IF(P345="y",1,""))</f>
        <v>0.25</v>
      </c>
      <c r="V345" s="435">
        <f>IF(Table1[[#This Row],[Asset Class]]&lt;&gt;"Local",0.25,IF(Q345="y",1,""))</f>
        <v>0.25</v>
      </c>
      <c r="W345" s="435">
        <f>IF(Table1[[#This Row],[Asset Class]]&lt;&gt;"Local",0.25,IF(R345="y",1,""))</f>
        <v>0.25</v>
      </c>
      <c r="X345" s="435">
        <f>IF(Table1[[#This Row],[Asset Class]]&lt;&gt;"Local",0.25,IF(S345="y",1,""))</f>
        <v>0.25</v>
      </c>
      <c r="Y345" s="109">
        <f t="shared" si="31"/>
        <v>1</v>
      </c>
      <c r="AA345" s="274">
        <f t="shared" si="32"/>
        <v>150041.5</v>
      </c>
      <c r="AB345" s="275">
        <f t="shared" si="33"/>
        <v>150041.5</v>
      </c>
      <c r="AC345" s="275">
        <f t="shared" si="34"/>
        <v>150041.5</v>
      </c>
      <c r="AD345" s="275">
        <f t="shared" si="35"/>
        <v>150041.5</v>
      </c>
      <c r="AE345" s="276">
        <f t="shared" si="36"/>
        <v>600166</v>
      </c>
    </row>
    <row r="346" spans="2:31">
      <c r="B346" s="227" t="s">
        <v>655</v>
      </c>
      <c r="C346" s="228" t="s">
        <v>656</v>
      </c>
      <c r="D346" s="228" t="s">
        <v>110</v>
      </c>
      <c r="E346" s="228" t="s">
        <v>113</v>
      </c>
      <c r="F346" s="258" t="s">
        <v>102</v>
      </c>
      <c r="G346" s="374">
        <v>0.5</v>
      </c>
      <c r="H346" s="377">
        <v>4352.4618219589274</v>
      </c>
      <c r="I346" s="382">
        <v>77.371645491830151</v>
      </c>
      <c r="J346" s="349">
        <f>Table1[[#This Row],[Embellishment Area (m2)]]*Table1[[#This Row],[Construction Unit Rate ($/m)]]*Table1[[#This Row],[Embellishment Area Factor]]</f>
        <v>168378.56655266564</v>
      </c>
      <c r="K346" s="263">
        <v>8704.9236439178549</v>
      </c>
      <c r="L346" s="354">
        <v>51.919695325664051</v>
      </c>
      <c r="M346" s="101">
        <f>Table1[[#This Row],[Size of land (m2)]]*Table1[[#This Row],[Land Unit Rate ($/m2)]]</f>
        <v>451956.98342538433</v>
      </c>
      <c r="N346" s="261">
        <v>2021</v>
      </c>
      <c r="O346" s="219">
        <f>ROUND(IF(Table1[[#This Row],[Valuation Year]]=2016,(Table1[[#This Row],[Total Construction Cost ($)]]+Table1[[#This Row],[Land Value]])*('General Input Sheet'!$G$38/'General Input Sheet'!$G$43),Table1[[#This Row],[Total Construction Cost ($)]]+Table1[[#This Row],[Land Value]]),0)</f>
        <v>620336</v>
      </c>
      <c r="P346" s="139" t="str" cm="1">
        <f t="array" ref="P346">_xlfn.IFS(Table1[[#This Row],[Asset Class]]&lt;&gt;"Local","y",P$11=$E346,"y",Table1[[#This Row],[Asset Class]]="Local","")</f>
        <v/>
      </c>
      <c r="Q346" s="99" t="str" cm="1">
        <f t="array" ref="Q346">_xlfn.IFS(Table1[[#This Row],[Asset Class]]&lt;&gt;"Local","y",Q$11=$E346,"y",Table1[[#This Row],[Asset Class]]="Local","")</f>
        <v/>
      </c>
      <c r="R346" s="99" t="str" cm="1">
        <f t="array" ref="R346">_xlfn.IFS(Table1[[#This Row],[Asset Class]]&lt;&gt;"Local","y",R$11=$E346,"y",Table1[[#This Row],[Asset Class]]="Local","")</f>
        <v/>
      </c>
      <c r="S346" s="358" t="str" cm="1">
        <f t="array" ref="S346">_xlfn.IFS(Table1[[#This Row],[Asset Class]]&lt;&gt;"Local","y",S$11=$E346,"y",Table1[[#This Row],[Asset Class]]="Local","")</f>
        <v>y</v>
      </c>
      <c r="U346" s="109" t="str">
        <f>IF(Table1[[#This Row],[Asset Class]]&lt;&gt;"Local",0.25,IF(P346="y",1,""))</f>
        <v/>
      </c>
      <c r="V346" s="435" t="str">
        <f>IF(Table1[[#This Row],[Asset Class]]&lt;&gt;"Local",0.25,IF(Q346="y",1,""))</f>
        <v/>
      </c>
      <c r="W346" s="435" t="str">
        <f>IF(Table1[[#This Row],[Asset Class]]&lt;&gt;"Local",0.25,IF(R346="y",1,""))</f>
        <v/>
      </c>
      <c r="X346" s="435">
        <f>IF(Table1[[#This Row],[Asset Class]]&lt;&gt;"Local",0.25,IF(S346="y",1,""))</f>
        <v>1</v>
      </c>
      <c r="Y346" s="109">
        <f t="shared" si="31"/>
        <v>1</v>
      </c>
      <c r="AA346" s="274" t="str">
        <f t="shared" si="32"/>
        <v/>
      </c>
      <c r="AB346" s="275" t="str">
        <f t="shared" si="33"/>
        <v/>
      </c>
      <c r="AC346" s="275" t="str">
        <f t="shared" si="34"/>
        <v/>
      </c>
      <c r="AD346" s="275">
        <f t="shared" si="35"/>
        <v>620336</v>
      </c>
      <c r="AE346" s="276">
        <f t="shared" si="36"/>
        <v>620336</v>
      </c>
    </row>
    <row r="347" spans="2:31">
      <c r="B347" s="227" t="s">
        <v>657</v>
      </c>
      <c r="C347" s="228" t="s">
        <v>658</v>
      </c>
      <c r="D347" s="228" t="s">
        <v>110</v>
      </c>
      <c r="E347" s="228" t="s">
        <v>113</v>
      </c>
      <c r="F347" s="258" t="s">
        <v>102</v>
      </c>
      <c r="G347" s="374">
        <v>0.5</v>
      </c>
      <c r="H347" s="377">
        <v>1547.880997111545</v>
      </c>
      <c r="I347" s="382">
        <v>77.371645491830151</v>
      </c>
      <c r="J347" s="349">
        <f>Table1[[#This Row],[Embellishment Area (m2)]]*Table1[[#This Row],[Construction Unit Rate ($/m)]]*Table1[[#This Row],[Embellishment Area Factor]]</f>
        <v>59881.049886027511</v>
      </c>
      <c r="K347" s="263">
        <v>3095.7619942230899</v>
      </c>
      <c r="L347" s="354">
        <v>51.919695325664051</v>
      </c>
      <c r="M347" s="101">
        <f>Table1[[#This Row],[Size of land (m2)]]*Table1[[#This Row],[Land Unit Rate ($/m2)]]</f>
        <v>160731.01954083299</v>
      </c>
      <c r="N347" s="261">
        <v>2021</v>
      </c>
      <c r="O347" s="219">
        <f>ROUND(IF(Table1[[#This Row],[Valuation Year]]=2016,(Table1[[#This Row],[Total Construction Cost ($)]]+Table1[[#This Row],[Land Value]])*('General Input Sheet'!$G$38/'General Input Sheet'!$G$43),Table1[[#This Row],[Total Construction Cost ($)]]+Table1[[#This Row],[Land Value]]),0)</f>
        <v>220612</v>
      </c>
      <c r="P347" s="139" t="str" cm="1">
        <f t="array" ref="P347">_xlfn.IFS(Table1[[#This Row],[Asset Class]]&lt;&gt;"Local","y",P$11=$E347,"y",Table1[[#This Row],[Asset Class]]="Local","")</f>
        <v/>
      </c>
      <c r="Q347" s="99" t="str" cm="1">
        <f t="array" ref="Q347">_xlfn.IFS(Table1[[#This Row],[Asset Class]]&lt;&gt;"Local","y",Q$11=$E347,"y",Table1[[#This Row],[Asset Class]]="Local","")</f>
        <v/>
      </c>
      <c r="R347" s="99" t="str" cm="1">
        <f t="array" ref="R347">_xlfn.IFS(Table1[[#This Row],[Asset Class]]&lt;&gt;"Local","y",R$11=$E347,"y",Table1[[#This Row],[Asset Class]]="Local","")</f>
        <v/>
      </c>
      <c r="S347" s="358" t="str" cm="1">
        <f t="array" ref="S347">_xlfn.IFS(Table1[[#This Row],[Asset Class]]&lt;&gt;"Local","y",S$11=$E347,"y",Table1[[#This Row],[Asset Class]]="Local","")</f>
        <v>y</v>
      </c>
      <c r="U347" s="109" t="str">
        <f>IF(Table1[[#This Row],[Asset Class]]&lt;&gt;"Local",0.25,IF(P347="y",1,""))</f>
        <v/>
      </c>
      <c r="V347" s="435" t="str">
        <f>IF(Table1[[#This Row],[Asset Class]]&lt;&gt;"Local",0.25,IF(Q347="y",1,""))</f>
        <v/>
      </c>
      <c r="W347" s="435" t="str">
        <f>IF(Table1[[#This Row],[Asset Class]]&lt;&gt;"Local",0.25,IF(R347="y",1,""))</f>
        <v/>
      </c>
      <c r="X347" s="435">
        <f>IF(Table1[[#This Row],[Asset Class]]&lt;&gt;"Local",0.25,IF(S347="y",1,""))</f>
        <v>1</v>
      </c>
      <c r="Y347" s="109">
        <f t="shared" si="31"/>
        <v>1</v>
      </c>
      <c r="AA347" s="274" t="str">
        <f t="shared" si="32"/>
        <v/>
      </c>
      <c r="AB347" s="275" t="str">
        <f t="shared" si="33"/>
        <v/>
      </c>
      <c r="AC347" s="275" t="str">
        <f t="shared" si="34"/>
        <v/>
      </c>
      <c r="AD347" s="275">
        <f t="shared" si="35"/>
        <v>220612</v>
      </c>
      <c r="AE347" s="276">
        <f t="shared" si="36"/>
        <v>220612</v>
      </c>
    </row>
    <row r="348" spans="2:31">
      <c r="B348" s="227" t="s">
        <v>659</v>
      </c>
      <c r="C348" s="228" t="s">
        <v>660</v>
      </c>
      <c r="D348" s="228" t="s">
        <v>105</v>
      </c>
      <c r="E348" s="228" t="s">
        <v>113</v>
      </c>
      <c r="F348" s="258" t="s">
        <v>107</v>
      </c>
      <c r="G348" s="374">
        <v>0.5</v>
      </c>
      <c r="H348" s="377">
        <v>6479.1231367748996</v>
      </c>
      <c r="I348" s="382">
        <v>566.28724924743767</v>
      </c>
      <c r="J348" s="349">
        <f>Table1[[#This Row],[Embellishment Area (m2)]]*Table1[[#This Row],[Construction Unit Rate ($/m)]]*Table1[[#This Row],[Embellishment Area Factor]]</f>
        <v>1834522.4093298439</v>
      </c>
      <c r="K348" s="263">
        <v>0</v>
      </c>
      <c r="L348" s="354">
        <v>75.676903388107434</v>
      </c>
      <c r="M348" s="101">
        <f>Table1[[#This Row],[Size of land (m2)]]*Table1[[#This Row],[Land Unit Rate ($/m2)]]</f>
        <v>0</v>
      </c>
      <c r="N348" s="261">
        <v>2021</v>
      </c>
      <c r="O348" s="219">
        <f>ROUND(IF(Table1[[#This Row],[Valuation Year]]=2016,(Table1[[#This Row],[Total Construction Cost ($)]]+Table1[[#This Row],[Land Value]])*('General Input Sheet'!$G$38/'General Input Sheet'!$G$43),Table1[[#This Row],[Total Construction Cost ($)]]+Table1[[#This Row],[Land Value]]),0)</f>
        <v>1834522</v>
      </c>
      <c r="P348" s="139" t="str" cm="1">
        <f t="array" ref="P348">_xlfn.IFS(Table1[[#This Row],[Asset Class]]&lt;&gt;"Local","y",P$11=$E348,"y",Table1[[#This Row],[Asset Class]]="Local","")</f>
        <v>y</v>
      </c>
      <c r="Q348" s="99" t="str" cm="1">
        <f t="array" ref="Q348">_xlfn.IFS(Table1[[#This Row],[Asset Class]]&lt;&gt;"Local","y",Q$11=$E348,"y",Table1[[#This Row],[Asset Class]]="Local","")</f>
        <v>y</v>
      </c>
      <c r="R348" s="99" t="str" cm="1">
        <f t="array" ref="R348">_xlfn.IFS(Table1[[#This Row],[Asset Class]]&lt;&gt;"Local","y",R$11=$E348,"y",Table1[[#This Row],[Asset Class]]="Local","")</f>
        <v>y</v>
      </c>
      <c r="S348" s="358" t="str" cm="1">
        <f t="array" ref="S348">_xlfn.IFS(Table1[[#This Row],[Asset Class]]&lt;&gt;"Local","y",S$11=$E348,"y",Table1[[#This Row],[Asset Class]]="Local","")</f>
        <v>y</v>
      </c>
      <c r="U348" s="109">
        <f>IF(Table1[[#This Row],[Asset Class]]&lt;&gt;"Local",0.25,IF(P348="y",1,""))</f>
        <v>0.25</v>
      </c>
      <c r="V348" s="435">
        <f>IF(Table1[[#This Row],[Asset Class]]&lt;&gt;"Local",0.25,IF(Q348="y",1,""))</f>
        <v>0.25</v>
      </c>
      <c r="W348" s="435">
        <f>IF(Table1[[#This Row],[Asset Class]]&lt;&gt;"Local",0.25,IF(R348="y",1,""))</f>
        <v>0.25</v>
      </c>
      <c r="X348" s="435">
        <f>IF(Table1[[#This Row],[Asset Class]]&lt;&gt;"Local",0.25,IF(S348="y",1,""))</f>
        <v>0.25</v>
      </c>
      <c r="Y348" s="109">
        <f t="shared" si="31"/>
        <v>1</v>
      </c>
      <c r="AA348" s="274">
        <f t="shared" si="32"/>
        <v>458630.5</v>
      </c>
      <c r="AB348" s="275">
        <f t="shared" si="33"/>
        <v>458630.5</v>
      </c>
      <c r="AC348" s="275">
        <f t="shared" si="34"/>
        <v>458630.5</v>
      </c>
      <c r="AD348" s="275">
        <f t="shared" si="35"/>
        <v>458630.5</v>
      </c>
      <c r="AE348" s="276">
        <f t="shared" si="36"/>
        <v>1834522</v>
      </c>
    </row>
    <row r="349" spans="2:31">
      <c r="B349" s="227" t="s">
        <v>659</v>
      </c>
      <c r="C349" s="228" t="s">
        <v>661</v>
      </c>
      <c r="D349" s="228" t="s">
        <v>105</v>
      </c>
      <c r="E349" s="228" t="s">
        <v>113</v>
      </c>
      <c r="F349" s="258" t="s">
        <v>135</v>
      </c>
      <c r="G349" s="374">
        <v>0.5</v>
      </c>
      <c r="H349" s="377">
        <v>27249.10929502243</v>
      </c>
      <c r="I349" s="382">
        <v>566.28724924743767</v>
      </c>
      <c r="J349" s="349">
        <f>Table1[[#This Row],[Embellishment Area (m2)]]*Table1[[#This Row],[Construction Unit Rate ($/m)]]*Table1[[#This Row],[Embellishment Area Factor]]</f>
        <v>7715411.5735605191</v>
      </c>
      <c r="K349" s="263">
        <v>0</v>
      </c>
      <c r="L349" s="354">
        <v>75.676903388107434</v>
      </c>
      <c r="M349" s="101">
        <f>Table1[[#This Row],[Size of land (m2)]]*Table1[[#This Row],[Land Unit Rate ($/m2)]]</f>
        <v>0</v>
      </c>
      <c r="N349" s="261">
        <v>2021</v>
      </c>
      <c r="O349" s="219">
        <f>ROUND(IF(Table1[[#This Row],[Valuation Year]]=2016,(Table1[[#This Row],[Total Construction Cost ($)]]+Table1[[#This Row],[Land Value]])*('General Input Sheet'!$G$38/'General Input Sheet'!$G$43),Table1[[#This Row],[Total Construction Cost ($)]]+Table1[[#This Row],[Land Value]]),0)</f>
        <v>7715412</v>
      </c>
      <c r="P349" s="139" t="str" cm="1">
        <f t="array" ref="P349">_xlfn.IFS(Table1[[#This Row],[Asset Class]]&lt;&gt;"Local","y",P$11=$E349,"y",Table1[[#This Row],[Asset Class]]="Local","")</f>
        <v>y</v>
      </c>
      <c r="Q349" s="99" t="str" cm="1">
        <f t="array" ref="Q349">_xlfn.IFS(Table1[[#This Row],[Asset Class]]&lt;&gt;"Local","y",Q$11=$E349,"y",Table1[[#This Row],[Asset Class]]="Local","")</f>
        <v>y</v>
      </c>
      <c r="R349" s="99" t="str" cm="1">
        <f t="array" ref="R349">_xlfn.IFS(Table1[[#This Row],[Asset Class]]&lt;&gt;"Local","y",R$11=$E349,"y",Table1[[#This Row],[Asset Class]]="Local","")</f>
        <v>y</v>
      </c>
      <c r="S349" s="358" t="str" cm="1">
        <f t="array" ref="S349">_xlfn.IFS(Table1[[#This Row],[Asset Class]]&lt;&gt;"Local","y",S$11=$E349,"y",Table1[[#This Row],[Asset Class]]="Local","")</f>
        <v>y</v>
      </c>
      <c r="U349" s="109">
        <f>IF(Table1[[#This Row],[Asset Class]]&lt;&gt;"Local",0.25,IF(P349="y",1,""))</f>
        <v>0.25</v>
      </c>
      <c r="V349" s="435">
        <f>IF(Table1[[#This Row],[Asset Class]]&lt;&gt;"Local",0.25,IF(Q349="y",1,""))</f>
        <v>0.25</v>
      </c>
      <c r="W349" s="435">
        <f>IF(Table1[[#This Row],[Asset Class]]&lt;&gt;"Local",0.25,IF(R349="y",1,""))</f>
        <v>0.25</v>
      </c>
      <c r="X349" s="435">
        <f>IF(Table1[[#This Row],[Asset Class]]&lt;&gt;"Local",0.25,IF(S349="y",1,""))</f>
        <v>0.25</v>
      </c>
      <c r="Y349" s="109">
        <f t="shared" si="31"/>
        <v>1</v>
      </c>
      <c r="AA349" s="274">
        <f t="shared" si="32"/>
        <v>1928853</v>
      </c>
      <c r="AB349" s="275">
        <f t="shared" si="33"/>
        <v>1928853</v>
      </c>
      <c r="AC349" s="275">
        <f t="shared" si="34"/>
        <v>1928853</v>
      </c>
      <c r="AD349" s="275">
        <f t="shared" si="35"/>
        <v>1928853</v>
      </c>
      <c r="AE349" s="276">
        <f t="shared" si="36"/>
        <v>7715412</v>
      </c>
    </row>
    <row r="350" spans="2:31">
      <c r="B350" s="227" t="s">
        <v>662</v>
      </c>
      <c r="C350" s="228" t="s">
        <v>663</v>
      </c>
      <c r="D350" s="228" t="s">
        <v>110</v>
      </c>
      <c r="E350" s="228" t="s">
        <v>113</v>
      </c>
      <c r="F350" s="258" t="s">
        <v>102</v>
      </c>
      <c r="G350" s="374">
        <v>0.5</v>
      </c>
      <c r="H350" s="378">
        <v>34808.73637065199</v>
      </c>
      <c r="I350" s="382">
        <v>77.371645491830151</v>
      </c>
      <c r="J350" s="349">
        <f>Table1[[#This Row],[Embellishment Area (m2)]]*Table1[[#This Row],[Construction Unit Rate ($/m)]]*Table1[[#This Row],[Embellishment Area Factor]]</f>
        <v>1346604.6052443301</v>
      </c>
      <c r="K350" s="263">
        <v>0</v>
      </c>
      <c r="L350" s="354">
        <v>51.919695325664051</v>
      </c>
      <c r="M350" s="101">
        <f>Table1[[#This Row],[Size of land (m2)]]*Table1[[#This Row],[Land Unit Rate ($/m2)]]</f>
        <v>0</v>
      </c>
      <c r="N350" s="261">
        <v>2021</v>
      </c>
      <c r="O350" s="101">
        <f>ROUND(IF(Table1[[#This Row],[Valuation Year]]=2016,(Table1[[#This Row],[Total Construction Cost ($)]]+Table1[[#This Row],[Land Value]])*('General Input Sheet'!$G$38/'General Input Sheet'!$G$43),Table1[[#This Row],[Total Construction Cost ($)]]+Table1[[#This Row],[Land Value]]),0)</f>
        <v>1346605</v>
      </c>
      <c r="P350" s="139" t="str" cm="1">
        <f t="array" ref="P350">_xlfn.IFS(Table1[[#This Row],[Asset Class]]&lt;&gt;"Local","y",P$11=$E350,"y",Table1[[#This Row],[Asset Class]]="Local","")</f>
        <v/>
      </c>
      <c r="Q350" s="99" t="str" cm="1">
        <f t="array" ref="Q350">_xlfn.IFS(Table1[[#This Row],[Asset Class]]&lt;&gt;"Local","y",Q$11=$E350,"y",Table1[[#This Row],[Asset Class]]="Local","")</f>
        <v/>
      </c>
      <c r="R350" s="99" t="str" cm="1">
        <f t="array" ref="R350">_xlfn.IFS(Table1[[#This Row],[Asset Class]]&lt;&gt;"Local","y",R$11=$E350,"y",Table1[[#This Row],[Asset Class]]="Local","")</f>
        <v/>
      </c>
      <c r="S350" s="358" t="str" cm="1">
        <f t="array" ref="S350">_xlfn.IFS(Table1[[#This Row],[Asset Class]]&lt;&gt;"Local","y",S$11=$E350,"y",Table1[[#This Row],[Asset Class]]="Local","")</f>
        <v>y</v>
      </c>
      <c r="U350" s="109" t="str">
        <f>IF(Table1[[#This Row],[Asset Class]]&lt;&gt;"Local",0.25,IF(P350="y",1,""))</f>
        <v/>
      </c>
      <c r="V350" s="435" t="str">
        <f>IF(Table1[[#This Row],[Asset Class]]&lt;&gt;"Local",0.25,IF(Q350="y",1,""))</f>
        <v/>
      </c>
      <c r="W350" s="435" t="str">
        <f>IF(Table1[[#This Row],[Asset Class]]&lt;&gt;"Local",0.25,IF(R350="y",1,""))</f>
        <v/>
      </c>
      <c r="X350" s="435">
        <f>IF(Table1[[#This Row],[Asset Class]]&lt;&gt;"Local",0.25,IF(S350="y",1,""))</f>
        <v>1</v>
      </c>
      <c r="Y350" s="109">
        <f t="shared" si="31"/>
        <v>1</v>
      </c>
      <c r="AA350" s="274" t="str">
        <f t="shared" si="32"/>
        <v/>
      </c>
      <c r="AB350" s="275" t="str">
        <f t="shared" si="33"/>
        <v/>
      </c>
      <c r="AC350" s="275" t="str">
        <f t="shared" si="34"/>
        <v/>
      </c>
      <c r="AD350" s="275">
        <f t="shared" si="35"/>
        <v>1346605</v>
      </c>
      <c r="AE350" s="276">
        <f t="shared" si="36"/>
        <v>1346605</v>
      </c>
    </row>
    <row r="351" spans="2:31">
      <c r="B351" s="227" t="s">
        <v>664</v>
      </c>
      <c r="C351" s="228" t="s">
        <v>665</v>
      </c>
      <c r="D351" s="228" t="s">
        <v>105</v>
      </c>
      <c r="E351" s="228" t="s">
        <v>113</v>
      </c>
      <c r="F351" s="258" t="s">
        <v>135</v>
      </c>
      <c r="G351" s="374">
        <v>0.5</v>
      </c>
      <c r="H351" s="377">
        <v>27928.617500385317</v>
      </c>
      <c r="I351" s="382">
        <v>566.28724924743767</v>
      </c>
      <c r="J351" s="349">
        <f>Table1[[#This Row],[Embellishment Area (m2)]]*Table1[[#This Row],[Construction Unit Rate ($/m)]]*Table1[[#This Row],[Embellishment Area Factor]]</f>
        <v>7907809.9897885248</v>
      </c>
      <c r="K351" s="263">
        <v>55857.235000770634</v>
      </c>
      <c r="L351" s="354">
        <v>75.676903388107434</v>
      </c>
      <c r="M351" s="101">
        <f>Table1[[#This Row],[Size of land (m2)]]*Table1[[#This Row],[Land Unit Rate ($/m2)]]</f>
        <v>4227102.5766801322</v>
      </c>
      <c r="N351" s="261">
        <v>2021</v>
      </c>
      <c r="O351" s="219">
        <f>ROUND(IF(Table1[[#This Row],[Valuation Year]]=2016,(Table1[[#This Row],[Total Construction Cost ($)]]+Table1[[#This Row],[Land Value]])*('General Input Sheet'!$G$38/'General Input Sheet'!$G$43),Table1[[#This Row],[Total Construction Cost ($)]]+Table1[[#This Row],[Land Value]]),0)</f>
        <v>12134913</v>
      </c>
      <c r="P351" s="139" t="str" cm="1">
        <f t="array" ref="P351">_xlfn.IFS(Table1[[#This Row],[Asset Class]]&lt;&gt;"Local","y",P$11=$E351,"y",Table1[[#This Row],[Asset Class]]="Local","")</f>
        <v>y</v>
      </c>
      <c r="Q351" s="99" t="str" cm="1">
        <f t="array" ref="Q351">_xlfn.IFS(Table1[[#This Row],[Asset Class]]&lt;&gt;"Local","y",Q$11=$E351,"y",Table1[[#This Row],[Asset Class]]="Local","")</f>
        <v>y</v>
      </c>
      <c r="R351" s="99" t="str" cm="1">
        <f t="array" ref="R351">_xlfn.IFS(Table1[[#This Row],[Asset Class]]&lt;&gt;"Local","y",R$11=$E351,"y",Table1[[#This Row],[Asset Class]]="Local","")</f>
        <v>y</v>
      </c>
      <c r="S351" s="358" t="str" cm="1">
        <f t="array" ref="S351">_xlfn.IFS(Table1[[#This Row],[Asset Class]]&lt;&gt;"Local","y",S$11=$E351,"y",Table1[[#This Row],[Asset Class]]="Local","")</f>
        <v>y</v>
      </c>
      <c r="U351" s="109">
        <f>IF(Table1[[#This Row],[Asset Class]]&lt;&gt;"Local",0.25,IF(P351="y",1,""))</f>
        <v>0.25</v>
      </c>
      <c r="V351" s="435">
        <f>IF(Table1[[#This Row],[Asset Class]]&lt;&gt;"Local",0.25,IF(Q351="y",1,""))</f>
        <v>0.25</v>
      </c>
      <c r="W351" s="435">
        <f>IF(Table1[[#This Row],[Asset Class]]&lt;&gt;"Local",0.25,IF(R351="y",1,""))</f>
        <v>0.25</v>
      </c>
      <c r="X351" s="435">
        <f>IF(Table1[[#This Row],[Asset Class]]&lt;&gt;"Local",0.25,IF(S351="y",1,""))</f>
        <v>0.25</v>
      </c>
      <c r="Y351" s="109">
        <f t="shared" si="31"/>
        <v>1</v>
      </c>
      <c r="AA351" s="274">
        <f t="shared" si="32"/>
        <v>3033728.25</v>
      </c>
      <c r="AB351" s="275">
        <f t="shared" si="33"/>
        <v>3033728.25</v>
      </c>
      <c r="AC351" s="275">
        <f t="shared" si="34"/>
        <v>3033728.25</v>
      </c>
      <c r="AD351" s="275">
        <f t="shared" si="35"/>
        <v>3033728.25</v>
      </c>
      <c r="AE351" s="276">
        <f t="shared" si="36"/>
        <v>12134913</v>
      </c>
    </row>
    <row r="352" spans="2:31">
      <c r="B352" s="227" t="s">
        <v>664</v>
      </c>
      <c r="C352" s="228" t="s">
        <v>666</v>
      </c>
      <c r="D352" s="228" t="s">
        <v>105</v>
      </c>
      <c r="E352" s="228" t="s">
        <v>113</v>
      </c>
      <c r="F352" s="258" t="s">
        <v>102</v>
      </c>
      <c r="G352" s="374">
        <v>0.5</v>
      </c>
      <c r="H352" s="377">
        <v>3466.0049845606868</v>
      </c>
      <c r="I352" s="382">
        <v>566.28724924743767</v>
      </c>
      <c r="J352" s="349">
        <f>Table1[[#This Row],[Embellishment Area (m2)]]*Table1[[#This Row],[Construction Unit Rate ($/m)]]*Table1[[#This Row],[Embellishment Area Factor]]</f>
        <v>981377.21429238946</v>
      </c>
      <c r="K352" s="263">
        <v>6932.0099691213736</v>
      </c>
      <c r="L352" s="354">
        <v>75.676903388107434</v>
      </c>
      <c r="M352" s="101">
        <f>Table1[[#This Row],[Size of land (m2)]]*Table1[[#This Row],[Land Unit Rate ($/m2)]]</f>
        <v>524593.04871859576</v>
      </c>
      <c r="N352" s="261">
        <v>2021</v>
      </c>
      <c r="O352" s="219">
        <f>ROUND(IF(Table1[[#This Row],[Valuation Year]]=2016,(Table1[[#This Row],[Total Construction Cost ($)]]+Table1[[#This Row],[Land Value]])*('General Input Sheet'!$G$38/'General Input Sheet'!$G$43),Table1[[#This Row],[Total Construction Cost ($)]]+Table1[[#This Row],[Land Value]]),0)</f>
        <v>1505970</v>
      </c>
      <c r="P352" s="139" t="str" cm="1">
        <f t="array" ref="P352">_xlfn.IFS(Table1[[#This Row],[Asset Class]]&lt;&gt;"Local","y",P$11=$E352,"y",Table1[[#This Row],[Asset Class]]="Local","")</f>
        <v>y</v>
      </c>
      <c r="Q352" s="99" t="str" cm="1">
        <f t="array" ref="Q352">_xlfn.IFS(Table1[[#This Row],[Asset Class]]&lt;&gt;"Local","y",Q$11=$E352,"y",Table1[[#This Row],[Asset Class]]="Local","")</f>
        <v>y</v>
      </c>
      <c r="R352" s="99" t="str" cm="1">
        <f t="array" ref="R352">_xlfn.IFS(Table1[[#This Row],[Asset Class]]&lt;&gt;"Local","y",R$11=$E352,"y",Table1[[#This Row],[Asset Class]]="Local","")</f>
        <v>y</v>
      </c>
      <c r="S352" s="358" t="str" cm="1">
        <f t="array" ref="S352">_xlfn.IFS(Table1[[#This Row],[Asset Class]]&lt;&gt;"Local","y",S$11=$E352,"y",Table1[[#This Row],[Asset Class]]="Local","")</f>
        <v>y</v>
      </c>
      <c r="U352" s="109">
        <f>IF(Table1[[#This Row],[Asset Class]]&lt;&gt;"Local",0.25,IF(P352="y",1,""))</f>
        <v>0.25</v>
      </c>
      <c r="V352" s="435">
        <f>IF(Table1[[#This Row],[Asset Class]]&lt;&gt;"Local",0.25,IF(Q352="y",1,""))</f>
        <v>0.25</v>
      </c>
      <c r="W352" s="435">
        <f>IF(Table1[[#This Row],[Asset Class]]&lt;&gt;"Local",0.25,IF(R352="y",1,""))</f>
        <v>0.25</v>
      </c>
      <c r="X352" s="435">
        <f>IF(Table1[[#This Row],[Asset Class]]&lt;&gt;"Local",0.25,IF(S352="y",1,""))</f>
        <v>0.25</v>
      </c>
      <c r="Y352" s="109">
        <f t="shared" si="31"/>
        <v>1</v>
      </c>
      <c r="AA352" s="274">
        <f t="shared" si="32"/>
        <v>376492.5</v>
      </c>
      <c r="AB352" s="275">
        <f t="shared" si="33"/>
        <v>376492.5</v>
      </c>
      <c r="AC352" s="275">
        <f t="shared" si="34"/>
        <v>376492.5</v>
      </c>
      <c r="AD352" s="275">
        <f t="shared" si="35"/>
        <v>376492.5</v>
      </c>
      <c r="AE352" s="276">
        <f t="shared" si="36"/>
        <v>1505970</v>
      </c>
    </row>
    <row r="353" spans="2:31">
      <c r="B353" s="227" t="s">
        <v>664</v>
      </c>
      <c r="C353" s="228" t="s">
        <v>667</v>
      </c>
      <c r="D353" s="228" t="s">
        <v>105</v>
      </c>
      <c r="E353" s="228" t="s">
        <v>113</v>
      </c>
      <c r="F353" s="258" t="s">
        <v>130</v>
      </c>
      <c r="G353" s="374">
        <v>0.5</v>
      </c>
      <c r="H353" s="377">
        <v>6610.3919103535</v>
      </c>
      <c r="I353" s="382">
        <v>566.28724924743767</v>
      </c>
      <c r="J353" s="349">
        <f>Table1[[#This Row],[Embellishment Area (m2)]]*Table1[[#This Row],[Construction Unit Rate ($/m)]]*Table1[[#This Row],[Embellishment Area Factor]]</f>
        <v>1871690.3256807991</v>
      </c>
      <c r="K353" s="263">
        <v>13220.783820707</v>
      </c>
      <c r="L353" s="354">
        <v>75.676903388107434</v>
      </c>
      <c r="M353" s="101">
        <f>Table1[[#This Row],[Size of land (m2)]]*Table1[[#This Row],[Land Unit Rate ($/m2)]]</f>
        <v>1000507.9799146975</v>
      </c>
      <c r="N353" s="261">
        <v>2021</v>
      </c>
      <c r="O353" s="219">
        <f>ROUND(IF(Table1[[#This Row],[Valuation Year]]=2016,(Table1[[#This Row],[Total Construction Cost ($)]]+Table1[[#This Row],[Land Value]])*('General Input Sheet'!$G$38/'General Input Sheet'!$G$43),Table1[[#This Row],[Total Construction Cost ($)]]+Table1[[#This Row],[Land Value]]),0)</f>
        <v>2872198</v>
      </c>
      <c r="P353" s="139" t="str" cm="1">
        <f t="array" ref="P353">_xlfn.IFS(Table1[[#This Row],[Asset Class]]&lt;&gt;"Local","y",P$11=$E353,"y",Table1[[#This Row],[Asset Class]]="Local","")</f>
        <v>y</v>
      </c>
      <c r="Q353" s="99" t="str" cm="1">
        <f t="array" ref="Q353">_xlfn.IFS(Table1[[#This Row],[Asset Class]]&lt;&gt;"Local","y",Q$11=$E353,"y",Table1[[#This Row],[Asset Class]]="Local","")</f>
        <v>y</v>
      </c>
      <c r="R353" s="99" t="str" cm="1">
        <f t="array" ref="R353">_xlfn.IFS(Table1[[#This Row],[Asset Class]]&lt;&gt;"Local","y",R$11=$E353,"y",Table1[[#This Row],[Asset Class]]="Local","")</f>
        <v>y</v>
      </c>
      <c r="S353" s="358" t="str" cm="1">
        <f t="array" ref="S353">_xlfn.IFS(Table1[[#This Row],[Asset Class]]&lt;&gt;"Local","y",S$11=$E353,"y",Table1[[#This Row],[Asset Class]]="Local","")</f>
        <v>y</v>
      </c>
      <c r="U353" s="109">
        <f>IF(Table1[[#This Row],[Asset Class]]&lt;&gt;"Local",0.25,IF(P353="y",1,""))</f>
        <v>0.25</v>
      </c>
      <c r="V353" s="435">
        <f>IF(Table1[[#This Row],[Asset Class]]&lt;&gt;"Local",0.25,IF(Q353="y",1,""))</f>
        <v>0.25</v>
      </c>
      <c r="W353" s="435">
        <f>IF(Table1[[#This Row],[Asset Class]]&lt;&gt;"Local",0.25,IF(R353="y",1,""))</f>
        <v>0.25</v>
      </c>
      <c r="X353" s="435">
        <f>IF(Table1[[#This Row],[Asset Class]]&lt;&gt;"Local",0.25,IF(S353="y",1,""))</f>
        <v>0.25</v>
      </c>
      <c r="Y353" s="109">
        <f t="shared" si="31"/>
        <v>1</v>
      </c>
      <c r="AA353" s="274">
        <f t="shared" si="32"/>
        <v>718049.5</v>
      </c>
      <c r="AB353" s="275">
        <f t="shared" si="33"/>
        <v>718049.5</v>
      </c>
      <c r="AC353" s="275">
        <f t="shared" si="34"/>
        <v>718049.5</v>
      </c>
      <c r="AD353" s="275">
        <f t="shared" si="35"/>
        <v>718049.5</v>
      </c>
      <c r="AE353" s="276">
        <f t="shared" si="36"/>
        <v>2872198</v>
      </c>
    </row>
    <row r="354" spans="2:31">
      <c r="B354" s="227" t="s">
        <v>668</v>
      </c>
      <c r="C354" s="228" t="s">
        <v>669</v>
      </c>
      <c r="D354" s="228" t="s">
        <v>110</v>
      </c>
      <c r="E354" s="228" t="s">
        <v>113</v>
      </c>
      <c r="F354" s="258" t="s">
        <v>135</v>
      </c>
      <c r="G354" s="374">
        <v>0.5</v>
      </c>
      <c r="H354" s="377">
        <v>7816.5938061077104</v>
      </c>
      <c r="I354" s="382">
        <v>77.371645491830151</v>
      </c>
      <c r="J354" s="349">
        <f>Table1[[#This Row],[Embellishment Area (m2)]]*Table1[[#This Row],[Construction Unit Rate ($/m)]]*Table1[[#This Row],[Embellishment Area Factor]]</f>
        <v>302391.36245990056</v>
      </c>
      <c r="K354" s="263">
        <v>15633.187612215421</v>
      </c>
      <c r="L354" s="354">
        <v>51.919695325664051</v>
      </c>
      <c r="M354" s="101">
        <f>Table1[[#This Row],[Size of land (m2)]]*Table1[[#This Row],[Land Unit Rate ($/m2)]]</f>
        <v>811670.33779517014</v>
      </c>
      <c r="N354" s="261">
        <v>2021</v>
      </c>
      <c r="O354" s="219">
        <f>ROUND(IF(Table1[[#This Row],[Valuation Year]]=2016,(Table1[[#This Row],[Total Construction Cost ($)]]+Table1[[#This Row],[Land Value]])*('General Input Sheet'!$G$38/'General Input Sheet'!$G$43),Table1[[#This Row],[Total Construction Cost ($)]]+Table1[[#This Row],[Land Value]]),0)</f>
        <v>1114062</v>
      </c>
      <c r="P354" s="139" t="str" cm="1">
        <f t="array" ref="P354">_xlfn.IFS(Table1[[#This Row],[Asset Class]]&lt;&gt;"Local","y",P$11=$E354,"y",Table1[[#This Row],[Asset Class]]="Local","")</f>
        <v/>
      </c>
      <c r="Q354" s="99" t="str" cm="1">
        <f t="array" ref="Q354">_xlfn.IFS(Table1[[#This Row],[Asset Class]]&lt;&gt;"Local","y",Q$11=$E354,"y",Table1[[#This Row],[Asset Class]]="Local","")</f>
        <v/>
      </c>
      <c r="R354" s="99" t="str" cm="1">
        <f t="array" ref="R354">_xlfn.IFS(Table1[[#This Row],[Asset Class]]&lt;&gt;"Local","y",R$11=$E354,"y",Table1[[#This Row],[Asset Class]]="Local","")</f>
        <v/>
      </c>
      <c r="S354" s="358" t="str" cm="1">
        <f t="array" ref="S354">_xlfn.IFS(Table1[[#This Row],[Asset Class]]&lt;&gt;"Local","y",S$11=$E354,"y",Table1[[#This Row],[Asset Class]]="Local","")</f>
        <v>y</v>
      </c>
      <c r="U354" s="109" t="str">
        <f>IF(Table1[[#This Row],[Asset Class]]&lt;&gt;"Local",0.25,IF(P354="y",1,""))</f>
        <v/>
      </c>
      <c r="V354" s="435" t="str">
        <f>IF(Table1[[#This Row],[Asset Class]]&lt;&gt;"Local",0.25,IF(Q354="y",1,""))</f>
        <v/>
      </c>
      <c r="W354" s="435" t="str">
        <f>IF(Table1[[#This Row],[Asset Class]]&lt;&gt;"Local",0.25,IF(R354="y",1,""))</f>
        <v/>
      </c>
      <c r="X354" s="435">
        <f>IF(Table1[[#This Row],[Asset Class]]&lt;&gt;"Local",0.25,IF(S354="y",1,""))</f>
        <v>1</v>
      </c>
      <c r="Y354" s="109">
        <f t="shared" si="31"/>
        <v>1</v>
      </c>
      <c r="AA354" s="274" t="str">
        <f t="shared" si="32"/>
        <v/>
      </c>
      <c r="AB354" s="275" t="str">
        <f t="shared" si="33"/>
        <v/>
      </c>
      <c r="AC354" s="275" t="str">
        <f t="shared" si="34"/>
        <v/>
      </c>
      <c r="AD354" s="275">
        <f t="shared" si="35"/>
        <v>1114062</v>
      </c>
      <c r="AE354" s="276">
        <f t="shared" si="36"/>
        <v>1114062</v>
      </c>
    </row>
    <row r="355" spans="2:31">
      <c r="B355" s="227" t="s">
        <v>668</v>
      </c>
      <c r="C355" s="228" t="s">
        <v>670</v>
      </c>
      <c r="D355" s="228" t="s">
        <v>110</v>
      </c>
      <c r="E355" s="228" t="s">
        <v>113</v>
      </c>
      <c r="F355" s="258" t="s">
        <v>102</v>
      </c>
      <c r="G355" s="374">
        <v>0.5</v>
      </c>
      <c r="H355" s="378">
        <v>9360.1427359023</v>
      </c>
      <c r="I355" s="382">
        <v>77.371645491830151</v>
      </c>
      <c r="J355" s="349">
        <f>Table1[[#This Row],[Embellishment Area (m2)]]*Table1[[#This Row],[Construction Unit Rate ($/m)]]*Table1[[#This Row],[Embellishment Area Factor]]</f>
        <v>362104.82275758096</v>
      </c>
      <c r="K355" s="263">
        <v>18720.2854718046</v>
      </c>
      <c r="L355" s="354">
        <v>51.919695325664051</v>
      </c>
      <c r="M355" s="101">
        <f>Table1[[#This Row],[Size of land (m2)]]*Table1[[#This Row],[Land Unit Rate ($/m2)]]</f>
        <v>971951.51810554997</v>
      </c>
      <c r="N355" s="261">
        <v>2021</v>
      </c>
      <c r="O355" s="101">
        <f>ROUND(IF(Table1[[#This Row],[Valuation Year]]=2016,(Table1[[#This Row],[Total Construction Cost ($)]]+Table1[[#This Row],[Land Value]])*('General Input Sheet'!$G$38/'General Input Sheet'!$G$43),Table1[[#This Row],[Total Construction Cost ($)]]+Table1[[#This Row],[Land Value]]),0)</f>
        <v>1334056</v>
      </c>
      <c r="P355" s="139" t="str" cm="1">
        <f t="array" ref="P355">_xlfn.IFS(Table1[[#This Row],[Asset Class]]&lt;&gt;"Local","y",P$11=$E355,"y",Table1[[#This Row],[Asset Class]]="Local","")</f>
        <v/>
      </c>
      <c r="Q355" s="99" t="str" cm="1">
        <f t="array" ref="Q355">_xlfn.IFS(Table1[[#This Row],[Asset Class]]&lt;&gt;"Local","y",Q$11=$E355,"y",Table1[[#This Row],[Asset Class]]="Local","")</f>
        <v/>
      </c>
      <c r="R355" s="99" t="str" cm="1">
        <f t="array" ref="R355">_xlfn.IFS(Table1[[#This Row],[Asset Class]]&lt;&gt;"Local","y",R$11=$E355,"y",Table1[[#This Row],[Asset Class]]="Local","")</f>
        <v/>
      </c>
      <c r="S355" s="358" t="str" cm="1">
        <f t="array" ref="S355">_xlfn.IFS(Table1[[#This Row],[Asset Class]]&lt;&gt;"Local","y",S$11=$E355,"y",Table1[[#This Row],[Asset Class]]="Local","")</f>
        <v>y</v>
      </c>
      <c r="U355" s="109" t="str">
        <f>IF(Table1[[#This Row],[Asset Class]]&lt;&gt;"Local",0.25,IF(P355="y",1,""))</f>
        <v/>
      </c>
      <c r="V355" s="435" t="str">
        <f>IF(Table1[[#This Row],[Asset Class]]&lt;&gt;"Local",0.25,IF(Q355="y",1,""))</f>
        <v/>
      </c>
      <c r="W355" s="435" t="str">
        <f>IF(Table1[[#This Row],[Asset Class]]&lt;&gt;"Local",0.25,IF(R355="y",1,""))</f>
        <v/>
      </c>
      <c r="X355" s="435">
        <f>IF(Table1[[#This Row],[Asset Class]]&lt;&gt;"Local",0.25,IF(S355="y",1,""))</f>
        <v>1</v>
      </c>
      <c r="Y355" s="109">
        <f t="shared" si="31"/>
        <v>1</v>
      </c>
      <c r="AA355" s="274" t="str">
        <f t="shared" si="32"/>
        <v/>
      </c>
      <c r="AB355" s="275" t="str">
        <f t="shared" si="33"/>
        <v/>
      </c>
      <c r="AC355" s="275" t="str">
        <f t="shared" si="34"/>
        <v/>
      </c>
      <c r="AD355" s="275">
        <f t="shared" si="35"/>
        <v>1334056</v>
      </c>
      <c r="AE355" s="276">
        <f t="shared" si="36"/>
        <v>1334056</v>
      </c>
    </row>
    <row r="356" spans="2:31">
      <c r="B356" s="227" t="s">
        <v>671</v>
      </c>
      <c r="C356" s="228" t="s">
        <v>672</v>
      </c>
      <c r="D356" s="228" t="s">
        <v>110</v>
      </c>
      <c r="E356" s="228" t="s">
        <v>113</v>
      </c>
      <c r="F356" s="258" t="s">
        <v>135</v>
      </c>
      <c r="G356" s="374">
        <v>0.5</v>
      </c>
      <c r="H356" s="377">
        <v>4724.072316193874</v>
      </c>
      <c r="I356" s="382">
        <v>77.371645491830151</v>
      </c>
      <c r="J356" s="349">
        <f>Table1[[#This Row],[Embellishment Area (m2)]]*Table1[[#This Row],[Construction Unit Rate ($/m)]]*Table1[[#This Row],[Embellishment Area Factor]]</f>
        <v>182754.62426316069</v>
      </c>
      <c r="K356" s="263">
        <v>0</v>
      </c>
      <c r="L356" s="354">
        <v>51.919695325664051</v>
      </c>
      <c r="M356" s="101">
        <f>Table1[[#This Row],[Size of land (m2)]]*Table1[[#This Row],[Land Unit Rate ($/m2)]]</f>
        <v>0</v>
      </c>
      <c r="N356" s="261">
        <v>2021</v>
      </c>
      <c r="O356" s="219">
        <f>ROUND(IF(Table1[[#This Row],[Valuation Year]]=2016,(Table1[[#This Row],[Total Construction Cost ($)]]+Table1[[#This Row],[Land Value]])*('General Input Sheet'!$G$38/'General Input Sheet'!$G$43),Table1[[#This Row],[Total Construction Cost ($)]]+Table1[[#This Row],[Land Value]]),0)</f>
        <v>182755</v>
      </c>
      <c r="P356" s="139" t="str" cm="1">
        <f t="array" ref="P356">_xlfn.IFS(Table1[[#This Row],[Asset Class]]&lt;&gt;"Local","y",P$11=$E356,"y",Table1[[#This Row],[Asset Class]]="Local","")</f>
        <v/>
      </c>
      <c r="Q356" s="99" t="str" cm="1">
        <f t="array" ref="Q356">_xlfn.IFS(Table1[[#This Row],[Asset Class]]&lt;&gt;"Local","y",Q$11=$E356,"y",Table1[[#This Row],[Asset Class]]="Local","")</f>
        <v/>
      </c>
      <c r="R356" s="99" t="str" cm="1">
        <f t="array" ref="R356">_xlfn.IFS(Table1[[#This Row],[Asset Class]]&lt;&gt;"Local","y",R$11=$E356,"y",Table1[[#This Row],[Asset Class]]="Local","")</f>
        <v/>
      </c>
      <c r="S356" s="358" t="str" cm="1">
        <f t="array" ref="S356">_xlfn.IFS(Table1[[#This Row],[Asset Class]]&lt;&gt;"Local","y",S$11=$E356,"y",Table1[[#This Row],[Asset Class]]="Local","")</f>
        <v>y</v>
      </c>
      <c r="U356" s="109" t="str">
        <f>IF(Table1[[#This Row],[Asset Class]]&lt;&gt;"Local",0.25,IF(P356="y",1,""))</f>
        <v/>
      </c>
      <c r="V356" s="435" t="str">
        <f>IF(Table1[[#This Row],[Asset Class]]&lt;&gt;"Local",0.25,IF(Q356="y",1,""))</f>
        <v/>
      </c>
      <c r="W356" s="435" t="str">
        <f>IF(Table1[[#This Row],[Asset Class]]&lt;&gt;"Local",0.25,IF(R356="y",1,""))</f>
        <v/>
      </c>
      <c r="X356" s="435">
        <f>IF(Table1[[#This Row],[Asset Class]]&lt;&gt;"Local",0.25,IF(S356="y",1,""))</f>
        <v>1</v>
      </c>
      <c r="Y356" s="109">
        <f t="shared" si="31"/>
        <v>1</v>
      </c>
      <c r="AA356" s="274" t="str">
        <f t="shared" si="32"/>
        <v/>
      </c>
      <c r="AB356" s="275" t="str">
        <f t="shared" si="33"/>
        <v/>
      </c>
      <c r="AC356" s="275" t="str">
        <f t="shared" si="34"/>
        <v/>
      </c>
      <c r="AD356" s="275">
        <f t="shared" si="35"/>
        <v>182755</v>
      </c>
      <c r="AE356" s="276">
        <f t="shared" si="36"/>
        <v>182755</v>
      </c>
    </row>
    <row r="357" spans="2:31">
      <c r="B357" s="227" t="s">
        <v>671</v>
      </c>
      <c r="C357" s="228" t="s">
        <v>673</v>
      </c>
      <c r="D357" s="228" t="s">
        <v>110</v>
      </c>
      <c r="E357" s="228" t="s">
        <v>113</v>
      </c>
      <c r="F357" s="258" t="s">
        <v>102</v>
      </c>
      <c r="G357" s="374">
        <v>0.5</v>
      </c>
      <c r="H357" s="377">
        <v>9548.6345218808747</v>
      </c>
      <c r="I357" s="382">
        <v>77.371645491830151</v>
      </c>
      <c r="J357" s="349">
        <f>Table1[[#This Row],[Embellishment Area (m2)]]*Table1[[#This Row],[Construction Unit Rate ($/m)]]*Table1[[#This Row],[Embellishment Area Factor]]</f>
        <v>369396.78257900907</v>
      </c>
      <c r="K357" s="263">
        <v>0</v>
      </c>
      <c r="L357" s="354">
        <v>51.919695325664051</v>
      </c>
      <c r="M357" s="101">
        <f>Table1[[#This Row],[Size of land (m2)]]*Table1[[#This Row],[Land Unit Rate ($/m2)]]</f>
        <v>0</v>
      </c>
      <c r="N357" s="261">
        <v>2021</v>
      </c>
      <c r="O357" s="219">
        <f>ROUND(IF(Table1[[#This Row],[Valuation Year]]=2016,(Table1[[#This Row],[Total Construction Cost ($)]]+Table1[[#This Row],[Land Value]])*('General Input Sheet'!$G$38/'General Input Sheet'!$G$43),Table1[[#This Row],[Total Construction Cost ($)]]+Table1[[#This Row],[Land Value]]),0)</f>
        <v>369397</v>
      </c>
      <c r="P357" s="139" t="str" cm="1">
        <f t="array" ref="P357">_xlfn.IFS(Table1[[#This Row],[Asset Class]]&lt;&gt;"Local","y",P$11=$E357,"y",Table1[[#This Row],[Asset Class]]="Local","")</f>
        <v/>
      </c>
      <c r="Q357" s="99" t="str" cm="1">
        <f t="array" ref="Q357">_xlfn.IFS(Table1[[#This Row],[Asset Class]]&lt;&gt;"Local","y",Q$11=$E357,"y",Table1[[#This Row],[Asset Class]]="Local","")</f>
        <v/>
      </c>
      <c r="R357" s="99" t="str" cm="1">
        <f t="array" ref="R357">_xlfn.IFS(Table1[[#This Row],[Asset Class]]&lt;&gt;"Local","y",R$11=$E357,"y",Table1[[#This Row],[Asset Class]]="Local","")</f>
        <v/>
      </c>
      <c r="S357" s="358" t="str" cm="1">
        <f t="array" ref="S357">_xlfn.IFS(Table1[[#This Row],[Asset Class]]&lt;&gt;"Local","y",S$11=$E357,"y",Table1[[#This Row],[Asset Class]]="Local","")</f>
        <v>y</v>
      </c>
      <c r="U357" s="109" t="str">
        <f>IF(Table1[[#This Row],[Asset Class]]&lt;&gt;"Local",0.25,IF(P357="y",1,""))</f>
        <v/>
      </c>
      <c r="V357" s="435" t="str">
        <f>IF(Table1[[#This Row],[Asset Class]]&lt;&gt;"Local",0.25,IF(Q357="y",1,""))</f>
        <v/>
      </c>
      <c r="W357" s="435" t="str">
        <f>IF(Table1[[#This Row],[Asset Class]]&lt;&gt;"Local",0.25,IF(R357="y",1,""))</f>
        <v/>
      </c>
      <c r="X357" s="435">
        <f>IF(Table1[[#This Row],[Asset Class]]&lt;&gt;"Local",0.25,IF(S357="y",1,""))</f>
        <v>1</v>
      </c>
      <c r="Y357" s="109">
        <f t="shared" si="31"/>
        <v>1</v>
      </c>
      <c r="AA357" s="274" t="str">
        <f t="shared" si="32"/>
        <v/>
      </c>
      <c r="AB357" s="275" t="str">
        <f t="shared" si="33"/>
        <v/>
      </c>
      <c r="AC357" s="275" t="str">
        <f t="shared" si="34"/>
        <v/>
      </c>
      <c r="AD357" s="275">
        <f t="shared" si="35"/>
        <v>369397</v>
      </c>
      <c r="AE357" s="276">
        <f t="shared" si="36"/>
        <v>369397</v>
      </c>
    </row>
    <row r="358" spans="2:31">
      <c r="B358" s="227" t="s">
        <v>674</v>
      </c>
      <c r="C358" s="228" t="s">
        <v>675</v>
      </c>
      <c r="D358" s="228" t="s">
        <v>105</v>
      </c>
      <c r="E358" s="228" t="s">
        <v>113</v>
      </c>
      <c r="F358" s="258" t="s">
        <v>102</v>
      </c>
      <c r="G358" s="374">
        <v>0.5</v>
      </c>
      <c r="H358" s="377">
        <v>79867.370240834105</v>
      </c>
      <c r="I358" s="382">
        <v>566.28724924743767</v>
      </c>
      <c r="J358" s="349">
        <f>Table1[[#This Row],[Embellishment Area (m2)]]*Table1[[#This Row],[Construction Unit Rate ($/m)]]*Table1[[#This Row],[Embellishment Area Factor]]</f>
        <v>22613936.699154306</v>
      </c>
      <c r="K358" s="263">
        <v>159734.74048166821</v>
      </c>
      <c r="L358" s="354">
        <v>75.676903388107434</v>
      </c>
      <c r="M358" s="101">
        <f>Table1[[#This Row],[Size of land (m2)]]*Table1[[#This Row],[Land Unit Rate ($/m2)]]</f>
        <v>12088230.523155618</v>
      </c>
      <c r="N358" s="261">
        <v>2021</v>
      </c>
      <c r="O358" s="219">
        <f>ROUND(IF(Table1[[#This Row],[Valuation Year]]=2016,(Table1[[#This Row],[Total Construction Cost ($)]]+Table1[[#This Row],[Land Value]])*('General Input Sheet'!$G$38/'General Input Sheet'!$G$43),Table1[[#This Row],[Total Construction Cost ($)]]+Table1[[#This Row],[Land Value]]),0)</f>
        <v>34702167</v>
      </c>
      <c r="P358" s="139" t="str" cm="1">
        <f t="array" ref="P358">_xlfn.IFS(Table1[[#This Row],[Asset Class]]&lt;&gt;"Local","y",P$11=$E358,"y",Table1[[#This Row],[Asset Class]]="Local","")</f>
        <v>y</v>
      </c>
      <c r="Q358" s="99" t="str" cm="1">
        <f t="array" ref="Q358">_xlfn.IFS(Table1[[#This Row],[Asset Class]]&lt;&gt;"Local","y",Q$11=$E358,"y",Table1[[#This Row],[Asset Class]]="Local","")</f>
        <v>y</v>
      </c>
      <c r="R358" s="99" t="str" cm="1">
        <f t="array" ref="R358">_xlfn.IFS(Table1[[#This Row],[Asset Class]]&lt;&gt;"Local","y",R$11=$E358,"y",Table1[[#This Row],[Asset Class]]="Local","")</f>
        <v>y</v>
      </c>
      <c r="S358" s="358" t="str" cm="1">
        <f t="array" ref="S358">_xlfn.IFS(Table1[[#This Row],[Asset Class]]&lt;&gt;"Local","y",S$11=$E358,"y",Table1[[#This Row],[Asset Class]]="Local","")</f>
        <v>y</v>
      </c>
      <c r="U358" s="109">
        <f>IF(Table1[[#This Row],[Asset Class]]&lt;&gt;"Local",0.25,IF(P358="y",1,""))</f>
        <v>0.25</v>
      </c>
      <c r="V358" s="435">
        <f>IF(Table1[[#This Row],[Asset Class]]&lt;&gt;"Local",0.25,IF(Q358="y",1,""))</f>
        <v>0.25</v>
      </c>
      <c r="W358" s="435">
        <f>IF(Table1[[#This Row],[Asset Class]]&lt;&gt;"Local",0.25,IF(R358="y",1,""))</f>
        <v>0.25</v>
      </c>
      <c r="X358" s="435">
        <f>IF(Table1[[#This Row],[Asset Class]]&lt;&gt;"Local",0.25,IF(S358="y",1,""))</f>
        <v>0.25</v>
      </c>
      <c r="Y358" s="109">
        <f t="shared" si="31"/>
        <v>1</v>
      </c>
      <c r="AA358" s="274">
        <f t="shared" si="32"/>
        <v>8675541.75</v>
      </c>
      <c r="AB358" s="275">
        <f t="shared" si="33"/>
        <v>8675541.75</v>
      </c>
      <c r="AC358" s="275">
        <f t="shared" si="34"/>
        <v>8675541.75</v>
      </c>
      <c r="AD358" s="275">
        <f t="shared" si="35"/>
        <v>8675541.75</v>
      </c>
      <c r="AE358" s="276">
        <f t="shared" si="36"/>
        <v>34702167</v>
      </c>
    </row>
    <row r="359" spans="2:31">
      <c r="B359" s="227" t="s">
        <v>674</v>
      </c>
      <c r="C359" s="228" t="s">
        <v>676</v>
      </c>
      <c r="D359" s="228" t="s">
        <v>105</v>
      </c>
      <c r="E359" s="228" t="s">
        <v>113</v>
      </c>
      <c r="F359" s="258" t="s">
        <v>135</v>
      </c>
      <c r="G359" s="374">
        <v>0.5</v>
      </c>
      <c r="H359" s="377">
        <v>54877.6293584628</v>
      </c>
      <c r="I359" s="382">
        <v>566.28724924743767</v>
      </c>
      <c r="J359" s="349">
        <f>Table1[[#This Row],[Embellishment Area (m2)]]*Table1[[#This Row],[Construction Unit Rate ($/m)]]*Table1[[#This Row],[Embellishment Area Factor]]</f>
        <v>15538250.887312163</v>
      </c>
      <c r="K359" s="263">
        <v>109755.2587169256</v>
      </c>
      <c r="L359" s="354">
        <v>75.676903388107434</v>
      </c>
      <c r="M359" s="101">
        <f>Table1[[#This Row],[Size of land (m2)]]*Table1[[#This Row],[Land Unit Rate ($/m2)]]</f>
        <v>8305938.1102575148</v>
      </c>
      <c r="N359" s="261">
        <v>2021</v>
      </c>
      <c r="O359" s="219">
        <f>ROUND(IF(Table1[[#This Row],[Valuation Year]]=2016,(Table1[[#This Row],[Total Construction Cost ($)]]+Table1[[#This Row],[Land Value]])*('General Input Sheet'!$G$38/'General Input Sheet'!$G$43),Table1[[#This Row],[Total Construction Cost ($)]]+Table1[[#This Row],[Land Value]]),0)</f>
        <v>23844189</v>
      </c>
      <c r="P359" s="139" t="str" cm="1">
        <f t="array" ref="P359">_xlfn.IFS(Table1[[#This Row],[Asset Class]]&lt;&gt;"Local","y",P$11=$E359,"y",Table1[[#This Row],[Asset Class]]="Local","")</f>
        <v>y</v>
      </c>
      <c r="Q359" s="99" t="str" cm="1">
        <f t="array" ref="Q359">_xlfn.IFS(Table1[[#This Row],[Asset Class]]&lt;&gt;"Local","y",Q$11=$E359,"y",Table1[[#This Row],[Asset Class]]="Local","")</f>
        <v>y</v>
      </c>
      <c r="R359" s="99" t="str" cm="1">
        <f t="array" ref="R359">_xlfn.IFS(Table1[[#This Row],[Asset Class]]&lt;&gt;"Local","y",R$11=$E359,"y",Table1[[#This Row],[Asset Class]]="Local","")</f>
        <v>y</v>
      </c>
      <c r="S359" s="358" t="str" cm="1">
        <f t="array" ref="S359">_xlfn.IFS(Table1[[#This Row],[Asset Class]]&lt;&gt;"Local","y",S$11=$E359,"y",Table1[[#This Row],[Asset Class]]="Local","")</f>
        <v>y</v>
      </c>
      <c r="U359" s="109">
        <f>IF(Table1[[#This Row],[Asset Class]]&lt;&gt;"Local",0.25,IF(P359="y",1,""))</f>
        <v>0.25</v>
      </c>
      <c r="V359" s="435">
        <f>IF(Table1[[#This Row],[Asset Class]]&lt;&gt;"Local",0.25,IF(Q359="y",1,""))</f>
        <v>0.25</v>
      </c>
      <c r="W359" s="435">
        <f>IF(Table1[[#This Row],[Asset Class]]&lt;&gt;"Local",0.25,IF(R359="y",1,""))</f>
        <v>0.25</v>
      </c>
      <c r="X359" s="435">
        <f>IF(Table1[[#This Row],[Asset Class]]&lt;&gt;"Local",0.25,IF(S359="y",1,""))</f>
        <v>0.25</v>
      </c>
      <c r="Y359" s="109">
        <f t="shared" si="31"/>
        <v>1</v>
      </c>
      <c r="AA359" s="274">
        <f t="shared" si="32"/>
        <v>5961047.25</v>
      </c>
      <c r="AB359" s="275">
        <f t="shared" si="33"/>
        <v>5961047.25</v>
      </c>
      <c r="AC359" s="275">
        <f t="shared" si="34"/>
        <v>5961047.25</v>
      </c>
      <c r="AD359" s="275">
        <f t="shared" si="35"/>
        <v>5961047.25</v>
      </c>
      <c r="AE359" s="276">
        <f t="shared" si="36"/>
        <v>23844189</v>
      </c>
    </row>
    <row r="360" spans="2:31">
      <c r="B360" s="227" t="s">
        <v>674</v>
      </c>
      <c r="C360" s="228" t="s">
        <v>677</v>
      </c>
      <c r="D360" s="228" t="s">
        <v>105</v>
      </c>
      <c r="E360" s="228" t="s">
        <v>113</v>
      </c>
      <c r="F360" s="258" t="s">
        <v>107</v>
      </c>
      <c r="G360" s="374">
        <v>0.5</v>
      </c>
      <c r="H360" s="377">
        <v>21498.62895404359</v>
      </c>
      <c r="I360" s="382">
        <v>566.28724924743767</v>
      </c>
      <c r="J360" s="349">
        <f>Table1[[#This Row],[Embellishment Area (m2)]]*Table1[[#This Row],[Construction Unit Rate ($/m)]]*Table1[[#This Row],[Embellishment Area Factor]]</f>
        <v>6087199.7264883313</v>
      </c>
      <c r="K360" s="263">
        <v>42997.25790808718</v>
      </c>
      <c r="L360" s="354">
        <v>75.676903388107434</v>
      </c>
      <c r="M360" s="101">
        <f>Table1[[#This Row],[Size of land (m2)]]*Table1[[#This Row],[Land Unit Rate ($/m2)]]</f>
        <v>3253899.3326638518</v>
      </c>
      <c r="N360" s="261">
        <v>2021</v>
      </c>
      <c r="O360" s="219">
        <f>ROUND(IF(Table1[[#This Row],[Valuation Year]]=2016,(Table1[[#This Row],[Total Construction Cost ($)]]+Table1[[#This Row],[Land Value]])*('General Input Sheet'!$G$38/'General Input Sheet'!$G$43),Table1[[#This Row],[Total Construction Cost ($)]]+Table1[[#This Row],[Land Value]]),0)</f>
        <v>9341099</v>
      </c>
      <c r="P360" s="139" t="str" cm="1">
        <f t="array" ref="P360">_xlfn.IFS(Table1[[#This Row],[Asset Class]]&lt;&gt;"Local","y",P$11=$E360,"y",Table1[[#This Row],[Asset Class]]="Local","")</f>
        <v>y</v>
      </c>
      <c r="Q360" s="99" t="str" cm="1">
        <f t="array" ref="Q360">_xlfn.IFS(Table1[[#This Row],[Asset Class]]&lt;&gt;"Local","y",Q$11=$E360,"y",Table1[[#This Row],[Asset Class]]="Local","")</f>
        <v>y</v>
      </c>
      <c r="R360" s="99" t="str" cm="1">
        <f t="array" ref="R360">_xlfn.IFS(Table1[[#This Row],[Asset Class]]&lt;&gt;"Local","y",R$11=$E360,"y",Table1[[#This Row],[Asset Class]]="Local","")</f>
        <v>y</v>
      </c>
      <c r="S360" s="358" t="str" cm="1">
        <f t="array" ref="S360">_xlfn.IFS(Table1[[#This Row],[Asset Class]]&lt;&gt;"Local","y",S$11=$E360,"y",Table1[[#This Row],[Asset Class]]="Local","")</f>
        <v>y</v>
      </c>
      <c r="U360" s="109">
        <f>IF(Table1[[#This Row],[Asset Class]]&lt;&gt;"Local",0.25,IF(P360="y",1,""))</f>
        <v>0.25</v>
      </c>
      <c r="V360" s="435">
        <f>IF(Table1[[#This Row],[Asset Class]]&lt;&gt;"Local",0.25,IF(Q360="y",1,""))</f>
        <v>0.25</v>
      </c>
      <c r="W360" s="435">
        <f>IF(Table1[[#This Row],[Asset Class]]&lt;&gt;"Local",0.25,IF(R360="y",1,""))</f>
        <v>0.25</v>
      </c>
      <c r="X360" s="435">
        <f>IF(Table1[[#This Row],[Asset Class]]&lt;&gt;"Local",0.25,IF(S360="y",1,""))</f>
        <v>0.25</v>
      </c>
      <c r="Y360" s="109">
        <f t="shared" si="31"/>
        <v>1</v>
      </c>
      <c r="AA360" s="274">
        <f t="shared" si="32"/>
        <v>2335274.75</v>
      </c>
      <c r="AB360" s="275">
        <f t="shared" si="33"/>
        <v>2335274.75</v>
      </c>
      <c r="AC360" s="275">
        <f t="shared" si="34"/>
        <v>2335274.75</v>
      </c>
      <c r="AD360" s="275">
        <f t="shared" si="35"/>
        <v>2335274.75</v>
      </c>
      <c r="AE360" s="276">
        <f t="shared" si="36"/>
        <v>9341099</v>
      </c>
    </row>
    <row r="361" spans="2:31">
      <c r="B361" s="227" t="s">
        <v>674</v>
      </c>
      <c r="C361" s="228" t="s">
        <v>678</v>
      </c>
      <c r="D361" s="228" t="s">
        <v>105</v>
      </c>
      <c r="E361" s="228" t="s">
        <v>113</v>
      </c>
      <c r="F361" s="258" t="s">
        <v>107</v>
      </c>
      <c r="G361" s="374">
        <v>0.5</v>
      </c>
      <c r="H361" s="377">
        <v>8975.2073615520749</v>
      </c>
      <c r="I361" s="382">
        <v>566.28724924743767</v>
      </c>
      <c r="J361" s="349">
        <f>Table1[[#This Row],[Embellishment Area (m2)]]*Table1[[#This Row],[Construction Unit Rate ($/m)]]*Table1[[#This Row],[Embellishment Area Factor]]</f>
        <v>2541272.7440993385</v>
      </c>
      <c r="K361" s="263">
        <v>17950.41472310415</v>
      </c>
      <c r="L361" s="354">
        <v>75.676903388107434</v>
      </c>
      <c r="M361" s="101">
        <f>Table1[[#This Row],[Size of land (m2)]]*Table1[[#This Row],[Land Unit Rate ($/m2)]]</f>
        <v>1358431.8007768139</v>
      </c>
      <c r="N361" s="261">
        <v>2021</v>
      </c>
      <c r="O361" s="219">
        <f>ROUND(IF(Table1[[#This Row],[Valuation Year]]=2016,(Table1[[#This Row],[Total Construction Cost ($)]]+Table1[[#This Row],[Land Value]])*('General Input Sheet'!$G$38/'General Input Sheet'!$G$43),Table1[[#This Row],[Total Construction Cost ($)]]+Table1[[#This Row],[Land Value]]),0)</f>
        <v>3899705</v>
      </c>
      <c r="P361" s="139" t="str" cm="1">
        <f t="array" ref="P361">_xlfn.IFS(Table1[[#This Row],[Asset Class]]&lt;&gt;"Local","y",P$11=$E361,"y",Table1[[#This Row],[Asset Class]]="Local","")</f>
        <v>y</v>
      </c>
      <c r="Q361" s="99" t="str" cm="1">
        <f t="array" ref="Q361">_xlfn.IFS(Table1[[#This Row],[Asset Class]]&lt;&gt;"Local","y",Q$11=$E361,"y",Table1[[#This Row],[Asset Class]]="Local","")</f>
        <v>y</v>
      </c>
      <c r="R361" s="99" t="str" cm="1">
        <f t="array" ref="R361">_xlfn.IFS(Table1[[#This Row],[Asset Class]]&lt;&gt;"Local","y",R$11=$E361,"y",Table1[[#This Row],[Asset Class]]="Local","")</f>
        <v>y</v>
      </c>
      <c r="S361" s="358" t="str" cm="1">
        <f t="array" ref="S361">_xlfn.IFS(Table1[[#This Row],[Asset Class]]&lt;&gt;"Local","y",S$11=$E361,"y",Table1[[#This Row],[Asset Class]]="Local","")</f>
        <v>y</v>
      </c>
      <c r="U361" s="109">
        <f>IF(Table1[[#This Row],[Asset Class]]&lt;&gt;"Local",0.25,IF(P361="y",1,""))</f>
        <v>0.25</v>
      </c>
      <c r="V361" s="435">
        <f>IF(Table1[[#This Row],[Asset Class]]&lt;&gt;"Local",0.25,IF(Q361="y",1,""))</f>
        <v>0.25</v>
      </c>
      <c r="W361" s="435">
        <f>IF(Table1[[#This Row],[Asset Class]]&lt;&gt;"Local",0.25,IF(R361="y",1,""))</f>
        <v>0.25</v>
      </c>
      <c r="X361" s="435">
        <f>IF(Table1[[#This Row],[Asset Class]]&lt;&gt;"Local",0.25,IF(S361="y",1,""))</f>
        <v>0.25</v>
      </c>
      <c r="Y361" s="109">
        <f t="shared" si="31"/>
        <v>1</v>
      </c>
      <c r="AA361" s="274">
        <f t="shared" si="32"/>
        <v>974926.25</v>
      </c>
      <c r="AB361" s="275">
        <f t="shared" si="33"/>
        <v>974926.25</v>
      </c>
      <c r="AC361" s="275">
        <f t="shared" si="34"/>
        <v>974926.25</v>
      </c>
      <c r="AD361" s="275">
        <f t="shared" si="35"/>
        <v>974926.25</v>
      </c>
      <c r="AE361" s="276">
        <f t="shared" si="36"/>
        <v>3899705</v>
      </c>
    </row>
    <row r="362" spans="2:31">
      <c r="B362" s="227" t="s">
        <v>679</v>
      </c>
      <c r="C362" s="228" t="s">
        <v>680</v>
      </c>
      <c r="D362" s="228" t="s">
        <v>105</v>
      </c>
      <c r="E362" s="228" t="s">
        <v>113</v>
      </c>
      <c r="F362" s="258" t="s">
        <v>107</v>
      </c>
      <c r="G362" s="374">
        <v>0.5</v>
      </c>
      <c r="H362" s="377">
        <v>6055.116753926105</v>
      </c>
      <c r="I362" s="382">
        <v>566.28724924743767</v>
      </c>
      <c r="J362" s="349">
        <f>Table1[[#This Row],[Embellishment Area (m2)]]*Table1[[#This Row],[Construction Unit Rate ($/m)]]*Table1[[#This Row],[Embellishment Area Factor]]</f>
        <v>1714467.7052264439</v>
      </c>
      <c r="K362" s="263">
        <v>12110.23350785221</v>
      </c>
      <c r="L362" s="354">
        <v>75.676903388107434</v>
      </c>
      <c r="M362" s="101">
        <f>Table1[[#This Row],[Size of land (m2)]]*Table1[[#This Row],[Land Unit Rate ($/m2)]]</f>
        <v>916464.97118115309</v>
      </c>
      <c r="N362" s="261">
        <v>2021</v>
      </c>
      <c r="O362" s="219">
        <f>ROUND(IF(Table1[[#This Row],[Valuation Year]]=2016,(Table1[[#This Row],[Total Construction Cost ($)]]+Table1[[#This Row],[Land Value]])*('General Input Sheet'!$G$38/'General Input Sheet'!$G$43),Table1[[#This Row],[Total Construction Cost ($)]]+Table1[[#This Row],[Land Value]]),0)</f>
        <v>2630933</v>
      </c>
      <c r="P362" s="139" t="str" cm="1">
        <f t="array" ref="P362">_xlfn.IFS(Table1[[#This Row],[Asset Class]]&lt;&gt;"Local","y",P$11=$E362,"y",Table1[[#This Row],[Asset Class]]="Local","")</f>
        <v>y</v>
      </c>
      <c r="Q362" s="99" t="str" cm="1">
        <f t="array" ref="Q362">_xlfn.IFS(Table1[[#This Row],[Asset Class]]&lt;&gt;"Local","y",Q$11=$E362,"y",Table1[[#This Row],[Asset Class]]="Local","")</f>
        <v>y</v>
      </c>
      <c r="R362" s="99" t="str" cm="1">
        <f t="array" ref="R362">_xlfn.IFS(Table1[[#This Row],[Asset Class]]&lt;&gt;"Local","y",R$11=$E362,"y",Table1[[#This Row],[Asset Class]]="Local","")</f>
        <v>y</v>
      </c>
      <c r="S362" s="358" t="str" cm="1">
        <f t="array" ref="S362">_xlfn.IFS(Table1[[#This Row],[Asset Class]]&lt;&gt;"Local","y",S$11=$E362,"y",Table1[[#This Row],[Asset Class]]="Local","")</f>
        <v>y</v>
      </c>
      <c r="U362" s="109">
        <f>IF(Table1[[#This Row],[Asset Class]]&lt;&gt;"Local",0.25,IF(P362="y",1,""))</f>
        <v>0.25</v>
      </c>
      <c r="V362" s="435">
        <f>IF(Table1[[#This Row],[Asset Class]]&lt;&gt;"Local",0.25,IF(Q362="y",1,""))</f>
        <v>0.25</v>
      </c>
      <c r="W362" s="435">
        <f>IF(Table1[[#This Row],[Asset Class]]&lt;&gt;"Local",0.25,IF(R362="y",1,""))</f>
        <v>0.25</v>
      </c>
      <c r="X362" s="435">
        <f>IF(Table1[[#This Row],[Asset Class]]&lt;&gt;"Local",0.25,IF(S362="y",1,""))</f>
        <v>0.25</v>
      </c>
      <c r="Y362" s="109">
        <f t="shared" si="31"/>
        <v>1</v>
      </c>
      <c r="AA362" s="274">
        <f t="shared" si="32"/>
        <v>657733.25</v>
      </c>
      <c r="AB362" s="275">
        <f t="shared" si="33"/>
        <v>657733.25</v>
      </c>
      <c r="AC362" s="275">
        <f t="shared" si="34"/>
        <v>657733.25</v>
      </c>
      <c r="AD362" s="275">
        <f t="shared" si="35"/>
        <v>657733.25</v>
      </c>
      <c r="AE362" s="276">
        <f t="shared" si="36"/>
        <v>2630933</v>
      </c>
    </row>
    <row r="363" spans="2:31">
      <c r="B363" s="227" t="s">
        <v>681</v>
      </c>
      <c r="C363" s="228" t="s">
        <v>682</v>
      </c>
      <c r="D363" s="228" t="s">
        <v>110</v>
      </c>
      <c r="E363" s="228" t="s">
        <v>113</v>
      </c>
      <c r="F363" s="258" t="s">
        <v>102</v>
      </c>
      <c r="G363" s="374">
        <v>0.5</v>
      </c>
      <c r="H363" s="377">
        <v>5391.125372462895</v>
      </c>
      <c r="I363" s="382">
        <v>77.371645491830151</v>
      </c>
      <c r="J363" s="349">
        <f>Table1[[#This Row],[Embellishment Area (m2)]]*Table1[[#This Row],[Construction Unit Rate ($/m)]]*Table1[[#This Row],[Embellishment Area Factor]]</f>
        <v>208560.12056010496</v>
      </c>
      <c r="K363" s="263">
        <v>0</v>
      </c>
      <c r="L363" s="354">
        <v>51.919695325664051</v>
      </c>
      <c r="M363" s="101">
        <f>Table1[[#This Row],[Size of land (m2)]]*Table1[[#This Row],[Land Unit Rate ($/m2)]]</f>
        <v>0</v>
      </c>
      <c r="N363" s="261">
        <v>2021</v>
      </c>
      <c r="O363" s="219">
        <f>ROUND(IF(Table1[[#This Row],[Valuation Year]]=2016,(Table1[[#This Row],[Total Construction Cost ($)]]+Table1[[#This Row],[Land Value]])*('General Input Sheet'!$G$38/'General Input Sheet'!$G$43),Table1[[#This Row],[Total Construction Cost ($)]]+Table1[[#This Row],[Land Value]]),0)</f>
        <v>208560</v>
      </c>
      <c r="P363" s="139" t="str" cm="1">
        <f t="array" ref="P363">_xlfn.IFS(Table1[[#This Row],[Asset Class]]&lt;&gt;"Local","y",P$11=$E363,"y",Table1[[#This Row],[Asset Class]]="Local","")</f>
        <v/>
      </c>
      <c r="Q363" s="99" t="str" cm="1">
        <f t="array" ref="Q363">_xlfn.IFS(Table1[[#This Row],[Asset Class]]&lt;&gt;"Local","y",Q$11=$E363,"y",Table1[[#This Row],[Asset Class]]="Local","")</f>
        <v/>
      </c>
      <c r="R363" s="99" t="str" cm="1">
        <f t="array" ref="R363">_xlfn.IFS(Table1[[#This Row],[Asset Class]]&lt;&gt;"Local","y",R$11=$E363,"y",Table1[[#This Row],[Asset Class]]="Local","")</f>
        <v/>
      </c>
      <c r="S363" s="358" t="str" cm="1">
        <f t="array" ref="S363">_xlfn.IFS(Table1[[#This Row],[Asset Class]]&lt;&gt;"Local","y",S$11=$E363,"y",Table1[[#This Row],[Asset Class]]="Local","")</f>
        <v>y</v>
      </c>
      <c r="U363" s="109" t="str">
        <f>IF(Table1[[#This Row],[Asset Class]]&lt;&gt;"Local",0.25,IF(P363="y",1,""))</f>
        <v/>
      </c>
      <c r="V363" s="435" t="str">
        <f>IF(Table1[[#This Row],[Asset Class]]&lt;&gt;"Local",0.25,IF(Q363="y",1,""))</f>
        <v/>
      </c>
      <c r="W363" s="435" t="str">
        <f>IF(Table1[[#This Row],[Asset Class]]&lt;&gt;"Local",0.25,IF(R363="y",1,""))</f>
        <v/>
      </c>
      <c r="X363" s="435">
        <f>IF(Table1[[#This Row],[Asset Class]]&lt;&gt;"Local",0.25,IF(S363="y",1,""))</f>
        <v>1</v>
      </c>
      <c r="Y363" s="109">
        <f t="shared" si="31"/>
        <v>1</v>
      </c>
      <c r="AA363" s="274" t="str">
        <f t="shared" si="32"/>
        <v/>
      </c>
      <c r="AB363" s="275" t="str">
        <f t="shared" si="33"/>
        <v/>
      </c>
      <c r="AC363" s="275" t="str">
        <f t="shared" si="34"/>
        <v/>
      </c>
      <c r="AD363" s="275">
        <f t="shared" si="35"/>
        <v>208560</v>
      </c>
      <c r="AE363" s="276">
        <f t="shared" si="36"/>
        <v>208560</v>
      </c>
    </row>
    <row r="364" spans="2:31">
      <c r="B364" s="227" t="s">
        <v>683</v>
      </c>
      <c r="C364" s="228" t="s">
        <v>684</v>
      </c>
      <c r="D364" s="228" t="s">
        <v>110</v>
      </c>
      <c r="E364" s="228" t="s">
        <v>113</v>
      </c>
      <c r="F364" s="258" t="s">
        <v>102</v>
      </c>
      <c r="G364" s="374">
        <v>0.5</v>
      </c>
      <c r="H364" s="377">
        <v>628.81414282066805</v>
      </c>
      <c r="I364" s="382">
        <v>77.371645491830151</v>
      </c>
      <c r="J364" s="349">
        <f>Table1[[#This Row],[Embellishment Area (m2)]]*Table1[[#This Row],[Construction Unit Rate ($/m)]]*Table1[[#This Row],[Embellishment Area Factor]]</f>
        <v>24326.192469284892</v>
      </c>
      <c r="K364" s="263">
        <v>1257.6282856413361</v>
      </c>
      <c r="L364" s="354">
        <v>51.919695325664051</v>
      </c>
      <c r="M364" s="101">
        <f>Table1[[#This Row],[Size of land (m2)]]*Table1[[#This Row],[Land Unit Rate ($/m2)]]</f>
        <v>65295.677423435372</v>
      </c>
      <c r="N364" s="261">
        <v>2021</v>
      </c>
      <c r="O364" s="219">
        <f>ROUND(IF(Table1[[#This Row],[Valuation Year]]=2016,(Table1[[#This Row],[Total Construction Cost ($)]]+Table1[[#This Row],[Land Value]])*('General Input Sheet'!$G$38/'General Input Sheet'!$G$43),Table1[[#This Row],[Total Construction Cost ($)]]+Table1[[#This Row],[Land Value]]),0)</f>
        <v>89622</v>
      </c>
      <c r="P364" s="139" t="str" cm="1">
        <f t="array" ref="P364">_xlfn.IFS(Table1[[#This Row],[Asset Class]]&lt;&gt;"Local","y",P$11=$E364,"y",Table1[[#This Row],[Asset Class]]="Local","")</f>
        <v/>
      </c>
      <c r="Q364" s="99" t="str" cm="1">
        <f t="array" ref="Q364">_xlfn.IFS(Table1[[#This Row],[Asset Class]]&lt;&gt;"Local","y",Q$11=$E364,"y",Table1[[#This Row],[Asset Class]]="Local","")</f>
        <v/>
      </c>
      <c r="R364" s="99" t="str" cm="1">
        <f t="array" ref="R364">_xlfn.IFS(Table1[[#This Row],[Asset Class]]&lt;&gt;"Local","y",R$11=$E364,"y",Table1[[#This Row],[Asset Class]]="Local","")</f>
        <v/>
      </c>
      <c r="S364" s="358" t="str" cm="1">
        <f t="array" ref="S364">_xlfn.IFS(Table1[[#This Row],[Asset Class]]&lt;&gt;"Local","y",S$11=$E364,"y",Table1[[#This Row],[Asset Class]]="Local","")</f>
        <v>y</v>
      </c>
      <c r="U364" s="109" t="str">
        <f>IF(Table1[[#This Row],[Asset Class]]&lt;&gt;"Local",0.25,IF(P364="y",1,""))</f>
        <v/>
      </c>
      <c r="V364" s="435" t="str">
        <f>IF(Table1[[#This Row],[Asset Class]]&lt;&gt;"Local",0.25,IF(Q364="y",1,""))</f>
        <v/>
      </c>
      <c r="W364" s="435" t="str">
        <f>IF(Table1[[#This Row],[Asset Class]]&lt;&gt;"Local",0.25,IF(R364="y",1,""))</f>
        <v/>
      </c>
      <c r="X364" s="435">
        <f>IF(Table1[[#This Row],[Asset Class]]&lt;&gt;"Local",0.25,IF(S364="y",1,""))</f>
        <v>1</v>
      </c>
      <c r="Y364" s="109">
        <f t="shared" si="31"/>
        <v>1</v>
      </c>
      <c r="AA364" s="274" t="str">
        <f t="shared" si="32"/>
        <v/>
      </c>
      <c r="AB364" s="275" t="str">
        <f t="shared" si="33"/>
        <v/>
      </c>
      <c r="AC364" s="275" t="str">
        <f t="shared" si="34"/>
        <v/>
      </c>
      <c r="AD364" s="275">
        <f t="shared" si="35"/>
        <v>89622</v>
      </c>
      <c r="AE364" s="276">
        <f t="shared" si="36"/>
        <v>89622</v>
      </c>
    </row>
    <row r="365" spans="2:31">
      <c r="B365" s="227" t="s">
        <v>683</v>
      </c>
      <c r="C365" s="228" t="s">
        <v>685</v>
      </c>
      <c r="D365" s="228" t="s">
        <v>110</v>
      </c>
      <c r="E365" s="228" t="s">
        <v>113</v>
      </c>
      <c r="F365" s="258" t="s">
        <v>107</v>
      </c>
      <c r="G365" s="374">
        <v>0.5</v>
      </c>
      <c r="H365" s="377">
        <v>3240.0744708420052</v>
      </c>
      <c r="I365" s="382">
        <v>77.371645491830151</v>
      </c>
      <c r="J365" s="349">
        <f>Table1[[#This Row],[Embellishment Area (m2)]]*Table1[[#This Row],[Construction Unit Rate ($/m)]]*Table1[[#This Row],[Embellishment Area Factor]]</f>
        <v>125344.9466625584</v>
      </c>
      <c r="K365" s="263">
        <v>6480.1489416840104</v>
      </c>
      <c r="L365" s="354">
        <v>51.919695325664051</v>
      </c>
      <c r="M365" s="101">
        <f>Table1[[#This Row],[Size of land (m2)]]*Table1[[#This Row],[Land Unit Rate ($/m2)]]</f>
        <v>336447.35871715815</v>
      </c>
      <c r="N365" s="261">
        <v>2021</v>
      </c>
      <c r="O365" s="219">
        <f>ROUND(IF(Table1[[#This Row],[Valuation Year]]=2016,(Table1[[#This Row],[Total Construction Cost ($)]]+Table1[[#This Row],[Land Value]])*('General Input Sheet'!$G$38/'General Input Sheet'!$G$43),Table1[[#This Row],[Total Construction Cost ($)]]+Table1[[#This Row],[Land Value]]),0)</f>
        <v>461792</v>
      </c>
      <c r="P365" s="139" t="str" cm="1">
        <f t="array" ref="P365">_xlfn.IFS(Table1[[#This Row],[Asset Class]]&lt;&gt;"Local","y",P$11=$E365,"y",Table1[[#This Row],[Asset Class]]="Local","")</f>
        <v/>
      </c>
      <c r="Q365" s="99" t="str" cm="1">
        <f t="array" ref="Q365">_xlfn.IFS(Table1[[#This Row],[Asset Class]]&lt;&gt;"Local","y",Q$11=$E365,"y",Table1[[#This Row],[Asset Class]]="Local","")</f>
        <v/>
      </c>
      <c r="R365" s="99" t="str" cm="1">
        <f t="array" ref="R365">_xlfn.IFS(Table1[[#This Row],[Asset Class]]&lt;&gt;"Local","y",R$11=$E365,"y",Table1[[#This Row],[Asset Class]]="Local","")</f>
        <v/>
      </c>
      <c r="S365" s="358" t="str" cm="1">
        <f t="array" ref="S365">_xlfn.IFS(Table1[[#This Row],[Asset Class]]&lt;&gt;"Local","y",S$11=$E365,"y",Table1[[#This Row],[Asset Class]]="Local","")</f>
        <v>y</v>
      </c>
      <c r="U365" s="109" t="str">
        <f>IF(Table1[[#This Row],[Asset Class]]&lt;&gt;"Local",0.25,IF(P365="y",1,""))</f>
        <v/>
      </c>
      <c r="V365" s="435" t="str">
        <f>IF(Table1[[#This Row],[Asset Class]]&lt;&gt;"Local",0.25,IF(Q365="y",1,""))</f>
        <v/>
      </c>
      <c r="W365" s="435" t="str">
        <f>IF(Table1[[#This Row],[Asset Class]]&lt;&gt;"Local",0.25,IF(R365="y",1,""))</f>
        <v/>
      </c>
      <c r="X365" s="435">
        <f>IF(Table1[[#This Row],[Asset Class]]&lt;&gt;"Local",0.25,IF(S365="y",1,""))</f>
        <v>1</v>
      </c>
      <c r="Y365" s="109">
        <f t="shared" si="31"/>
        <v>1</v>
      </c>
      <c r="AA365" s="274" t="str">
        <f t="shared" si="32"/>
        <v/>
      </c>
      <c r="AB365" s="275" t="str">
        <f t="shared" si="33"/>
        <v/>
      </c>
      <c r="AC365" s="275" t="str">
        <f t="shared" si="34"/>
        <v/>
      </c>
      <c r="AD365" s="275">
        <f t="shared" si="35"/>
        <v>461792</v>
      </c>
      <c r="AE365" s="276">
        <f t="shared" si="36"/>
        <v>461792</v>
      </c>
    </row>
    <row r="366" spans="2:31">
      <c r="B366" s="227" t="s">
        <v>686</v>
      </c>
      <c r="C366" s="228" t="s">
        <v>687</v>
      </c>
      <c r="D366" s="228" t="s">
        <v>110</v>
      </c>
      <c r="E366" s="228" t="s">
        <v>113</v>
      </c>
      <c r="F366" s="258" t="s">
        <v>102</v>
      </c>
      <c r="G366" s="374">
        <v>0.5</v>
      </c>
      <c r="H366" s="377">
        <v>1498.8771816230269</v>
      </c>
      <c r="I366" s="382">
        <v>77.371645491830151</v>
      </c>
      <c r="J366" s="349">
        <f>Table1[[#This Row],[Embellishment Area (m2)]]*Table1[[#This Row],[Construction Unit Rate ($/m)]]*Table1[[#This Row],[Embellishment Area Factor]]</f>
        <v>57985.296966165173</v>
      </c>
      <c r="K366" s="263">
        <v>0</v>
      </c>
      <c r="L366" s="354">
        <v>51.919695325664051</v>
      </c>
      <c r="M366" s="101">
        <f>Table1[[#This Row],[Size of land (m2)]]*Table1[[#This Row],[Land Unit Rate ($/m2)]]</f>
        <v>0</v>
      </c>
      <c r="N366" s="261">
        <v>2021</v>
      </c>
      <c r="O366" s="219">
        <f>ROUND(IF(Table1[[#This Row],[Valuation Year]]=2016,(Table1[[#This Row],[Total Construction Cost ($)]]+Table1[[#This Row],[Land Value]])*('General Input Sheet'!$G$38/'General Input Sheet'!$G$43),Table1[[#This Row],[Total Construction Cost ($)]]+Table1[[#This Row],[Land Value]]),0)</f>
        <v>57985</v>
      </c>
      <c r="P366" s="139" t="str" cm="1">
        <f t="array" ref="P366">_xlfn.IFS(Table1[[#This Row],[Asset Class]]&lt;&gt;"Local","y",P$11=$E366,"y",Table1[[#This Row],[Asset Class]]="Local","")</f>
        <v/>
      </c>
      <c r="Q366" s="99" t="str" cm="1">
        <f t="array" ref="Q366">_xlfn.IFS(Table1[[#This Row],[Asset Class]]&lt;&gt;"Local","y",Q$11=$E366,"y",Table1[[#This Row],[Asset Class]]="Local","")</f>
        <v/>
      </c>
      <c r="R366" s="99" t="str" cm="1">
        <f t="array" ref="R366">_xlfn.IFS(Table1[[#This Row],[Asset Class]]&lt;&gt;"Local","y",R$11=$E366,"y",Table1[[#This Row],[Asset Class]]="Local","")</f>
        <v/>
      </c>
      <c r="S366" s="358" t="str" cm="1">
        <f t="array" ref="S366">_xlfn.IFS(Table1[[#This Row],[Asset Class]]&lt;&gt;"Local","y",S$11=$E366,"y",Table1[[#This Row],[Asset Class]]="Local","")</f>
        <v>y</v>
      </c>
      <c r="U366" s="109" t="str">
        <f>IF(Table1[[#This Row],[Asset Class]]&lt;&gt;"Local",0.25,IF(P366="y",1,""))</f>
        <v/>
      </c>
      <c r="V366" s="435" t="str">
        <f>IF(Table1[[#This Row],[Asset Class]]&lt;&gt;"Local",0.25,IF(Q366="y",1,""))</f>
        <v/>
      </c>
      <c r="W366" s="435" t="str">
        <f>IF(Table1[[#This Row],[Asset Class]]&lt;&gt;"Local",0.25,IF(R366="y",1,""))</f>
        <v/>
      </c>
      <c r="X366" s="435">
        <f>IF(Table1[[#This Row],[Asset Class]]&lt;&gt;"Local",0.25,IF(S366="y",1,""))</f>
        <v>1</v>
      </c>
      <c r="Y366" s="109">
        <f t="shared" si="31"/>
        <v>1</v>
      </c>
      <c r="AA366" s="274" t="str">
        <f t="shared" si="32"/>
        <v/>
      </c>
      <c r="AB366" s="275" t="str">
        <f t="shared" si="33"/>
        <v/>
      </c>
      <c r="AC366" s="275" t="str">
        <f t="shared" si="34"/>
        <v/>
      </c>
      <c r="AD366" s="275">
        <f t="shared" si="35"/>
        <v>57985</v>
      </c>
      <c r="AE366" s="276">
        <f t="shared" si="36"/>
        <v>57985</v>
      </c>
    </row>
    <row r="367" spans="2:31">
      <c r="B367" s="227" t="s">
        <v>688</v>
      </c>
      <c r="C367" s="228" t="s">
        <v>689</v>
      </c>
      <c r="D367" s="228" t="s">
        <v>105</v>
      </c>
      <c r="E367" s="228" t="s">
        <v>113</v>
      </c>
      <c r="F367" s="258" t="s">
        <v>107</v>
      </c>
      <c r="G367" s="374">
        <v>0.5</v>
      </c>
      <c r="H367" s="377">
        <v>14026.683162987771</v>
      </c>
      <c r="I367" s="382">
        <v>566.28724924743767</v>
      </c>
      <c r="J367" s="349">
        <f>Table1[[#This Row],[Embellishment Area (m2)]]*Table1[[#This Row],[Construction Unit Rate ($/m)]]*Table1[[#This Row],[Embellishment Area Factor]]</f>
        <v>3971565.9122168464</v>
      </c>
      <c r="K367" s="263">
        <v>28053.366325975541</v>
      </c>
      <c r="L367" s="354">
        <v>75.676903388107434</v>
      </c>
      <c r="M367" s="101">
        <f>Table1[[#This Row],[Size of land (m2)]]*Table1[[#This Row],[Land Unit Rate ($/m2)]]</f>
        <v>2122991.8931620372</v>
      </c>
      <c r="N367" s="261">
        <v>2021</v>
      </c>
      <c r="O367" s="219">
        <f>ROUND(IF(Table1[[#This Row],[Valuation Year]]=2016,(Table1[[#This Row],[Total Construction Cost ($)]]+Table1[[#This Row],[Land Value]])*('General Input Sheet'!$G$38/'General Input Sheet'!$G$43),Table1[[#This Row],[Total Construction Cost ($)]]+Table1[[#This Row],[Land Value]]),0)</f>
        <v>6094558</v>
      </c>
      <c r="P367" s="139" t="str" cm="1">
        <f t="array" ref="P367">_xlfn.IFS(Table1[[#This Row],[Asset Class]]&lt;&gt;"Local","y",P$11=$E367,"y",Table1[[#This Row],[Asset Class]]="Local","")</f>
        <v>y</v>
      </c>
      <c r="Q367" s="99" t="str" cm="1">
        <f t="array" ref="Q367">_xlfn.IFS(Table1[[#This Row],[Asset Class]]&lt;&gt;"Local","y",Q$11=$E367,"y",Table1[[#This Row],[Asset Class]]="Local","")</f>
        <v>y</v>
      </c>
      <c r="R367" s="99" t="str" cm="1">
        <f t="array" ref="R367">_xlfn.IFS(Table1[[#This Row],[Asset Class]]&lt;&gt;"Local","y",R$11=$E367,"y",Table1[[#This Row],[Asset Class]]="Local","")</f>
        <v>y</v>
      </c>
      <c r="S367" s="358" t="str" cm="1">
        <f t="array" ref="S367">_xlfn.IFS(Table1[[#This Row],[Asset Class]]&lt;&gt;"Local","y",S$11=$E367,"y",Table1[[#This Row],[Asset Class]]="Local","")</f>
        <v>y</v>
      </c>
      <c r="U367" s="109">
        <f>IF(Table1[[#This Row],[Asset Class]]&lt;&gt;"Local",0.25,IF(P367="y",1,""))</f>
        <v>0.25</v>
      </c>
      <c r="V367" s="435">
        <f>IF(Table1[[#This Row],[Asset Class]]&lt;&gt;"Local",0.25,IF(Q367="y",1,""))</f>
        <v>0.25</v>
      </c>
      <c r="W367" s="435">
        <f>IF(Table1[[#This Row],[Asset Class]]&lt;&gt;"Local",0.25,IF(R367="y",1,""))</f>
        <v>0.25</v>
      </c>
      <c r="X367" s="435">
        <f>IF(Table1[[#This Row],[Asset Class]]&lt;&gt;"Local",0.25,IF(S367="y",1,""))</f>
        <v>0.25</v>
      </c>
      <c r="Y367" s="109">
        <f t="shared" si="31"/>
        <v>1</v>
      </c>
      <c r="AA367" s="274">
        <f t="shared" si="32"/>
        <v>1523639.5</v>
      </c>
      <c r="AB367" s="275">
        <f t="shared" si="33"/>
        <v>1523639.5</v>
      </c>
      <c r="AC367" s="275">
        <f t="shared" si="34"/>
        <v>1523639.5</v>
      </c>
      <c r="AD367" s="275">
        <f t="shared" si="35"/>
        <v>1523639.5</v>
      </c>
      <c r="AE367" s="276">
        <f t="shared" si="36"/>
        <v>6094558</v>
      </c>
    </row>
    <row r="368" spans="2:31">
      <c r="B368" s="227" t="s">
        <v>688</v>
      </c>
      <c r="C368" s="228" t="s">
        <v>690</v>
      </c>
      <c r="D368" s="228" t="s">
        <v>105</v>
      </c>
      <c r="E368" s="228" t="s">
        <v>113</v>
      </c>
      <c r="F368" s="258" t="s">
        <v>691</v>
      </c>
      <c r="G368" s="374">
        <v>0.5</v>
      </c>
      <c r="H368" s="377">
        <v>244.26411852645819</v>
      </c>
      <c r="I368" s="382">
        <v>566.28724924743767</v>
      </c>
      <c r="J368" s="349">
        <f>Table1[[#This Row],[Embellishment Area (m2)]]*Table1[[#This Row],[Construction Unit Rate ($/m)]]*Table1[[#This Row],[Embellishment Area Factor]]</f>
        <v>69161.827885099046</v>
      </c>
      <c r="K368" s="263">
        <v>488.52823705291638</v>
      </c>
      <c r="L368" s="354">
        <v>75.676903388107434</v>
      </c>
      <c r="M368" s="101">
        <f>Table1[[#This Row],[Size of land (m2)]]*Table1[[#This Row],[Land Unit Rate ($/m2)]]</f>
        <v>36970.304197815996</v>
      </c>
      <c r="N368" s="261">
        <v>2021</v>
      </c>
      <c r="O368" s="219">
        <f>ROUND(IF(Table1[[#This Row],[Valuation Year]]=2016,(Table1[[#This Row],[Total Construction Cost ($)]]+Table1[[#This Row],[Land Value]])*('General Input Sheet'!$G$38/'General Input Sheet'!$G$43),Table1[[#This Row],[Total Construction Cost ($)]]+Table1[[#This Row],[Land Value]]),0)</f>
        <v>106132</v>
      </c>
      <c r="P368" s="139" t="str" cm="1">
        <f t="array" ref="P368">_xlfn.IFS(Table1[[#This Row],[Asset Class]]&lt;&gt;"Local","y",P$11=$E368,"y",Table1[[#This Row],[Asset Class]]="Local","")</f>
        <v>y</v>
      </c>
      <c r="Q368" s="99" t="str" cm="1">
        <f t="array" ref="Q368">_xlfn.IFS(Table1[[#This Row],[Asset Class]]&lt;&gt;"Local","y",Q$11=$E368,"y",Table1[[#This Row],[Asset Class]]="Local","")</f>
        <v>y</v>
      </c>
      <c r="R368" s="99" t="str" cm="1">
        <f t="array" ref="R368">_xlfn.IFS(Table1[[#This Row],[Asset Class]]&lt;&gt;"Local","y",R$11=$E368,"y",Table1[[#This Row],[Asset Class]]="Local","")</f>
        <v>y</v>
      </c>
      <c r="S368" s="358" t="str" cm="1">
        <f t="array" ref="S368">_xlfn.IFS(Table1[[#This Row],[Asset Class]]&lt;&gt;"Local","y",S$11=$E368,"y",Table1[[#This Row],[Asset Class]]="Local","")</f>
        <v>y</v>
      </c>
      <c r="U368" s="109">
        <f>IF(Table1[[#This Row],[Asset Class]]&lt;&gt;"Local",0.25,IF(P368="y",1,""))</f>
        <v>0.25</v>
      </c>
      <c r="V368" s="435">
        <f>IF(Table1[[#This Row],[Asset Class]]&lt;&gt;"Local",0.25,IF(Q368="y",1,""))</f>
        <v>0.25</v>
      </c>
      <c r="W368" s="435">
        <f>IF(Table1[[#This Row],[Asset Class]]&lt;&gt;"Local",0.25,IF(R368="y",1,""))</f>
        <v>0.25</v>
      </c>
      <c r="X368" s="435">
        <f>IF(Table1[[#This Row],[Asset Class]]&lt;&gt;"Local",0.25,IF(S368="y",1,""))</f>
        <v>0.25</v>
      </c>
      <c r="Y368" s="109">
        <f t="shared" si="31"/>
        <v>1</v>
      </c>
      <c r="AA368" s="274">
        <f t="shared" si="32"/>
        <v>26533</v>
      </c>
      <c r="AB368" s="275">
        <f t="shared" si="33"/>
        <v>26533</v>
      </c>
      <c r="AC368" s="275">
        <f t="shared" si="34"/>
        <v>26533</v>
      </c>
      <c r="AD368" s="275">
        <f t="shared" si="35"/>
        <v>26533</v>
      </c>
      <c r="AE368" s="276">
        <f t="shared" si="36"/>
        <v>106132</v>
      </c>
    </row>
    <row r="369" spans="2:31">
      <c r="B369" s="227" t="s">
        <v>692</v>
      </c>
      <c r="C369" s="228" t="s">
        <v>693</v>
      </c>
      <c r="D369" s="228" t="s">
        <v>110</v>
      </c>
      <c r="E369" s="228" t="s">
        <v>113</v>
      </c>
      <c r="F369" s="258" t="s">
        <v>102</v>
      </c>
      <c r="G369" s="374">
        <v>0.5</v>
      </c>
      <c r="H369" s="377">
        <v>1545.768596255027</v>
      </c>
      <c r="I369" s="382">
        <v>77.371645491830151</v>
      </c>
      <c r="J369" s="349">
        <f>Table1[[#This Row],[Embellishment Area (m2)]]*Table1[[#This Row],[Construction Unit Rate ($/m)]]*Table1[[#This Row],[Embellishment Area Factor]]</f>
        <v>59799.329920923941</v>
      </c>
      <c r="K369" s="263">
        <v>3091.537192510054</v>
      </c>
      <c r="L369" s="354">
        <v>51.919695325664051</v>
      </c>
      <c r="M369" s="101">
        <f>Table1[[#This Row],[Size of land (m2)]]*Table1[[#This Row],[Land Unit Rate ($/m2)]]</f>
        <v>160511.66912308082</v>
      </c>
      <c r="N369" s="261">
        <v>2021</v>
      </c>
      <c r="O369" s="219">
        <f>ROUND(IF(Table1[[#This Row],[Valuation Year]]=2016,(Table1[[#This Row],[Total Construction Cost ($)]]+Table1[[#This Row],[Land Value]])*('General Input Sheet'!$G$38/'General Input Sheet'!$G$43),Table1[[#This Row],[Total Construction Cost ($)]]+Table1[[#This Row],[Land Value]]),0)</f>
        <v>220311</v>
      </c>
      <c r="P369" s="139" t="str" cm="1">
        <f t="array" ref="P369">_xlfn.IFS(Table1[[#This Row],[Asset Class]]&lt;&gt;"Local","y",P$11=$E369,"y",Table1[[#This Row],[Asset Class]]="Local","")</f>
        <v/>
      </c>
      <c r="Q369" s="99" t="str" cm="1">
        <f t="array" ref="Q369">_xlfn.IFS(Table1[[#This Row],[Asset Class]]&lt;&gt;"Local","y",Q$11=$E369,"y",Table1[[#This Row],[Asset Class]]="Local","")</f>
        <v/>
      </c>
      <c r="R369" s="99" t="str" cm="1">
        <f t="array" ref="R369">_xlfn.IFS(Table1[[#This Row],[Asset Class]]&lt;&gt;"Local","y",R$11=$E369,"y",Table1[[#This Row],[Asset Class]]="Local","")</f>
        <v/>
      </c>
      <c r="S369" s="358" t="str" cm="1">
        <f t="array" ref="S369">_xlfn.IFS(Table1[[#This Row],[Asset Class]]&lt;&gt;"Local","y",S$11=$E369,"y",Table1[[#This Row],[Asset Class]]="Local","")</f>
        <v>y</v>
      </c>
      <c r="U369" s="109" t="str">
        <f>IF(Table1[[#This Row],[Asset Class]]&lt;&gt;"Local",0.25,IF(P369="y",1,""))</f>
        <v/>
      </c>
      <c r="V369" s="435" t="str">
        <f>IF(Table1[[#This Row],[Asset Class]]&lt;&gt;"Local",0.25,IF(Q369="y",1,""))</f>
        <v/>
      </c>
      <c r="W369" s="435" t="str">
        <f>IF(Table1[[#This Row],[Asset Class]]&lt;&gt;"Local",0.25,IF(R369="y",1,""))</f>
        <v/>
      </c>
      <c r="X369" s="435">
        <f>IF(Table1[[#This Row],[Asset Class]]&lt;&gt;"Local",0.25,IF(S369="y",1,""))</f>
        <v>1</v>
      </c>
      <c r="Y369" s="109">
        <f t="shared" si="31"/>
        <v>1</v>
      </c>
      <c r="AA369" s="274" t="str">
        <f t="shared" si="32"/>
        <v/>
      </c>
      <c r="AB369" s="275" t="str">
        <f t="shared" si="33"/>
        <v/>
      </c>
      <c r="AC369" s="275" t="str">
        <f t="shared" si="34"/>
        <v/>
      </c>
      <c r="AD369" s="275">
        <f t="shared" si="35"/>
        <v>220311</v>
      </c>
      <c r="AE369" s="276">
        <f t="shared" si="36"/>
        <v>220311</v>
      </c>
    </row>
    <row r="370" spans="2:31">
      <c r="B370" s="227" t="s">
        <v>694</v>
      </c>
      <c r="C370" s="228" t="s">
        <v>695</v>
      </c>
      <c r="D370" s="228" t="s">
        <v>105</v>
      </c>
      <c r="E370" s="228" t="s">
        <v>113</v>
      </c>
      <c r="F370" s="258" t="s">
        <v>102</v>
      </c>
      <c r="G370" s="374">
        <v>0.5</v>
      </c>
      <c r="H370" s="377">
        <v>3884.6862525292595</v>
      </c>
      <c r="I370" s="382">
        <v>566.28724924743767</v>
      </c>
      <c r="J370" s="349">
        <f>Table1[[#This Row],[Embellishment Area (m2)]]*Table1[[#This Row],[Construction Unit Rate ($/m)]]*Table1[[#This Row],[Embellishment Area Factor]]</f>
        <v>1099924.1460670657</v>
      </c>
      <c r="K370" s="263">
        <v>7769.372505058519</v>
      </c>
      <c r="L370" s="354">
        <v>75.676903388107434</v>
      </c>
      <c r="M370" s="101">
        <f>Table1[[#This Row],[Size of land (m2)]]*Table1[[#This Row],[Land Unit Rate ($/m2)]]</f>
        <v>587962.05245153175</v>
      </c>
      <c r="N370" s="261">
        <v>2021</v>
      </c>
      <c r="O370" s="219">
        <f>ROUND(IF(Table1[[#This Row],[Valuation Year]]=2016,(Table1[[#This Row],[Total Construction Cost ($)]]+Table1[[#This Row],[Land Value]])*('General Input Sheet'!$G$38/'General Input Sheet'!$G$43),Table1[[#This Row],[Total Construction Cost ($)]]+Table1[[#This Row],[Land Value]]),0)</f>
        <v>1687886</v>
      </c>
      <c r="P370" s="139" t="str" cm="1">
        <f t="array" ref="P370">_xlfn.IFS(Table1[[#This Row],[Asset Class]]&lt;&gt;"Local","y",P$11=$E370,"y",Table1[[#This Row],[Asset Class]]="Local","")</f>
        <v>y</v>
      </c>
      <c r="Q370" s="99" t="str" cm="1">
        <f t="array" ref="Q370">_xlfn.IFS(Table1[[#This Row],[Asset Class]]&lt;&gt;"Local","y",Q$11=$E370,"y",Table1[[#This Row],[Asset Class]]="Local","")</f>
        <v>y</v>
      </c>
      <c r="R370" s="99" t="str" cm="1">
        <f t="array" ref="R370">_xlfn.IFS(Table1[[#This Row],[Asset Class]]&lt;&gt;"Local","y",R$11=$E370,"y",Table1[[#This Row],[Asset Class]]="Local","")</f>
        <v>y</v>
      </c>
      <c r="S370" s="358" t="str" cm="1">
        <f t="array" ref="S370">_xlfn.IFS(Table1[[#This Row],[Asset Class]]&lt;&gt;"Local","y",S$11=$E370,"y",Table1[[#This Row],[Asset Class]]="Local","")</f>
        <v>y</v>
      </c>
      <c r="U370" s="109">
        <f>IF(Table1[[#This Row],[Asset Class]]&lt;&gt;"Local",0.25,IF(P370="y",1,""))</f>
        <v>0.25</v>
      </c>
      <c r="V370" s="435">
        <f>IF(Table1[[#This Row],[Asset Class]]&lt;&gt;"Local",0.25,IF(Q370="y",1,""))</f>
        <v>0.25</v>
      </c>
      <c r="W370" s="435">
        <f>IF(Table1[[#This Row],[Asset Class]]&lt;&gt;"Local",0.25,IF(R370="y",1,""))</f>
        <v>0.25</v>
      </c>
      <c r="X370" s="435">
        <f>IF(Table1[[#This Row],[Asset Class]]&lt;&gt;"Local",0.25,IF(S370="y",1,""))</f>
        <v>0.25</v>
      </c>
      <c r="Y370" s="109">
        <f t="shared" si="31"/>
        <v>1</v>
      </c>
      <c r="AA370" s="274">
        <f t="shared" si="32"/>
        <v>421971.5</v>
      </c>
      <c r="AB370" s="275">
        <f t="shared" si="33"/>
        <v>421971.5</v>
      </c>
      <c r="AC370" s="275">
        <f t="shared" si="34"/>
        <v>421971.5</v>
      </c>
      <c r="AD370" s="275">
        <f t="shared" si="35"/>
        <v>421971.5</v>
      </c>
      <c r="AE370" s="276">
        <f t="shared" si="36"/>
        <v>1687886</v>
      </c>
    </row>
    <row r="371" spans="2:31">
      <c r="B371" s="227" t="s">
        <v>694</v>
      </c>
      <c r="C371" s="228" t="s">
        <v>696</v>
      </c>
      <c r="D371" s="228" t="s">
        <v>105</v>
      </c>
      <c r="E371" s="228" t="s">
        <v>113</v>
      </c>
      <c r="F371" s="258" t="s">
        <v>107</v>
      </c>
      <c r="G371" s="374">
        <v>0.5</v>
      </c>
      <c r="H371" s="377">
        <v>60366.478804854749</v>
      </c>
      <c r="I371" s="382">
        <v>566.28724924743767</v>
      </c>
      <c r="J371" s="349">
        <f>Table1[[#This Row],[Embellishment Area (m2)]]*Table1[[#This Row],[Construction Unit Rate ($/m)]]*Table1[[#This Row],[Embellishment Area Factor]]</f>
        <v>17092383.614577472</v>
      </c>
      <c r="K371" s="263">
        <v>120732.9576097095</v>
      </c>
      <c r="L371" s="354">
        <v>75.676903388107434</v>
      </c>
      <c r="M371" s="101">
        <f>Table1[[#This Row],[Size of land (m2)]]*Table1[[#This Row],[Land Unit Rate ($/m2)]]</f>
        <v>9136696.3687904552</v>
      </c>
      <c r="N371" s="261">
        <v>2021</v>
      </c>
      <c r="O371" s="219">
        <f>ROUND(IF(Table1[[#This Row],[Valuation Year]]=2016,(Table1[[#This Row],[Total Construction Cost ($)]]+Table1[[#This Row],[Land Value]])*('General Input Sheet'!$G$38/'General Input Sheet'!$G$43),Table1[[#This Row],[Total Construction Cost ($)]]+Table1[[#This Row],[Land Value]]),0)</f>
        <v>26229080</v>
      </c>
      <c r="P371" s="139" t="str" cm="1">
        <f t="array" ref="P371">_xlfn.IFS(Table1[[#This Row],[Asset Class]]&lt;&gt;"Local","y",P$11=$E371,"y",Table1[[#This Row],[Asset Class]]="Local","")</f>
        <v>y</v>
      </c>
      <c r="Q371" s="99" t="str" cm="1">
        <f t="array" ref="Q371">_xlfn.IFS(Table1[[#This Row],[Asset Class]]&lt;&gt;"Local","y",Q$11=$E371,"y",Table1[[#This Row],[Asset Class]]="Local","")</f>
        <v>y</v>
      </c>
      <c r="R371" s="99" t="str" cm="1">
        <f t="array" ref="R371">_xlfn.IFS(Table1[[#This Row],[Asset Class]]&lt;&gt;"Local","y",R$11=$E371,"y",Table1[[#This Row],[Asset Class]]="Local","")</f>
        <v>y</v>
      </c>
      <c r="S371" s="358" t="str" cm="1">
        <f t="array" ref="S371">_xlfn.IFS(Table1[[#This Row],[Asset Class]]&lt;&gt;"Local","y",S$11=$E371,"y",Table1[[#This Row],[Asset Class]]="Local","")</f>
        <v>y</v>
      </c>
      <c r="U371" s="109">
        <f>IF(Table1[[#This Row],[Asset Class]]&lt;&gt;"Local",0.25,IF(P371="y",1,""))</f>
        <v>0.25</v>
      </c>
      <c r="V371" s="435">
        <f>IF(Table1[[#This Row],[Asset Class]]&lt;&gt;"Local",0.25,IF(Q371="y",1,""))</f>
        <v>0.25</v>
      </c>
      <c r="W371" s="435">
        <f>IF(Table1[[#This Row],[Asset Class]]&lt;&gt;"Local",0.25,IF(R371="y",1,""))</f>
        <v>0.25</v>
      </c>
      <c r="X371" s="435">
        <f>IF(Table1[[#This Row],[Asset Class]]&lt;&gt;"Local",0.25,IF(S371="y",1,""))</f>
        <v>0.25</v>
      </c>
      <c r="Y371" s="109">
        <f t="shared" si="31"/>
        <v>1</v>
      </c>
      <c r="AA371" s="274">
        <f t="shared" si="32"/>
        <v>6557270</v>
      </c>
      <c r="AB371" s="275">
        <f t="shared" si="33"/>
        <v>6557270</v>
      </c>
      <c r="AC371" s="275">
        <f t="shared" si="34"/>
        <v>6557270</v>
      </c>
      <c r="AD371" s="275">
        <f t="shared" si="35"/>
        <v>6557270</v>
      </c>
      <c r="AE371" s="276">
        <f t="shared" si="36"/>
        <v>26229080</v>
      </c>
    </row>
    <row r="372" spans="2:31">
      <c r="B372" s="227" t="s">
        <v>694</v>
      </c>
      <c r="C372" s="228" t="s">
        <v>697</v>
      </c>
      <c r="D372" s="228" t="s">
        <v>105</v>
      </c>
      <c r="E372" s="228" t="s">
        <v>113</v>
      </c>
      <c r="F372" s="258" t="s">
        <v>102</v>
      </c>
      <c r="G372" s="374">
        <v>0.5</v>
      </c>
      <c r="H372" s="377">
        <v>6091.7372018568904</v>
      </c>
      <c r="I372" s="382">
        <v>566.28724924743767</v>
      </c>
      <c r="J372" s="349">
        <f>Table1[[#This Row],[Embellishment Area (m2)]]*Table1[[#This Row],[Construction Unit Rate ($/m)]]*Table1[[#This Row],[Embellishment Area Factor]]</f>
        <v>1724836.5515889106</v>
      </c>
      <c r="K372" s="263">
        <v>12183.474403713781</v>
      </c>
      <c r="L372" s="354">
        <v>75.676903388107434</v>
      </c>
      <c r="M372" s="101">
        <f>Table1[[#This Row],[Size of land (m2)]]*Table1[[#This Row],[Land Unit Rate ($/m2)]]</f>
        <v>922007.61538132757</v>
      </c>
      <c r="N372" s="261">
        <v>2021</v>
      </c>
      <c r="O372" s="219">
        <f>ROUND(IF(Table1[[#This Row],[Valuation Year]]=2016,(Table1[[#This Row],[Total Construction Cost ($)]]+Table1[[#This Row],[Land Value]])*('General Input Sheet'!$G$38/'General Input Sheet'!$G$43),Table1[[#This Row],[Total Construction Cost ($)]]+Table1[[#This Row],[Land Value]]),0)</f>
        <v>2646844</v>
      </c>
      <c r="P372" s="139" t="str" cm="1">
        <f t="array" ref="P372">_xlfn.IFS(Table1[[#This Row],[Asset Class]]&lt;&gt;"Local","y",P$11=$E372,"y",Table1[[#This Row],[Asset Class]]="Local","")</f>
        <v>y</v>
      </c>
      <c r="Q372" s="99" t="str" cm="1">
        <f t="array" ref="Q372">_xlfn.IFS(Table1[[#This Row],[Asset Class]]&lt;&gt;"Local","y",Q$11=$E372,"y",Table1[[#This Row],[Asset Class]]="Local","")</f>
        <v>y</v>
      </c>
      <c r="R372" s="99" t="str" cm="1">
        <f t="array" ref="R372">_xlfn.IFS(Table1[[#This Row],[Asset Class]]&lt;&gt;"Local","y",R$11=$E372,"y",Table1[[#This Row],[Asset Class]]="Local","")</f>
        <v>y</v>
      </c>
      <c r="S372" s="358" t="str" cm="1">
        <f t="array" ref="S372">_xlfn.IFS(Table1[[#This Row],[Asset Class]]&lt;&gt;"Local","y",S$11=$E372,"y",Table1[[#This Row],[Asset Class]]="Local","")</f>
        <v>y</v>
      </c>
      <c r="U372" s="109">
        <f>IF(Table1[[#This Row],[Asset Class]]&lt;&gt;"Local",0.25,IF(P372="y",1,""))</f>
        <v>0.25</v>
      </c>
      <c r="V372" s="435">
        <f>IF(Table1[[#This Row],[Asset Class]]&lt;&gt;"Local",0.25,IF(Q372="y",1,""))</f>
        <v>0.25</v>
      </c>
      <c r="W372" s="435">
        <f>IF(Table1[[#This Row],[Asset Class]]&lt;&gt;"Local",0.25,IF(R372="y",1,""))</f>
        <v>0.25</v>
      </c>
      <c r="X372" s="435">
        <f>IF(Table1[[#This Row],[Asset Class]]&lt;&gt;"Local",0.25,IF(S372="y",1,""))</f>
        <v>0.25</v>
      </c>
      <c r="Y372" s="109">
        <f t="shared" si="31"/>
        <v>1</v>
      </c>
      <c r="AA372" s="274">
        <f t="shared" si="32"/>
        <v>661711</v>
      </c>
      <c r="AB372" s="275">
        <f t="shared" si="33"/>
        <v>661711</v>
      </c>
      <c r="AC372" s="275">
        <f t="shared" si="34"/>
        <v>661711</v>
      </c>
      <c r="AD372" s="275">
        <f t="shared" si="35"/>
        <v>661711</v>
      </c>
      <c r="AE372" s="276">
        <f t="shared" si="36"/>
        <v>2646844</v>
      </c>
    </row>
    <row r="373" spans="2:31">
      <c r="B373" s="227" t="s">
        <v>694</v>
      </c>
      <c r="C373" s="228" t="s">
        <v>698</v>
      </c>
      <c r="D373" s="228" t="s">
        <v>105</v>
      </c>
      <c r="E373" s="228" t="s">
        <v>113</v>
      </c>
      <c r="F373" s="258" t="s">
        <v>102</v>
      </c>
      <c r="G373" s="374">
        <v>0.5</v>
      </c>
      <c r="H373" s="377">
        <v>3263.1848997724865</v>
      </c>
      <c r="I373" s="382">
        <v>566.28724924743767</v>
      </c>
      <c r="J373" s="349">
        <f>Table1[[#This Row],[Embellishment Area (m2)]]*Table1[[#This Row],[Construction Unit Rate ($/m)]]*Table1[[#This Row],[Embellishment Area Factor]]</f>
        <v>923950.00033896847</v>
      </c>
      <c r="K373" s="263">
        <v>6526.3697995449729</v>
      </c>
      <c r="L373" s="354">
        <v>75.676903388107434</v>
      </c>
      <c r="M373" s="101">
        <f>Table1[[#This Row],[Size of land (m2)]]*Table1[[#This Row],[Land Unit Rate ($/m2)]]</f>
        <v>493895.45679522702</v>
      </c>
      <c r="N373" s="261">
        <v>2021</v>
      </c>
      <c r="O373" s="219">
        <f>ROUND(IF(Table1[[#This Row],[Valuation Year]]=2016,(Table1[[#This Row],[Total Construction Cost ($)]]+Table1[[#This Row],[Land Value]])*('General Input Sheet'!$G$38/'General Input Sheet'!$G$43),Table1[[#This Row],[Total Construction Cost ($)]]+Table1[[#This Row],[Land Value]]),0)</f>
        <v>1417845</v>
      </c>
      <c r="P373" s="139" t="str" cm="1">
        <f t="array" ref="P373">_xlfn.IFS(Table1[[#This Row],[Asset Class]]&lt;&gt;"Local","y",P$11=$E373,"y",Table1[[#This Row],[Asset Class]]="Local","")</f>
        <v>y</v>
      </c>
      <c r="Q373" s="99" t="str" cm="1">
        <f t="array" ref="Q373">_xlfn.IFS(Table1[[#This Row],[Asset Class]]&lt;&gt;"Local","y",Q$11=$E373,"y",Table1[[#This Row],[Asset Class]]="Local","")</f>
        <v>y</v>
      </c>
      <c r="R373" s="99" t="str" cm="1">
        <f t="array" ref="R373">_xlfn.IFS(Table1[[#This Row],[Asset Class]]&lt;&gt;"Local","y",R$11=$E373,"y",Table1[[#This Row],[Asset Class]]="Local","")</f>
        <v>y</v>
      </c>
      <c r="S373" s="358" t="str" cm="1">
        <f t="array" ref="S373">_xlfn.IFS(Table1[[#This Row],[Asset Class]]&lt;&gt;"Local","y",S$11=$E373,"y",Table1[[#This Row],[Asset Class]]="Local","")</f>
        <v>y</v>
      </c>
      <c r="U373" s="109">
        <f>IF(Table1[[#This Row],[Asset Class]]&lt;&gt;"Local",0.25,IF(P373="y",1,""))</f>
        <v>0.25</v>
      </c>
      <c r="V373" s="435">
        <f>IF(Table1[[#This Row],[Asset Class]]&lt;&gt;"Local",0.25,IF(Q373="y",1,""))</f>
        <v>0.25</v>
      </c>
      <c r="W373" s="435">
        <f>IF(Table1[[#This Row],[Asset Class]]&lt;&gt;"Local",0.25,IF(R373="y",1,""))</f>
        <v>0.25</v>
      </c>
      <c r="X373" s="435">
        <f>IF(Table1[[#This Row],[Asset Class]]&lt;&gt;"Local",0.25,IF(S373="y",1,""))</f>
        <v>0.25</v>
      </c>
      <c r="Y373" s="109">
        <f t="shared" si="31"/>
        <v>1</v>
      </c>
      <c r="AA373" s="274">
        <f t="shared" si="32"/>
        <v>354461.25</v>
      </c>
      <c r="AB373" s="275">
        <f t="shared" si="33"/>
        <v>354461.25</v>
      </c>
      <c r="AC373" s="275">
        <f t="shared" si="34"/>
        <v>354461.25</v>
      </c>
      <c r="AD373" s="275">
        <f t="shared" si="35"/>
        <v>354461.25</v>
      </c>
      <c r="AE373" s="276">
        <f t="shared" si="36"/>
        <v>1417845</v>
      </c>
    </row>
    <row r="374" spans="2:31">
      <c r="B374" s="227" t="s">
        <v>699</v>
      </c>
      <c r="C374" s="228" t="s">
        <v>700</v>
      </c>
      <c r="D374" s="228" t="s">
        <v>110</v>
      </c>
      <c r="E374" s="228" t="s">
        <v>113</v>
      </c>
      <c r="F374" s="258" t="s">
        <v>102</v>
      </c>
      <c r="G374" s="374">
        <v>0.5</v>
      </c>
      <c r="H374" s="377">
        <v>2363.0472011156526</v>
      </c>
      <c r="I374" s="382">
        <v>77.371645491830151</v>
      </c>
      <c r="J374" s="349">
        <f>Table1[[#This Row],[Embellishment Area (m2)]]*Table1[[#This Row],[Construction Unit Rate ($/m)]]*Table1[[#This Row],[Embellishment Area Factor]]</f>
        <v>91416.425162590866</v>
      </c>
      <c r="K374" s="263">
        <v>4726.0944022313051</v>
      </c>
      <c r="L374" s="354">
        <v>51.919695325664051</v>
      </c>
      <c r="M374" s="101">
        <f>Table1[[#This Row],[Size of land (m2)]]*Table1[[#This Row],[Land Unit Rate ($/m2)]]</f>
        <v>245377.38144417573</v>
      </c>
      <c r="N374" s="261">
        <v>2021</v>
      </c>
      <c r="O374" s="219">
        <f>ROUND(IF(Table1[[#This Row],[Valuation Year]]=2016,(Table1[[#This Row],[Total Construction Cost ($)]]+Table1[[#This Row],[Land Value]])*('General Input Sheet'!$G$38/'General Input Sheet'!$G$43),Table1[[#This Row],[Total Construction Cost ($)]]+Table1[[#This Row],[Land Value]]),0)</f>
        <v>336794</v>
      </c>
      <c r="P374" s="139" t="str" cm="1">
        <f t="array" ref="P374">_xlfn.IFS(Table1[[#This Row],[Asset Class]]&lt;&gt;"Local","y",P$11=$E374,"y",Table1[[#This Row],[Asset Class]]="Local","")</f>
        <v/>
      </c>
      <c r="Q374" s="99" t="str" cm="1">
        <f t="array" ref="Q374">_xlfn.IFS(Table1[[#This Row],[Asset Class]]&lt;&gt;"Local","y",Q$11=$E374,"y",Table1[[#This Row],[Asset Class]]="Local","")</f>
        <v/>
      </c>
      <c r="R374" s="99" t="str" cm="1">
        <f t="array" ref="R374">_xlfn.IFS(Table1[[#This Row],[Asset Class]]&lt;&gt;"Local","y",R$11=$E374,"y",Table1[[#This Row],[Asset Class]]="Local","")</f>
        <v/>
      </c>
      <c r="S374" s="358" t="str" cm="1">
        <f t="array" ref="S374">_xlfn.IFS(Table1[[#This Row],[Asset Class]]&lt;&gt;"Local","y",S$11=$E374,"y",Table1[[#This Row],[Asset Class]]="Local","")</f>
        <v>y</v>
      </c>
      <c r="U374" s="109" t="str">
        <f>IF(Table1[[#This Row],[Asset Class]]&lt;&gt;"Local",0.25,IF(P374="y",1,""))</f>
        <v/>
      </c>
      <c r="V374" s="435" t="str">
        <f>IF(Table1[[#This Row],[Asset Class]]&lt;&gt;"Local",0.25,IF(Q374="y",1,""))</f>
        <v/>
      </c>
      <c r="W374" s="435" t="str">
        <f>IF(Table1[[#This Row],[Asset Class]]&lt;&gt;"Local",0.25,IF(R374="y",1,""))</f>
        <v/>
      </c>
      <c r="X374" s="435">
        <f>IF(Table1[[#This Row],[Asset Class]]&lt;&gt;"Local",0.25,IF(S374="y",1,""))</f>
        <v>1</v>
      </c>
      <c r="Y374" s="109">
        <f t="shared" si="31"/>
        <v>1</v>
      </c>
      <c r="AA374" s="274" t="str">
        <f t="shared" si="32"/>
        <v/>
      </c>
      <c r="AB374" s="275" t="str">
        <f t="shared" si="33"/>
        <v/>
      </c>
      <c r="AC374" s="275" t="str">
        <f t="shared" si="34"/>
        <v/>
      </c>
      <c r="AD374" s="275">
        <f t="shared" si="35"/>
        <v>336794</v>
      </c>
      <c r="AE374" s="276">
        <f t="shared" si="36"/>
        <v>336794</v>
      </c>
    </row>
    <row r="375" spans="2:31">
      <c r="B375" s="227" t="s">
        <v>701</v>
      </c>
      <c r="C375" s="228" t="s">
        <v>702</v>
      </c>
      <c r="D375" s="228" t="s">
        <v>110</v>
      </c>
      <c r="E375" s="228" t="s">
        <v>113</v>
      </c>
      <c r="F375" s="258" t="s">
        <v>102</v>
      </c>
      <c r="G375" s="374">
        <v>0.5</v>
      </c>
      <c r="H375" s="377">
        <v>19296.523162566751</v>
      </c>
      <c r="I375" s="382">
        <v>77.371645491830151</v>
      </c>
      <c r="J375" s="349">
        <f>Table1[[#This Row],[Embellishment Area (m2)]]*Table1[[#This Row],[Construction Unit Rate ($/m)]]*Table1[[#This Row],[Embellishment Area Factor]]</f>
        <v>746501.87467950198</v>
      </c>
      <c r="K375" s="263">
        <v>38593.046325133502</v>
      </c>
      <c r="L375" s="354">
        <v>51.919695325664051</v>
      </c>
      <c r="M375" s="101">
        <f>Table1[[#This Row],[Size of land (m2)]]*Table1[[#This Row],[Land Unit Rate ($/m2)]]</f>
        <v>2003739.20689017</v>
      </c>
      <c r="N375" s="261">
        <v>2021</v>
      </c>
      <c r="O375" s="219">
        <f>ROUND(IF(Table1[[#This Row],[Valuation Year]]=2016,(Table1[[#This Row],[Total Construction Cost ($)]]+Table1[[#This Row],[Land Value]])*('General Input Sheet'!$G$38/'General Input Sheet'!$G$43),Table1[[#This Row],[Total Construction Cost ($)]]+Table1[[#This Row],[Land Value]]),0)</f>
        <v>2750241</v>
      </c>
      <c r="P375" s="139" t="str" cm="1">
        <f t="array" ref="P375">_xlfn.IFS(Table1[[#This Row],[Asset Class]]&lt;&gt;"Local","y",P$11=$E375,"y",Table1[[#This Row],[Asset Class]]="Local","")</f>
        <v/>
      </c>
      <c r="Q375" s="99" t="str" cm="1">
        <f t="array" ref="Q375">_xlfn.IFS(Table1[[#This Row],[Asset Class]]&lt;&gt;"Local","y",Q$11=$E375,"y",Table1[[#This Row],[Asset Class]]="Local","")</f>
        <v/>
      </c>
      <c r="R375" s="99" t="str" cm="1">
        <f t="array" ref="R375">_xlfn.IFS(Table1[[#This Row],[Asset Class]]&lt;&gt;"Local","y",R$11=$E375,"y",Table1[[#This Row],[Asset Class]]="Local","")</f>
        <v/>
      </c>
      <c r="S375" s="358" t="str" cm="1">
        <f t="array" ref="S375">_xlfn.IFS(Table1[[#This Row],[Asset Class]]&lt;&gt;"Local","y",S$11=$E375,"y",Table1[[#This Row],[Asset Class]]="Local","")</f>
        <v>y</v>
      </c>
      <c r="U375" s="109" t="str">
        <f>IF(Table1[[#This Row],[Asset Class]]&lt;&gt;"Local",0.25,IF(P375="y",1,""))</f>
        <v/>
      </c>
      <c r="V375" s="435" t="str">
        <f>IF(Table1[[#This Row],[Asset Class]]&lt;&gt;"Local",0.25,IF(Q375="y",1,""))</f>
        <v/>
      </c>
      <c r="W375" s="435" t="str">
        <f>IF(Table1[[#This Row],[Asset Class]]&lt;&gt;"Local",0.25,IF(R375="y",1,""))</f>
        <v/>
      </c>
      <c r="X375" s="435">
        <f>IF(Table1[[#This Row],[Asset Class]]&lt;&gt;"Local",0.25,IF(S375="y",1,""))</f>
        <v>1</v>
      </c>
      <c r="Y375" s="109">
        <f t="shared" si="31"/>
        <v>1</v>
      </c>
      <c r="AA375" s="274" t="str">
        <f t="shared" si="32"/>
        <v/>
      </c>
      <c r="AB375" s="275" t="str">
        <f t="shared" si="33"/>
        <v/>
      </c>
      <c r="AC375" s="275" t="str">
        <f t="shared" si="34"/>
        <v/>
      </c>
      <c r="AD375" s="275">
        <f t="shared" si="35"/>
        <v>2750241</v>
      </c>
      <c r="AE375" s="276">
        <f t="shared" si="36"/>
        <v>2750241</v>
      </c>
    </row>
    <row r="376" spans="2:31">
      <c r="B376" s="227" t="s">
        <v>703</v>
      </c>
      <c r="C376" s="228" t="s">
        <v>704</v>
      </c>
      <c r="D376" s="228" t="s">
        <v>105</v>
      </c>
      <c r="E376" s="228" t="s">
        <v>113</v>
      </c>
      <c r="F376" s="258" t="s">
        <v>102</v>
      </c>
      <c r="G376" s="374">
        <v>0.5</v>
      </c>
      <c r="H376" s="377">
        <v>2503.0910746654513</v>
      </c>
      <c r="I376" s="382">
        <v>566.28724924743767</v>
      </c>
      <c r="J376" s="349">
        <f>Table1[[#This Row],[Embellishment Area (m2)]]*Table1[[#This Row],[Construction Unit Rate ($/m)]]*Table1[[#This Row],[Embellishment Area Factor]]</f>
        <v>708734.27964405552</v>
      </c>
      <c r="K376" s="263">
        <v>5006.1821493309026</v>
      </c>
      <c r="L376" s="354">
        <v>75.676903388107434</v>
      </c>
      <c r="M376" s="101">
        <f>Table1[[#This Row],[Size of land (m2)]]*Table1[[#This Row],[Land Unit Rate ($/m2)]]</f>
        <v>378852.36285818275</v>
      </c>
      <c r="N376" s="261">
        <v>2021</v>
      </c>
      <c r="O376" s="219">
        <f>ROUND(IF(Table1[[#This Row],[Valuation Year]]=2016,(Table1[[#This Row],[Total Construction Cost ($)]]+Table1[[#This Row],[Land Value]])*('General Input Sheet'!$G$38/'General Input Sheet'!$G$43),Table1[[#This Row],[Total Construction Cost ($)]]+Table1[[#This Row],[Land Value]]),0)</f>
        <v>1087587</v>
      </c>
      <c r="P376" s="139" t="str" cm="1">
        <f t="array" ref="P376">_xlfn.IFS(Table1[[#This Row],[Asset Class]]&lt;&gt;"Local","y",P$11=$E376,"y",Table1[[#This Row],[Asset Class]]="Local","")</f>
        <v>y</v>
      </c>
      <c r="Q376" s="99" t="str" cm="1">
        <f t="array" ref="Q376">_xlfn.IFS(Table1[[#This Row],[Asset Class]]&lt;&gt;"Local","y",Q$11=$E376,"y",Table1[[#This Row],[Asset Class]]="Local","")</f>
        <v>y</v>
      </c>
      <c r="R376" s="99" t="str" cm="1">
        <f t="array" ref="R376">_xlfn.IFS(Table1[[#This Row],[Asset Class]]&lt;&gt;"Local","y",R$11=$E376,"y",Table1[[#This Row],[Asset Class]]="Local","")</f>
        <v>y</v>
      </c>
      <c r="S376" s="358" t="str" cm="1">
        <f t="array" ref="S376">_xlfn.IFS(Table1[[#This Row],[Asset Class]]&lt;&gt;"Local","y",S$11=$E376,"y",Table1[[#This Row],[Asset Class]]="Local","")</f>
        <v>y</v>
      </c>
      <c r="U376" s="109">
        <f>IF(Table1[[#This Row],[Asset Class]]&lt;&gt;"Local",0.25,IF(P376="y",1,""))</f>
        <v>0.25</v>
      </c>
      <c r="V376" s="435">
        <f>IF(Table1[[#This Row],[Asset Class]]&lt;&gt;"Local",0.25,IF(Q376="y",1,""))</f>
        <v>0.25</v>
      </c>
      <c r="W376" s="435">
        <f>IF(Table1[[#This Row],[Asset Class]]&lt;&gt;"Local",0.25,IF(R376="y",1,""))</f>
        <v>0.25</v>
      </c>
      <c r="X376" s="435">
        <f>IF(Table1[[#This Row],[Asset Class]]&lt;&gt;"Local",0.25,IF(S376="y",1,""))</f>
        <v>0.25</v>
      </c>
      <c r="Y376" s="109">
        <f t="shared" si="31"/>
        <v>1</v>
      </c>
      <c r="AA376" s="274">
        <f t="shared" si="32"/>
        <v>271896.75</v>
      </c>
      <c r="AB376" s="275">
        <f t="shared" si="33"/>
        <v>271896.75</v>
      </c>
      <c r="AC376" s="275">
        <f t="shared" si="34"/>
        <v>271896.75</v>
      </c>
      <c r="AD376" s="275">
        <f t="shared" si="35"/>
        <v>271896.75</v>
      </c>
      <c r="AE376" s="276">
        <f t="shared" si="36"/>
        <v>1087587</v>
      </c>
    </row>
    <row r="377" spans="2:31">
      <c r="B377" s="227" t="s">
        <v>703</v>
      </c>
      <c r="C377" s="228" t="s">
        <v>705</v>
      </c>
      <c r="D377" s="228" t="s">
        <v>105</v>
      </c>
      <c r="E377" s="228" t="s">
        <v>113</v>
      </c>
      <c r="F377" s="258" t="s">
        <v>107</v>
      </c>
      <c r="G377" s="374">
        <v>0.5</v>
      </c>
      <c r="H377" s="377">
        <v>9936.4846117794841</v>
      </c>
      <c r="I377" s="382">
        <v>566.28724924743767</v>
      </c>
      <c r="J377" s="349">
        <f>Table1[[#This Row],[Embellishment Area (m2)]]*Table1[[#This Row],[Construction Unit Rate ($/m)]]*Table1[[#This Row],[Embellishment Area Factor]]</f>
        <v>2813452.268997049</v>
      </c>
      <c r="K377" s="263">
        <v>19872.969223558968</v>
      </c>
      <c r="L377" s="354">
        <v>75.676903388107434</v>
      </c>
      <c r="M377" s="101">
        <f>Table1[[#This Row],[Size of land (m2)]]*Table1[[#This Row],[Land Unit Rate ($/m2)]]</f>
        <v>1503924.7719661044</v>
      </c>
      <c r="N377" s="261">
        <v>2021</v>
      </c>
      <c r="O377" s="219">
        <f>ROUND(IF(Table1[[#This Row],[Valuation Year]]=2016,(Table1[[#This Row],[Total Construction Cost ($)]]+Table1[[#This Row],[Land Value]])*('General Input Sheet'!$G$38/'General Input Sheet'!$G$43),Table1[[#This Row],[Total Construction Cost ($)]]+Table1[[#This Row],[Land Value]]),0)</f>
        <v>4317377</v>
      </c>
      <c r="P377" s="139" t="str" cm="1">
        <f t="array" ref="P377">_xlfn.IFS(Table1[[#This Row],[Asset Class]]&lt;&gt;"Local","y",P$11=$E377,"y",Table1[[#This Row],[Asset Class]]="Local","")</f>
        <v>y</v>
      </c>
      <c r="Q377" s="99" t="str" cm="1">
        <f t="array" ref="Q377">_xlfn.IFS(Table1[[#This Row],[Asset Class]]&lt;&gt;"Local","y",Q$11=$E377,"y",Table1[[#This Row],[Asset Class]]="Local","")</f>
        <v>y</v>
      </c>
      <c r="R377" s="99" t="str" cm="1">
        <f t="array" ref="R377">_xlfn.IFS(Table1[[#This Row],[Asset Class]]&lt;&gt;"Local","y",R$11=$E377,"y",Table1[[#This Row],[Asset Class]]="Local","")</f>
        <v>y</v>
      </c>
      <c r="S377" s="358" t="str" cm="1">
        <f t="array" ref="S377">_xlfn.IFS(Table1[[#This Row],[Asset Class]]&lt;&gt;"Local","y",S$11=$E377,"y",Table1[[#This Row],[Asset Class]]="Local","")</f>
        <v>y</v>
      </c>
      <c r="U377" s="109">
        <f>IF(Table1[[#This Row],[Asset Class]]&lt;&gt;"Local",0.25,IF(P377="y",1,""))</f>
        <v>0.25</v>
      </c>
      <c r="V377" s="435">
        <f>IF(Table1[[#This Row],[Asset Class]]&lt;&gt;"Local",0.25,IF(Q377="y",1,""))</f>
        <v>0.25</v>
      </c>
      <c r="W377" s="435">
        <f>IF(Table1[[#This Row],[Asset Class]]&lt;&gt;"Local",0.25,IF(R377="y",1,""))</f>
        <v>0.25</v>
      </c>
      <c r="X377" s="435">
        <f>IF(Table1[[#This Row],[Asset Class]]&lt;&gt;"Local",0.25,IF(S377="y",1,""))</f>
        <v>0.25</v>
      </c>
      <c r="Y377" s="109">
        <f t="shared" si="31"/>
        <v>1</v>
      </c>
      <c r="AA377" s="274">
        <f t="shared" si="32"/>
        <v>1079344.25</v>
      </c>
      <c r="AB377" s="275">
        <f t="shared" si="33"/>
        <v>1079344.25</v>
      </c>
      <c r="AC377" s="275">
        <f t="shared" si="34"/>
        <v>1079344.25</v>
      </c>
      <c r="AD377" s="275">
        <f t="shared" si="35"/>
        <v>1079344.25</v>
      </c>
      <c r="AE377" s="276">
        <f t="shared" si="36"/>
        <v>4317377</v>
      </c>
    </row>
    <row r="378" spans="2:31">
      <c r="B378" s="227" t="s">
        <v>706</v>
      </c>
      <c r="C378" s="228" t="s">
        <v>707</v>
      </c>
      <c r="D378" s="228" t="s">
        <v>110</v>
      </c>
      <c r="E378" s="228" t="s">
        <v>142</v>
      </c>
      <c r="F378" s="258" t="s">
        <v>102</v>
      </c>
      <c r="G378" s="374">
        <v>0.5</v>
      </c>
      <c r="H378" s="377">
        <v>2490.4505073956393</v>
      </c>
      <c r="I378" s="382">
        <v>115.6419902144599</v>
      </c>
      <c r="J378" s="349">
        <f>Table1[[#This Row],[Embellishment Area (m2)]]*Table1[[#This Row],[Construction Unit Rate ($/m)]]*Table1[[#This Row],[Embellishment Area Factor]]</f>
        <v>144000.32660292159</v>
      </c>
      <c r="K378" s="263">
        <v>0</v>
      </c>
      <c r="L378" s="354">
        <v>85.331826959272703</v>
      </c>
      <c r="M378" s="101">
        <f>Table1[[#This Row],[Size of land (m2)]]*Table1[[#This Row],[Land Unit Rate ($/m2)]]</f>
        <v>0</v>
      </c>
      <c r="N378" s="261">
        <v>2021</v>
      </c>
      <c r="O378" s="219">
        <f>ROUND(IF(Table1[[#This Row],[Valuation Year]]=2016,(Table1[[#This Row],[Total Construction Cost ($)]]+Table1[[#This Row],[Land Value]])*('General Input Sheet'!$G$38/'General Input Sheet'!$G$43),Table1[[#This Row],[Total Construction Cost ($)]]+Table1[[#This Row],[Land Value]]),0)</f>
        <v>144000</v>
      </c>
      <c r="P378" s="139" t="str" cm="1">
        <f t="array" ref="P378">_xlfn.IFS(Table1[[#This Row],[Asset Class]]&lt;&gt;"Local","y",P$11=$E378,"y",Table1[[#This Row],[Asset Class]]="Local","")</f>
        <v/>
      </c>
      <c r="Q378" s="99" t="str" cm="1">
        <f t="array" ref="Q378">_xlfn.IFS(Table1[[#This Row],[Asset Class]]&lt;&gt;"Local","y",Q$11=$E378,"y",Table1[[#This Row],[Asset Class]]="Local","")</f>
        <v>y</v>
      </c>
      <c r="R378" s="99" t="str" cm="1">
        <f t="array" ref="R378">_xlfn.IFS(Table1[[#This Row],[Asset Class]]&lt;&gt;"Local","y",R$11=$E378,"y",Table1[[#This Row],[Asset Class]]="Local","")</f>
        <v/>
      </c>
      <c r="S378" s="358" t="str" cm="1">
        <f t="array" ref="S378">_xlfn.IFS(Table1[[#This Row],[Asset Class]]&lt;&gt;"Local","y",S$11=$E378,"y",Table1[[#This Row],[Asset Class]]="Local","")</f>
        <v/>
      </c>
      <c r="U378" s="109" t="str">
        <f>IF(Table1[[#This Row],[Asset Class]]&lt;&gt;"Local",0.25,IF(P378="y",1,""))</f>
        <v/>
      </c>
      <c r="V378" s="435">
        <f>IF(Table1[[#This Row],[Asset Class]]&lt;&gt;"Local",0.25,IF(Q378="y",1,""))</f>
        <v>1</v>
      </c>
      <c r="W378" s="435" t="str">
        <f>IF(Table1[[#This Row],[Asset Class]]&lt;&gt;"Local",0.25,IF(R378="y",1,""))</f>
        <v/>
      </c>
      <c r="X378" s="435" t="str">
        <f>IF(Table1[[#This Row],[Asset Class]]&lt;&gt;"Local",0.25,IF(S378="y",1,""))</f>
        <v/>
      </c>
      <c r="Y378" s="109">
        <f t="shared" si="31"/>
        <v>1</v>
      </c>
      <c r="AA378" s="274" t="str">
        <f t="shared" si="32"/>
        <v/>
      </c>
      <c r="AB378" s="275">
        <f t="shared" si="33"/>
        <v>144000</v>
      </c>
      <c r="AC378" s="275" t="str">
        <f t="shared" si="34"/>
        <v/>
      </c>
      <c r="AD378" s="275" t="str">
        <f t="shared" si="35"/>
        <v/>
      </c>
      <c r="AE378" s="276">
        <f t="shared" si="36"/>
        <v>144000</v>
      </c>
    </row>
    <row r="379" spans="2:31">
      <c r="B379" s="227" t="s">
        <v>708</v>
      </c>
      <c r="C379" s="228" t="s">
        <v>709</v>
      </c>
      <c r="D379" s="228" t="s">
        <v>105</v>
      </c>
      <c r="E379" s="228" t="s">
        <v>142</v>
      </c>
      <c r="F379" s="258" t="s">
        <v>135</v>
      </c>
      <c r="G379" s="374">
        <v>0.5</v>
      </c>
      <c r="H379" s="377">
        <v>16350.05512240978</v>
      </c>
      <c r="I379" s="382">
        <v>406.79298511948269</v>
      </c>
      <c r="J379" s="349">
        <f>Table1[[#This Row],[Embellishment Area (m2)]]*Table1[[#This Row],[Construction Unit Rate ($/m)]]*Table1[[#This Row],[Embellishment Area Factor]]</f>
        <v>3325543.8650565818</v>
      </c>
      <c r="K379" s="263">
        <v>0</v>
      </c>
      <c r="L379" s="354">
        <v>77.249060510664719</v>
      </c>
      <c r="M379" s="101">
        <f>Table1[[#This Row],[Size of land (m2)]]*Table1[[#This Row],[Land Unit Rate ($/m2)]]</f>
        <v>0</v>
      </c>
      <c r="N379" s="261">
        <v>2021</v>
      </c>
      <c r="O379" s="219">
        <f>ROUND(IF(Table1[[#This Row],[Valuation Year]]=2016,(Table1[[#This Row],[Total Construction Cost ($)]]+Table1[[#This Row],[Land Value]])*('General Input Sheet'!$G$38/'General Input Sheet'!$G$43),Table1[[#This Row],[Total Construction Cost ($)]]+Table1[[#This Row],[Land Value]]),0)</f>
        <v>3325544</v>
      </c>
      <c r="P379" s="139" t="str" cm="1">
        <f t="array" ref="P379">_xlfn.IFS(Table1[[#This Row],[Asset Class]]&lt;&gt;"Local","y",P$11=$E379,"y",Table1[[#This Row],[Asset Class]]="Local","")</f>
        <v>y</v>
      </c>
      <c r="Q379" s="99" t="str" cm="1">
        <f t="array" ref="Q379">_xlfn.IFS(Table1[[#This Row],[Asset Class]]&lt;&gt;"Local","y",Q$11=$E379,"y",Table1[[#This Row],[Asset Class]]="Local","")</f>
        <v>y</v>
      </c>
      <c r="R379" s="99" t="str" cm="1">
        <f t="array" ref="R379">_xlfn.IFS(Table1[[#This Row],[Asset Class]]&lt;&gt;"Local","y",R$11=$E379,"y",Table1[[#This Row],[Asset Class]]="Local","")</f>
        <v>y</v>
      </c>
      <c r="S379" s="358" t="str" cm="1">
        <f t="array" ref="S379">_xlfn.IFS(Table1[[#This Row],[Asset Class]]&lt;&gt;"Local","y",S$11=$E379,"y",Table1[[#This Row],[Asset Class]]="Local","")</f>
        <v>y</v>
      </c>
      <c r="U379" s="109">
        <f>IF(Table1[[#This Row],[Asset Class]]&lt;&gt;"Local",0.25,IF(P379="y",1,""))</f>
        <v>0.25</v>
      </c>
      <c r="V379" s="435">
        <f>IF(Table1[[#This Row],[Asset Class]]&lt;&gt;"Local",0.25,IF(Q379="y",1,""))</f>
        <v>0.25</v>
      </c>
      <c r="W379" s="435">
        <f>IF(Table1[[#This Row],[Asset Class]]&lt;&gt;"Local",0.25,IF(R379="y",1,""))</f>
        <v>0.25</v>
      </c>
      <c r="X379" s="435">
        <f>IF(Table1[[#This Row],[Asset Class]]&lt;&gt;"Local",0.25,IF(S379="y",1,""))</f>
        <v>0.25</v>
      </c>
      <c r="Y379" s="109">
        <f t="shared" si="31"/>
        <v>1</v>
      </c>
      <c r="AA379" s="274">
        <f t="shared" si="32"/>
        <v>831386</v>
      </c>
      <c r="AB379" s="275">
        <f t="shared" si="33"/>
        <v>831386</v>
      </c>
      <c r="AC379" s="275">
        <f t="shared" si="34"/>
        <v>831386</v>
      </c>
      <c r="AD379" s="275">
        <f t="shared" si="35"/>
        <v>831386</v>
      </c>
      <c r="AE379" s="276">
        <f t="shared" si="36"/>
        <v>3325544</v>
      </c>
    </row>
    <row r="380" spans="2:31">
      <c r="B380" s="227" t="s">
        <v>708</v>
      </c>
      <c r="C380" s="228" t="s">
        <v>710</v>
      </c>
      <c r="D380" s="228" t="s">
        <v>105</v>
      </c>
      <c r="E380" s="228" t="s">
        <v>142</v>
      </c>
      <c r="F380" s="258" t="s">
        <v>107</v>
      </c>
      <c r="G380" s="374">
        <v>0.5</v>
      </c>
      <c r="H380" s="377">
        <v>18767.154971184766</v>
      </c>
      <c r="I380" s="382">
        <v>406.79298511948269</v>
      </c>
      <c r="J380" s="349">
        <f>Table1[[#This Row],[Embellishment Area (m2)]]*Table1[[#This Row],[Construction Unit Rate ($/m)]]*Table1[[#This Row],[Embellishment Area Factor]]</f>
        <v>3817173.4964640951</v>
      </c>
      <c r="K380" s="263">
        <v>0</v>
      </c>
      <c r="L380" s="354">
        <v>77.249060510664719</v>
      </c>
      <c r="M380" s="101">
        <f>Table1[[#This Row],[Size of land (m2)]]*Table1[[#This Row],[Land Unit Rate ($/m2)]]</f>
        <v>0</v>
      </c>
      <c r="N380" s="261">
        <v>2021</v>
      </c>
      <c r="O380" s="219">
        <f>ROUND(IF(Table1[[#This Row],[Valuation Year]]=2016,(Table1[[#This Row],[Total Construction Cost ($)]]+Table1[[#This Row],[Land Value]])*('General Input Sheet'!$G$38/'General Input Sheet'!$G$43),Table1[[#This Row],[Total Construction Cost ($)]]+Table1[[#This Row],[Land Value]]),0)</f>
        <v>3817173</v>
      </c>
      <c r="P380" s="139" t="str" cm="1">
        <f t="array" ref="P380">_xlfn.IFS(Table1[[#This Row],[Asset Class]]&lt;&gt;"Local","y",P$11=$E380,"y",Table1[[#This Row],[Asset Class]]="Local","")</f>
        <v>y</v>
      </c>
      <c r="Q380" s="99" t="str" cm="1">
        <f t="array" ref="Q380">_xlfn.IFS(Table1[[#This Row],[Asset Class]]&lt;&gt;"Local","y",Q$11=$E380,"y",Table1[[#This Row],[Asset Class]]="Local","")</f>
        <v>y</v>
      </c>
      <c r="R380" s="99" t="str" cm="1">
        <f t="array" ref="R380">_xlfn.IFS(Table1[[#This Row],[Asset Class]]&lt;&gt;"Local","y",R$11=$E380,"y",Table1[[#This Row],[Asset Class]]="Local","")</f>
        <v>y</v>
      </c>
      <c r="S380" s="358" t="str" cm="1">
        <f t="array" ref="S380">_xlfn.IFS(Table1[[#This Row],[Asset Class]]&lt;&gt;"Local","y",S$11=$E380,"y",Table1[[#This Row],[Asset Class]]="Local","")</f>
        <v>y</v>
      </c>
      <c r="U380" s="109">
        <f>IF(Table1[[#This Row],[Asset Class]]&lt;&gt;"Local",0.25,IF(P380="y",1,""))</f>
        <v>0.25</v>
      </c>
      <c r="V380" s="435">
        <f>IF(Table1[[#This Row],[Asset Class]]&lt;&gt;"Local",0.25,IF(Q380="y",1,""))</f>
        <v>0.25</v>
      </c>
      <c r="W380" s="435">
        <f>IF(Table1[[#This Row],[Asset Class]]&lt;&gt;"Local",0.25,IF(R380="y",1,""))</f>
        <v>0.25</v>
      </c>
      <c r="X380" s="435">
        <f>IF(Table1[[#This Row],[Asset Class]]&lt;&gt;"Local",0.25,IF(S380="y",1,""))</f>
        <v>0.25</v>
      </c>
      <c r="Y380" s="109">
        <f t="shared" si="31"/>
        <v>1</v>
      </c>
      <c r="AA380" s="274">
        <f t="shared" si="32"/>
        <v>954293.25</v>
      </c>
      <c r="AB380" s="275">
        <f t="shared" si="33"/>
        <v>954293.25</v>
      </c>
      <c r="AC380" s="275">
        <f t="shared" si="34"/>
        <v>954293.25</v>
      </c>
      <c r="AD380" s="275">
        <f t="shared" si="35"/>
        <v>954293.25</v>
      </c>
      <c r="AE380" s="276">
        <f t="shared" si="36"/>
        <v>3817173</v>
      </c>
    </row>
    <row r="381" spans="2:31">
      <c r="B381" s="227" t="s">
        <v>706</v>
      </c>
      <c r="C381" s="228" t="s">
        <v>711</v>
      </c>
      <c r="D381" s="228" t="s">
        <v>110</v>
      </c>
      <c r="E381" s="228" t="s">
        <v>142</v>
      </c>
      <c r="F381" s="258" t="s">
        <v>102</v>
      </c>
      <c r="G381" s="374">
        <v>0.5</v>
      </c>
      <c r="H381" s="377">
        <v>12533.468564306489</v>
      </c>
      <c r="I381" s="382">
        <v>115.6419902144599</v>
      </c>
      <c r="J381" s="349">
        <f>Table1[[#This Row],[Embellishment Area (m2)]]*Table1[[#This Row],[Construction Unit Rate ($/m)]]*Table1[[#This Row],[Embellishment Area Factor]]</f>
        <v>724697.62453338585</v>
      </c>
      <c r="K381" s="263">
        <v>0</v>
      </c>
      <c r="L381" s="354">
        <v>85.331826959272703</v>
      </c>
      <c r="M381" s="101">
        <f>Table1[[#This Row],[Size of land (m2)]]*Table1[[#This Row],[Land Unit Rate ($/m2)]]</f>
        <v>0</v>
      </c>
      <c r="N381" s="261">
        <v>2021</v>
      </c>
      <c r="O381" s="219">
        <f>ROUND(IF(Table1[[#This Row],[Valuation Year]]=2016,(Table1[[#This Row],[Total Construction Cost ($)]]+Table1[[#This Row],[Land Value]])*('General Input Sheet'!$G$38/'General Input Sheet'!$G$43),Table1[[#This Row],[Total Construction Cost ($)]]+Table1[[#This Row],[Land Value]]),0)</f>
        <v>724698</v>
      </c>
      <c r="P381" s="139" t="str" cm="1">
        <f t="array" ref="P381">_xlfn.IFS(Table1[[#This Row],[Asset Class]]&lt;&gt;"Local","y",P$11=$E381,"y",Table1[[#This Row],[Asset Class]]="Local","")</f>
        <v/>
      </c>
      <c r="Q381" s="99" t="str" cm="1">
        <f t="array" ref="Q381">_xlfn.IFS(Table1[[#This Row],[Asset Class]]&lt;&gt;"Local","y",Q$11=$E381,"y",Table1[[#This Row],[Asset Class]]="Local","")</f>
        <v>y</v>
      </c>
      <c r="R381" s="99" t="str" cm="1">
        <f t="array" ref="R381">_xlfn.IFS(Table1[[#This Row],[Asset Class]]&lt;&gt;"Local","y",R$11=$E381,"y",Table1[[#This Row],[Asset Class]]="Local","")</f>
        <v/>
      </c>
      <c r="S381" s="358" t="str" cm="1">
        <f t="array" ref="S381">_xlfn.IFS(Table1[[#This Row],[Asset Class]]&lt;&gt;"Local","y",S$11=$E381,"y",Table1[[#This Row],[Asset Class]]="Local","")</f>
        <v/>
      </c>
      <c r="U381" s="109" t="str">
        <f>IF(Table1[[#This Row],[Asset Class]]&lt;&gt;"Local",0.25,IF(P381="y",1,""))</f>
        <v/>
      </c>
      <c r="V381" s="435">
        <f>IF(Table1[[#This Row],[Asset Class]]&lt;&gt;"Local",0.25,IF(Q381="y",1,""))</f>
        <v>1</v>
      </c>
      <c r="W381" s="435" t="str">
        <f>IF(Table1[[#This Row],[Asset Class]]&lt;&gt;"Local",0.25,IF(R381="y",1,""))</f>
        <v/>
      </c>
      <c r="X381" s="435" t="str">
        <f>IF(Table1[[#This Row],[Asset Class]]&lt;&gt;"Local",0.25,IF(S381="y",1,""))</f>
        <v/>
      </c>
      <c r="Y381" s="109">
        <f t="shared" si="31"/>
        <v>1</v>
      </c>
      <c r="AA381" s="274" t="str">
        <f t="shared" si="32"/>
        <v/>
      </c>
      <c r="AB381" s="275">
        <f t="shared" si="33"/>
        <v>724698</v>
      </c>
      <c r="AC381" s="275" t="str">
        <f t="shared" si="34"/>
        <v/>
      </c>
      <c r="AD381" s="275" t="str">
        <f t="shared" si="35"/>
        <v/>
      </c>
      <c r="AE381" s="276">
        <f t="shared" si="36"/>
        <v>724698</v>
      </c>
    </row>
    <row r="382" spans="2:31">
      <c r="B382" s="227" t="s">
        <v>712</v>
      </c>
      <c r="C382" s="228" t="s">
        <v>713</v>
      </c>
      <c r="D382" s="228" t="s">
        <v>110</v>
      </c>
      <c r="E382" s="228" t="s">
        <v>113</v>
      </c>
      <c r="F382" s="258" t="s">
        <v>102</v>
      </c>
      <c r="G382" s="374">
        <v>0.5</v>
      </c>
      <c r="H382" s="377">
        <v>5045.659218910645</v>
      </c>
      <c r="I382" s="382">
        <v>77.371645491830151</v>
      </c>
      <c r="J382" s="349">
        <f>Table1[[#This Row],[Embellishment Area (m2)]]*Table1[[#This Row],[Construction Unit Rate ($/m)]]*Table1[[#This Row],[Embellishment Area Factor]]</f>
        <v>195195.47817906953</v>
      </c>
      <c r="K382" s="263">
        <v>10091.31843782129</v>
      </c>
      <c r="L382" s="354">
        <v>51.919695325664051</v>
      </c>
      <c r="M382" s="101">
        <f>Table1[[#This Row],[Size of land (m2)]]*Table1[[#This Row],[Land Unit Rate ($/m2)]]</f>
        <v>523938.1787259375</v>
      </c>
      <c r="N382" s="261">
        <v>2021</v>
      </c>
      <c r="O382" s="219">
        <f>ROUND(IF(Table1[[#This Row],[Valuation Year]]=2016,(Table1[[#This Row],[Total Construction Cost ($)]]+Table1[[#This Row],[Land Value]])*('General Input Sheet'!$G$38/'General Input Sheet'!$G$43),Table1[[#This Row],[Total Construction Cost ($)]]+Table1[[#This Row],[Land Value]]),0)</f>
        <v>719134</v>
      </c>
      <c r="P382" s="139" t="str" cm="1">
        <f t="array" ref="P382">_xlfn.IFS(Table1[[#This Row],[Asset Class]]&lt;&gt;"Local","y",P$11=$E382,"y",Table1[[#This Row],[Asset Class]]="Local","")</f>
        <v/>
      </c>
      <c r="Q382" s="99" t="str" cm="1">
        <f t="array" ref="Q382">_xlfn.IFS(Table1[[#This Row],[Asset Class]]&lt;&gt;"Local","y",Q$11=$E382,"y",Table1[[#This Row],[Asset Class]]="Local","")</f>
        <v/>
      </c>
      <c r="R382" s="99" t="str" cm="1">
        <f t="array" ref="R382">_xlfn.IFS(Table1[[#This Row],[Asset Class]]&lt;&gt;"Local","y",R$11=$E382,"y",Table1[[#This Row],[Asset Class]]="Local","")</f>
        <v/>
      </c>
      <c r="S382" s="358" t="str" cm="1">
        <f t="array" ref="S382">_xlfn.IFS(Table1[[#This Row],[Asset Class]]&lt;&gt;"Local","y",S$11=$E382,"y",Table1[[#This Row],[Asset Class]]="Local","")</f>
        <v>y</v>
      </c>
      <c r="U382" s="109" t="str">
        <f>IF(Table1[[#This Row],[Asset Class]]&lt;&gt;"Local",0.25,IF(P382="y",1,""))</f>
        <v/>
      </c>
      <c r="V382" s="435" t="str">
        <f>IF(Table1[[#This Row],[Asset Class]]&lt;&gt;"Local",0.25,IF(Q382="y",1,""))</f>
        <v/>
      </c>
      <c r="W382" s="435" t="str">
        <f>IF(Table1[[#This Row],[Asset Class]]&lt;&gt;"Local",0.25,IF(R382="y",1,""))</f>
        <v/>
      </c>
      <c r="X382" s="435">
        <f>IF(Table1[[#This Row],[Asset Class]]&lt;&gt;"Local",0.25,IF(S382="y",1,""))</f>
        <v>1</v>
      </c>
      <c r="Y382" s="109">
        <f t="shared" si="31"/>
        <v>1</v>
      </c>
      <c r="AA382" s="274" t="str">
        <f t="shared" si="32"/>
        <v/>
      </c>
      <c r="AB382" s="275" t="str">
        <f t="shared" si="33"/>
        <v/>
      </c>
      <c r="AC382" s="275" t="str">
        <f t="shared" si="34"/>
        <v/>
      </c>
      <c r="AD382" s="275">
        <f t="shared" si="35"/>
        <v>719134</v>
      </c>
      <c r="AE382" s="276">
        <f t="shared" si="36"/>
        <v>719134</v>
      </c>
    </row>
    <row r="383" spans="2:31">
      <c r="B383" s="227" t="s">
        <v>714</v>
      </c>
      <c r="C383" s="228" t="s">
        <v>715</v>
      </c>
      <c r="D383" s="228" t="s">
        <v>105</v>
      </c>
      <c r="E383" s="228" t="s">
        <v>113</v>
      </c>
      <c r="F383" s="258" t="s">
        <v>102</v>
      </c>
      <c r="G383" s="374">
        <v>0.5</v>
      </c>
      <c r="H383" s="377">
        <v>7200.6963869134797</v>
      </c>
      <c r="I383" s="382">
        <v>566.28724924743767</v>
      </c>
      <c r="J383" s="349">
        <f>Table1[[#This Row],[Embellishment Area (m2)]]*Table1[[#This Row],[Construction Unit Rate ($/m)]]*Table1[[#This Row],[Embellishment Area Factor]]</f>
        <v>2038831.2748055989</v>
      </c>
      <c r="K383" s="263">
        <v>14401.392773826959</v>
      </c>
      <c r="L383" s="354">
        <v>75.676903388107434</v>
      </c>
      <c r="M383" s="101">
        <f>Table1[[#This Row],[Size of land (m2)]]*Table1[[#This Row],[Land Unit Rate ($/m2)]]</f>
        <v>1089852.8095990913</v>
      </c>
      <c r="N383" s="261">
        <v>2021</v>
      </c>
      <c r="O383" s="219">
        <f>ROUND(IF(Table1[[#This Row],[Valuation Year]]=2016,(Table1[[#This Row],[Total Construction Cost ($)]]+Table1[[#This Row],[Land Value]])*('General Input Sheet'!$G$38/'General Input Sheet'!$G$43),Table1[[#This Row],[Total Construction Cost ($)]]+Table1[[#This Row],[Land Value]]),0)</f>
        <v>3128684</v>
      </c>
      <c r="P383" s="139" t="str" cm="1">
        <f t="array" ref="P383">_xlfn.IFS(Table1[[#This Row],[Asset Class]]&lt;&gt;"Local","y",P$11=$E383,"y",Table1[[#This Row],[Asset Class]]="Local","")</f>
        <v>y</v>
      </c>
      <c r="Q383" s="99" t="str" cm="1">
        <f t="array" ref="Q383">_xlfn.IFS(Table1[[#This Row],[Asset Class]]&lt;&gt;"Local","y",Q$11=$E383,"y",Table1[[#This Row],[Asset Class]]="Local","")</f>
        <v>y</v>
      </c>
      <c r="R383" s="99" t="str" cm="1">
        <f t="array" ref="R383">_xlfn.IFS(Table1[[#This Row],[Asset Class]]&lt;&gt;"Local","y",R$11=$E383,"y",Table1[[#This Row],[Asset Class]]="Local","")</f>
        <v>y</v>
      </c>
      <c r="S383" s="358" t="str" cm="1">
        <f t="array" ref="S383">_xlfn.IFS(Table1[[#This Row],[Asset Class]]&lt;&gt;"Local","y",S$11=$E383,"y",Table1[[#This Row],[Asset Class]]="Local","")</f>
        <v>y</v>
      </c>
      <c r="U383" s="109">
        <f>IF(Table1[[#This Row],[Asset Class]]&lt;&gt;"Local",0.25,IF(P383="y",1,""))</f>
        <v>0.25</v>
      </c>
      <c r="V383" s="435">
        <f>IF(Table1[[#This Row],[Asset Class]]&lt;&gt;"Local",0.25,IF(Q383="y",1,""))</f>
        <v>0.25</v>
      </c>
      <c r="W383" s="435">
        <f>IF(Table1[[#This Row],[Asset Class]]&lt;&gt;"Local",0.25,IF(R383="y",1,""))</f>
        <v>0.25</v>
      </c>
      <c r="X383" s="435">
        <f>IF(Table1[[#This Row],[Asset Class]]&lt;&gt;"Local",0.25,IF(S383="y",1,""))</f>
        <v>0.25</v>
      </c>
      <c r="Y383" s="109">
        <f t="shared" si="31"/>
        <v>1</v>
      </c>
      <c r="AA383" s="274">
        <f t="shared" si="32"/>
        <v>782171</v>
      </c>
      <c r="AB383" s="275">
        <f t="shared" si="33"/>
        <v>782171</v>
      </c>
      <c r="AC383" s="275">
        <f t="shared" si="34"/>
        <v>782171</v>
      </c>
      <c r="AD383" s="275">
        <f t="shared" si="35"/>
        <v>782171</v>
      </c>
      <c r="AE383" s="276">
        <f t="shared" si="36"/>
        <v>3128684</v>
      </c>
    </row>
    <row r="384" spans="2:31">
      <c r="B384" s="227" t="s">
        <v>716</v>
      </c>
      <c r="C384" s="228" t="s">
        <v>717</v>
      </c>
      <c r="D384" s="228" t="s">
        <v>110</v>
      </c>
      <c r="E384" s="228" t="s">
        <v>113</v>
      </c>
      <c r="F384" s="258" t="s">
        <v>107</v>
      </c>
      <c r="G384" s="374">
        <v>0.5</v>
      </c>
      <c r="H384" s="377">
        <v>17340.626937103301</v>
      </c>
      <c r="I384" s="382">
        <v>77.371645491830151</v>
      </c>
      <c r="J384" s="349">
        <f>Table1[[#This Row],[Embellishment Area (m2)]]*Table1[[#This Row],[Construction Unit Rate ($/m)]]*Table1[[#This Row],[Embellishment Area Factor]]</f>
        <v>670836.41999181861</v>
      </c>
      <c r="K384" s="263">
        <v>34681.253874206603</v>
      </c>
      <c r="L384" s="354">
        <v>51.919695325664051</v>
      </c>
      <c r="M384" s="101">
        <f>Table1[[#This Row],[Size of land (m2)]]*Table1[[#This Row],[Land Unit Rate ($/m2)]]</f>
        <v>1800640.1346608128</v>
      </c>
      <c r="N384" s="261">
        <v>2021</v>
      </c>
      <c r="O384" s="219">
        <f>ROUND(IF(Table1[[#This Row],[Valuation Year]]=2016,(Table1[[#This Row],[Total Construction Cost ($)]]+Table1[[#This Row],[Land Value]])*('General Input Sheet'!$G$38/'General Input Sheet'!$G$43),Table1[[#This Row],[Total Construction Cost ($)]]+Table1[[#This Row],[Land Value]]),0)</f>
        <v>2471477</v>
      </c>
      <c r="P384" s="139" t="str" cm="1">
        <f t="array" ref="P384">_xlfn.IFS(Table1[[#This Row],[Asset Class]]&lt;&gt;"Local","y",P$11=$E384,"y",Table1[[#This Row],[Asset Class]]="Local","")</f>
        <v/>
      </c>
      <c r="Q384" s="99" t="str" cm="1">
        <f t="array" ref="Q384">_xlfn.IFS(Table1[[#This Row],[Asset Class]]&lt;&gt;"Local","y",Q$11=$E384,"y",Table1[[#This Row],[Asset Class]]="Local","")</f>
        <v/>
      </c>
      <c r="R384" s="99" t="str" cm="1">
        <f t="array" ref="R384">_xlfn.IFS(Table1[[#This Row],[Asset Class]]&lt;&gt;"Local","y",R$11=$E384,"y",Table1[[#This Row],[Asset Class]]="Local","")</f>
        <v/>
      </c>
      <c r="S384" s="358" t="str" cm="1">
        <f t="array" ref="S384">_xlfn.IFS(Table1[[#This Row],[Asset Class]]&lt;&gt;"Local","y",S$11=$E384,"y",Table1[[#This Row],[Asset Class]]="Local","")</f>
        <v>y</v>
      </c>
      <c r="U384" s="109" t="str">
        <f>IF(Table1[[#This Row],[Asset Class]]&lt;&gt;"Local",0.25,IF(P384="y",1,""))</f>
        <v/>
      </c>
      <c r="V384" s="435" t="str">
        <f>IF(Table1[[#This Row],[Asset Class]]&lt;&gt;"Local",0.25,IF(Q384="y",1,""))</f>
        <v/>
      </c>
      <c r="W384" s="435" t="str">
        <f>IF(Table1[[#This Row],[Asset Class]]&lt;&gt;"Local",0.25,IF(R384="y",1,""))</f>
        <v/>
      </c>
      <c r="X384" s="435">
        <f>IF(Table1[[#This Row],[Asset Class]]&lt;&gt;"Local",0.25,IF(S384="y",1,""))</f>
        <v>1</v>
      </c>
      <c r="Y384" s="109">
        <f t="shared" si="31"/>
        <v>1</v>
      </c>
      <c r="AA384" s="274" t="str">
        <f t="shared" si="32"/>
        <v/>
      </c>
      <c r="AB384" s="275" t="str">
        <f t="shared" si="33"/>
        <v/>
      </c>
      <c r="AC384" s="275" t="str">
        <f t="shared" si="34"/>
        <v/>
      </c>
      <c r="AD384" s="275">
        <f t="shared" si="35"/>
        <v>2471477</v>
      </c>
      <c r="AE384" s="276">
        <f t="shared" si="36"/>
        <v>2471477</v>
      </c>
    </row>
    <row r="385" spans="2:31">
      <c r="B385" s="227" t="s">
        <v>718</v>
      </c>
      <c r="C385" s="228" t="s">
        <v>719</v>
      </c>
      <c r="D385" s="228" t="s">
        <v>110</v>
      </c>
      <c r="E385" s="228" t="s">
        <v>142</v>
      </c>
      <c r="F385" s="258" t="s">
        <v>107</v>
      </c>
      <c r="G385" s="374">
        <v>0.5</v>
      </c>
      <c r="H385" s="377">
        <v>7312.9639039244703</v>
      </c>
      <c r="I385" s="382">
        <v>115.6419902144599</v>
      </c>
      <c r="J385" s="349">
        <f>Table1[[#This Row],[Embellishment Area (m2)]]*Table1[[#This Row],[Construction Unit Rate ($/m)]]*Table1[[#This Row],[Embellishment Area Factor]]</f>
        <v>422842.85010816599</v>
      </c>
      <c r="K385" s="263">
        <v>14625.927807848941</v>
      </c>
      <c r="L385" s="354">
        <v>85.331826959272703</v>
      </c>
      <c r="M385" s="101">
        <f>Table1[[#This Row],[Size of land (m2)]]*Table1[[#This Row],[Land Unit Rate ($/m2)]]</f>
        <v>1248057.1408181805</v>
      </c>
      <c r="N385" s="261">
        <v>2021</v>
      </c>
      <c r="O385" s="219">
        <f>ROUND(IF(Table1[[#This Row],[Valuation Year]]=2016,(Table1[[#This Row],[Total Construction Cost ($)]]+Table1[[#This Row],[Land Value]])*('General Input Sheet'!$G$38/'General Input Sheet'!$G$43),Table1[[#This Row],[Total Construction Cost ($)]]+Table1[[#This Row],[Land Value]]),0)</f>
        <v>1670900</v>
      </c>
      <c r="P385" s="139" t="str" cm="1">
        <f t="array" ref="P385">_xlfn.IFS(Table1[[#This Row],[Asset Class]]&lt;&gt;"Local","y",P$11=$E385,"y",Table1[[#This Row],[Asset Class]]="Local","")</f>
        <v/>
      </c>
      <c r="Q385" s="99" t="str" cm="1">
        <f t="array" ref="Q385">_xlfn.IFS(Table1[[#This Row],[Asset Class]]&lt;&gt;"Local","y",Q$11=$E385,"y",Table1[[#This Row],[Asset Class]]="Local","")</f>
        <v>y</v>
      </c>
      <c r="R385" s="99" t="str" cm="1">
        <f t="array" ref="R385">_xlfn.IFS(Table1[[#This Row],[Asset Class]]&lt;&gt;"Local","y",R$11=$E385,"y",Table1[[#This Row],[Asset Class]]="Local","")</f>
        <v/>
      </c>
      <c r="S385" s="358" t="str" cm="1">
        <f t="array" ref="S385">_xlfn.IFS(Table1[[#This Row],[Asset Class]]&lt;&gt;"Local","y",S$11=$E385,"y",Table1[[#This Row],[Asset Class]]="Local","")</f>
        <v/>
      </c>
      <c r="U385" s="109" t="str">
        <f>IF(Table1[[#This Row],[Asset Class]]&lt;&gt;"Local",0.25,IF(P385="y",1,""))</f>
        <v/>
      </c>
      <c r="V385" s="435">
        <f>IF(Table1[[#This Row],[Asset Class]]&lt;&gt;"Local",0.25,IF(Q385="y",1,""))</f>
        <v>1</v>
      </c>
      <c r="W385" s="435" t="str">
        <f>IF(Table1[[#This Row],[Asset Class]]&lt;&gt;"Local",0.25,IF(R385="y",1,""))</f>
        <v/>
      </c>
      <c r="X385" s="435" t="str">
        <f>IF(Table1[[#This Row],[Asset Class]]&lt;&gt;"Local",0.25,IF(S385="y",1,""))</f>
        <v/>
      </c>
      <c r="Y385" s="109">
        <f t="shared" si="31"/>
        <v>1</v>
      </c>
      <c r="AA385" s="274" t="str">
        <f t="shared" si="32"/>
        <v/>
      </c>
      <c r="AB385" s="275">
        <f t="shared" si="33"/>
        <v>1670900</v>
      </c>
      <c r="AC385" s="275" t="str">
        <f t="shared" si="34"/>
        <v/>
      </c>
      <c r="AD385" s="275" t="str">
        <f t="shared" si="35"/>
        <v/>
      </c>
      <c r="AE385" s="276">
        <f t="shared" si="36"/>
        <v>1670900</v>
      </c>
    </row>
    <row r="386" spans="2:31">
      <c r="B386" s="227" t="s">
        <v>718</v>
      </c>
      <c r="C386" s="228" t="s">
        <v>720</v>
      </c>
      <c r="D386" s="228" t="s">
        <v>110</v>
      </c>
      <c r="E386" s="228" t="s">
        <v>142</v>
      </c>
      <c r="F386" s="258" t="s">
        <v>102</v>
      </c>
      <c r="G386" s="374">
        <v>0.5</v>
      </c>
      <c r="H386" s="377">
        <v>3797.7651975389822</v>
      </c>
      <c r="I386" s="382">
        <v>115.6419902144599</v>
      </c>
      <c r="J386" s="349">
        <f>Table1[[#This Row],[Embellishment Area (m2)]]*Table1[[#This Row],[Construction Unit Rate ($/m)]]*Table1[[#This Row],[Embellishment Area Factor]]</f>
        <v>219590.56290530966</v>
      </c>
      <c r="K386" s="263">
        <v>7595.5303950779644</v>
      </c>
      <c r="L386" s="354">
        <v>85.331826959272703</v>
      </c>
      <c r="M386" s="101">
        <f>Table1[[#This Row],[Size of land (m2)]]*Table1[[#This Row],[Land Unit Rate ($/m2)]]</f>
        <v>648140.48533668905</v>
      </c>
      <c r="N386" s="261">
        <v>2021</v>
      </c>
      <c r="O386" s="219">
        <f>ROUND(IF(Table1[[#This Row],[Valuation Year]]=2016,(Table1[[#This Row],[Total Construction Cost ($)]]+Table1[[#This Row],[Land Value]])*('General Input Sheet'!$G$38/'General Input Sheet'!$G$43),Table1[[#This Row],[Total Construction Cost ($)]]+Table1[[#This Row],[Land Value]]),0)</f>
        <v>867731</v>
      </c>
      <c r="P386" s="139" t="str" cm="1">
        <f t="array" ref="P386">_xlfn.IFS(Table1[[#This Row],[Asset Class]]&lt;&gt;"Local","y",P$11=$E386,"y",Table1[[#This Row],[Asset Class]]="Local","")</f>
        <v/>
      </c>
      <c r="Q386" s="99" t="str" cm="1">
        <f t="array" ref="Q386">_xlfn.IFS(Table1[[#This Row],[Asset Class]]&lt;&gt;"Local","y",Q$11=$E386,"y",Table1[[#This Row],[Asset Class]]="Local","")</f>
        <v>y</v>
      </c>
      <c r="R386" s="99" t="str" cm="1">
        <f t="array" ref="R386">_xlfn.IFS(Table1[[#This Row],[Asset Class]]&lt;&gt;"Local","y",R$11=$E386,"y",Table1[[#This Row],[Asset Class]]="Local","")</f>
        <v/>
      </c>
      <c r="S386" s="358" t="str" cm="1">
        <f t="array" ref="S386">_xlfn.IFS(Table1[[#This Row],[Asset Class]]&lt;&gt;"Local","y",S$11=$E386,"y",Table1[[#This Row],[Asset Class]]="Local","")</f>
        <v/>
      </c>
      <c r="U386" s="109" t="str">
        <f>IF(Table1[[#This Row],[Asset Class]]&lt;&gt;"Local",0.25,IF(P386="y",1,""))</f>
        <v/>
      </c>
      <c r="V386" s="435">
        <f>IF(Table1[[#This Row],[Asset Class]]&lt;&gt;"Local",0.25,IF(Q386="y",1,""))</f>
        <v>1</v>
      </c>
      <c r="W386" s="435" t="str">
        <f>IF(Table1[[#This Row],[Asset Class]]&lt;&gt;"Local",0.25,IF(R386="y",1,""))</f>
        <v/>
      </c>
      <c r="X386" s="435" t="str">
        <f>IF(Table1[[#This Row],[Asset Class]]&lt;&gt;"Local",0.25,IF(S386="y",1,""))</f>
        <v/>
      </c>
      <c r="Y386" s="109">
        <f t="shared" si="31"/>
        <v>1</v>
      </c>
      <c r="AA386" s="274" t="str">
        <f t="shared" si="32"/>
        <v/>
      </c>
      <c r="AB386" s="275">
        <f t="shared" si="33"/>
        <v>867731</v>
      </c>
      <c r="AC386" s="275" t="str">
        <f t="shared" si="34"/>
        <v/>
      </c>
      <c r="AD386" s="275" t="str">
        <f t="shared" si="35"/>
        <v/>
      </c>
      <c r="AE386" s="276">
        <f t="shared" si="36"/>
        <v>867731</v>
      </c>
    </row>
    <row r="387" spans="2:31">
      <c r="B387" s="227" t="s">
        <v>721</v>
      </c>
      <c r="C387" s="228" t="s">
        <v>722</v>
      </c>
      <c r="D387" s="228" t="s">
        <v>110</v>
      </c>
      <c r="E387" s="228" t="s">
        <v>142</v>
      </c>
      <c r="F387" s="258" t="s">
        <v>107</v>
      </c>
      <c r="G387" s="374">
        <v>0.5</v>
      </c>
      <c r="H387" s="377">
        <v>4195.3269119831639</v>
      </c>
      <c r="I387" s="382">
        <v>115.6419902144599</v>
      </c>
      <c r="J387" s="349">
        <f>Table1[[#This Row],[Embellishment Area (m2)]]*Table1[[#This Row],[Construction Unit Rate ($/m)]]*Table1[[#This Row],[Embellishment Area Factor]]</f>
        <v>242577.97685100866</v>
      </c>
      <c r="K387" s="263">
        <v>8390.6538239663278</v>
      </c>
      <c r="L387" s="354">
        <v>85.331826959272703</v>
      </c>
      <c r="M387" s="101">
        <f>Table1[[#This Row],[Size of land (m2)]]*Table1[[#This Row],[Land Unit Rate ($/m2)]]</f>
        <v>715989.82018185453</v>
      </c>
      <c r="N387" s="261">
        <v>2021</v>
      </c>
      <c r="O387" s="219">
        <f>ROUND(IF(Table1[[#This Row],[Valuation Year]]=2016,(Table1[[#This Row],[Total Construction Cost ($)]]+Table1[[#This Row],[Land Value]])*('General Input Sheet'!$G$38/'General Input Sheet'!$G$43),Table1[[#This Row],[Total Construction Cost ($)]]+Table1[[#This Row],[Land Value]]),0)</f>
        <v>958568</v>
      </c>
      <c r="P387" s="139" t="str" cm="1">
        <f t="array" ref="P387">_xlfn.IFS(Table1[[#This Row],[Asset Class]]&lt;&gt;"Local","y",P$11=$E387,"y",Table1[[#This Row],[Asset Class]]="Local","")</f>
        <v/>
      </c>
      <c r="Q387" s="99" t="str" cm="1">
        <f t="array" ref="Q387">_xlfn.IFS(Table1[[#This Row],[Asset Class]]&lt;&gt;"Local","y",Q$11=$E387,"y",Table1[[#This Row],[Asset Class]]="Local","")</f>
        <v>y</v>
      </c>
      <c r="R387" s="99" t="str" cm="1">
        <f t="array" ref="R387">_xlfn.IFS(Table1[[#This Row],[Asset Class]]&lt;&gt;"Local","y",R$11=$E387,"y",Table1[[#This Row],[Asset Class]]="Local","")</f>
        <v/>
      </c>
      <c r="S387" s="358" t="str" cm="1">
        <f t="array" ref="S387">_xlfn.IFS(Table1[[#This Row],[Asset Class]]&lt;&gt;"Local","y",S$11=$E387,"y",Table1[[#This Row],[Asset Class]]="Local","")</f>
        <v/>
      </c>
      <c r="U387" s="109" t="str">
        <f>IF(Table1[[#This Row],[Asset Class]]&lt;&gt;"Local",0.25,IF(P387="y",1,""))</f>
        <v/>
      </c>
      <c r="V387" s="435">
        <f>IF(Table1[[#This Row],[Asset Class]]&lt;&gt;"Local",0.25,IF(Q387="y",1,""))</f>
        <v>1</v>
      </c>
      <c r="W387" s="435" t="str">
        <f>IF(Table1[[#This Row],[Asset Class]]&lt;&gt;"Local",0.25,IF(R387="y",1,""))</f>
        <v/>
      </c>
      <c r="X387" s="435" t="str">
        <f>IF(Table1[[#This Row],[Asset Class]]&lt;&gt;"Local",0.25,IF(S387="y",1,""))</f>
        <v/>
      </c>
      <c r="Y387" s="109">
        <f t="shared" si="31"/>
        <v>1</v>
      </c>
      <c r="AA387" s="274" t="str">
        <f t="shared" si="32"/>
        <v/>
      </c>
      <c r="AB387" s="275">
        <f t="shared" si="33"/>
        <v>958568</v>
      </c>
      <c r="AC387" s="275" t="str">
        <f t="shared" si="34"/>
        <v/>
      </c>
      <c r="AD387" s="275" t="str">
        <f t="shared" si="35"/>
        <v/>
      </c>
      <c r="AE387" s="276">
        <f t="shared" si="36"/>
        <v>958568</v>
      </c>
    </row>
    <row r="388" spans="2:31">
      <c r="B388" s="227" t="s">
        <v>721</v>
      </c>
      <c r="C388" s="228" t="s">
        <v>723</v>
      </c>
      <c r="D388" s="228" t="s">
        <v>110</v>
      </c>
      <c r="E388" s="228" t="s">
        <v>142</v>
      </c>
      <c r="F388" s="258" t="s">
        <v>102</v>
      </c>
      <c r="G388" s="374">
        <v>0.5</v>
      </c>
      <c r="H388" s="377">
        <v>1527.9143998708439</v>
      </c>
      <c r="I388" s="382">
        <v>115.6419902144599</v>
      </c>
      <c r="J388" s="349">
        <f>Table1[[#This Row],[Embellishment Area (m2)]]*Table1[[#This Row],[Construction Unit Rate ($/m)]]*Table1[[#This Row],[Embellishment Area Factor]]</f>
        <v>88345.531039198249</v>
      </c>
      <c r="K388" s="263">
        <v>3055.8287997416878</v>
      </c>
      <c r="L388" s="354">
        <v>85.331826959272703</v>
      </c>
      <c r="M388" s="101">
        <f>Table1[[#This Row],[Size of land (m2)]]*Table1[[#This Row],[Land Unit Rate ($/m2)]]</f>
        <v>260759.45435671971</v>
      </c>
      <c r="N388" s="261">
        <v>2021</v>
      </c>
      <c r="O388" s="219">
        <f>ROUND(IF(Table1[[#This Row],[Valuation Year]]=2016,(Table1[[#This Row],[Total Construction Cost ($)]]+Table1[[#This Row],[Land Value]])*('General Input Sheet'!$G$38/'General Input Sheet'!$G$43),Table1[[#This Row],[Total Construction Cost ($)]]+Table1[[#This Row],[Land Value]]),0)</f>
        <v>349105</v>
      </c>
      <c r="P388" s="139" t="str" cm="1">
        <f t="array" ref="P388">_xlfn.IFS(Table1[[#This Row],[Asset Class]]&lt;&gt;"Local","y",P$11=$E388,"y",Table1[[#This Row],[Asset Class]]="Local","")</f>
        <v/>
      </c>
      <c r="Q388" s="99" t="str" cm="1">
        <f t="array" ref="Q388">_xlfn.IFS(Table1[[#This Row],[Asset Class]]&lt;&gt;"Local","y",Q$11=$E388,"y",Table1[[#This Row],[Asset Class]]="Local","")</f>
        <v>y</v>
      </c>
      <c r="R388" s="99" t="str" cm="1">
        <f t="array" ref="R388">_xlfn.IFS(Table1[[#This Row],[Asset Class]]&lt;&gt;"Local","y",R$11=$E388,"y",Table1[[#This Row],[Asset Class]]="Local","")</f>
        <v/>
      </c>
      <c r="S388" s="358" t="str" cm="1">
        <f t="array" ref="S388">_xlfn.IFS(Table1[[#This Row],[Asset Class]]&lt;&gt;"Local","y",S$11=$E388,"y",Table1[[#This Row],[Asset Class]]="Local","")</f>
        <v/>
      </c>
      <c r="U388" s="109" t="str">
        <f>IF(Table1[[#This Row],[Asset Class]]&lt;&gt;"Local",0.25,IF(P388="y",1,""))</f>
        <v/>
      </c>
      <c r="V388" s="435">
        <f>IF(Table1[[#This Row],[Asset Class]]&lt;&gt;"Local",0.25,IF(Q388="y",1,""))</f>
        <v>1</v>
      </c>
      <c r="W388" s="435" t="str">
        <f>IF(Table1[[#This Row],[Asset Class]]&lt;&gt;"Local",0.25,IF(R388="y",1,""))</f>
        <v/>
      </c>
      <c r="X388" s="435" t="str">
        <f>IF(Table1[[#This Row],[Asset Class]]&lt;&gt;"Local",0.25,IF(S388="y",1,""))</f>
        <v/>
      </c>
      <c r="Y388" s="109">
        <f t="shared" si="31"/>
        <v>1</v>
      </c>
      <c r="AA388" s="274" t="str">
        <f t="shared" si="32"/>
        <v/>
      </c>
      <c r="AB388" s="275">
        <f t="shared" si="33"/>
        <v>349105</v>
      </c>
      <c r="AC388" s="275" t="str">
        <f t="shared" si="34"/>
        <v/>
      </c>
      <c r="AD388" s="275" t="str">
        <f t="shared" si="35"/>
        <v/>
      </c>
      <c r="AE388" s="276">
        <f t="shared" si="36"/>
        <v>349105</v>
      </c>
    </row>
    <row r="389" spans="2:31">
      <c r="B389" s="227" t="s">
        <v>724</v>
      </c>
      <c r="C389" s="228" t="s">
        <v>725</v>
      </c>
      <c r="D389" s="228" t="s">
        <v>105</v>
      </c>
      <c r="E389" s="228" t="s">
        <v>142</v>
      </c>
      <c r="F389" s="258" t="s">
        <v>130</v>
      </c>
      <c r="G389" s="374">
        <v>0.5</v>
      </c>
      <c r="H389" s="377">
        <v>9691.9216020549393</v>
      </c>
      <c r="I389" s="382">
        <v>406.79298511948269</v>
      </c>
      <c r="J389" s="349">
        <f>Table1[[#This Row],[Embellishment Area (m2)]]*Table1[[#This Row],[Construction Unit Rate ($/m)]]*Table1[[#This Row],[Embellishment Area Factor]]</f>
        <v>1971302.8600219639</v>
      </c>
      <c r="K389" s="263">
        <v>19383.843204109879</v>
      </c>
      <c r="L389" s="354">
        <v>77.249060510664719</v>
      </c>
      <c r="M389" s="101">
        <f>Table1[[#This Row],[Size of land (m2)]]*Table1[[#This Row],[Land Unit Rate ($/m2)]]</f>
        <v>1497383.6766035212</v>
      </c>
      <c r="N389" s="261">
        <v>2021</v>
      </c>
      <c r="O389" s="219">
        <f>ROUND(IF(Table1[[#This Row],[Valuation Year]]=2016,(Table1[[#This Row],[Total Construction Cost ($)]]+Table1[[#This Row],[Land Value]])*('General Input Sheet'!$G$38/'General Input Sheet'!$G$43),Table1[[#This Row],[Total Construction Cost ($)]]+Table1[[#This Row],[Land Value]]),0)</f>
        <v>3468687</v>
      </c>
      <c r="P389" s="139" t="str" cm="1">
        <f t="array" ref="P389">_xlfn.IFS(Table1[[#This Row],[Asset Class]]&lt;&gt;"Local","y",P$11=$E389,"y",Table1[[#This Row],[Asset Class]]="Local","")</f>
        <v>y</v>
      </c>
      <c r="Q389" s="99" t="str" cm="1">
        <f t="array" ref="Q389">_xlfn.IFS(Table1[[#This Row],[Asset Class]]&lt;&gt;"Local","y",Q$11=$E389,"y",Table1[[#This Row],[Asset Class]]="Local","")</f>
        <v>y</v>
      </c>
      <c r="R389" s="99" t="str" cm="1">
        <f t="array" ref="R389">_xlfn.IFS(Table1[[#This Row],[Asset Class]]&lt;&gt;"Local","y",R$11=$E389,"y",Table1[[#This Row],[Asset Class]]="Local","")</f>
        <v>y</v>
      </c>
      <c r="S389" s="358" t="str" cm="1">
        <f t="array" ref="S389">_xlfn.IFS(Table1[[#This Row],[Asset Class]]&lt;&gt;"Local","y",S$11=$E389,"y",Table1[[#This Row],[Asset Class]]="Local","")</f>
        <v>y</v>
      </c>
      <c r="U389" s="109">
        <f>IF(Table1[[#This Row],[Asset Class]]&lt;&gt;"Local",0.25,IF(P389="y",1,""))</f>
        <v>0.25</v>
      </c>
      <c r="V389" s="435">
        <f>IF(Table1[[#This Row],[Asset Class]]&lt;&gt;"Local",0.25,IF(Q389="y",1,""))</f>
        <v>0.25</v>
      </c>
      <c r="W389" s="435">
        <f>IF(Table1[[#This Row],[Asset Class]]&lt;&gt;"Local",0.25,IF(R389="y",1,""))</f>
        <v>0.25</v>
      </c>
      <c r="X389" s="435">
        <f>IF(Table1[[#This Row],[Asset Class]]&lt;&gt;"Local",0.25,IF(S389="y",1,""))</f>
        <v>0.25</v>
      </c>
      <c r="Y389" s="109">
        <f t="shared" si="31"/>
        <v>1</v>
      </c>
      <c r="AA389" s="274">
        <f t="shared" si="32"/>
        <v>867171.75</v>
      </c>
      <c r="AB389" s="275">
        <f t="shared" si="33"/>
        <v>867171.75</v>
      </c>
      <c r="AC389" s="275">
        <f t="shared" si="34"/>
        <v>867171.75</v>
      </c>
      <c r="AD389" s="275">
        <f t="shared" si="35"/>
        <v>867171.75</v>
      </c>
      <c r="AE389" s="276">
        <f t="shared" si="36"/>
        <v>3468687</v>
      </c>
    </row>
    <row r="390" spans="2:31">
      <c r="B390" s="227" t="s">
        <v>726</v>
      </c>
      <c r="C390" s="228" t="s">
        <v>727</v>
      </c>
      <c r="D390" s="228" t="s">
        <v>110</v>
      </c>
      <c r="E390" s="228" t="s">
        <v>142</v>
      </c>
      <c r="F390" s="258" t="s">
        <v>102</v>
      </c>
      <c r="G390" s="374">
        <v>0.5</v>
      </c>
      <c r="H390" s="377">
        <v>5631.8463029378199</v>
      </c>
      <c r="I390" s="382">
        <v>115.6419902144599</v>
      </c>
      <c r="J390" s="349">
        <f>Table1[[#This Row],[Embellishment Area (m2)]]*Table1[[#This Row],[Construction Unit Rate ($/m)]]*Table1[[#This Row],[Embellishment Area Factor]]</f>
        <v>325638.95752683876</v>
      </c>
      <c r="K390" s="263">
        <v>11263.69260587564</v>
      </c>
      <c r="L390" s="354">
        <v>85.331826959272703</v>
      </c>
      <c r="M390" s="101">
        <f>Table1[[#This Row],[Size of land (m2)]]*Table1[[#This Row],[Land Unit Rate ($/m2)]]</f>
        <v>961151.46836701955</v>
      </c>
      <c r="N390" s="261">
        <v>2021</v>
      </c>
      <c r="O390" s="219">
        <f>ROUND(IF(Table1[[#This Row],[Valuation Year]]=2016,(Table1[[#This Row],[Total Construction Cost ($)]]+Table1[[#This Row],[Land Value]])*('General Input Sheet'!$G$38/'General Input Sheet'!$G$43),Table1[[#This Row],[Total Construction Cost ($)]]+Table1[[#This Row],[Land Value]]),0)</f>
        <v>1286790</v>
      </c>
      <c r="P390" s="139" t="str" cm="1">
        <f t="array" ref="P390">_xlfn.IFS(Table1[[#This Row],[Asset Class]]&lt;&gt;"Local","y",P$11=$E390,"y",Table1[[#This Row],[Asset Class]]="Local","")</f>
        <v/>
      </c>
      <c r="Q390" s="99" t="str" cm="1">
        <f t="array" ref="Q390">_xlfn.IFS(Table1[[#This Row],[Asset Class]]&lt;&gt;"Local","y",Q$11=$E390,"y",Table1[[#This Row],[Asset Class]]="Local","")</f>
        <v>y</v>
      </c>
      <c r="R390" s="99" t="str" cm="1">
        <f t="array" ref="R390">_xlfn.IFS(Table1[[#This Row],[Asset Class]]&lt;&gt;"Local","y",R$11=$E390,"y",Table1[[#This Row],[Asset Class]]="Local","")</f>
        <v/>
      </c>
      <c r="S390" s="358" t="str" cm="1">
        <f t="array" ref="S390">_xlfn.IFS(Table1[[#This Row],[Asset Class]]&lt;&gt;"Local","y",S$11=$E390,"y",Table1[[#This Row],[Asset Class]]="Local","")</f>
        <v/>
      </c>
      <c r="U390" s="109" t="str">
        <f>IF(Table1[[#This Row],[Asset Class]]&lt;&gt;"Local",0.25,IF(P390="y",1,""))</f>
        <v/>
      </c>
      <c r="V390" s="435">
        <f>IF(Table1[[#This Row],[Asset Class]]&lt;&gt;"Local",0.25,IF(Q390="y",1,""))</f>
        <v>1</v>
      </c>
      <c r="W390" s="435" t="str">
        <f>IF(Table1[[#This Row],[Asset Class]]&lt;&gt;"Local",0.25,IF(R390="y",1,""))</f>
        <v/>
      </c>
      <c r="X390" s="435" t="str">
        <f>IF(Table1[[#This Row],[Asset Class]]&lt;&gt;"Local",0.25,IF(S390="y",1,""))</f>
        <v/>
      </c>
      <c r="Y390" s="109">
        <f t="shared" si="31"/>
        <v>1</v>
      </c>
      <c r="AA390" s="274" t="str">
        <f t="shared" si="32"/>
        <v/>
      </c>
      <c r="AB390" s="275">
        <f t="shared" si="33"/>
        <v>1286790</v>
      </c>
      <c r="AC390" s="275" t="str">
        <f t="shared" si="34"/>
        <v/>
      </c>
      <c r="AD390" s="275" t="str">
        <f t="shared" si="35"/>
        <v/>
      </c>
      <c r="AE390" s="276">
        <f t="shared" si="36"/>
        <v>1286790</v>
      </c>
    </row>
    <row r="391" spans="2:31">
      <c r="B391" s="227" t="s">
        <v>728</v>
      </c>
      <c r="C391" s="228" t="s">
        <v>729</v>
      </c>
      <c r="D391" s="228" t="s">
        <v>105</v>
      </c>
      <c r="E391" s="228" t="s">
        <v>142</v>
      </c>
      <c r="F391" s="258" t="s">
        <v>130</v>
      </c>
      <c r="G391" s="374">
        <v>0.5</v>
      </c>
      <c r="H391" s="378">
        <v>6623.3853462997449</v>
      </c>
      <c r="I391" s="382">
        <v>406.79298511948269</v>
      </c>
      <c r="J391" s="349">
        <f>Table1[[#This Row],[Embellishment Area (m2)]]*Table1[[#This Row],[Construction Unit Rate ($/m)]]*Table1[[#This Row],[Embellishment Area Factor]]</f>
        <v>1347173.348308956</v>
      </c>
      <c r="K391" s="263">
        <v>13246.77069259949</v>
      </c>
      <c r="L391" s="354">
        <v>77.249060510664719</v>
      </c>
      <c r="M391" s="101">
        <f>Table1[[#This Row],[Size of land (m2)]]*Table1[[#This Row],[Land Unit Rate ($/m2)]]</f>
        <v>1023300.590803518</v>
      </c>
      <c r="N391" s="261">
        <v>2021</v>
      </c>
      <c r="O391" s="101">
        <f>ROUND(IF(Table1[[#This Row],[Valuation Year]]=2016,(Table1[[#This Row],[Total Construction Cost ($)]]+Table1[[#This Row],[Land Value]])*('General Input Sheet'!$G$38/'General Input Sheet'!$G$43),Table1[[#This Row],[Total Construction Cost ($)]]+Table1[[#This Row],[Land Value]]),0)</f>
        <v>2370474</v>
      </c>
      <c r="P391" s="139" t="str" cm="1">
        <f t="array" ref="P391">_xlfn.IFS(Table1[[#This Row],[Asset Class]]&lt;&gt;"Local","y",P$11=$E391,"y",Table1[[#This Row],[Asset Class]]="Local","")</f>
        <v>y</v>
      </c>
      <c r="Q391" s="99" t="str" cm="1">
        <f t="array" ref="Q391">_xlfn.IFS(Table1[[#This Row],[Asset Class]]&lt;&gt;"Local","y",Q$11=$E391,"y",Table1[[#This Row],[Asset Class]]="Local","")</f>
        <v>y</v>
      </c>
      <c r="R391" s="99" t="str" cm="1">
        <f t="array" ref="R391">_xlfn.IFS(Table1[[#This Row],[Asset Class]]&lt;&gt;"Local","y",R$11=$E391,"y",Table1[[#This Row],[Asset Class]]="Local","")</f>
        <v>y</v>
      </c>
      <c r="S391" s="358" t="str" cm="1">
        <f t="array" ref="S391">_xlfn.IFS(Table1[[#This Row],[Asset Class]]&lt;&gt;"Local","y",S$11=$E391,"y",Table1[[#This Row],[Asset Class]]="Local","")</f>
        <v>y</v>
      </c>
      <c r="U391" s="109">
        <f>IF(Table1[[#This Row],[Asset Class]]&lt;&gt;"Local",0.25,IF(P391="y",1,""))</f>
        <v>0.25</v>
      </c>
      <c r="V391" s="435">
        <f>IF(Table1[[#This Row],[Asset Class]]&lt;&gt;"Local",0.25,IF(Q391="y",1,""))</f>
        <v>0.25</v>
      </c>
      <c r="W391" s="435">
        <f>IF(Table1[[#This Row],[Asset Class]]&lt;&gt;"Local",0.25,IF(R391="y",1,""))</f>
        <v>0.25</v>
      </c>
      <c r="X391" s="435">
        <f>IF(Table1[[#This Row],[Asset Class]]&lt;&gt;"Local",0.25,IF(S391="y",1,""))</f>
        <v>0.25</v>
      </c>
      <c r="Y391" s="109">
        <f t="shared" si="31"/>
        <v>1</v>
      </c>
      <c r="AA391" s="274">
        <f t="shared" si="32"/>
        <v>592618.5</v>
      </c>
      <c r="AB391" s="275">
        <f t="shared" si="33"/>
        <v>592618.5</v>
      </c>
      <c r="AC391" s="275">
        <f t="shared" si="34"/>
        <v>592618.5</v>
      </c>
      <c r="AD391" s="275">
        <f t="shared" si="35"/>
        <v>592618.5</v>
      </c>
      <c r="AE391" s="276">
        <f t="shared" si="36"/>
        <v>2370474</v>
      </c>
    </row>
    <row r="392" spans="2:31">
      <c r="B392" s="227" t="s">
        <v>730</v>
      </c>
      <c r="C392" s="228" t="s">
        <v>731</v>
      </c>
      <c r="D392" s="228" t="s">
        <v>110</v>
      </c>
      <c r="E392" s="228" t="s">
        <v>142</v>
      </c>
      <c r="F392" s="258" t="s">
        <v>107</v>
      </c>
      <c r="G392" s="374">
        <v>0.5</v>
      </c>
      <c r="H392" s="378">
        <v>3683.3417024068922</v>
      </c>
      <c r="I392" s="382">
        <v>115.6419902144599</v>
      </c>
      <c r="J392" s="349">
        <f>Table1[[#This Row],[Embellishment Area (m2)]]*Table1[[#This Row],[Construction Unit Rate ($/m)]]*Table1[[#This Row],[Embellishment Area Factor]]</f>
        <v>212974.48255312495</v>
      </c>
      <c r="K392" s="263">
        <v>7366.6834048137844</v>
      </c>
      <c r="L392" s="354">
        <v>85.331826959272703</v>
      </c>
      <c r="M392" s="101">
        <f>Table1[[#This Row],[Size of land (m2)]]*Table1[[#This Row],[Land Unit Rate ($/m2)]]</f>
        <v>628612.55356331577</v>
      </c>
      <c r="N392" s="261">
        <v>2021</v>
      </c>
      <c r="O392" s="101">
        <f>ROUND(IF(Table1[[#This Row],[Valuation Year]]=2016,(Table1[[#This Row],[Total Construction Cost ($)]]+Table1[[#This Row],[Land Value]])*('General Input Sheet'!$G$38/'General Input Sheet'!$G$43),Table1[[#This Row],[Total Construction Cost ($)]]+Table1[[#This Row],[Land Value]]),0)</f>
        <v>841587</v>
      </c>
      <c r="P392" s="139" t="str" cm="1">
        <f t="array" ref="P392">_xlfn.IFS(Table1[[#This Row],[Asset Class]]&lt;&gt;"Local","y",P$11=$E392,"y",Table1[[#This Row],[Asset Class]]="Local","")</f>
        <v/>
      </c>
      <c r="Q392" s="99" t="str" cm="1">
        <f t="array" ref="Q392">_xlfn.IFS(Table1[[#This Row],[Asset Class]]&lt;&gt;"Local","y",Q$11=$E392,"y",Table1[[#This Row],[Asset Class]]="Local","")</f>
        <v>y</v>
      </c>
      <c r="R392" s="99" t="str" cm="1">
        <f t="array" ref="R392">_xlfn.IFS(Table1[[#This Row],[Asset Class]]&lt;&gt;"Local","y",R$11=$E392,"y",Table1[[#This Row],[Asset Class]]="Local","")</f>
        <v/>
      </c>
      <c r="S392" s="358" t="str" cm="1">
        <f t="array" ref="S392">_xlfn.IFS(Table1[[#This Row],[Asset Class]]&lt;&gt;"Local","y",S$11=$E392,"y",Table1[[#This Row],[Asset Class]]="Local","")</f>
        <v/>
      </c>
      <c r="U392" s="109" t="str">
        <f>IF(Table1[[#This Row],[Asset Class]]&lt;&gt;"Local",0.25,IF(P392="y",1,""))</f>
        <v/>
      </c>
      <c r="V392" s="435">
        <f>IF(Table1[[#This Row],[Asset Class]]&lt;&gt;"Local",0.25,IF(Q392="y",1,""))</f>
        <v>1</v>
      </c>
      <c r="W392" s="435" t="str">
        <f>IF(Table1[[#This Row],[Asset Class]]&lt;&gt;"Local",0.25,IF(R392="y",1,""))</f>
        <v/>
      </c>
      <c r="X392" s="435" t="str">
        <f>IF(Table1[[#This Row],[Asset Class]]&lt;&gt;"Local",0.25,IF(S392="y",1,""))</f>
        <v/>
      </c>
      <c r="Y392" s="109">
        <f t="shared" si="31"/>
        <v>1</v>
      </c>
      <c r="AA392" s="274" t="str">
        <f t="shared" si="32"/>
        <v/>
      </c>
      <c r="AB392" s="275">
        <f t="shared" si="33"/>
        <v>841587</v>
      </c>
      <c r="AC392" s="275" t="str">
        <f t="shared" si="34"/>
        <v/>
      </c>
      <c r="AD392" s="275" t="str">
        <f t="shared" si="35"/>
        <v/>
      </c>
      <c r="AE392" s="276">
        <f t="shared" si="36"/>
        <v>841587</v>
      </c>
    </row>
    <row r="393" spans="2:31">
      <c r="B393" s="227" t="s">
        <v>732</v>
      </c>
      <c r="C393" s="228" t="s">
        <v>733</v>
      </c>
      <c r="D393" s="228" t="s">
        <v>110</v>
      </c>
      <c r="E393" s="228" t="s">
        <v>142</v>
      </c>
      <c r="F393" s="258" t="s">
        <v>102</v>
      </c>
      <c r="G393" s="374">
        <v>0.5</v>
      </c>
      <c r="H393" s="378">
        <v>1140.2964915811031</v>
      </c>
      <c r="I393" s="382">
        <v>115.6419902144599</v>
      </c>
      <c r="J393" s="349">
        <f>Table1[[#This Row],[Embellishment Area (m2)]]*Table1[[#This Row],[Construction Unit Rate ($/m)]]*Table1[[#This Row],[Embellishment Area Factor]]</f>
        <v>65933.077860502439</v>
      </c>
      <c r="K393" s="263">
        <v>2280.5929831622061</v>
      </c>
      <c r="L393" s="354">
        <v>85.331826959272703</v>
      </c>
      <c r="M393" s="101">
        <f>Table1[[#This Row],[Size of land (m2)]]*Table1[[#This Row],[Land Unit Rate ($/m2)]]</f>
        <v>194607.16580372889</v>
      </c>
      <c r="N393" s="261">
        <v>2021</v>
      </c>
      <c r="O393" s="101">
        <f>ROUND(IF(Table1[[#This Row],[Valuation Year]]=2016,(Table1[[#This Row],[Total Construction Cost ($)]]+Table1[[#This Row],[Land Value]])*('General Input Sheet'!$G$38/'General Input Sheet'!$G$43),Table1[[#This Row],[Total Construction Cost ($)]]+Table1[[#This Row],[Land Value]]),0)</f>
        <v>260540</v>
      </c>
      <c r="P393" s="139" t="str" cm="1">
        <f t="array" ref="P393">_xlfn.IFS(Table1[[#This Row],[Asset Class]]&lt;&gt;"Local","y",P$11=$E393,"y",Table1[[#This Row],[Asset Class]]="Local","")</f>
        <v/>
      </c>
      <c r="Q393" s="99" t="str" cm="1">
        <f t="array" ref="Q393">_xlfn.IFS(Table1[[#This Row],[Asset Class]]&lt;&gt;"Local","y",Q$11=$E393,"y",Table1[[#This Row],[Asset Class]]="Local","")</f>
        <v>y</v>
      </c>
      <c r="R393" s="99" t="str" cm="1">
        <f t="array" ref="R393">_xlfn.IFS(Table1[[#This Row],[Asset Class]]&lt;&gt;"Local","y",R$11=$E393,"y",Table1[[#This Row],[Asset Class]]="Local","")</f>
        <v/>
      </c>
      <c r="S393" s="358" t="str" cm="1">
        <f t="array" ref="S393">_xlfn.IFS(Table1[[#This Row],[Asset Class]]&lt;&gt;"Local","y",S$11=$E393,"y",Table1[[#This Row],[Asset Class]]="Local","")</f>
        <v/>
      </c>
      <c r="U393" s="109" t="str">
        <f>IF(Table1[[#This Row],[Asset Class]]&lt;&gt;"Local",0.25,IF(P393="y",1,""))</f>
        <v/>
      </c>
      <c r="V393" s="435">
        <f>IF(Table1[[#This Row],[Asset Class]]&lt;&gt;"Local",0.25,IF(Q393="y",1,""))</f>
        <v>1</v>
      </c>
      <c r="W393" s="435" t="str">
        <f>IF(Table1[[#This Row],[Asset Class]]&lt;&gt;"Local",0.25,IF(R393="y",1,""))</f>
        <v/>
      </c>
      <c r="X393" s="435" t="str">
        <f>IF(Table1[[#This Row],[Asset Class]]&lt;&gt;"Local",0.25,IF(S393="y",1,""))</f>
        <v/>
      </c>
      <c r="Y393" s="109">
        <f t="shared" si="31"/>
        <v>1</v>
      </c>
      <c r="AA393" s="274" t="str">
        <f t="shared" si="32"/>
        <v/>
      </c>
      <c r="AB393" s="275">
        <f t="shared" si="33"/>
        <v>260540</v>
      </c>
      <c r="AC393" s="275" t="str">
        <f t="shared" si="34"/>
        <v/>
      </c>
      <c r="AD393" s="275" t="str">
        <f t="shared" si="35"/>
        <v/>
      </c>
      <c r="AE393" s="276">
        <f t="shared" si="36"/>
        <v>260540</v>
      </c>
    </row>
    <row r="394" spans="2:31">
      <c r="B394" s="227" t="s">
        <v>734</v>
      </c>
      <c r="C394" s="228" t="s">
        <v>735</v>
      </c>
      <c r="D394" s="228" t="s">
        <v>105</v>
      </c>
      <c r="E394" s="228" t="s">
        <v>142</v>
      </c>
      <c r="F394" s="258" t="s">
        <v>102</v>
      </c>
      <c r="G394" s="374">
        <v>0.5</v>
      </c>
      <c r="H394" s="378">
        <v>44298.843375113014</v>
      </c>
      <c r="I394" s="382">
        <v>406.79298511948269</v>
      </c>
      <c r="J394" s="349">
        <f>Table1[[#This Row],[Embellishment Area (m2)]]*Table1[[#This Row],[Construction Unit Rate ($/m)]]*Table1[[#This Row],[Embellishment Area Factor]]</f>
        <v>9010229.3669513222</v>
      </c>
      <c r="K394" s="263">
        <v>88597.686750226028</v>
      </c>
      <c r="L394" s="354">
        <v>77.249060510664719</v>
      </c>
      <c r="M394" s="101">
        <f>Table1[[#This Row],[Size of land (m2)]]*Table1[[#This Row],[Land Unit Rate ($/m2)]]</f>
        <v>6844088.0648731282</v>
      </c>
      <c r="N394" s="261">
        <v>2021</v>
      </c>
      <c r="O394" s="101">
        <f>ROUND(IF(Table1[[#This Row],[Valuation Year]]=2016,(Table1[[#This Row],[Total Construction Cost ($)]]+Table1[[#This Row],[Land Value]])*('General Input Sheet'!$G$38/'General Input Sheet'!$G$43),Table1[[#This Row],[Total Construction Cost ($)]]+Table1[[#This Row],[Land Value]]),0)</f>
        <v>15854317</v>
      </c>
      <c r="P394" s="139" t="str" cm="1">
        <f t="array" ref="P394">_xlfn.IFS(Table1[[#This Row],[Asset Class]]&lt;&gt;"Local","y",P$11=$E394,"y",Table1[[#This Row],[Asset Class]]="Local","")</f>
        <v>y</v>
      </c>
      <c r="Q394" s="99" t="str" cm="1">
        <f t="array" ref="Q394">_xlfn.IFS(Table1[[#This Row],[Asset Class]]&lt;&gt;"Local","y",Q$11=$E394,"y",Table1[[#This Row],[Asset Class]]="Local","")</f>
        <v>y</v>
      </c>
      <c r="R394" s="99" t="str" cm="1">
        <f t="array" ref="R394">_xlfn.IFS(Table1[[#This Row],[Asset Class]]&lt;&gt;"Local","y",R$11=$E394,"y",Table1[[#This Row],[Asset Class]]="Local","")</f>
        <v>y</v>
      </c>
      <c r="S394" s="358" t="str" cm="1">
        <f t="array" ref="S394">_xlfn.IFS(Table1[[#This Row],[Asset Class]]&lt;&gt;"Local","y",S$11=$E394,"y",Table1[[#This Row],[Asset Class]]="Local","")</f>
        <v>y</v>
      </c>
      <c r="U394" s="109">
        <f>IF(Table1[[#This Row],[Asset Class]]&lt;&gt;"Local",0.25,IF(P394="y",1,""))</f>
        <v>0.25</v>
      </c>
      <c r="V394" s="435">
        <f>IF(Table1[[#This Row],[Asset Class]]&lt;&gt;"Local",0.25,IF(Q394="y",1,""))</f>
        <v>0.25</v>
      </c>
      <c r="W394" s="435">
        <f>IF(Table1[[#This Row],[Asset Class]]&lt;&gt;"Local",0.25,IF(R394="y",1,""))</f>
        <v>0.25</v>
      </c>
      <c r="X394" s="435">
        <f>IF(Table1[[#This Row],[Asset Class]]&lt;&gt;"Local",0.25,IF(S394="y",1,""))</f>
        <v>0.25</v>
      </c>
      <c r="Y394" s="109">
        <f t="shared" si="31"/>
        <v>1</v>
      </c>
      <c r="AA394" s="274">
        <f t="shared" si="32"/>
        <v>3963579.25</v>
      </c>
      <c r="AB394" s="275">
        <f t="shared" si="33"/>
        <v>3963579.25</v>
      </c>
      <c r="AC394" s="275">
        <f t="shared" si="34"/>
        <v>3963579.25</v>
      </c>
      <c r="AD394" s="275">
        <f t="shared" si="35"/>
        <v>3963579.25</v>
      </c>
      <c r="AE394" s="276">
        <f t="shared" si="36"/>
        <v>15854317</v>
      </c>
    </row>
    <row r="395" spans="2:31">
      <c r="B395" s="227" t="s">
        <v>734</v>
      </c>
      <c r="C395" s="228" t="s">
        <v>736</v>
      </c>
      <c r="D395" s="228" t="s">
        <v>105</v>
      </c>
      <c r="E395" s="228" t="s">
        <v>142</v>
      </c>
      <c r="F395" s="258" t="s">
        <v>102</v>
      </c>
      <c r="G395" s="374">
        <v>0.5</v>
      </c>
      <c r="H395" s="378">
        <v>56676.250548296302</v>
      </c>
      <c r="I395" s="382">
        <v>406.79298511948269</v>
      </c>
      <c r="J395" s="349">
        <f>Table1[[#This Row],[Embellishment Area (m2)]]*Table1[[#This Row],[Construction Unit Rate ($/m)]]*Table1[[#This Row],[Embellishment Area Factor]]</f>
        <v>11527750.572960585</v>
      </c>
      <c r="K395" s="263">
        <v>113352.5010965926</v>
      </c>
      <c r="L395" s="354">
        <v>77.249060510664719</v>
      </c>
      <c r="M395" s="101">
        <f>Table1[[#This Row],[Size of land (m2)]]*Table1[[#This Row],[Land Unit Rate ($/m2)]]</f>
        <v>8756374.216245871</v>
      </c>
      <c r="N395" s="261">
        <v>2021</v>
      </c>
      <c r="O395" s="101">
        <f>ROUND(IF(Table1[[#This Row],[Valuation Year]]=2016,(Table1[[#This Row],[Total Construction Cost ($)]]+Table1[[#This Row],[Land Value]])*('General Input Sheet'!$G$38/'General Input Sheet'!$G$43),Table1[[#This Row],[Total Construction Cost ($)]]+Table1[[#This Row],[Land Value]]),0)</f>
        <v>20284125</v>
      </c>
      <c r="P395" s="139" t="str" cm="1">
        <f t="array" ref="P395">_xlfn.IFS(Table1[[#This Row],[Asset Class]]&lt;&gt;"Local","y",P$11=$E395,"y",Table1[[#This Row],[Asset Class]]="Local","")</f>
        <v>y</v>
      </c>
      <c r="Q395" s="99" t="str" cm="1">
        <f t="array" ref="Q395">_xlfn.IFS(Table1[[#This Row],[Asset Class]]&lt;&gt;"Local","y",Q$11=$E395,"y",Table1[[#This Row],[Asset Class]]="Local","")</f>
        <v>y</v>
      </c>
      <c r="R395" s="99" t="str" cm="1">
        <f t="array" ref="R395">_xlfn.IFS(Table1[[#This Row],[Asset Class]]&lt;&gt;"Local","y",R$11=$E395,"y",Table1[[#This Row],[Asset Class]]="Local","")</f>
        <v>y</v>
      </c>
      <c r="S395" s="358" t="str" cm="1">
        <f t="array" ref="S395">_xlfn.IFS(Table1[[#This Row],[Asset Class]]&lt;&gt;"Local","y",S$11=$E395,"y",Table1[[#This Row],[Asset Class]]="Local","")</f>
        <v>y</v>
      </c>
      <c r="U395" s="109">
        <f>IF(Table1[[#This Row],[Asset Class]]&lt;&gt;"Local",0.25,IF(P395="y",1,""))</f>
        <v>0.25</v>
      </c>
      <c r="V395" s="435">
        <f>IF(Table1[[#This Row],[Asset Class]]&lt;&gt;"Local",0.25,IF(Q395="y",1,""))</f>
        <v>0.25</v>
      </c>
      <c r="W395" s="435">
        <f>IF(Table1[[#This Row],[Asset Class]]&lt;&gt;"Local",0.25,IF(R395="y",1,""))</f>
        <v>0.25</v>
      </c>
      <c r="X395" s="435">
        <f>IF(Table1[[#This Row],[Asset Class]]&lt;&gt;"Local",0.25,IF(S395="y",1,""))</f>
        <v>0.25</v>
      </c>
      <c r="Y395" s="109">
        <f t="shared" si="31"/>
        <v>1</v>
      </c>
      <c r="AA395" s="274">
        <f t="shared" si="32"/>
        <v>5071031.25</v>
      </c>
      <c r="AB395" s="275">
        <f t="shared" si="33"/>
        <v>5071031.25</v>
      </c>
      <c r="AC395" s="275">
        <f t="shared" si="34"/>
        <v>5071031.25</v>
      </c>
      <c r="AD395" s="275">
        <f t="shared" si="35"/>
        <v>5071031.25</v>
      </c>
      <c r="AE395" s="276">
        <f t="shared" si="36"/>
        <v>20284125</v>
      </c>
    </row>
    <row r="396" spans="2:31">
      <c r="B396" s="227" t="s">
        <v>737</v>
      </c>
      <c r="C396" s="228" t="s">
        <v>738</v>
      </c>
      <c r="D396" s="228" t="s">
        <v>100</v>
      </c>
      <c r="E396" s="228" t="s">
        <v>142</v>
      </c>
      <c r="F396" s="258" t="s">
        <v>135</v>
      </c>
      <c r="G396" s="374">
        <v>0.5</v>
      </c>
      <c r="H396" s="377">
        <v>144173.3000430626</v>
      </c>
      <c r="I396" s="382">
        <v>236.89696198394208</v>
      </c>
      <c r="J396" s="349">
        <f>Table1[[#This Row],[Embellishment Area (m2)]]*Table1[[#This Row],[Construction Unit Rate ($/m)]]*Table1[[#This Row],[Embellishment Area Factor]]</f>
        <v>17077108.389700439</v>
      </c>
      <c r="K396" s="263">
        <v>288346.6000861252</v>
      </c>
      <c r="L396" s="354">
        <v>76.269268802397988</v>
      </c>
      <c r="M396" s="101">
        <f>Table1[[#This Row],[Size of land (m2)]]*Table1[[#This Row],[Land Unit Rate ($/m2)]]</f>
        <v>21991984.350226238</v>
      </c>
      <c r="N396" s="261">
        <v>2021</v>
      </c>
      <c r="O396" s="219">
        <f>ROUND(IF(Table1[[#This Row],[Valuation Year]]=2016,(Table1[[#This Row],[Total Construction Cost ($)]]+Table1[[#This Row],[Land Value]])*('General Input Sheet'!$G$38/'General Input Sheet'!$G$43),Table1[[#This Row],[Total Construction Cost ($)]]+Table1[[#This Row],[Land Value]]),0)</f>
        <v>39069093</v>
      </c>
      <c r="P396" s="139" t="str" cm="1">
        <f t="array" ref="P396">_xlfn.IFS(Table1[[#This Row],[Asset Class]]&lt;&gt;"Local","y",P$11=$E396,"y",Table1[[#This Row],[Asset Class]]="Local","")</f>
        <v>y</v>
      </c>
      <c r="Q396" s="99" t="str" cm="1">
        <f t="array" ref="Q396">_xlfn.IFS(Table1[[#This Row],[Asset Class]]&lt;&gt;"Local","y",Q$11=$E396,"y",Table1[[#This Row],[Asset Class]]="Local","")</f>
        <v>y</v>
      </c>
      <c r="R396" s="99" t="str" cm="1">
        <f t="array" ref="R396">_xlfn.IFS(Table1[[#This Row],[Asset Class]]&lt;&gt;"Local","y",R$11=$E396,"y",Table1[[#This Row],[Asset Class]]="Local","")</f>
        <v>y</v>
      </c>
      <c r="S396" s="358" t="str" cm="1">
        <f t="array" ref="S396">_xlfn.IFS(Table1[[#This Row],[Asset Class]]&lt;&gt;"Local","y",S$11=$E396,"y",Table1[[#This Row],[Asset Class]]="Local","")</f>
        <v>y</v>
      </c>
      <c r="U396" s="109">
        <f>IF(Table1[[#This Row],[Asset Class]]&lt;&gt;"Local",0.25,IF(P396="y",1,""))</f>
        <v>0.25</v>
      </c>
      <c r="V396" s="435">
        <f>IF(Table1[[#This Row],[Asset Class]]&lt;&gt;"Local",0.25,IF(Q396="y",1,""))</f>
        <v>0.25</v>
      </c>
      <c r="W396" s="435">
        <f>IF(Table1[[#This Row],[Asset Class]]&lt;&gt;"Local",0.25,IF(R396="y",1,""))</f>
        <v>0.25</v>
      </c>
      <c r="X396" s="435">
        <f>IF(Table1[[#This Row],[Asset Class]]&lt;&gt;"Local",0.25,IF(S396="y",1,""))</f>
        <v>0.25</v>
      </c>
      <c r="Y396" s="109">
        <f t="shared" si="31"/>
        <v>1</v>
      </c>
      <c r="AA396" s="274">
        <f t="shared" si="32"/>
        <v>9767273.25</v>
      </c>
      <c r="AB396" s="275">
        <f t="shared" si="33"/>
        <v>9767273.25</v>
      </c>
      <c r="AC396" s="275">
        <f t="shared" si="34"/>
        <v>9767273.25</v>
      </c>
      <c r="AD396" s="275">
        <f t="shared" si="35"/>
        <v>9767273.25</v>
      </c>
      <c r="AE396" s="276">
        <f t="shared" si="36"/>
        <v>39069093</v>
      </c>
    </row>
    <row r="397" spans="2:31">
      <c r="B397" s="227" t="s">
        <v>739</v>
      </c>
      <c r="C397" s="228" t="s">
        <v>740</v>
      </c>
      <c r="D397" s="228" t="s">
        <v>100</v>
      </c>
      <c r="E397" s="228" t="s">
        <v>142</v>
      </c>
      <c r="F397" s="258" t="s">
        <v>130</v>
      </c>
      <c r="G397" s="374">
        <v>0.5</v>
      </c>
      <c r="H397" s="377">
        <v>11259.114823864005</v>
      </c>
      <c r="I397" s="382">
        <v>236.89696198394208</v>
      </c>
      <c r="J397" s="349">
        <f>Table1[[#This Row],[Embellishment Area (m2)]]*Table1[[#This Row],[Construction Unit Rate ($/m)]]*Table1[[#This Row],[Embellishment Area Factor]]</f>
        <v>1333625.0482008751</v>
      </c>
      <c r="K397" s="263">
        <v>22518.229647728011</v>
      </c>
      <c r="L397" s="354">
        <v>76.269268802397988</v>
      </c>
      <c r="M397" s="101">
        <f>Table1[[#This Row],[Size of land (m2)]]*Table1[[#This Row],[Land Unit Rate ($/m2)]]</f>
        <v>1717448.9099566955</v>
      </c>
      <c r="N397" s="261">
        <v>2021</v>
      </c>
      <c r="O397" s="219">
        <f>ROUND(IF(Table1[[#This Row],[Valuation Year]]=2016,(Table1[[#This Row],[Total Construction Cost ($)]]+Table1[[#This Row],[Land Value]])*('General Input Sheet'!$G$38/'General Input Sheet'!$G$43),Table1[[#This Row],[Total Construction Cost ($)]]+Table1[[#This Row],[Land Value]]),0)</f>
        <v>3051074</v>
      </c>
      <c r="P397" s="139" t="str" cm="1">
        <f t="array" ref="P397">_xlfn.IFS(Table1[[#This Row],[Asset Class]]&lt;&gt;"Local","y",P$11=$E397,"y",Table1[[#This Row],[Asset Class]]="Local","")</f>
        <v>y</v>
      </c>
      <c r="Q397" s="99" t="str" cm="1">
        <f t="array" ref="Q397">_xlfn.IFS(Table1[[#This Row],[Asset Class]]&lt;&gt;"Local","y",Q$11=$E397,"y",Table1[[#This Row],[Asset Class]]="Local","")</f>
        <v>y</v>
      </c>
      <c r="R397" s="99" t="str" cm="1">
        <f t="array" ref="R397">_xlfn.IFS(Table1[[#This Row],[Asset Class]]&lt;&gt;"Local","y",R$11=$E397,"y",Table1[[#This Row],[Asset Class]]="Local","")</f>
        <v>y</v>
      </c>
      <c r="S397" s="358" t="str" cm="1">
        <f t="array" ref="S397">_xlfn.IFS(Table1[[#This Row],[Asset Class]]&lt;&gt;"Local","y",S$11=$E397,"y",Table1[[#This Row],[Asset Class]]="Local","")</f>
        <v>y</v>
      </c>
      <c r="U397" s="109">
        <f>IF(Table1[[#This Row],[Asset Class]]&lt;&gt;"Local",0.25,IF(P397="y",1,""))</f>
        <v>0.25</v>
      </c>
      <c r="V397" s="435">
        <f>IF(Table1[[#This Row],[Asset Class]]&lt;&gt;"Local",0.25,IF(Q397="y",1,""))</f>
        <v>0.25</v>
      </c>
      <c r="W397" s="435">
        <f>IF(Table1[[#This Row],[Asset Class]]&lt;&gt;"Local",0.25,IF(R397="y",1,""))</f>
        <v>0.25</v>
      </c>
      <c r="X397" s="435">
        <f>IF(Table1[[#This Row],[Asset Class]]&lt;&gt;"Local",0.25,IF(S397="y",1,""))</f>
        <v>0.25</v>
      </c>
      <c r="Y397" s="109">
        <f t="shared" si="31"/>
        <v>1</v>
      </c>
      <c r="AA397" s="274">
        <f t="shared" si="32"/>
        <v>762768.5</v>
      </c>
      <c r="AB397" s="275">
        <f t="shared" si="33"/>
        <v>762768.5</v>
      </c>
      <c r="AC397" s="275">
        <f t="shared" si="34"/>
        <v>762768.5</v>
      </c>
      <c r="AD397" s="275">
        <f t="shared" si="35"/>
        <v>762768.5</v>
      </c>
      <c r="AE397" s="276">
        <f t="shared" si="36"/>
        <v>3051074</v>
      </c>
    </row>
    <row r="398" spans="2:31">
      <c r="B398" s="227" t="s">
        <v>741</v>
      </c>
      <c r="C398" s="228" t="s">
        <v>742</v>
      </c>
      <c r="D398" s="228" t="s">
        <v>105</v>
      </c>
      <c r="E398" s="228" t="s">
        <v>142</v>
      </c>
      <c r="F398" s="258" t="s">
        <v>102</v>
      </c>
      <c r="G398" s="374">
        <v>0.5</v>
      </c>
      <c r="H398" s="377">
        <v>128740.1781459855</v>
      </c>
      <c r="I398" s="382">
        <v>406.79298511948269</v>
      </c>
      <c r="J398" s="349">
        <f>Table1[[#This Row],[Embellishment Area (m2)]]*Table1[[#This Row],[Construction Unit Rate ($/m)]]*Table1[[#This Row],[Embellishment Area Factor]]</f>
        <v>26185300.686409716</v>
      </c>
      <c r="K398" s="263">
        <v>257480.35629197099</v>
      </c>
      <c r="L398" s="354">
        <v>77.249060510664719</v>
      </c>
      <c r="M398" s="101">
        <f>Table1[[#This Row],[Size of land (m2)]]*Table1[[#This Row],[Land Unit Rate ($/m2)]]</f>
        <v>19890115.62350598</v>
      </c>
      <c r="N398" s="261">
        <v>2021</v>
      </c>
      <c r="O398" s="219">
        <f>ROUND(IF(Table1[[#This Row],[Valuation Year]]=2016,(Table1[[#This Row],[Total Construction Cost ($)]]+Table1[[#This Row],[Land Value]])*('General Input Sheet'!$G$38/'General Input Sheet'!$G$43),Table1[[#This Row],[Total Construction Cost ($)]]+Table1[[#This Row],[Land Value]]),0)</f>
        <v>46075416</v>
      </c>
      <c r="P398" s="139" t="str" cm="1">
        <f t="array" ref="P398">_xlfn.IFS(Table1[[#This Row],[Asset Class]]&lt;&gt;"Local","y",P$11=$E398,"y",Table1[[#This Row],[Asset Class]]="Local","")</f>
        <v>y</v>
      </c>
      <c r="Q398" s="99" t="str" cm="1">
        <f t="array" ref="Q398">_xlfn.IFS(Table1[[#This Row],[Asset Class]]&lt;&gt;"Local","y",Q$11=$E398,"y",Table1[[#This Row],[Asset Class]]="Local","")</f>
        <v>y</v>
      </c>
      <c r="R398" s="99" t="str" cm="1">
        <f t="array" ref="R398">_xlfn.IFS(Table1[[#This Row],[Asset Class]]&lt;&gt;"Local","y",R$11=$E398,"y",Table1[[#This Row],[Asset Class]]="Local","")</f>
        <v>y</v>
      </c>
      <c r="S398" s="358" t="str" cm="1">
        <f t="array" ref="S398">_xlfn.IFS(Table1[[#This Row],[Asset Class]]&lt;&gt;"Local","y",S$11=$E398,"y",Table1[[#This Row],[Asset Class]]="Local","")</f>
        <v>y</v>
      </c>
      <c r="U398" s="109">
        <f>IF(Table1[[#This Row],[Asset Class]]&lt;&gt;"Local",0.25,IF(P398="y",1,""))</f>
        <v>0.25</v>
      </c>
      <c r="V398" s="435">
        <f>IF(Table1[[#This Row],[Asset Class]]&lt;&gt;"Local",0.25,IF(Q398="y",1,""))</f>
        <v>0.25</v>
      </c>
      <c r="W398" s="435">
        <f>IF(Table1[[#This Row],[Asset Class]]&lt;&gt;"Local",0.25,IF(R398="y",1,""))</f>
        <v>0.25</v>
      </c>
      <c r="X398" s="435">
        <f>IF(Table1[[#This Row],[Asset Class]]&lt;&gt;"Local",0.25,IF(S398="y",1,""))</f>
        <v>0.25</v>
      </c>
      <c r="Y398" s="109">
        <f t="shared" si="31"/>
        <v>1</v>
      </c>
      <c r="AA398" s="274">
        <f t="shared" si="32"/>
        <v>11518854</v>
      </c>
      <c r="AB398" s="275">
        <f t="shared" si="33"/>
        <v>11518854</v>
      </c>
      <c r="AC398" s="275">
        <f t="shared" si="34"/>
        <v>11518854</v>
      </c>
      <c r="AD398" s="275">
        <f t="shared" si="35"/>
        <v>11518854</v>
      </c>
      <c r="AE398" s="276">
        <f t="shared" si="36"/>
        <v>46075416</v>
      </c>
    </row>
    <row r="399" spans="2:31">
      <c r="B399" s="227" t="s">
        <v>741</v>
      </c>
      <c r="C399" s="228" t="s">
        <v>743</v>
      </c>
      <c r="D399" s="228" t="s">
        <v>105</v>
      </c>
      <c r="E399" s="228" t="s">
        <v>142</v>
      </c>
      <c r="F399" s="258" t="s">
        <v>135</v>
      </c>
      <c r="G399" s="374">
        <v>0.5</v>
      </c>
      <c r="H399" s="377">
        <v>33392.814383908233</v>
      </c>
      <c r="I399" s="382">
        <v>406.79298511948269</v>
      </c>
      <c r="J399" s="349">
        <f>Table1[[#This Row],[Embellishment Area (m2)]]*Table1[[#This Row],[Construction Unit Rate ($/m)]]*Table1[[#This Row],[Embellishment Area Factor]]</f>
        <v>6791981.3223854145</v>
      </c>
      <c r="K399" s="263">
        <v>66785.628767816466</v>
      </c>
      <c r="L399" s="354">
        <v>77.249060510664719</v>
      </c>
      <c r="M399" s="101">
        <f>Table1[[#This Row],[Size of land (m2)]]*Table1[[#This Row],[Land Unit Rate ($/m2)]]</f>
        <v>5159127.0779278446</v>
      </c>
      <c r="N399" s="261">
        <v>2021</v>
      </c>
      <c r="O399" s="219">
        <f>ROUND(IF(Table1[[#This Row],[Valuation Year]]=2016,(Table1[[#This Row],[Total Construction Cost ($)]]+Table1[[#This Row],[Land Value]])*('General Input Sheet'!$G$38/'General Input Sheet'!$G$43),Table1[[#This Row],[Total Construction Cost ($)]]+Table1[[#This Row],[Land Value]]),0)</f>
        <v>11951108</v>
      </c>
      <c r="P399" s="139" t="str" cm="1">
        <f t="array" ref="P399">_xlfn.IFS(Table1[[#This Row],[Asset Class]]&lt;&gt;"Local","y",P$11=$E399,"y",Table1[[#This Row],[Asset Class]]="Local","")</f>
        <v>y</v>
      </c>
      <c r="Q399" s="99" t="str" cm="1">
        <f t="array" ref="Q399">_xlfn.IFS(Table1[[#This Row],[Asset Class]]&lt;&gt;"Local","y",Q$11=$E399,"y",Table1[[#This Row],[Asset Class]]="Local","")</f>
        <v>y</v>
      </c>
      <c r="R399" s="99" t="str" cm="1">
        <f t="array" ref="R399">_xlfn.IFS(Table1[[#This Row],[Asset Class]]&lt;&gt;"Local","y",R$11=$E399,"y",Table1[[#This Row],[Asset Class]]="Local","")</f>
        <v>y</v>
      </c>
      <c r="S399" s="358" t="str" cm="1">
        <f t="array" ref="S399">_xlfn.IFS(Table1[[#This Row],[Asset Class]]&lt;&gt;"Local","y",S$11=$E399,"y",Table1[[#This Row],[Asset Class]]="Local","")</f>
        <v>y</v>
      </c>
      <c r="U399" s="109">
        <f>IF(Table1[[#This Row],[Asset Class]]&lt;&gt;"Local",0.25,IF(P399="y",1,""))</f>
        <v>0.25</v>
      </c>
      <c r="V399" s="435">
        <f>IF(Table1[[#This Row],[Asset Class]]&lt;&gt;"Local",0.25,IF(Q399="y",1,""))</f>
        <v>0.25</v>
      </c>
      <c r="W399" s="435">
        <f>IF(Table1[[#This Row],[Asset Class]]&lt;&gt;"Local",0.25,IF(R399="y",1,""))</f>
        <v>0.25</v>
      </c>
      <c r="X399" s="435">
        <f>IF(Table1[[#This Row],[Asset Class]]&lt;&gt;"Local",0.25,IF(S399="y",1,""))</f>
        <v>0.25</v>
      </c>
      <c r="Y399" s="109">
        <f t="shared" ref="Y399:Y462" si="37">SUM(U399:X399)</f>
        <v>1</v>
      </c>
      <c r="AA399" s="274">
        <f t="shared" ref="AA399:AA462" si="38">IF(U399="","",(U399/$Y399)*$O399)</f>
        <v>2987777</v>
      </c>
      <c r="AB399" s="275">
        <f t="shared" ref="AB399:AB462" si="39">IF(V399="","",(V399/$Y399)*$O399)</f>
        <v>2987777</v>
      </c>
      <c r="AC399" s="275">
        <f t="shared" ref="AC399:AC462" si="40">IF(W399="","",(W399/$Y399)*$O399)</f>
        <v>2987777</v>
      </c>
      <c r="AD399" s="275">
        <f t="shared" ref="AD399:AD462" si="41">IF(X399="","",(X399/$Y399)*$O399)</f>
        <v>2987777</v>
      </c>
      <c r="AE399" s="276">
        <f t="shared" ref="AE399:AE462" si="42">SUM(AA399:AD399)</f>
        <v>11951108</v>
      </c>
    </row>
    <row r="400" spans="2:31">
      <c r="B400" s="227" t="s">
        <v>741</v>
      </c>
      <c r="C400" s="228" t="s">
        <v>744</v>
      </c>
      <c r="D400" s="228" t="s">
        <v>105</v>
      </c>
      <c r="E400" s="228" t="s">
        <v>142</v>
      </c>
      <c r="F400" s="258" t="s">
        <v>107</v>
      </c>
      <c r="G400" s="374">
        <v>0.5</v>
      </c>
      <c r="H400" s="377">
        <v>111637.21405773854</v>
      </c>
      <c r="I400" s="382">
        <v>406.79298511948269</v>
      </c>
      <c r="J400" s="349">
        <f>Table1[[#This Row],[Embellishment Area (m2)]]*Table1[[#This Row],[Construction Unit Rate ($/m)]]*Table1[[#This Row],[Embellishment Area Factor]]</f>
        <v>22706617.778485071</v>
      </c>
      <c r="K400" s="263">
        <v>223274.42811547709</v>
      </c>
      <c r="L400" s="354">
        <v>77.249060510664719</v>
      </c>
      <c r="M400" s="101">
        <f>Table1[[#This Row],[Size of land (m2)]]*Table1[[#This Row],[Land Unit Rate ($/m2)]]</f>
        <v>17247739.807976551</v>
      </c>
      <c r="N400" s="261">
        <v>2021</v>
      </c>
      <c r="O400" s="219">
        <f>ROUND(IF(Table1[[#This Row],[Valuation Year]]=2016,(Table1[[#This Row],[Total Construction Cost ($)]]+Table1[[#This Row],[Land Value]])*('General Input Sheet'!$G$38/'General Input Sheet'!$G$43),Table1[[#This Row],[Total Construction Cost ($)]]+Table1[[#This Row],[Land Value]]),0)</f>
        <v>39954358</v>
      </c>
      <c r="P400" s="139" t="str" cm="1">
        <f t="array" ref="P400">_xlfn.IFS(Table1[[#This Row],[Asset Class]]&lt;&gt;"Local","y",P$11=$E400,"y",Table1[[#This Row],[Asset Class]]="Local","")</f>
        <v>y</v>
      </c>
      <c r="Q400" s="99" t="str" cm="1">
        <f t="array" ref="Q400">_xlfn.IFS(Table1[[#This Row],[Asset Class]]&lt;&gt;"Local","y",Q$11=$E400,"y",Table1[[#This Row],[Asset Class]]="Local","")</f>
        <v>y</v>
      </c>
      <c r="R400" s="99" t="str" cm="1">
        <f t="array" ref="R400">_xlfn.IFS(Table1[[#This Row],[Asset Class]]&lt;&gt;"Local","y",R$11=$E400,"y",Table1[[#This Row],[Asset Class]]="Local","")</f>
        <v>y</v>
      </c>
      <c r="S400" s="358" t="str" cm="1">
        <f t="array" ref="S400">_xlfn.IFS(Table1[[#This Row],[Asset Class]]&lt;&gt;"Local","y",S$11=$E400,"y",Table1[[#This Row],[Asset Class]]="Local","")</f>
        <v>y</v>
      </c>
      <c r="U400" s="109">
        <f>IF(Table1[[#This Row],[Asset Class]]&lt;&gt;"Local",0.25,IF(P400="y",1,""))</f>
        <v>0.25</v>
      </c>
      <c r="V400" s="435">
        <f>IF(Table1[[#This Row],[Asset Class]]&lt;&gt;"Local",0.25,IF(Q400="y",1,""))</f>
        <v>0.25</v>
      </c>
      <c r="W400" s="435">
        <f>IF(Table1[[#This Row],[Asset Class]]&lt;&gt;"Local",0.25,IF(R400="y",1,""))</f>
        <v>0.25</v>
      </c>
      <c r="X400" s="435">
        <f>IF(Table1[[#This Row],[Asset Class]]&lt;&gt;"Local",0.25,IF(S400="y",1,""))</f>
        <v>0.25</v>
      </c>
      <c r="Y400" s="109">
        <f t="shared" si="37"/>
        <v>1</v>
      </c>
      <c r="AA400" s="274">
        <f t="shared" si="38"/>
        <v>9988589.5</v>
      </c>
      <c r="AB400" s="275">
        <f t="shared" si="39"/>
        <v>9988589.5</v>
      </c>
      <c r="AC400" s="275">
        <f t="shared" si="40"/>
        <v>9988589.5</v>
      </c>
      <c r="AD400" s="275">
        <f t="shared" si="41"/>
        <v>9988589.5</v>
      </c>
      <c r="AE400" s="276">
        <f t="shared" si="42"/>
        <v>39954358</v>
      </c>
    </row>
    <row r="401" spans="2:31">
      <c r="B401" s="227" t="s">
        <v>741</v>
      </c>
      <c r="C401" s="228" t="s">
        <v>745</v>
      </c>
      <c r="D401" s="228" t="s">
        <v>105</v>
      </c>
      <c r="E401" s="228" t="s">
        <v>142</v>
      </c>
      <c r="F401" s="258" t="s">
        <v>107</v>
      </c>
      <c r="G401" s="374">
        <v>0.5</v>
      </c>
      <c r="H401" s="377">
        <v>20927.737721734789</v>
      </c>
      <c r="I401" s="382">
        <v>406.79298511948269</v>
      </c>
      <c r="J401" s="349">
        <f>Table1[[#This Row],[Embellishment Area (m2)]]*Table1[[#This Row],[Construction Unit Rate ($/m)]]*Table1[[#This Row],[Embellishment Area Factor]]</f>
        <v>4256628.4498110488</v>
      </c>
      <c r="K401" s="263">
        <v>41855.475443469579</v>
      </c>
      <c r="L401" s="354">
        <v>77.249060510664719</v>
      </c>
      <c r="M401" s="101">
        <f>Table1[[#This Row],[Size of land (m2)]]*Table1[[#This Row],[Land Unit Rate ($/m2)]]</f>
        <v>3233296.1552352225</v>
      </c>
      <c r="N401" s="261">
        <v>2021</v>
      </c>
      <c r="O401" s="219">
        <f>ROUND(IF(Table1[[#This Row],[Valuation Year]]=2016,(Table1[[#This Row],[Total Construction Cost ($)]]+Table1[[#This Row],[Land Value]])*('General Input Sheet'!$G$38/'General Input Sheet'!$G$43),Table1[[#This Row],[Total Construction Cost ($)]]+Table1[[#This Row],[Land Value]]),0)</f>
        <v>7489925</v>
      </c>
      <c r="P401" s="139" t="str" cm="1">
        <f t="array" ref="P401">_xlfn.IFS(Table1[[#This Row],[Asset Class]]&lt;&gt;"Local","y",P$11=$E401,"y",Table1[[#This Row],[Asset Class]]="Local","")</f>
        <v>y</v>
      </c>
      <c r="Q401" s="99" t="str" cm="1">
        <f t="array" ref="Q401">_xlfn.IFS(Table1[[#This Row],[Asset Class]]&lt;&gt;"Local","y",Q$11=$E401,"y",Table1[[#This Row],[Asset Class]]="Local","")</f>
        <v>y</v>
      </c>
      <c r="R401" s="99" t="str" cm="1">
        <f t="array" ref="R401">_xlfn.IFS(Table1[[#This Row],[Asset Class]]&lt;&gt;"Local","y",R$11=$E401,"y",Table1[[#This Row],[Asset Class]]="Local","")</f>
        <v>y</v>
      </c>
      <c r="S401" s="358" t="str" cm="1">
        <f t="array" ref="S401">_xlfn.IFS(Table1[[#This Row],[Asset Class]]&lt;&gt;"Local","y",S$11=$E401,"y",Table1[[#This Row],[Asset Class]]="Local","")</f>
        <v>y</v>
      </c>
      <c r="U401" s="109">
        <f>IF(Table1[[#This Row],[Asset Class]]&lt;&gt;"Local",0.25,IF(P401="y",1,""))</f>
        <v>0.25</v>
      </c>
      <c r="V401" s="435">
        <f>IF(Table1[[#This Row],[Asset Class]]&lt;&gt;"Local",0.25,IF(Q401="y",1,""))</f>
        <v>0.25</v>
      </c>
      <c r="W401" s="435">
        <f>IF(Table1[[#This Row],[Asset Class]]&lt;&gt;"Local",0.25,IF(R401="y",1,""))</f>
        <v>0.25</v>
      </c>
      <c r="X401" s="435">
        <f>IF(Table1[[#This Row],[Asset Class]]&lt;&gt;"Local",0.25,IF(S401="y",1,""))</f>
        <v>0.25</v>
      </c>
      <c r="Y401" s="109">
        <f t="shared" si="37"/>
        <v>1</v>
      </c>
      <c r="AA401" s="274">
        <f t="shared" si="38"/>
        <v>1872481.25</v>
      </c>
      <c r="AB401" s="275">
        <f t="shared" si="39"/>
        <v>1872481.25</v>
      </c>
      <c r="AC401" s="275">
        <f t="shared" si="40"/>
        <v>1872481.25</v>
      </c>
      <c r="AD401" s="275">
        <f t="shared" si="41"/>
        <v>1872481.25</v>
      </c>
      <c r="AE401" s="276">
        <f t="shared" si="42"/>
        <v>7489925</v>
      </c>
    </row>
    <row r="402" spans="2:31">
      <c r="B402" s="227" t="s">
        <v>741</v>
      </c>
      <c r="C402" s="228" t="s">
        <v>746</v>
      </c>
      <c r="D402" s="228" t="s">
        <v>105</v>
      </c>
      <c r="E402" s="228" t="s">
        <v>142</v>
      </c>
      <c r="F402" s="258" t="s">
        <v>135</v>
      </c>
      <c r="G402" s="374">
        <v>0.5</v>
      </c>
      <c r="H402" s="377">
        <v>11652.420785889595</v>
      </c>
      <c r="I402" s="382">
        <v>406.79298511948269</v>
      </c>
      <c r="J402" s="349">
        <f>Table1[[#This Row],[Embellishment Area (m2)]]*Table1[[#This Row],[Construction Unit Rate ($/m)]]*Table1[[#This Row],[Embellishment Area Factor]]</f>
        <v>2370061.5176801686</v>
      </c>
      <c r="K402" s="263">
        <v>23304.84157177919</v>
      </c>
      <c r="L402" s="354">
        <v>77.249060510664719</v>
      </c>
      <c r="M402" s="101">
        <f>Table1[[#This Row],[Size of land (m2)]]*Table1[[#This Row],[Land Unit Rate ($/m2)]]</f>
        <v>1800277.1167698253</v>
      </c>
      <c r="N402" s="261">
        <v>2021</v>
      </c>
      <c r="O402" s="219">
        <f>ROUND(IF(Table1[[#This Row],[Valuation Year]]=2016,(Table1[[#This Row],[Total Construction Cost ($)]]+Table1[[#This Row],[Land Value]])*('General Input Sheet'!$G$38/'General Input Sheet'!$G$43),Table1[[#This Row],[Total Construction Cost ($)]]+Table1[[#This Row],[Land Value]]),0)</f>
        <v>4170339</v>
      </c>
      <c r="P402" s="139" t="str" cm="1">
        <f t="array" ref="P402">_xlfn.IFS(Table1[[#This Row],[Asset Class]]&lt;&gt;"Local","y",P$11=$E402,"y",Table1[[#This Row],[Asset Class]]="Local","")</f>
        <v>y</v>
      </c>
      <c r="Q402" s="99" t="str" cm="1">
        <f t="array" ref="Q402">_xlfn.IFS(Table1[[#This Row],[Asset Class]]&lt;&gt;"Local","y",Q$11=$E402,"y",Table1[[#This Row],[Asset Class]]="Local","")</f>
        <v>y</v>
      </c>
      <c r="R402" s="99" t="str" cm="1">
        <f t="array" ref="R402">_xlfn.IFS(Table1[[#This Row],[Asset Class]]&lt;&gt;"Local","y",R$11=$E402,"y",Table1[[#This Row],[Asset Class]]="Local","")</f>
        <v>y</v>
      </c>
      <c r="S402" s="358" t="str" cm="1">
        <f t="array" ref="S402">_xlfn.IFS(Table1[[#This Row],[Asset Class]]&lt;&gt;"Local","y",S$11=$E402,"y",Table1[[#This Row],[Asset Class]]="Local","")</f>
        <v>y</v>
      </c>
      <c r="U402" s="109">
        <f>IF(Table1[[#This Row],[Asset Class]]&lt;&gt;"Local",0.25,IF(P402="y",1,""))</f>
        <v>0.25</v>
      </c>
      <c r="V402" s="435">
        <f>IF(Table1[[#This Row],[Asset Class]]&lt;&gt;"Local",0.25,IF(Q402="y",1,""))</f>
        <v>0.25</v>
      </c>
      <c r="W402" s="435">
        <f>IF(Table1[[#This Row],[Asset Class]]&lt;&gt;"Local",0.25,IF(R402="y",1,""))</f>
        <v>0.25</v>
      </c>
      <c r="X402" s="435">
        <f>IF(Table1[[#This Row],[Asset Class]]&lt;&gt;"Local",0.25,IF(S402="y",1,""))</f>
        <v>0.25</v>
      </c>
      <c r="Y402" s="109">
        <f t="shared" si="37"/>
        <v>1</v>
      </c>
      <c r="AA402" s="274">
        <f t="shared" si="38"/>
        <v>1042584.75</v>
      </c>
      <c r="AB402" s="275">
        <f t="shared" si="39"/>
        <v>1042584.75</v>
      </c>
      <c r="AC402" s="275">
        <f t="shared" si="40"/>
        <v>1042584.75</v>
      </c>
      <c r="AD402" s="275">
        <f t="shared" si="41"/>
        <v>1042584.75</v>
      </c>
      <c r="AE402" s="276">
        <f t="shared" si="42"/>
        <v>4170339</v>
      </c>
    </row>
    <row r="403" spans="2:31">
      <c r="B403" s="227" t="s">
        <v>747</v>
      </c>
      <c r="C403" s="228" t="s">
        <v>748</v>
      </c>
      <c r="D403" s="228" t="s">
        <v>110</v>
      </c>
      <c r="E403" s="228" t="s">
        <v>142</v>
      </c>
      <c r="F403" s="258" t="s">
        <v>135</v>
      </c>
      <c r="G403" s="374">
        <v>0.5</v>
      </c>
      <c r="H403" s="377">
        <v>14426.113377877389</v>
      </c>
      <c r="I403" s="382">
        <v>115.6419902144599</v>
      </c>
      <c r="J403" s="349">
        <f>Table1[[#This Row],[Embellishment Area (m2)]]*Table1[[#This Row],[Construction Unit Rate ($/m)]]*Table1[[#This Row],[Embellishment Area Factor]]</f>
        <v>834132.23103859299</v>
      </c>
      <c r="K403" s="263">
        <v>28852.226755754778</v>
      </c>
      <c r="L403" s="354">
        <v>85.331826959272703</v>
      </c>
      <c r="M403" s="101">
        <f>Table1[[#This Row],[Size of land (m2)]]*Table1[[#This Row],[Land Unit Rate ($/m2)]]</f>
        <v>2462013.220911765</v>
      </c>
      <c r="N403" s="261">
        <v>2021</v>
      </c>
      <c r="O403" s="219">
        <f>ROUND(IF(Table1[[#This Row],[Valuation Year]]=2016,(Table1[[#This Row],[Total Construction Cost ($)]]+Table1[[#This Row],[Land Value]])*('General Input Sheet'!$G$38/'General Input Sheet'!$G$43),Table1[[#This Row],[Total Construction Cost ($)]]+Table1[[#This Row],[Land Value]]),0)</f>
        <v>3296145</v>
      </c>
      <c r="P403" s="139" t="str" cm="1">
        <f t="array" ref="P403">_xlfn.IFS(Table1[[#This Row],[Asset Class]]&lt;&gt;"Local","y",P$11=$E403,"y",Table1[[#This Row],[Asset Class]]="Local","")</f>
        <v/>
      </c>
      <c r="Q403" s="99" t="str" cm="1">
        <f t="array" ref="Q403">_xlfn.IFS(Table1[[#This Row],[Asset Class]]&lt;&gt;"Local","y",Q$11=$E403,"y",Table1[[#This Row],[Asset Class]]="Local","")</f>
        <v>y</v>
      </c>
      <c r="R403" s="99" t="str" cm="1">
        <f t="array" ref="R403">_xlfn.IFS(Table1[[#This Row],[Asset Class]]&lt;&gt;"Local","y",R$11=$E403,"y",Table1[[#This Row],[Asset Class]]="Local","")</f>
        <v/>
      </c>
      <c r="S403" s="358" t="str" cm="1">
        <f t="array" ref="S403">_xlfn.IFS(Table1[[#This Row],[Asset Class]]&lt;&gt;"Local","y",S$11=$E403,"y",Table1[[#This Row],[Asset Class]]="Local","")</f>
        <v/>
      </c>
      <c r="U403" s="109" t="str">
        <f>IF(Table1[[#This Row],[Asset Class]]&lt;&gt;"Local",0.25,IF(P403="y",1,""))</f>
        <v/>
      </c>
      <c r="V403" s="435">
        <f>IF(Table1[[#This Row],[Asset Class]]&lt;&gt;"Local",0.25,IF(Q403="y",1,""))</f>
        <v>1</v>
      </c>
      <c r="W403" s="435" t="str">
        <f>IF(Table1[[#This Row],[Asset Class]]&lt;&gt;"Local",0.25,IF(R403="y",1,""))</f>
        <v/>
      </c>
      <c r="X403" s="435" t="str">
        <f>IF(Table1[[#This Row],[Asset Class]]&lt;&gt;"Local",0.25,IF(S403="y",1,""))</f>
        <v/>
      </c>
      <c r="Y403" s="109">
        <f t="shared" si="37"/>
        <v>1</v>
      </c>
      <c r="AA403" s="274" t="str">
        <f t="shared" si="38"/>
        <v/>
      </c>
      <c r="AB403" s="275">
        <f t="shared" si="39"/>
        <v>3296145</v>
      </c>
      <c r="AC403" s="275" t="str">
        <f t="shared" si="40"/>
        <v/>
      </c>
      <c r="AD403" s="275" t="str">
        <f t="shared" si="41"/>
        <v/>
      </c>
      <c r="AE403" s="276">
        <f t="shared" si="42"/>
        <v>3296145</v>
      </c>
    </row>
    <row r="404" spans="2:31">
      <c r="B404" s="227" t="s">
        <v>741</v>
      </c>
      <c r="C404" s="228" t="s">
        <v>749</v>
      </c>
      <c r="D404" s="228" t="s">
        <v>105</v>
      </c>
      <c r="E404" s="228" t="s">
        <v>142</v>
      </c>
      <c r="F404" s="258" t="s">
        <v>102</v>
      </c>
      <c r="G404" s="374">
        <v>0.5</v>
      </c>
      <c r="H404" s="377">
        <v>85230.285640208604</v>
      </c>
      <c r="I404" s="382">
        <v>406.79298511948269</v>
      </c>
      <c r="J404" s="349">
        <f>Table1[[#This Row],[Embellishment Area (m2)]]*Table1[[#This Row],[Construction Unit Rate ($/m)]]*Table1[[#This Row],[Embellishment Area Factor]]</f>
        <v>17335541.159083318</v>
      </c>
      <c r="K404" s="263">
        <v>170460.57128041721</v>
      </c>
      <c r="L404" s="354">
        <v>77.249060510664719</v>
      </c>
      <c r="M404" s="101">
        <f>Table1[[#This Row],[Size of land (m2)]]*Table1[[#This Row],[Land Unit Rate ($/m2)]]</f>
        <v>13167918.985523425</v>
      </c>
      <c r="N404" s="261">
        <v>2021</v>
      </c>
      <c r="O404" s="219">
        <f>ROUND(IF(Table1[[#This Row],[Valuation Year]]=2016,(Table1[[#This Row],[Total Construction Cost ($)]]+Table1[[#This Row],[Land Value]])*('General Input Sheet'!$G$38/'General Input Sheet'!$G$43),Table1[[#This Row],[Total Construction Cost ($)]]+Table1[[#This Row],[Land Value]]),0)</f>
        <v>30503460</v>
      </c>
      <c r="P404" s="139" t="str" cm="1">
        <f t="array" ref="P404">_xlfn.IFS(Table1[[#This Row],[Asset Class]]&lt;&gt;"Local","y",P$11=$E404,"y",Table1[[#This Row],[Asset Class]]="Local","")</f>
        <v>y</v>
      </c>
      <c r="Q404" s="99" t="str" cm="1">
        <f t="array" ref="Q404">_xlfn.IFS(Table1[[#This Row],[Asset Class]]&lt;&gt;"Local","y",Q$11=$E404,"y",Table1[[#This Row],[Asset Class]]="Local","")</f>
        <v>y</v>
      </c>
      <c r="R404" s="99" t="str" cm="1">
        <f t="array" ref="R404">_xlfn.IFS(Table1[[#This Row],[Asset Class]]&lt;&gt;"Local","y",R$11=$E404,"y",Table1[[#This Row],[Asset Class]]="Local","")</f>
        <v>y</v>
      </c>
      <c r="S404" s="358" t="str" cm="1">
        <f t="array" ref="S404">_xlfn.IFS(Table1[[#This Row],[Asset Class]]&lt;&gt;"Local","y",S$11=$E404,"y",Table1[[#This Row],[Asset Class]]="Local","")</f>
        <v>y</v>
      </c>
      <c r="U404" s="109">
        <f>IF(Table1[[#This Row],[Asset Class]]&lt;&gt;"Local",0.25,IF(P404="y",1,""))</f>
        <v>0.25</v>
      </c>
      <c r="V404" s="435">
        <f>IF(Table1[[#This Row],[Asset Class]]&lt;&gt;"Local",0.25,IF(Q404="y",1,""))</f>
        <v>0.25</v>
      </c>
      <c r="W404" s="435">
        <f>IF(Table1[[#This Row],[Asset Class]]&lt;&gt;"Local",0.25,IF(R404="y",1,""))</f>
        <v>0.25</v>
      </c>
      <c r="X404" s="435">
        <f>IF(Table1[[#This Row],[Asset Class]]&lt;&gt;"Local",0.25,IF(S404="y",1,""))</f>
        <v>0.25</v>
      </c>
      <c r="Y404" s="109">
        <f t="shared" si="37"/>
        <v>1</v>
      </c>
      <c r="AA404" s="274">
        <f t="shared" si="38"/>
        <v>7625865</v>
      </c>
      <c r="AB404" s="275">
        <f t="shared" si="39"/>
        <v>7625865</v>
      </c>
      <c r="AC404" s="275">
        <f t="shared" si="40"/>
        <v>7625865</v>
      </c>
      <c r="AD404" s="275">
        <f t="shared" si="41"/>
        <v>7625865</v>
      </c>
      <c r="AE404" s="276">
        <f t="shared" si="42"/>
        <v>30503460</v>
      </c>
    </row>
    <row r="405" spans="2:31">
      <c r="B405" s="227" t="s">
        <v>741</v>
      </c>
      <c r="C405" s="228" t="s">
        <v>750</v>
      </c>
      <c r="D405" s="228" t="s">
        <v>105</v>
      </c>
      <c r="E405" s="228" t="s">
        <v>142</v>
      </c>
      <c r="F405" s="258" t="s">
        <v>102</v>
      </c>
      <c r="G405" s="374">
        <v>0.5</v>
      </c>
      <c r="H405" s="377">
        <v>14366.56163736559</v>
      </c>
      <c r="I405" s="382">
        <v>406.79298511948269</v>
      </c>
      <c r="J405" s="349">
        <f>Table1[[#This Row],[Embellishment Area (m2)]]*Table1[[#This Row],[Construction Unit Rate ($/m)]]*Table1[[#This Row],[Embellishment Area Factor]]</f>
        <v>2922108.2471834957</v>
      </c>
      <c r="K405" s="263">
        <v>28733.123274731181</v>
      </c>
      <c r="L405" s="354">
        <v>77.249060510664719</v>
      </c>
      <c r="M405" s="101">
        <f>Table1[[#This Row],[Size of land (m2)]]*Table1[[#This Row],[Land Unit Rate ($/m2)]]</f>
        <v>2219606.7785100979</v>
      </c>
      <c r="N405" s="261">
        <v>2021</v>
      </c>
      <c r="O405" s="219">
        <f>ROUND(IF(Table1[[#This Row],[Valuation Year]]=2016,(Table1[[#This Row],[Total Construction Cost ($)]]+Table1[[#This Row],[Land Value]])*('General Input Sheet'!$G$38/'General Input Sheet'!$G$43),Table1[[#This Row],[Total Construction Cost ($)]]+Table1[[#This Row],[Land Value]]),0)</f>
        <v>5141715</v>
      </c>
      <c r="P405" s="139" t="str" cm="1">
        <f t="array" ref="P405">_xlfn.IFS(Table1[[#This Row],[Asset Class]]&lt;&gt;"Local","y",P$11=$E405,"y",Table1[[#This Row],[Asset Class]]="Local","")</f>
        <v>y</v>
      </c>
      <c r="Q405" s="99" t="str" cm="1">
        <f t="array" ref="Q405">_xlfn.IFS(Table1[[#This Row],[Asset Class]]&lt;&gt;"Local","y",Q$11=$E405,"y",Table1[[#This Row],[Asset Class]]="Local","")</f>
        <v>y</v>
      </c>
      <c r="R405" s="99" t="str" cm="1">
        <f t="array" ref="R405">_xlfn.IFS(Table1[[#This Row],[Asset Class]]&lt;&gt;"Local","y",R$11=$E405,"y",Table1[[#This Row],[Asset Class]]="Local","")</f>
        <v>y</v>
      </c>
      <c r="S405" s="358" t="str" cm="1">
        <f t="array" ref="S405">_xlfn.IFS(Table1[[#This Row],[Asset Class]]&lt;&gt;"Local","y",S$11=$E405,"y",Table1[[#This Row],[Asset Class]]="Local","")</f>
        <v>y</v>
      </c>
      <c r="U405" s="109">
        <f>IF(Table1[[#This Row],[Asset Class]]&lt;&gt;"Local",0.25,IF(P405="y",1,""))</f>
        <v>0.25</v>
      </c>
      <c r="V405" s="435">
        <f>IF(Table1[[#This Row],[Asset Class]]&lt;&gt;"Local",0.25,IF(Q405="y",1,""))</f>
        <v>0.25</v>
      </c>
      <c r="W405" s="435">
        <f>IF(Table1[[#This Row],[Asset Class]]&lt;&gt;"Local",0.25,IF(R405="y",1,""))</f>
        <v>0.25</v>
      </c>
      <c r="X405" s="435">
        <f>IF(Table1[[#This Row],[Asset Class]]&lt;&gt;"Local",0.25,IF(S405="y",1,""))</f>
        <v>0.25</v>
      </c>
      <c r="Y405" s="109">
        <f t="shared" si="37"/>
        <v>1</v>
      </c>
      <c r="AA405" s="274">
        <f t="shared" si="38"/>
        <v>1285428.75</v>
      </c>
      <c r="AB405" s="275">
        <f t="shared" si="39"/>
        <v>1285428.75</v>
      </c>
      <c r="AC405" s="275">
        <f t="shared" si="40"/>
        <v>1285428.75</v>
      </c>
      <c r="AD405" s="275">
        <f t="shared" si="41"/>
        <v>1285428.75</v>
      </c>
      <c r="AE405" s="276">
        <f t="shared" si="42"/>
        <v>5141715</v>
      </c>
    </row>
    <row r="406" spans="2:31">
      <c r="B406" s="227" t="s">
        <v>751</v>
      </c>
      <c r="C406" s="228" t="s">
        <v>752</v>
      </c>
      <c r="D406" s="228" t="s">
        <v>110</v>
      </c>
      <c r="E406" s="228" t="s">
        <v>113</v>
      </c>
      <c r="F406" s="258" t="s">
        <v>102</v>
      </c>
      <c r="G406" s="374">
        <v>0.5</v>
      </c>
      <c r="H406" s="377">
        <v>2232.9889281780288</v>
      </c>
      <c r="I406" s="382">
        <v>77.371645491830151</v>
      </c>
      <c r="J406" s="349">
        <f>Table1[[#This Row],[Embellishment Area (m2)]]*Table1[[#This Row],[Construction Unit Rate ($/m)]]*Table1[[#This Row],[Embellishment Area Factor]]</f>
        <v>86385.013869086106</v>
      </c>
      <c r="K406" s="263">
        <v>4465.9778563560576</v>
      </c>
      <c r="L406" s="354">
        <v>51.919695325664051</v>
      </c>
      <c r="M406" s="101">
        <f>Table1[[#This Row],[Size of land (m2)]]*Table1[[#This Row],[Land Unit Rate ($/m2)]]</f>
        <v>231872.20963316876</v>
      </c>
      <c r="N406" s="261">
        <v>2021</v>
      </c>
      <c r="O406" s="219">
        <f>ROUND(IF(Table1[[#This Row],[Valuation Year]]=2016,(Table1[[#This Row],[Total Construction Cost ($)]]+Table1[[#This Row],[Land Value]])*('General Input Sheet'!$G$38/'General Input Sheet'!$G$43),Table1[[#This Row],[Total Construction Cost ($)]]+Table1[[#This Row],[Land Value]]),0)</f>
        <v>318257</v>
      </c>
      <c r="P406" s="139" t="str" cm="1">
        <f t="array" ref="P406">_xlfn.IFS(Table1[[#This Row],[Asset Class]]&lt;&gt;"Local","y",P$11=$E406,"y",Table1[[#This Row],[Asset Class]]="Local","")</f>
        <v/>
      </c>
      <c r="Q406" s="99" t="str" cm="1">
        <f t="array" ref="Q406">_xlfn.IFS(Table1[[#This Row],[Asset Class]]&lt;&gt;"Local","y",Q$11=$E406,"y",Table1[[#This Row],[Asset Class]]="Local","")</f>
        <v/>
      </c>
      <c r="R406" s="99" t="str" cm="1">
        <f t="array" ref="R406">_xlfn.IFS(Table1[[#This Row],[Asset Class]]&lt;&gt;"Local","y",R$11=$E406,"y",Table1[[#This Row],[Asset Class]]="Local","")</f>
        <v/>
      </c>
      <c r="S406" s="358" t="str" cm="1">
        <f t="array" ref="S406">_xlfn.IFS(Table1[[#This Row],[Asset Class]]&lt;&gt;"Local","y",S$11=$E406,"y",Table1[[#This Row],[Asset Class]]="Local","")</f>
        <v>y</v>
      </c>
      <c r="U406" s="109" t="str">
        <f>IF(Table1[[#This Row],[Asset Class]]&lt;&gt;"Local",0.25,IF(P406="y",1,""))</f>
        <v/>
      </c>
      <c r="V406" s="435" t="str">
        <f>IF(Table1[[#This Row],[Asset Class]]&lt;&gt;"Local",0.25,IF(Q406="y",1,""))</f>
        <v/>
      </c>
      <c r="W406" s="435" t="str">
        <f>IF(Table1[[#This Row],[Asset Class]]&lt;&gt;"Local",0.25,IF(R406="y",1,""))</f>
        <v/>
      </c>
      <c r="X406" s="435">
        <f>IF(Table1[[#This Row],[Asset Class]]&lt;&gt;"Local",0.25,IF(S406="y",1,""))</f>
        <v>1</v>
      </c>
      <c r="Y406" s="109">
        <f t="shared" si="37"/>
        <v>1</v>
      </c>
      <c r="AA406" s="274" t="str">
        <f t="shared" si="38"/>
        <v/>
      </c>
      <c r="AB406" s="275" t="str">
        <f t="shared" si="39"/>
        <v/>
      </c>
      <c r="AC406" s="275" t="str">
        <f t="shared" si="40"/>
        <v/>
      </c>
      <c r="AD406" s="275">
        <f t="shared" si="41"/>
        <v>318257</v>
      </c>
      <c r="AE406" s="276">
        <f t="shared" si="42"/>
        <v>318257</v>
      </c>
    </row>
    <row r="407" spans="2:31">
      <c r="B407" s="227" t="s">
        <v>753</v>
      </c>
      <c r="C407" s="228" t="s">
        <v>754</v>
      </c>
      <c r="D407" s="228" t="s">
        <v>105</v>
      </c>
      <c r="E407" s="228" t="s">
        <v>113</v>
      </c>
      <c r="F407" s="258" t="s">
        <v>135</v>
      </c>
      <c r="G407" s="374">
        <v>0.5</v>
      </c>
      <c r="H407" s="377">
        <v>18438.123363454593</v>
      </c>
      <c r="I407" s="382">
        <v>566.28724924743767</v>
      </c>
      <c r="J407" s="349">
        <f>Table1[[#This Row],[Embellishment Area (m2)]]*Table1[[#This Row],[Construction Unit Rate ($/m)]]*Table1[[#This Row],[Embellishment Area Factor]]</f>
        <v>5220637.0803878075</v>
      </c>
      <c r="K407" s="263">
        <v>36876.246726909187</v>
      </c>
      <c r="L407" s="354">
        <v>75.676903388107434</v>
      </c>
      <c r="M407" s="101">
        <f>Table1[[#This Row],[Size of land (m2)]]*Table1[[#This Row],[Land Unit Rate ($/m2)]]</f>
        <v>2790680.1608683197</v>
      </c>
      <c r="N407" s="261">
        <v>2021</v>
      </c>
      <c r="O407" s="219">
        <f>ROUND(IF(Table1[[#This Row],[Valuation Year]]=2016,(Table1[[#This Row],[Total Construction Cost ($)]]+Table1[[#This Row],[Land Value]])*('General Input Sheet'!$G$38/'General Input Sheet'!$G$43),Table1[[#This Row],[Total Construction Cost ($)]]+Table1[[#This Row],[Land Value]]),0)</f>
        <v>8011317</v>
      </c>
      <c r="P407" s="139" t="str" cm="1">
        <f t="array" ref="P407">_xlfn.IFS(Table1[[#This Row],[Asset Class]]&lt;&gt;"Local","y",P$11=$E407,"y",Table1[[#This Row],[Asset Class]]="Local","")</f>
        <v>y</v>
      </c>
      <c r="Q407" s="99" t="str" cm="1">
        <f t="array" ref="Q407">_xlfn.IFS(Table1[[#This Row],[Asset Class]]&lt;&gt;"Local","y",Q$11=$E407,"y",Table1[[#This Row],[Asset Class]]="Local","")</f>
        <v>y</v>
      </c>
      <c r="R407" s="99" t="str" cm="1">
        <f t="array" ref="R407">_xlfn.IFS(Table1[[#This Row],[Asset Class]]&lt;&gt;"Local","y",R$11=$E407,"y",Table1[[#This Row],[Asset Class]]="Local","")</f>
        <v>y</v>
      </c>
      <c r="S407" s="358" t="str" cm="1">
        <f t="array" ref="S407">_xlfn.IFS(Table1[[#This Row],[Asset Class]]&lt;&gt;"Local","y",S$11=$E407,"y",Table1[[#This Row],[Asset Class]]="Local","")</f>
        <v>y</v>
      </c>
      <c r="U407" s="109">
        <f>IF(Table1[[#This Row],[Asset Class]]&lt;&gt;"Local",0.25,IF(P407="y",1,""))</f>
        <v>0.25</v>
      </c>
      <c r="V407" s="435">
        <f>IF(Table1[[#This Row],[Asset Class]]&lt;&gt;"Local",0.25,IF(Q407="y",1,""))</f>
        <v>0.25</v>
      </c>
      <c r="W407" s="435">
        <f>IF(Table1[[#This Row],[Asset Class]]&lt;&gt;"Local",0.25,IF(R407="y",1,""))</f>
        <v>0.25</v>
      </c>
      <c r="X407" s="435">
        <f>IF(Table1[[#This Row],[Asset Class]]&lt;&gt;"Local",0.25,IF(S407="y",1,""))</f>
        <v>0.25</v>
      </c>
      <c r="Y407" s="109">
        <f t="shared" si="37"/>
        <v>1</v>
      </c>
      <c r="AA407" s="274">
        <f t="shared" si="38"/>
        <v>2002829.25</v>
      </c>
      <c r="AB407" s="275">
        <f t="shared" si="39"/>
        <v>2002829.25</v>
      </c>
      <c r="AC407" s="275">
        <f t="shared" si="40"/>
        <v>2002829.25</v>
      </c>
      <c r="AD407" s="275">
        <f t="shared" si="41"/>
        <v>2002829.25</v>
      </c>
      <c r="AE407" s="276">
        <f t="shared" si="42"/>
        <v>8011317</v>
      </c>
    </row>
    <row r="408" spans="2:31">
      <c r="B408" s="227" t="s">
        <v>753</v>
      </c>
      <c r="C408" s="228" t="s">
        <v>755</v>
      </c>
      <c r="D408" s="228" t="s">
        <v>105</v>
      </c>
      <c r="E408" s="228" t="s">
        <v>113</v>
      </c>
      <c r="F408" s="258" t="s">
        <v>102</v>
      </c>
      <c r="G408" s="374">
        <v>0.5</v>
      </c>
      <c r="H408" s="377">
        <v>41682.668838689569</v>
      </c>
      <c r="I408" s="382">
        <v>566.28724924743767</v>
      </c>
      <c r="J408" s="349">
        <f>Table1[[#This Row],[Embellishment Area (m2)]]*Table1[[#This Row],[Construction Unit Rate ($/m)]]*Table1[[#This Row],[Embellishment Area Factor]]</f>
        <v>11802181.938976701</v>
      </c>
      <c r="K408" s="263">
        <v>83365.337677379139</v>
      </c>
      <c r="L408" s="354">
        <v>75.676903388107434</v>
      </c>
      <c r="M408" s="101">
        <f>Table1[[#This Row],[Size of land (m2)]]*Table1[[#This Row],[Land Unit Rate ($/m2)]]</f>
        <v>6308830.6053279741</v>
      </c>
      <c r="N408" s="261">
        <v>2021</v>
      </c>
      <c r="O408" s="219">
        <f>ROUND(IF(Table1[[#This Row],[Valuation Year]]=2016,(Table1[[#This Row],[Total Construction Cost ($)]]+Table1[[#This Row],[Land Value]])*('General Input Sheet'!$G$38/'General Input Sheet'!$G$43),Table1[[#This Row],[Total Construction Cost ($)]]+Table1[[#This Row],[Land Value]]),0)</f>
        <v>18111013</v>
      </c>
      <c r="P408" s="139" t="str" cm="1">
        <f t="array" ref="P408">_xlfn.IFS(Table1[[#This Row],[Asset Class]]&lt;&gt;"Local","y",P$11=$E408,"y",Table1[[#This Row],[Asset Class]]="Local","")</f>
        <v>y</v>
      </c>
      <c r="Q408" s="99" t="str" cm="1">
        <f t="array" ref="Q408">_xlfn.IFS(Table1[[#This Row],[Asset Class]]&lt;&gt;"Local","y",Q$11=$E408,"y",Table1[[#This Row],[Asset Class]]="Local","")</f>
        <v>y</v>
      </c>
      <c r="R408" s="99" t="str" cm="1">
        <f t="array" ref="R408">_xlfn.IFS(Table1[[#This Row],[Asset Class]]&lt;&gt;"Local","y",R$11=$E408,"y",Table1[[#This Row],[Asset Class]]="Local","")</f>
        <v>y</v>
      </c>
      <c r="S408" s="358" t="str" cm="1">
        <f t="array" ref="S408">_xlfn.IFS(Table1[[#This Row],[Asset Class]]&lt;&gt;"Local","y",S$11=$E408,"y",Table1[[#This Row],[Asset Class]]="Local","")</f>
        <v>y</v>
      </c>
      <c r="U408" s="109">
        <f>IF(Table1[[#This Row],[Asset Class]]&lt;&gt;"Local",0.25,IF(P408="y",1,""))</f>
        <v>0.25</v>
      </c>
      <c r="V408" s="435">
        <f>IF(Table1[[#This Row],[Asset Class]]&lt;&gt;"Local",0.25,IF(Q408="y",1,""))</f>
        <v>0.25</v>
      </c>
      <c r="W408" s="435">
        <f>IF(Table1[[#This Row],[Asset Class]]&lt;&gt;"Local",0.25,IF(R408="y",1,""))</f>
        <v>0.25</v>
      </c>
      <c r="X408" s="435">
        <f>IF(Table1[[#This Row],[Asset Class]]&lt;&gt;"Local",0.25,IF(S408="y",1,""))</f>
        <v>0.25</v>
      </c>
      <c r="Y408" s="109">
        <f t="shared" si="37"/>
        <v>1</v>
      </c>
      <c r="AA408" s="274">
        <f t="shared" si="38"/>
        <v>4527753.25</v>
      </c>
      <c r="AB408" s="275">
        <f t="shared" si="39"/>
        <v>4527753.25</v>
      </c>
      <c r="AC408" s="275">
        <f t="shared" si="40"/>
        <v>4527753.25</v>
      </c>
      <c r="AD408" s="275">
        <f t="shared" si="41"/>
        <v>4527753.25</v>
      </c>
      <c r="AE408" s="276">
        <f t="shared" si="42"/>
        <v>18111013</v>
      </c>
    </row>
    <row r="409" spans="2:31">
      <c r="B409" s="227" t="s">
        <v>753</v>
      </c>
      <c r="C409" s="228" t="s">
        <v>756</v>
      </c>
      <c r="D409" s="228" t="s">
        <v>105</v>
      </c>
      <c r="E409" s="228" t="s">
        <v>113</v>
      </c>
      <c r="F409" s="258" t="s">
        <v>130</v>
      </c>
      <c r="G409" s="374">
        <v>0.5</v>
      </c>
      <c r="H409" s="377">
        <v>8524.1746307343001</v>
      </c>
      <c r="I409" s="382">
        <v>566.28724924743767</v>
      </c>
      <c r="J409" s="349">
        <f>Table1[[#This Row],[Embellishment Area (m2)]]*Table1[[#This Row],[Construction Unit Rate ($/m)]]*Table1[[#This Row],[Embellishment Area Factor]]</f>
        <v>2413565.7018716596</v>
      </c>
      <c r="K409" s="263">
        <v>17048.3492614686</v>
      </c>
      <c r="L409" s="354">
        <v>75.676903388107434</v>
      </c>
      <c r="M409" s="101">
        <f>Table1[[#This Row],[Size of land (m2)]]*Table1[[#This Row],[Land Unit Rate ($/m2)]]</f>
        <v>1290166.2799868719</v>
      </c>
      <c r="N409" s="261">
        <v>2021</v>
      </c>
      <c r="O409" s="219">
        <f>ROUND(IF(Table1[[#This Row],[Valuation Year]]=2016,(Table1[[#This Row],[Total Construction Cost ($)]]+Table1[[#This Row],[Land Value]])*('General Input Sheet'!$G$38/'General Input Sheet'!$G$43),Table1[[#This Row],[Total Construction Cost ($)]]+Table1[[#This Row],[Land Value]]),0)</f>
        <v>3703732</v>
      </c>
      <c r="P409" s="139" t="str" cm="1">
        <f t="array" ref="P409">_xlfn.IFS(Table1[[#This Row],[Asset Class]]&lt;&gt;"Local","y",P$11=$E409,"y",Table1[[#This Row],[Asset Class]]="Local","")</f>
        <v>y</v>
      </c>
      <c r="Q409" s="99" t="str" cm="1">
        <f t="array" ref="Q409">_xlfn.IFS(Table1[[#This Row],[Asset Class]]&lt;&gt;"Local","y",Q$11=$E409,"y",Table1[[#This Row],[Asset Class]]="Local","")</f>
        <v>y</v>
      </c>
      <c r="R409" s="99" t="str" cm="1">
        <f t="array" ref="R409">_xlfn.IFS(Table1[[#This Row],[Asset Class]]&lt;&gt;"Local","y",R$11=$E409,"y",Table1[[#This Row],[Asset Class]]="Local","")</f>
        <v>y</v>
      </c>
      <c r="S409" s="358" t="str" cm="1">
        <f t="array" ref="S409">_xlfn.IFS(Table1[[#This Row],[Asset Class]]&lt;&gt;"Local","y",S$11=$E409,"y",Table1[[#This Row],[Asset Class]]="Local","")</f>
        <v>y</v>
      </c>
      <c r="U409" s="109">
        <f>IF(Table1[[#This Row],[Asset Class]]&lt;&gt;"Local",0.25,IF(P409="y",1,""))</f>
        <v>0.25</v>
      </c>
      <c r="V409" s="435">
        <f>IF(Table1[[#This Row],[Asset Class]]&lt;&gt;"Local",0.25,IF(Q409="y",1,""))</f>
        <v>0.25</v>
      </c>
      <c r="W409" s="435">
        <f>IF(Table1[[#This Row],[Asset Class]]&lt;&gt;"Local",0.25,IF(R409="y",1,""))</f>
        <v>0.25</v>
      </c>
      <c r="X409" s="435">
        <f>IF(Table1[[#This Row],[Asset Class]]&lt;&gt;"Local",0.25,IF(S409="y",1,""))</f>
        <v>0.25</v>
      </c>
      <c r="Y409" s="109">
        <f t="shared" si="37"/>
        <v>1</v>
      </c>
      <c r="AA409" s="274">
        <f t="shared" si="38"/>
        <v>925933</v>
      </c>
      <c r="AB409" s="275">
        <f t="shared" si="39"/>
        <v>925933</v>
      </c>
      <c r="AC409" s="275">
        <f t="shared" si="40"/>
        <v>925933</v>
      </c>
      <c r="AD409" s="275">
        <f t="shared" si="41"/>
        <v>925933</v>
      </c>
      <c r="AE409" s="276">
        <f t="shared" si="42"/>
        <v>3703732</v>
      </c>
    </row>
    <row r="410" spans="2:31">
      <c r="B410" s="227" t="s">
        <v>757</v>
      </c>
      <c r="C410" s="228" t="s">
        <v>758</v>
      </c>
      <c r="D410" s="228" t="s">
        <v>105</v>
      </c>
      <c r="E410" s="228" t="s">
        <v>142</v>
      </c>
      <c r="F410" s="258" t="s">
        <v>102</v>
      </c>
      <c r="G410" s="374">
        <v>0.5</v>
      </c>
      <c r="H410" s="377">
        <v>20600.342815864831</v>
      </c>
      <c r="I410" s="382">
        <v>406.79298511948269</v>
      </c>
      <c r="J410" s="349">
        <f>Table1[[#This Row],[Embellishment Area (m2)]]*Table1[[#This Row],[Construction Unit Rate ($/m)]]*Table1[[#This Row],[Embellishment Area Factor]]</f>
        <v>4190037.4742751722</v>
      </c>
      <c r="K410" s="263">
        <v>41200.685631729662</v>
      </c>
      <c r="L410" s="354">
        <v>77.249060510664719</v>
      </c>
      <c r="M410" s="101">
        <f>Table1[[#This Row],[Size of land (m2)]]*Table1[[#This Row],[Land Unit Rate ($/m2)]]</f>
        <v>3182714.2574463594</v>
      </c>
      <c r="N410" s="261">
        <v>2021</v>
      </c>
      <c r="O410" s="219">
        <f>ROUND(IF(Table1[[#This Row],[Valuation Year]]=2016,(Table1[[#This Row],[Total Construction Cost ($)]]+Table1[[#This Row],[Land Value]])*('General Input Sheet'!$G$38/'General Input Sheet'!$G$43),Table1[[#This Row],[Total Construction Cost ($)]]+Table1[[#This Row],[Land Value]]),0)</f>
        <v>7372752</v>
      </c>
      <c r="P410" s="139" t="str" cm="1">
        <f t="array" ref="P410">_xlfn.IFS(Table1[[#This Row],[Asset Class]]&lt;&gt;"Local","y",P$11=$E410,"y",Table1[[#This Row],[Asset Class]]="Local","")</f>
        <v>y</v>
      </c>
      <c r="Q410" s="99" t="str" cm="1">
        <f t="array" ref="Q410">_xlfn.IFS(Table1[[#This Row],[Asset Class]]&lt;&gt;"Local","y",Q$11=$E410,"y",Table1[[#This Row],[Asset Class]]="Local","")</f>
        <v>y</v>
      </c>
      <c r="R410" s="99" t="str" cm="1">
        <f t="array" ref="R410">_xlfn.IFS(Table1[[#This Row],[Asset Class]]&lt;&gt;"Local","y",R$11=$E410,"y",Table1[[#This Row],[Asset Class]]="Local","")</f>
        <v>y</v>
      </c>
      <c r="S410" s="358" t="str" cm="1">
        <f t="array" ref="S410">_xlfn.IFS(Table1[[#This Row],[Asset Class]]&lt;&gt;"Local","y",S$11=$E410,"y",Table1[[#This Row],[Asset Class]]="Local","")</f>
        <v>y</v>
      </c>
      <c r="U410" s="109">
        <f>IF(Table1[[#This Row],[Asset Class]]&lt;&gt;"Local",0.25,IF(P410="y",1,""))</f>
        <v>0.25</v>
      </c>
      <c r="V410" s="435">
        <f>IF(Table1[[#This Row],[Asset Class]]&lt;&gt;"Local",0.25,IF(Q410="y",1,""))</f>
        <v>0.25</v>
      </c>
      <c r="W410" s="435">
        <f>IF(Table1[[#This Row],[Asset Class]]&lt;&gt;"Local",0.25,IF(R410="y",1,""))</f>
        <v>0.25</v>
      </c>
      <c r="X410" s="435">
        <f>IF(Table1[[#This Row],[Asset Class]]&lt;&gt;"Local",0.25,IF(S410="y",1,""))</f>
        <v>0.25</v>
      </c>
      <c r="Y410" s="109">
        <f t="shared" si="37"/>
        <v>1</v>
      </c>
      <c r="AA410" s="274">
        <f t="shared" si="38"/>
        <v>1843188</v>
      </c>
      <c r="AB410" s="275">
        <f t="shared" si="39"/>
        <v>1843188</v>
      </c>
      <c r="AC410" s="275">
        <f t="shared" si="40"/>
        <v>1843188</v>
      </c>
      <c r="AD410" s="275">
        <f t="shared" si="41"/>
        <v>1843188</v>
      </c>
      <c r="AE410" s="276">
        <f t="shared" si="42"/>
        <v>7372752</v>
      </c>
    </row>
    <row r="411" spans="2:31">
      <c r="B411" s="227" t="s">
        <v>759</v>
      </c>
      <c r="C411" s="228" t="s">
        <v>760</v>
      </c>
      <c r="D411" s="228" t="s">
        <v>110</v>
      </c>
      <c r="E411" s="228" t="s">
        <v>142</v>
      </c>
      <c r="F411" s="258" t="s">
        <v>102</v>
      </c>
      <c r="G411" s="374">
        <v>0.5</v>
      </c>
      <c r="H411" s="377">
        <v>7449.2112054668096</v>
      </c>
      <c r="I411" s="382">
        <v>115.6419902144599</v>
      </c>
      <c r="J411" s="349">
        <f>Table1[[#This Row],[Embellishment Area (m2)]]*Table1[[#This Row],[Construction Unit Rate ($/m)]]*Table1[[#This Row],[Embellishment Area Factor]]</f>
        <v>430720.80466401891</v>
      </c>
      <c r="K411" s="263">
        <v>14898.422410933619</v>
      </c>
      <c r="L411" s="354">
        <v>85.331826959272703</v>
      </c>
      <c r="M411" s="101">
        <f>Table1[[#This Row],[Size of land (m2)]]*Table1[[#This Row],[Land Unit Rate ($/m2)]]</f>
        <v>1271309.6031359381</v>
      </c>
      <c r="N411" s="261">
        <v>2021</v>
      </c>
      <c r="O411" s="219">
        <f>ROUND(IF(Table1[[#This Row],[Valuation Year]]=2016,(Table1[[#This Row],[Total Construction Cost ($)]]+Table1[[#This Row],[Land Value]])*('General Input Sheet'!$G$38/'General Input Sheet'!$G$43),Table1[[#This Row],[Total Construction Cost ($)]]+Table1[[#This Row],[Land Value]]),0)</f>
        <v>1702030</v>
      </c>
      <c r="P411" s="139" t="str" cm="1">
        <f t="array" ref="P411">_xlfn.IFS(Table1[[#This Row],[Asset Class]]&lt;&gt;"Local","y",P$11=$E411,"y",Table1[[#This Row],[Asset Class]]="Local","")</f>
        <v/>
      </c>
      <c r="Q411" s="99" t="str" cm="1">
        <f t="array" ref="Q411">_xlfn.IFS(Table1[[#This Row],[Asset Class]]&lt;&gt;"Local","y",Q$11=$E411,"y",Table1[[#This Row],[Asset Class]]="Local","")</f>
        <v>y</v>
      </c>
      <c r="R411" s="99" t="str" cm="1">
        <f t="array" ref="R411">_xlfn.IFS(Table1[[#This Row],[Asset Class]]&lt;&gt;"Local","y",R$11=$E411,"y",Table1[[#This Row],[Asset Class]]="Local","")</f>
        <v/>
      </c>
      <c r="S411" s="358" t="str" cm="1">
        <f t="array" ref="S411">_xlfn.IFS(Table1[[#This Row],[Asset Class]]&lt;&gt;"Local","y",S$11=$E411,"y",Table1[[#This Row],[Asset Class]]="Local","")</f>
        <v/>
      </c>
      <c r="U411" s="109" t="str">
        <f>IF(Table1[[#This Row],[Asset Class]]&lt;&gt;"Local",0.25,IF(P411="y",1,""))</f>
        <v/>
      </c>
      <c r="V411" s="435">
        <f>IF(Table1[[#This Row],[Asset Class]]&lt;&gt;"Local",0.25,IF(Q411="y",1,""))</f>
        <v>1</v>
      </c>
      <c r="W411" s="435" t="str">
        <f>IF(Table1[[#This Row],[Asset Class]]&lt;&gt;"Local",0.25,IF(R411="y",1,""))</f>
        <v/>
      </c>
      <c r="X411" s="435" t="str">
        <f>IF(Table1[[#This Row],[Asset Class]]&lt;&gt;"Local",0.25,IF(S411="y",1,""))</f>
        <v/>
      </c>
      <c r="Y411" s="109">
        <f t="shared" si="37"/>
        <v>1</v>
      </c>
      <c r="AA411" s="274" t="str">
        <f t="shared" si="38"/>
        <v/>
      </c>
      <c r="AB411" s="275">
        <f t="shared" si="39"/>
        <v>1702030</v>
      </c>
      <c r="AC411" s="275" t="str">
        <f t="shared" si="40"/>
        <v/>
      </c>
      <c r="AD411" s="275" t="str">
        <f t="shared" si="41"/>
        <v/>
      </c>
      <c r="AE411" s="276">
        <f t="shared" si="42"/>
        <v>1702030</v>
      </c>
    </row>
    <row r="412" spans="2:31">
      <c r="B412" s="227" t="s">
        <v>761</v>
      </c>
      <c r="C412" s="228" t="s">
        <v>762</v>
      </c>
      <c r="D412" s="228" t="s">
        <v>110</v>
      </c>
      <c r="E412" s="228" t="s">
        <v>142</v>
      </c>
      <c r="F412" s="258" t="s">
        <v>102</v>
      </c>
      <c r="G412" s="374">
        <v>0.5</v>
      </c>
      <c r="H412" s="377">
        <v>6344.432752822835</v>
      </c>
      <c r="I412" s="382">
        <v>115.6419902144599</v>
      </c>
      <c r="J412" s="349">
        <f>Table1[[#This Row],[Embellishment Area (m2)]]*Table1[[#This Row],[Construction Unit Rate ($/m)]]*Table1[[#This Row],[Embellishment Area Factor]]</f>
        <v>366841.41515911859</v>
      </c>
      <c r="K412" s="263">
        <v>12688.86550564567</v>
      </c>
      <c r="L412" s="354">
        <v>85.331826959272703</v>
      </c>
      <c r="M412" s="101">
        <f>Table1[[#This Row],[Size of land (m2)]]*Table1[[#This Row],[Land Unit Rate ($/m2)]]</f>
        <v>1082764.0756372407</v>
      </c>
      <c r="N412" s="261">
        <v>2021</v>
      </c>
      <c r="O412" s="219">
        <f>ROUND(IF(Table1[[#This Row],[Valuation Year]]=2016,(Table1[[#This Row],[Total Construction Cost ($)]]+Table1[[#This Row],[Land Value]])*('General Input Sheet'!$G$38/'General Input Sheet'!$G$43),Table1[[#This Row],[Total Construction Cost ($)]]+Table1[[#This Row],[Land Value]]),0)</f>
        <v>1449605</v>
      </c>
      <c r="P412" s="139" t="str" cm="1">
        <f t="array" ref="P412">_xlfn.IFS(Table1[[#This Row],[Asset Class]]&lt;&gt;"Local","y",P$11=$E412,"y",Table1[[#This Row],[Asset Class]]="Local","")</f>
        <v/>
      </c>
      <c r="Q412" s="99" t="str" cm="1">
        <f t="array" ref="Q412">_xlfn.IFS(Table1[[#This Row],[Asset Class]]&lt;&gt;"Local","y",Q$11=$E412,"y",Table1[[#This Row],[Asset Class]]="Local","")</f>
        <v>y</v>
      </c>
      <c r="R412" s="99" t="str" cm="1">
        <f t="array" ref="R412">_xlfn.IFS(Table1[[#This Row],[Asset Class]]&lt;&gt;"Local","y",R$11=$E412,"y",Table1[[#This Row],[Asset Class]]="Local","")</f>
        <v/>
      </c>
      <c r="S412" s="358" t="str" cm="1">
        <f t="array" ref="S412">_xlfn.IFS(Table1[[#This Row],[Asset Class]]&lt;&gt;"Local","y",S$11=$E412,"y",Table1[[#This Row],[Asset Class]]="Local","")</f>
        <v/>
      </c>
      <c r="U412" s="109" t="str">
        <f>IF(Table1[[#This Row],[Asset Class]]&lt;&gt;"Local",0.25,IF(P412="y",1,""))</f>
        <v/>
      </c>
      <c r="V412" s="435">
        <f>IF(Table1[[#This Row],[Asset Class]]&lt;&gt;"Local",0.25,IF(Q412="y",1,""))</f>
        <v>1</v>
      </c>
      <c r="W412" s="435" t="str">
        <f>IF(Table1[[#This Row],[Asset Class]]&lt;&gt;"Local",0.25,IF(R412="y",1,""))</f>
        <v/>
      </c>
      <c r="X412" s="435" t="str">
        <f>IF(Table1[[#This Row],[Asset Class]]&lt;&gt;"Local",0.25,IF(S412="y",1,""))</f>
        <v/>
      </c>
      <c r="Y412" s="109">
        <f t="shared" si="37"/>
        <v>1</v>
      </c>
      <c r="AA412" s="274" t="str">
        <f t="shared" si="38"/>
        <v/>
      </c>
      <c r="AB412" s="275">
        <f t="shared" si="39"/>
        <v>1449605</v>
      </c>
      <c r="AC412" s="275" t="str">
        <f t="shared" si="40"/>
        <v/>
      </c>
      <c r="AD412" s="275" t="str">
        <f t="shared" si="41"/>
        <v/>
      </c>
      <c r="AE412" s="276">
        <f t="shared" si="42"/>
        <v>1449605</v>
      </c>
    </row>
    <row r="413" spans="2:31">
      <c r="B413" s="227" t="s">
        <v>763</v>
      </c>
      <c r="C413" s="228" t="s">
        <v>764</v>
      </c>
      <c r="D413" s="228" t="s">
        <v>110</v>
      </c>
      <c r="E413" s="228" t="s">
        <v>142</v>
      </c>
      <c r="F413" s="258" t="s">
        <v>102</v>
      </c>
      <c r="G413" s="374">
        <v>0.5</v>
      </c>
      <c r="H413" s="377">
        <v>2610.1123221137823</v>
      </c>
      <c r="I413" s="382">
        <v>115.6419902144599</v>
      </c>
      <c r="J413" s="349">
        <f>Table1[[#This Row],[Embellishment Area (m2)]]*Table1[[#This Row],[Construction Unit Rate ($/m)]]*Table1[[#This Row],[Embellishment Area Factor]]</f>
        <v>150919.29180626161</v>
      </c>
      <c r="K413" s="263">
        <v>5220.2246442275646</v>
      </c>
      <c r="L413" s="354">
        <v>85.331826959272703</v>
      </c>
      <c r="M413" s="101">
        <f>Table1[[#This Row],[Size of land (m2)]]*Table1[[#This Row],[Land Unit Rate ($/m2)]]</f>
        <v>445451.30602975743</v>
      </c>
      <c r="N413" s="261">
        <v>2021</v>
      </c>
      <c r="O413" s="219">
        <f>ROUND(IF(Table1[[#This Row],[Valuation Year]]=2016,(Table1[[#This Row],[Total Construction Cost ($)]]+Table1[[#This Row],[Land Value]])*('General Input Sheet'!$G$38/'General Input Sheet'!$G$43),Table1[[#This Row],[Total Construction Cost ($)]]+Table1[[#This Row],[Land Value]]),0)</f>
        <v>596371</v>
      </c>
      <c r="P413" s="139" t="str" cm="1">
        <f t="array" ref="P413">_xlfn.IFS(Table1[[#This Row],[Asset Class]]&lt;&gt;"Local","y",P$11=$E413,"y",Table1[[#This Row],[Asset Class]]="Local","")</f>
        <v/>
      </c>
      <c r="Q413" s="99" t="str" cm="1">
        <f t="array" ref="Q413">_xlfn.IFS(Table1[[#This Row],[Asset Class]]&lt;&gt;"Local","y",Q$11=$E413,"y",Table1[[#This Row],[Asset Class]]="Local","")</f>
        <v>y</v>
      </c>
      <c r="R413" s="99" t="str" cm="1">
        <f t="array" ref="R413">_xlfn.IFS(Table1[[#This Row],[Asset Class]]&lt;&gt;"Local","y",R$11=$E413,"y",Table1[[#This Row],[Asset Class]]="Local","")</f>
        <v/>
      </c>
      <c r="S413" s="358" t="str" cm="1">
        <f t="array" ref="S413">_xlfn.IFS(Table1[[#This Row],[Asset Class]]&lt;&gt;"Local","y",S$11=$E413,"y",Table1[[#This Row],[Asset Class]]="Local","")</f>
        <v/>
      </c>
      <c r="U413" s="109" t="str">
        <f>IF(Table1[[#This Row],[Asset Class]]&lt;&gt;"Local",0.25,IF(P413="y",1,""))</f>
        <v/>
      </c>
      <c r="V413" s="435">
        <f>IF(Table1[[#This Row],[Asset Class]]&lt;&gt;"Local",0.25,IF(Q413="y",1,""))</f>
        <v>1</v>
      </c>
      <c r="W413" s="435" t="str">
        <f>IF(Table1[[#This Row],[Asset Class]]&lt;&gt;"Local",0.25,IF(R413="y",1,""))</f>
        <v/>
      </c>
      <c r="X413" s="435" t="str">
        <f>IF(Table1[[#This Row],[Asset Class]]&lt;&gt;"Local",0.25,IF(S413="y",1,""))</f>
        <v/>
      </c>
      <c r="Y413" s="109">
        <f t="shared" si="37"/>
        <v>1</v>
      </c>
      <c r="AA413" s="274" t="str">
        <f t="shared" si="38"/>
        <v/>
      </c>
      <c r="AB413" s="275">
        <f t="shared" si="39"/>
        <v>596371</v>
      </c>
      <c r="AC413" s="275" t="str">
        <f t="shared" si="40"/>
        <v/>
      </c>
      <c r="AD413" s="275" t="str">
        <f t="shared" si="41"/>
        <v/>
      </c>
      <c r="AE413" s="276">
        <f t="shared" si="42"/>
        <v>596371</v>
      </c>
    </row>
    <row r="414" spans="2:31">
      <c r="B414" s="227" t="s">
        <v>765</v>
      </c>
      <c r="C414" s="228" t="s">
        <v>766</v>
      </c>
      <c r="D414" s="228" t="s">
        <v>110</v>
      </c>
      <c r="E414" s="228" t="s">
        <v>142</v>
      </c>
      <c r="F414" s="258" t="s">
        <v>102</v>
      </c>
      <c r="G414" s="374">
        <v>0.5</v>
      </c>
      <c r="H414" s="377">
        <v>4027.7275009431619</v>
      </c>
      <c r="I414" s="382">
        <v>115.6419902144599</v>
      </c>
      <c r="J414" s="349">
        <f>Table1[[#This Row],[Embellishment Area (m2)]]*Table1[[#This Row],[Construction Unit Rate ($/m)]]*Table1[[#This Row],[Embellishment Area Factor]]</f>
        <v>232887.21212529007</v>
      </c>
      <c r="K414" s="263">
        <v>8055.4550018863238</v>
      </c>
      <c r="L414" s="354">
        <v>85.331826959272703</v>
      </c>
      <c r="M414" s="101">
        <f>Table1[[#This Row],[Size of land (m2)]]*Table1[[#This Row],[Land Unit Rate ($/m2)]]</f>
        <v>687386.69229917158</v>
      </c>
      <c r="N414" s="261">
        <v>2021</v>
      </c>
      <c r="O414" s="219">
        <f>ROUND(IF(Table1[[#This Row],[Valuation Year]]=2016,(Table1[[#This Row],[Total Construction Cost ($)]]+Table1[[#This Row],[Land Value]])*('General Input Sheet'!$G$38/'General Input Sheet'!$G$43),Table1[[#This Row],[Total Construction Cost ($)]]+Table1[[#This Row],[Land Value]]),0)</f>
        <v>920274</v>
      </c>
      <c r="P414" s="139" t="str" cm="1">
        <f t="array" ref="P414">_xlfn.IFS(Table1[[#This Row],[Asset Class]]&lt;&gt;"Local","y",P$11=$E414,"y",Table1[[#This Row],[Asset Class]]="Local","")</f>
        <v/>
      </c>
      <c r="Q414" s="99" t="str" cm="1">
        <f t="array" ref="Q414">_xlfn.IFS(Table1[[#This Row],[Asset Class]]&lt;&gt;"Local","y",Q$11=$E414,"y",Table1[[#This Row],[Asset Class]]="Local","")</f>
        <v>y</v>
      </c>
      <c r="R414" s="99" t="str" cm="1">
        <f t="array" ref="R414">_xlfn.IFS(Table1[[#This Row],[Asset Class]]&lt;&gt;"Local","y",R$11=$E414,"y",Table1[[#This Row],[Asset Class]]="Local","")</f>
        <v/>
      </c>
      <c r="S414" s="358" t="str" cm="1">
        <f t="array" ref="S414">_xlfn.IFS(Table1[[#This Row],[Asset Class]]&lt;&gt;"Local","y",S$11=$E414,"y",Table1[[#This Row],[Asset Class]]="Local","")</f>
        <v/>
      </c>
      <c r="U414" s="109" t="str">
        <f>IF(Table1[[#This Row],[Asset Class]]&lt;&gt;"Local",0.25,IF(P414="y",1,""))</f>
        <v/>
      </c>
      <c r="V414" s="435">
        <f>IF(Table1[[#This Row],[Asset Class]]&lt;&gt;"Local",0.25,IF(Q414="y",1,""))</f>
        <v>1</v>
      </c>
      <c r="W414" s="435" t="str">
        <f>IF(Table1[[#This Row],[Asset Class]]&lt;&gt;"Local",0.25,IF(R414="y",1,""))</f>
        <v/>
      </c>
      <c r="X414" s="435" t="str">
        <f>IF(Table1[[#This Row],[Asset Class]]&lt;&gt;"Local",0.25,IF(S414="y",1,""))</f>
        <v/>
      </c>
      <c r="Y414" s="109">
        <f t="shared" si="37"/>
        <v>1</v>
      </c>
      <c r="AA414" s="274" t="str">
        <f t="shared" si="38"/>
        <v/>
      </c>
      <c r="AB414" s="275">
        <f t="shared" si="39"/>
        <v>920274</v>
      </c>
      <c r="AC414" s="275" t="str">
        <f t="shared" si="40"/>
        <v/>
      </c>
      <c r="AD414" s="275" t="str">
        <f t="shared" si="41"/>
        <v/>
      </c>
      <c r="AE414" s="276">
        <f t="shared" si="42"/>
        <v>920274</v>
      </c>
    </row>
    <row r="415" spans="2:31">
      <c r="B415" s="227" t="s">
        <v>767</v>
      </c>
      <c r="C415" s="228" t="s">
        <v>768</v>
      </c>
      <c r="D415" s="228" t="s">
        <v>110</v>
      </c>
      <c r="E415" s="228" t="s">
        <v>142</v>
      </c>
      <c r="F415" s="258" t="s">
        <v>102</v>
      </c>
      <c r="G415" s="374">
        <v>0.5</v>
      </c>
      <c r="H415" s="377">
        <v>2846.6164468559832</v>
      </c>
      <c r="I415" s="382">
        <v>115.6419902144599</v>
      </c>
      <c r="J415" s="349">
        <f>Table1[[#This Row],[Embellishment Area (m2)]]*Table1[[#This Row],[Construction Unit Rate ($/m)]]*Table1[[#This Row],[Embellishment Area Factor]]</f>
        <v>164594.19564582012</v>
      </c>
      <c r="K415" s="263">
        <v>5693.2328937119664</v>
      </c>
      <c r="L415" s="354">
        <v>85.331826959272703</v>
      </c>
      <c r="M415" s="101">
        <f>Table1[[#This Row],[Size of land (m2)]]*Table1[[#This Row],[Land Unit Rate ($/m2)]]</f>
        <v>485813.96412506892</v>
      </c>
      <c r="N415" s="261">
        <v>2021</v>
      </c>
      <c r="O415" s="219">
        <f>ROUND(IF(Table1[[#This Row],[Valuation Year]]=2016,(Table1[[#This Row],[Total Construction Cost ($)]]+Table1[[#This Row],[Land Value]])*('General Input Sheet'!$G$38/'General Input Sheet'!$G$43),Table1[[#This Row],[Total Construction Cost ($)]]+Table1[[#This Row],[Land Value]]),0)</f>
        <v>650408</v>
      </c>
      <c r="P415" s="139" t="str" cm="1">
        <f t="array" ref="P415">_xlfn.IFS(Table1[[#This Row],[Asset Class]]&lt;&gt;"Local","y",P$11=$E415,"y",Table1[[#This Row],[Asset Class]]="Local","")</f>
        <v/>
      </c>
      <c r="Q415" s="99" t="str" cm="1">
        <f t="array" ref="Q415">_xlfn.IFS(Table1[[#This Row],[Asset Class]]&lt;&gt;"Local","y",Q$11=$E415,"y",Table1[[#This Row],[Asset Class]]="Local","")</f>
        <v>y</v>
      </c>
      <c r="R415" s="99" t="str" cm="1">
        <f t="array" ref="R415">_xlfn.IFS(Table1[[#This Row],[Asset Class]]&lt;&gt;"Local","y",R$11=$E415,"y",Table1[[#This Row],[Asset Class]]="Local","")</f>
        <v/>
      </c>
      <c r="S415" s="358" t="str" cm="1">
        <f t="array" ref="S415">_xlfn.IFS(Table1[[#This Row],[Asset Class]]&lt;&gt;"Local","y",S$11=$E415,"y",Table1[[#This Row],[Asset Class]]="Local","")</f>
        <v/>
      </c>
      <c r="U415" s="109" t="str">
        <f>IF(Table1[[#This Row],[Asset Class]]&lt;&gt;"Local",0.25,IF(P415="y",1,""))</f>
        <v/>
      </c>
      <c r="V415" s="435">
        <f>IF(Table1[[#This Row],[Asset Class]]&lt;&gt;"Local",0.25,IF(Q415="y",1,""))</f>
        <v>1</v>
      </c>
      <c r="W415" s="435" t="str">
        <f>IF(Table1[[#This Row],[Asset Class]]&lt;&gt;"Local",0.25,IF(R415="y",1,""))</f>
        <v/>
      </c>
      <c r="X415" s="435" t="str">
        <f>IF(Table1[[#This Row],[Asset Class]]&lt;&gt;"Local",0.25,IF(S415="y",1,""))</f>
        <v/>
      </c>
      <c r="Y415" s="109">
        <f t="shared" si="37"/>
        <v>1</v>
      </c>
      <c r="AA415" s="274" t="str">
        <f t="shared" si="38"/>
        <v/>
      </c>
      <c r="AB415" s="275">
        <f t="shared" si="39"/>
        <v>650408</v>
      </c>
      <c r="AC415" s="275" t="str">
        <f t="shared" si="40"/>
        <v/>
      </c>
      <c r="AD415" s="275" t="str">
        <f t="shared" si="41"/>
        <v/>
      </c>
      <c r="AE415" s="276">
        <f t="shared" si="42"/>
        <v>650408</v>
      </c>
    </row>
    <row r="416" spans="2:31">
      <c r="B416" s="227" t="s">
        <v>769</v>
      </c>
      <c r="C416" s="228" t="s">
        <v>770</v>
      </c>
      <c r="D416" s="228" t="s">
        <v>105</v>
      </c>
      <c r="E416" s="228" t="s">
        <v>113</v>
      </c>
      <c r="F416" s="258" t="s">
        <v>107</v>
      </c>
      <c r="G416" s="374">
        <v>0.5</v>
      </c>
      <c r="H416" s="377">
        <v>9100.2008718677043</v>
      </c>
      <c r="I416" s="382">
        <v>566.28724924743767</v>
      </c>
      <c r="J416" s="349">
        <f>Table1[[#This Row],[Embellishment Area (m2)]]*Table1[[#This Row],[Construction Unit Rate ($/m)]]*Table1[[#This Row],[Embellishment Area Factor]]</f>
        <v>2576663.8596645482</v>
      </c>
      <c r="K416" s="263">
        <v>18200.401743735409</v>
      </c>
      <c r="L416" s="354">
        <v>75.676903388107434</v>
      </c>
      <c r="M416" s="101">
        <f>Table1[[#This Row],[Size of land (m2)]]*Table1[[#This Row],[Land Unit Rate ($/m2)]]</f>
        <v>1377350.0443854067</v>
      </c>
      <c r="N416" s="261">
        <v>2021</v>
      </c>
      <c r="O416" s="219">
        <f>ROUND(IF(Table1[[#This Row],[Valuation Year]]=2016,(Table1[[#This Row],[Total Construction Cost ($)]]+Table1[[#This Row],[Land Value]])*('General Input Sheet'!$G$38/'General Input Sheet'!$G$43),Table1[[#This Row],[Total Construction Cost ($)]]+Table1[[#This Row],[Land Value]]),0)</f>
        <v>3954014</v>
      </c>
      <c r="P416" s="139" t="str" cm="1">
        <f t="array" ref="P416">_xlfn.IFS(Table1[[#This Row],[Asset Class]]&lt;&gt;"Local","y",P$11=$E416,"y",Table1[[#This Row],[Asset Class]]="Local","")</f>
        <v>y</v>
      </c>
      <c r="Q416" s="99" t="str" cm="1">
        <f t="array" ref="Q416">_xlfn.IFS(Table1[[#This Row],[Asset Class]]&lt;&gt;"Local","y",Q$11=$E416,"y",Table1[[#This Row],[Asset Class]]="Local","")</f>
        <v>y</v>
      </c>
      <c r="R416" s="99" t="str" cm="1">
        <f t="array" ref="R416">_xlfn.IFS(Table1[[#This Row],[Asset Class]]&lt;&gt;"Local","y",R$11=$E416,"y",Table1[[#This Row],[Asset Class]]="Local","")</f>
        <v>y</v>
      </c>
      <c r="S416" s="358" t="str" cm="1">
        <f t="array" ref="S416">_xlfn.IFS(Table1[[#This Row],[Asset Class]]&lt;&gt;"Local","y",S$11=$E416,"y",Table1[[#This Row],[Asset Class]]="Local","")</f>
        <v>y</v>
      </c>
      <c r="U416" s="109">
        <f>IF(Table1[[#This Row],[Asset Class]]&lt;&gt;"Local",0.25,IF(P416="y",1,""))</f>
        <v>0.25</v>
      </c>
      <c r="V416" s="435">
        <f>IF(Table1[[#This Row],[Asset Class]]&lt;&gt;"Local",0.25,IF(Q416="y",1,""))</f>
        <v>0.25</v>
      </c>
      <c r="W416" s="435">
        <f>IF(Table1[[#This Row],[Asset Class]]&lt;&gt;"Local",0.25,IF(R416="y",1,""))</f>
        <v>0.25</v>
      </c>
      <c r="X416" s="435">
        <f>IF(Table1[[#This Row],[Asset Class]]&lt;&gt;"Local",0.25,IF(S416="y",1,""))</f>
        <v>0.25</v>
      </c>
      <c r="Y416" s="109">
        <f t="shared" si="37"/>
        <v>1</v>
      </c>
      <c r="AA416" s="274">
        <f t="shared" si="38"/>
        <v>988503.5</v>
      </c>
      <c r="AB416" s="275">
        <f t="shared" si="39"/>
        <v>988503.5</v>
      </c>
      <c r="AC416" s="275">
        <f t="shared" si="40"/>
        <v>988503.5</v>
      </c>
      <c r="AD416" s="275">
        <f t="shared" si="41"/>
        <v>988503.5</v>
      </c>
      <c r="AE416" s="276">
        <f t="shared" si="42"/>
        <v>3954014</v>
      </c>
    </row>
    <row r="417" spans="2:31">
      <c r="B417" s="227" t="s">
        <v>769</v>
      </c>
      <c r="C417" s="228" t="s">
        <v>771</v>
      </c>
      <c r="D417" s="228" t="s">
        <v>105</v>
      </c>
      <c r="E417" s="228" t="s">
        <v>113</v>
      </c>
      <c r="F417" s="258" t="s">
        <v>107</v>
      </c>
      <c r="G417" s="374">
        <v>0.5</v>
      </c>
      <c r="H417" s="377">
        <v>17297.060153648647</v>
      </c>
      <c r="I417" s="382">
        <v>566.28724924743767</v>
      </c>
      <c r="J417" s="349">
        <f>Table1[[#This Row],[Embellishment Area (m2)]]*Table1[[#This Row],[Construction Unit Rate ($/m)]]*Table1[[#This Row],[Embellishment Area Factor]]</f>
        <v>4897552.3072385769</v>
      </c>
      <c r="K417" s="263">
        <v>34594.120307297293</v>
      </c>
      <c r="L417" s="354">
        <v>75.676903388107434</v>
      </c>
      <c r="M417" s="101">
        <f>Table1[[#This Row],[Size of land (m2)]]*Table1[[#This Row],[Land Unit Rate ($/m2)]]</f>
        <v>2617975.9002919025</v>
      </c>
      <c r="N417" s="261">
        <v>2021</v>
      </c>
      <c r="O417" s="219">
        <f>ROUND(IF(Table1[[#This Row],[Valuation Year]]=2016,(Table1[[#This Row],[Total Construction Cost ($)]]+Table1[[#This Row],[Land Value]])*('General Input Sheet'!$G$38/'General Input Sheet'!$G$43),Table1[[#This Row],[Total Construction Cost ($)]]+Table1[[#This Row],[Land Value]]),0)</f>
        <v>7515528</v>
      </c>
      <c r="P417" s="139" t="str" cm="1">
        <f t="array" ref="P417">_xlfn.IFS(Table1[[#This Row],[Asset Class]]&lt;&gt;"Local","y",P$11=$E417,"y",Table1[[#This Row],[Asset Class]]="Local","")</f>
        <v>y</v>
      </c>
      <c r="Q417" s="99" t="str" cm="1">
        <f t="array" ref="Q417">_xlfn.IFS(Table1[[#This Row],[Asset Class]]&lt;&gt;"Local","y",Q$11=$E417,"y",Table1[[#This Row],[Asset Class]]="Local","")</f>
        <v>y</v>
      </c>
      <c r="R417" s="99" t="str" cm="1">
        <f t="array" ref="R417">_xlfn.IFS(Table1[[#This Row],[Asset Class]]&lt;&gt;"Local","y",R$11=$E417,"y",Table1[[#This Row],[Asset Class]]="Local","")</f>
        <v>y</v>
      </c>
      <c r="S417" s="358" t="str" cm="1">
        <f t="array" ref="S417">_xlfn.IFS(Table1[[#This Row],[Asset Class]]&lt;&gt;"Local","y",S$11=$E417,"y",Table1[[#This Row],[Asset Class]]="Local","")</f>
        <v>y</v>
      </c>
      <c r="U417" s="109">
        <f>IF(Table1[[#This Row],[Asset Class]]&lt;&gt;"Local",0.25,IF(P417="y",1,""))</f>
        <v>0.25</v>
      </c>
      <c r="V417" s="435">
        <f>IF(Table1[[#This Row],[Asset Class]]&lt;&gt;"Local",0.25,IF(Q417="y",1,""))</f>
        <v>0.25</v>
      </c>
      <c r="W417" s="435">
        <f>IF(Table1[[#This Row],[Asset Class]]&lt;&gt;"Local",0.25,IF(R417="y",1,""))</f>
        <v>0.25</v>
      </c>
      <c r="X417" s="435">
        <f>IF(Table1[[#This Row],[Asset Class]]&lt;&gt;"Local",0.25,IF(S417="y",1,""))</f>
        <v>0.25</v>
      </c>
      <c r="Y417" s="109">
        <f t="shared" si="37"/>
        <v>1</v>
      </c>
      <c r="AA417" s="274">
        <f t="shared" si="38"/>
        <v>1878882</v>
      </c>
      <c r="AB417" s="275">
        <f t="shared" si="39"/>
        <v>1878882</v>
      </c>
      <c r="AC417" s="275">
        <f t="shared" si="40"/>
        <v>1878882</v>
      </c>
      <c r="AD417" s="275">
        <f t="shared" si="41"/>
        <v>1878882</v>
      </c>
      <c r="AE417" s="276">
        <f t="shared" si="42"/>
        <v>7515528</v>
      </c>
    </row>
    <row r="418" spans="2:31">
      <c r="B418" s="227" t="s">
        <v>769</v>
      </c>
      <c r="C418" s="228" t="s">
        <v>772</v>
      </c>
      <c r="D418" s="228" t="s">
        <v>105</v>
      </c>
      <c r="E418" s="228" t="s">
        <v>113</v>
      </c>
      <c r="F418" s="258" t="s">
        <v>107</v>
      </c>
      <c r="G418" s="374">
        <v>0.5</v>
      </c>
      <c r="H418" s="377">
        <v>30597.216337572965</v>
      </c>
      <c r="I418" s="382">
        <v>566.28724924743767</v>
      </c>
      <c r="J418" s="349">
        <f>Table1[[#This Row],[Embellishment Area (m2)]]*Table1[[#This Row],[Construction Unit Rate ($/m)]]*Table1[[#This Row],[Embellishment Area Factor]]</f>
        <v>8663406.7372164764</v>
      </c>
      <c r="K418" s="263">
        <v>61194.43267514593</v>
      </c>
      <c r="L418" s="354">
        <v>75.676903388107434</v>
      </c>
      <c r="M418" s="101">
        <f>Table1[[#This Row],[Size of land (m2)]]*Table1[[#This Row],[Land Unit Rate ($/m2)]]</f>
        <v>4631005.1694470635</v>
      </c>
      <c r="N418" s="261">
        <v>2021</v>
      </c>
      <c r="O418" s="219">
        <f>ROUND(IF(Table1[[#This Row],[Valuation Year]]=2016,(Table1[[#This Row],[Total Construction Cost ($)]]+Table1[[#This Row],[Land Value]])*('General Input Sheet'!$G$38/'General Input Sheet'!$G$43),Table1[[#This Row],[Total Construction Cost ($)]]+Table1[[#This Row],[Land Value]]),0)</f>
        <v>13294412</v>
      </c>
      <c r="P418" s="139" t="str" cm="1">
        <f t="array" ref="P418">_xlfn.IFS(Table1[[#This Row],[Asset Class]]&lt;&gt;"Local","y",P$11=$E418,"y",Table1[[#This Row],[Asset Class]]="Local","")</f>
        <v>y</v>
      </c>
      <c r="Q418" s="99" t="str" cm="1">
        <f t="array" ref="Q418">_xlfn.IFS(Table1[[#This Row],[Asset Class]]&lt;&gt;"Local","y",Q$11=$E418,"y",Table1[[#This Row],[Asset Class]]="Local","")</f>
        <v>y</v>
      </c>
      <c r="R418" s="99" t="str" cm="1">
        <f t="array" ref="R418">_xlfn.IFS(Table1[[#This Row],[Asset Class]]&lt;&gt;"Local","y",R$11=$E418,"y",Table1[[#This Row],[Asset Class]]="Local","")</f>
        <v>y</v>
      </c>
      <c r="S418" s="358" t="str" cm="1">
        <f t="array" ref="S418">_xlfn.IFS(Table1[[#This Row],[Asset Class]]&lt;&gt;"Local","y",S$11=$E418,"y",Table1[[#This Row],[Asset Class]]="Local","")</f>
        <v>y</v>
      </c>
      <c r="U418" s="109">
        <f>IF(Table1[[#This Row],[Asset Class]]&lt;&gt;"Local",0.25,IF(P418="y",1,""))</f>
        <v>0.25</v>
      </c>
      <c r="V418" s="435">
        <f>IF(Table1[[#This Row],[Asset Class]]&lt;&gt;"Local",0.25,IF(Q418="y",1,""))</f>
        <v>0.25</v>
      </c>
      <c r="W418" s="435">
        <f>IF(Table1[[#This Row],[Asset Class]]&lt;&gt;"Local",0.25,IF(R418="y",1,""))</f>
        <v>0.25</v>
      </c>
      <c r="X418" s="435">
        <f>IF(Table1[[#This Row],[Asset Class]]&lt;&gt;"Local",0.25,IF(S418="y",1,""))</f>
        <v>0.25</v>
      </c>
      <c r="Y418" s="109">
        <f t="shared" si="37"/>
        <v>1</v>
      </c>
      <c r="AA418" s="274">
        <f t="shared" si="38"/>
        <v>3323603</v>
      </c>
      <c r="AB418" s="275">
        <f t="shared" si="39"/>
        <v>3323603</v>
      </c>
      <c r="AC418" s="275">
        <f t="shared" si="40"/>
        <v>3323603</v>
      </c>
      <c r="AD418" s="275">
        <f t="shared" si="41"/>
        <v>3323603</v>
      </c>
      <c r="AE418" s="276">
        <f t="shared" si="42"/>
        <v>13294412</v>
      </c>
    </row>
    <row r="419" spans="2:31">
      <c r="B419" s="227" t="s">
        <v>773</v>
      </c>
      <c r="C419" s="228" t="s">
        <v>774</v>
      </c>
      <c r="D419" s="228" t="s">
        <v>105</v>
      </c>
      <c r="E419" s="228" t="s">
        <v>142</v>
      </c>
      <c r="F419" s="258" t="s">
        <v>102</v>
      </c>
      <c r="G419" s="374">
        <v>0.5</v>
      </c>
      <c r="H419" s="377">
        <v>31820.475859323324</v>
      </c>
      <c r="I419" s="382">
        <v>406.79298511948269</v>
      </c>
      <c r="J419" s="349">
        <f>Table1[[#This Row],[Embellishment Area (m2)]]*Table1[[#This Row],[Construction Unit Rate ($/m)]]*Table1[[#This Row],[Embellishment Area Factor]]</f>
        <v>6472173.1813682858</v>
      </c>
      <c r="K419" s="263">
        <v>63640.951718646647</v>
      </c>
      <c r="L419" s="354">
        <v>77.249060510664719</v>
      </c>
      <c r="M419" s="101">
        <f>Table1[[#This Row],[Size of land (m2)]]*Table1[[#This Row],[Land Unit Rate ($/m2)]]</f>
        <v>4916203.7302700272</v>
      </c>
      <c r="N419" s="261">
        <v>2021</v>
      </c>
      <c r="O419" s="219">
        <f>ROUND(IF(Table1[[#This Row],[Valuation Year]]=2016,(Table1[[#This Row],[Total Construction Cost ($)]]+Table1[[#This Row],[Land Value]])*('General Input Sheet'!$G$38/'General Input Sheet'!$G$43),Table1[[#This Row],[Total Construction Cost ($)]]+Table1[[#This Row],[Land Value]]),0)</f>
        <v>11388377</v>
      </c>
      <c r="P419" s="139" t="str" cm="1">
        <f t="array" ref="P419">_xlfn.IFS(Table1[[#This Row],[Asset Class]]&lt;&gt;"Local","y",P$11=$E419,"y",Table1[[#This Row],[Asset Class]]="Local","")</f>
        <v>y</v>
      </c>
      <c r="Q419" s="99" t="str" cm="1">
        <f t="array" ref="Q419">_xlfn.IFS(Table1[[#This Row],[Asset Class]]&lt;&gt;"Local","y",Q$11=$E419,"y",Table1[[#This Row],[Asset Class]]="Local","")</f>
        <v>y</v>
      </c>
      <c r="R419" s="99" t="str" cm="1">
        <f t="array" ref="R419">_xlfn.IFS(Table1[[#This Row],[Asset Class]]&lt;&gt;"Local","y",R$11=$E419,"y",Table1[[#This Row],[Asset Class]]="Local","")</f>
        <v>y</v>
      </c>
      <c r="S419" s="358" t="str" cm="1">
        <f t="array" ref="S419">_xlfn.IFS(Table1[[#This Row],[Asset Class]]&lt;&gt;"Local","y",S$11=$E419,"y",Table1[[#This Row],[Asset Class]]="Local","")</f>
        <v>y</v>
      </c>
      <c r="U419" s="109">
        <f>IF(Table1[[#This Row],[Asset Class]]&lt;&gt;"Local",0.25,IF(P419="y",1,""))</f>
        <v>0.25</v>
      </c>
      <c r="V419" s="435">
        <f>IF(Table1[[#This Row],[Asset Class]]&lt;&gt;"Local",0.25,IF(Q419="y",1,""))</f>
        <v>0.25</v>
      </c>
      <c r="W419" s="435">
        <f>IF(Table1[[#This Row],[Asset Class]]&lt;&gt;"Local",0.25,IF(R419="y",1,""))</f>
        <v>0.25</v>
      </c>
      <c r="X419" s="435">
        <f>IF(Table1[[#This Row],[Asset Class]]&lt;&gt;"Local",0.25,IF(S419="y",1,""))</f>
        <v>0.25</v>
      </c>
      <c r="Y419" s="109">
        <f t="shared" si="37"/>
        <v>1</v>
      </c>
      <c r="AA419" s="274">
        <f t="shared" si="38"/>
        <v>2847094.25</v>
      </c>
      <c r="AB419" s="275">
        <f t="shared" si="39"/>
        <v>2847094.25</v>
      </c>
      <c r="AC419" s="275">
        <f t="shared" si="40"/>
        <v>2847094.25</v>
      </c>
      <c r="AD419" s="275">
        <f t="shared" si="41"/>
        <v>2847094.25</v>
      </c>
      <c r="AE419" s="276">
        <f t="shared" si="42"/>
        <v>11388377</v>
      </c>
    </row>
    <row r="420" spans="2:31">
      <c r="B420" s="227" t="s">
        <v>775</v>
      </c>
      <c r="C420" s="228" t="s">
        <v>776</v>
      </c>
      <c r="D420" s="228" t="s">
        <v>110</v>
      </c>
      <c r="E420" s="228" t="s">
        <v>142</v>
      </c>
      <c r="F420" s="258" t="s">
        <v>102</v>
      </c>
      <c r="G420" s="374">
        <v>0.5</v>
      </c>
      <c r="H420" s="377">
        <v>16346.783185024555</v>
      </c>
      <c r="I420" s="382">
        <v>115.6419902144599</v>
      </c>
      <c r="J420" s="349">
        <f>Table1[[#This Row],[Embellishment Area (m2)]]*Table1[[#This Row],[Construction Unit Rate ($/m)]]*Table1[[#This Row],[Embellishment Area Factor]]</f>
        <v>945187.27056025353</v>
      </c>
      <c r="K420" s="263">
        <v>32693.56637004911</v>
      </c>
      <c r="L420" s="354">
        <v>85.331826959272703</v>
      </c>
      <c r="M420" s="101">
        <f>Table1[[#This Row],[Size of land (m2)]]*Table1[[#This Row],[Land Unit Rate ($/m2)]]</f>
        <v>2789801.7481705281</v>
      </c>
      <c r="N420" s="261">
        <v>2021</v>
      </c>
      <c r="O420" s="219">
        <f>ROUND(IF(Table1[[#This Row],[Valuation Year]]=2016,(Table1[[#This Row],[Total Construction Cost ($)]]+Table1[[#This Row],[Land Value]])*('General Input Sheet'!$G$38/'General Input Sheet'!$G$43),Table1[[#This Row],[Total Construction Cost ($)]]+Table1[[#This Row],[Land Value]]),0)</f>
        <v>3734989</v>
      </c>
      <c r="P420" s="139" t="str" cm="1">
        <f t="array" ref="P420">_xlfn.IFS(Table1[[#This Row],[Asset Class]]&lt;&gt;"Local","y",P$11=$E420,"y",Table1[[#This Row],[Asset Class]]="Local","")</f>
        <v/>
      </c>
      <c r="Q420" s="99" t="str" cm="1">
        <f t="array" ref="Q420">_xlfn.IFS(Table1[[#This Row],[Asset Class]]&lt;&gt;"Local","y",Q$11=$E420,"y",Table1[[#This Row],[Asset Class]]="Local","")</f>
        <v>y</v>
      </c>
      <c r="R420" s="99" t="str" cm="1">
        <f t="array" ref="R420">_xlfn.IFS(Table1[[#This Row],[Asset Class]]&lt;&gt;"Local","y",R$11=$E420,"y",Table1[[#This Row],[Asset Class]]="Local","")</f>
        <v/>
      </c>
      <c r="S420" s="358" t="str" cm="1">
        <f t="array" ref="S420">_xlfn.IFS(Table1[[#This Row],[Asset Class]]&lt;&gt;"Local","y",S$11=$E420,"y",Table1[[#This Row],[Asset Class]]="Local","")</f>
        <v/>
      </c>
      <c r="U420" s="109" t="str">
        <f>IF(Table1[[#This Row],[Asset Class]]&lt;&gt;"Local",0.25,IF(P420="y",1,""))</f>
        <v/>
      </c>
      <c r="V420" s="435">
        <f>IF(Table1[[#This Row],[Asset Class]]&lt;&gt;"Local",0.25,IF(Q420="y",1,""))</f>
        <v>1</v>
      </c>
      <c r="W420" s="435" t="str">
        <f>IF(Table1[[#This Row],[Asset Class]]&lt;&gt;"Local",0.25,IF(R420="y",1,""))</f>
        <v/>
      </c>
      <c r="X420" s="435" t="str">
        <f>IF(Table1[[#This Row],[Asset Class]]&lt;&gt;"Local",0.25,IF(S420="y",1,""))</f>
        <v/>
      </c>
      <c r="Y420" s="109">
        <f t="shared" si="37"/>
        <v>1</v>
      </c>
      <c r="AA420" s="274" t="str">
        <f t="shared" si="38"/>
        <v/>
      </c>
      <c r="AB420" s="275">
        <f t="shared" si="39"/>
        <v>3734989</v>
      </c>
      <c r="AC420" s="275" t="str">
        <f t="shared" si="40"/>
        <v/>
      </c>
      <c r="AD420" s="275" t="str">
        <f t="shared" si="41"/>
        <v/>
      </c>
      <c r="AE420" s="276">
        <f t="shared" si="42"/>
        <v>3734989</v>
      </c>
    </row>
    <row r="421" spans="2:31">
      <c r="B421" s="227" t="s">
        <v>777</v>
      </c>
      <c r="C421" s="228" t="s">
        <v>778</v>
      </c>
      <c r="D421" s="228" t="s">
        <v>110</v>
      </c>
      <c r="E421" s="228" t="s">
        <v>142</v>
      </c>
      <c r="F421" s="258" t="s">
        <v>102</v>
      </c>
      <c r="G421" s="374">
        <v>0.5</v>
      </c>
      <c r="H421" s="377">
        <v>45479.520244915388</v>
      </c>
      <c r="I421" s="382">
        <v>115.6419902144599</v>
      </c>
      <c r="J421" s="349">
        <f>Table1[[#This Row],[Embellishment Area (m2)]]*Table1[[#This Row],[Construction Unit Rate ($/m)]]*Table1[[#This Row],[Embellishment Area Factor]]</f>
        <v>2629671.1175604179</v>
      </c>
      <c r="K421" s="263">
        <v>90959.040489830775</v>
      </c>
      <c r="L421" s="354">
        <v>85.331826959272703</v>
      </c>
      <c r="M421" s="101">
        <f>Table1[[#This Row],[Size of land (m2)]]*Table1[[#This Row],[Land Unit Rate ($/m2)]]</f>
        <v>7761701.1034597196</v>
      </c>
      <c r="N421" s="261">
        <v>2021</v>
      </c>
      <c r="O421" s="219">
        <f>ROUND(IF(Table1[[#This Row],[Valuation Year]]=2016,(Table1[[#This Row],[Total Construction Cost ($)]]+Table1[[#This Row],[Land Value]])*('General Input Sheet'!$G$38/'General Input Sheet'!$G$43),Table1[[#This Row],[Total Construction Cost ($)]]+Table1[[#This Row],[Land Value]]),0)</f>
        <v>10391372</v>
      </c>
      <c r="P421" s="139" t="str" cm="1">
        <f t="array" ref="P421">_xlfn.IFS(Table1[[#This Row],[Asset Class]]&lt;&gt;"Local","y",P$11=$E421,"y",Table1[[#This Row],[Asset Class]]="Local","")</f>
        <v/>
      </c>
      <c r="Q421" s="99" t="str" cm="1">
        <f t="array" ref="Q421">_xlfn.IFS(Table1[[#This Row],[Asset Class]]&lt;&gt;"Local","y",Q$11=$E421,"y",Table1[[#This Row],[Asset Class]]="Local","")</f>
        <v>y</v>
      </c>
      <c r="R421" s="99" t="str" cm="1">
        <f t="array" ref="R421">_xlfn.IFS(Table1[[#This Row],[Asset Class]]&lt;&gt;"Local","y",R$11=$E421,"y",Table1[[#This Row],[Asset Class]]="Local","")</f>
        <v/>
      </c>
      <c r="S421" s="358" t="str" cm="1">
        <f t="array" ref="S421">_xlfn.IFS(Table1[[#This Row],[Asset Class]]&lt;&gt;"Local","y",S$11=$E421,"y",Table1[[#This Row],[Asset Class]]="Local","")</f>
        <v/>
      </c>
      <c r="U421" s="109" t="str">
        <f>IF(Table1[[#This Row],[Asset Class]]&lt;&gt;"Local",0.25,IF(P421="y",1,""))</f>
        <v/>
      </c>
      <c r="V421" s="435">
        <f>IF(Table1[[#This Row],[Asset Class]]&lt;&gt;"Local",0.25,IF(Q421="y",1,""))</f>
        <v>1</v>
      </c>
      <c r="W421" s="435" t="str">
        <f>IF(Table1[[#This Row],[Asset Class]]&lt;&gt;"Local",0.25,IF(R421="y",1,""))</f>
        <v/>
      </c>
      <c r="X421" s="435" t="str">
        <f>IF(Table1[[#This Row],[Asset Class]]&lt;&gt;"Local",0.25,IF(S421="y",1,""))</f>
        <v/>
      </c>
      <c r="Y421" s="109">
        <f t="shared" si="37"/>
        <v>1</v>
      </c>
      <c r="AA421" s="274" t="str">
        <f t="shared" si="38"/>
        <v/>
      </c>
      <c r="AB421" s="275">
        <f t="shared" si="39"/>
        <v>10391372</v>
      </c>
      <c r="AC421" s="275" t="str">
        <f t="shared" si="40"/>
        <v/>
      </c>
      <c r="AD421" s="275" t="str">
        <f t="shared" si="41"/>
        <v/>
      </c>
      <c r="AE421" s="276">
        <f t="shared" si="42"/>
        <v>10391372</v>
      </c>
    </row>
    <row r="422" spans="2:31">
      <c r="B422" s="227" t="s">
        <v>777</v>
      </c>
      <c r="C422" s="228" t="s">
        <v>779</v>
      </c>
      <c r="D422" s="228" t="s">
        <v>110</v>
      </c>
      <c r="E422" s="228" t="s">
        <v>142</v>
      </c>
      <c r="F422" s="258" t="s">
        <v>107</v>
      </c>
      <c r="G422" s="374">
        <v>0.5</v>
      </c>
      <c r="H422" s="377">
        <v>50541.317413717552</v>
      </c>
      <c r="I422" s="382">
        <v>115.6419902144599</v>
      </c>
      <c r="J422" s="349">
        <f>Table1[[#This Row],[Embellishment Area (m2)]]*Table1[[#This Row],[Construction Unit Rate ($/m)]]*Table1[[#This Row],[Embellishment Area Factor]]</f>
        <v>2922349.2668915181</v>
      </c>
      <c r="K422" s="263">
        <v>101082.6348274351</v>
      </c>
      <c r="L422" s="354">
        <v>85.331826959272703</v>
      </c>
      <c r="M422" s="101">
        <f>Table1[[#This Row],[Size of land (m2)]]*Table1[[#This Row],[Land Unit Rate ($/m2)]]</f>
        <v>8625565.9036820438</v>
      </c>
      <c r="N422" s="261">
        <v>2021</v>
      </c>
      <c r="O422" s="219">
        <f>ROUND(IF(Table1[[#This Row],[Valuation Year]]=2016,(Table1[[#This Row],[Total Construction Cost ($)]]+Table1[[#This Row],[Land Value]])*('General Input Sheet'!$G$38/'General Input Sheet'!$G$43),Table1[[#This Row],[Total Construction Cost ($)]]+Table1[[#This Row],[Land Value]]),0)</f>
        <v>11547915</v>
      </c>
      <c r="P422" s="139" t="str" cm="1">
        <f t="array" ref="P422">_xlfn.IFS(Table1[[#This Row],[Asset Class]]&lt;&gt;"Local","y",P$11=$E422,"y",Table1[[#This Row],[Asset Class]]="Local","")</f>
        <v/>
      </c>
      <c r="Q422" s="99" t="str" cm="1">
        <f t="array" ref="Q422">_xlfn.IFS(Table1[[#This Row],[Asset Class]]&lt;&gt;"Local","y",Q$11=$E422,"y",Table1[[#This Row],[Asset Class]]="Local","")</f>
        <v>y</v>
      </c>
      <c r="R422" s="99" t="str" cm="1">
        <f t="array" ref="R422">_xlfn.IFS(Table1[[#This Row],[Asset Class]]&lt;&gt;"Local","y",R$11=$E422,"y",Table1[[#This Row],[Asset Class]]="Local","")</f>
        <v/>
      </c>
      <c r="S422" s="358" t="str" cm="1">
        <f t="array" ref="S422">_xlfn.IFS(Table1[[#This Row],[Asset Class]]&lt;&gt;"Local","y",S$11=$E422,"y",Table1[[#This Row],[Asset Class]]="Local","")</f>
        <v/>
      </c>
      <c r="U422" s="109" t="str">
        <f>IF(Table1[[#This Row],[Asset Class]]&lt;&gt;"Local",0.25,IF(P422="y",1,""))</f>
        <v/>
      </c>
      <c r="V422" s="435">
        <f>IF(Table1[[#This Row],[Asset Class]]&lt;&gt;"Local",0.25,IF(Q422="y",1,""))</f>
        <v>1</v>
      </c>
      <c r="W422" s="435" t="str">
        <f>IF(Table1[[#This Row],[Asset Class]]&lt;&gt;"Local",0.25,IF(R422="y",1,""))</f>
        <v/>
      </c>
      <c r="X422" s="435" t="str">
        <f>IF(Table1[[#This Row],[Asset Class]]&lt;&gt;"Local",0.25,IF(S422="y",1,""))</f>
        <v/>
      </c>
      <c r="Y422" s="109">
        <f t="shared" si="37"/>
        <v>1</v>
      </c>
      <c r="AA422" s="274" t="str">
        <f t="shared" si="38"/>
        <v/>
      </c>
      <c r="AB422" s="275">
        <f t="shared" si="39"/>
        <v>11547915</v>
      </c>
      <c r="AC422" s="275" t="str">
        <f t="shared" si="40"/>
        <v/>
      </c>
      <c r="AD422" s="275" t="str">
        <f t="shared" si="41"/>
        <v/>
      </c>
      <c r="AE422" s="276">
        <f t="shared" si="42"/>
        <v>11547915</v>
      </c>
    </row>
    <row r="423" spans="2:31">
      <c r="B423" s="227" t="s">
        <v>780</v>
      </c>
      <c r="C423" s="228" t="s">
        <v>781</v>
      </c>
      <c r="D423" s="228" t="s">
        <v>110</v>
      </c>
      <c r="E423" s="228" t="s">
        <v>142</v>
      </c>
      <c r="F423" s="258" t="s">
        <v>102</v>
      </c>
      <c r="G423" s="374">
        <v>0.5</v>
      </c>
      <c r="H423" s="377">
        <v>5201.5563215058446</v>
      </c>
      <c r="I423" s="382">
        <v>115.6419902144599</v>
      </c>
      <c r="J423" s="349">
        <f>Table1[[#This Row],[Embellishment Area (m2)]]*Table1[[#This Row],[Construction Unit Rate ($/m)]]*Table1[[#This Row],[Embellishment Area Factor]]</f>
        <v>300759.16261577042</v>
      </c>
      <c r="K423" s="263">
        <v>0</v>
      </c>
      <c r="L423" s="354">
        <v>85.331826959272703</v>
      </c>
      <c r="M423" s="101">
        <f>Table1[[#This Row],[Size of land (m2)]]*Table1[[#This Row],[Land Unit Rate ($/m2)]]</f>
        <v>0</v>
      </c>
      <c r="N423" s="261">
        <v>2021</v>
      </c>
      <c r="O423" s="219">
        <f>ROUND(IF(Table1[[#This Row],[Valuation Year]]=2016,(Table1[[#This Row],[Total Construction Cost ($)]]+Table1[[#This Row],[Land Value]])*('General Input Sheet'!$G$38/'General Input Sheet'!$G$43),Table1[[#This Row],[Total Construction Cost ($)]]+Table1[[#This Row],[Land Value]]),0)</f>
        <v>300759</v>
      </c>
      <c r="P423" s="139" t="str" cm="1">
        <f t="array" ref="P423">_xlfn.IFS(Table1[[#This Row],[Asset Class]]&lt;&gt;"Local","y",P$11=$E423,"y",Table1[[#This Row],[Asset Class]]="Local","")</f>
        <v/>
      </c>
      <c r="Q423" s="99" t="str" cm="1">
        <f t="array" ref="Q423">_xlfn.IFS(Table1[[#This Row],[Asset Class]]&lt;&gt;"Local","y",Q$11=$E423,"y",Table1[[#This Row],[Asset Class]]="Local","")</f>
        <v>y</v>
      </c>
      <c r="R423" s="99" t="str" cm="1">
        <f t="array" ref="R423">_xlfn.IFS(Table1[[#This Row],[Asset Class]]&lt;&gt;"Local","y",R$11=$E423,"y",Table1[[#This Row],[Asset Class]]="Local","")</f>
        <v/>
      </c>
      <c r="S423" s="358" t="str" cm="1">
        <f t="array" ref="S423">_xlfn.IFS(Table1[[#This Row],[Asset Class]]&lt;&gt;"Local","y",S$11=$E423,"y",Table1[[#This Row],[Asset Class]]="Local","")</f>
        <v/>
      </c>
      <c r="U423" s="109" t="str">
        <f>IF(Table1[[#This Row],[Asset Class]]&lt;&gt;"Local",0.25,IF(P423="y",1,""))</f>
        <v/>
      </c>
      <c r="V423" s="435">
        <f>IF(Table1[[#This Row],[Asset Class]]&lt;&gt;"Local",0.25,IF(Q423="y",1,""))</f>
        <v>1</v>
      </c>
      <c r="W423" s="435" t="str">
        <f>IF(Table1[[#This Row],[Asset Class]]&lt;&gt;"Local",0.25,IF(R423="y",1,""))</f>
        <v/>
      </c>
      <c r="X423" s="435" t="str">
        <f>IF(Table1[[#This Row],[Asset Class]]&lt;&gt;"Local",0.25,IF(S423="y",1,""))</f>
        <v/>
      </c>
      <c r="Y423" s="109">
        <f t="shared" si="37"/>
        <v>1</v>
      </c>
      <c r="AA423" s="274" t="str">
        <f t="shared" si="38"/>
        <v/>
      </c>
      <c r="AB423" s="275">
        <f t="shared" si="39"/>
        <v>300759</v>
      </c>
      <c r="AC423" s="275" t="str">
        <f t="shared" si="40"/>
        <v/>
      </c>
      <c r="AD423" s="275" t="str">
        <f t="shared" si="41"/>
        <v/>
      </c>
      <c r="AE423" s="276">
        <f t="shared" si="42"/>
        <v>300759</v>
      </c>
    </row>
    <row r="424" spans="2:31">
      <c r="B424" s="227" t="s">
        <v>782</v>
      </c>
      <c r="C424" s="228" t="s">
        <v>783</v>
      </c>
      <c r="D424" s="228" t="s">
        <v>110</v>
      </c>
      <c r="E424" s="228" t="s">
        <v>142</v>
      </c>
      <c r="F424" s="258" t="s">
        <v>102</v>
      </c>
      <c r="G424" s="374">
        <v>0.5</v>
      </c>
      <c r="H424" s="377">
        <v>6553.9774090135252</v>
      </c>
      <c r="I424" s="382">
        <v>115.6419902144599</v>
      </c>
      <c r="J424" s="349">
        <f>Table1[[#This Row],[Embellishment Area (m2)]]*Table1[[#This Row],[Construction Unit Rate ($/m)]]*Table1[[#This Row],[Embellishment Area Factor]]</f>
        <v>378957.49569946667</v>
      </c>
      <c r="K424" s="263">
        <v>0</v>
      </c>
      <c r="L424" s="354">
        <v>85.331826959272703</v>
      </c>
      <c r="M424" s="101">
        <f>Table1[[#This Row],[Size of land (m2)]]*Table1[[#This Row],[Land Unit Rate ($/m2)]]</f>
        <v>0</v>
      </c>
      <c r="N424" s="261">
        <v>2021</v>
      </c>
      <c r="O424" s="219">
        <f>ROUND(IF(Table1[[#This Row],[Valuation Year]]=2016,(Table1[[#This Row],[Total Construction Cost ($)]]+Table1[[#This Row],[Land Value]])*('General Input Sheet'!$G$38/'General Input Sheet'!$G$43),Table1[[#This Row],[Total Construction Cost ($)]]+Table1[[#This Row],[Land Value]]),0)</f>
        <v>378957</v>
      </c>
      <c r="P424" s="139" t="str" cm="1">
        <f t="array" ref="P424">_xlfn.IFS(Table1[[#This Row],[Asset Class]]&lt;&gt;"Local","y",P$11=$E424,"y",Table1[[#This Row],[Asset Class]]="Local","")</f>
        <v/>
      </c>
      <c r="Q424" s="99" t="str" cm="1">
        <f t="array" ref="Q424">_xlfn.IFS(Table1[[#This Row],[Asset Class]]&lt;&gt;"Local","y",Q$11=$E424,"y",Table1[[#This Row],[Asset Class]]="Local","")</f>
        <v>y</v>
      </c>
      <c r="R424" s="99" t="str" cm="1">
        <f t="array" ref="R424">_xlfn.IFS(Table1[[#This Row],[Asset Class]]&lt;&gt;"Local","y",R$11=$E424,"y",Table1[[#This Row],[Asset Class]]="Local","")</f>
        <v/>
      </c>
      <c r="S424" s="358" t="str" cm="1">
        <f t="array" ref="S424">_xlfn.IFS(Table1[[#This Row],[Asset Class]]&lt;&gt;"Local","y",S$11=$E424,"y",Table1[[#This Row],[Asset Class]]="Local","")</f>
        <v/>
      </c>
      <c r="U424" s="109" t="str">
        <f>IF(Table1[[#This Row],[Asset Class]]&lt;&gt;"Local",0.25,IF(P424="y",1,""))</f>
        <v/>
      </c>
      <c r="V424" s="435">
        <f>IF(Table1[[#This Row],[Asset Class]]&lt;&gt;"Local",0.25,IF(Q424="y",1,""))</f>
        <v>1</v>
      </c>
      <c r="W424" s="435" t="str">
        <f>IF(Table1[[#This Row],[Asset Class]]&lt;&gt;"Local",0.25,IF(R424="y",1,""))</f>
        <v/>
      </c>
      <c r="X424" s="435" t="str">
        <f>IF(Table1[[#This Row],[Asset Class]]&lt;&gt;"Local",0.25,IF(S424="y",1,""))</f>
        <v/>
      </c>
      <c r="Y424" s="109">
        <f t="shared" si="37"/>
        <v>1</v>
      </c>
      <c r="AA424" s="274" t="str">
        <f t="shared" si="38"/>
        <v/>
      </c>
      <c r="AB424" s="275">
        <f t="shared" si="39"/>
        <v>378957</v>
      </c>
      <c r="AC424" s="275" t="str">
        <f t="shared" si="40"/>
        <v/>
      </c>
      <c r="AD424" s="275" t="str">
        <f t="shared" si="41"/>
        <v/>
      </c>
      <c r="AE424" s="276">
        <f t="shared" si="42"/>
        <v>378957</v>
      </c>
    </row>
    <row r="425" spans="2:31">
      <c r="B425" s="227" t="s">
        <v>784</v>
      </c>
      <c r="C425" s="228" t="s">
        <v>785</v>
      </c>
      <c r="D425" s="228" t="s">
        <v>105</v>
      </c>
      <c r="E425" s="228" t="s">
        <v>142</v>
      </c>
      <c r="F425" s="258" t="s">
        <v>135</v>
      </c>
      <c r="G425" s="374">
        <v>0.5</v>
      </c>
      <c r="H425" s="377">
        <v>26812.108802098504</v>
      </c>
      <c r="I425" s="382">
        <v>406.79298511948269</v>
      </c>
      <c r="J425" s="349">
        <f>Table1[[#This Row],[Embellishment Area (m2)]]*Table1[[#This Row],[Construction Unit Rate ($/m)]]*Table1[[#This Row],[Embellishment Area Factor]]</f>
        <v>5453488.8884770041</v>
      </c>
      <c r="K425" s="263">
        <v>53624.217604197009</v>
      </c>
      <c r="L425" s="354">
        <v>77.249060510664719</v>
      </c>
      <c r="M425" s="101">
        <f>Table1[[#This Row],[Size of land (m2)]]*Table1[[#This Row],[Land Unit Rate ($/m2)]]</f>
        <v>4142420.4305436672</v>
      </c>
      <c r="N425" s="261">
        <v>2021</v>
      </c>
      <c r="O425" s="219">
        <f>ROUND(IF(Table1[[#This Row],[Valuation Year]]=2016,(Table1[[#This Row],[Total Construction Cost ($)]]+Table1[[#This Row],[Land Value]])*('General Input Sheet'!$G$38/'General Input Sheet'!$G$43),Table1[[#This Row],[Total Construction Cost ($)]]+Table1[[#This Row],[Land Value]]),0)</f>
        <v>9595909</v>
      </c>
      <c r="P425" s="139" t="str" cm="1">
        <f t="array" ref="P425">_xlfn.IFS(Table1[[#This Row],[Asset Class]]&lt;&gt;"Local","y",P$11=$E425,"y",Table1[[#This Row],[Asset Class]]="Local","")</f>
        <v>y</v>
      </c>
      <c r="Q425" s="99" t="str" cm="1">
        <f t="array" ref="Q425">_xlfn.IFS(Table1[[#This Row],[Asset Class]]&lt;&gt;"Local","y",Q$11=$E425,"y",Table1[[#This Row],[Asset Class]]="Local","")</f>
        <v>y</v>
      </c>
      <c r="R425" s="99" t="str" cm="1">
        <f t="array" ref="R425">_xlfn.IFS(Table1[[#This Row],[Asset Class]]&lt;&gt;"Local","y",R$11=$E425,"y",Table1[[#This Row],[Asset Class]]="Local","")</f>
        <v>y</v>
      </c>
      <c r="S425" s="358" t="str" cm="1">
        <f t="array" ref="S425">_xlfn.IFS(Table1[[#This Row],[Asset Class]]&lt;&gt;"Local","y",S$11=$E425,"y",Table1[[#This Row],[Asset Class]]="Local","")</f>
        <v>y</v>
      </c>
      <c r="U425" s="109">
        <f>IF(Table1[[#This Row],[Asset Class]]&lt;&gt;"Local",0.25,IF(P425="y",1,""))</f>
        <v>0.25</v>
      </c>
      <c r="V425" s="435">
        <f>IF(Table1[[#This Row],[Asset Class]]&lt;&gt;"Local",0.25,IF(Q425="y",1,""))</f>
        <v>0.25</v>
      </c>
      <c r="W425" s="435">
        <f>IF(Table1[[#This Row],[Asset Class]]&lt;&gt;"Local",0.25,IF(R425="y",1,""))</f>
        <v>0.25</v>
      </c>
      <c r="X425" s="435">
        <f>IF(Table1[[#This Row],[Asset Class]]&lt;&gt;"Local",0.25,IF(S425="y",1,""))</f>
        <v>0.25</v>
      </c>
      <c r="Y425" s="109">
        <f t="shared" si="37"/>
        <v>1</v>
      </c>
      <c r="AA425" s="274">
        <f t="shared" si="38"/>
        <v>2398977.25</v>
      </c>
      <c r="AB425" s="275">
        <f t="shared" si="39"/>
        <v>2398977.25</v>
      </c>
      <c r="AC425" s="275">
        <f t="shared" si="40"/>
        <v>2398977.25</v>
      </c>
      <c r="AD425" s="275">
        <f t="shared" si="41"/>
        <v>2398977.25</v>
      </c>
      <c r="AE425" s="276">
        <f t="shared" si="42"/>
        <v>9595909</v>
      </c>
    </row>
    <row r="426" spans="2:31">
      <c r="B426" s="227" t="s">
        <v>784</v>
      </c>
      <c r="C426" s="228" t="s">
        <v>786</v>
      </c>
      <c r="D426" s="228" t="s">
        <v>105</v>
      </c>
      <c r="E426" s="228" t="s">
        <v>142</v>
      </c>
      <c r="F426" s="258" t="s">
        <v>107</v>
      </c>
      <c r="G426" s="374">
        <v>0.5</v>
      </c>
      <c r="H426" s="377">
        <v>37679.864772947985</v>
      </c>
      <c r="I426" s="382">
        <v>406.79298511948269</v>
      </c>
      <c r="J426" s="349">
        <f>Table1[[#This Row],[Embellishment Area (m2)]]*Table1[[#This Row],[Construction Unit Rate ($/m)]]*Table1[[#This Row],[Embellishment Area Factor]]</f>
        <v>7663952.3349429751</v>
      </c>
      <c r="K426" s="263">
        <v>75359.729545895971</v>
      </c>
      <c r="L426" s="354">
        <v>77.249060510664719</v>
      </c>
      <c r="M426" s="101">
        <f>Table1[[#This Row],[Size of land (m2)]]*Table1[[#This Row],[Land Unit Rate ($/m2)]]</f>
        <v>5821468.3077582456</v>
      </c>
      <c r="N426" s="261">
        <v>2021</v>
      </c>
      <c r="O426" s="219">
        <f>ROUND(IF(Table1[[#This Row],[Valuation Year]]=2016,(Table1[[#This Row],[Total Construction Cost ($)]]+Table1[[#This Row],[Land Value]])*('General Input Sheet'!$G$38/'General Input Sheet'!$G$43),Table1[[#This Row],[Total Construction Cost ($)]]+Table1[[#This Row],[Land Value]]),0)</f>
        <v>13485421</v>
      </c>
      <c r="P426" s="139" t="str" cm="1">
        <f t="array" ref="P426">_xlfn.IFS(Table1[[#This Row],[Asset Class]]&lt;&gt;"Local","y",P$11=$E426,"y",Table1[[#This Row],[Asset Class]]="Local","")</f>
        <v>y</v>
      </c>
      <c r="Q426" s="99" t="str" cm="1">
        <f t="array" ref="Q426">_xlfn.IFS(Table1[[#This Row],[Asset Class]]&lt;&gt;"Local","y",Q$11=$E426,"y",Table1[[#This Row],[Asset Class]]="Local","")</f>
        <v>y</v>
      </c>
      <c r="R426" s="99" t="str" cm="1">
        <f t="array" ref="R426">_xlfn.IFS(Table1[[#This Row],[Asset Class]]&lt;&gt;"Local","y",R$11=$E426,"y",Table1[[#This Row],[Asset Class]]="Local","")</f>
        <v>y</v>
      </c>
      <c r="S426" s="358" t="str" cm="1">
        <f t="array" ref="S426">_xlfn.IFS(Table1[[#This Row],[Asset Class]]&lt;&gt;"Local","y",S$11=$E426,"y",Table1[[#This Row],[Asset Class]]="Local","")</f>
        <v>y</v>
      </c>
      <c r="U426" s="109">
        <f>IF(Table1[[#This Row],[Asset Class]]&lt;&gt;"Local",0.25,IF(P426="y",1,""))</f>
        <v>0.25</v>
      </c>
      <c r="V426" s="435">
        <f>IF(Table1[[#This Row],[Asset Class]]&lt;&gt;"Local",0.25,IF(Q426="y",1,""))</f>
        <v>0.25</v>
      </c>
      <c r="W426" s="435">
        <f>IF(Table1[[#This Row],[Asset Class]]&lt;&gt;"Local",0.25,IF(R426="y",1,""))</f>
        <v>0.25</v>
      </c>
      <c r="X426" s="435">
        <f>IF(Table1[[#This Row],[Asset Class]]&lt;&gt;"Local",0.25,IF(S426="y",1,""))</f>
        <v>0.25</v>
      </c>
      <c r="Y426" s="109">
        <f t="shared" si="37"/>
        <v>1</v>
      </c>
      <c r="AA426" s="274">
        <f t="shared" si="38"/>
        <v>3371355.25</v>
      </c>
      <c r="AB426" s="275">
        <f t="shared" si="39"/>
        <v>3371355.25</v>
      </c>
      <c r="AC426" s="275">
        <f t="shared" si="40"/>
        <v>3371355.25</v>
      </c>
      <c r="AD426" s="275">
        <f t="shared" si="41"/>
        <v>3371355.25</v>
      </c>
      <c r="AE426" s="276">
        <f t="shared" si="42"/>
        <v>13485421</v>
      </c>
    </row>
    <row r="427" spans="2:31">
      <c r="B427" s="227" t="s">
        <v>784</v>
      </c>
      <c r="C427" s="228" t="s">
        <v>787</v>
      </c>
      <c r="D427" s="228" t="s">
        <v>105</v>
      </c>
      <c r="E427" s="228" t="s">
        <v>142</v>
      </c>
      <c r="F427" s="258" t="s">
        <v>135</v>
      </c>
      <c r="G427" s="374">
        <v>0.5</v>
      </c>
      <c r="H427" s="377">
        <v>85683.399436216903</v>
      </c>
      <c r="I427" s="382">
        <v>406.79298511948269</v>
      </c>
      <c r="J427" s="349">
        <f>Table1[[#This Row],[Embellishment Area (m2)]]*Table1[[#This Row],[Construction Unit Rate ($/m)]]*Table1[[#This Row],[Embellishment Area Factor]]</f>
        <v>17427702.915921837</v>
      </c>
      <c r="K427" s="263">
        <v>171366.79887243381</v>
      </c>
      <c r="L427" s="354">
        <v>77.249060510664719</v>
      </c>
      <c r="M427" s="101">
        <f>Table1[[#This Row],[Size of land (m2)]]*Table1[[#This Row],[Land Unit Rate ($/m2)]]</f>
        <v>13237924.21561555</v>
      </c>
      <c r="N427" s="261">
        <v>2021</v>
      </c>
      <c r="O427" s="219">
        <f>ROUND(IF(Table1[[#This Row],[Valuation Year]]=2016,(Table1[[#This Row],[Total Construction Cost ($)]]+Table1[[#This Row],[Land Value]])*('General Input Sheet'!$G$38/'General Input Sheet'!$G$43),Table1[[#This Row],[Total Construction Cost ($)]]+Table1[[#This Row],[Land Value]]),0)</f>
        <v>30665627</v>
      </c>
      <c r="P427" s="139" t="str" cm="1">
        <f t="array" ref="P427">_xlfn.IFS(Table1[[#This Row],[Asset Class]]&lt;&gt;"Local","y",P$11=$E427,"y",Table1[[#This Row],[Asset Class]]="Local","")</f>
        <v>y</v>
      </c>
      <c r="Q427" s="99" t="str" cm="1">
        <f t="array" ref="Q427">_xlfn.IFS(Table1[[#This Row],[Asset Class]]&lt;&gt;"Local","y",Q$11=$E427,"y",Table1[[#This Row],[Asset Class]]="Local","")</f>
        <v>y</v>
      </c>
      <c r="R427" s="99" t="str" cm="1">
        <f t="array" ref="R427">_xlfn.IFS(Table1[[#This Row],[Asset Class]]&lt;&gt;"Local","y",R$11=$E427,"y",Table1[[#This Row],[Asset Class]]="Local","")</f>
        <v>y</v>
      </c>
      <c r="S427" s="358" t="str" cm="1">
        <f t="array" ref="S427">_xlfn.IFS(Table1[[#This Row],[Asset Class]]&lt;&gt;"Local","y",S$11=$E427,"y",Table1[[#This Row],[Asset Class]]="Local","")</f>
        <v>y</v>
      </c>
      <c r="U427" s="109">
        <f>IF(Table1[[#This Row],[Asset Class]]&lt;&gt;"Local",0.25,IF(P427="y",1,""))</f>
        <v>0.25</v>
      </c>
      <c r="V427" s="435">
        <f>IF(Table1[[#This Row],[Asset Class]]&lt;&gt;"Local",0.25,IF(Q427="y",1,""))</f>
        <v>0.25</v>
      </c>
      <c r="W427" s="435">
        <f>IF(Table1[[#This Row],[Asset Class]]&lt;&gt;"Local",0.25,IF(R427="y",1,""))</f>
        <v>0.25</v>
      </c>
      <c r="X427" s="435">
        <f>IF(Table1[[#This Row],[Asset Class]]&lt;&gt;"Local",0.25,IF(S427="y",1,""))</f>
        <v>0.25</v>
      </c>
      <c r="Y427" s="109">
        <f t="shared" si="37"/>
        <v>1</v>
      </c>
      <c r="AA427" s="274">
        <f t="shared" si="38"/>
        <v>7666406.75</v>
      </c>
      <c r="AB427" s="275">
        <f t="shared" si="39"/>
        <v>7666406.75</v>
      </c>
      <c r="AC427" s="275">
        <f t="shared" si="40"/>
        <v>7666406.75</v>
      </c>
      <c r="AD427" s="275">
        <f t="shared" si="41"/>
        <v>7666406.75</v>
      </c>
      <c r="AE427" s="276">
        <f t="shared" si="42"/>
        <v>30665627</v>
      </c>
    </row>
    <row r="428" spans="2:31">
      <c r="B428" s="227" t="s">
        <v>784</v>
      </c>
      <c r="C428" s="228" t="s">
        <v>788</v>
      </c>
      <c r="D428" s="228" t="s">
        <v>105</v>
      </c>
      <c r="E428" s="228" t="s">
        <v>142</v>
      </c>
      <c r="F428" s="258" t="s">
        <v>135</v>
      </c>
      <c r="G428" s="374">
        <v>0.5</v>
      </c>
      <c r="H428" s="377">
        <v>19666.580053497346</v>
      </c>
      <c r="I428" s="382">
        <v>406.79298511948269</v>
      </c>
      <c r="J428" s="349">
        <f>Table1[[#This Row],[Embellishment Area (m2)]]*Table1[[#This Row],[Construction Unit Rate ($/m)]]*Table1[[#This Row],[Embellishment Area Factor]]</f>
        <v>4000113.4035267304</v>
      </c>
      <c r="K428" s="263">
        <v>39333.160106994692</v>
      </c>
      <c r="L428" s="354">
        <v>77.249060510664719</v>
      </c>
      <c r="M428" s="101">
        <f>Table1[[#This Row],[Size of land (m2)]]*Table1[[#This Row],[Land Unit Rate ($/m2)]]</f>
        <v>3038449.6651808964</v>
      </c>
      <c r="N428" s="261">
        <v>2021</v>
      </c>
      <c r="O428" s="219">
        <f>ROUND(IF(Table1[[#This Row],[Valuation Year]]=2016,(Table1[[#This Row],[Total Construction Cost ($)]]+Table1[[#This Row],[Land Value]])*('General Input Sheet'!$G$38/'General Input Sheet'!$G$43),Table1[[#This Row],[Total Construction Cost ($)]]+Table1[[#This Row],[Land Value]]),0)</f>
        <v>7038563</v>
      </c>
      <c r="P428" s="139" t="str" cm="1">
        <f t="array" ref="P428">_xlfn.IFS(Table1[[#This Row],[Asset Class]]&lt;&gt;"Local","y",P$11=$E428,"y",Table1[[#This Row],[Asset Class]]="Local","")</f>
        <v>y</v>
      </c>
      <c r="Q428" s="99" t="str" cm="1">
        <f t="array" ref="Q428">_xlfn.IFS(Table1[[#This Row],[Asset Class]]&lt;&gt;"Local","y",Q$11=$E428,"y",Table1[[#This Row],[Asset Class]]="Local","")</f>
        <v>y</v>
      </c>
      <c r="R428" s="99" t="str" cm="1">
        <f t="array" ref="R428">_xlfn.IFS(Table1[[#This Row],[Asset Class]]&lt;&gt;"Local","y",R$11=$E428,"y",Table1[[#This Row],[Asset Class]]="Local","")</f>
        <v>y</v>
      </c>
      <c r="S428" s="358" t="str" cm="1">
        <f t="array" ref="S428">_xlfn.IFS(Table1[[#This Row],[Asset Class]]&lt;&gt;"Local","y",S$11=$E428,"y",Table1[[#This Row],[Asset Class]]="Local","")</f>
        <v>y</v>
      </c>
      <c r="U428" s="109">
        <f>IF(Table1[[#This Row],[Asset Class]]&lt;&gt;"Local",0.25,IF(P428="y",1,""))</f>
        <v>0.25</v>
      </c>
      <c r="V428" s="435">
        <f>IF(Table1[[#This Row],[Asset Class]]&lt;&gt;"Local",0.25,IF(Q428="y",1,""))</f>
        <v>0.25</v>
      </c>
      <c r="W428" s="435">
        <f>IF(Table1[[#This Row],[Asset Class]]&lt;&gt;"Local",0.25,IF(R428="y",1,""))</f>
        <v>0.25</v>
      </c>
      <c r="X428" s="435">
        <f>IF(Table1[[#This Row],[Asset Class]]&lt;&gt;"Local",0.25,IF(S428="y",1,""))</f>
        <v>0.25</v>
      </c>
      <c r="Y428" s="109">
        <f t="shared" si="37"/>
        <v>1</v>
      </c>
      <c r="AA428" s="274">
        <f t="shared" si="38"/>
        <v>1759640.75</v>
      </c>
      <c r="AB428" s="275">
        <f t="shared" si="39"/>
        <v>1759640.75</v>
      </c>
      <c r="AC428" s="275">
        <f t="shared" si="40"/>
        <v>1759640.75</v>
      </c>
      <c r="AD428" s="275">
        <f t="shared" si="41"/>
        <v>1759640.75</v>
      </c>
      <c r="AE428" s="276">
        <f t="shared" si="42"/>
        <v>7038563</v>
      </c>
    </row>
    <row r="429" spans="2:31">
      <c r="B429" s="227" t="s">
        <v>784</v>
      </c>
      <c r="C429" s="228" t="s">
        <v>789</v>
      </c>
      <c r="D429" s="228" t="s">
        <v>105</v>
      </c>
      <c r="E429" s="228" t="s">
        <v>142</v>
      </c>
      <c r="F429" s="258" t="s">
        <v>102</v>
      </c>
      <c r="G429" s="374">
        <v>0.5</v>
      </c>
      <c r="H429" s="377">
        <v>3408.7687051061166</v>
      </c>
      <c r="I429" s="382">
        <v>406.79298511948269</v>
      </c>
      <c r="J429" s="349">
        <f>Table1[[#This Row],[Embellishment Area (m2)]]*Table1[[#This Row],[Construction Unit Rate ($/m)]]*Table1[[#This Row],[Embellishment Area Factor]]</f>
        <v>693331.59856599534</v>
      </c>
      <c r="K429" s="263">
        <v>6817.5374102122332</v>
      </c>
      <c r="L429" s="354">
        <v>77.249060510664719</v>
      </c>
      <c r="M429" s="101">
        <f>Table1[[#This Row],[Size of land (m2)]]*Table1[[#This Row],[Land Unit Rate ($/m2)]]</f>
        <v>526648.3599352052</v>
      </c>
      <c r="N429" s="261">
        <v>2021</v>
      </c>
      <c r="O429" s="219">
        <f>ROUND(IF(Table1[[#This Row],[Valuation Year]]=2016,(Table1[[#This Row],[Total Construction Cost ($)]]+Table1[[#This Row],[Land Value]])*('General Input Sheet'!$G$38/'General Input Sheet'!$G$43),Table1[[#This Row],[Total Construction Cost ($)]]+Table1[[#This Row],[Land Value]]),0)</f>
        <v>1219980</v>
      </c>
      <c r="P429" s="139" t="str" cm="1">
        <f t="array" ref="P429">_xlfn.IFS(Table1[[#This Row],[Asset Class]]&lt;&gt;"Local","y",P$11=$E429,"y",Table1[[#This Row],[Asset Class]]="Local","")</f>
        <v>y</v>
      </c>
      <c r="Q429" s="99" t="str" cm="1">
        <f t="array" ref="Q429">_xlfn.IFS(Table1[[#This Row],[Asset Class]]&lt;&gt;"Local","y",Q$11=$E429,"y",Table1[[#This Row],[Asset Class]]="Local","")</f>
        <v>y</v>
      </c>
      <c r="R429" s="99" t="str" cm="1">
        <f t="array" ref="R429">_xlfn.IFS(Table1[[#This Row],[Asset Class]]&lt;&gt;"Local","y",R$11=$E429,"y",Table1[[#This Row],[Asset Class]]="Local","")</f>
        <v>y</v>
      </c>
      <c r="S429" s="358" t="str" cm="1">
        <f t="array" ref="S429">_xlfn.IFS(Table1[[#This Row],[Asset Class]]&lt;&gt;"Local","y",S$11=$E429,"y",Table1[[#This Row],[Asset Class]]="Local","")</f>
        <v>y</v>
      </c>
      <c r="U429" s="109">
        <f>IF(Table1[[#This Row],[Asset Class]]&lt;&gt;"Local",0.25,IF(P429="y",1,""))</f>
        <v>0.25</v>
      </c>
      <c r="V429" s="435">
        <f>IF(Table1[[#This Row],[Asset Class]]&lt;&gt;"Local",0.25,IF(Q429="y",1,""))</f>
        <v>0.25</v>
      </c>
      <c r="W429" s="435">
        <f>IF(Table1[[#This Row],[Asset Class]]&lt;&gt;"Local",0.25,IF(R429="y",1,""))</f>
        <v>0.25</v>
      </c>
      <c r="X429" s="435">
        <f>IF(Table1[[#This Row],[Asset Class]]&lt;&gt;"Local",0.25,IF(S429="y",1,""))</f>
        <v>0.25</v>
      </c>
      <c r="Y429" s="109">
        <f t="shared" si="37"/>
        <v>1</v>
      </c>
      <c r="AA429" s="274">
        <f t="shared" si="38"/>
        <v>304995</v>
      </c>
      <c r="AB429" s="275">
        <f t="shared" si="39"/>
        <v>304995</v>
      </c>
      <c r="AC429" s="275">
        <f t="shared" si="40"/>
        <v>304995</v>
      </c>
      <c r="AD429" s="275">
        <f t="shared" si="41"/>
        <v>304995</v>
      </c>
      <c r="AE429" s="276">
        <f t="shared" si="42"/>
        <v>1219980</v>
      </c>
    </row>
    <row r="430" spans="2:31">
      <c r="B430" s="227" t="s">
        <v>790</v>
      </c>
      <c r="C430" s="228" t="s">
        <v>791</v>
      </c>
      <c r="D430" s="228" t="s">
        <v>110</v>
      </c>
      <c r="E430" s="228" t="s">
        <v>142</v>
      </c>
      <c r="F430" s="258" t="s">
        <v>102</v>
      </c>
      <c r="G430" s="374">
        <v>0.5</v>
      </c>
      <c r="H430" s="377">
        <v>886.43645587295646</v>
      </c>
      <c r="I430" s="382">
        <v>115.6419902144599</v>
      </c>
      <c r="J430" s="349">
        <f>Table1[[#This Row],[Embellishment Area (m2)]]*Table1[[#This Row],[Construction Unit Rate ($/m)]]*Table1[[#This Row],[Embellishment Area Factor]]</f>
        <v>51254.637977900471</v>
      </c>
      <c r="K430" s="263">
        <v>1772.8729117459129</v>
      </c>
      <c r="L430" s="354">
        <v>85.331826959272703</v>
      </c>
      <c r="M430" s="101">
        <f>Table1[[#This Row],[Size of land (m2)]]*Table1[[#This Row],[Land Unit Rate ($/m2)]]</f>
        <v>151282.48452588418</v>
      </c>
      <c r="N430" s="261">
        <v>2021</v>
      </c>
      <c r="O430" s="219">
        <f>ROUND(IF(Table1[[#This Row],[Valuation Year]]=2016,(Table1[[#This Row],[Total Construction Cost ($)]]+Table1[[#This Row],[Land Value]])*('General Input Sheet'!$G$38/'General Input Sheet'!$G$43),Table1[[#This Row],[Total Construction Cost ($)]]+Table1[[#This Row],[Land Value]]),0)</f>
        <v>202537</v>
      </c>
      <c r="P430" s="139" t="str" cm="1">
        <f t="array" ref="P430">_xlfn.IFS(Table1[[#This Row],[Asset Class]]&lt;&gt;"Local","y",P$11=$E430,"y",Table1[[#This Row],[Asset Class]]="Local","")</f>
        <v/>
      </c>
      <c r="Q430" s="99" t="str" cm="1">
        <f t="array" ref="Q430">_xlfn.IFS(Table1[[#This Row],[Asset Class]]&lt;&gt;"Local","y",Q$11=$E430,"y",Table1[[#This Row],[Asset Class]]="Local","")</f>
        <v>y</v>
      </c>
      <c r="R430" s="99" t="str" cm="1">
        <f t="array" ref="R430">_xlfn.IFS(Table1[[#This Row],[Asset Class]]&lt;&gt;"Local","y",R$11=$E430,"y",Table1[[#This Row],[Asset Class]]="Local","")</f>
        <v/>
      </c>
      <c r="S430" s="358" t="str" cm="1">
        <f t="array" ref="S430">_xlfn.IFS(Table1[[#This Row],[Asset Class]]&lt;&gt;"Local","y",S$11=$E430,"y",Table1[[#This Row],[Asset Class]]="Local","")</f>
        <v/>
      </c>
      <c r="U430" s="109" t="str">
        <f>IF(Table1[[#This Row],[Asset Class]]&lt;&gt;"Local",0.25,IF(P430="y",1,""))</f>
        <v/>
      </c>
      <c r="V430" s="435">
        <f>IF(Table1[[#This Row],[Asset Class]]&lt;&gt;"Local",0.25,IF(Q430="y",1,""))</f>
        <v>1</v>
      </c>
      <c r="W430" s="435" t="str">
        <f>IF(Table1[[#This Row],[Asset Class]]&lt;&gt;"Local",0.25,IF(R430="y",1,""))</f>
        <v/>
      </c>
      <c r="X430" s="435" t="str">
        <f>IF(Table1[[#This Row],[Asset Class]]&lt;&gt;"Local",0.25,IF(S430="y",1,""))</f>
        <v/>
      </c>
      <c r="Y430" s="109">
        <f t="shared" si="37"/>
        <v>1</v>
      </c>
      <c r="AA430" s="274" t="str">
        <f t="shared" si="38"/>
        <v/>
      </c>
      <c r="AB430" s="275">
        <f t="shared" si="39"/>
        <v>202537</v>
      </c>
      <c r="AC430" s="275" t="str">
        <f t="shared" si="40"/>
        <v/>
      </c>
      <c r="AD430" s="275" t="str">
        <f t="shared" si="41"/>
        <v/>
      </c>
      <c r="AE430" s="276">
        <f t="shared" si="42"/>
        <v>202537</v>
      </c>
    </row>
    <row r="431" spans="2:31">
      <c r="B431" s="227" t="s">
        <v>790</v>
      </c>
      <c r="C431" s="228" t="s">
        <v>792</v>
      </c>
      <c r="D431" s="228" t="s">
        <v>110</v>
      </c>
      <c r="E431" s="228" t="s">
        <v>142</v>
      </c>
      <c r="F431" s="258" t="s">
        <v>102</v>
      </c>
      <c r="G431" s="374">
        <v>0.5</v>
      </c>
      <c r="H431" s="378">
        <v>7535.1630360255003</v>
      </c>
      <c r="I431" s="382">
        <v>115.6419902144599</v>
      </c>
      <c r="J431" s="349">
        <f>Table1[[#This Row],[Embellishment Area (m2)]]*Table1[[#This Row],[Construction Unit Rate ($/m)]]*Table1[[#This Row],[Embellishment Area Factor]]</f>
        <v>435690.62503821042</v>
      </c>
      <c r="K431" s="263">
        <v>15070.326072051001</v>
      </c>
      <c r="L431" s="354">
        <v>85.331826959272703</v>
      </c>
      <c r="M431" s="101">
        <f>Table1[[#This Row],[Size of land (m2)]]*Table1[[#This Row],[Land Unit Rate ($/m2)]]</f>
        <v>1285978.4566000719</v>
      </c>
      <c r="N431" s="261">
        <v>2021</v>
      </c>
      <c r="O431" s="101">
        <f>ROUND(IF(Table1[[#This Row],[Valuation Year]]=2016,(Table1[[#This Row],[Total Construction Cost ($)]]+Table1[[#This Row],[Land Value]])*('General Input Sheet'!$G$38/'General Input Sheet'!$G$43),Table1[[#This Row],[Total Construction Cost ($)]]+Table1[[#This Row],[Land Value]]),0)</f>
        <v>1721669</v>
      </c>
      <c r="P431" s="139" t="str" cm="1">
        <f t="array" ref="P431">_xlfn.IFS(Table1[[#This Row],[Asset Class]]&lt;&gt;"Local","y",P$11=$E431,"y",Table1[[#This Row],[Asset Class]]="Local","")</f>
        <v/>
      </c>
      <c r="Q431" s="99" t="str" cm="1">
        <f t="array" ref="Q431">_xlfn.IFS(Table1[[#This Row],[Asset Class]]&lt;&gt;"Local","y",Q$11=$E431,"y",Table1[[#This Row],[Asset Class]]="Local","")</f>
        <v>y</v>
      </c>
      <c r="R431" s="99" t="str" cm="1">
        <f t="array" ref="R431">_xlfn.IFS(Table1[[#This Row],[Asset Class]]&lt;&gt;"Local","y",R$11=$E431,"y",Table1[[#This Row],[Asset Class]]="Local","")</f>
        <v/>
      </c>
      <c r="S431" s="358" t="str" cm="1">
        <f t="array" ref="S431">_xlfn.IFS(Table1[[#This Row],[Asset Class]]&lt;&gt;"Local","y",S$11=$E431,"y",Table1[[#This Row],[Asset Class]]="Local","")</f>
        <v/>
      </c>
      <c r="U431" s="109" t="str">
        <f>IF(Table1[[#This Row],[Asset Class]]&lt;&gt;"Local",0.25,IF(P431="y",1,""))</f>
        <v/>
      </c>
      <c r="V431" s="435">
        <f>IF(Table1[[#This Row],[Asset Class]]&lt;&gt;"Local",0.25,IF(Q431="y",1,""))</f>
        <v>1</v>
      </c>
      <c r="W431" s="435" t="str">
        <f>IF(Table1[[#This Row],[Asset Class]]&lt;&gt;"Local",0.25,IF(R431="y",1,""))</f>
        <v/>
      </c>
      <c r="X431" s="435" t="str">
        <f>IF(Table1[[#This Row],[Asset Class]]&lt;&gt;"Local",0.25,IF(S431="y",1,""))</f>
        <v/>
      </c>
      <c r="Y431" s="109">
        <f t="shared" si="37"/>
        <v>1</v>
      </c>
      <c r="AA431" s="274" t="str">
        <f t="shared" si="38"/>
        <v/>
      </c>
      <c r="AB431" s="275">
        <f t="shared" si="39"/>
        <v>1721669</v>
      </c>
      <c r="AC431" s="275" t="str">
        <f t="shared" si="40"/>
        <v/>
      </c>
      <c r="AD431" s="275" t="str">
        <f t="shared" si="41"/>
        <v/>
      </c>
      <c r="AE431" s="276">
        <f t="shared" si="42"/>
        <v>1721669</v>
      </c>
    </row>
    <row r="432" spans="2:31">
      <c r="B432" s="227" t="s">
        <v>793</v>
      </c>
      <c r="C432" s="228" t="s">
        <v>794</v>
      </c>
      <c r="D432" s="228" t="s">
        <v>105</v>
      </c>
      <c r="E432" s="228" t="s">
        <v>142</v>
      </c>
      <c r="F432" s="258" t="s">
        <v>135</v>
      </c>
      <c r="G432" s="374">
        <v>0.5</v>
      </c>
      <c r="H432" s="378">
        <v>15338.581279653599</v>
      </c>
      <c r="I432" s="382">
        <v>406.79298511948269</v>
      </c>
      <c r="J432" s="349">
        <f>Table1[[#This Row],[Embellishment Area (m2)]]*Table1[[#This Row],[Construction Unit Rate ($/m)]]*Table1[[#This Row],[Embellishment Area Factor]]</f>
        <v>3119813.6331240511</v>
      </c>
      <c r="K432" s="263">
        <v>30677.162559307199</v>
      </c>
      <c r="L432" s="354">
        <v>77.249060510664719</v>
      </c>
      <c r="M432" s="101">
        <f>Table1[[#This Row],[Size of land (m2)]]*Table1[[#This Row],[Land Unit Rate ($/m2)]]</f>
        <v>2369781.9868394202</v>
      </c>
      <c r="N432" s="261">
        <v>2021</v>
      </c>
      <c r="O432" s="101">
        <f>ROUND(IF(Table1[[#This Row],[Valuation Year]]=2016,(Table1[[#This Row],[Total Construction Cost ($)]]+Table1[[#This Row],[Land Value]])*('General Input Sheet'!$G$38/'General Input Sheet'!$G$43),Table1[[#This Row],[Total Construction Cost ($)]]+Table1[[#This Row],[Land Value]]),0)</f>
        <v>5489596</v>
      </c>
      <c r="P432" s="139" t="str" cm="1">
        <f t="array" ref="P432">_xlfn.IFS(Table1[[#This Row],[Asset Class]]&lt;&gt;"Local","y",P$11=$E432,"y",Table1[[#This Row],[Asset Class]]="Local","")</f>
        <v>y</v>
      </c>
      <c r="Q432" s="99" t="str" cm="1">
        <f t="array" ref="Q432">_xlfn.IFS(Table1[[#This Row],[Asset Class]]&lt;&gt;"Local","y",Q$11=$E432,"y",Table1[[#This Row],[Asset Class]]="Local","")</f>
        <v>y</v>
      </c>
      <c r="R432" s="99" t="str" cm="1">
        <f t="array" ref="R432">_xlfn.IFS(Table1[[#This Row],[Asset Class]]&lt;&gt;"Local","y",R$11=$E432,"y",Table1[[#This Row],[Asset Class]]="Local","")</f>
        <v>y</v>
      </c>
      <c r="S432" s="358" t="str" cm="1">
        <f t="array" ref="S432">_xlfn.IFS(Table1[[#This Row],[Asset Class]]&lt;&gt;"Local","y",S$11=$E432,"y",Table1[[#This Row],[Asset Class]]="Local","")</f>
        <v>y</v>
      </c>
      <c r="U432" s="109">
        <f>IF(Table1[[#This Row],[Asset Class]]&lt;&gt;"Local",0.25,IF(P432="y",1,""))</f>
        <v>0.25</v>
      </c>
      <c r="V432" s="435">
        <f>IF(Table1[[#This Row],[Asset Class]]&lt;&gt;"Local",0.25,IF(Q432="y",1,""))</f>
        <v>0.25</v>
      </c>
      <c r="W432" s="435">
        <f>IF(Table1[[#This Row],[Asset Class]]&lt;&gt;"Local",0.25,IF(R432="y",1,""))</f>
        <v>0.25</v>
      </c>
      <c r="X432" s="435">
        <f>IF(Table1[[#This Row],[Asset Class]]&lt;&gt;"Local",0.25,IF(S432="y",1,""))</f>
        <v>0.25</v>
      </c>
      <c r="Y432" s="109">
        <f t="shared" si="37"/>
        <v>1</v>
      </c>
      <c r="AA432" s="274">
        <f t="shared" si="38"/>
        <v>1372399</v>
      </c>
      <c r="AB432" s="275">
        <f t="shared" si="39"/>
        <v>1372399</v>
      </c>
      <c r="AC432" s="275">
        <f t="shared" si="40"/>
        <v>1372399</v>
      </c>
      <c r="AD432" s="275">
        <f t="shared" si="41"/>
        <v>1372399</v>
      </c>
      <c r="AE432" s="276">
        <f t="shared" si="42"/>
        <v>5489596</v>
      </c>
    </row>
    <row r="433" spans="2:31">
      <c r="B433" s="227" t="s">
        <v>795</v>
      </c>
      <c r="C433" s="228" t="s">
        <v>796</v>
      </c>
      <c r="D433" s="228" t="s">
        <v>105</v>
      </c>
      <c r="E433" s="228" t="s">
        <v>142</v>
      </c>
      <c r="F433" s="258" t="s">
        <v>130</v>
      </c>
      <c r="G433" s="374">
        <v>0.5</v>
      </c>
      <c r="H433" s="377">
        <v>6970.4766545225903</v>
      </c>
      <c r="I433" s="382">
        <v>406.79298511948269</v>
      </c>
      <c r="J433" s="349">
        <f>Table1[[#This Row],[Embellishment Area (m2)]]*Table1[[#This Row],[Construction Unit Rate ($/m)]]*Table1[[#This Row],[Embellishment Area Factor]]</f>
        <v>1417770.5029994547</v>
      </c>
      <c r="K433" s="263">
        <v>13940.953309045181</v>
      </c>
      <c r="L433" s="354">
        <v>77.249060510664719</v>
      </c>
      <c r="M433" s="101">
        <f>Table1[[#This Row],[Size of land (m2)]]*Table1[[#This Row],[Land Unit Rate ($/m2)]]</f>
        <v>1076925.5457467828</v>
      </c>
      <c r="N433" s="261">
        <v>2021</v>
      </c>
      <c r="O433" s="219">
        <f>ROUND(IF(Table1[[#This Row],[Valuation Year]]=2016,(Table1[[#This Row],[Total Construction Cost ($)]]+Table1[[#This Row],[Land Value]])*('General Input Sheet'!$G$38/'General Input Sheet'!$G$43),Table1[[#This Row],[Total Construction Cost ($)]]+Table1[[#This Row],[Land Value]]),0)</f>
        <v>2494696</v>
      </c>
      <c r="P433" s="139" t="str" cm="1">
        <f t="array" ref="P433">_xlfn.IFS(Table1[[#This Row],[Asset Class]]&lt;&gt;"Local","y",P$11=$E433,"y",Table1[[#This Row],[Asset Class]]="Local","")</f>
        <v>y</v>
      </c>
      <c r="Q433" s="99" t="str" cm="1">
        <f t="array" ref="Q433">_xlfn.IFS(Table1[[#This Row],[Asset Class]]&lt;&gt;"Local","y",Q$11=$E433,"y",Table1[[#This Row],[Asset Class]]="Local","")</f>
        <v>y</v>
      </c>
      <c r="R433" s="99" t="str" cm="1">
        <f t="array" ref="R433">_xlfn.IFS(Table1[[#This Row],[Asset Class]]&lt;&gt;"Local","y",R$11=$E433,"y",Table1[[#This Row],[Asset Class]]="Local","")</f>
        <v>y</v>
      </c>
      <c r="S433" s="358" t="str" cm="1">
        <f t="array" ref="S433">_xlfn.IFS(Table1[[#This Row],[Asset Class]]&lt;&gt;"Local","y",S$11=$E433,"y",Table1[[#This Row],[Asset Class]]="Local","")</f>
        <v>y</v>
      </c>
      <c r="U433" s="109">
        <f>IF(Table1[[#This Row],[Asset Class]]&lt;&gt;"Local",0.25,IF(P433="y",1,""))</f>
        <v>0.25</v>
      </c>
      <c r="V433" s="435">
        <f>IF(Table1[[#This Row],[Asset Class]]&lt;&gt;"Local",0.25,IF(Q433="y",1,""))</f>
        <v>0.25</v>
      </c>
      <c r="W433" s="435">
        <f>IF(Table1[[#This Row],[Asset Class]]&lt;&gt;"Local",0.25,IF(R433="y",1,""))</f>
        <v>0.25</v>
      </c>
      <c r="X433" s="435">
        <f>IF(Table1[[#This Row],[Asset Class]]&lt;&gt;"Local",0.25,IF(S433="y",1,""))</f>
        <v>0.25</v>
      </c>
      <c r="Y433" s="109">
        <f t="shared" si="37"/>
        <v>1</v>
      </c>
      <c r="AA433" s="274">
        <f t="shared" si="38"/>
        <v>623674</v>
      </c>
      <c r="AB433" s="275">
        <f t="shared" si="39"/>
        <v>623674</v>
      </c>
      <c r="AC433" s="275">
        <f t="shared" si="40"/>
        <v>623674</v>
      </c>
      <c r="AD433" s="275">
        <f t="shared" si="41"/>
        <v>623674</v>
      </c>
      <c r="AE433" s="276">
        <f t="shared" si="42"/>
        <v>2494696</v>
      </c>
    </row>
    <row r="434" spans="2:31">
      <c r="B434" s="227" t="s">
        <v>795</v>
      </c>
      <c r="C434" s="228" t="s">
        <v>797</v>
      </c>
      <c r="D434" s="228" t="s">
        <v>105</v>
      </c>
      <c r="E434" s="228" t="s">
        <v>142</v>
      </c>
      <c r="F434" s="258" t="s">
        <v>102</v>
      </c>
      <c r="G434" s="374">
        <v>0.5</v>
      </c>
      <c r="H434" s="377">
        <v>7821.9070519080497</v>
      </c>
      <c r="I434" s="382">
        <v>406.79298511948269</v>
      </c>
      <c r="J434" s="349">
        <f>Table1[[#This Row],[Embellishment Area (m2)]]*Table1[[#This Row],[Construction Unit Rate ($/m)]]*Table1[[#This Row],[Embellishment Area Factor]]</f>
        <v>1590948.459486404</v>
      </c>
      <c r="K434" s="263">
        <v>15643.814103816099</v>
      </c>
      <c r="L434" s="354">
        <v>77.249060510664719</v>
      </c>
      <c r="M434" s="101">
        <f>Table1[[#This Row],[Size of land (m2)]]*Table1[[#This Row],[Land Unit Rate ($/m2)]]</f>
        <v>1208469.94232328</v>
      </c>
      <c r="N434" s="261">
        <v>2021</v>
      </c>
      <c r="O434" s="219">
        <f>ROUND(IF(Table1[[#This Row],[Valuation Year]]=2016,(Table1[[#This Row],[Total Construction Cost ($)]]+Table1[[#This Row],[Land Value]])*('General Input Sheet'!$G$38/'General Input Sheet'!$G$43),Table1[[#This Row],[Total Construction Cost ($)]]+Table1[[#This Row],[Land Value]]),0)</f>
        <v>2799418</v>
      </c>
      <c r="P434" s="139" t="str" cm="1">
        <f t="array" ref="P434">_xlfn.IFS(Table1[[#This Row],[Asset Class]]&lt;&gt;"Local","y",P$11=$E434,"y",Table1[[#This Row],[Asset Class]]="Local","")</f>
        <v>y</v>
      </c>
      <c r="Q434" s="99" t="str" cm="1">
        <f t="array" ref="Q434">_xlfn.IFS(Table1[[#This Row],[Asset Class]]&lt;&gt;"Local","y",Q$11=$E434,"y",Table1[[#This Row],[Asset Class]]="Local","")</f>
        <v>y</v>
      </c>
      <c r="R434" s="99" t="str" cm="1">
        <f t="array" ref="R434">_xlfn.IFS(Table1[[#This Row],[Asset Class]]&lt;&gt;"Local","y",R$11=$E434,"y",Table1[[#This Row],[Asset Class]]="Local","")</f>
        <v>y</v>
      </c>
      <c r="S434" s="358" t="str" cm="1">
        <f t="array" ref="S434">_xlfn.IFS(Table1[[#This Row],[Asset Class]]&lt;&gt;"Local","y",S$11=$E434,"y",Table1[[#This Row],[Asset Class]]="Local","")</f>
        <v>y</v>
      </c>
      <c r="U434" s="109">
        <f>IF(Table1[[#This Row],[Asset Class]]&lt;&gt;"Local",0.25,IF(P434="y",1,""))</f>
        <v>0.25</v>
      </c>
      <c r="V434" s="435">
        <f>IF(Table1[[#This Row],[Asset Class]]&lt;&gt;"Local",0.25,IF(Q434="y",1,""))</f>
        <v>0.25</v>
      </c>
      <c r="W434" s="435">
        <f>IF(Table1[[#This Row],[Asset Class]]&lt;&gt;"Local",0.25,IF(R434="y",1,""))</f>
        <v>0.25</v>
      </c>
      <c r="X434" s="435">
        <f>IF(Table1[[#This Row],[Asset Class]]&lt;&gt;"Local",0.25,IF(S434="y",1,""))</f>
        <v>0.25</v>
      </c>
      <c r="Y434" s="109">
        <f t="shared" si="37"/>
        <v>1</v>
      </c>
      <c r="AA434" s="274">
        <f t="shared" si="38"/>
        <v>699854.5</v>
      </c>
      <c r="AB434" s="275">
        <f t="shared" si="39"/>
        <v>699854.5</v>
      </c>
      <c r="AC434" s="275">
        <f t="shared" si="40"/>
        <v>699854.5</v>
      </c>
      <c r="AD434" s="275">
        <f t="shared" si="41"/>
        <v>699854.5</v>
      </c>
      <c r="AE434" s="276">
        <f t="shared" si="42"/>
        <v>2799418</v>
      </c>
    </row>
    <row r="435" spans="2:31">
      <c r="B435" s="227" t="s">
        <v>795</v>
      </c>
      <c r="C435" s="228" t="s">
        <v>798</v>
      </c>
      <c r="D435" s="228" t="s">
        <v>105</v>
      </c>
      <c r="E435" s="228" t="s">
        <v>142</v>
      </c>
      <c r="F435" s="258" t="s">
        <v>107</v>
      </c>
      <c r="G435" s="374">
        <v>0.5</v>
      </c>
      <c r="H435" s="377">
        <v>25032.856879907311</v>
      </c>
      <c r="I435" s="382">
        <v>406.79298511948269</v>
      </c>
      <c r="J435" s="349">
        <f>Table1[[#This Row],[Embellishment Area (m2)]]*Table1[[#This Row],[Construction Unit Rate ($/m)]]*Table1[[#This Row],[Embellishment Area Factor]]</f>
        <v>5091595.2881231373</v>
      </c>
      <c r="K435" s="263">
        <v>50065.713759814622</v>
      </c>
      <c r="L435" s="354">
        <v>77.249060510664719</v>
      </c>
      <c r="M435" s="101">
        <f>Table1[[#This Row],[Size of land (m2)]]*Table1[[#This Row],[Land Unit Rate ($/m2)]]</f>
        <v>3867529.3517415388</v>
      </c>
      <c r="N435" s="261">
        <v>2021</v>
      </c>
      <c r="O435" s="219">
        <f>ROUND(IF(Table1[[#This Row],[Valuation Year]]=2016,(Table1[[#This Row],[Total Construction Cost ($)]]+Table1[[#This Row],[Land Value]])*('General Input Sheet'!$G$38/'General Input Sheet'!$G$43),Table1[[#This Row],[Total Construction Cost ($)]]+Table1[[#This Row],[Land Value]]),0)</f>
        <v>8959125</v>
      </c>
      <c r="P435" s="139" t="str" cm="1">
        <f t="array" ref="P435">_xlfn.IFS(Table1[[#This Row],[Asset Class]]&lt;&gt;"Local","y",P$11=$E435,"y",Table1[[#This Row],[Asset Class]]="Local","")</f>
        <v>y</v>
      </c>
      <c r="Q435" s="99" t="str" cm="1">
        <f t="array" ref="Q435">_xlfn.IFS(Table1[[#This Row],[Asset Class]]&lt;&gt;"Local","y",Q$11=$E435,"y",Table1[[#This Row],[Asset Class]]="Local","")</f>
        <v>y</v>
      </c>
      <c r="R435" s="99" t="str" cm="1">
        <f t="array" ref="R435">_xlfn.IFS(Table1[[#This Row],[Asset Class]]&lt;&gt;"Local","y",R$11=$E435,"y",Table1[[#This Row],[Asset Class]]="Local","")</f>
        <v>y</v>
      </c>
      <c r="S435" s="358" t="str" cm="1">
        <f t="array" ref="S435">_xlfn.IFS(Table1[[#This Row],[Asset Class]]&lt;&gt;"Local","y",S$11=$E435,"y",Table1[[#This Row],[Asset Class]]="Local","")</f>
        <v>y</v>
      </c>
      <c r="U435" s="109">
        <f>IF(Table1[[#This Row],[Asset Class]]&lt;&gt;"Local",0.25,IF(P435="y",1,""))</f>
        <v>0.25</v>
      </c>
      <c r="V435" s="435">
        <f>IF(Table1[[#This Row],[Asset Class]]&lt;&gt;"Local",0.25,IF(Q435="y",1,""))</f>
        <v>0.25</v>
      </c>
      <c r="W435" s="435">
        <f>IF(Table1[[#This Row],[Asset Class]]&lt;&gt;"Local",0.25,IF(R435="y",1,""))</f>
        <v>0.25</v>
      </c>
      <c r="X435" s="435">
        <f>IF(Table1[[#This Row],[Asset Class]]&lt;&gt;"Local",0.25,IF(S435="y",1,""))</f>
        <v>0.25</v>
      </c>
      <c r="Y435" s="109">
        <f t="shared" si="37"/>
        <v>1</v>
      </c>
      <c r="AA435" s="274">
        <f t="shared" si="38"/>
        <v>2239781.25</v>
      </c>
      <c r="AB435" s="275">
        <f t="shared" si="39"/>
        <v>2239781.25</v>
      </c>
      <c r="AC435" s="275">
        <f t="shared" si="40"/>
        <v>2239781.25</v>
      </c>
      <c r="AD435" s="275">
        <f t="shared" si="41"/>
        <v>2239781.25</v>
      </c>
      <c r="AE435" s="276">
        <f t="shared" si="42"/>
        <v>8959125</v>
      </c>
    </row>
    <row r="436" spans="2:31">
      <c r="B436" s="227" t="s">
        <v>795</v>
      </c>
      <c r="C436" s="228" t="s">
        <v>799</v>
      </c>
      <c r="D436" s="228" t="s">
        <v>105</v>
      </c>
      <c r="E436" s="228" t="s">
        <v>142</v>
      </c>
      <c r="F436" s="258" t="s">
        <v>130</v>
      </c>
      <c r="G436" s="374">
        <v>0.5</v>
      </c>
      <c r="H436" s="377">
        <v>7811.4629639233799</v>
      </c>
      <c r="I436" s="382">
        <v>406.79298511948269</v>
      </c>
      <c r="J436" s="349">
        <f>Table1[[#This Row],[Embellishment Area (m2)]]*Table1[[#This Row],[Construction Unit Rate ($/m)]]*Table1[[#This Row],[Embellishment Area Factor]]</f>
        <v>1588824.1686223368</v>
      </c>
      <c r="K436" s="263">
        <v>15622.92592784676</v>
      </c>
      <c r="L436" s="354">
        <v>77.249060510664719</v>
      </c>
      <c r="M436" s="101">
        <f>Table1[[#This Row],[Size of land (m2)]]*Table1[[#This Row],[Land Unit Rate ($/m2)]]</f>
        <v>1206856.350353867</v>
      </c>
      <c r="N436" s="261">
        <v>2021</v>
      </c>
      <c r="O436" s="219">
        <f>ROUND(IF(Table1[[#This Row],[Valuation Year]]=2016,(Table1[[#This Row],[Total Construction Cost ($)]]+Table1[[#This Row],[Land Value]])*('General Input Sheet'!$G$38/'General Input Sheet'!$G$43),Table1[[#This Row],[Total Construction Cost ($)]]+Table1[[#This Row],[Land Value]]),0)</f>
        <v>2795681</v>
      </c>
      <c r="P436" s="139" t="str" cm="1">
        <f t="array" ref="P436">_xlfn.IFS(Table1[[#This Row],[Asset Class]]&lt;&gt;"Local","y",P$11=$E436,"y",Table1[[#This Row],[Asset Class]]="Local","")</f>
        <v>y</v>
      </c>
      <c r="Q436" s="99" t="str" cm="1">
        <f t="array" ref="Q436">_xlfn.IFS(Table1[[#This Row],[Asset Class]]&lt;&gt;"Local","y",Q$11=$E436,"y",Table1[[#This Row],[Asset Class]]="Local","")</f>
        <v>y</v>
      </c>
      <c r="R436" s="99" t="str" cm="1">
        <f t="array" ref="R436">_xlfn.IFS(Table1[[#This Row],[Asset Class]]&lt;&gt;"Local","y",R$11=$E436,"y",Table1[[#This Row],[Asset Class]]="Local","")</f>
        <v>y</v>
      </c>
      <c r="S436" s="358" t="str" cm="1">
        <f t="array" ref="S436">_xlfn.IFS(Table1[[#This Row],[Asset Class]]&lt;&gt;"Local","y",S$11=$E436,"y",Table1[[#This Row],[Asset Class]]="Local","")</f>
        <v>y</v>
      </c>
      <c r="U436" s="109">
        <f>IF(Table1[[#This Row],[Asset Class]]&lt;&gt;"Local",0.25,IF(P436="y",1,""))</f>
        <v>0.25</v>
      </c>
      <c r="V436" s="435">
        <f>IF(Table1[[#This Row],[Asset Class]]&lt;&gt;"Local",0.25,IF(Q436="y",1,""))</f>
        <v>0.25</v>
      </c>
      <c r="W436" s="435">
        <f>IF(Table1[[#This Row],[Asset Class]]&lt;&gt;"Local",0.25,IF(R436="y",1,""))</f>
        <v>0.25</v>
      </c>
      <c r="X436" s="435">
        <f>IF(Table1[[#This Row],[Asset Class]]&lt;&gt;"Local",0.25,IF(S436="y",1,""))</f>
        <v>0.25</v>
      </c>
      <c r="Y436" s="109">
        <f t="shared" si="37"/>
        <v>1</v>
      </c>
      <c r="AA436" s="274">
        <f t="shared" si="38"/>
        <v>698920.25</v>
      </c>
      <c r="AB436" s="275">
        <f t="shared" si="39"/>
        <v>698920.25</v>
      </c>
      <c r="AC436" s="275">
        <f t="shared" si="40"/>
        <v>698920.25</v>
      </c>
      <c r="AD436" s="275">
        <f t="shared" si="41"/>
        <v>698920.25</v>
      </c>
      <c r="AE436" s="276">
        <f t="shared" si="42"/>
        <v>2795681</v>
      </c>
    </row>
    <row r="437" spans="2:31">
      <c r="B437" s="227" t="s">
        <v>795</v>
      </c>
      <c r="C437" s="228" t="s">
        <v>800</v>
      </c>
      <c r="D437" s="228" t="s">
        <v>105</v>
      </c>
      <c r="E437" s="228" t="s">
        <v>142</v>
      </c>
      <c r="F437" s="258" t="s">
        <v>102</v>
      </c>
      <c r="G437" s="374">
        <v>0.5</v>
      </c>
      <c r="H437" s="377">
        <v>8211.709086062765</v>
      </c>
      <c r="I437" s="382">
        <v>406.79298511948269</v>
      </c>
      <c r="J437" s="349">
        <f>Table1[[#This Row],[Embellishment Area (m2)]]*Table1[[#This Row],[Construction Unit Rate ($/m)]]*Table1[[#This Row],[Embellishment Area Factor]]</f>
        <v>1670232.8260261256</v>
      </c>
      <c r="K437" s="263">
        <v>16423.41817212553</v>
      </c>
      <c r="L437" s="354">
        <v>77.249060510664719</v>
      </c>
      <c r="M437" s="101">
        <f>Table1[[#This Row],[Size of land (m2)]]*Table1[[#This Row],[Land Unit Rate ($/m2)]]</f>
        <v>1268693.6241704756</v>
      </c>
      <c r="N437" s="261">
        <v>2021</v>
      </c>
      <c r="O437" s="219">
        <f>ROUND(IF(Table1[[#This Row],[Valuation Year]]=2016,(Table1[[#This Row],[Total Construction Cost ($)]]+Table1[[#This Row],[Land Value]])*('General Input Sheet'!$G$38/'General Input Sheet'!$G$43),Table1[[#This Row],[Total Construction Cost ($)]]+Table1[[#This Row],[Land Value]]),0)</f>
        <v>2938926</v>
      </c>
      <c r="P437" s="139" t="str" cm="1">
        <f t="array" ref="P437">_xlfn.IFS(Table1[[#This Row],[Asset Class]]&lt;&gt;"Local","y",P$11=$E437,"y",Table1[[#This Row],[Asset Class]]="Local","")</f>
        <v>y</v>
      </c>
      <c r="Q437" s="99" t="str" cm="1">
        <f t="array" ref="Q437">_xlfn.IFS(Table1[[#This Row],[Asset Class]]&lt;&gt;"Local","y",Q$11=$E437,"y",Table1[[#This Row],[Asset Class]]="Local","")</f>
        <v>y</v>
      </c>
      <c r="R437" s="99" t="str" cm="1">
        <f t="array" ref="R437">_xlfn.IFS(Table1[[#This Row],[Asset Class]]&lt;&gt;"Local","y",R$11=$E437,"y",Table1[[#This Row],[Asset Class]]="Local","")</f>
        <v>y</v>
      </c>
      <c r="S437" s="358" t="str" cm="1">
        <f t="array" ref="S437">_xlfn.IFS(Table1[[#This Row],[Asset Class]]&lt;&gt;"Local","y",S$11=$E437,"y",Table1[[#This Row],[Asset Class]]="Local","")</f>
        <v>y</v>
      </c>
      <c r="U437" s="109">
        <f>IF(Table1[[#This Row],[Asset Class]]&lt;&gt;"Local",0.25,IF(P437="y",1,""))</f>
        <v>0.25</v>
      </c>
      <c r="V437" s="435">
        <f>IF(Table1[[#This Row],[Asset Class]]&lt;&gt;"Local",0.25,IF(Q437="y",1,""))</f>
        <v>0.25</v>
      </c>
      <c r="W437" s="435">
        <f>IF(Table1[[#This Row],[Asset Class]]&lt;&gt;"Local",0.25,IF(R437="y",1,""))</f>
        <v>0.25</v>
      </c>
      <c r="X437" s="435">
        <f>IF(Table1[[#This Row],[Asset Class]]&lt;&gt;"Local",0.25,IF(S437="y",1,""))</f>
        <v>0.25</v>
      </c>
      <c r="Y437" s="109">
        <f t="shared" si="37"/>
        <v>1</v>
      </c>
      <c r="AA437" s="274">
        <f t="shared" si="38"/>
        <v>734731.5</v>
      </c>
      <c r="AB437" s="275">
        <f t="shared" si="39"/>
        <v>734731.5</v>
      </c>
      <c r="AC437" s="275">
        <f t="shared" si="40"/>
        <v>734731.5</v>
      </c>
      <c r="AD437" s="275">
        <f t="shared" si="41"/>
        <v>734731.5</v>
      </c>
      <c r="AE437" s="276">
        <f t="shared" si="42"/>
        <v>2938926</v>
      </c>
    </row>
    <row r="438" spans="2:31">
      <c r="B438" s="227" t="s">
        <v>795</v>
      </c>
      <c r="C438" s="228" t="s">
        <v>801</v>
      </c>
      <c r="D438" s="228" t="s">
        <v>105</v>
      </c>
      <c r="E438" s="228" t="s">
        <v>142</v>
      </c>
      <c r="F438" s="258" t="s">
        <v>107</v>
      </c>
      <c r="G438" s="374">
        <v>0.5</v>
      </c>
      <c r="H438" s="377">
        <v>40973.581940958939</v>
      </c>
      <c r="I438" s="382">
        <v>406.79298511948269</v>
      </c>
      <c r="J438" s="349">
        <f>Table1[[#This Row],[Embellishment Area (m2)]]*Table1[[#This Row],[Construction Unit Rate ($/m)]]*Table1[[#This Row],[Embellishment Area Factor]]</f>
        <v>8333882.8544002073</v>
      </c>
      <c r="K438" s="263">
        <v>81947.163881917877</v>
      </c>
      <c r="L438" s="354">
        <v>77.249060510664719</v>
      </c>
      <c r="M438" s="101">
        <f>Table1[[#This Row],[Size of land (m2)]]*Table1[[#This Row],[Land Unit Rate ($/m2)]]</f>
        <v>6330341.4213916324</v>
      </c>
      <c r="N438" s="261">
        <v>2021</v>
      </c>
      <c r="O438" s="219">
        <f>ROUND(IF(Table1[[#This Row],[Valuation Year]]=2016,(Table1[[#This Row],[Total Construction Cost ($)]]+Table1[[#This Row],[Land Value]])*('General Input Sheet'!$G$38/'General Input Sheet'!$G$43),Table1[[#This Row],[Total Construction Cost ($)]]+Table1[[#This Row],[Land Value]]),0)</f>
        <v>14664224</v>
      </c>
      <c r="P438" s="139" t="str" cm="1">
        <f t="array" ref="P438">_xlfn.IFS(Table1[[#This Row],[Asset Class]]&lt;&gt;"Local","y",P$11=$E438,"y",Table1[[#This Row],[Asset Class]]="Local","")</f>
        <v>y</v>
      </c>
      <c r="Q438" s="99" t="str" cm="1">
        <f t="array" ref="Q438">_xlfn.IFS(Table1[[#This Row],[Asset Class]]&lt;&gt;"Local","y",Q$11=$E438,"y",Table1[[#This Row],[Asset Class]]="Local","")</f>
        <v>y</v>
      </c>
      <c r="R438" s="99" t="str" cm="1">
        <f t="array" ref="R438">_xlfn.IFS(Table1[[#This Row],[Asset Class]]&lt;&gt;"Local","y",R$11=$E438,"y",Table1[[#This Row],[Asset Class]]="Local","")</f>
        <v>y</v>
      </c>
      <c r="S438" s="358" t="str" cm="1">
        <f t="array" ref="S438">_xlfn.IFS(Table1[[#This Row],[Asset Class]]&lt;&gt;"Local","y",S$11=$E438,"y",Table1[[#This Row],[Asset Class]]="Local","")</f>
        <v>y</v>
      </c>
      <c r="U438" s="109">
        <f>IF(Table1[[#This Row],[Asset Class]]&lt;&gt;"Local",0.25,IF(P438="y",1,""))</f>
        <v>0.25</v>
      </c>
      <c r="V438" s="435">
        <f>IF(Table1[[#This Row],[Asset Class]]&lt;&gt;"Local",0.25,IF(Q438="y",1,""))</f>
        <v>0.25</v>
      </c>
      <c r="W438" s="435">
        <f>IF(Table1[[#This Row],[Asset Class]]&lt;&gt;"Local",0.25,IF(R438="y",1,""))</f>
        <v>0.25</v>
      </c>
      <c r="X438" s="435">
        <f>IF(Table1[[#This Row],[Asset Class]]&lt;&gt;"Local",0.25,IF(S438="y",1,""))</f>
        <v>0.25</v>
      </c>
      <c r="Y438" s="109">
        <f t="shared" si="37"/>
        <v>1</v>
      </c>
      <c r="AA438" s="274">
        <f t="shared" si="38"/>
        <v>3666056</v>
      </c>
      <c r="AB438" s="275">
        <f t="shared" si="39"/>
        <v>3666056</v>
      </c>
      <c r="AC438" s="275">
        <f t="shared" si="40"/>
        <v>3666056</v>
      </c>
      <c r="AD438" s="275">
        <f t="shared" si="41"/>
        <v>3666056</v>
      </c>
      <c r="AE438" s="276">
        <f t="shared" si="42"/>
        <v>14664224</v>
      </c>
    </row>
    <row r="439" spans="2:31">
      <c r="B439" s="227" t="s">
        <v>795</v>
      </c>
      <c r="C439" s="228" t="s">
        <v>802</v>
      </c>
      <c r="D439" s="228" t="s">
        <v>105</v>
      </c>
      <c r="E439" s="228" t="s">
        <v>142</v>
      </c>
      <c r="F439" s="258" t="s">
        <v>107</v>
      </c>
      <c r="G439" s="374">
        <v>0.5</v>
      </c>
      <c r="H439" s="377">
        <v>4796.238736502637</v>
      </c>
      <c r="I439" s="382">
        <v>406.79298511948269</v>
      </c>
      <c r="J439" s="349">
        <f>Table1[[#This Row],[Embellishment Area (m2)]]*Table1[[#This Row],[Construction Unit Rate ($/m)]]*Table1[[#This Row],[Embellishment Area Factor]]</f>
        <v>975538.13648380188</v>
      </c>
      <c r="K439" s="263">
        <v>9592.4774730052741</v>
      </c>
      <c r="L439" s="354">
        <v>77.249060510664719</v>
      </c>
      <c r="M439" s="101">
        <f>Table1[[#This Row],[Size of land (m2)]]*Table1[[#This Row],[Land Unit Rate ($/m2)]]</f>
        <v>741009.87275937258</v>
      </c>
      <c r="N439" s="261">
        <v>2021</v>
      </c>
      <c r="O439" s="219">
        <f>ROUND(IF(Table1[[#This Row],[Valuation Year]]=2016,(Table1[[#This Row],[Total Construction Cost ($)]]+Table1[[#This Row],[Land Value]])*('General Input Sheet'!$G$38/'General Input Sheet'!$G$43),Table1[[#This Row],[Total Construction Cost ($)]]+Table1[[#This Row],[Land Value]]),0)</f>
        <v>1716548</v>
      </c>
      <c r="P439" s="139" t="str" cm="1">
        <f t="array" ref="P439">_xlfn.IFS(Table1[[#This Row],[Asset Class]]&lt;&gt;"Local","y",P$11=$E439,"y",Table1[[#This Row],[Asset Class]]="Local","")</f>
        <v>y</v>
      </c>
      <c r="Q439" s="99" t="str" cm="1">
        <f t="array" ref="Q439">_xlfn.IFS(Table1[[#This Row],[Asset Class]]&lt;&gt;"Local","y",Q$11=$E439,"y",Table1[[#This Row],[Asset Class]]="Local","")</f>
        <v>y</v>
      </c>
      <c r="R439" s="99" t="str" cm="1">
        <f t="array" ref="R439">_xlfn.IFS(Table1[[#This Row],[Asset Class]]&lt;&gt;"Local","y",R$11=$E439,"y",Table1[[#This Row],[Asset Class]]="Local","")</f>
        <v>y</v>
      </c>
      <c r="S439" s="358" t="str" cm="1">
        <f t="array" ref="S439">_xlfn.IFS(Table1[[#This Row],[Asset Class]]&lt;&gt;"Local","y",S$11=$E439,"y",Table1[[#This Row],[Asset Class]]="Local","")</f>
        <v>y</v>
      </c>
      <c r="U439" s="109">
        <f>IF(Table1[[#This Row],[Asset Class]]&lt;&gt;"Local",0.25,IF(P439="y",1,""))</f>
        <v>0.25</v>
      </c>
      <c r="V439" s="435">
        <f>IF(Table1[[#This Row],[Asset Class]]&lt;&gt;"Local",0.25,IF(Q439="y",1,""))</f>
        <v>0.25</v>
      </c>
      <c r="W439" s="435">
        <f>IF(Table1[[#This Row],[Asset Class]]&lt;&gt;"Local",0.25,IF(R439="y",1,""))</f>
        <v>0.25</v>
      </c>
      <c r="X439" s="435">
        <f>IF(Table1[[#This Row],[Asset Class]]&lt;&gt;"Local",0.25,IF(S439="y",1,""))</f>
        <v>0.25</v>
      </c>
      <c r="Y439" s="109">
        <f t="shared" si="37"/>
        <v>1</v>
      </c>
      <c r="AA439" s="274">
        <f t="shared" si="38"/>
        <v>429137</v>
      </c>
      <c r="AB439" s="275">
        <f t="shared" si="39"/>
        <v>429137</v>
      </c>
      <c r="AC439" s="275">
        <f t="shared" si="40"/>
        <v>429137</v>
      </c>
      <c r="AD439" s="275">
        <f t="shared" si="41"/>
        <v>429137</v>
      </c>
      <c r="AE439" s="276">
        <f t="shared" si="42"/>
        <v>1716548</v>
      </c>
    </row>
    <row r="440" spans="2:31">
      <c r="B440" s="227" t="s">
        <v>795</v>
      </c>
      <c r="C440" s="228" t="s">
        <v>803</v>
      </c>
      <c r="D440" s="228" t="s">
        <v>105</v>
      </c>
      <c r="E440" s="228" t="s">
        <v>142</v>
      </c>
      <c r="F440" s="258" t="s">
        <v>135</v>
      </c>
      <c r="G440" s="374">
        <v>0.5</v>
      </c>
      <c r="H440" s="377">
        <v>726.17404721172954</v>
      </c>
      <c r="I440" s="382">
        <v>406.79298511948269</v>
      </c>
      <c r="J440" s="349">
        <f>Table1[[#This Row],[Embellishment Area (m2)]]*Table1[[#This Row],[Construction Unit Rate ($/m)]]*Table1[[#This Row],[Embellishment Area Factor]]</f>
        <v>147701.25419077781</v>
      </c>
      <c r="K440" s="263">
        <v>1452.3480944234591</v>
      </c>
      <c r="L440" s="354">
        <v>77.249060510664719</v>
      </c>
      <c r="M440" s="101">
        <f>Table1[[#This Row],[Size of land (m2)]]*Table1[[#This Row],[Land Unit Rate ($/m2)]]</f>
        <v>112192.52582866639</v>
      </c>
      <c r="N440" s="261">
        <v>2021</v>
      </c>
      <c r="O440" s="219">
        <f>ROUND(IF(Table1[[#This Row],[Valuation Year]]=2016,(Table1[[#This Row],[Total Construction Cost ($)]]+Table1[[#This Row],[Land Value]])*('General Input Sheet'!$G$38/'General Input Sheet'!$G$43),Table1[[#This Row],[Total Construction Cost ($)]]+Table1[[#This Row],[Land Value]]),0)</f>
        <v>259894</v>
      </c>
      <c r="P440" s="139" t="str" cm="1">
        <f t="array" ref="P440">_xlfn.IFS(Table1[[#This Row],[Asset Class]]&lt;&gt;"Local","y",P$11=$E440,"y",Table1[[#This Row],[Asset Class]]="Local","")</f>
        <v>y</v>
      </c>
      <c r="Q440" s="99" t="str" cm="1">
        <f t="array" ref="Q440">_xlfn.IFS(Table1[[#This Row],[Asset Class]]&lt;&gt;"Local","y",Q$11=$E440,"y",Table1[[#This Row],[Asset Class]]="Local","")</f>
        <v>y</v>
      </c>
      <c r="R440" s="99" t="str" cm="1">
        <f t="array" ref="R440">_xlfn.IFS(Table1[[#This Row],[Asset Class]]&lt;&gt;"Local","y",R$11=$E440,"y",Table1[[#This Row],[Asset Class]]="Local","")</f>
        <v>y</v>
      </c>
      <c r="S440" s="358" t="str" cm="1">
        <f t="array" ref="S440">_xlfn.IFS(Table1[[#This Row],[Asset Class]]&lt;&gt;"Local","y",S$11=$E440,"y",Table1[[#This Row],[Asset Class]]="Local","")</f>
        <v>y</v>
      </c>
      <c r="U440" s="109">
        <f>IF(Table1[[#This Row],[Asset Class]]&lt;&gt;"Local",0.25,IF(P440="y",1,""))</f>
        <v>0.25</v>
      </c>
      <c r="V440" s="435">
        <f>IF(Table1[[#This Row],[Asset Class]]&lt;&gt;"Local",0.25,IF(Q440="y",1,""))</f>
        <v>0.25</v>
      </c>
      <c r="W440" s="435">
        <f>IF(Table1[[#This Row],[Asset Class]]&lt;&gt;"Local",0.25,IF(R440="y",1,""))</f>
        <v>0.25</v>
      </c>
      <c r="X440" s="435">
        <f>IF(Table1[[#This Row],[Asset Class]]&lt;&gt;"Local",0.25,IF(S440="y",1,""))</f>
        <v>0.25</v>
      </c>
      <c r="Y440" s="109">
        <f t="shared" si="37"/>
        <v>1</v>
      </c>
      <c r="AA440" s="274">
        <f t="shared" si="38"/>
        <v>64973.5</v>
      </c>
      <c r="AB440" s="275">
        <f t="shared" si="39"/>
        <v>64973.5</v>
      </c>
      <c r="AC440" s="275">
        <f t="shared" si="40"/>
        <v>64973.5</v>
      </c>
      <c r="AD440" s="275">
        <f t="shared" si="41"/>
        <v>64973.5</v>
      </c>
      <c r="AE440" s="276">
        <f t="shared" si="42"/>
        <v>259894</v>
      </c>
    </row>
    <row r="441" spans="2:31">
      <c r="B441" s="227" t="s">
        <v>795</v>
      </c>
      <c r="C441" s="228" t="s">
        <v>804</v>
      </c>
      <c r="D441" s="228" t="s">
        <v>105</v>
      </c>
      <c r="E441" s="228" t="s">
        <v>142</v>
      </c>
      <c r="F441" s="258" t="s">
        <v>102</v>
      </c>
      <c r="G441" s="374">
        <v>0.5</v>
      </c>
      <c r="H441" s="377">
        <v>3401.720583941827</v>
      </c>
      <c r="I441" s="382">
        <v>406.79298511948269</v>
      </c>
      <c r="J441" s="349">
        <f>Table1[[#This Row],[Embellishment Area (m2)]]*Table1[[#This Row],[Construction Unit Rate ($/m)]]*Table1[[#This Row],[Embellishment Area Factor]]</f>
        <v>691898.03544204286</v>
      </c>
      <c r="K441" s="263">
        <v>6803.4411678836541</v>
      </c>
      <c r="L441" s="354">
        <v>77.249060510664719</v>
      </c>
      <c r="M441" s="101">
        <f>Table1[[#This Row],[Size of land (m2)]]*Table1[[#This Row],[Land Unit Rate ($/m2)]]</f>
        <v>525559.43845859182</v>
      </c>
      <c r="N441" s="261">
        <v>2021</v>
      </c>
      <c r="O441" s="219">
        <f>ROUND(IF(Table1[[#This Row],[Valuation Year]]=2016,(Table1[[#This Row],[Total Construction Cost ($)]]+Table1[[#This Row],[Land Value]])*('General Input Sheet'!$G$38/'General Input Sheet'!$G$43),Table1[[#This Row],[Total Construction Cost ($)]]+Table1[[#This Row],[Land Value]]),0)</f>
        <v>1217457</v>
      </c>
      <c r="P441" s="139" t="str" cm="1">
        <f t="array" ref="P441">_xlfn.IFS(Table1[[#This Row],[Asset Class]]&lt;&gt;"Local","y",P$11=$E441,"y",Table1[[#This Row],[Asset Class]]="Local","")</f>
        <v>y</v>
      </c>
      <c r="Q441" s="99" t="str" cm="1">
        <f t="array" ref="Q441">_xlfn.IFS(Table1[[#This Row],[Asset Class]]&lt;&gt;"Local","y",Q$11=$E441,"y",Table1[[#This Row],[Asset Class]]="Local","")</f>
        <v>y</v>
      </c>
      <c r="R441" s="99" t="str" cm="1">
        <f t="array" ref="R441">_xlfn.IFS(Table1[[#This Row],[Asset Class]]&lt;&gt;"Local","y",R$11=$E441,"y",Table1[[#This Row],[Asset Class]]="Local","")</f>
        <v>y</v>
      </c>
      <c r="S441" s="358" t="str" cm="1">
        <f t="array" ref="S441">_xlfn.IFS(Table1[[#This Row],[Asset Class]]&lt;&gt;"Local","y",S$11=$E441,"y",Table1[[#This Row],[Asset Class]]="Local","")</f>
        <v>y</v>
      </c>
      <c r="U441" s="109">
        <f>IF(Table1[[#This Row],[Asset Class]]&lt;&gt;"Local",0.25,IF(P441="y",1,""))</f>
        <v>0.25</v>
      </c>
      <c r="V441" s="435">
        <f>IF(Table1[[#This Row],[Asset Class]]&lt;&gt;"Local",0.25,IF(Q441="y",1,""))</f>
        <v>0.25</v>
      </c>
      <c r="W441" s="435">
        <f>IF(Table1[[#This Row],[Asset Class]]&lt;&gt;"Local",0.25,IF(R441="y",1,""))</f>
        <v>0.25</v>
      </c>
      <c r="X441" s="435">
        <f>IF(Table1[[#This Row],[Asset Class]]&lt;&gt;"Local",0.25,IF(S441="y",1,""))</f>
        <v>0.25</v>
      </c>
      <c r="Y441" s="109">
        <f t="shared" si="37"/>
        <v>1</v>
      </c>
      <c r="AA441" s="274">
        <f t="shared" si="38"/>
        <v>304364.25</v>
      </c>
      <c r="AB441" s="275">
        <f t="shared" si="39"/>
        <v>304364.25</v>
      </c>
      <c r="AC441" s="275">
        <f t="shared" si="40"/>
        <v>304364.25</v>
      </c>
      <c r="AD441" s="275">
        <f t="shared" si="41"/>
        <v>304364.25</v>
      </c>
      <c r="AE441" s="276">
        <f t="shared" si="42"/>
        <v>1217457</v>
      </c>
    </row>
    <row r="442" spans="2:31">
      <c r="B442" s="227" t="s">
        <v>795</v>
      </c>
      <c r="C442" s="228" t="s">
        <v>805</v>
      </c>
      <c r="D442" s="228" t="s">
        <v>105</v>
      </c>
      <c r="E442" s="228" t="s">
        <v>142</v>
      </c>
      <c r="F442" s="258" t="s">
        <v>102</v>
      </c>
      <c r="G442" s="374">
        <v>0.5</v>
      </c>
      <c r="H442" s="377">
        <v>83506.613199258645</v>
      </c>
      <c r="I442" s="382">
        <v>406.79298511948269</v>
      </c>
      <c r="J442" s="349">
        <f>Table1[[#This Row],[Embellishment Area (m2)]]*Table1[[#This Row],[Construction Unit Rate ($/m)]]*Table1[[#This Row],[Embellishment Area Factor]]</f>
        <v>16984952.230272211</v>
      </c>
      <c r="K442" s="263">
        <v>167013.22639851729</v>
      </c>
      <c r="L442" s="354">
        <v>77.249060510664719</v>
      </c>
      <c r="M442" s="101">
        <f>Table1[[#This Row],[Size of land (m2)]]*Table1[[#This Row],[Land Unit Rate ($/m2)]]</f>
        <v>12901614.832140408</v>
      </c>
      <c r="N442" s="261">
        <v>2021</v>
      </c>
      <c r="O442" s="219">
        <f>ROUND(IF(Table1[[#This Row],[Valuation Year]]=2016,(Table1[[#This Row],[Total Construction Cost ($)]]+Table1[[#This Row],[Land Value]])*('General Input Sheet'!$G$38/'General Input Sheet'!$G$43),Table1[[#This Row],[Total Construction Cost ($)]]+Table1[[#This Row],[Land Value]]),0)</f>
        <v>29886567</v>
      </c>
      <c r="P442" s="139" t="str" cm="1">
        <f t="array" ref="P442">_xlfn.IFS(Table1[[#This Row],[Asset Class]]&lt;&gt;"Local","y",P$11=$E442,"y",Table1[[#This Row],[Asset Class]]="Local","")</f>
        <v>y</v>
      </c>
      <c r="Q442" s="99" t="str" cm="1">
        <f t="array" ref="Q442">_xlfn.IFS(Table1[[#This Row],[Asset Class]]&lt;&gt;"Local","y",Q$11=$E442,"y",Table1[[#This Row],[Asset Class]]="Local","")</f>
        <v>y</v>
      </c>
      <c r="R442" s="99" t="str" cm="1">
        <f t="array" ref="R442">_xlfn.IFS(Table1[[#This Row],[Asset Class]]&lt;&gt;"Local","y",R$11=$E442,"y",Table1[[#This Row],[Asset Class]]="Local","")</f>
        <v>y</v>
      </c>
      <c r="S442" s="358" t="str" cm="1">
        <f t="array" ref="S442">_xlfn.IFS(Table1[[#This Row],[Asset Class]]&lt;&gt;"Local","y",S$11=$E442,"y",Table1[[#This Row],[Asset Class]]="Local","")</f>
        <v>y</v>
      </c>
      <c r="U442" s="109">
        <f>IF(Table1[[#This Row],[Asset Class]]&lt;&gt;"Local",0.25,IF(P442="y",1,""))</f>
        <v>0.25</v>
      </c>
      <c r="V442" s="435">
        <f>IF(Table1[[#This Row],[Asset Class]]&lt;&gt;"Local",0.25,IF(Q442="y",1,""))</f>
        <v>0.25</v>
      </c>
      <c r="W442" s="435">
        <f>IF(Table1[[#This Row],[Asset Class]]&lt;&gt;"Local",0.25,IF(R442="y",1,""))</f>
        <v>0.25</v>
      </c>
      <c r="X442" s="435">
        <f>IF(Table1[[#This Row],[Asset Class]]&lt;&gt;"Local",0.25,IF(S442="y",1,""))</f>
        <v>0.25</v>
      </c>
      <c r="Y442" s="109">
        <f t="shared" si="37"/>
        <v>1</v>
      </c>
      <c r="AA442" s="274">
        <f t="shared" si="38"/>
        <v>7471641.75</v>
      </c>
      <c r="AB442" s="275">
        <f t="shared" si="39"/>
        <v>7471641.75</v>
      </c>
      <c r="AC442" s="275">
        <f t="shared" si="40"/>
        <v>7471641.75</v>
      </c>
      <c r="AD442" s="275">
        <f t="shared" si="41"/>
        <v>7471641.75</v>
      </c>
      <c r="AE442" s="276">
        <f t="shared" si="42"/>
        <v>29886567</v>
      </c>
    </row>
    <row r="443" spans="2:31">
      <c r="B443" s="227" t="s">
        <v>795</v>
      </c>
      <c r="C443" s="228" t="s">
        <v>806</v>
      </c>
      <c r="D443" s="228" t="s">
        <v>105</v>
      </c>
      <c r="E443" s="228" t="s">
        <v>142</v>
      </c>
      <c r="F443" s="258" t="s">
        <v>135</v>
      </c>
      <c r="G443" s="374">
        <v>0.5</v>
      </c>
      <c r="H443" s="377">
        <v>82982.805601741449</v>
      </c>
      <c r="I443" s="382">
        <v>406.79298511948269</v>
      </c>
      <c r="J443" s="349">
        <f>Table1[[#This Row],[Embellishment Area (m2)]]*Table1[[#This Row],[Construction Unit Rate ($/m)]]*Table1[[#This Row],[Embellishment Area Factor]]</f>
        <v>16878411.602161068</v>
      </c>
      <c r="K443" s="263">
        <v>165965.6112034829</v>
      </c>
      <c r="L443" s="354">
        <v>77.249060510664719</v>
      </c>
      <c r="M443" s="101">
        <f>Table1[[#This Row],[Size of land (m2)]]*Table1[[#This Row],[Land Unit Rate ($/m2)]]</f>
        <v>12820687.542547304</v>
      </c>
      <c r="N443" s="261">
        <v>2021</v>
      </c>
      <c r="O443" s="219">
        <f>ROUND(IF(Table1[[#This Row],[Valuation Year]]=2016,(Table1[[#This Row],[Total Construction Cost ($)]]+Table1[[#This Row],[Land Value]])*('General Input Sheet'!$G$38/'General Input Sheet'!$G$43),Table1[[#This Row],[Total Construction Cost ($)]]+Table1[[#This Row],[Land Value]]),0)</f>
        <v>29699099</v>
      </c>
      <c r="P443" s="139" t="str" cm="1">
        <f t="array" ref="P443">_xlfn.IFS(Table1[[#This Row],[Asset Class]]&lt;&gt;"Local","y",P$11=$E443,"y",Table1[[#This Row],[Asset Class]]="Local","")</f>
        <v>y</v>
      </c>
      <c r="Q443" s="99" t="str" cm="1">
        <f t="array" ref="Q443">_xlfn.IFS(Table1[[#This Row],[Asset Class]]&lt;&gt;"Local","y",Q$11=$E443,"y",Table1[[#This Row],[Asset Class]]="Local","")</f>
        <v>y</v>
      </c>
      <c r="R443" s="99" t="str" cm="1">
        <f t="array" ref="R443">_xlfn.IFS(Table1[[#This Row],[Asset Class]]&lt;&gt;"Local","y",R$11=$E443,"y",Table1[[#This Row],[Asset Class]]="Local","")</f>
        <v>y</v>
      </c>
      <c r="S443" s="358" t="str" cm="1">
        <f t="array" ref="S443">_xlfn.IFS(Table1[[#This Row],[Asset Class]]&lt;&gt;"Local","y",S$11=$E443,"y",Table1[[#This Row],[Asset Class]]="Local","")</f>
        <v>y</v>
      </c>
      <c r="U443" s="109">
        <f>IF(Table1[[#This Row],[Asset Class]]&lt;&gt;"Local",0.25,IF(P443="y",1,""))</f>
        <v>0.25</v>
      </c>
      <c r="V443" s="435">
        <f>IF(Table1[[#This Row],[Asset Class]]&lt;&gt;"Local",0.25,IF(Q443="y",1,""))</f>
        <v>0.25</v>
      </c>
      <c r="W443" s="435">
        <f>IF(Table1[[#This Row],[Asset Class]]&lt;&gt;"Local",0.25,IF(R443="y",1,""))</f>
        <v>0.25</v>
      </c>
      <c r="X443" s="435">
        <f>IF(Table1[[#This Row],[Asset Class]]&lt;&gt;"Local",0.25,IF(S443="y",1,""))</f>
        <v>0.25</v>
      </c>
      <c r="Y443" s="109">
        <f t="shared" si="37"/>
        <v>1</v>
      </c>
      <c r="AA443" s="274">
        <f t="shared" si="38"/>
        <v>7424774.75</v>
      </c>
      <c r="AB443" s="275">
        <f t="shared" si="39"/>
        <v>7424774.75</v>
      </c>
      <c r="AC443" s="275">
        <f t="shared" si="40"/>
        <v>7424774.75</v>
      </c>
      <c r="AD443" s="275">
        <f t="shared" si="41"/>
        <v>7424774.75</v>
      </c>
      <c r="AE443" s="276">
        <f t="shared" si="42"/>
        <v>29699099</v>
      </c>
    </row>
    <row r="444" spans="2:31">
      <c r="B444" s="227" t="s">
        <v>807</v>
      </c>
      <c r="C444" s="228" t="s">
        <v>808</v>
      </c>
      <c r="D444" s="228" t="s">
        <v>105</v>
      </c>
      <c r="E444" s="228" t="s">
        <v>142</v>
      </c>
      <c r="F444" s="258" t="s">
        <v>135</v>
      </c>
      <c r="G444" s="374">
        <v>0.5</v>
      </c>
      <c r="H444" s="377">
        <v>30765.668380936244</v>
      </c>
      <c r="I444" s="382">
        <v>406.79298511948269</v>
      </c>
      <c r="J444" s="349">
        <f>Table1[[#This Row],[Embellishment Area (m2)]]*Table1[[#This Row],[Construction Unit Rate ($/m)]]*Table1[[#This Row],[Embellishment Area Factor]]</f>
        <v>6257629.0399385681</v>
      </c>
      <c r="K444" s="263">
        <v>61531.336761872488</v>
      </c>
      <c r="L444" s="354">
        <v>77.249060510664719</v>
      </c>
      <c r="M444" s="101">
        <f>Table1[[#This Row],[Size of land (m2)]]*Table1[[#This Row],[Land Unit Rate ($/m2)]]</f>
        <v>4753237.9568199767</v>
      </c>
      <c r="N444" s="261">
        <v>2021</v>
      </c>
      <c r="O444" s="219">
        <f>ROUND(IF(Table1[[#This Row],[Valuation Year]]=2016,(Table1[[#This Row],[Total Construction Cost ($)]]+Table1[[#This Row],[Land Value]])*('General Input Sheet'!$G$38/'General Input Sheet'!$G$43),Table1[[#This Row],[Total Construction Cost ($)]]+Table1[[#This Row],[Land Value]]),0)</f>
        <v>11010867</v>
      </c>
      <c r="P444" s="139" t="str" cm="1">
        <f t="array" ref="P444">_xlfn.IFS(Table1[[#This Row],[Asset Class]]&lt;&gt;"Local","y",P$11=$E444,"y",Table1[[#This Row],[Asset Class]]="Local","")</f>
        <v>y</v>
      </c>
      <c r="Q444" s="99" t="str" cm="1">
        <f t="array" ref="Q444">_xlfn.IFS(Table1[[#This Row],[Asset Class]]&lt;&gt;"Local","y",Q$11=$E444,"y",Table1[[#This Row],[Asset Class]]="Local","")</f>
        <v>y</v>
      </c>
      <c r="R444" s="99" t="str" cm="1">
        <f t="array" ref="R444">_xlfn.IFS(Table1[[#This Row],[Asset Class]]&lt;&gt;"Local","y",R$11=$E444,"y",Table1[[#This Row],[Asset Class]]="Local","")</f>
        <v>y</v>
      </c>
      <c r="S444" s="358" t="str" cm="1">
        <f t="array" ref="S444">_xlfn.IFS(Table1[[#This Row],[Asset Class]]&lt;&gt;"Local","y",S$11=$E444,"y",Table1[[#This Row],[Asset Class]]="Local","")</f>
        <v>y</v>
      </c>
      <c r="U444" s="109">
        <f>IF(Table1[[#This Row],[Asset Class]]&lt;&gt;"Local",0.25,IF(P444="y",1,""))</f>
        <v>0.25</v>
      </c>
      <c r="V444" s="435">
        <f>IF(Table1[[#This Row],[Asset Class]]&lt;&gt;"Local",0.25,IF(Q444="y",1,""))</f>
        <v>0.25</v>
      </c>
      <c r="W444" s="435">
        <f>IF(Table1[[#This Row],[Asset Class]]&lt;&gt;"Local",0.25,IF(R444="y",1,""))</f>
        <v>0.25</v>
      </c>
      <c r="X444" s="435">
        <f>IF(Table1[[#This Row],[Asset Class]]&lt;&gt;"Local",0.25,IF(S444="y",1,""))</f>
        <v>0.25</v>
      </c>
      <c r="Y444" s="109">
        <f t="shared" si="37"/>
        <v>1</v>
      </c>
      <c r="AA444" s="274">
        <f t="shared" si="38"/>
        <v>2752716.75</v>
      </c>
      <c r="AB444" s="275">
        <f t="shared" si="39"/>
        <v>2752716.75</v>
      </c>
      <c r="AC444" s="275">
        <f t="shared" si="40"/>
        <v>2752716.75</v>
      </c>
      <c r="AD444" s="275">
        <f t="shared" si="41"/>
        <v>2752716.75</v>
      </c>
      <c r="AE444" s="276">
        <f t="shared" si="42"/>
        <v>11010867</v>
      </c>
    </row>
    <row r="445" spans="2:31">
      <c r="B445" s="227" t="s">
        <v>809</v>
      </c>
      <c r="C445" s="228" t="s">
        <v>810</v>
      </c>
      <c r="D445" s="228" t="s">
        <v>110</v>
      </c>
      <c r="E445" s="228" t="s">
        <v>142</v>
      </c>
      <c r="F445" s="258" t="s">
        <v>102</v>
      </c>
      <c r="G445" s="374">
        <v>0.5</v>
      </c>
      <c r="H445" s="377">
        <v>2515.389282594977</v>
      </c>
      <c r="I445" s="382">
        <v>115.6419902144599</v>
      </c>
      <c r="J445" s="349">
        <f>Table1[[#This Row],[Embellishment Area (m2)]]*Table1[[#This Row],[Construction Unit Rate ($/m)]]*Table1[[#This Row],[Embellishment Area Factor]]</f>
        <v>145442.31140170281</v>
      </c>
      <c r="K445" s="263">
        <v>5030.778565189954</v>
      </c>
      <c r="L445" s="354">
        <v>85.331826959272703</v>
      </c>
      <c r="M445" s="101">
        <f>Table1[[#This Row],[Size of land (m2)]]*Table1[[#This Row],[Land Unit Rate ($/m2)]]</f>
        <v>429285.52599520737</v>
      </c>
      <c r="N445" s="261">
        <v>2021</v>
      </c>
      <c r="O445" s="219">
        <f>ROUND(IF(Table1[[#This Row],[Valuation Year]]=2016,(Table1[[#This Row],[Total Construction Cost ($)]]+Table1[[#This Row],[Land Value]])*('General Input Sheet'!$G$38/'General Input Sheet'!$G$43),Table1[[#This Row],[Total Construction Cost ($)]]+Table1[[#This Row],[Land Value]]),0)</f>
        <v>574728</v>
      </c>
      <c r="P445" s="139" t="str" cm="1">
        <f t="array" ref="P445">_xlfn.IFS(Table1[[#This Row],[Asset Class]]&lt;&gt;"Local","y",P$11=$E445,"y",Table1[[#This Row],[Asset Class]]="Local","")</f>
        <v/>
      </c>
      <c r="Q445" s="99" t="str" cm="1">
        <f t="array" ref="Q445">_xlfn.IFS(Table1[[#This Row],[Asset Class]]&lt;&gt;"Local","y",Q$11=$E445,"y",Table1[[#This Row],[Asset Class]]="Local","")</f>
        <v>y</v>
      </c>
      <c r="R445" s="99" t="str" cm="1">
        <f t="array" ref="R445">_xlfn.IFS(Table1[[#This Row],[Asset Class]]&lt;&gt;"Local","y",R$11=$E445,"y",Table1[[#This Row],[Asset Class]]="Local","")</f>
        <v/>
      </c>
      <c r="S445" s="358" t="str" cm="1">
        <f t="array" ref="S445">_xlfn.IFS(Table1[[#This Row],[Asset Class]]&lt;&gt;"Local","y",S$11=$E445,"y",Table1[[#This Row],[Asset Class]]="Local","")</f>
        <v/>
      </c>
      <c r="U445" s="109" t="str">
        <f>IF(Table1[[#This Row],[Asset Class]]&lt;&gt;"Local",0.25,IF(P445="y",1,""))</f>
        <v/>
      </c>
      <c r="V445" s="435">
        <f>IF(Table1[[#This Row],[Asset Class]]&lt;&gt;"Local",0.25,IF(Q445="y",1,""))</f>
        <v>1</v>
      </c>
      <c r="W445" s="435" t="str">
        <f>IF(Table1[[#This Row],[Asset Class]]&lt;&gt;"Local",0.25,IF(R445="y",1,""))</f>
        <v/>
      </c>
      <c r="X445" s="435" t="str">
        <f>IF(Table1[[#This Row],[Asset Class]]&lt;&gt;"Local",0.25,IF(S445="y",1,""))</f>
        <v/>
      </c>
      <c r="Y445" s="109">
        <f t="shared" si="37"/>
        <v>1</v>
      </c>
      <c r="AA445" s="274" t="str">
        <f t="shared" si="38"/>
        <v/>
      </c>
      <c r="AB445" s="275">
        <f t="shared" si="39"/>
        <v>574728</v>
      </c>
      <c r="AC445" s="275" t="str">
        <f t="shared" si="40"/>
        <v/>
      </c>
      <c r="AD445" s="275" t="str">
        <f t="shared" si="41"/>
        <v/>
      </c>
      <c r="AE445" s="276">
        <f t="shared" si="42"/>
        <v>574728</v>
      </c>
    </row>
    <row r="446" spans="2:31">
      <c r="B446" s="227" t="s">
        <v>807</v>
      </c>
      <c r="C446" s="228" t="s">
        <v>811</v>
      </c>
      <c r="D446" s="228" t="s">
        <v>105</v>
      </c>
      <c r="E446" s="228" t="s">
        <v>142</v>
      </c>
      <c r="F446" s="258" t="s">
        <v>107</v>
      </c>
      <c r="G446" s="374">
        <v>0.5</v>
      </c>
      <c r="H446" s="377">
        <v>8566.4212058648554</v>
      </c>
      <c r="I446" s="382">
        <v>406.79298511948269</v>
      </c>
      <c r="J446" s="349">
        <f>Table1[[#This Row],[Embellishment Area (m2)]]*Table1[[#This Row],[Construction Unit Rate ($/m)]]*Table1[[#This Row],[Embellishment Area Factor]]</f>
        <v>1742380.0270623015</v>
      </c>
      <c r="K446" s="263">
        <v>17132.842411729711</v>
      </c>
      <c r="L446" s="354">
        <v>77.249060510664719</v>
      </c>
      <c r="M446" s="101">
        <f>Table1[[#This Row],[Size of land (m2)]]*Table1[[#This Row],[Land Unit Rate ($/m2)]]</f>
        <v>1323495.9801833914</v>
      </c>
      <c r="N446" s="261">
        <v>2021</v>
      </c>
      <c r="O446" s="219">
        <f>ROUND(IF(Table1[[#This Row],[Valuation Year]]=2016,(Table1[[#This Row],[Total Construction Cost ($)]]+Table1[[#This Row],[Land Value]])*('General Input Sheet'!$G$38/'General Input Sheet'!$G$43),Table1[[#This Row],[Total Construction Cost ($)]]+Table1[[#This Row],[Land Value]]),0)</f>
        <v>3065876</v>
      </c>
      <c r="P446" s="139" t="str" cm="1">
        <f t="array" ref="P446">_xlfn.IFS(Table1[[#This Row],[Asset Class]]&lt;&gt;"Local","y",P$11=$E446,"y",Table1[[#This Row],[Asset Class]]="Local","")</f>
        <v>y</v>
      </c>
      <c r="Q446" s="99" t="str" cm="1">
        <f t="array" ref="Q446">_xlfn.IFS(Table1[[#This Row],[Asset Class]]&lt;&gt;"Local","y",Q$11=$E446,"y",Table1[[#This Row],[Asset Class]]="Local","")</f>
        <v>y</v>
      </c>
      <c r="R446" s="99" t="str" cm="1">
        <f t="array" ref="R446">_xlfn.IFS(Table1[[#This Row],[Asset Class]]&lt;&gt;"Local","y",R$11=$E446,"y",Table1[[#This Row],[Asset Class]]="Local","")</f>
        <v>y</v>
      </c>
      <c r="S446" s="358" t="str" cm="1">
        <f t="array" ref="S446">_xlfn.IFS(Table1[[#This Row],[Asset Class]]&lt;&gt;"Local","y",S$11=$E446,"y",Table1[[#This Row],[Asset Class]]="Local","")</f>
        <v>y</v>
      </c>
      <c r="U446" s="109">
        <f>IF(Table1[[#This Row],[Asset Class]]&lt;&gt;"Local",0.25,IF(P446="y",1,""))</f>
        <v>0.25</v>
      </c>
      <c r="V446" s="435">
        <f>IF(Table1[[#This Row],[Asset Class]]&lt;&gt;"Local",0.25,IF(Q446="y",1,""))</f>
        <v>0.25</v>
      </c>
      <c r="W446" s="435">
        <f>IF(Table1[[#This Row],[Asset Class]]&lt;&gt;"Local",0.25,IF(R446="y",1,""))</f>
        <v>0.25</v>
      </c>
      <c r="X446" s="435">
        <f>IF(Table1[[#This Row],[Asset Class]]&lt;&gt;"Local",0.25,IF(S446="y",1,""))</f>
        <v>0.25</v>
      </c>
      <c r="Y446" s="109">
        <f t="shared" si="37"/>
        <v>1</v>
      </c>
      <c r="AA446" s="274">
        <f t="shared" si="38"/>
        <v>766469</v>
      </c>
      <c r="AB446" s="275">
        <f t="shared" si="39"/>
        <v>766469</v>
      </c>
      <c r="AC446" s="275">
        <f t="shared" si="40"/>
        <v>766469</v>
      </c>
      <c r="AD446" s="275">
        <f t="shared" si="41"/>
        <v>766469</v>
      </c>
      <c r="AE446" s="276">
        <f t="shared" si="42"/>
        <v>3065876</v>
      </c>
    </row>
    <row r="447" spans="2:31">
      <c r="B447" s="227" t="s">
        <v>812</v>
      </c>
      <c r="C447" s="228" t="s">
        <v>813</v>
      </c>
      <c r="D447" s="228" t="s">
        <v>110</v>
      </c>
      <c r="E447" s="228" t="s">
        <v>142</v>
      </c>
      <c r="F447" s="258" t="s">
        <v>102</v>
      </c>
      <c r="G447" s="374">
        <v>0.5</v>
      </c>
      <c r="H447" s="377">
        <v>5237.1891075738449</v>
      </c>
      <c r="I447" s="382">
        <v>115.6419902144599</v>
      </c>
      <c r="J447" s="349">
        <f>Table1[[#This Row],[Embellishment Area (m2)]]*Table1[[#This Row],[Construction Unit Rate ($/m)]]*Table1[[#This Row],[Embellishment Area Factor]]</f>
        <v>302819.48576466524</v>
      </c>
      <c r="K447" s="263">
        <v>0</v>
      </c>
      <c r="L447" s="354">
        <v>85.331826959272703</v>
      </c>
      <c r="M447" s="101">
        <f>Table1[[#This Row],[Size of land (m2)]]*Table1[[#This Row],[Land Unit Rate ($/m2)]]</f>
        <v>0</v>
      </c>
      <c r="N447" s="261">
        <v>2021</v>
      </c>
      <c r="O447" s="219">
        <f>ROUND(IF(Table1[[#This Row],[Valuation Year]]=2016,(Table1[[#This Row],[Total Construction Cost ($)]]+Table1[[#This Row],[Land Value]])*('General Input Sheet'!$G$38/'General Input Sheet'!$G$43),Table1[[#This Row],[Total Construction Cost ($)]]+Table1[[#This Row],[Land Value]]),0)</f>
        <v>302819</v>
      </c>
      <c r="P447" s="139" t="str" cm="1">
        <f t="array" ref="P447">_xlfn.IFS(Table1[[#This Row],[Asset Class]]&lt;&gt;"Local","y",P$11=$E447,"y",Table1[[#This Row],[Asset Class]]="Local","")</f>
        <v/>
      </c>
      <c r="Q447" s="99" t="str" cm="1">
        <f t="array" ref="Q447">_xlfn.IFS(Table1[[#This Row],[Asset Class]]&lt;&gt;"Local","y",Q$11=$E447,"y",Table1[[#This Row],[Asset Class]]="Local","")</f>
        <v>y</v>
      </c>
      <c r="R447" s="99" t="str" cm="1">
        <f t="array" ref="R447">_xlfn.IFS(Table1[[#This Row],[Asset Class]]&lt;&gt;"Local","y",R$11=$E447,"y",Table1[[#This Row],[Asset Class]]="Local","")</f>
        <v/>
      </c>
      <c r="S447" s="358" t="str" cm="1">
        <f t="array" ref="S447">_xlfn.IFS(Table1[[#This Row],[Asset Class]]&lt;&gt;"Local","y",S$11=$E447,"y",Table1[[#This Row],[Asset Class]]="Local","")</f>
        <v/>
      </c>
      <c r="U447" s="109" t="str">
        <f>IF(Table1[[#This Row],[Asset Class]]&lt;&gt;"Local",0.25,IF(P447="y",1,""))</f>
        <v/>
      </c>
      <c r="V447" s="435">
        <f>IF(Table1[[#This Row],[Asset Class]]&lt;&gt;"Local",0.25,IF(Q447="y",1,""))</f>
        <v>1</v>
      </c>
      <c r="W447" s="435" t="str">
        <f>IF(Table1[[#This Row],[Asset Class]]&lt;&gt;"Local",0.25,IF(R447="y",1,""))</f>
        <v/>
      </c>
      <c r="X447" s="435" t="str">
        <f>IF(Table1[[#This Row],[Asset Class]]&lt;&gt;"Local",0.25,IF(S447="y",1,""))</f>
        <v/>
      </c>
      <c r="Y447" s="109">
        <f t="shared" si="37"/>
        <v>1</v>
      </c>
      <c r="AA447" s="274" t="str">
        <f t="shared" si="38"/>
        <v/>
      </c>
      <c r="AB447" s="275">
        <f t="shared" si="39"/>
        <v>302819</v>
      </c>
      <c r="AC447" s="275" t="str">
        <f t="shared" si="40"/>
        <v/>
      </c>
      <c r="AD447" s="275" t="str">
        <f t="shared" si="41"/>
        <v/>
      </c>
      <c r="AE447" s="276">
        <f t="shared" si="42"/>
        <v>302819</v>
      </c>
    </row>
    <row r="448" spans="2:31">
      <c r="B448" s="227" t="s">
        <v>812</v>
      </c>
      <c r="C448" s="228" t="s">
        <v>814</v>
      </c>
      <c r="D448" s="228" t="s">
        <v>110</v>
      </c>
      <c r="E448" s="228" t="s">
        <v>142</v>
      </c>
      <c r="F448" s="258" t="s">
        <v>102</v>
      </c>
      <c r="G448" s="374">
        <v>0.5</v>
      </c>
      <c r="H448" s="377">
        <v>21278.089386980038</v>
      </c>
      <c r="I448" s="382">
        <v>115.6419902144599</v>
      </c>
      <c r="J448" s="349">
        <f>Table1[[#This Row],[Embellishment Area (m2)]]*Table1[[#This Row],[Construction Unit Rate ($/m)]]*Table1[[#This Row],[Embellishment Area Factor]]</f>
        <v>1230320.3023357743</v>
      </c>
      <c r="K448" s="263">
        <v>0</v>
      </c>
      <c r="L448" s="354">
        <v>85.331826959272703</v>
      </c>
      <c r="M448" s="101">
        <f>Table1[[#This Row],[Size of land (m2)]]*Table1[[#This Row],[Land Unit Rate ($/m2)]]</f>
        <v>0</v>
      </c>
      <c r="N448" s="261">
        <v>2021</v>
      </c>
      <c r="O448" s="219">
        <f>ROUND(IF(Table1[[#This Row],[Valuation Year]]=2016,(Table1[[#This Row],[Total Construction Cost ($)]]+Table1[[#This Row],[Land Value]])*('General Input Sheet'!$G$38/'General Input Sheet'!$G$43),Table1[[#This Row],[Total Construction Cost ($)]]+Table1[[#This Row],[Land Value]]),0)</f>
        <v>1230320</v>
      </c>
      <c r="P448" s="139" t="str" cm="1">
        <f t="array" ref="P448">_xlfn.IFS(Table1[[#This Row],[Asset Class]]&lt;&gt;"Local","y",P$11=$E448,"y",Table1[[#This Row],[Asset Class]]="Local","")</f>
        <v/>
      </c>
      <c r="Q448" s="99" t="str" cm="1">
        <f t="array" ref="Q448">_xlfn.IFS(Table1[[#This Row],[Asset Class]]&lt;&gt;"Local","y",Q$11=$E448,"y",Table1[[#This Row],[Asset Class]]="Local","")</f>
        <v>y</v>
      </c>
      <c r="R448" s="99" t="str" cm="1">
        <f t="array" ref="R448">_xlfn.IFS(Table1[[#This Row],[Asset Class]]&lt;&gt;"Local","y",R$11=$E448,"y",Table1[[#This Row],[Asset Class]]="Local","")</f>
        <v/>
      </c>
      <c r="S448" s="358" t="str" cm="1">
        <f t="array" ref="S448">_xlfn.IFS(Table1[[#This Row],[Asset Class]]&lt;&gt;"Local","y",S$11=$E448,"y",Table1[[#This Row],[Asset Class]]="Local","")</f>
        <v/>
      </c>
      <c r="U448" s="109" t="str">
        <f>IF(Table1[[#This Row],[Asset Class]]&lt;&gt;"Local",0.25,IF(P448="y",1,""))</f>
        <v/>
      </c>
      <c r="V448" s="435">
        <f>IF(Table1[[#This Row],[Asset Class]]&lt;&gt;"Local",0.25,IF(Q448="y",1,""))</f>
        <v>1</v>
      </c>
      <c r="W448" s="435" t="str">
        <f>IF(Table1[[#This Row],[Asset Class]]&lt;&gt;"Local",0.25,IF(R448="y",1,""))</f>
        <v/>
      </c>
      <c r="X448" s="435" t="str">
        <f>IF(Table1[[#This Row],[Asset Class]]&lt;&gt;"Local",0.25,IF(S448="y",1,""))</f>
        <v/>
      </c>
      <c r="Y448" s="109">
        <f t="shared" si="37"/>
        <v>1</v>
      </c>
      <c r="AA448" s="274" t="str">
        <f t="shared" si="38"/>
        <v/>
      </c>
      <c r="AB448" s="275">
        <f t="shared" si="39"/>
        <v>1230320</v>
      </c>
      <c r="AC448" s="275" t="str">
        <f t="shared" si="40"/>
        <v/>
      </c>
      <c r="AD448" s="275" t="str">
        <f t="shared" si="41"/>
        <v/>
      </c>
      <c r="AE448" s="276">
        <f t="shared" si="42"/>
        <v>1230320</v>
      </c>
    </row>
    <row r="449" spans="2:31">
      <c r="B449" s="227" t="s">
        <v>815</v>
      </c>
      <c r="C449" s="228" t="s">
        <v>816</v>
      </c>
      <c r="D449" s="228" t="s">
        <v>105</v>
      </c>
      <c r="E449" s="228" t="s">
        <v>142</v>
      </c>
      <c r="F449" s="258" t="s">
        <v>107</v>
      </c>
      <c r="G449" s="374">
        <v>0.5</v>
      </c>
      <c r="H449" s="378">
        <v>3553.7181062048439</v>
      </c>
      <c r="I449" s="382">
        <v>406.79298511948269</v>
      </c>
      <c r="J449" s="349">
        <f>Table1[[#This Row],[Embellishment Area (m2)]]*Table1[[#This Row],[Construction Unit Rate ($/m)]]*Table1[[#This Row],[Embellishment Area Factor]]</f>
        <v>722813.79834811168</v>
      </c>
      <c r="K449" s="263">
        <v>0</v>
      </c>
      <c r="L449" s="354">
        <v>77.249060510664719</v>
      </c>
      <c r="M449" s="101">
        <f>Table1[[#This Row],[Size of land (m2)]]*Table1[[#This Row],[Land Unit Rate ($/m2)]]</f>
        <v>0</v>
      </c>
      <c r="N449" s="261">
        <v>2021</v>
      </c>
      <c r="O449" s="101">
        <f>ROUND(IF(Table1[[#This Row],[Valuation Year]]=2016,(Table1[[#This Row],[Total Construction Cost ($)]]+Table1[[#This Row],[Land Value]])*('General Input Sheet'!$G$38/'General Input Sheet'!$G$43),Table1[[#This Row],[Total Construction Cost ($)]]+Table1[[#This Row],[Land Value]]),0)</f>
        <v>722814</v>
      </c>
      <c r="P449" s="139" t="str" cm="1">
        <f t="array" ref="P449">_xlfn.IFS(Table1[[#This Row],[Asset Class]]&lt;&gt;"Local","y",P$11=$E449,"y",Table1[[#This Row],[Asset Class]]="Local","")</f>
        <v>y</v>
      </c>
      <c r="Q449" s="99" t="str" cm="1">
        <f t="array" ref="Q449">_xlfn.IFS(Table1[[#This Row],[Asset Class]]&lt;&gt;"Local","y",Q$11=$E449,"y",Table1[[#This Row],[Asset Class]]="Local","")</f>
        <v>y</v>
      </c>
      <c r="R449" s="99" t="str" cm="1">
        <f t="array" ref="R449">_xlfn.IFS(Table1[[#This Row],[Asset Class]]&lt;&gt;"Local","y",R$11=$E449,"y",Table1[[#This Row],[Asset Class]]="Local","")</f>
        <v>y</v>
      </c>
      <c r="S449" s="358" t="str" cm="1">
        <f t="array" ref="S449">_xlfn.IFS(Table1[[#This Row],[Asset Class]]&lt;&gt;"Local","y",S$11=$E449,"y",Table1[[#This Row],[Asset Class]]="Local","")</f>
        <v>y</v>
      </c>
      <c r="U449" s="109">
        <f>IF(Table1[[#This Row],[Asset Class]]&lt;&gt;"Local",0.25,IF(P449="y",1,""))</f>
        <v>0.25</v>
      </c>
      <c r="V449" s="435">
        <f>IF(Table1[[#This Row],[Asset Class]]&lt;&gt;"Local",0.25,IF(Q449="y",1,""))</f>
        <v>0.25</v>
      </c>
      <c r="W449" s="435">
        <f>IF(Table1[[#This Row],[Asset Class]]&lt;&gt;"Local",0.25,IF(R449="y",1,""))</f>
        <v>0.25</v>
      </c>
      <c r="X449" s="435">
        <f>IF(Table1[[#This Row],[Asset Class]]&lt;&gt;"Local",0.25,IF(S449="y",1,""))</f>
        <v>0.25</v>
      </c>
      <c r="Y449" s="109">
        <f t="shared" si="37"/>
        <v>1</v>
      </c>
      <c r="AA449" s="274">
        <f t="shared" si="38"/>
        <v>180703.5</v>
      </c>
      <c r="AB449" s="275">
        <f t="shared" si="39"/>
        <v>180703.5</v>
      </c>
      <c r="AC449" s="275">
        <f t="shared" si="40"/>
        <v>180703.5</v>
      </c>
      <c r="AD449" s="275">
        <f t="shared" si="41"/>
        <v>180703.5</v>
      </c>
      <c r="AE449" s="276">
        <f t="shared" si="42"/>
        <v>722814</v>
      </c>
    </row>
    <row r="450" spans="2:31">
      <c r="B450" s="227" t="s">
        <v>815</v>
      </c>
      <c r="C450" s="228" t="s">
        <v>817</v>
      </c>
      <c r="D450" s="228" t="s">
        <v>105</v>
      </c>
      <c r="E450" s="228" t="s">
        <v>142</v>
      </c>
      <c r="F450" s="258" t="s">
        <v>107</v>
      </c>
      <c r="G450" s="374">
        <v>0.5</v>
      </c>
      <c r="H450" s="377">
        <v>13344.299313758114</v>
      </c>
      <c r="I450" s="382">
        <v>406.79298511948269</v>
      </c>
      <c r="J450" s="349">
        <f>Table1[[#This Row],[Embellishment Area (m2)]]*Table1[[#This Row],[Construction Unit Rate ($/m)]]*Table1[[#This Row],[Embellishment Area Factor]]</f>
        <v>2714183.6760857641</v>
      </c>
      <c r="K450" s="263">
        <v>0</v>
      </c>
      <c r="L450" s="354">
        <v>77.249060510664719</v>
      </c>
      <c r="M450" s="101">
        <f>Table1[[#This Row],[Size of land (m2)]]*Table1[[#This Row],[Land Unit Rate ($/m2)]]</f>
        <v>0</v>
      </c>
      <c r="N450" s="261">
        <v>2021</v>
      </c>
      <c r="O450" s="219">
        <f>ROUND(IF(Table1[[#This Row],[Valuation Year]]=2016,(Table1[[#This Row],[Total Construction Cost ($)]]+Table1[[#This Row],[Land Value]])*('General Input Sheet'!$G$38/'General Input Sheet'!$G$43),Table1[[#This Row],[Total Construction Cost ($)]]+Table1[[#This Row],[Land Value]]),0)</f>
        <v>2714184</v>
      </c>
      <c r="P450" s="139" t="str" cm="1">
        <f t="array" ref="P450">_xlfn.IFS(Table1[[#This Row],[Asset Class]]&lt;&gt;"Local","y",P$11=$E450,"y",Table1[[#This Row],[Asset Class]]="Local","")</f>
        <v>y</v>
      </c>
      <c r="Q450" s="99" t="str" cm="1">
        <f t="array" ref="Q450">_xlfn.IFS(Table1[[#This Row],[Asset Class]]&lt;&gt;"Local","y",Q$11=$E450,"y",Table1[[#This Row],[Asset Class]]="Local","")</f>
        <v>y</v>
      </c>
      <c r="R450" s="99" t="str" cm="1">
        <f t="array" ref="R450">_xlfn.IFS(Table1[[#This Row],[Asset Class]]&lt;&gt;"Local","y",R$11=$E450,"y",Table1[[#This Row],[Asset Class]]="Local","")</f>
        <v>y</v>
      </c>
      <c r="S450" s="358" t="str" cm="1">
        <f t="array" ref="S450">_xlfn.IFS(Table1[[#This Row],[Asset Class]]&lt;&gt;"Local","y",S$11=$E450,"y",Table1[[#This Row],[Asset Class]]="Local","")</f>
        <v>y</v>
      </c>
      <c r="U450" s="109">
        <f>IF(Table1[[#This Row],[Asset Class]]&lt;&gt;"Local",0.25,IF(P450="y",1,""))</f>
        <v>0.25</v>
      </c>
      <c r="V450" s="435">
        <f>IF(Table1[[#This Row],[Asset Class]]&lt;&gt;"Local",0.25,IF(Q450="y",1,""))</f>
        <v>0.25</v>
      </c>
      <c r="W450" s="435">
        <f>IF(Table1[[#This Row],[Asset Class]]&lt;&gt;"Local",0.25,IF(R450="y",1,""))</f>
        <v>0.25</v>
      </c>
      <c r="X450" s="435">
        <f>IF(Table1[[#This Row],[Asset Class]]&lt;&gt;"Local",0.25,IF(S450="y",1,""))</f>
        <v>0.25</v>
      </c>
      <c r="Y450" s="109">
        <f t="shared" si="37"/>
        <v>1</v>
      </c>
      <c r="AA450" s="274">
        <f t="shared" si="38"/>
        <v>678546</v>
      </c>
      <c r="AB450" s="275">
        <f t="shared" si="39"/>
        <v>678546</v>
      </c>
      <c r="AC450" s="275">
        <f t="shared" si="40"/>
        <v>678546</v>
      </c>
      <c r="AD450" s="275">
        <f t="shared" si="41"/>
        <v>678546</v>
      </c>
      <c r="AE450" s="276">
        <f t="shared" si="42"/>
        <v>2714184</v>
      </c>
    </row>
    <row r="451" spans="2:31">
      <c r="B451" s="227" t="s">
        <v>815</v>
      </c>
      <c r="C451" s="228" t="s">
        <v>818</v>
      </c>
      <c r="D451" s="228" t="s">
        <v>105</v>
      </c>
      <c r="E451" s="228" t="s">
        <v>142</v>
      </c>
      <c r="F451" s="258" t="s">
        <v>135</v>
      </c>
      <c r="G451" s="374">
        <v>0.5</v>
      </c>
      <c r="H451" s="377">
        <v>25734.022456001327</v>
      </c>
      <c r="I451" s="382">
        <v>406.79298511948269</v>
      </c>
      <c r="J451" s="349">
        <f>Table1[[#This Row],[Embellishment Area (m2)]]*Table1[[#This Row],[Construction Unit Rate ($/m)]]*Table1[[#This Row],[Embellishment Area Factor]]</f>
        <v>5234209.9070042903</v>
      </c>
      <c r="K451" s="263">
        <v>0</v>
      </c>
      <c r="L451" s="354">
        <v>77.249060510664719</v>
      </c>
      <c r="M451" s="101">
        <f>Table1[[#This Row],[Size of land (m2)]]*Table1[[#This Row],[Land Unit Rate ($/m2)]]</f>
        <v>0</v>
      </c>
      <c r="N451" s="261">
        <v>2021</v>
      </c>
      <c r="O451" s="219">
        <f>ROUND(IF(Table1[[#This Row],[Valuation Year]]=2016,(Table1[[#This Row],[Total Construction Cost ($)]]+Table1[[#This Row],[Land Value]])*('General Input Sheet'!$G$38/'General Input Sheet'!$G$43),Table1[[#This Row],[Total Construction Cost ($)]]+Table1[[#This Row],[Land Value]]),0)</f>
        <v>5234210</v>
      </c>
      <c r="P451" s="139" t="str" cm="1">
        <f t="array" ref="P451">_xlfn.IFS(Table1[[#This Row],[Asset Class]]&lt;&gt;"Local","y",P$11=$E451,"y",Table1[[#This Row],[Asset Class]]="Local","")</f>
        <v>y</v>
      </c>
      <c r="Q451" s="99" t="str" cm="1">
        <f t="array" ref="Q451">_xlfn.IFS(Table1[[#This Row],[Asset Class]]&lt;&gt;"Local","y",Q$11=$E451,"y",Table1[[#This Row],[Asset Class]]="Local","")</f>
        <v>y</v>
      </c>
      <c r="R451" s="99" t="str" cm="1">
        <f t="array" ref="R451">_xlfn.IFS(Table1[[#This Row],[Asset Class]]&lt;&gt;"Local","y",R$11=$E451,"y",Table1[[#This Row],[Asset Class]]="Local","")</f>
        <v>y</v>
      </c>
      <c r="S451" s="358" t="str" cm="1">
        <f t="array" ref="S451">_xlfn.IFS(Table1[[#This Row],[Asset Class]]&lt;&gt;"Local","y",S$11=$E451,"y",Table1[[#This Row],[Asset Class]]="Local","")</f>
        <v>y</v>
      </c>
      <c r="U451" s="109">
        <f>IF(Table1[[#This Row],[Asset Class]]&lt;&gt;"Local",0.25,IF(P451="y",1,""))</f>
        <v>0.25</v>
      </c>
      <c r="V451" s="435">
        <f>IF(Table1[[#This Row],[Asset Class]]&lt;&gt;"Local",0.25,IF(Q451="y",1,""))</f>
        <v>0.25</v>
      </c>
      <c r="W451" s="435">
        <f>IF(Table1[[#This Row],[Asset Class]]&lt;&gt;"Local",0.25,IF(R451="y",1,""))</f>
        <v>0.25</v>
      </c>
      <c r="X451" s="435">
        <f>IF(Table1[[#This Row],[Asset Class]]&lt;&gt;"Local",0.25,IF(S451="y",1,""))</f>
        <v>0.25</v>
      </c>
      <c r="Y451" s="109">
        <f t="shared" si="37"/>
        <v>1</v>
      </c>
      <c r="AA451" s="274">
        <f t="shared" si="38"/>
        <v>1308552.5</v>
      </c>
      <c r="AB451" s="275">
        <f t="shared" si="39"/>
        <v>1308552.5</v>
      </c>
      <c r="AC451" s="275">
        <f t="shared" si="40"/>
        <v>1308552.5</v>
      </c>
      <c r="AD451" s="275">
        <f t="shared" si="41"/>
        <v>1308552.5</v>
      </c>
      <c r="AE451" s="276">
        <f t="shared" si="42"/>
        <v>5234210</v>
      </c>
    </row>
    <row r="452" spans="2:31">
      <c r="B452" s="227" t="s">
        <v>819</v>
      </c>
      <c r="C452" s="228" t="s">
        <v>820</v>
      </c>
      <c r="D452" s="228" t="s">
        <v>110</v>
      </c>
      <c r="E452" s="228" t="s">
        <v>113</v>
      </c>
      <c r="F452" s="258" t="s">
        <v>102</v>
      </c>
      <c r="G452" s="374">
        <v>0.5</v>
      </c>
      <c r="H452" s="377">
        <v>1655.037558401272</v>
      </c>
      <c r="I452" s="382">
        <v>77.371645491830151</v>
      </c>
      <c r="J452" s="349">
        <f>Table1[[#This Row],[Embellishment Area (m2)]]*Table1[[#This Row],[Construction Unit Rate ($/m)]]*Table1[[#This Row],[Embellishment Area Factor]]</f>
        <v>64026.489622143679</v>
      </c>
      <c r="K452" s="263">
        <v>3310.075116802544</v>
      </c>
      <c r="L452" s="354">
        <v>51.919695325664051</v>
      </c>
      <c r="M452" s="101">
        <f>Table1[[#This Row],[Size of land (m2)]]*Table1[[#This Row],[Land Unit Rate ($/m2)]]</f>
        <v>171858.09156944993</v>
      </c>
      <c r="N452" s="261">
        <v>2021</v>
      </c>
      <c r="O452" s="219">
        <f>ROUND(IF(Table1[[#This Row],[Valuation Year]]=2016,(Table1[[#This Row],[Total Construction Cost ($)]]+Table1[[#This Row],[Land Value]])*('General Input Sheet'!$G$38/'General Input Sheet'!$G$43),Table1[[#This Row],[Total Construction Cost ($)]]+Table1[[#This Row],[Land Value]]),0)</f>
        <v>235885</v>
      </c>
      <c r="P452" s="139" t="str" cm="1">
        <f t="array" ref="P452">_xlfn.IFS(Table1[[#This Row],[Asset Class]]&lt;&gt;"Local","y",P$11=$E452,"y",Table1[[#This Row],[Asset Class]]="Local","")</f>
        <v/>
      </c>
      <c r="Q452" s="99" t="str" cm="1">
        <f t="array" ref="Q452">_xlfn.IFS(Table1[[#This Row],[Asset Class]]&lt;&gt;"Local","y",Q$11=$E452,"y",Table1[[#This Row],[Asset Class]]="Local","")</f>
        <v/>
      </c>
      <c r="R452" s="99" t="str" cm="1">
        <f t="array" ref="R452">_xlfn.IFS(Table1[[#This Row],[Asset Class]]&lt;&gt;"Local","y",R$11=$E452,"y",Table1[[#This Row],[Asset Class]]="Local","")</f>
        <v/>
      </c>
      <c r="S452" s="358" t="str" cm="1">
        <f t="array" ref="S452">_xlfn.IFS(Table1[[#This Row],[Asset Class]]&lt;&gt;"Local","y",S$11=$E452,"y",Table1[[#This Row],[Asset Class]]="Local","")</f>
        <v>y</v>
      </c>
      <c r="U452" s="109" t="str">
        <f>IF(Table1[[#This Row],[Asset Class]]&lt;&gt;"Local",0.25,IF(P452="y",1,""))</f>
        <v/>
      </c>
      <c r="V452" s="435" t="str">
        <f>IF(Table1[[#This Row],[Asset Class]]&lt;&gt;"Local",0.25,IF(Q452="y",1,""))</f>
        <v/>
      </c>
      <c r="W452" s="435" t="str">
        <f>IF(Table1[[#This Row],[Asset Class]]&lt;&gt;"Local",0.25,IF(R452="y",1,""))</f>
        <v/>
      </c>
      <c r="X452" s="435">
        <f>IF(Table1[[#This Row],[Asset Class]]&lt;&gt;"Local",0.25,IF(S452="y",1,""))</f>
        <v>1</v>
      </c>
      <c r="Y452" s="109">
        <f t="shared" si="37"/>
        <v>1</v>
      </c>
      <c r="AA452" s="274" t="str">
        <f t="shared" si="38"/>
        <v/>
      </c>
      <c r="AB452" s="275" t="str">
        <f t="shared" si="39"/>
        <v/>
      </c>
      <c r="AC452" s="275" t="str">
        <f t="shared" si="40"/>
        <v/>
      </c>
      <c r="AD452" s="275">
        <f t="shared" si="41"/>
        <v>235885</v>
      </c>
      <c r="AE452" s="276">
        <f t="shared" si="42"/>
        <v>235885</v>
      </c>
    </row>
    <row r="453" spans="2:31">
      <c r="B453" s="227" t="s">
        <v>821</v>
      </c>
      <c r="C453" s="228" t="s">
        <v>822</v>
      </c>
      <c r="D453" s="228" t="s">
        <v>105</v>
      </c>
      <c r="E453" s="228" t="s">
        <v>113</v>
      </c>
      <c r="F453" s="258" t="s">
        <v>107</v>
      </c>
      <c r="G453" s="374">
        <v>0.5</v>
      </c>
      <c r="H453" s="377">
        <v>23613.161618394759</v>
      </c>
      <c r="I453" s="382">
        <v>566.28724924743767</v>
      </c>
      <c r="J453" s="349">
        <f>Table1[[#This Row],[Embellishment Area (m2)]]*Table1[[#This Row],[Construction Unit Rate ($/m)]]*Table1[[#This Row],[Embellishment Area Factor]]</f>
        <v>6685916.1694579711</v>
      </c>
      <c r="K453" s="263">
        <v>47226.323236789518</v>
      </c>
      <c r="L453" s="354">
        <v>75.676903388107434</v>
      </c>
      <c r="M453" s="101">
        <f>Table1[[#This Row],[Size of land (m2)]]*Table1[[#This Row],[Land Unit Rate ($/m2)]]</f>
        <v>3573941.9009660534</v>
      </c>
      <c r="N453" s="261">
        <v>2021</v>
      </c>
      <c r="O453" s="219">
        <f>ROUND(IF(Table1[[#This Row],[Valuation Year]]=2016,(Table1[[#This Row],[Total Construction Cost ($)]]+Table1[[#This Row],[Land Value]])*('General Input Sheet'!$G$38/'General Input Sheet'!$G$43),Table1[[#This Row],[Total Construction Cost ($)]]+Table1[[#This Row],[Land Value]]),0)</f>
        <v>10259858</v>
      </c>
      <c r="P453" s="139" t="str" cm="1">
        <f t="array" ref="P453">_xlfn.IFS(Table1[[#This Row],[Asset Class]]&lt;&gt;"Local","y",P$11=$E453,"y",Table1[[#This Row],[Asset Class]]="Local","")</f>
        <v>y</v>
      </c>
      <c r="Q453" s="99" t="str" cm="1">
        <f t="array" ref="Q453">_xlfn.IFS(Table1[[#This Row],[Asset Class]]&lt;&gt;"Local","y",Q$11=$E453,"y",Table1[[#This Row],[Asset Class]]="Local","")</f>
        <v>y</v>
      </c>
      <c r="R453" s="99" t="str" cm="1">
        <f t="array" ref="R453">_xlfn.IFS(Table1[[#This Row],[Asset Class]]&lt;&gt;"Local","y",R$11=$E453,"y",Table1[[#This Row],[Asset Class]]="Local","")</f>
        <v>y</v>
      </c>
      <c r="S453" s="358" t="str" cm="1">
        <f t="array" ref="S453">_xlfn.IFS(Table1[[#This Row],[Asset Class]]&lt;&gt;"Local","y",S$11=$E453,"y",Table1[[#This Row],[Asset Class]]="Local","")</f>
        <v>y</v>
      </c>
      <c r="U453" s="109">
        <f>IF(Table1[[#This Row],[Asset Class]]&lt;&gt;"Local",0.25,IF(P453="y",1,""))</f>
        <v>0.25</v>
      </c>
      <c r="V453" s="435">
        <f>IF(Table1[[#This Row],[Asset Class]]&lt;&gt;"Local",0.25,IF(Q453="y",1,""))</f>
        <v>0.25</v>
      </c>
      <c r="W453" s="435">
        <f>IF(Table1[[#This Row],[Asset Class]]&lt;&gt;"Local",0.25,IF(R453="y",1,""))</f>
        <v>0.25</v>
      </c>
      <c r="X453" s="435">
        <f>IF(Table1[[#This Row],[Asset Class]]&lt;&gt;"Local",0.25,IF(S453="y",1,""))</f>
        <v>0.25</v>
      </c>
      <c r="Y453" s="109">
        <f t="shared" si="37"/>
        <v>1</v>
      </c>
      <c r="AA453" s="274">
        <f t="shared" si="38"/>
        <v>2564964.5</v>
      </c>
      <c r="AB453" s="275">
        <f t="shared" si="39"/>
        <v>2564964.5</v>
      </c>
      <c r="AC453" s="275">
        <f t="shared" si="40"/>
        <v>2564964.5</v>
      </c>
      <c r="AD453" s="275">
        <f t="shared" si="41"/>
        <v>2564964.5</v>
      </c>
      <c r="AE453" s="276">
        <f t="shared" si="42"/>
        <v>10259858</v>
      </c>
    </row>
    <row r="454" spans="2:31">
      <c r="B454" s="227" t="s">
        <v>823</v>
      </c>
      <c r="C454" s="228" t="s">
        <v>824</v>
      </c>
      <c r="D454" s="228" t="s">
        <v>100</v>
      </c>
      <c r="E454" s="228" t="s">
        <v>113</v>
      </c>
      <c r="F454" s="258" t="s">
        <v>691</v>
      </c>
      <c r="G454" s="374">
        <v>0.5</v>
      </c>
      <c r="H454" s="377">
        <v>1476.0804887436145</v>
      </c>
      <c r="I454" s="382">
        <v>557.40114642261381</v>
      </c>
      <c r="J454" s="349">
        <f>Table1[[#This Row],[Embellishment Area (m2)]]*Table1[[#This Row],[Construction Unit Rate ($/m)]]*Table1[[#This Row],[Embellishment Area Factor]]</f>
        <v>411384.47831887141</v>
      </c>
      <c r="K454" s="263">
        <v>2952.160977487229</v>
      </c>
      <c r="L454" s="354">
        <v>132.99262744440287</v>
      </c>
      <c r="M454" s="101">
        <f>Table1[[#This Row],[Size of land (m2)]]*Table1[[#This Row],[Land Unit Rate ($/m2)]]</f>
        <v>392615.64503486326</v>
      </c>
      <c r="N454" s="261">
        <v>2021</v>
      </c>
      <c r="O454" s="219">
        <f>ROUND(IF(Table1[[#This Row],[Valuation Year]]=2016,(Table1[[#This Row],[Total Construction Cost ($)]]+Table1[[#This Row],[Land Value]])*('General Input Sheet'!$G$38/'General Input Sheet'!$G$43),Table1[[#This Row],[Total Construction Cost ($)]]+Table1[[#This Row],[Land Value]]),0)</f>
        <v>804000</v>
      </c>
      <c r="P454" s="139" t="str" cm="1">
        <f t="array" ref="P454">_xlfn.IFS(Table1[[#This Row],[Asset Class]]&lt;&gt;"Local","y",P$11=$E454,"y",Table1[[#This Row],[Asset Class]]="Local","")</f>
        <v>y</v>
      </c>
      <c r="Q454" s="99" t="str" cm="1">
        <f t="array" ref="Q454">_xlfn.IFS(Table1[[#This Row],[Asset Class]]&lt;&gt;"Local","y",Q$11=$E454,"y",Table1[[#This Row],[Asset Class]]="Local","")</f>
        <v>y</v>
      </c>
      <c r="R454" s="99" t="str" cm="1">
        <f t="array" ref="R454">_xlfn.IFS(Table1[[#This Row],[Asset Class]]&lt;&gt;"Local","y",R$11=$E454,"y",Table1[[#This Row],[Asset Class]]="Local","")</f>
        <v>y</v>
      </c>
      <c r="S454" s="358" t="str" cm="1">
        <f t="array" ref="S454">_xlfn.IFS(Table1[[#This Row],[Asset Class]]&lt;&gt;"Local","y",S$11=$E454,"y",Table1[[#This Row],[Asset Class]]="Local","")</f>
        <v>y</v>
      </c>
      <c r="U454" s="109">
        <f>IF(Table1[[#This Row],[Asset Class]]&lt;&gt;"Local",0.25,IF(P454="y",1,""))</f>
        <v>0.25</v>
      </c>
      <c r="V454" s="435">
        <f>IF(Table1[[#This Row],[Asset Class]]&lt;&gt;"Local",0.25,IF(Q454="y",1,""))</f>
        <v>0.25</v>
      </c>
      <c r="W454" s="435">
        <f>IF(Table1[[#This Row],[Asset Class]]&lt;&gt;"Local",0.25,IF(R454="y",1,""))</f>
        <v>0.25</v>
      </c>
      <c r="X454" s="435">
        <f>IF(Table1[[#This Row],[Asset Class]]&lt;&gt;"Local",0.25,IF(S454="y",1,""))</f>
        <v>0.25</v>
      </c>
      <c r="Y454" s="109">
        <f t="shared" si="37"/>
        <v>1</v>
      </c>
      <c r="AA454" s="274">
        <f t="shared" si="38"/>
        <v>201000</v>
      </c>
      <c r="AB454" s="275">
        <f t="shared" si="39"/>
        <v>201000</v>
      </c>
      <c r="AC454" s="275">
        <f t="shared" si="40"/>
        <v>201000</v>
      </c>
      <c r="AD454" s="275">
        <f t="shared" si="41"/>
        <v>201000</v>
      </c>
      <c r="AE454" s="276">
        <f t="shared" si="42"/>
        <v>804000</v>
      </c>
    </row>
    <row r="455" spans="2:31">
      <c r="B455" s="227" t="s">
        <v>823</v>
      </c>
      <c r="C455" s="228" t="s">
        <v>825</v>
      </c>
      <c r="D455" s="228" t="s">
        <v>100</v>
      </c>
      <c r="E455" s="228" t="s">
        <v>113</v>
      </c>
      <c r="F455" s="258" t="s">
        <v>691</v>
      </c>
      <c r="G455" s="374">
        <v>0.5</v>
      </c>
      <c r="H455" s="377">
        <v>1975.2430135219649</v>
      </c>
      <c r="I455" s="382">
        <v>557.40114642261381</v>
      </c>
      <c r="J455" s="349">
        <f>Table1[[#This Row],[Embellishment Area (m2)]]*Table1[[#This Row],[Construction Unit Rate ($/m)]]*Table1[[#This Row],[Embellishment Area Factor]]</f>
        <v>550501.36010020087</v>
      </c>
      <c r="K455" s="263">
        <v>3950.4860270439299</v>
      </c>
      <c r="L455" s="354">
        <v>132.99262744440287</v>
      </c>
      <c r="M455" s="101">
        <f>Table1[[#This Row],[Size of land (m2)]]*Table1[[#This Row],[Land Unit Rate ($/m2)]]</f>
        <v>525385.51641897263</v>
      </c>
      <c r="N455" s="261">
        <v>2021</v>
      </c>
      <c r="O455" s="219">
        <f>ROUND(IF(Table1[[#This Row],[Valuation Year]]=2016,(Table1[[#This Row],[Total Construction Cost ($)]]+Table1[[#This Row],[Land Value]])*('General Input Sheet'!$G$38/'General Input Sheet'!$G$43),Table1[[#This Row],[Total Construction Cost ($)]]+Table1[[#This Row],[Land Value]]),0)</f>
        <v>1075887</v>
      </c>
      <c r="P455" s="139" t="str" cm="1">
        <f t="array" ref="P455">_xlfn.IFS(Table1[[#This Row],[Asset Class]]&lt;&gt;"Local","y",P$11=$E455,"y",Table1[[#This Row],[Asset Class]]="Local","")</f>
        <v>y</v>
      </c>
      <c r="Q455" s="99" t="str" cm="1">
        <f t="array" ref="Q455">_xlfn.IFS(Table1[[#This Row],[Asset Class]]&lt;&gt;"Local","y",Q$11=$E455,"y",Table1[[#This Row],[Asset Class]]="Local","")</f>
        <v>y</v>
      </c>
      <c r="R455" s="99" t="str" cm="1">
        <f t="array" ref="R455">_xlfn.IFS(Table1[[#This Row],[Asset Class]]&lt;&gt;"Local","y",R$11=$E455,"y",Table1[[#This Row],[Asset Class]]="Local","")</f>
        <v>y</v>
      </c>
      <c r="S455" s="358" t="str" cm="1">
        <f t="array" ref="S455">_xlfn.IFS(Table1[[#This Row],[Asset Class]]&lt;&gt;"Local","y",S$11=$E455,"y",Table1[[#This Row],[Asset Class]]="Local","")</f>
        <v>y</v>
      </c>
      <c r="U455" s="109">
        <f>IF(Table1[[#This Row],[Asset Class]]&lt;&gt;"Local",0.25,IF(P455="y",1,""))</f>
        <v>0.25</v>
      </c>
      <c r="V455" s="435">
        <f>IF(Table1[[#This Row],[Asset Class]]&lt;&gt;"Local",0.25,IF(Q455="y",1,""))</f>
        <v>0.25</v>
      </c>
      <c r="W455" s="435">
        <f>IF(Table1[[#This Row],[Asset Class]]&lt;&gt;"Local",0.25,IF(R455="y",1,""))</f>
        <v>0.25</v>
      </c>
      <c r="X455" s="435">
        <f>IF(Table1[[#This Row],[Asset Class]]&lt;&gt;"Local",0.25,IF(S455="y",1,""))</f>
        <v>0.25</v>
      </c>
      <c r="Y455" s="109">
        <f t="shared" si="37"/>
        <v>1</v>
      </c>
      <c r="AA455" s="274">
        <f t="shared" si="38"/>
        <v>268971.75</v>
      </c>
      <c r="AB455" s="275">
        <f t="shared" si="39"/>
        <v>268971.75</v>
      </c>
      <c r="AC455" s="275">
        <f t="shared" si="40"/>
        <v>268971.75</v>
      </c>
      <c r="AD455" s="275">
        <f t="shared" si="41"/>
        <v>268971.75</v>
      </c>
      <c r="AE455" s="276">
        <f t="shared" si="42"/>
        <v>1075887</v>
      </c>
    </row>
    <row r="456" spans="2:31">
      <c r="B456" s="227" t="s">
        <v>823</v>
      </c>
      <c r="C456" s="228" t="s">
        <v>826</v>
      </c>
      <c r="D456" s="228" t="s">
        <v>100</v>
      </c>
      <c r="E456" s="228" t="s">
        <v>113</v>
      </c>
      <c r="F456" s="258" t="s">
        <v>691</v>
      </c>
      <c r="G456" s="374">
        <v>0.5</v>
      </c>
      <c r="H456" s="377">
        <v>3007.8916836549888</v>
      </c>
      <c r="I456" s="382">
        <v>557.40114642261381</v>
      </c>
      <c r="J456" s="349">
        <f>Table1[[#This Row],[Embellishment Area (m2)]]*Table1[[#This Row],[Construction Unit Rate ($/m)]]*Table1[[#This Row],[Embellishment Area Factor]]</f>
        <v>838301.13639216835</v>
      </c>
      <c r="K456" s="263">
        <v>6015.7833673099776</v>
      </c>
      <c r="L456" s="354">
        <v>132.99262744440287</v>
      </c>
      <c r="M456" s="101">
        <f>Table1[[#This Row],[Size of land (m2)]]*Table1[[#This Row],[Land Unit Rate ($/m2)]]</f>
        <v>800054.83615489129</v>
      </c>
      <c r="N456" s="261">
        <v>2021</v>
      </c>
      <c r="O456" s="219">
        <f>ROUND(IF(Table1[[#This Row],[Valuation Year]]=2016,(Table1[[#This Row],[Total Construction Cost ($)]]+Table1[[#This Row],[Land Value]])*('General Input Sheet'!$G$38/'General Input Sheet'!$G$43),Table1[[#This Row],[Total Construction Cost ($)]]+Table1[[#This Row],[Land Value]]),0)</f>
        <v>1638356</v>
      </c>
      <c r="P456" s="139" t="str" cm="1">
        <f t="array" ref="P456">_xlfn.IFS(Table1[[#This Row],[Asset Class]]&lt;&gt;"Local","y",P$11=$E456,"y",Table1[[#This Row],[Asset Class]]="Local","")</f>
        <v>y</v>
      </c>
      <c r="Q456" s="99" t="str" cm="1">
        <f t="array" ref="Q456">_xlfn.IFS(Table1[[#This Row],[Asset Class]]&lt;&gt;"Local","y",Q$11=$E456,"y",Table1[[#This Row],[Asset Class]]="Local","")</f>
        <v>y</v>
      </c>
      <c r="R456" s="99" t="str" cm="1">
        <f t="array" ref="R456">_xlfn.IFS(Table1[[#This Row],[Asset Class]]&lt;&gt;"Local","y",R$11=$E456,"y",Table1[[#This Row],[Asset Class]]="Local","")</f>
        <v>y</v>
      </c>
      <c r="S456" s="358" t="str" cm="1">
        <f t="array" ref="S456">_xlfn.IFS(Table1[[#This Row],[Asset Class]]&lt;&gt;"Local","y",S$11=$E456,"y",Table1[[#This Row],[Asset Class]]="Local","")</f>
        <v>y</v>
      </c>
      <c r="U456" s="109">
        <f>IF(Table1[[#This Row],[Asset Class]]&lt;&gt;"Local",0.25,IF(P456="y",1,""))</f>
        <v>0.25</v>
      </c>
      <c r="V456" s="435">
        <f>IF(Table1[[#This Row],[Asset Class]]&lt;&gt;"Local",0.25,IF(Q456="y",1,""))</f>
        <v>0.25</v>
      </c>
      <c r="W456" s="435">
        <f>IF(Table1[[#This Row],[Asset Class]]&lt;&gt;"Local",0.25,IF(R456="y",1,""))</f>
        <v>0.25</v>
      </c>
      <c r="X456" s="435">
        <f>IF(Table1[[#This Row],[Asset Class]]&lt;&gt;"Local",0.25,IF(S456="y",1,""))</f>
        <v>0.25</v>
      </c>
      <c r="Y456" s="109">
        <f t="shared" si="37"/>
        <v>1</v>
      </c>
      <c r="AA456" s="274">
        <f t="shared" si="38"/>
        <v>409589</v>
      </c>
      <c r="AB456" s="275">
        <f t="shared" si="39"/>
        <v>409589</v>
      </c>
      <c r="AC456" s="275">
        <f t="shared" si="40"/>
        <v>409589</v>
      </c>
      <c r="AD456" s="275">
        <f t="shared" si="41"/>
        <v>409589</v>
      </c>
      <c r="AE456" s="276">
        <f t="shared" si="42"/>
        <v>1638356</v>
      </c>
    </row>
    <row r="457" spans="2:31">
      <c r="B457" s="227" t="s">
        <v>823</v>
      </c>
      <c r="C457" s="228" t="s">
        <v>827</v>
      </c>
      <c r="D457" s="228" t="s">
        <v>100</v>
      </c>
      <c r="E457" s="228" t="s">
        <v>113</v>
      </c>
      <c r="F457" s="258" t="s">
        <v>691</v>
      </c>
      <c r="G457" s="374">
        <v>0.5</v>
      </c>
      <c r="H457" s="377">
        <v>4757.3013228005302</v>
      </c>
      <c r="I457" s="382">
        <v>557.40114642261381</v>
      </c>
      <c r="J457" s="349">
        <f>Table1[[#This Row],[Embellishment Area (m2)]]*Table1[[#This Row],[Construction Unit Rate ($/m)]]*Table1[[#This Row],[Embellishment Area Factor]]</f>
        <v>1325862.6056034165</v>
      </c>
      <c r="K457" s="263">
        <v>9514.6026456010604</v>
      </c>
      <c r="L457" s="354">
        <v>132.99262744440287</v>
      </c>
      <c r="M457" s="101">
        <f>Table1[[#This Row],[Size of land (m2)]]*Table1[[#This Row],[Land Unit Rate ($/m2)]]</f>
        <v>1265372.0049279518</v>
      </c>
      <c r="N457" s="261">
        <v>2021</v>
      </c>
      <c r="O457" s="219">
        <f>ROUND(IF(Table1[[#This Row],[Valuation Year]]=2016,(Table1[[#This Row],[Total Construction Cost ($)]]+Table1[[#This Row],[Land Value]])*('General Input Sheet'!$G$38/'General Input Sheet'!$G$43),Table1[[#This Row],[Total Construction Cost ($)]]+Table1[[#This Row],[Land Value]]),0)</f>
        <v>2591235</v>
      </c>
      <c r="P457" s="139" t="str" cm="1">
        <f t="array" ref="P457">_xlfn.IFS(Table1[[#This Row],[Asset Class]]&lt;&gt;"Local","y",P$11=$E457,"y",Table1[[#This Row],[Asset Class]]="Local","")</f>
        <v>y</v>
      </c>
      <c r="Q457" s="99" t="str" cm="1">
        <f t="array" ref="Q457">_xlfn.IFS(Table1[[#This Row],[Asset Class]]&lt;&gt;"Local","y",Q$11=$E457,"y",Table1[[#This Row],[Asset Class]]="Local","")</f>
        <v>y</v>
      </c>
      <c r="R457" s="99" t="str" cm="1">
        <f t="array" ref="R457">_xlfn.IFS(Table1[[#This Row],[Asset Class]]&lt;&gt;"Local","y",R$11=$E457,"y",Table1[[#This Row],[Asset Class]]="Local","")</f>
        <v>y</v>
      </c>
      <c r="S457" s="358" t="str" cm="1">
        <f t="array" ref="S457">_xlfn.IFS(Table1[[#This Row],[Asset Class]]&lt;&gt;"Local","y",S$11=$E457,"y",Table1[[#This Row],[Asset Class]]="Local","")</f>
        <v>y</v>
      </c>
      <c r="U457" s="109">
        <f>IF(Table1[[#This Row],[Asset Class]]&lt;&gt;"Local",0.25,IF(P457="y",1,""))</f>
        <v>0.25</v>
      </c>
      <c r="V457" s="435">
        <f>IF(Table1[[#This Row],[Asset Class]]&lt;&gt;"Local",0.25,IF(Q457="y",1,""))</f>
        <v>0.25</v>
      </c>
      <c r="W457" s="435">
        <f>IF(Table1[[#This Row],[Asset Class]]&lt;&gt;"Local",0.25,IF(R457="y",1,""))</f>
        <v>0.25</v>
      </c>
      <c r="X457" s="435">
        <f>IF(Table1[[#This Row],[Asset Class]]&lt;&gt;"Local",0.25,IF(S457="y",1,""))</f>
        <v>0.25</v>
      </c>
      <c r="Y457" s="109">
        <f t="shared" si="37"/>
        <v>1</v>
      </c>
      <c r="AA457" s="274">
        <f t="shared" si="38"/>
        <v>647808.75</v>
      </c>
      <c r="AB457" s="275">
        <f t="shared" si="39"/>
        <v>647808.75</v>
      </c>
      <c r="AC457" s="275">
        <f t="shared" si="40"/>
        <v>647808.75</v>
      </c>
      <c r="AD457" s="275">
        <f t="shared" si="41"/>
        <v>647808.75</v>
      </c>
      <c r="AE457" s="276">
        <f t="shared" si="42"/>
        <v>2591235</v>
      </c>
    </row>
    <row r="458" spans="2:31">
      <c r="B458" s="227" t="s">
        <v>823</v>
      </c>
      <c r="C458" s="228" t="s">
        <v>828</v>
      </c>
      <c r="D458" s="228" t="s">
        <v>100</v>
      </c>
      <c r="E458" s="228" t="s">
        <v>113</v>
      </c>
      <c r="F458" s="258" t="s">
        <v>829</v>
      </c>
      <c r="G458" s="374">
        <v>0.5</v>
      </c>
      <c r="H458" s="377">
        <v>1707020.3555651039</v>
      </c>
      <c r="I458" s="382">
        <v>557.40114642261381</v>
      </c>
      <c r="J458" s="349">
        <f>Table1[[#This Row],[Embellishment Area (m2)]]*Table1[[#This Row],[Construction Unit Rate ($/m)]]*Table1[[#This Row],[Embellishment Area Factor]]</f>
        <v>475747551.57936341</v>
      </c>
      <c r="K458" s="263">
        <v>3414040.7111302079</v>
      </c>
      <c r="L458" s="354">
        <v>132.99262744440287</v>
      </c>
      <c r="M458" s="101">
        <f>Table1[[#This Row],[Size of land (m2)]]*Table1[[#This Row],[Land Unit Rate ($/m2)]]</f>
        <v>454042244.37536401</v>
      </c>
      <c r="N458" s="261">
        <v>2021</v>
      </c>
      <c r="O458" s="219">
        <f>ROUND(IF(Table1[[#This Row],[Valuation Year]]=2016,(Table1[[#This Row],[Total Construction Cost ($)]]+Table1[[#This Row],[Land Value]])*('General Input Sheet'!$G$38/'General Input Sheet'!$G$43),Table1[[#This Row],[Total Construction Cost ($)]]+Table1[[#This Row],[Land Value]]),0)</f>
        <v>929789796</v>
      </c>
      <c r="P458" s="139" t="str" cm="1">
        <f t="array" ref="P458">_xlfn.IFS(Table1[[#This Row],[Asset Class]]&lt;&gt;"Local","y",P$11=$E458,"y",Table1[[#This Row],[Asset Class]]="Local","")</f>
        <v>y</v>
      </c>
      <c r="Q458" s="99" t="str" cm="1">
        <f t="array" ref="Q458">_xlfn.IFS(Table1[[#This Row],[Asset Class]]&lt;&gt;"Local","y",Q$11=$E458,"y",Table1[[#This Row],[Asset Class]]="Local","")</f>
        <v>y</v>
      </c>
      <c r="R458" s="99" t="str" cm="1">
        <f t="array" ref="R458">_xlfn.IFS(Table1[[#This Row],[Asset Class]]&lt;&gt;"Local","y",R$11=$E458,"y",Table1[[#This Row],[Asset Class]]="Local","")</f>
        <v>y</v>
      </c>
      <c r="S458" s="358" t="str" cm="1">
        <f t="array" ref="S458">_xlfn.IFS(Table1[[#This Row],[Asset Class]]&lt;&gt;"Local","y",S$11=$E458,"y",Table1[[#This Row],[Asset Class]]="Local","")</f>
        <v>y</v>
      </c>
      <c r="U458" s="109">
        <f>IF(Table1[[#This Row],[Asset Class]]&lt;&gt;"Local",0.25,IF(P458="y",1,""))</f>
        <v>0.25</v>
      </c>
      <c r="V458" s="435">
        <f>IF(Table1[[#This Row],[Asset Class]]&lt;&gt;"Local",0.25,IF(Q458="y",1,""))</f>
        <v>0.25</v>
      </c>
      <c r="W458" s="435">
        <f>IF(Table1[[#This Row],[Asset Class]]&lt;&gt;"Local",0.25,IF(R458="y",1,""))</f>
        <v>0.25</v>
      </c>
      <c r="X458" s="435">
        <f>IF(Table1[[#This Row],[Asset Class]]&lt;&gt;"Local",0.25,IF(S458="y",1,""))</f>
        <v>0.25</v>
      </c>
      <c r="Y458" s="109">
        <f t="shared" si="37"/>
        <v>1</v>
      </c>
      <c r="AA458" s="274">
        <f t="shared" si="38"/>
        <v>232447449</v>
      </c>
      <c r="AB458" s="275">
        <f t="shared" si="39"/>
        <v>232447449</v>
      </c>
      <c r="AC458" s="275">
        <f t="shared" si="40"/>
        <v>232447449</v>
      </c>
      <c r="AD458" s="275">
        <f t="shared" si="41"/>
        <v>232447449</v>
      </c>
      <c r="AE458" s="276">
        <f t="shared" si="42"/>
        <v>929789796</v>
      </c>
    </row>
    <row r="459" spans="2:31">
      <c r="B459" s="227" t="s">
        <v>823</v>
      </c>
      <c r="C459" s="228" t="s">
        <v>830</v>
      </c>
      <c r="D459" s="228" t="s">
        <v>100</v>
      </c>
      <c r="E459" s="228" t="s">
        <v>113</v>
      </c>
      <c r="F459" s="258" t="s">
        <v>691</v>
      </c>
      <c r="G459" s="374">
        <v>0.5</v>
      </c>
      <c r="H459" s="377">
        <v>8482.9567559097395</v>
      </c>
      <c r="I459" s="382">
        <v>557.40114642261381</v>
      </c>
      <c r="J459" s="349">
        <f>Table1[[#This Row],[Embellishment Area (m2)]]*Table1[[#This Row],[Construction Unit Rate ($/m)]]*Table1[[#This Row],[Embellishment Area Factor]]</f>
        <v>2364204.9103987729</v>
      </c>
      <c r="K459" s="263">
        <v>16965.913511819479</v>
      </c>
      <c r="L459" s="354">
        <v>132.99262744440287</v>
      </c>
      <c r="M459" s="101">
        <f>Table1[[#This Row],[Size of land (m2)]]*Table1[[#This Row],[Land Unit Rate ($/m2)]]</f>
        <v>2256341.4149313685</v>
      </c>
      <c r="N459" s="261">
        <v>2021</v>
      </c>
      <c r="O459" s="219">
        <f>ROUND(IF(Table1[[#This Row],[Valuation Year]]=2016,(Table1[[#This Row],[Total Construction Cost ($)]]+Table1[[#This Row],[Land Value]])*('General Input Sheet'!$G$38/'General Input Sheet'!$G$43),Table1[[#This Row],[Total Construction Cost ($)]]+Table1[[#This Row],[Land Value]]),0)</f>
        <v>4620546</v>
      </c>
      <c r="P459" s="139" t="str" cm="1">
        <f t="array" ref="P459">_xlfn.IFS(Table1[[#This Row],[Asset Class]]&lt;&gt;"Local","y",P$11=$E459,"y",Table1[[#This Row],[Asset Class]]="Local","")</f>
        <v>y</v>
      </c>
      <c r="Q459" s="99" t="str" cm="1">
        <f t="array" ref="Q459">_xlfn.IFS(Table1[[#This Row],[Asset Class]]&lt;&gt;"Local","y",Q$11=$E459,"y",Table1[[#This Row],[Asset Class]]="Local","")</f>
        <v>y</v>
      </c>
      <c r="R459" s="99" t="str" cm="1">
        <f t="array" ref="R459">_xlfn.IFS(Table1[[#This Row],[Asset Class]]&lt;&gt;"Local","y",R$11=$E459,"y",Table1[[#This Row],[Asset Class]]="Local","")</f>
        <v>y</v>
      </c>
      <c r="S459" s="358" t="str" cm="1">
        <f t="array" ref="S459">_xlfn.IFS(Table1[[#This Row],[Asset Class]]&lt;&gt;"Local","y",S$11=$E459,"y",Table1[[#This Row],[Asset Class]]="Local","")</f>
        <v>y</v>
      </c>
      <c r="U459" s="109">
        <f>IF(Table1[[#This Row],[Asset Class]]&lt;&gt;"Local",0.25,IF(P459="y",1,""))</f>
        <v>0.25</v>
      </c>
      <c r="V459" s="435">
        <f>IF(Table1[[#This Row],[Asset Class]]&lt;&gt;"Local",0.25,IF(Q459="y",1,""))</f>
        <v>0.25</v>
      </c>
      <c r="W459" s="435">
        <f>IF(Table1[[#This Row],[Asset Class]]&lt;&gt;"Local",0.25,IF(R459="y",1,""))</f>
        <v>0.25</v>
      </c>
      <c r="X459" s="435">
        <f>IF(Table1[[#This Row],[Asset Class]]&lt;&gt;"Local",0.25,IF(S459="y",1,""))</f>
        <v>0.25</v>
      </c>
      <c r="Y459" s="109">
        <f t="shared" si="37"/>
        <v>1</v>
      </c>
      <c r="AA459" s="274">
        <f t="shared" si="38"/>
        <v>1155136.5</v>
      </c>
      <c r="AB459" s="275">
        <f t="shared" si="39"/>
        <v>1155136.5</v>
      </c>
      <c r="AC459" s="275">
        <f t="shared" si="40"/>
        <v>1155136.5</v>
      </c>
      <c r="AD459" s="275">
        <f t="shared" si="41"/>
        <v>1155136.5</v>
      </c>
      <c r="AE459" s="276">
        <f t="shared" si="42"/>
        <v>4620546</v>
      </c>
    </row>
    <row r="460" spans="2:31">
      <c r="B460" s="227" t="s">
        <v>823</v>
      </c>
      <c r="C460" s="228" t="s">
        <v>831</v>
      </c>
      <c r="D460" s="228" t="s">
        <v>100</v>
      </c>
      <c r="E460" s="228" t="s">
        <v>113</v>
      </c>
      <c r="F460" s="258" t="s">
        <v>691</v>
      </c>
      <c r="G460" s="374">
        <v>0.5</v>
      </c>
      <c r="H460" s="377">
        <v>10348.738785086774</v>
      </c>
      <c r="I460" s="382">
        <v>557.40114642261381</v>
      </c>
      <c r="J460" s="349">
        <f>Table1[[#This Row],[Embellishment Area (m2)]]*Table1[[#This Row],[Construction Unit Rate ($/m)]]*Table1[[#This Row],[Embellishment Area Factor]]</f>
        <v>2884199.4314177679</v>
      </c>
      <c r="K460" s="263">
        <v>20697.477570173549</v>
      </c>
      <c r="L460" s="354">
        <v>132.99262744440287</v>
      </c>
      <c r="M460" s="101">
        <f>Table1[[#This Row],[Size of land (m2)]]*Table1[[#This Row],[Land Unit Rate ($/m2)]]</f>
        <v>2752611.9235289753</v>
      </c>
      <c r="N460" s="261">
        <v>2021</v>
      </c>
      <c r="O460" s="219">
        <f>ROUND(IF(Table1[[#This Row],[Valuation Year]]=2016,(Table1[[#This Row],[Total Construction Cost ($)]]+Table1[[#This Row],[Land Value]])*('General Input Sheet'!$G$38/'General Input Sheet'!$G$43),Table1[[#This Row],[Total Construction Cost ($)]]+Table1[[#This Row],[Land Value]]),0)</f>
        <v>5636811</v>
      </c>
      <c r="P460" s="139" t="str" cm="1">
        <f t="array" ref="P460">_xlfn.IFS(Table1[[#This Row],[Asset Class]]&lt;&gt;"Local","y",P$11=$E460,"y",Table1[[#This Row],[Asset Class]]="Local","")</f>
        <v>y</v>
      </c>
      <c r="Q460" s="99" t="str" cm="1">
        <f t="array" ref="Q460">_xlfn.IFS(Table1[[#This Row],[Asset Class]]&lt;&gt;"Local","y",Q$11=$E460,"y",Table1[[#This Row],[Asset Class]]="Local","")</f>
        <v>y</v>
      </c>
      <c r="R460" s="99" t="str" cm="1">
        <f t="array" ref="R460">_xlfn.IFS(Table1[[#This Row],[Asset Class]]&lt;&gt;"Local","y",R$11=$E460,"y",Table1[[#This Row],[Asset Class]]="Local","")</f>
        <v>y</v>
      </c>
      <c r="S460" s="358" t="str" cm="1">
        <f t="array" ref="S460">_xlfn.IFS(Table1[[#This Row],[Asset Class]]&lt;&gt;"Local","y",S$11=$E460,"y",Table1[[#This Row],[Asset Class]]="Local","")</f>
        <v>y</v>
      </c>
      <c r="U460" s="109">
        <f>IF(Table1[[#This Row],[Asset Class]]&lt;&gt;"Local",0.25,IF(P460="y",1,""))</f>
        <v>0.25</v>
      </c>
      <c r="V460" s="435">
        <f>IF(Table1[[#This Row],[Asset Class]]&lt;&gt;"Local",0.25,IF(Q460="y",1,""))</f>
        <v>0.25</v>
      </c>
      <c r="W460" s="435">
        <f>IF(Table1[[#This Row],[Asset Class]]&lt;&gt;"Local",0.25,IF(R460="y",1,""))</f>
        <v>0.25</v>
      </c>
      <c r="X460" s="435">
        <f>IF(Table1[[#This Row],[Asset Class]]&lt;&gt;"Local",0.25,IF(S460="y",1,""))</f>
        <v>0.25</v>
      </c>
      <c r="Y460" s="109">
        <f t="shared" si="37"/>
        <v>1</v>
      </c>
      <c r="AA460" s="274">
        <f t="shared" si="38"/>
        <v>1409202.75</v>
      </c>
      <c r="AB460" s="275">
        <f t="shared" si="39"/>
        <v>1409202.75</v>
      </c>
      <c r="AC460" s="275">
        <f t="shared" si="40"/>
        <v>1409202.75</v>
      </c>
      <c r="AD460" s="275">
        <f t="shared" si="41"/>
        <v>1409202.75</v>
      </c>
      <c r="AE460" s="276">
        <f t="shared" si="42"/>
        <v>5636811</v>
      </c>
    </row>
    <row r="461" spans="2:31">
      <c r="B461" s="227" t="s">
        <v>823</v>
      </c>
      <c r="C461" s="228" t="s">
        <v>832</v>
      </c>
      <c r="D461" s="228" t="s">
        <v>100</v>
      </c>
      <c r="E461" s="228" t="s">
        <v>113</v>
      </c>
      <c r="F461" s="258" t="s">
        <v>691</v>
      </c>
      <c r="G461" s="374">
        <v>0.5</v>
      </c>
      <c r="H461" s="377">
        <v>34871.609369230406</v>
      </c>
      <c r="I461" s="382">
        <v>557.40114642261381</v>
      </c>
      <c r="J461" s="349">
        <f>Table1[[#This Row],[Embellishment Area (m2)]]*Table1[[#This Row],[Construction Unit Rate ($/m)]]*Table1[[#This Row],[Embellishment Area Factor]]</f>
        <v>9718737.5200052951</v>
      </c>
      <c r="K461" s="263">
        <v>69743.218738460811</v>
      </c>
      <c r="L461" s="354">
        <v>132.99262744440287</v>
      </c>
      <c r="M461" s="101">
        <f>Table1[[#This Row],[Size of land (m2)]]*Table1[[#This Row],[Land Unit Rate ($/m2)]]</f>
        <v>9275333.906457616</v>
      </c>
      <c r="N461" s="261">
        <v>2021</v>
      </c>
      <c r="O461" s="219">
        <f>ROUND(IF(Table1[[#This Row],[Valuation Year]]=2016,(Table1[[#This Row],[Total Construction Cost ($)]]+Table1[[#This Row],[Land Value]])*('General Input Sheet'!$G$38/'General Input Sheet'!$G$43),Table1[[#This Row],[Total Construction Cost ($)]]+Table1[[#This Row],[Land Value]]),0)</f>
        <v>18994071</v>
      </c>
      <c r="P461" s="139" t="str" cm="1">
        <f t="array" ref="P461">_xlfn.IFS(Table1[[#This Row],[Asset Class]]&lt;&gt;"Local","y",P$11=$E461,"y",Table1[[#This Row],[Asset Class]]="Local","")</f>
        <v>y</v>
      </c>
      <c r="Q461" s="99" t="str" cm="1">
        <f t="array" ref="Q461">_xlfn.IFS(Table1[[#This Row],[Asset Class]]&lt;&gt;"Local","y",Q$11=$E461,"y",Table1[[#This Row],[Asset Class]]="Local","")</f>
        <v>y</v>
      </c>
      <c r="R461" s="99" t="str" cm="1">
        <f t="array" ref="R461">_xlfn.IFS(Table1[[#This Row],[Asset Class]]&lt;&gt;"Local","y",R$11=$E461,"y",Table1[[#This Row],[Asset Class]]="Local","")</f>
        <v>y</v>
      </c>
      <c r="S461" s="358" t="str" cm="1">
        <f t="array" ref="S461">_xlfn.IFS(Table1[[#This Row],[Asset Class]]&lt;&gt;"Local","y",S$11=$E461,"y",Table1[[#This Row],[Asset Class]]="Local","")</f>
        <v>y</v>
      </c>
      <c r="U461" s="109">
        <f>IF(Table1[[#This Row],[Asset Class]]&lt;&gt;"Local",0.25,IF(P461="y",1,""))</f>
        <v>0.25</v>
      </c>
      <c r="V461" s="435">
        <f>IF(Table1[[#This Row],[Asset Class]]&lt;&gt;"Local",0.25,IF(Q461="y",1,""))</f>
        <v>0.25</v>
      </c>
      <c r="W461" s="435">
        <f>IF(Table1[[#This Row],[Asset Class]]&lt;&gt;"Local",0.25,IF(R461="y",1,""))</f>
        <v>0.25</v>
      </c>
      <c r="X461" s="435">
        <f>IF(Table1[[#This Row],[Asset Class]]&lt;&gt;"Local",0.25,IF(S461="y",1,""))</f>
        <v>0.25</v>
      </c>
      <c r="Y461" s="109">
        <f t="shared" si="37"/>
        <v>1</v>
      </c>
      <c r="AA461" s="274">
        <f t="shared" si="38"/>
        <v>4748517.75</v>
      </c>
      <c r="AB461" s="275">
        <f t="shared" si="39"/>
        <v>4748517.75</v>
      </c>
      <c r="AC461" s="275">
        <f t="shared" si="40"/>
        <v>4748517.75</v>
      </c>
      <c r="AD461" s="275">
        <f t="shared" si="41"/>
        <v>4748517.75</v>
      </c>
      <c r="AE461" s="276">
        <f t="shared" si="42"/>
        <v>18994071</v>
      </c>
    </row>
    <row r="462" spans="2:31">
      <c r="B462" s="227" t="s">
        <v>823</v>
      </c>
      <c r="C462" s="228" t="s">
        <v>833</v>
      </c>
      <c r="D462" s="228" t="s">
        <v>100</v>
      </c>
      <c r="E462" s="228" t="s">
        <v>113</v>
      </c>
      <c r="F462" s="258" t="s">
        <v>691</v>
      </c>
      <c r="G462" s="374">
        <v>0.5</v>
      </c>
      <c r="H462" s="377">
        <v>1253.9363192386775</v>
      </c>
      <c r="I462" s="382">
        <v>557.40114642261381</v>
      </c>
      <c r="J462" s="349">
        <f>Table1[[#This Row],[Embellishment Area (m2)]]*Table1[[#This Row],[Construction Unit Rate ($/m)]]*Table1[[#This Row],[Embellishment Area Factor]]</f>
        <v>349472.77094229573</v>
      </c>
      <c r="K462" s="263">
        <v>2507.8726384773549</v>
      </c>
      <c r="L462" s="354">
        <v>132.99262744440287</v>
      </c>
      <c r="M462" s="101">
        <f>Table1[[#This Row],[Size of land (m2)]]*Table1[[#This Row],[Land Unit Rate ($/m2)]]</f>
        <v>333528.57148703054</v>
      </c>
      <c r="N462" s="261">
        <v>2021</v>
      </c>
      <c r="O462" s="219">
        <f>ROUND(IF(Table1[[#This Row],[Valuation Year]]=2016,(Table1[[#This Row],[Total Construction Cost ($)]]+Table1[[#This Row],[Land Value]])*('General Input Sheet'!$G$38/'General Input Sheet'!$G$43),Table1[[#This Row],[Total Construction Cost ($)]]+Table1[[#This Row],[Land Value]]),0)</f>
        <v>683001</v>
      </c>
      <c r="P462" s="139" t="str" cm="1">
        <f t="array" ref="P462">_xlfn.IFS(Table1[[#This Row],[Asset Class]]&lt;&gt;"Local","y",P$11=$E462,"y",Table1[[#This Row],[Asset Class]]="Local","")</f>
        <v>y</v>
      </c>
      <c r="Q462" s="99" t="str" cm="1">
        <f t="array" ref="Q462">_xlfn.IFS(Table1[[#This Row],[Asset Class]]&lt;&gt;"Local","y",Q$11=$E462,"y",Table1[[#This Row],[Asset Class]]="Local","")</f>
        <v>y</v>
      </c>
      <c r="R462" s="99" t="str" cm="1">
        <f t="array" ref="R462">_xlfn.IFS(Table1[[#This Row],[Asset Class]]&lt;&gt;"Local","y",R$11=$E462,"y",Table1[[#This Row],[Asset Class]]="Local","")</f>
        <v>y</v>
      </c>
      <c r="S462" s="358" t="str" cm="1">
        <f t="array" ref="S462">_xlfn.IFS(Table1[[#This Row],[Asset Class]]&lt;&gt;"Local","y",S$11=$E462,"y",Table1[[#This Row],[Asset Class]]="Local","")</f>
        <v>y</v>
      </c>
      <c r="U462" s="109">
        <f>IF(Table1[[#This Row],[Asset Class]]&lt;&gt;"Local",0.25,IF(P462="y",1,""))</f>
        <v>0.25</v>
      </c>
      <c r="V462" s="435">
        <f>IF(Table1[[#This Row],[Asset Class]]&lt;&gt;"Local",0.25,IF(Q462="y",1,""))</f>
        <v>0.25</v>
      </c>
      <c r="W462" s="435">
        <f>IF(Table1[[#This Row],[Asset Class]]&lt;&gt;"Local",0.25,IF(R462="y",1,""))</f>
        <v>0.25</v>
      </c>
      <c r="X462" s="435">
        <f>IF(Table1[[#This Row],[Asset Class]]&lt;&gt;"Local",0.25,IF(S462="y",1,""))</f>
        <v>0.25</v>
      </c>
      <c r="Y462" s="109">
        <f t="shared" si="37"/>
        <v>1</v>
      </c>
      <c r="AA462" s="274">
        <f t="shared" si="38"/>
        <v>170750.25</v>
      </c>
      <c r="AB462" s="275">
        <f t="shared" si="39"/>
        <v>170750.25</v>
      </c>
      <c r="AC462" s="275">
        <f t="shared" si="40"/>
        <v>170750.25</v>
      </c>
      <c r="AD462" s="275">
        <f t="shared" si="41"/>
        <v>170750.25</v>
      </c>
      <c r="AE462" s="276">
        <f t="shared" si="42"/>
        <v>683001</v>
      </c>
    </row>
    <row r="463" spans="2:31">
      <c r="B463" s="227" t="s">
        <v>823</v>
      </c>
      <c r="C463" s="228" t="s">
        <v>834</v>
      </c>
      <c r="D463" s="228" t="s">
        <v>100</v>
      </c>
      <c r="E463" s="228" t="s">
        <v>113</v>
      </c>
      <c r="F463" s="258" t="s">
        <v>691</v>
      </c>
      <c r="G463" s="374">
        <v>0.5</v>
      </c>
      <c r="H463" s="377">
        <v>7163.6530902931154</v>
      </c>
      <c r="I463" s="382">
        <v>557.40114642261381</v>
      </c>
      <c r="J463" s="349">
        <f>Table1[[#This Row],[Embellishment Area (m2)]]*Table1[[#This Row],[Construction Unit Rate ($/m)]]*Table1[[#This Row],[Embellishment Area Factor]]</f>
        <v>1996514.2225516413</v>
      </c>
      <c r="K463" s="263">
        <v>14327.306180586231</v>
      </c>
      <c r="L463" s="354">
        <v>132.99262744440287</v>
      </c>
      <c r="M463" s="101">
        <f>Table1[[#This Row],[Size of land (m2)]]*Table1[[#This Row],[Land Unit Rate ($/m2)]]</f>
        <v>1905426.0931565952</v>
      </c>
      <c r="N463" s="261">
        <v>2021</v>
      </c>
      <c r="O463" s="219">
        <f>ROUND(IF(Table1[[#This Row],[Valuation Year]]=2016,(Table1[[#This Row],[Total Construction Cost ($)]]+Table1[[#This Row],[Land Value]])*('General Input Sheet'!$G$38/'General Input Sheet'!$G$43),Table1[[#This Row],[Total Construction Cost ($)]]+Table1[[#This Row],[Land Value]]),0)</f>
        <v>3901940</v>
      </c>
      <c r="P463" s="139" t="str" cm="1">
        <f t="array" ref="P463">_xlfn.IFS(Table1[[#This Row],[Asset Class]]&lt;&gt;"Local","y",P$11=$E463,"y",Table1[[#This Row],[Asset Class]]="Local","")</f>
        <v>y</v>
      </c>
      <c r="Q463" s="99" t="str" cm="1">
        <f t="array" ref="Q463">_xlfn.IFS(Table1[[#This Row],[Asset Class]]&lt;&gt;"Local","y",Q$11=$E463,"y",Table1[[#This Row],[Asset Class]]="Local","")</f>
        <v>y</v>
      </c>
      <c r="R463" s="99" t="str" cm="1">
        <f t="array" ref="R463">_xlfn.IFS(Table1[[#This Row],[Asset Class]]&lt;&gt;"Local","y",R$11=$E463,"y",Table1[[#This Row],[Asset Class]]="Local","")</f>
        <v>y</v>
      </c>
      <c r="S463" s="358" t="str" cm="1">
        <f t="array" ref="S463">_xlfn.IFS(Table1[[#This Row],[Asset Class]]&lt;&gt;"Local","y",S$11=$E463,"y",Table1[[#This Row],[Asset Class]]="Local","")</f>
        <v>y</v>
      </c>
      <c r="U463" s="109">
        <f>IF(Table1[[#This Row],[Asset Class]]&lt;&gt;"Local",0.25,IF(P463="y",1,""))</f>
        <v>0.25</v>
      </c>
      <c r="V463" s="435">
        <f>IF(Table1[[#This Row],[Asset Class]]&lt;&gt;"Local",0.25,IF(Q463="y",1,""))</f>
        <v>0.25</v>
      </c>
      <c r="W463" s="435">
        <f>IF(Table1[[#This Row],[Asset Class]]&lt;&gt;"Local",0.25,IF(R463="y",1,""))</f>
        <v>0.25</v>
      </c>
      <c r="X463" s="435">
        <f>IF(Table1[[#This Row],[Asset Class]]&lt;&gt;"Local",0.25,IF(S463="y",1,""))</f>
        <v>0.25</v>
      </c>
      <c r="Y463" s="109">
        <f t="shared" ref="Y463:Y526" si="43">SUM(U463:X463)</f>
        <v>1</v>
      </c>
      <c r="AA463" s="274">
        <f t="shared" ref="AA463:AA526" si="44">IF(U463="","",(U463/$Y463)*$O463)</f>
        <v>975485</v>
      </c>
      <c r="AB463" s="275">
        <f t="shared" ref="AB463:AB526" si="45">IF(V463="","",(V463/$Y463)*$O463)</f>
        <v>975485</v>
      </c>
      <c r="AC463" s="275">
        <f t="shared" ref="AC463:AC526" si="46">IF(W463="","",(W463/$Y463)*$O463)</f>
        <v>975485</v>
      </c>
      <c r="AD463" s="275">
        <f t="shared" ref="AD463:AD526" si="47">IF(X463="","",(X463/$Y463)*$O463)</f>
        <v>975485</v>
      </c>
      <c r="AE463" s="276">
        <f t="shared" ref="AE463:AE526" si="48">SUM(AA463:AD463)</f>
        <v>3901940</v>
      </c>
    </row>
    <row r="464" spans="2:31">
      <c r="B464" s="227" t="s">
        <v>823</v>
      </c>
      <c r="C464" s="228" t="s">
        <v>835</v>
      </c>
      <c r="D464" s="228" t="s">
        <v>100</v>
      </c>
      <c r="E464" s="228" t="s">
        <v>113</v>
      </c>
      <c r="F464" s="258" t="s">
        <v>691</v>
      </c>
      <c r="G464" s="374">
        <v>0.5</v>
      </c>
      <c r="H464" s="377">
        <v>136731.64300866221</v>
      </c>
      <c r="I464" s="382">
        <v>557.40114642261381</v>
      </c>
      <c r="J464" s="349">
        <f>Table1[[#This Row],[Embellishment Area (m2)]]*Table1[[#This Row],[Construction Unit Rate ($/m)]]*Table1[[#This Row],[Embellishment Area Factor]]</f>
        <v>38107187.282637946</v>
      </c>
      <c r="K464" s="263">
        <v>273463.28601732443</v>
      </c>
      <c r="L464" s="354">
        <v>132.99262744440287</v>
      </c>
      <c r="M464" s="101">
        <f>Table1[[#This Row],[Size of land (m2)]]*Table1[[#This Row],[Land Unit Rate ($/m2)]]</f>
        <v>36368600.91702421</v>
      </c>
      <c r="N464" s="261">
        <v>2021</v>
      </c>
      <c r="O464" s="219">
        <f>ROUND(IF(Table1[[#This Row],[Valuation Year]]=2016,(Table1[[#This Row],[Total Construction Cost ($)]]+Table1[[#This Row],[Land Value]])*('General Input Sheet'!$G$38/'General Input Sheet'!$G$43),Table1[[#This Row],[Total Construction Cost ($)]]+Table1[[#This Row],[Land Value]]),0)</f>
        <v>74475788</v>
      </c>
      <c r="P464" s="139" t="str" cm="1">
        <f t="array" ref="P464">_xlfn.IFS(Table1[[#This Row],[Asset Class]]&lt;&gt;"Local","y",P$11=$E464,"y",Table1[[#This Row],[Asset Class]]="Local","")</f>
        <v>y</v>
      </c>
      <c r="Q464" s="99" t="str" cm="1">
        <f t="array" ref="Q464">_xlfn.IFS(Table1[[#This Row],[Asset Class]]&lt;&gt;"Local","y",Q$11=$E464,"y",Table1[[#This Row],[Asset Class]]="Local","")</f>
        <v>y</v>
      </c>
      <c r="R464" s="99" t="str" cm="1">
        <f t="array" ref="R464">_xlfn.IFS(Table1[[#This Row],[Asset Class]]&lt;&gt;"Local","y",R$11=$E464,"y",Table1[[#This Row],[Asset Class]]="Local","")</f>
        <v>y</v>
      </c>
      <c r="S464" s="358" t="str" cm="1">
        <f t="array" ref="S464">_xlfn.IFS(Table1[[#This Row],[Asset Class]]&lt;&gt;"Local","y",S$11=$E464,"y",Table1[[#This Row],[Asset Class]]="Local","")</f>
        <v>y</v>
      </c>
      <c r="U464" s="109">
        <f>IF(Table1[[#This Row],[Asset Class]]&lt;&gt;"Local",0.25,IF(P464="y",1,""))</f>
        <v>0.25</v>
      </c>
      <c r="V464" s="435">
        <f>IF(Table1[[#This Row],[Asset Class]]&lt;&gt;"Local",0.25,IF(Q464="y",1,""))</f>
        <v>0.25</v>
      </c>
      <c r="W464" s="435">
        <f>IF(Table1[[#This Row],[Asset Class]]&lt;&gt;"Local",0.25,IF(R464="y",1,""))</f>
        <v>0.25</v>
      </c>
      <c r="X464" s="435">
        <f>IF(Table1[[#This Row],[Asset Class]]&lt;&gt;"Local",0.25,IF(S464="y",1,""))</f>
        <v>0.25</v>
      </c>
      <c r="Y464" s="109">
        <f t="shared" si="43"/>
        <v>1</v>
      </c>
      <c r="AA464" s="274">
        <f t="shared" si="44"/>
        <v>18618947</v>
      </c>
      <c r="AB464" s="275">
        <f t="shared" si="45"/>
        <v>18618947</v>
      </c>
      <c r="AC464" s="275">
        <f t="shared" si="46"/>
        <v>18618947</v>
      </c>
      <c r="AD464" s="275">
        <f t="shared" si="47"/>
        <v>18618947</v>
      </c>
      <c r="AE464" s="276">
        <f t="shared" si="48"/>
        <v>74475788</v>
      </c>
    </row>
    <row r="465" spans="2:31">
      <c r="B465" s="227" t="s">
        <v>836</v>
      </c>
      <c r="C465" s="228" t="s">
        <v>837</v>
      </c>
      <c r="D465" s="228" t="s">
        <v>110</v>
      </c>
      <c r="E465" s="228" t="s">
        <v>113</v>
      </c>
      <c r="F465" s="258" t="s">
        <v>102</v>
      </c>
      <c r="G465" s="374">
        <v>0.5</v>
      </c>
      <c r="H465" s="377">
        <v>1988.828222344609</v>
      </c>
      <c r="I465" s="382">
        <v>77.371645491830151</v>
      </c>
      <c r="J465" s="349">
        <f>Table1[[#This Row],[Embellishment Area (m2)]]*Table1[[#This Row],[Construction Unit Rate ($/m)]]*Table1[[#This Row],[Embellishment Area Factor]]</f>
        <v>76939.456081696917</v>
      </c>
      <c r="K465" s="263">
        <v>3977.656444689218</v>
      </c>
      <c r="L465" s="354">
        <v>51.919695325664051</v>
      </c>
      <c r="M465" s="101">
        <f>Table1[[#This Row],[Size of land (m2)]]*Table1[[#This Row],[Land Unit Rate ($/m2)]]</f>
        <v>206518.71071842828</v>
      </c>
      <c r="N465" s="261">
        <v>2021</v>
      </c>
      <c r="O465" s="219">
        <f>ROUND(IF(Table1[[#This Row],[Valuation Year]]=2016,(Table1[[#This Row],[Total Construction Cost ($)]]+Table1[[#This Row],[Land Value]])*('General Input Sheet'!$G$38/'General Input Sheet'!$G$43),Table1[[#This Row],[Total Construction Cost ($)]]+Table1[[#This Row],[Land Value]]),0)</f>
        <v>283458</v>
      </c>
      <c r="P465" s="139" t="str" cm="1">
        <f t="array" ref="P465">_xlfn.IFS(Table1[[#This Row],[Asset Class]]&lt;&gt;"Local","y",P$11=$E465,"y",Table1[[#This Row],[Asset Class]]="Local","")</f>
        <v/>
      </c>
      <c r="Q465" s="99" t="str" cm="1">
        <f t="array" ref="Q465">_xlfn.IFS(Table1[[#This Row],[Asset Class]]&lt;&gt;"Local","y",Q$11=$E465,"y",Table1[[#This Row],[Asset Class]]="Local","")</f>
        <v/>
      </c>
      <c r="R465" s="99" t="str" cm="1">
        <f t="array" ref="R465">_xlfn.IFS(Table1[[#This Row],[Asset Class]]&lt;&gt;"Local","y",R$11=$E465,"y",Table1[[#This Row],[Asset Class]]="Local","")</f>
        <v/>
      </c>
      <c r="S465" s="358" t="str" cm="1">
        <f t="array" ref="S465">_xlfn.IFS(Table1[[#This Row],[Asset Class]]&lt;&gt;"Local","y",S$11=$E465,"y",Table1[[#This Row],[Asset Class]]="Local","")</f>
        <v>y</v>
      </c>
      <c r="U465" s="109" t="str">
        <f>IF(Table1[[#This Row],[Asset Class]]&lt;&gt;"Local",0.25,IF(P465="y",1,""))</f>
        <v/>
      </c>
      <c r="V465" s="435" t="str">
        <f>IF(Table1[[#This Row],[Asset Class]]&lt;&gt;"Local",0.25,IF(Q465="y",1,""))</f>
        <v/>
      </c>
      <c r="W465" s="435" t="str">
        <f>IF(Table1[[#This Row],[Asset Class]]&lt;&gt;"Local",0.25,IF(R465="y",1,""))</f>
        <v/>
      </c>
      <c r="X465" s="435">
        <f>IF(Table1[[#This Row],[Asset Class]]&lt;&gt;"Local",0.25,IF(S465="y",1,""))</f>
        <v>1</v>
      </c>
      <c r="Y465" s="109">
        <f t="shared" si="43"/>
        <v>1</v>
      </c>
      <c r="AA465" s="274" t="str">
        <f t="shared" si="44"/>
        <v/>
      </c>
      <c r="AB465" s="275" t="str">
        <f t="shared" si="45"/>
        <v/>
      </c>
      <c r="AC465" s="275" t="str">
        <f t="shared" si="46"/>
        <v/>
      </c>
      <c r="AD465" s="275">
        <f t="shared" si="47"/>
        <v>283458</v>
      </c>
      <c r="AE465" s="276">
        <f t="shared" si="48"/>
        <v>283458</v>
      </c>
    </row>
    <row r="466" spans="2:31">
      <c r="B466" s="227" t="s">
        <v>836</v>
      </c>
      <c r="C466" s="228" t="s">
        <v>838</v>
      </c>
      <c r="D466" s="228" t="s">
        <v>110</v>
      </c>
      <c r="E466" s="228" t="s">
        <v>113</v>
      </c>
      <c r="F466" s="258" t="s">
        <v>107</v>
      </c>
      <c r="G466" s="374">
        <v>0.5</v>
      </c>
      <c r="H466" s="377">
        <v>10985.790355357205</v>
      </c>
      <c r="I466" s="382">
        <v>77.371645491830151</v>
      </c>
      <c r="J466" s="349">
        <f>Table1[[#This Row],[Embellishment Area (m2)]]*Table1[[#This Row],[Construction Unit Rate ($/m)]]*Table1[[#This Row],[Embellishment Area Factor]]</f>
        <v>424994.33841113222</v>
      </c>
      <c r="K466" s="263">
        <v>21971.58071071441</v>
      </c>
      <c r="L466" s="354">
        <v>51.919695325664051</v>
      </c>
      <c r="M466" s="101">
        <f>Table1[[#This Row],[Size of land (m2)]]*Table1[[#This Row],[Land Unit Rate ($/m2)]]</f>
        <v>1140757.7763235294</v>
      </c>
      <c r="N466" s="261">
        <v>2021</v>
      </c>
      <c r="O466" s="219">
        <f>ROUND(IF(Table1[[#This Row],[Valuation Year]]=2016,(Table1[[#This Row],[Total Construction Cost ($)]]+Table1[[#This Row],[Land Value]])*('General Input Sheet'!$G$38/'General Input Sheet'!$G$43),Table1[[#This Row],[Total Construction Cost ($)]]+Table1[[#This Row],[Land Value]]),0)</f>
        <v>1565752</v>
      </c>
      <c r="P466" s="139" t="str" cm="1">
        <f t="array" ref="P466">_xlfn.IFS(Table1[[#This Row],[Asset Class]]&lt;&gt;"Local","y",P$11=$E466,"y",Table1[[#This Row],[Asset Class]]="Local","")</f>
        <v/>
      </c>
      <c r="Q466" s="99" t="str" cm="1">
        <f t="array" ref="Q466">_xlfn.IFS(Table1[[#This Row],[Asset Class]]&lt;&gt;"Local","y",Q$11=$E466,"y",Table1[[#This Row],[Asset Class]]="Local","")</f>
        <v/>
      </c>
      <c r="R466" s="99" t="str" cm="1">
        <f t="array" ref="R466">_xlfn.IFS(Table1[[#This Row],[Asset Class]]&lt;&gt;"Local","y",R$11=$E466,"y",Table1[[#This Row],[Asset Class]]="Local","")</f>
        <v/>
      </c>
      <c r="S466" s="358" t="str" cm="1">
        <f t="array" ref="S466">_xlfn.IFS(Table1[[#This Row],[Asset Class]]&lt;&gt;"Local","y",S$11=$E466,"y",Table1[[#This Row],[Asset Class]]="Local","")</f>
        <v>y</v>
      </c>
      <c r="U466" s="109" t="str">
        <f>IF(Table1[[#This Row],[Asset Class]]&lt;&gt;"Local",0.25,IF(P466="y",1,""))</f>
        <v/>
      </c>
      <c r="V466" s="435" t="str">
        <f>IF(Table1[[#This Row],[Asset Class]]&lt;&gt;"Local",0.25,IF(Q466="y",1,""))</f>
        <v/>
      </c>
      <c r="W466" s="435" t="str">
        <f>IF(Table1[[#This Row],[Asset Class]]&lt;&gt;"Local",0.25,IF(R466="y",1,""))</f>
        <v/>
      </c>
      <c r="X466" s="435">
        <f>IF(Table1[[#This Row],[Asset Class]]&lt;&gt;"Local",0.25,IF(S466="y",1,""))</f>
        <v>1</v>
      </c>
      <c r="Y466" s="109">
        <f t="shared" si="43"/>
        <v>1</v>
      </c>
      <c r="AA466" s="274" t="str">
        <f t="shared" si="44"/>
        <v/>
      </c>
      <c r="AB466" s="275" t="str">
        <f t="shared" si="45"/>
        <v/>
      </c>
      <c r="AC466" s="275" t="str">
        <f t="shared" si="46"/>
        <v/>
      </c>
      <c r="AD466" s="275">
        <f t="shared" si="47"/>
        <v>1565752</v>
      </c>
      <c r="AE466" s="276">
        <f t="shared" si="48"/>
        <v>1565752</v>
      </c>
    </row>
    <row r="467" spans="2:31">
      <c r="B467" s="227" t="s">
        <v>839</v>
      </c>
      <c r="C467" s="228" t="s">
        <v>840</v>
      </c>
      <c r="D467" s="228" t="s">
        <v>105</v>
      </c>
      <c r="E467" s="228" t="s">
        <v>113</v>
      </c>
      <c r="F467" s="258" t="s">
        <v>107</v>
      </c>
      <c r="G467" s="374">
        <v>0.5</v>
      </c>
      <c r="H467" s="377">
        <v>6669.4929930126254</v>
      </c>
      <c r="I467" s="382">
        <v>566.28724924743767</v>
      </c>
      <c r="J467" s="349">
        <f>Table1[[#This Row],[Embellishment Area (m2)]]*Table1[[#This Row],[Construction Unit Rate ($/m)]]*Table1[[#This Row],[Embellishment Area Factor]]</f>
        <v>1888424.4204440899</v>
      </c>
      <c r="K467" s="263">
        <v>13338.985986025251</v>
      </c>
      <c r="L467" s="354">
        <v>75.676903388107434</v>
      </c>
      <c r="M467" s="101">
        <f>Table1[[#This Row],[Size of land (m2)]]*Table1[[#This Row],[Land Unit Rate ($/m2)]]</f>
        <v>1009453.1537597519</v>
      </c>
      <c r="N467" s="261">
        <v>2021</v>
      </c>
      <c r="O467" s="219">
        <f>ROUND(IF(Table1[[#This Row],[Valuation Year]]=2016,(Table1[[#This Row],[Total Construction Cost ($)]]+Table1[[#This Row],[Land Value]])*('General Input Sheet'!$G$38/'General Input Sheet'!$G$43),Table1[[#This Row],[Total Construction Cost ($)]]+Table1[[#This Row],[Land Value]]),0)</f>
        <v>2897878</v>
      </c>
      <c r="P467" s="139" t="str" cm="1">
        <f t="array" ref="P467">_xlfn.IFS(Table1[[#This Row],[Asset Class]]&lt;&gt;"Local","y",P$11=$E467,"y",Table1[[#This Row],[Asset Class]]="Local","")</f>
        <v>y</v>
      </c>
      <c r="Q467" s="99" t="str" cm="1">
        <f t="array" ref="Q467">_xlfn.IFS(Table1[[#This Row],[Asset Class]]&lt;&gt;"Local","y",Q$11=$E467,"y",Table1[[#This Row],[Asset Class]]="Local","")</f>
        <v>y</v>
      </c>
      <c r="R467" s="99" t="str" cm="1">
        <f t="array" ref="R467">_xlfn.IFS(Table1[[#This Row],[Asset Class]]&lt;&gt;"Local","y",R$11=$E467,"y",Table1[[#This Row],[Asset Class]]="Local","")</f>
        <v>y</v>
      </c>
      <c r="S467" s="358" t="str" cm="1">
        <f t="array" ref="S467">_xlfn.IFS(Table1[[#This Row],[Asset Class]]&lt;&gt;"Local","y",S$11=$E467,"y",Table1[[#This Row],[Asset Class]]="Local","")</f>
        <v>y</v>
      </c>
      <c r="U467" s="109">
        <f>IF(Table1[[#This Row],[Asset Class]]&lt;&gt;"Local",0.25,IF(P467="y",1,""))</f>
        <v>0.25</v>
      </c>
      <c r="V467" s="435">
        <f>IF(Table1[[#This Row],[Asset Class]]&lt;&gt;"Local",0.25,IF(Q467="y",1,""))</f>
        <v>0.25</v>
      </c>
      <c r="W467" s="435">
        <f>IF(Table1[[#This Row],[Asset Class]]&lt;&gt;"Local",0.25,IF(R467="y",1,""))</f>
        <v>0.25</v>
      </c>
      <c r="X467" s="435">
        <f>IF(Table1[[#This Row],[Asset Class]]&lt;&gt;"Local",0.25,IF(S467="y",1,""))</f>
        <v>0.25</v>
      </c>
      <c r="Y467" s="109">
        <f t="shared" si="43"/>
        <v>1</v>
      </c>
      <c r="AA467" s="274">
        <f t="shared" si="44"/>
        <v>724469.5</v>
      </c>
      <c r="AB467" s="275">
        <f t="shared" si="45"/>
        <v>724469.5</v>
      </c>
      <c r="AC467" s="275">
        <f t="shared" si="46"/>
        <v>724469.5</v>
      </c>
      <c r="AD467" s="275">
        <f t="shared" si="47"/>
        <v>724469.5</v>
      </c>
      <c r="AE467" s="276">
        <f t="shared" si="48"/>
        <v>2897878</v>
      </c>
    </row>
    <row r="468" spans="2:31">
      <c r="B468" s="227" t="s">
        <v>841</v>
      </c>
      <c r="C468" s="228" t="s">
        <v>842</v>
      </c>
      <c r="D468" s="228" t="s">
        <v>110</v>
      </c>
      <c r="E468" s="228" t="s">
        <v>113</v>
      </c>
      <c r="F468" s="258" t="s">
        <v>102</v>
      </c>
      <c r="G468" s="374">
        <v>0.5</v>
      </c>
      <c r="H468" s="377">
        <v>7728.5642495913853</v>
      </c>
      <c r="I468" s="382">
        <v>77.371645491830151</v>
      </c>
      <c r="J468" s="349">
        <f>Table1[[#This Row],[Embellishment Area (m2)]]*Table1[[#This Row],[Construction Unit Rate ($/m)]]*Table1[[#This Row],[Embellishment Area Factor]]</f>
        <v>298985.86664010846</v>
      </c>
      <c r="K468" s="263">
        <v>15457.128499182771</v>
      </c>
      <c r="L468" s="354">
        <v>51.919695325664051</v>
      </c>
      <c r="M468" s="101">
        <f>Table1[[#This Row],[Size of land (m2)]]*Table1[[#This Row],[Land Unit Rate ($/m2)]]</f>
        <v>802529.40228720824</v>
      </c>
      <c r="N468" s="261">
        <v>2021</v>
      </c>
      <c r="O468" s="219">
        <f>ROUND(IF(Table1[[#This Row],[Valuation Year]]=2016,(Table1[[#This Row],[Total Construction Cost ($)]]+Table1[[#This Row],[Land Value]])*('General Input Sheet'!$G$38/'General Input Sheet'!$G$43),Table1[[#This Row],[Total Construction Cost ($)]]+Table1[[#This Row],[Land Value]]),0)</f>
        <v>1101515</v>
      </c>
      <c r="P468" s="139" t="str" cm="1">
        <f t="array" ref="P468">_xlfn.IFS(Table1[[#This Row],[Asset Class]]&lt;&gt;"Local","y",P$11=$E468,"y",Table1[[#This Row],[Asset Class]]="Local","")</f>
        <v/>
      </c>
      <c r="Q468" s="99" t="str" cm="1">
        <f t="array" ref="Q468">_xlfn.IFS(Table1[[#This Row],[Asset Class]]&lt;&gt;"Local","y",Q$11=$E468,"y",Table1[[#This Row],[Asset Class]]="Local","")</f>
        <v/>
      </c>
      <c r="R468" s="99" t="str" cm="1">
        <f t="array" ref="R468">_xlfn.IFS(Table1[[#This Row],[Asset Class]]&lt;&gt;"Local","y",R$11=$E468,"y",Table1[[#This Row],[Asset Class]]="Local","")</f>
        <v/>
      </c>
      <c r="S468" s="358" t="str" cm="1">
        <f t="array" ref="S468">_xlfn.IFS(Table1[[#This Row],[Asset Class]]&lt;&gt;"Local","y",S$11=$E468,"y",Table1[[#This Row],[Asset Class]]="Local","")</f>
        <v>y</v>
      </c>
      <c r="U468" s="109" t="str">
        <f>IF(Table1[[#This Row],[Asset Class]]&lt;&gt;"Local",0.25,IF(P468="y",1,""))</f>
        <v/>
      </c>
      <c r="V468" s="435" t="str">
        <f>IF(Table1[[#This Row],[Asset Class]]&lt;&gt;"Local",0.25,IF(Q468="y",1,""))</f>
        <v/>
      </c>
      <c r="W468" s="435" t="str">
        <f>IF(Table1[[#This Row],[Asset Class]]&lt;&gt;"Local",0.25,IF(R468="y",1,""))</f>
        <v/>
      </c>
      <c r="X468" s="435">
        <f>IF(Table1[[#This Row],[Asset Class]]&lt;&gt;"Local",0.25,IF(S468="y",1,""))</f>
        <v>1</v>
      </c>
      <c r="Y468" s="109">
        <f t="shared" si="43"/>
        <v>1</v>
      </c>
      <c r="AA468" s="274" t="str">
        <f t="shared" si="44"/>
        <v/>
      </c>
      <c r="AB468" s="275" t="str">
        <f t="shared" si="45"/>
        <v/>
      </c>
      <c r="AC468" s="275" t="str">
        <f t="shared" si="46"/>
        <v/>
      </c>
      <c r="AD468" s="275">
        <f t="shared" si="47"/>
        <v>1101515</v>
      </c>
      <c r="AE468" s="276">
        <f t="shared" si="48"/>
        <v>1101515</v>
      </c>
    </row>
    <row r="469" spans="2:31">
      <c r="B469" s="227" t="s">
        <v>841</v>
      </c>
      <c r="C469" s="228" t="s">
        <v>843</v>
      </c>
      <c r="D469" s="228" t="s">
        <v>110</v>
      </c>
      <c r="E469" s="228" t="s">
        <v>113</v>
      </c>
      <c r="F469" s="258" t="s">
        <v>102</v>
      </c>
      <c r="G469" s="374">
        <v>0.5</v>
      </c>
      <c r="H469" s="377">
        <v>9915.0821199534348</v>
      </c>
      <c r="I469" s="382">
        <v>77.371645491830151</v>
      </c>
      <c r="J469" s="349">
        <f>Table1[[#This Row],[Embellishment Area (m2)]]*Table1[[#This Row],[Construction Unit Rate ($/m)]]*Table1[[#This Row],[Embellishment Area Factor]]</f>
        <v>383573.10940371046</v>
      </c>
      <c r="K469" s="263">
        <v>19830.16423990687</v>
      </c>
      <c r="L469" s="354">
        <v>51.919695325664051</v>
      </c>
      <c r="M469" s="101">
        <f>Table1[[#This Row],[Size of land (m2)]]*Table1[[#This Row],[Land Unit Rate ($/m2)]]</f>
        <v>1029576.0855938431</v>
      </c>
      <c r="N469" s="261">
        <v>2021</v>
      </c>
      <c r="O469" s="219">
        <f>ROUND(IF(Table1[[#This Row],[Valuation Year]]=2016,(Table1[[#This Row],[Total Construction Cost ($)]]+Table1[[#This Row],[Land Value]])*('General Input Sheet'!$G$38/'General Input Sheet'!$G$43),Table1[[#This Row],[Total Construction Cost ($)]]+Table1[[#This Row],[Land Value]]),0)</f>
        <v>1413149</v>
      </c>
      <c r="P469" s="139" t="str" cm="1">
        <f t="array" ref="P469">_xlfn.IFS(Table1[[#This Row],[Asset Class]]&lt;&gt;"Local","y",P$11=$E469,"y",Table1[[#This Row],[Asset Class]]="Local","")</f>
        <v/>
      </c>
      <c r="Q469" s="99" t="str" cm="1">
        <f t="array" ref="Q469">_xlfn.IFS(Table1[[#This Row],[Asset Class]]&lt;&gt;"Local","y",Q$11=$E469,"y",Table1[[#This Row],[Asset Class]]="Local","")</f>
        <v/>
      </c>
      <c r="R469" s="99" t="str" cm="1">
        <f t="array" ref="R469">_xlfn.IFS(Table1[[#This Row],[Asset Class]]&lt;&gt;"Local","y",R$11=$E469,"y",Table1[[#This Row],[Asset Class]]="Local","")</f>
        <v/>
      </c>
      <c r="S469" s="358" t="str" cm="1">
        <f t="array" ref="S469">_xlfn.IFS(Table1[[#This Row],[Asset Class]]&lt;&gt;"Local","y",S$11=$E469,"y",Table1[[#This Row],[Asset Class]]="Local","")</f>
        <v>y</v>
      </c>
      <c r="U469" s="109" t="str">
        <f>IF(Table1[[#This Row],[Asset Class]]&lt;&gt;"Local",0.25,IF(P469="y",1,""))</f>
        <v/>
      </c>
      <c r="V469" s="435" t="str">
        <f>IF(Table1[[#This Row],[Asset Class]]&lt;&gt;"Local",0.25,IF(Q469="y",1,""))</f>
        <v/>
      </c>
      <c r="W469" s="435" t="str">
        <f>IF(Table1[[#This Row],[Asset Class]]&lt;&gt;"Local",0.25,IF(R469="y",1,""))</f>
        <v/>
      </c>
      <c r="X469" s="435">
        <f>IF(Table1[[#This Row],[Asset Class]]&lt;&gt;"Local",0.25,IF(S469="y",1,""))</f>
        <v>1</v>
      </c>
      <c r="Y469" s="109">
        <f t="shared" si="43"/>
        <v>1</v>
      </c>
      <c r="AA469" s="274" t="str">
        <f t="shared" si="44"/>
        <v/>
      </c>
      <c r="AB469" s="275" t="str">
        <f t="shared" si="45"/>
        <v/>
      </c>
      <c r="AC469" s="275" t="str">
        <f t="shared" si="46"/>
        <v/>
      </c>
      <c r="AD469" s="275">
        <f t="shared" si="47"/>
        <v>1413149</v>
      </c>
      <c r="AE469" s="276">
        <f t="shared" si="48"/>
        <v>1413149</v>
      </c>
    </row>
    <row r="470" spans="2:31">
      <c r="B470" s="227" t="s">
        <v>839</v>
      </c>
      <c r="C470" s="228" t="s">
        <v>844</v>
      </c>
      <c r="D470" s="228" t="s">
        <v>105</v>
      </c>
      <c r="E470" s="228" t="s">
        <v>113</v>
      </c>
      <c r="F470" s="258" t="s">
        <v>135</v>
      </c>
      <c r="G470" s="374">
        <v>0.5</v>
      </c>
      <c r="H470" s="377">
        <v>48972.270552787377</v>
      </c>
      <c r="I470" s="382">
        <v>566.28724924743767</v>
      </c>
      <c r="J470" s="349">
        <f>Table1[[#This Row],[Embellishment Area (m2)]]*Table1[[#This Row],[Construction Unit Rate ($/m)]]*Table1[[#This Row],[Embellishment Area Factor]]</f>
        <v>13866186.190369628</v>
      </c>
      <c r="K470" s="263">
        <v>97944.541105574754</v>
      </c>
      <c r="L470" s="354">
        <v>75.676903388107434</v>
      </c>
      <c r="M470" s="101">
        <f>Table1[[#This Row],[Size of land (m2)]]*Table1[[#This Row],[Land Unit Rate ($/m2)]]</f>
        <v>7412139.5746390978</v>
      </c>
      <c r="N470" s="261">
        <v>2021</v>
      </c>
      <c r="O470" s="219">
        <f>ROUND(IF(Table1[[#This Row],[Valuation Year]]=2016,(Table1[[#This Row],[Total Construction Cost ($)]]+Table1[[#This Row],[Land Value]])*('General Input Sheet'!$G$38/'General Input Sheet'!$G$43),Table1[[#This Row],[Total Construction Cost ($)]]+Table1[[#This Row],[Land Value]]),0)</f>
        <v>21278326</v>
      </c>
      <c r="P470" s="139" t="str" cm="1">
        <f t="array" ref="P470">_xlfn.IFS(Table1[[#This Row],[Asset Class]]&lt;&gt;"Local","y",P$11=$E470,"y",Table1[[#This Row],[Asset Class]]="Local","")</f>
        <v>y</v>
      </c>
      <c r="Q470" s="99" t="str" cm="1">
        <f t="array" ref="Q470">_xlfn.IFS(Table1[[#This Row],[Asset Class]]&lt;&gt;"Local","y",Q$11=$E470,"y",Table1[[#This Row],[Asset Class]]="Local","")</f>
        <v>y</v>
      </c>
      <c r="R470" s="99" t="str" cm="1">
        <f t="array" ref="R470">_xlfn.IFS(Table1[[#This Row],[Asset Class]]&lt;&gt;"Local","y",R$11=$E470,"y",Table1[[#This Row],[Asset Class]]="Local","")</f>
        <v>y</v>
      </c>
      <c r="S470" s="358" t="str" cm="1">
        <f t="array" ref="S470">_xlfn.IFS(Table1[[#This Row],[Asset Class]]&lt;&gt;"Local","y",S$11=$E470,"y",Table1[[#This Row],[Asset Class]]="Local","")</f>
        <v>y</v>
      </c>
      <c r="U470" s="109">
        <f>IF(Table1[[#This Row],[Asset Class]]&lt;&gt;"Local",0.25,IF(P470="y",1,""))</f>
        <v>0.25</v>
      </c>
      <c r="V470" s="435">
        <f>IF(Table1[[#This Row],[Asset Class]]&lt;&gt;"Local",0.25,IF(Q470="y",1,""))</f>
        <v>0.25</v>
      </c>
      <c r="W470" s="435">
        <f>IF(Table1[[#This Row],[Asset Class]]&lt;&gt;"Local",0.25,IF(R470="y",1,""))</f>
        <v>0.25</v>
      </c>
      <c r="X470" s="435">
        <f>IF(Table1[[#This Row],[Asset Class]]&lt;&gt;"Local",0.25,IF(S470="y",1,""))</f>
        <v>0.25</v>
      </c>
      <c r="Y470" s="109">
        <f t="shared" si="43"/>
        <v>1</v>
      </c>
      <c r="AA470" s="274">
        <f t="shared" si="44"/>
        <v>5319581.5</v>
      </c>
      <c r="AB470" s="275">
        <f t="shared" si="45"/>
        <v>5319581.5</v>
      </c>
      <c r="AC470" s="275">
        <f t="shared" si="46"/>
        <v>5319581.5</v>
      </c>
      <c r="AD470" s="275">
        <f t="shared" si="47"/>
        <v>5319581.5</v>
      </c>
      <c r="AE470" s="276">
        <f t="shared" si="48"/>
        <v>21278326</v>
      </c>
    </row>
    <row r="471" spans="2:31">
      <c r="B471" s="227" t="s">
        <v>845</v>
      </c>
      <c r="C471" s="228" t="s">
        <v>846</v>
      </c>
      <c r="D471" s="228" t="s">
        <v>105</v>
      </c>
      <c r="E471" s="228" t="s">
        <v>113</v>
      </c>
      <c r="F471" s="258" t="s">
        <v>107</v>
      </c>
      <c r="G471" s="374">
        <v>0.5</v>
      </c>
      <c r="H471" s="377">
        <v>40220.710105528306</v>
      </c>
      <c r="I471" s="382">
        <v>566.28724924743767</v>
      </c>
      <c r="J471" s="349">
        <f>Table1[[#This Row],[Embellishment Area (m2)]]*Table1[[#This Row],[Construction Unit Rate ($/m)]]*Table1[[#This Row],[Embellishment Area Factor]]</f>
        <v>11388237.644219121</v>
      </c>
      <c r="K471" s="263">
        <v>0</v>
      </c>
      <c r="L471" s="354">
        <v>75.676903388107434</v>
      </c>
      <c r="M471" s="101">
        <f>Table1[[#This Row],[Size of land (m2)]]*Table1[[#This Row],[Land Unit Rate ($/m2)]]</f>
        <v>0</v>
      </c>
      <c r="N471" s="261">
        <v>2021</v>
      </c>
      <c r="O471" s="219">
        <f>ROUND(IF(Table1[[#This Row],[Valuation Year]]=2016,(Table1[[#This Row],[Total Construction Cost ($)]]+Table1[[#This Row],[Land Value]])*('General Input Sheet'!$G$38/'General Input Sheet'!$G$43),Table1[[#This Row],[Total Construction Cost ($)]]+Table1[[#This Row],[Land Value]]),0)</f>
        <v>11388238</v>
      </c>
      <c r="P471" s="139" t="str" cm="1">
        <f t="array" ref="P471">_xlfn.IFS(Table1[[#This Row],[Asset Class]]&lt;&gt;"Local","y",P$11=$E471,"y",Table1[[#This Row],[Asset Class]]="Local","")</f>
        <v>y</v>
      </c>
      <c r="Q471" s="99" t="str" cm="1">
        <f t="array" ref="Q471">_xlfn.IFS(Table1[[#This Row],[Asset Class]]&lt;&gt;"Local","y",Q$11=$E471,"y",Table1[[#This Row],[Asset Class]]="Local","")</f>
        <v>y</v>
      </c>
      <c r="R471" s="99" t="str" cm="1">
        <f t="array" ref="R471">_xlfn.IFS(Table1[[#This Row],[Asset Class]]&lt;&gt;"Local","y",R$11=$E471,"y",Table1[[#This Row],[Asset Class]]="Local","")</f>
        <v>y</v>
      </c>
      <c r="S471" s="358" t="str" cm="1">
        <f t="array" ref="S471">_xlfn.IFS(Table1[[#This Row],[Asset Class]]&lt;&gt;"Local","y",S$11=$E471,"y",Table1[[#This Row],[Asset Class]]="Local","")</f>
        <v>y</v>
      </c>
      <c r="U471" s="109">
        <f>IF(Table1[[#This Row],[Asset Class]]&lt;&gt;"Local",0.25,IF(P471="y",1,""))</f>
        <v>0.25</v>
      </c>
      <c r="V471" s="435">
        <f>IF(Table1[[#This Row],[Asset Class]]&lt;&gt;"Local",0.25,IF(Q471="y",1,""))</f>
        <v>0.25</v>
      </c>
      <c r="W471" s="435">
        <f>IF(Table1[[#This Row],[Asset Class]]&lt;&gt;"Local",0.25,IF(R471="y",1,""))</f>
        <v>0.25</v>
      </c>
      <c r="X471" s="435">
        <f>IF(Table1[[#This Row],[Asset Class]]&lt;&gt;"Local",0.25,IF(S471="y",1,""))</f>
        <v>0.25</v>
      </c>
      <c r="Y471" s="109">
        <f t="shared" si="43"/>
        <v>1</v>
      </c>
      <c r="AA471" s="274">
        <f t="shared" si="44"/>
        <v>2847059.5</v>
      </c>
      <c r="AB471" s="275">
        <f t="shared" si="45"/>
        <v>2847059.5</v>
      </c>
      <c r="AC471" s="275">
        <f t="shared" si="46"/>
        <v>2847059.5</v>
      </c>
      <c r="AD471" s="275">
        <f t="shared" si="47"/>
        <v>2847059.5</v>
      </c>
      <c r="AE471" s="276">
        <f t="shared" si="48"/>
        <v>11388238</v>
      </c>
    </row>
    <row r="472" spans="2:31">
      <c r="B472" s="227" t="s">
        <v>847</v>
      </c>
      <c r="C472" s="228" t="s">
        <v>848</v>
      </c>
      <c r="D472" s="228" t="s">
        <v>110</v>
      </c>
      <c r="E472" s="228" t="s">
        <v>113</v>
      </c>
      <c r="F472" s="258" t="s">
        <v>102</v>
      </c>
      <c r="G472" s="374">
        <v>0.5</v>
      </c>
      <c r="H472" s="377">
        <v>859.74603587083345</v>
      </c>
      <c r="I472" s="382">
        <v>77.371645491830151</v>
      </c>
      <c r="J472" s="349">
        <f>Table1[[#This Row],[Embellishment Area (m2)]]*Table1[[#This Row],[Construction Unit Rate ($/m)]]*Table1[[#This Row],[Embellishment Area Factor]]</f>
        <v>33259.982750202209</v>
      </c>
      <c r="K472" s="263">
        <v>0</v>
      </c>
      <c r="L472" s="354">
        <v>51.919695325664051</v>
      </c>
      <c r="M472" s="101">
        <f>Table1[[#This Row],[Size of land (m2)]]*Table1[[#This Row],[Land Unit Rate ($/m2)]]</f>
        <v>0</v>
      </c>
      <c r="N472" s="261">
        <v>2021</v>
      </c>
      <c r="O472" s="219">
        <f>ROUND(IF(Table1[[#This Row],[Valuation Year]]=2016,(Table1[[#This Row],[Total Construction Cost ($)]]+Table1[[#This Row],[Land Value]])*('General Input Sheet'!$G$38/'General Input Sheet'!$G$43),Table1[[#This Row],[Total Construction Cost ($)]]+Table1[[#This Row],[Land Value]]),0)</f>
        <v>33260</v>
      </c>
      <c r="P472" s="139" t="str" cm="1">
        <f t="array" ref="P472">_xlfn.IFS(Table1[[#This Row],[Asset Class]]&lt;&gt;"Local","y",P$11=$E472,"y",Table1[[#This Row],[Asset Class]]="Local","")</f>
        <v/>
      </c>
      <c r="Q472" s="99" t="str" cm="1">
        <f t="array" ref="Q472">_xlfn.IFS(Table1[[#This Row],[Asset Class]]&lt;&gt;"Local","y",Q$11=$E472,"y",Table1[[#This Row],[Asset Class]]="Local","")</f>
        <v/>
      </c>
      <c r="R472" s="99" t="str" cm="1">
        <f t="array" ref="R472">_xlfn.IFS(Table1[[#This Row],[Asset Class]]&lt;&gt;"Local","y",R$11=$E472,"y",Table1[[#This Row],[Asset Class]]="Local","")</f>
        <v/>
      </c>
      <c r="S472" s="358" t="str" cm="1">
        <f t="array" ref="S472">_xlfn.IFS(Table1[[#This Row],[Asset Class]]&lt;&gt;"Local","y",S$11=$E472,"y",Table1[[#This Row],[Asset Class]]="Local","")</f>
        <v>y</v>
      </c>
      <c r="U472" s="109" t="str">
        <f>IF(Table1[[#This Row],[Asset Class]]&lt;&gt;"Local",0.25,IF(P472="y",1,""))</f>
        <v/>
      </c>
      <c r="V472" s="435" t="str">
        <f>IF(Table1[[#This Row],[Asset Class]]&lt;&gt;"Local",0.25,IF(Q472="y",1,""))</f>
        <v/>
      </c>
      <c r="W472" s="435" t="str">
        <f>IF(Table1[[#This Row],[Asset Class]]&lt;&gt;"Local",0.25,IF(R472="y",1,""))</f>
        <v/>
      </c>
      <c r="X472" s="435">
        <f>IF(Table1[[#This Row],[Asset Class]]&lt;&gt;"Local",0.25,IF(S472="y",1,""))</f>
        <v>1</v>
      </c>
      <c r="Y472" s="109">
        <f t="shared" si="43"/>
        <v>1</v>
      </c>
      <c r="AA472" s="274" t="str">
        <f t="shared" si="44"/>
        <v/>
      </c>
      <c r="AB472" s="275" t="str">
        <f t="shared" si="45"/>
        <v/>
      </c>
      <c r="AC472" s="275" t="str">
        <f t="shared" si="46"/>
        <v/>
      </c>
      <c r="AD472" s="275">
        <f t="shared" si="47"/>
        <v>33260</v>
      </c>
      <c r="AE472" s="276">
        <f t="shared" si="48"/>
        <v>33260</v>
      </c>
    </row>
    <row r="473" spans="2:31">
      <c r="B473" s="227" t="s">
        <v>849</v>
      </c>
      <c r="C473" s="228" t="s">
        <v>850</v>
      </c>
      <c r="D473" s="228" t="s">
        <v>105</v>
      </c>
      <c r="E473" s="228" t="s">
        <v>113</v>
      </c>
      <c r="F473" s="258" t="s">
        <v>107</v>
      </c>
      <c r="G473" s="374">
        <v>0.5</v>
      </c>
      <c r="H473" s="377">
        <v>45843.200250947652</v>
      </c>
      <c r="I473" s="382">
        <v>566.28724924743767</v>
      </c>
      <c r="J473" s="349">
        <f>Table1[[#This Row],[Embellishment Area (m2)]]*Table1[[#This Row],[Construction Unit Rate ($/m)]]*Table1[[#This Row],[Embellishment Area Factor]]</f>
        <v>12980209.883404296</v>
      </c>
      <c r="K473" s="263">
        <v>91686.400501895303</v>
      </c>
      <c r="L473" s="354">
        <v>75.676903388107434</v>
      </c>
      <c r="M473" s="101">
        <f>Table1[[#This Row],[Size of land (m2)]]*Table1[[#This Row],[Land Unit Rate ($/m2)]]</f>
        <v>6938542.8727852553</v>
      </c>
      <c r="N473" s="261">
        <v>2021</v>
      </c>
      <c r="O473" s="219">
        <f>ROUND(IF(Table1[[#This Row],[Valuation Year]]=2016,(Table1[[#This Row],[Total Construction Cost ($)]]+Table1[[#This Row],[Land Value]])*('General Input Sheet'!$G$38/'General Input Sheet'!$G$43),Table1[[#This Row],[Total Construction Cost ($)]]+Table1[[#This Row],[Land Value]]),0)</f>
        <v>19918753</v>
      </c>
      <c r="P473" s="139" t="str" cm="1">
        <f t="array" ref="P473">_xlfn.IFS(Table1[[#This Row],[Asset Class]]&lt;&gt;"Local","y",P$11=$E473,"y",Table1[[#This Row],[Asset Class]]="Local","")</f>
        <v>y</v>
      </c>
      <c r="Q473" s="99" t="str" cm="1">
        <f t="array" ref="Q473">_xlfn.IFS(Table1[[#This Row],[Asset Class]]&lt;&gt;"Local","y",Q$11=$E473,"y",Table1[[#This Row],[Asset Class]]="Local","")</f>
        <v>y</v>
      </c>
      <c r="R473" s="99" t="str" cm="1">
        <f t="array" ref="R473">_xlfn.IFS(Table1[[#This Row],[Asset Class]]&lt;&gt;"Local","y",R$11=$E473,"y",Table1[[#This Row],[Asset Class]]="Local","")</f>
        <v>y</v>
      </c>
      <c r="S473" s="358" t="str" cm="1">
        <f t="array" ref="S473">_xlfn.IFS(Table1[[#This Row],[Asset Class]]&lt;&gt;"Local","y",S$11=$E473,"y",Table1[[#This Row],[Asset Class]]="Local","")</f>
        <v>y</v>
      </c>
      <c r="U473" s="109">
        <f>IF(Table1[[#This Row],[Asset Class]]&lt;&gt;"Local",0.25,IF(P473="y",1,""))</f>
        <v>0.25</v>
      </c>
      <c r="V473" s="435">
        <f>IF(Table1[[#This Row],[Asset Class]]&lt;&gt;"Local",0.25,IF(Q473="y",1,""))</f>
        <v>0.25</v>
      </c>
      <c r="W473" s="435">
        <f>IF(Table1[[#This Row],[Asset Class]]&lt;&gt;"Local",0.25,IF(R473="y",1,""))</f>
        <v>0.25</v>
      </c>
      <c r="X473" s="435">
        <f>IF(Table1[[#This Row],[Asset Class]]&lt;&gt;"Local",0.25,IF(S473="y",1,""))</f>
        <v>0.25</v>
      </c>
      <c r="Y473" s="109">
        <f t="shared" si="43"/>
        <v>1</v>
      </c>
      <c r="AA473" s="274">
        <f t="shared" si="44"/>
        <v>4979688.25</v>
      </c>
      <c r="AB473" s="275">
        <f t="shared" si="45"/>
        <v>4979688.25</v>
      </c>
      <c r="AC473" s="275">
        <f t="shared" si="46"/>
        <v>4979688.25</v>
      </c>
      <c r="AD473" s="275">
        <f t="shared" si="47"/>
        <v>4979688.25</v>
      </c>
      <c r="AE473" s="276">
        <f t="shared" si="48"/>
        <v>19918753</v>
      </c>
    </row>
    <row r="474" spans="2:31">
      <c r="B474" s="227" t="s">
        <v>851</v>
      </c>
      <c r="C474" s="228" t="s">
        <v>852</v>
      </c>
      <c r="D474" s="228" t="s">
        <v>110</v>
      </c>
      <c r="E474" s="228" t="s">
        <v>113</v>
      </c>
      <c r="F474" s="258" t="s">
        <v>102</v>
      </c>
      <c r="G474" s="374">
        <v>0.5</v>
      </c>
      <c r="H474" s="377">
        <v>3129.9305815416374</v>
      </c>
      <c r="I474" s="382">
        <v>77.371645491830151</v>
      </c>
      <c r="J474" s="349">
        <f>Table1[[#This Row],[Embellishment Area (m2)]]*Table1[[#This Row],[Construction Unit Rate ($/m)]]*Table1[[#This Row],[Embellishment Area Factor]]</f>
        <v>121083.93968453868</v>
      </c>
      <c r="K474" s="263">
        <v>6259.8611630832747</v>
      </c>
      <c r="L474" s="354">
        <v>51.919695325664051</v>
      </c>
      <c r="M474" s="101">
        <f>Table1[[#This Row],[Size of land (m2)]]*Table1[[#This Row],[Land Unit Rate ($/m2)]]</f>
        <v>325010.08436824061</v>
      </c>
      <c r="N474" s="261">
        <v>2021</v>
      </c>
      <c r="O474" s="219">
        <f>ROUND(IF(Table1[[#This Row],[Valuation Year]]=2016,(Table1[[#This Row],[Total Construction Cost ($)]]+Table1[[#This Row],[Land Value]])*('General Input Sheet'!$G$38/'General Input Sheet'!$G$43),Table1[[#This Row],[Total Construction Cost ($)]]+Table1[[#This Row],[Land Value]]),0)</f>
        <v>446094</v>
      </c>
      <c r="P474" s="139" t="str" cm="1">
        <f t="array" ref="P474">_xlfn.IFS(Table1[[#This Row],[Asset Class]]&lt;&gt;"Local","y",P$11=$E474,"y",Table1[[#This Row],[Asset Class]]="Local","")</f>
        <v/>
      </c>
      <c r="Q474" s="99" t="str" cm="1">
        <f t="array" ref="Q474">_xlfn.IFS(Table1[[#This Row],[Asset Class]]&lt;&gt;"Local","y",Q$11=$E474,"y",Table1[[#This Row],[Asset Class]]="Local","")</f>
        <v/>
      </c>
      <c r="R474" s="99" t="str" cm="1">
        <f t="array" ref="R474">_xlfn.IFS(Table1[[#This Row],[Asset Class]]&lt;&gt;"Local","y",R$11=$E474,"y",Table1[[#This Row],[Asset Class]]="Local","")</f>
        <v/>
      </c>
      <c r="S474" s="358" t="str" cm="1">
        <f t="array" ref="S474">_xlfn.IFS(Table1[[#This Row],[Asset Class]]&lt;&gt;"Local","y",S$11=$E474,"y",Table1[[#This Row],[Asset Class]]="Local","")</f>
        <v>y</v>
      </c>
      <c r="U474" s="109" t="str">
        <f>IF(Table1[[#This Row],[Asset Class]]&lt;&gt;"Local",0.25,IF(P474="y",1,""))</f>
        <v/>
      </c>
      <c r="V474" s="435" t="str">
        <f>IF(Table1[[#This Row],[Asset Class]]&lt;&gt;"Local",0.25,IF(Q474="y",1,""))</f>
        <v/>
      </c>
      <c r="W474" s="435" t="str">
        <f>IF(Table1[[#This Row],[Asset Class]]&lt;&gt;"Local",0.25,IF(R474="y",1,""))</f>
        <v/>
      </c>
      <c r="X474" s="435">
        <f>IF(Table1[[#This Row],[Asset Class]]&lt;&gt;"Local",0.25,IF(S474="y",1,""))</f>
        <v>1</v>
      </c>
      <c r="Y474" s="109">
        <f t="shared" si="43"/>
        <v>1</v>
      </c>
      <c r="AA474" s="274" t="str">
        <f t="shared" si="44"/>
        <v/>
      </c>
      <c r="AB474" s="275" t="str">
        <f t="shared" si="45"/>
        <v/>
      </c>
      <c r="AC474" s="275" t="str">
        <f t="shared" si="46"/>
        <v/>
      </c>
      <c r="AD474" s="275">
        <f t="shared" si="47"/>
        <v>446094</v>
      </c>
      <c r="AE474" s="276">
        <f t="shared" si="48"/>
        <v>446094</v>
      </c>
    </row>
    <row r="475" spans="2:31">
      <c r="B475" s="227" t="s">
        <v>853</v>
      </c>
      <c r="C475" s="228" t="s">
        <v>854</v>
      </c>
      <c r="D475" s="228" t="s">
        <v>110</v>
      </c>
      <c r="E475" s="228" t="s">
        <v>113</v>
      </c>
      <c r="F475" s="258" t="s">
        <v>107</v>
      </c>
      <c r="G475" s="374">
        <v>0.5</v>
      </c>
      <c r="H475" s="377">
        <v>4736.9450306138515</v>
      </c>
      <c r="I475" s="382">
        <v>77.371645491830151</v>
      </c>
      <c r="J475" s="349">
        <f>Table1[[#This Row],[Embellishment Area (m2)]]*Table1[[#This Row],[Construction Unit Rate ($/m)]]*Table1[[#This Row],[Embellishment Area Factor]]</f>
        <v>183252.61581147072</v>
      </c>
      <c r="K475" s="263">
        <v>0</v>
      </c>
      <c r="L475" s="354">
        <v>51.919695325664051</v>
      </c>
      <c r="M475" s="101">
        <f>Table1[[#This Row],[Size of land (m2)]]*Table1[[#This Row],[Land Unit Rate ($/m2)]]</f>
        <v>0</v>
      </c>
      <c r="N475" s="261">
        <v>2021</v>
      </c>
      <c r="O475" s="219">
        <f>ROUND(IF(Table1[[#This Row],[Valuation Year]]=2016,(Table1[[#This Row],[Total Construction Cost ($)]]+Table1[[#This Row],[Land Value]])*('General Input Sheet'!$G$38/'General Input Sheet'!$G$43),Table1[[#This Row],[Total Construction Cost ($)]]+Table1[[#This Row],[Land Value]]),0)</f>
        <v>183253</v>
      </c>
      <c r="P475" s="139" t="str" cm="1">
        <f t="array" ref="P475">_xlfn.IFS(Table1[[#This Row],[Asset Class]]&lt;&gt;"Local","y",P$11=$E475,"y",Table1[[#This Row],[Asset Class]]="Local","")</f>
        <v/>
      </c>
      <c r="Q475" s="99" t="str" cm="1">
        <f t="array" ref="Q475">_xlfn.IFS(Table1[[#This Row],[Asset Class]]&lt;&gt;"Local","y",Q$11=$E475,"y",Table1[[#This Row],[Asset Class]]="Local","")</f>
        <v/>
      </c>
      <c r="R475" s="99" t="str" cm="1">
        <f t="array" ref="R475">_xlfn.IFS(Table1[[#This Row],[Asset Class]]&lt;&gt;"Local","y",R$11=$E475,"y",Table1[[#This Row],[Asset Class]]="Local","")</f>
        <v/>
      </c>
      <c r="S475" s="358" t="str" cm="1">
        <f t="array" ref="S475">_xlfn.IFS(Table1[[#This Row],[Asset Class]]&lt;&gt;"Local","y",S$11=$E475,"y",Table1[[#This Row],[Asset Class]]="Local","")</f>
        <v>y</v>
      </c>
      <c r="U475" s="109" t="str">
        <f>IF(Table1[[#This Row],[Asset Class]]&lt;&gt;"Local",0.25,IF(P475="y",1,""))</f>
        <v/>
      </c>
      <c r="V475" s="435" t="str">
        <f>IF(Table1[[#This Row],[Asset Class]]&lt;&gt;"Local",0.25,IF(Q475="y",1,""))</f>
        <v/>
      </c>
      <c r="W475" s="435" t="str">
        <f>IF(Table1[[#This Row],[Asset Class]]&lt;&gt;"Local",0.25,IF(R475="y",1,""))</f>
        <v/>
      </c>
      <c r="X475" s="435">
        <f>IF(Table1[[#This Row],[Asset Class]]&lt;&gt;"Local",0.25,IF(S475="y",1,""))</f>
        <v>1</v>
      </c>
      <c r="Y475" s="109">
        <f t="shared" si="43"/>
        <v>1</v>
      </c>
      <c r="AA475" s="274" t="str">
        <f t="shared" si="44"/>
        <v/>
      </c>
      <c r="AB475" s="275" t="str">
        <f t="shared" si="45"/>
        <v/>
      </c>
      <c r="AC475" s="275" t="str">
        <f t="shared" si="46"/>
        <v/>
      </c>
      <c r="AD475" s="275">
        <f t="shared" si="47"/>
        <v>183253</v>
      </c>
      <c r="AE475" s="276">
        <f t="shared" si="48"/>
        <v>183253</v>
      </c>
    </row>
    <row r="476" spans="2:31">
      <c r="B476" s="227" t="s">
        <v>855</v>
      </c>
      <c r="C476" s="228" t="s">
        <v>856</v>
      </c>
      <c r="D476" s="228" t="s">
        <v>110</v>
      </c>
      <c r="E476" s="228" t="s">
        <v>113</v>
      </c>
      <c r="F476" s="258" t="s">
        <v>107</v>
      </c>
      <c r="G476" s="374">
        <v>0.5</v>
      </c>
      <c r="H476" s="377">
        <v>15512.945455188825</v>
      </c>
      <c r="I476" s="382">
        <v>77.371645491830151</v>
      </c>
      <c r="J476" s="349">
        <f>Table1[[#This Row],[Embellishment Area (m2)]]*Table1[[#This Row],[Construction Unit Rate ($/m)]]*Table1[[#This Row],[Embellishment Area Factor]]</f>
        <v>600131.05814648373</v>
      </c>
      <c r="K476" s="263">
        <v>31025.89091037765</v>
      </c>
      <c r="L476" s="354">
        <v>51.919695325664051</v>
      </c>
      <c r="M476" s="101">
        <f>Table1[[#This Row],[Size of land (m2)]]*Table1[[#This Row],[Land Unit Rate ($/m2)]]</f>
        <v>1610854.8032740972</v>
      </c>
      <c r="N476" s="261">
        <v>2021</v>
      </c>
      <c r="O476" s="219">
        <f>ROUND(IF(Table1[[#This Row],[Valuation Year]]=2016,(Table1[[#This Row],[Total Construction Cost ($)]]+Table1[[#This Row],[Land Value]])*('General Input Sheet'!$G$38/'General Input Sheet'!$G$43),Table1[[#This Row],[Total Construction Cost ($)]]+Table1[[#This Row],[Land Value]]),0)</f>
        <v>2210986</v>
      </c>
      <c r="P476" s="139" t="str" cm="1">
        <f t="array" ref="P476">_xlfn.IFS(Table1[[#This Row],[Asset Class]]&lt;&gt;"Local","y",P$11=$E476,"y",Table1[[#This Row],[Asset Class]]="Local","")</f>
        <v/>
      </c>
      <c r="Q476" s="99" t="str" cm="1">
        <f t="array" ref="Q476">_xlfn.IFS(Table1[[#This Row],[Asset Class]]&lt;&gt;"Local","y",Q$11=$E476,"y",Table1[[#This Row],[Asset Class]]="Local","")</f>
        <v/>
      </c>
      <c r="R476" s="99" t="str" cm="1">
        <f t="array" ref="R476">_xlfn.IFS(Table1[[#This Row],[Asset Class]]&lt;&gt;"Local","y",R$11=$E476,"y",Table1[[#This Row],[Asset Class]]="Local","")</f>
        <v/>
      </c>
      <c r="S476" s="358" t="str" cm="1">
        <f t="array" ref="S476">_xlfn.IFS(Table1[[#This Row],[Asset Class]]&lt;&gt;"Local","y",S$11=$E476,"y",Table1[[#This Row],[Asset Class]]="Local","")</f>
        <v>y</v>
      </c>
      <c r="U476" s="109" t="str">
        <f>IF(Table1[[#This Row],[Asset Class]]&lt;&gt;"Local",0.25,IF(P476="y",1,""))</f>
        <v/>
      </c>
      <c r="V476" s="435" t="str">
        <f>IF(Table1[[#This Row],[Asset Class]]&lt;&gt;"Local",0.25,IF(Q476="y",1,""))</f>
        <v/>
      </c>
      <c r="W476" s="435" t="str">
        <f>IF(Table1[[#This Row],[Asset Class]]&lt;&gt;"Local",0.25,IF(R476="y",1,""))</f>
        <v/>
      </c>
      <c r="X476" s="435">
        <f>IF(Table1[[#This Row],[Asset Class]]&lt;&gt;"Local",0.25,IF(S476="y",1,""))</f>
        <v>1</v>
      </c>
      <c r="Y476" s="109">
        <f t="shared" si="43"/>
        <v>1</v>
      </c>
      <c r="AA476" s="274" t="str">
        <f t="shared" si="44"/>
        <v/>
      </c>
      <c r="AB476" s="275" t="str">
        <f t="shared" si="45"/>
        <v/>
      </c>
      <c r="AC476" s="275" t="str">
        <f t="shared" si="46"/>
        <v/>
      </c>
      <c r="AD476" s="275">
        <f t="shared" si="47"/>
        <v>2210986</v>
      </c>
      <c r="AE476" s="276">
        <f t="shared" si="48"/>
        <v>2210986</v>
      </c>
    </row>
    <row r="477" spans="2:31">
      <c r="B477" s="227" t="s">
        <v>857</v>
      </c>
      <c r="C477" s="228" t="s">
        <v>858</v>
      </c>
      <c r="D477" s="228" t="s">
        <v>110</v>
      </c>
      <c r="E477" s="228" t="s">
        <v>113</v>
      </c>
      <c r="F477" s="258" t="s">
        <v>102</v>
      </c>
      <c r="G477" s="374">
        <v>0.5</v>
      </c>
      <c r="H477" s="377">
        <v>42395.33260124216</v>
      </c>
      <c r="I477" s="382">
        <v>77.371645491830151</v>
      </c>
      <c r="J477" s="349">
        <f>Table1[[#This Row],[Embellishment Area (m2)]]*Table1[[#This Row],[Construction Unit Rate ($/m)]]*Table1[[#This Row],[Embellishment Area Factor]]</f>
        <v>1640098.3222657689</v>
      </c>
      <c r="K477" s="263">
        <v>0</v>
      </c>
      <c r="L477" s="354">
        <v>51.919695325664051</v>
      </c>
      <c r="M477" s="101">
        <f>Table1[[#This Row],[Size of land (m2)]]*Table1[[#This Row],[Land Unit Rate ($/m2)]]</f>
        <v>0</v>
      </c>
      <c r="N477" s="261">
        <v>2021</v>
      </c>
      <c r="O477" s="219">
        <f>ROUND(IF(Table1[[#This Row],[Valuation Year]]=2016,(Table1[[#This Row],[Total Construction Cost ($)]]+Table1[[#This Row],[Land Value]])*('General Input Sheet'!$G$38/'General Input Sheet'!$G$43),Table1[[#This Row],[Total Construction Cost ($)]]+Table1[[#This Row],[Land Value]]),0)</f>
        <v>1640098</v>
      </c>
      <c r="P477" s="139" t="str" cm="1">
        <f t="array" ref="P477">_xlfn.IFS(Table1[[#This Row],[Asset Class]]&lt;&gt;"Local","y",P$11=$E477,"y",Table1[[#This Row],[Asset Class]]="Local","")</f>
        <v/>
      </c>
      <c r="Q477" s="99" t="str" cm="1">
        <f t="array" ref="Q477">_xlfn.IFS(Table1[[#This Row],[Asset Class]]&lt;&gt;"Local","y",Q$11=$E477,"y",Table1[[#This Row],[Asset Class]]="Local","")</f>
        <v/>
      </c>
      <c r="R477" s="99" t="str" cm="1">
        <f t="array" ref="R477">_xlfn.IFS(Table1[[#This Row],[Asset Class]]&lt;&gt;"Local","y",R$11=$E477,"y",Table1[[#This Row],[Asset Class]]="Local","")</f>
        <v/>
      </c>
      <c r="S477" s="358" t="str" cm="1">
        <f t="array" ref="S477">_xlfn.IFS(Table1[[#This Row],[Asset Class]]&lt;&gt;"Local","y",S$11=$E477,"y",Table1[[#This Row],[Asset Class]]="Local","")</f>
        <v>y</v>
      </c>
      <c r="U477" s="109" t="str">
        <f>IF(Table1[[#This Row],[Asset Class]]&lt;&gt;"Local",0.25,IF(P477="y",1,""))</f>
        <v/>
      </c>
      <c r="V477" s="435" t="str">
        <f>IF(Table1[[#This Row],[Asset Class]]&lt;&gt;"Local",0.25,IF(Q477="y",1,""))</f>
        <v/>
      </c>
      <c r="W477" s="435" t="str">
        <f>IF(Table1[[#This Row],[Asset Class]]&lt;&gt;"Local",0.25,IF(R477="y",1,""))</f>
        <v/>
      </c>
      <c r="X477" s="435">
        <f>IF(Table1[[#This Row],[Asset Class]]&lt;&gt;"Local",0.25,IF(S477="y",1,""))</f>
        <v>1</v>
      </c>
      <c r="Y477" s="109">
        <f t="shared" si="43"/>
        <v>1</v>
      </c>
      <c r="AA477" s="274" t="str">
        <f t="shared" si="44"/>
        <v/>
      </c>
      <c r="AB477" s="275" t="str">
        <f t="shared" si="45"/>
        <v/>
      </c>
      <c r="AC477" s="275" t="str">
        <f t="shared" si="46"/>
        <v/>
      </c>
      <c r="AD477" s="275">
        <f t="shared" si="47"/>
        <v>1640098</v>
      </c>
      <c r="AE477" s="276">
        <f t="shared" si="48"/>
        <v>1640098</v>
      </c>
    </row>
    <row r="478" spans="2:31">
      <c r="B478" s="227" t="s">
        <v>859</v>
      </c>
      <c r="C478" s="228" t="s">
        <v>860</v>
      </c>
      <c r="D478" s="228" t="s">
        <v>105</v>
      </c>
      <c r="E478" s="228" t="s">
        <v>113</v>
      </c>
      <c r="F478" s="258" t="s">
        <v>102</v>
      </c>
      <c r="G478" s="374">
        <v>0.5</v>
      </c>
      <c r="H478" s="377">
        <v>12946.422242724329</v>
      </c>
      <c r="I478" s="382">
        <v>566.28724924743767</v>
      </c>
      <c r="J478" s="349">
        <f>Table1[[#This Row],[Embellishment Area (m2)]]*Table1[[#This Row],[Construction Unit Rate ($/m)]]*Table1[[#This Row],[Embellishment Area Factor]]</f>
        <v>3665696.9197141016</v>
      </c>
      <c r="K478" s="263">
        <v>0</v>
      </c>
      <c r="L478" s="354">
        <v>75.676903388107434</v>
      </c>
      <c r="M478" s="101">
        <f>Table1[[#This Row],[Size of land (m2)]]*Table1[[#This Row],[Land Unit Rate ($/m2)]]</f>
        <v>0</v>
      </c>
      <c r="N478" s="261">
        <v>2021</v>
      </c>
      <c r="O478" s="219">
        <f>ROUND(IF(Table1[[#This Row],[Valuation Year]]=2016,(Table1[[#This Row],[Total Construction Cost ($)]]+Table1[[#This Row],[Land Value]])*('General Input Sheet'!$G$38/'General Input Sheet'!$G$43),Table1[[#This Row],[Total Construction Cost ($)]]+Table1[[#This Row],[Land Value]]),0)</f>
        <v>3665697</v>
      </c>
      <c r="P478" s="139" t="str" cm="1">
        <f t="array" ref="P478">_xlfn.IFS(Table1[[#This Row],[Asset Class]]&lt;&gt;"Local","y",P$11=$E478,"y",Table1[[#This Row],[Asset Class]]="Local","")</f>
        <v>y</v>
      </c>
      <c r="Q478" s="99" t="str" cm="1">
        <f t="array" ref="Q478">_xlfn.IFS(Table1[[#This Row],[Asset Class]]&lt;&gt;"Local","y",Q$11=$E478,"y",Table1[[#This Row],[Asset Class]]="Local","")</f>
        <v>y</v>
      </c>
      <c r="R478" s="99" t="str" cm="1">
        <f t="array" ref="R478">_xlfn.IFS(Table1[[#This Row],[Asset Class]]&lt;&gt;"Local","y",R$11=$E478,"y",Table1[[#This Row],[Asset Class]]="Local","")</f>
        <v>y</v>
      </c>
      <c r="S478" s="358" t="str" cm="1">
        <f t="array" ref="S478">_xlfn.IFS(Table1[[#This Row],[Asset Class]]&lt;&gt;"Local","y",S$11=$E478,"y",Table1[[#This Row],[Asset Class]]="Local","")</f>
        <v>y</v>
      </c>
      <c r="U478" s="109">
        <f>IF(Table1[[#This Row],[Asset Class]]&lt;&gt;"Local",0.25,IF(P478="y",1,""))</f>
        <v>0.25</v>
      </c>
      <c r="V478" s="435">
        <f>IF(Table1[[#This Row],[Asset Class]]&lt;&gt;"Local",0.25,IF(Q478="y",1,""))</f>
        <v>0.25</v>
      </c>
      <c r="W478" s="435">
        <f>IF(Table1[[#This Row],[Asset Class]]&lt;&gt;"Local",0.25,IF(R478="y",1,""))</f>
        <v>0.25</v>
      </c>
      <c r="X478" s="435">
        <f>IF(Table1[[#This Row],[Asset Class]]&lt;&gt;"Local",0.25,IF(S478="y",1,""))</f>
        <v>0.25</v>
      </c>
      <c r="Y478" s="109">
        <f t="shared" si="43"/>
        <v>1</v>
      </c>
      <c r="AA478" s="274">
        <f t="shared" si="44"/>
        <v>916424.25</v>
      </c>
      <c r="AB478" s="275">
        <f t="shared" si="45"/>
        <v>916424.25</v>
      </c>
      <c r="AC478" s="275">
        <f t="shared" si="46"/>
        <v>916424.25</v>
      </c>
      <c r="AD478" s="275">
        <f t="shared" si="47"/>
        <v>916424.25</v>
      </c>
      <c r="AE478" s="276">
        <f t="shared" si="48"/>
        <v>3665697</v>
      </c>
    </row>
    <row r="479" spans="2:31">
      <c r="B479" s="227" t="s">
        <v>861</v>
      </c>
      <c r="C479" s="228" t="s">
        <v>862</v>
      </c>
      <c r="D479" s="228" t="s">
        <v>110</v>
      </c>
      <c r="E479" s="228" t="s">
        <v>113</v>
      </c>
      <c r="F479" s="258" t="s">
        <v>107</v>
      </c>
      <c r="G479" s="374">
        <v>0.5</v>
      </c>
      <c r="H479" s="377">
        <v>22560.018561699395</v>
      </c>
      <c r="I479" s="382">
        <v>77.371645491830151</v>
      </c>
      <c r="J479" s="349">
        <f>Table1[[#This Row],[Embellishment Area (m2)]]*Table1[[#This Row],[Construction Unit Rate ($/m)]]*Table1[[#This Row],[Embellishment Area Factor]]</f>
        <v>872752.87922245672</v>
      </c>
      <c r="K479" s="263">
        <v>45120.03712339879</v>
      </c>
      <c r="L479" s="354">
        <v>51.919695325664051</v>
      </c>
      <c r="M479" s="101">
        <f>Table1[[#This Row],[Size of land (m2)]]*Table1[[#This Row],[Land Unit Rate ($/m2)]]</f>
        <v>2342618.5805295166</v>
      </c>
      <c r="N479" s="261">
        <v>2021</v>
      </c>
      <c r="O479" s="219">
        <f>ROUND(IF(Table1[[#This Row],[Valuation Year]]=2016,(Table1[[#This Row],[Total Construction Cost ($)]]+Table1[[#This Row],[Land Value]])*('General Input Sheet'!$G$38/'General Input Sheet'!$G$43),Table1[[#This Row],[Total Construction Cost ($)]]+Table1[[#This Row],[Land Value]]),0)</f>
        <v>3215371</v>
      </c>
      <c r="P479" s="139" t="str" cm="1">
        <f t="array" ref="P479">_xlfn.IFS(Table1[[#This Row],[Asset Class]]&lt;&gt;"Local","y",P$11=$E479,"y",Table1[[#This Row],[Asset Class]]="Local","")</f>
        <v/>
      </c>
      <c r="Q479" s="99" t="str" cm="1">
        <f t="array" ref="Q479">_xlfn.IFS(Table1[[#This Row],[Asset Class]]&lt;&gt;"Local","y",Q$11=$E479,"y",Table1[[#This Row],[Asset Class]]="Local","")</f>
        <v/>
      </c>
      <c r="R479" s="99" t="str" cm="1">
        <f t="array" ref="R479">_xlfn.IFS(Table1[[#This Row],[Asset Class]]&lt;&gt;"Local","y",R$11=$E479,"y",Table1[[#This Row],[Asset Class]]="Local","")</f>
        <v/>
      </c>
      <c r="S479" s="358" t="str" cm="1">
        <f t="array" ref="S479">_xlfn.IFS(Table1[[#This Row],[Asset Class]]&lt;&gt;"Local","y",S$11=$E479,"y",Table1[[#This Row],[Asset Class]]="Local","")</f>
        <v>y</v>
      </c>
      <c r="U479" s="109" t="str">
        <f>IF(Table1[[#This Row],[Asset Class]]&lt;&gt;"Local",0.25,IF(P479="y",1,""))</f>
        <v/>
      </c>
      <c r="V479" s="435" t="str">
        <f>IF(Table1[[#This Row],[Asset Class]]&lt;&gt;"Local",0.25,IF(Q479="y",1,""))</f>
        <v/>
      </c>
      <c r="W479" s="435" t="str">
        <f>IF(Table1[[#This Row],[Asset Class]]&lt;&gt;"Local",0.25,IF(R479="y",1,""))</f>
        <v/>
      </c>
      <c r="X479" s="435">
        <f>IF(Table1[[#This Row],[Asset Class]]&lt;&gt;"Local",0.25,IF(S479="y",1,""))</f>
        <v>1</v>
      </c>
      <c r="Y479" s="109">
        <f t="shared" si="43"/>
        <v>1</v>
      </c>
      <c r="AA479" s="274" t="str">
        <f t="shared" si="44"/>
        <v/>
      </c>
      <c r="AB479" s="275" t="str">
        <f t="shared" si="45"/>
        <v/>
      </c>
      <c r="AC479" s="275" t="str">
        <f t="shared" si="46"/>
        <v/>
      </c>
      <c r="AD479" s="275">
        <f t="shared" si="47"/>
        <v>3215371</v>
      </c>
      <c r="AE479" s="276">
        <f t="shared" si="48"/>
        <v>3215371</v>
      </c>
    </row>
    <row r="480" spans="2:31">
      <c r="B480" s="227" t="s">
        <v>861</v>
      </c>
      <c r="C480" s="228" t="s">
        <v>863</v>
      </c>
      <c r="D480" s="228" t="s">
        <v>110</v>
      </c>
      <c r="E480" s="228" t="s">
        <v>113</v>
      </c>
      <c r="F480" s="258" t="s">
        <v>102</v>
      </c>
      <c r="G480" s="374">
        <v>0.5</v>
      </c>
      <c r="H480" s="378">
        <v>9008.4777466339056</v>
      </c>
      <c r="I480" s="382">
        <v>77.371645491830151</v>
      </c>
      <c r="J480" s="349">
        <f>Table1[[#This Row],[Embellishment Area (m2)]]*Table1[[#This Row],[Construction Unit Rate ($/m)]]*Table1[[#This Row],[Embellishment Area Factor]]</f>
        <v>348500.37331679976</v>
      </c>
      <c r="K480" s="263">
        <v>18016.955493267811</v>
      </c>
      <c r="L480" s="354">
        <v>51.919695325664051</v>
      </c>
      <c r="M480" s="101">
        <f>Table1[[#This Row],[Size of land (m2)]]*Table1[[#This Row],[Land Unit Rate ($/m2)]]</f>
        <v>935434.83990651404</v>
      </c>
      <c r="N480" s="261">
        <v>2021</v>
      </c>
      <c r="O480" s="101">
        <f>ROUND(IF(Table1[[#This Row],[Valuation Year]]=2016,(Table1[[#This Row],[Total Construction Cost ($)]]+Table1[[#This Row],[Land Value]])*('General Input Sheet'!$G$38/'General Input Sheet'!$G$43),Table1[[#This Row],[Total Construction Cost ($)]]+Table1[[#This Row],[Land Value]]),0)</f>
        <v>1283935</v>
      </c>
      <c r="P480" s="139" t="str" cm="1">
        <f t="array" ref="P480">_xlfn.IFS(Table1[[#This Row],[Asset Class]]&lt;&gt;"Local","y",P$11=$E480,"y",Table1[[#This Row],[Asset Class]]="Local","")</f>
        <v/>
      </c>
      <c r="Q480" s="99" t="str" cm="1">
        <f t="array" ref="Q480">_xlfn.IFS(Table1[[#This Row],[Asset Class]]&lt;&gt;"Local","y",Q$11=$E480,"y",Table1[[#This Row],[Asset Class]]="Local","")</f>
        <v/>
      </c>
      <c r="R480" s="99" t="str" cm="1">
        <f t="array" ref="R480">_xlfn.IFS(Table1[[#This Row],[Asset Class]]&lt;&gt;"Local","y",R$11=$E480,"y",Table1[[#This Row],[Asset Class]]="Local","")</f>
        <v/>
      </c>
      <c r="S480" s="358" t="str" cm="1">
        <f t="array" ref="S480">_xlfn.IFS(Table1[[#This Row],[Asset Class]]&lt;&gt;"Local","y",S$11=$E480,"y",Table1[[#This Row],[Asset Class]]="Local","")</f>
        <v>y</v>
      </c>
      <c r="U480" s="109" t="str">
        <f>IF(Table1[[#This Row],[Asset Class]]&lt;&gt;"Local",0.25,IF(P480="y",1,""))</f>
        <v/>
      </c>
      <c r="V480" s="435" t="str">
        <f>IF(Table1[[#This Row],[Asset Class]]&lt;&gt;"Local",0.25,IF(Q480="y",1,""))</f>
        <v/>
      </c>
      <c r="W480" s="435" t="str">
        <f>IF(Table1[[#This Row],[Asset Class]]&lt;&gt;"Local",0.25,IF(R480="y",1,""))</f>
        <v/>
      </c>
      <c r="X480" s="435">
        <f>IF(Table1[[#This Row],[Asset Class]]&lt;&gt;"Local",0.25,IF(S480="y",1,""))</f>
        <v>1</v>
      </c>
      <c r="Y480" s="109">
        <f t="shared" si="43"/>
        <v>1</v>
      </c>
      <c r="AA480" s="274" t="str">
        <f t="shared" si="44"/>
        <v/>
      </c>
      <c r="AB480" s="275" t="str">
        <f t="shared" si="45"/>
        <v/>
      </c>
      <c r="AC480" s="275" t="str">
        <f t="shared" si="46"/>
        <v/>
      </c>
      <c r="AD480" s="275">
        <f t="shared" si="47"/>
        <v>1283935</v>
      </c>
      <c r="AE480" s="276">
        <f t="shared" si="48"/>
        <v>1283935</v>
      </c>
    </row>
    <row r="481" spans="2:31">
      <c r="B481" s="227" t="s">
        <v>861</v>
      </c>
      <c r="C481" s="228" t="s">
        <v>864</v>
      </c>
      <c r="D481" s="228" t="s">
        <v>110</v>
      </c>
      <c r="E481" s="228" t="s">
        <v>113</v>
      </c>
      <c r="F481" s="258" t="s">
        <v>135</v>
      </c>
      <c r="G481" s="374">
        <v>0.5</v>
      </c>
      <c r="H481" s="377">
        <v>6583.0308735416502</v>
      </c>
      <c r="I481" s="382">
        <v>77.371645491830151</v>
      </c>
      <c r="J481" s="349">
        <f>Table1[[#This Row],[Embellishment Area (m2)]]*Table1[[#This Row],[Construction Unit Rate ($/m)]]*Table1[[#This Row],[Embellishment Area Factor]]</f>
        <v>254669.96550471877</v>
      </c>
      <c r="K481" s="263">
        <v>13166.0617470833</v>
      </c>
      <c r="L481" s="354">
        <v>51.919695325664051</v>
      </c>
      <c r="M481" s="101">
        <f>Table1[[#This Row],[Size of land (m2)]]*Table1[[#This Row],[Land Unit Rate ($/m2)]]</f>
        <v>683577.91454744514</v>
      </c>
      <c r="N481" s="261">
        <v>2021</v>
      </c>
      <c r="O481" s="219">
        <f>ROUND(IF(Table1[[#This Row],[Valuation Year]]=2016,(Table1[[#This Row],[Total Construction Cost ($)]]+Table1[[#This Row],[Land Value]])*('General Input Sheet'!$G$38/'General Input Sheet'!$G$43),Table1[[#This Row],[Total Construction Cost ($)]]+Table1[[#This Row],[Land Value]]),0)</f>
        <v>938248</v>
      </c>
      <c r="P481" s="139" t="str" cm="1">
        <f t="array" ref="P481">_xlfn.IFS(Table1[[#This Row],[Asset Class]]&lt;&gt;"Local","y",P$11=$E481,"y",Table1[[#This Row],[Asset Class]]="Local","")</f>
        <v/>
      </c>
      <c r="Q481" s="99" t="str" cm="1">
        <f t="array" ref="Q481">_xlfn.IFS(Table1[[#This Row],[Asset Class]]&lt;&gt;"Local","y",Q$11=$E481,"y",Table1[[#This Row],[Asset Class]]="Local","")</f>
        <v/>
      </c>
      <c r="R481" s="99" t="str" cm="1">
        <f t="array" ref="R481">_xlfn.IFS(Table1[[#This Row],[Asset Class]]&lt;&gt;"Local","y",R$11=$E481,"y",Table1[[#This Row],[Asset Class]]="Local","")</f>
        <v/>
      </c>
      <c r="S481" s="358" t="str" cm="1">
        <f t="array" ref="S481">_xlfn.IFS(Table1[[#This Row],[Asset Class]]&lt;&gt;"Local","y",S$11=$E481,"y",Table1[[#This Row],[Asset Class]]="Local","")</f>
        <v>y</v>
      </c>
      <c r="U481" s="109" t="str">
        <f>IF(Table1[[#This Row],[Asset Class]]&lt;&gt;"Local",0.25,IF(P481="y",1,""))</f>
        <v/>
      </c>
      <c r="V481" s="435" t="str">
        <f>IF(Table1[[#This Row],[Asset Class]]&lt;&gt;"Local",0.25,IF(Q481="y",1,""))</f>
        <v/>
      </c>
      <c r="W481" s="435" t="str">
        <f>IF(Table1[[#This Row],[Asset Class]]&lt;&gt;"Local",0.25,IF(R481="y",1,""))</f>
        <v/>
      </c>
      <c r="X481" s="435">
        <f>IF(Table1[[#This Row],[Asset Class]]&lt;&gt;"Local",0.25,IF(S481="y",1,""))</f>
        <v>1</v>
      </c>
      <c r="Y481" s="109">
        <f t="shared" si="43"/>
        <v>1</v>
      </c>
      <c r="AA481" s="274" t="str">
        <f t="shared" si="44"/>
        <v/>
      </c>
      <c r="AB481" s="275" t="str">
        <f t="shared" si="45"/>
        <v/>
      </c>
      <c r="AC481" s="275" t="str">
        <f t="shared" si="46"/>
        <v/>
      </c>
      <c r="AD481" s="275">
        <f t="shared" si="47"/>
        <v>938248</v>
      </c>
      <c r="AE481" s="276">
        <f t="shared" si="48"/>
        <v>938248</v>
      </c>
    </row>
    <row r="482" spans="2:31">
      <c r="B482" s="227" t="s">
        <v>865</v>
      </c>
      <c r="C482" s="228" t="s">
        <v>866</v>
      </c>
      <c r="D482" s="228" t="s">
        <v>110</v>
      </c>
      <c r="E482" s="228" t="s">
        <v>113</v>
      </c>
      <c r="F482" s="258" t="s">
        <v>107</v>
      </c>
      <c r="G482" s="374">
        <v>0.5</v>
      </c>
      <c r="H482" s="377">
        <v>14383.33959068842</v>
      </c>
      <c r="I482" s="382">
        <v>77.371645491830151</v>
      </c>
      <c r="J482" s="349">
        <f>Table1[[#This Row],[Embellishment Area (m2)]]*Table1[[#This Row],[Construction Unit Rate ($/m)]]*Table1[[#This Row],[Embellishment Area Factor]]</f>
        <v>556431.32589967491</v>
      </c>
      <c r="K482" s="263">
        <v>0</v>
      </c>
      <c r="L482" s="354">
        <v>51.919695325664051</v>
      </c>
      <c r="M482" s="101">
        <f>Table1[[#This Row],[Size of land (m2)]]*Table1[[#This Row],[Land Unit Rate ($/m2)]]</f>
        <v>0</v>
      </c>
      <c r="N482" s="261">
        <v>2021</v>
      </c>
      <c r="O482" s="219">
        <f>ROUND(IF(Table1[[#This Row],[Valuation Year]]=2016,(Table1[[#This Row],[Total Construction Cost ($)]]+Table1[[#This Row],[Land Value]])*('General Input Sheet'!$G$38/'General Input Sheet'!$G$43),Table1[[#This Row],[Total Construction Cost ($)]]+Table1[[#This Row],[Land Value]]),0)</f>
        <v>556431</v>
      </c>
      <c r="P482" s="139" t="str" cm="1">
        <f t="array" ref="P482">_xlfn.IFS(Table1[[#This Row],[Asset Class]]&lt;&gt;"Local","y",P$11=$E482,"y",Table1[[#This Row],[Asset Class]]="Local","")</f>
        <v/>
      </c>
      <c r="Q482" s="99" t="str" cm="1">
        <f t="array" ref="Q482">_xlfn.IFS(Table1[[#This Row],[Asset Class]]&lt;&gt;"Local","y",Q$11=$E482,"y",Table1[[#This Row],[Asset Class]]="Local","")</f>
        <v/>
      </c>
      <c r="R482" s="99" t="str" cm="1">
        <f t="array" ref="R482">_xlfn.IFS(Table1[[#This Row],[Asset Class]]&lt;&gt;"Local","y",R$11=$E482,"y",Table1[[#This Row],[Asset Class]]="Local","")</f>
        <v/>
      </c>
      <c r="S482" s="358" t="str" cm="1">
        <f t="array" ref="S482">_xlfn.IFS(Table1[[#This Row],[Asset Class]]&lt;&gt;"Local","y",S$11=$E482,"y",Table1[[#This Row],[Asset Class]]="Local","")</f>
        <v>y</v>
      </c>
      <c r="U482" s="109" t="str">
        <f>IF(Table1[[#This Row],[Asset Class]]&lt;&gt;"Local",0.25,IF(P482="y",1,""))</f>
        <v/>
      </c>
      <c r="V482" s="435" t="str">
        <f>IF(Table1[[#This Row],[Asset Class]]&lt;&gt;"Local",0.25,IF(Q482="y",1,""))</f>
        <v/>
      </c>
      <c r="W482" s="435" t="str">
        <f>IF(Table1[[#This Row],[Asset Class]]&lt;&gt;"Local",0.25,IF(R482="y",1,""))</f>
        <v/>
      </c>
      <c r="X482" s="435">
        <f>IF(Table1[[#This Row],[Asset Class]]&lt;&gt;"Local",0.25,IF(S482="y",1,""))</f>
        <v>1</v>
      </c>
      <c r="Y482" s="109">
        <f t="shared" si="43"/>
        <v>1</v>
      </c>
      <c r="AA482" s="274" t="str">
        <f t="shared" si="44"/>
        <v/>
      </c>
      <c r="AB482" s="275" t="str">
        <f t="shared" si="45"/>
        <v/>
      </c>
      <c r="AC482" s="275" t="str">
        <f t="shared" si="46"/>
        <v/>
      </c>
      <c r="AD482" s="275">
        <f t="shared" si="47"/>
        <v>556431</v>
      </c>
      <c r="AE482" s="276">
        <f t="shared" si="48"/>
        <v>556431</v>
      </c>
    </row>
    <row r="483" spans="2:31">
      <c r="B483" s="227" t="s">
        <v>867</v>
      </c>
      <c r="C483" s="228" t="s">
        <v>868</v>
      </c>
      <c r="D483" s="228" t="s">
        <v>110</v>
      </c>
      <c r="E483" s="228" t="s">
        <v>113</v>
      </c>
      <c r="F483" s="258" t="s">
        <v>107</v>
      </c>
      <c r="G483" s="374">
        <v>0.5</v>
      </c>
      <c r="H483" s="377">
        <v>4824.685800866072</v>
      </c>
      <c r="I483" s="382">
        <v>77.371645491830151</v>
      </c>
      <c r="J483" s="349">
        <f>Table1[[#This Row],[Embellishment Area (m2)]]*Table1[[#This Row],[Construction Unit Rate ($/m)]]*Table1[[#This Row],[Embellishment Area Factor]]</f>
        <v>186646.93969703818</v>
      </c>
      <c r="K483" s="263">
        <v>0</v>
      </c>
      <c r="L483" s="354">
        <v>51.919695325664051</v>
      </c>
      <c r="M483" s="101">
        <f>Table1[[#This Row],[Size of land (m2)]]*Table1[[#This Row],[Land Unit Rate ($/m2)]]</f>
        <v>0</v>
      </c>
      <c r="N483" s="261">
        <v>2021</v>
      </c>
      <c r="O483" s="219">
        <f>ROUND(IF(Table1[[#This Row],[Valuation Year]]=2016,(Table1[[#This Row],[Total Construction Cost ($)]]+Table1[[#This Row],[Land Value]])*('General Input Sheet'!$G$38/'General Input Sheet'!$G$43),Table1[[#This Row],[Total Construction Cost ($)]]+Table1[[#This Row],[Land Value]]),0)</f>
        <v>186647</v>
      </c>
      <c r="P483" s="139" t="str" cm="1">
        <f t="array" ref="P483">_xlfn.IFS(Table1[[#This Row],[Asset Class]]&lt;&gt;"Local","y",P$11=$E483,"y",Table1[[#This Row],[Asset Class]]="Local","")</f>
        <v/>
      </c>
      <c r="Q483" s="99" t="str" cm="1">
        <f t="array" ref="Q483">_xlfn.IFS(Table1[[#This Row],[Asset Class]]&lt;&gt;"Local","y",Q$11=$E483,"y",Table1[[#This Row],[Asset Class]]="Local","")</f>
        <v/>
      </c>
      <c r="R483" s="99" t="str" cm="1">
        <f t="array" ref="R483">_xlfn.IFS(Table1[[#This Row],[Asset Class]]&lt;&gt;"Local","y",R$11=$E483,"y",Table1[[#This Row],[Asset Class]]="Local","")</f>
        <v/>
      </c>
      <c r="S483" s="358" t="str" cm="1">
        <f t="array" ref="S483">_xlfn.IFS(Table1[[#This Row],[Asset Class]]&lt;&gt;"Local","y",S$11=$E483,"y",Table1[[#This Row],[Asset Class]]="Local","")</f>
        <v>y</v>
      </c>
      <c r="U483" s="109" t="str">
        <f>IF(Table1[[#This Row],[Asset Class]]&lt;&gt;"Local",0.25,IF(P483="y",1,""))</f>
        <v/>
      </c>
      <c r="V483" s="435" t="str">
        <f>IF(Table1[[#This Row],[Asset Class]]&lt;&gt;"Local",0.25,IF(Q483="y",1,""))</f>
        <v/>
      </c>
      <c r="W483" s="435" t="str">
        <f>IF(Table1[[#This Row],[Asset Class]]&lt;&gt;"Local",0.25,IF(R483="y",1,""))</f>
        <v/>
      </c>
      <c r="X483" s="435">
        <f>IF(Table1[[#This Row],[Asset Class]]&lt;&gt;"Local",0.25,IF(S483="y",1,""))</f>
        <v>1</v>
      </c>
      <c r="Y483" s="109">
        <f t="shared" si="43"/>
        <v>1</v>
      </c>
      <c r="AA483" s="274" t="str">
        <f t="shared" si="44"/>
        <v/>
      </c>
      <c r="AB483" s="275" t="str">
        <f t="shared" si="45"/>
        <v/>
      </c>
      <c r="AC483" s="275" t="str">
        <f t="shared" si="46"/>
        <v/>
      </c>
      <c r="AD483" s="275">
        <f t="shared" si="47"/>
        <v>186647</v>
      </c>
      <c r="AE483" s="276">
        <f t="shared" si="48"/>
        <v>186647</v>
      </c>
    </row>
    <row r="484" spans="2:31">
      <c r="B484" s="227" t="s">
        <v>869</v>
      </c>
      <c r="C484" s="228" t="s">
        <v>870</v>
      </c>
      <c r="D484" s="228" t="s">
        <v>110</v>
      </c>
      <c r="E484" s="228" t="s">
        <v>113</v>
      </c>
      <c r="F484" s="258" t="s">
        <v>102</v>
      </c>
      <c r="G484" s="374">
        <v>0.5</v>
      </c>
      <c r="H484" s="377">
        <v>12638.763275096795</v>
      </c>
      <c r="I484" s="382">
        <v>77.371645491830151</v>
      </c>
      <c r="J484" s="349">
        <f>Table1[[#This Row],[Embellishment Area (m2)]]*Table1[[#This Row],[Construction Unit Rate ($/m)]]*Table1[[#This Row],[Embellishment Area Factor]]</f>
        <v>488940.95578797569</v>
      </c>
      <c r="K484" s="263">
        <v>25277.52655019359</v>
      </c>
      <c r="L484" s="354">
        <v>51.919695325664051</v>
      </c>
      <c r="M484" s="101">
        <f>Table1[[#This Row],[Size of land (m2)]]*Table1[[#This Row],[Land Unit Rate ($/m2)]]</f>
        <v>1312401.4770724352</v>
      </c>
      <c r="N484" s="261">
        <v>2021</v>
      </c>
      <c r="O484" s="219">
        <f>ROUND(IF(Table1[[#This Row],[Valuation Year]]=2016,(Table1[[#This Row],[Total Construction Cost ($)]]+Table1[[#This Row],[Land Value]])*('General Input Sheet'!$G$38/'General Input Sheet'!$G$43),Table1[[#This Row],[Total Construction Cost ($)]]+Table1[[#This Row],[Land Value]]),0)</f>
        <v>1801342</v>
      </c>
      <c r="P484" s="139" t="str" cm="1">
        <f t="array" ref="P484">_xlfn.IFS(Table1[[#This Row],[Asset Class]]&lt;&gt;"Local","y",P$11=$E484,"y",Table1[[#This Row],[Asset Class]]="Local","")</f>
        <v/>
      </c>
      <c r="Q484" s="99" t="str" cm="1">
        <f t="array" ref="Q484">_xlfn.IFS(Table1[[#This Row],[Asset Class]]&lt;&gt;"Local","y",Q$11=$E484,"y",Table1[[#This Row],[Asset Class]]="Local","")</f>
        <v/>
      </c>
      <c r="R484" s="99" t="str" cm="1">
        <f t="array" ref="R484">_xlfn.IFS(Table1[[#This Row],[Asset Class]]&lt;&gt;"Local","y",R$11=$E484,"y",Table1[[#This Row],[Asset Class]]="Local","")</f>
        <v/>
      </c>
      <c r="S484" s="358" t="str" cm="1">
        <f t="array" ref="S484">_xlfn.IFS(Table1[[#This Row],[Asset Class]]&lt;&gt;"Local","y",S$11=$E484,"y",Table1[[#This Row],[Asset Class]]="Local","")</f>
        <v>y</v>
      </c>
      <c r="U484" s="109" t="str">
        <f>IF(Table1[[#This Row],[Asset Class]]&lt;&gt;"Local",0.25,IF(P484="y",1,""))</f>
        <v/>
      </c>
      <c r="V484" s="435" t="str">
        <f>IF(Table1[[#This Row],[Asset Class]]&lt;&gt;"Local",0.25,IF(Q484="y",1,""))</f>
        <v/>
      </c>
      <c r="W484" s="435" t="str">
        <f>IF(Table1[[#This Row],[Asset Class]]&lt;&gt;"Local",0.25,IF(R484="y",1,""))</f>
        <v/>
      </c>
      <c r="X484" s="435">
        <f>IF(Table1[[#This Row],[Asset Class]]&lt;&gt;"Local",0.25,IF(S484="y",1,""))</f>
        <v>1</v>
      </c>
      <c r="Y484" s="109">
        <f t="shared" si="43"/>
        <v>1</v>
      </c>
      <c r="AA484" s="274" t="str">
        <f t="shared" si="44"/>
        <v/>
      </c>
      <c r="AB484" s="275" t="str">
        <f t="shared" si="45"/>
        <v/>
      </c>
      <c r="AC484" s="275" t="str">
        <f t="shared" si="46"/>
        <v/>
      </c>
      <c r="AD484" s="275">
        <f t="shared" si="47"/>
        <v>1801342</v>
      </c>
      <c r="AE484" s="276">
        <f t="shared" si="48"/>
        <v>1801342</v>
      </c>
    </row>
    <row r="485" spans="2:31">
      <c r="B485" s="227" t="s">
        <v>869</v>
      </c>
      <c r="C485" s="228" t="s">
        <v>871</v>
      </c>
      <c r="D485" s="228" t="s">
        <v>110</v>
      </c>
      <c r="E485" s="228" t="s">
        <v>113</v>
      </c>
      <c r="F485" s="258" t="s">
        <v>107</v>
      </c>
      <c r="G485" s="374">
        <v>0.5</v>
      </c>
      <c r="H485" s="377">
        <v>10130.843660225195</v>
      </c>
      <c r="I485" s="382">
        <v>77.371645491830151</v>
      </c>
      <c r="J485" s="349">
        <f>Table1[[#This Row],[Embellishment Area (m2)]]*Table1[[#This Row],[Construction Unit Rate ($/m)]]*Table1[[#This Row],[Embellishment Area Factor]]</f>
        <v>391920.02210604941</v>
      </c>
      <c r="K485" s="263">
        <v>20261.68732045039</v>
      </c>
      <c r="L485" s="354">
        <v>51.919695325664051</v>
      </c>
      <c r="M485" s="101">
        <f>Table1[[#This Row],[Size of land (m2)]]*Table1[[#This Row],[Land Unit Rate ($/m2)]]</f>
        <v>1051980.6324616547</v>
      </c>
      <c r="N485" s="261">
        <v>2021</v>
      </c>
      <c r="O485" s="219">
        <f>ROUND(IF(Table1[[#This Row],[Valuation Year]]=2016,(Table1[[#This Row],[Total Construction Cost ($)]]+Table1[[#This Row],[Land Value]])*('General Input Sheet'!$G$38/'General Input Sheet'!$G$43),Table1[[#This Row],[Total Construction Cost ($)]]+Table1[[#This Row],[Land Value]]),0)</f>
        <v>1443901</v>
      </c>
      <c r="P485" s="139" t="str" cm="1">
        <f t="array" ref="P485">_xlfn.IFS(Table1[[#This Row],[Asset Class]]&lt;&gt;"Local","y",P$11=$E485,"y",Table1[[#This Row],[Asset Class]]="Local","")</f>
        <v/>
      </c>
      <c r="Q485" s="99" t="str" cm="1">
        <f t="array" ref="Q485">_xlfn.IFS(Table1[[#This Row],[Asset Class]]&lt;&gt;"Local","y",Q$11=$E485,"y",Table1[[#This Row],[Asset Class]]="Local","")</f>
        <v/>
      </c>
      <c r="R485" s="99" t="str" cm="1">
        <f t="array" ref="R485">_xlfn.IFS(Table1[[#This Row],[Asset Class]]&lt;&gt;"Local","y",R$11=$E485,"y",Table1[[#This Row],[Asset Class]]="Local","")</f>
        <v/>
      </c>
      <c r="S485" s="358" t="str" cm="1">
        <f t="array" ref="S485">_xlfn.IFS(Table1[[#This Row],[Asset Class]]&lt;&gt;"Local","y",S$11=$E485,"y",Table1[[#This Row],[Asset Class]]="Local","")</f>
        <v>y</v>
      </c>
      <c r="U485" s="109" t="str">
        <f>IF(Table1[[#This Row],[Asset Class]]&lt;&gt;"Local",0.25,IF(P485="y",1,""))</f>
        <v/>
      </c>
      <c r="V485" s="435" t="str">
        <f>IF(Table1[[#This Row],[Asset Class]]&lt;&gt;"Local",0.25,IF(Q485="y",1,""))</f>
        <v/>
      </c>
      <c r="W485" s="435" t="str">
        <f>IF(Table1[[#This Row],[Asset Class]]&lt;&gt;"Local",0.25,IF(R485="y",1,""))</f>
        <v/>
      </c>
      <c r="X485" s="435">
        <f>IF(Table1[[#This Row],[Asset Class]]&lt;&gt;"Local",0.25,IF(S485="y",1,""))</f>
        <v>1</v>
      </c>
      <c r="Y485" s="109">
        <f t="shared" si="43"/>
        <v>1</v>
      </c>
      <c r="AA485" s="274" t="str">
        <f t="shared" si="44"/>
        <v/>
      </c>
      <c r="AB485" s="275" t="str">
        <f t="shared" si="45"/>
        <v/>
      </c>
      <c r="AC485" s="275" t="str">
        <f t="shared" si="46"/>
        <v/>
      </c>
      <c r="AD485" s="275">
        <f t="shared" si="47"/>
        <v>1443901</v>
      </c>
      <c r="AE485" s="276">
        <f t="shared" si="48"/>
        <v>1443901</v>
      </c>
    </row>
    <row r="486" spans="2:31">
      <c r="B486" s="227" t="s">
        <v>869</v>
      </c>
      <c r="C486" s="228" t="s">
        <v>872</v>
      </c>
      <c r="D486" s="228" t="s">
        <v>110</v>
      </c>
      <c r="E486" s="228" t="s">
        <v>113</v>
      </c>
      <c r="F486" s="258" t="s">
        <v>135</v>
      </c>
      <c r="G486" s="374">
        <v>0.5</v>
      </c>
      <c r="H486" s="377">
        <v>6132.8369117569746</v>
      </c>
      <c r="I486" s="382">
        <v>77.371645491830151</v>
      </c>
      <c r="J486" s="349">
        <f>Table1[[#This Row],[Embellishment Area (m2)]]*Table1[[#This Row],[Construction Unit Rate ($/m)]]*Table1[[#This Row],[Embellishment Area Factor]]</f>
        <v>237253.84169783554</v>
      </c>
      <c r="K486" s="263">
        <v>12265.673823513949</v>
      </c>
      <c r="L486" s="354">
        <v>51.919695325664051</v>
      </c>
      <c r="M486" s="101">
        <f>Table1[[#This Row],[Size of land (m2)]]*Table1[[#This Row],[Land Unit Rate ($/m2)]]</f>
        <v>636830.04788081709</v>
      </c>
      <c r="N486" s="261">
        <v>2021</v>
      </c>
      <c r="O486" s="219">
        <f>ROUND(IF(Table1[[#This Row],[Valuation Year]]=2016,(Table1[[#This Row],[Total Construction Cost ($)]]+Table1[[#This Row],[Land Value]])*('General Input Sheet'!$G$38/'General Input Sheet'!$G$43),Table1[[#This Row],[Total Construction Cost ($)]]+Table1[[#This Row],[Land Value]]),0)</f>
        <v>874084</v>
      </c>
      <c r="P486" s="139" t="str" cm="1">
        <f t="array" ref="P486">_xlfn.IFS(Table1[[#This Row],[Asset Class]]&lt;&gt;"Local","y",P$11=$E486,"y",Table1[[#This Row],[Asset Class]]="Local","")</f>
        <v/>
      </c>
      <c r="Q486" s="99" t="str" cm="1">
        <f t="array" ref="Q486">_xlfn.IFS(Table1[[#This Row],[Asset Class]]&lt;&gt;"Local","y",Q$11=$E486,"y",Table1[[#This Row],[Asset Class]]="Local","")</f>
        <v/>
      </c>
      <c r="R486" s="99" t="str" cm="1">
        <f t="array" ref="R486">_xlfn.IFS(Table1[[#This Row],[Asset Class]]&lt;&gt;"Local","y",R$11=$E486,"y",Table1[[#This Row],[Asset Class]]="Local","")</f>
        <v/>
      </c>
      <c r="S486" s="358" t="str" cm="1">
        <f t="array" ref="S486">_xlfn.IFS(Table1[[#This Row],[Asset Class]]&lt;&gt;"Local","y",S$11=$E486,"y",Table1[[#This Row],[Asset Class]]="Local","")</f>
        <v>y</v>
      </c>
      <c r="U486" s="109" t="str">
        <f>IF(Table1[[#This Row],[Asset Class]]&lt;&gt;"Local",0.25,IF(P486="y",1,""))</f>
        <v/>
      </c>
      <c r="V486" s="435" t="str">
        <f>IF(Table1[[#This Row],[Asset Class]]&lt;&gt;"Local",0.25,IF(Q486="y",1,""))</f>
        <v/>
      </c>
      <c r="W486" s="435" t="str">
        <f>IF(Table1[[#This Row],[Asset Class]]&lt;&gt;"Local",0.25,IF(R486="y",1,""))</f>
        <v/>
      </c>
      <c r="X486" s="435">
        <f>IF(Table1[[#This Row],[Asset Class]]&lt;&gt;"Local",0.25,IF(S486="y",1,""))</f>
        <v>1</v>
      </c>
      <c r="Y486" s="109">
        <f t="shared" si="43"/>
        <v>1</v>
      </c>
      <c r="AA486" s="274" t="str">
        <f t="shared" si="44"/>
        <v/>
      </c>
      <c r="AB486" s="275" t="str">
        <f t="shared" si="45"/>
        <v/>
      </c>
      <c r="AC486" s="275" t="str">
        <f t="shared" si="46"/>
        <v/>
      </c>
      <c r="AD486" s="275">
        <f t="shared" si="47"/>
        <v>874084</v>
      </c>
      <c r="AE486" s="276">
        <f t="shared" si="48"/>
        <v>874084</v>
      </c>
    </row>
    <row r="487" spans="2:31">
      <c r="B487" s="227" t="s">
        <v>869</v>
      </c>
      <c r="C487" s="228" t="s">
        <v>873</v>
      </c>
      <c r="D487" s="228" t="s">
        <v>110</v>
      </c>
      <c r="E487" s="228" t="s">
        <v>113</v>
      </c>
      <c r="F487" s="258" t="s">
        <v>107</v>
      </c>
      <c r="G487" s="374">
        <v>0.5</v>
      </c>
      <c r="H487" s="377">
        <v>5773.5628593646998</v>
      </c>
      <c r="I487" s="382">
        <v>77.371645491830151</v>
      </c>
      <c r="J487" s="349">
        <f>Table1[[#This Row],[Embellishment Area (m2)]]*Table1[[#This Row],[Construction Unit Rate ($/m)]]*Table1[[#This Row],[Embellishment Area Factor]]</f>
        <v>223355.02938978138</v>
      </c>
      <c r="K487" s="263">
        <v>11547.1257187294</v>
      </c>
      <c r="L487" s="354">
        <v>51.919695325664051</v>
      </c>
      <c r="M487" s="101">
        <f>Table1[[#This Row],[Size of land (m2)]]*Table1[[#This Row],[Land Unit Rate ($/m2)]]</f>
        <v>599523.24920356995</v>
      </c>
      <c r="N487" s="261">
        <v>2021</v>
      </c>
      <c r="O487" s="219">
        <f>ROUND(IF(Table1[[#This Row],[Valuation Year]]=2016,(Table1[[#This Row],[Total Construction Cost ($)]]+Table1[[#This Row],[Land Value]])*('General Input Sheet'!$G$38/'General Input Sheet'!$G$43),Table1[[#This Row],[Total Construction Cost ($)]]+Table1[[#This Row],[Land Value]]),0)</f>
        <v>822878</v>
      </c>
      <c r="P487" s="139" t="str" cm="1">
        <f t="array" ref="P487">_xlfn.IFS(Table1[[#This Row],[Asset Class]]&lt;&gt;"Local","y",P$11=$E487,"y",Table1[[#This Row],[Asset Class]]="Local","")</f>
        <v/>
      </c>
      <c r="Q487" s="99" t="str" cm="1">
        <f t="array" ref="Q487">_xlfn.IFS(Table1[[#This Row],[Asset Class]]&lt;&gt;"Local","y",Q$11=$E487,"y",Table1[[#This Row],[Asset Class]]="Local","")</f>
        <v/>
      </c>
      <c r="R487" s="99" t="str" cm="1">
        <f t="array" ref="R487">_xlfn.IFS(Table1[[#This Row],[Asset Class]]&lt;&gt;"Local","y",R$11=$E487,"y",Table1[[#This Row],[Asset Class]]="Local","")</f>
        <v/>
      </c>
      <c r="S487" s="358" t="str" cm="1">
        <f t="array" ref="S487">_xlfn.IFS(Table1[[#This Row],[Asset Class]]&lt;&gt;"Local","y",S$11=$E487,"y",Table1[[#This Row],[Asset Class]]="Local","")</f>
        <v>y</v>
      </c>
      <c r="U487" s="109" t="str">
        <f>IF(Table1[[#This Row],[Asset Class]]&lt;&gt;"Local",0.25,IF(P487="y",1,""))</f>
        <v/>
      </c>
      <c r="V487" s="435" t="str">
        <f>IF(Table1[[#This Row],[Asset Class]]&lt;&gt;"Local",0.25,IF(Q487="y",1,""))</f>
        <v/>
      </c>
      <c r="W487" s="435" t="str">
        <f>IF(Table1[[#This Row],[Asset Class]]&lt;&gt;"Local",0.25,IF(R487="y",1,""))</f>
        <v/>
      </c>
      <c r="X487" s="435">
        <f>IF(Table1[[#This Row],[Asset Class]]&lt;&gt;"Local",0.25,IF(S487="y",1,""))</f>
        <v>1</v>
      </c>
      <c r="Y487" s="109">
        <f t="shared" si="43"/>
        <v>1</v>
      </c>
      <c r="AA487" s="274" t="str">
        <f t="shared" si="44"/>
        <v/>
      </c>
      <c r="AB487" s="275" t="str">
        <f t="shared" si="45"/>
        <v/>
      </c>
      <c r="AC487" s="275" t="str">
        <f t="shared" si="46"/>
        <v/>
      </c>
      <c r="AD487" s="275">
        <f t="shared" si="47"/>
        <v>822878</v>
      </c>
      <c r="AE487" s="276">
        <f t="shared" si="48"/>
        <v>822878</v>
      </c>
    </row>
    <row r="488" spans="2:31">
      <c r="B488" s="227" t="s">
        <v>874</v>
      </c>
      <c r="C488" s="228" t="s">
        <v>875</v>
      </c>
      <c r="D488" s="228" t="s">
        <v>110</v>
      </c>
      <c r="E488" s="228" t="s">
        <v>113</v>
      </c>
      <c r="F488" s="258" t="s">
        <v>107</v>
      </c>
      <c r="G488" s="374">
        <v>0.5</v>
      </c>
      <c r="H488" s="377">
        <v>22797.566937627122</v>
      </c>
      <c r="I488" s="382">
        <v>77.371645491830151</v>
      </c>
      <c r="J488" s="349">
        <f>Table1[[#This Row],[Embellishment Area (m2)]]*Table1[[#This Row],[Construction Unit Rate ($/m)]]*Table1[[#This Row],[Embellishment Area Factor]]</f>
        <v>881942.6335871768</v>
      </c>
      <c r="K488" s="263">
        <v>45595.133875254243</v>
      </c>
      <c r="L488" s="354">
        <v>51.919695325664051</v>
      </c>
      <c r="M488" s="101">
        <f>Table1[[#This Row],[Size of land (m2)]]*Table1[[#This Row],[Land Unit Rate ($/m2)]]</f>
        <v>2367285.4591360642</v>
      </c>
      <c r="N488" s="261">
        <v>2021</v>
      </c>
      <c r="O488" s="219">
        <f>ROUND(IF(Table1[[#This Row],[Valuation Year]]=2016,(Table1[[#This Row],[Total Construction Cost ($)]]+Table1[[#This Row],[Land Value]])*('General Input Sheet'!$G$38/'General Input Sheet'!$G$43),Table1[[#This Row],[Total Construction Cost ($)]]+Table1[[#This Row],[Land Value]]),0)</f>
        <v>3249228</v>
      </c>
      <c r="P488" s="139" t="str" cm="1">
        <f t="array" ref="P488">_xlfn.IFS(Table1[[#This Row],[Asset Class]]&lt;&gt;"Local","y",P$11=$E488,"y",Table1[[#This Row],[Asset Class]]="Local","")</f>
        <v/>
      </c>
      <c r="Q488" s="99" t="str" cm="1">
        <f t="array" ref="Q488">_xlfn.IFS(Table1[[#This Row],[Asset Class]]&lt;&gt;"Local","y",Q$11=$E488,"y",Table1[[#This Row],[Asset Class]]="Local","")</f>
        <v/>
      </c>
      <c r="R488" s="99" t="str" cm="1">
        <f t="array" ref="R488">_xlfn.IFS(Table1[[#This Row],[Asset Class]]&lt;&gt;"Local","y",R$11=$E488,"y",Table1[[#This Row],[Asset Class]]="Local","")</f>
        <v/>
      </c>
      <c r="S488" s="358" t="str" cm="1">
        <f t="array" ref="S488">_xlfn.IFS(Table1[[#This Row],[Asset Class]]&lt;&gt;"Local","y",S$11=$E488,"y",Table1[[#This Row],[Asset Class]]="Local","")</f>
        <v>y</v>
      </c>
      <c r="U488" s="109" t="str">
        <f>IF(Table1[[#This Row],[Asset Class]]&lt;&gt;"Local",0.25,IF(P488="y",1,""))</f>
        <v/>
      </c>
      <c r="V488" s="435" t="str">
        <f>IF(Table1[[#This Row],[Asset Class]]&lt;&gt;"Local",0.25,IF(Q488="y",1,""))</f>
        <v/>
      </c>
      <c r="W488" s="435" t="str">
        <f>IF(Table1[[#This Row],[Asset Class]]&lt;&gt;"Local",0.25,IF(R488="y",1,""))</f>
        <v/>
      </c>
      <c r="X488" s="435">
        <f>IF(Table1[[#This Row],[Asset Class]]&lt;&gt;"Local",0.25,IF(S488="y",1,""))</f>
        <v>1</v>
      </c>
      <c r="Y488" s="109">
        <f t="shared" si="43"/>
        <v>1</v>
      </c>
      <c r="AA488" s="274" t="str">
        <f t="shared" si="44"/>
        <v/>
      </c>
      <c r="AB488" s="275" t="str">
        <f t="shared" si="45"/>
        <v/>
      </c>
      <c r="AC488" s="275" t="str">
        <f t="shared" si="46"/>
        <v/>
      </c>
      <c r="AD488" s="275">
        <f t="shared" si="47"/>
        <v>3249228</v>
      </c>
      <c r="AE488" s="276">
        <f t="shared" si="48"/>
        <v>3249228</v>
      </c>
    </row>
    <row r="489" spans="2:31">
      <c r="B489" s="227" t="s">
        <v>876</v>
      </c>
      <c r="C489" s="228" t="s">
        <v>877</v>
      </c>
      <c r="D489" s="228" t="s">
        <v>105</v>
      </c>
      <c r="E489" s="228" t="s">
        <v>113</v>
      </c>
      <c r="F489" s="258" t="s">
        <v>102</v>
      </c>
      <c r="G489" s="374">
        <v>0.5</v>
      </c>
      <c r="H489" s="377">
        <v>7955.394969154625</v>
      </c>
      <c r="I489" s="382">
        <v>566.28724924743767</v>
      </c>
      <c r="J489" s="349">
        <f>Table1[[#This Row],[Embellishment Area (m2)]]*Table1[[#This Row],[Construction Unit Rate ($/m)]]*Table1[[#This Row],[Embellishment Area Factor]]</f>
        <v>2252519.3668797384</v>
      </c>
      <c r="K489" s="263">
        <v>0</v>
      </c>
      <c r="L489" s="354">
        <v>75.676903388107434</v>
      </c>
      <c r="M489" s="101">
        <f>Table1[[#This Row],[Size of land (m2)]]*Table1[[#This Row],[Land Unit Rate ($/m2)]]</f>
        <v>0</v>
      </c>
      <c r="N489" s="261">
        <v>2021</v>
      </c>
      <c r="O489" s="219">
        <f>ROUND(IF(Table1[[#This Row],[Valuation Year]]=2016,(Table1[[#This Row],[Total Construction Cost ($)]]+Table1[[#This Row],[Land Value]])*('General Input Sheet'!$G$38/'General Input Sheet'!$G$43),Table1[[#This Row],[Total Construction Cost ($)]]+Table1[[#This Row],[Land Value]]),0)</f>
        <v>2252519</v>
      </c>
      <c r="P489" s="139" t="str" cm="1">
        <f t="array" ref="P489">_xlfn.IFS(Table1[[#This Row],[Asset Class]]&lt;&gt;"Local","y",P$11=$E489,"y",Table1[[#This Row],[Asset Class]]="Local","")</f>
        <v>y</v>
      </c>
      <c r="Q489" s="99" t="str" cm="1">
        <f t="array" ref="Q489">_xlfn.IFS(Table1[[#This Row],[Asset Class]]&lt;&gt;"Local","y",Q$11=$E489,"y",Table1[[#This Row],[Asset Class]]="Local","")</f>
        <v>y</v>
      </c>
      <c r="R489" s="99" t="str" cm="1">
        <f t="array" ref="R489">_xlfn.IFS(Table1[[#This Row],[Asset Class]]&lt;&gt;"Local","y",R$11=$E489,"y",Table1[[#This Row],[Asset Class]]="Local","")</f>
        <v>y</v>
      </c>
      <c r="S489" s="358" t="str" cm="1">
        <f t="array" ref="S489">_xlfn.IFS(Table1[[#This Row],[Asset Class]]&lt;&gt;"Local","y",S$11=$E489,"y",Table1[[#This Row],[Asset Class]]="Local","")</f>
        <v>y</v>
      </c>
      <c r="U489" s="109">
        <f>IF(Table1[[#This Row],[Asset Class]]&lt;&gt;"Local",0.25,IF(P489="y",1,""))</f>
        <v>0.25</v>
      </c>
      <c r="V489" s="435">
        <f>IF(Table1[[#This Row],[Asset Class]]&lt;&gt;"Local",0.25,IF(Q489="y",1,""))</f>
        <v>0.25</v>
      </c>
      <c r="W489" s="435">
        <f>IF(Table1[[#This Row],[Asset Class]]&lt;&gt;"Local",0.25,IF(R489="y",1,""))</f>
        <v>0.25</v>
      </c>
      <c r="X489" s="435">
        <f>IF(Table1[[#This Row],[Asset Class]]&lt;&gt;"Local",0.25,IF(S489="y",1,""))</f>
        <v>0.25</v>
      </c>
      <c r="Y489" s="109">
        <f t="shared" si="43"/>
        <v>1</v>
      </c>
      <c r="AA489" s="274">
        <f t="shared" si="44"/>
        <v>563129.75</v>
      </c>
      <c r="AB489" s="275">
        <f t="shared" si="45"/>
        <v>563129.75</v>
      </c>
      <c r="AC489" s="275">
        <f t="shared" si="46"/>
        <v>563129.75</v>
      </c>
      <c r="AD489" s="275">
        <f t="shared" si="47"/>
        <v>563129.75</v>
      </c>
      <c r="AE489" s="276">
        <f t="shared" si="48"/>
        <v>2252519</v>
      </c>
    </row>
    <row r="490" spans="2:31">
      <c r="B490" s="227" t="s">
        <v>878</v>
      </c>
      <c r="C490" s="228" t="s">
        <v>879</v>
      </c>
      <c r="D490" s="228" t="s">
        <v>110</v>
      </c>
      <c r="E490" s="228" t="s">
        <v>113</v>
      </c>
      <c r="F490" s="258" t="s">
        <v>107</v>
      </c>
      <c r="G490" s="374">
        <v>0.5</v>
      </c>
      <c r="H490" s="377">
        <v>28610.242590782978</v>
      </c>
      <c r="I490" s="382">
        <v>77.371645491830151</v>
      </c>
      <c r="J490" s="349">
        <f>Table1[[#This Row],[Embellishment Area (m2)]]*Table1[[#This Row],[Construction Unit Rate ($/m)]]*Table1[[#This Row],[Embellishment Area Factor]]</f>
        <v>1106810.7735846604</v>
      </c>
      <c r="K490" s="263">
        <v>0</v>
      </c>
      <c r="L490" s="354">
        <v>51.919695325664051</v>
      </c>
      <c r="M490" s="101">
        <f>Table1[[#This Row],[Size of land (m2)]]*Table1[[#This Row],[Land Unit Rate ($/m2)]]</f>
        <v>0</v>
      </c>
      <c r="N490" s="261">
        <v>2021</v>
      </c>
      <c r="O490" s="219">
        <f>ROUND(IF(Table1[[#This Row],[Valuation Year]]=2016,(Table1[[#This Row],[Total Construction Cost ($)]]+Table1[[#This Row],[Land Value]])*('General Input Sheet'!$G$38/'General Input Sheet'!$G$43),Table1[[#This Row],[Total Construction Cost ($)]]+Table1[[#This Row],[Land Value]]),0)</f>
        <v>1106811</v>
      </c>
      <c r="P490" s="139" t="str" cm="1">
        <f t="array" ref="P490">_xlfn.IFS(Table1[[#This Row],[Asset Class]]&lt;&gt;"Local","y",P$11=$E490,"y",Table1[[#This Row],[Asset Class]]="Local","")</f>
        <v/>
      </c>
      <c r="Q490" s="99" t="str" cm="1">
        <f t="array" ref="Q490">_xlfn.IFS(Table1[[#This Row],[Asset Class]]&lt;&gt;"Local","y",Q$11=$E490,"y",Table1[[#This Row],[Asset Class]]="Local","")</f>
        <v/>
      </c>
      <c r="R490" s="99" t="str" cm="1">
        <f t="array" ref="R490">_xlfn.IFS(Table1[[#This Row],[Asset Class]]&lt;&gt;"Local","y",R$11=$E490,"y",Table1[[#This Row],[Asset Class]]="Local","")</f>
        <v/>
      </c>
      <c r="S490" s="358" t="str" cm="1">
        <f t="array" ref="S490">_xlfn.IFS(Table1[[#This Row],[Asset Class]]&lt;&gt;"Local","y",S$11=$E490,"y",Table1[[#This Row],[Asset Class]]="Local","")</f>
        <v>y</v>
      </c>
      <c r="U490" s="109" t="str">
        <f>IF(Table1[[#This Row],[Asset Class]]&lt;&gt;"Local",0.25,IF(P490="y",1,""))</f>
        <v/>
      </c>
      <c r="V490" s="435" t="str">
        <f>IF(Table1[[#This Row],[Asset Class]]&lt;&gt;"Local",0.25,IF(Q490="y",1,""))</f>
        <v/>
      </c>
      <c r="W490" s="435" t="str">
        <f>IF(Table1[[#This Row],[Asset Class]]&lt;&gt;"Local",0.25,IF(R490="y",1,""))</f>
        <v/>
      </c>
      <c r="X490" s="435">
        <f>IF(Table1[[#This Row],[Asset Class]]&lt;&gt;"Local",0.25,IF(S490="y",1,""))</f>
        <v>1</v>
      </c>
      <c r="Y490" s="109">
        <f t="shared" si="43"/>
        <v>1</v>
      </c>
      <c r="AA490" s="274" t="str">
        <f t="shared" si="44"/>
        <v/>
      </c>
      <c r="AB490" s="275" t="str">
        <f t="shared" si="45"/>
        <v/>
      </c>
      <c r="AC490" s="275" t="str">
        <f t="shared" si="46"/>
        <v/>
      </c>
      <c r="AD490" s="275">
        <f t="shared" si="47"/>
        <v>1106811</v>
      </c>
      <c r="AE490" s="276">
        <f t="shared" si="48"/>
        <v>1106811</v>
      </c>
    </row>
    <row r="491" spans="2:31">
      <c r="B491" s="227" t="s">
        <v>880</v>
      </c>
      <c r="C491" s="228" t="s">
        <v>881</v>
      </c>
      <c r="D491" s="228" t="s">
        <v>110</v>
      </c>
      <c r="E491" s="228" t="s">
        <v>113</v>
      </c>
      <c r="F491" s="258" t="s">
        <v>102</v>
      </c>
      <c r="G491" s="374">
        <v>0.5</v>
      </c>
      <c r="H491" s="377">
        <v>12531.74303410316</v>
      </c>
      <c r="I491" s="382">
        <v>77.371645491830151</v>
      </c>
      <c r="J491" s="349">
        <f>Table1[[#This Row],[Embellishment Area (m2)]]*Table1[[#This Row],[Construction Unit Rate ($/m)]]*Table1[[#This Row],[Embellishment Area Factor]]</f>
        <v>484800.7897146708</v>
      </c>
      <c r="K491" s="263">
        <v>0</v>
      </c>
      <c r="L491" s="354">
        <v>51.919695325664051</v>
      </c>
      <c r="M491" s="101">
        <f>Table1[[#This Row],[Size of land (m2)]]*Table1[[#This Row],[Land Unit Rate ($/m2)]]</f>
        <v>0</v>
      </c>
      <c r="N491" s="261">
        <v>2021</v>
      </c>
      <c r="O491" s="219">
        <f>ROUND(IF(Table1[[#This Row],[Valuation Year]]=2016,(Table1[[#This Row],[Total Construction Cost ($)]]+Table1[[#This Row],[Land Value]])*('General Input Sheet'!$G$38/'General Input Sheet'!$G$43),Table1[[#This Row],[Total Construction Cost ($)]]+Table1[[#This Row],[Land Value]]),0)</f>
        <v>484801</v>
      </c>
      <c r="P491" s="139" t="str" cm="1">
        <f t="array" ref="P491">_xlfn.IFS(Table1[[#This Row],[Asset Class]]&lt;&gt;"Local","y",P$11=$E491,"y",Table1[[#This Row],[Asset Class]]="Local","")</f>
        <v/>
      </c>
      <c r="Q491" s="99" t="str" cm="1">
        <f t="array" ref="Q491">_xlfn.IFS(Table1[[#This Row],[Asset Class]]&lt;&gt;"Local","y",Q$11=$E491,"y",Table1[[#This Row],[Asset Class]]="Local","")</f>
        <v/>
      </c>
      <c r="R491" s="99" t="str" cm="1">
        <f t="array" ref="R491">_xlfn.IFS(Table1[[#This Row],[Asset Class]]&lt;&gt;"Local","y",R$11=$E491,"y",Table1[[#This Row],[Asset Class]]="Local","")</f>
        <v/>
      </c>
      <c r="S491" s="358" t="str" cm="1">
        <f t="array" ref="S491">_xlfn.IFS(Table1[[#This Row],[Asset Class]]&lt;&gt;"Local","y",S$11=$E491,"y",Table1[[#This Row],[Asset Class]]="Local","")</f>
        <v>y</v>
      </c>
      <c r="U491" s="109" t="str">
        <f>IF(Table1[[#This Row],[Asset Class]]&lt;&gt;"Local",0.25,IF(P491="y",1,""))</f>
        <v/>
      </c>
      <c r="V491" s="435" t="str">
        <f>IF(Table1[[#This Row],[Asset Class]]&lt;&gt;"Local",0.25,IF(Q491="y",1,""))</f>
        <v/>
      </c>
      <c r="W491" s="435" t="str">
        <f>IF(Table1[[#This Row],[Asset Class]]&lt;&gt;"Local",0.25,IF(R491="y",1,""))</f>
        <v/>
      </c>
      <c r="X491" s="435">
        <f>IF(Table1[[#This Row],[Asset Class]]&lt;&gt;"Local",0.25,IF(S491="y",1,""))</f>
        <v>1</v>
      </c>
      <c r="Y491" s="109">
        <f t="shared" si="43"/>
        <v>1</v>
      </c>
      <c r="AA491" s="274" t="str">
        <f t="shared" si="44"/>
        <v/>
      </c>
      <c r="AB491" s="275" t="str">
        <f t="shared" si="45"/>
        <v/>
      </c>
      <c r="AC491" s="275" t="str">
        <f t="shared" si="46"/>
        <v/>
      </c>
      <c r="AD491" s="275">
        <f t="shared" si="47"/>
        <v>484801</v>
      </c>
      <c r="AE491" s="276">
        <f t="shared" si="48"/>
        <v>484801</v>
      </c>
    </row>
    <row r="492" spans="2:31">
      <c r="B492" s="227" t="s">
        <v>882</v>
      </c>
      <c r="C492" s="228" t="s">
        <v>883</v>
      </c>
      <c r="D492" s="228" t="s">
        <v>110</v>
      </c>
      <c r="E492" s="228" t="s">
        <v>113</v>
      </c>
      <c r="F492" s="258" t="s">
        <v>107</v>
      </c>
      <c r="G492" s="374">
        <v>0.5</v>
      </c>
      <c r="H492" s="377">
        <v>12251.834949353066</v>
      </c>
      <c r="I492" s="382">
        <v>77.371645491830151</v>
      </c>
      <c r="J492" s="349">
        <f>Table1[[#This Row],[Embellishment Area (m2)]]*Table1[[#This Row],[Construction Unit Rate ($/m)]]*Table1[[#This Row],[Embellishment Area Factor]]</f>
        <v>473972.31516288011</v>
      </c>
      <c r="K492" s="263">
        <v>0</v>
      </c>
      <c r="L492" s="354">
        <v>51.919695325664051</v>
      </c>
      <c r="M492" s="101">
        <f>Table1[[#This Row],[Size of land (m2)]]*Table1[[#This Row],[Land Unit Rate ($/m2)]]</f>
        <v>0</v>
      </c>
      <c r="N492" s="261">
        <v>2021</v>
      </c>
      <c r="O492" s="219">
        <f>ROUND(IF(Table1[[#This Row],[Valuation Year]]=2016,(Table1[[#This Row],[Total Construction Cost ($)]]+Table1[[#This Row],[Land Value]])*('General Input Sheet'!$G$38/'General Input Sheet'!$G$43),Table1[[#This Row],[Total Construction Cost ($)]]+Table1[[#This Row],[Land Value]]),0)</f>
        <v>473972</v>
      </c>
      <c r="P492" s="139" t="str" cm="1">
        <f t="array" ref="P492">_xlfn.IFS(Table1[[#This Row],[Asset Class]]&lt;&gt;"Local","y",P$11=$E492,"y",Table1[[#This Row],[Asset Class]]="Local","")</f>
        <v/>
      </c>
      <c r="Q492" s="99" t="str" cm="1">
        <f t="array" ref="Q492">_xlfn.IFS(Table1[[#This Row],[Asset Class]]&lt;&gt;"Local","y",Q$11=$E492,"y",Table1[[#This Row],[Asset Class]]="Local","")</f>
        <v/>
      </c>
      <c r="R492" s="99" t="str" cm="1">
        <f t="array" ref="R492">_xlfn.IFS(Table1[[#This Row],[Asset Class]]&lt;&gt;"Local","y",R$11=$E492,"y",Table1[[#This Row],[Asset Class]]="Local","")</f>
        <v/>
      </c>
      <c r="S492" s="358" t="str" cm="1">
        <f t="array" ref="S492">_xlfn.IFS(Table1[[#This Row],[Asset Class]]&lt;&gt;"Local","y",S$11=$E492,"y",Table1[[#This Row],[Asset Class]]="Local","")</f>
        <v>y</v>
      </c>
      <c r="U492" s="109" t="str">
        <f>IF(Table1[[#This Row],[Asset Class]]&lt;&gt;"Local",0.25,IF(P492="y",1,""))</f>
        <v/>
      </c>
      <c r="V492" s="435" t="str">
        <f>IF(Table1[[#This Row],[Asset Class]]&lt;&gt;"Local",0.25,IF(Q492="y",1,""))</f>
        <v/>
      </c>
      <c r="W492" s="435" t="str">
        <f>IF(Table1[[#This Row],[Asset Class]]&lt;&gt;"Local",0.25,IF(R492="y",1,""))</f>
        <v/>
      </c>
      <c r="X492" s="435">
        <f>IF(Table1[[#This Row],[Asset Class]]&lt;&gt;"Local",0.25,IF(S492="y",1,""))</f>
        <v>1</v>
      </c>
      <c r="Y492" s="109">
        <f t="shared" si="43"/>
        <v>1</v>
      </c>
      <c r="AA492" s="274" t="str">
        <f t="shared" si="44"/>
        <v/>
      </c>
      <c r="AB492" s="275" t="str">
        <f t="shared" si="45"/>
        <v/>
      </c>
      <c r="AC492" s="275" t="str">
        <f t="shared" si="46"/>
        <v/>
      </c>
      <c r="AD492" s="275">
        <f t="shared" si="47"/>
        <v>473972</v>
      </c>
      <c r="AE492" s="276">
        <f t="shared" si="48"/>
        <v>473972</v>
      </c>
    </row>
    <row r="493" spans="2:31">
      <c r="B493" s="227" t="s">
        <v>884</v>
      </c>
      <c r="C493" s="228" t="s">
        <v>885</v>
      </c>
      <c r="D493" s="228" t="s">
        <v>110</v>
      </c>
      <c r="E493" s="228" t="s">
        <v>113</v>
      </c>
      <c r="F493" s="258" t="s">
        <v>102</v>
      </c>
      <c r="G493" s="374">
        <v>0.5</v>
      </c>
      <c r="H493" s="377">
        <v>15189.037687214135</v>
      </c>
      <c r="I493" s="382">
        <v>77.371645491830151</v>
      </c>
      <c r="J493" s="349">
        <f>Table1[[#This Row],[Embellishment Area (m2)]]*Table1[[#This Row],[Construction Unit Rate ($/m)]]*Table1[[#This Row],[Embellishment Area Factor]]</f>
        <v>587600.41964858992</v>
      </c>
      <c r="K493" s="263">
        <v>0</v>
      </c>
      <c r="L493" s="354">
        <v>51.919695325664051</v>
      </c>
      <c r="M493" s="101">
        <f>Table1[[#This Row],[Size of land (m2)]]*Table1[[#This Row],[Land Unit Rate ($/m2)]]</f>
        <v>0</v>
      </c>
      <c r="N493" s="261">
        <v>2021</v>
      </c>
      <c r="O493" s="219">
        <f>ROUND(IF(Table1[[#This Row],[Valuation Year]]=2016,(Table1[[#This Row],[Total Construction Cost ($)]]+Table1[[#This Row],[Land Value]])*('General Input Sheet'!$G$38/'General Input Sheet'!$G$43),Table1[[#This Row],[Total Construction Cost ($)]]+Table1[[#This Row],[Land Value]]),0)</f>
        <v>587600</v>
      </c>
      <c r="P493" s="139" t="str" cm="1">
        <f t="array" ref="P493">_xlfn.IFS(Table1[[#This Row],[Asset Class]]&lt;&gt;"Local","y",P$11=$E493,"y",Table1[[#This Row],[Asset Class]]="Local","")</f>
        <v/>
      </c>
      <c r="Q493" s="99" t="str" cm="1">
        <f t="array" ref="Q493">_xlfn.IFS(Table1[[#This Row],[Asset Class]]&lt;&gt;"Local","y",Q$11=$E493,"y",Table1[[#This Row],[Asset Class]]="Local","")</f>
        <v/>
      </c>
      <c r="R493" s="99" t="str" cm="1">
        <f t="array" ref="R493">_xlfn.IFS(Table1[[#This Row],[Asset Class]]&lt;&gt;"Local","y",R$11=$E493,"y",Table1[[#This Row],[Asset Class]]="Local","")</f>
        <v/>
      </c>
      <c r="S493" s="358" t="str" cm="1">
        <f t="array" ref="S493">_xlfn.IFS(Table1[[#This Row],[Asset Class]]&lt;&gt;"Local","y",S$11=$E493,"y",Table1[[#This Row],[Asset Class]]="Local","")</f>
        <v>y</v>
      </c>
      <c r="U493" s="109" t="str">
        <f>IF(Table1[[#This Row],[Asset Class]]&lt;&gt;"Local",0.25,IF(P493="y",1,""))</f>
        <v/>
      </c>
      <c r="V493" s="435" t="str">
        <f>IF(Table1[[#This Row],[Asset Class]]&lt;&gt;"Local",0.25,IF(Q493="y",1,""))</f>
        <v/>
      </c>
      <c r="W493" s="435" t="str">
        <f>IF(Table1[[#This Row],[Asset Class]]&lt;&gt;"Local",0.25,IF(R493="y",1,""))</f>
        <v/>
      </c>
      <c r="X493" s="435">
        <f>IF(Table1[[#This Row],[Asset Class]]&lt;&gt;"Local",0.25,IF(S493="y",1,""))</f>
        <v>1</v>
      </c>
      <c r="Y493" s="109">
        <f t="shared" si="43"/>
        <v>1</v>
      </c>
      <c r="AA493" s="274" t="str">
        <f t="shared" si="44"/>
        <v/>
      </c>
      <c r="AB493" s="275" t="str">
        <f t="shared" si="45"/>
        <v/>
      </c>
      <c r="AC493" s="275" t="str">
        <f t="shared" si="46"/>
        <v/>
      </c>
      <c r="AD493" s="275">
        <f t="shared" si="47"/>
        <v>587600</v>
      </c>
      <c r="AE493" s="276">
        <f t="shared" si="48"/>
        <v>587600</v>
      </c>
    </row>
    <row r="494" spans="2:31">
      <c r="B494" s="227" t="s">
        <v>884</v>
      </c>
      <c r="C494" s="228" t="s">
        <v>886</v>
      </c>
      <c r="D494" s="228" t="s">
        <v>110</v>
      </c>
      <c r="E494" s="228" t="s">
        <v>113</v>
      </c>
      <c r="F494" s="258" t="s">
        <v>107</v>
      </c>
      <c r="G494" s="374">
        <v>0.5</v>
      </c>
      <c r="H494" s="377">
        <v>50459.657956048752</v>
      </c>
      <c r="I494" s="382">
        <v>77.371645491830151</v>
      </c>
      <c r="J494" s="349">
        <f>Table1[[#This Row],[Embellishment Area (m2)]]*Table1[[#This Row],[Construction Unit Rate ($/m)]]*Table1[[#This Row],[Embellishment Area Factor]]</f>
        <v>1952073.3835072054</v>
      </c>
      <c r="K494" s="263">
        <v>0</v>
      </c>
      <c r="L494" s="354">
        <v>51.919695325664051</v>
      </c>
      <c r="M494" s="101">
        <f>Table1[[#This Row],[Size of land (m2)]]*Table1[[#This Row],[Land Unit Rate ($/m2)]]</f>
        <v>0</v>
      </c>
      <c r="N494" s="261">
        <v>2021</v>
      </c>
      <c r="O494" s="219">
        <f>ROUND(IF(Table1[[#This Row],[Valuation Year]]=2016,(Table1[[#This Row],[Total Construction Cost ($)]]+Table1[[#This Row],[Land Value]])*('General Input Sheet'!$G$38/'General Input Sheet'!$G$43),Table1[[#This Row],[Total Construction Cost ($)]]+Table1[[#This Row],[Land Value]]),0)</f>
        <v>1952073</v>
      </c>
      <c r="P494" s="139" t="str" cm="1">
        <f t="array" ref="P494">_xlfn.IFS(Table1[[#This Row],[Asset Class]]&lt;&gt;"Local","y",P$11=$E494,"y",Table1[[#This Row],[Asset Class]]="Local","")</f>
        <v/>
      </c>
      <c r="Q494" s="99" t="str" cm="1">
        <f t="array" ref="Q494">_xlfn.IFS(Table1[[#This Row],[Asset Class]]&lt;&gt;"Local","y",Q$11=$E494,"y",Table1[[#This Row],[Asset Class]]="Local","")</f>
        <v/>
      </c>
      <c r="R494" s="99" t="str" cm="1">
        <f t="array" ref="R494">_xlfn.IFS(Table1[[#This Row],[Asset Class]]&lt;&gt;"Local","y",R$11=$E494,"y",Table1[[#This Row],[Asset Class]]="Local","")</f>
        <v/>
      </c>
      <c r="S494" s="358" t="str" cm="1">
        <f t="array" ref="S494">_xlfn.IFS(Table1[[#This Row],[Asset Class]]&lt;&gt;"Local","y",S$11=$E494,"y",Table1[[#This Row],[Asset Class]]="Local","")</f>
        <v>y</v>
      </c>
      <c r="U494" s="109" t="str">
        <f>IF(Table1[[#This Row],[Asset Class]]&lt;&gt;"Local",0.25,IF(P494="y",1,""))</f>
        <v/>
      </c>
      <c r="V494" s="435" t="str">
        <f>IF(Table1[[#This Row],[Asset Class]]&lt;&gt;"Local",0.25,IF(Q494="y",1,""))</f>
        <v/>
      </c>
      <c r="W494" s="435" t="str">
        <f>IF(Table1[[#This Row],[Asset Class]]&lt;&gt;"Local",0.25,IF(R494="y",1,""))</f>
        <v/>
      </c>
      <c r="X494" s="435">
        <f>IF(Table1[[#This Row],[Asset Class]]&lt;&gt;"Local",0.25,IF(S494="y",1,""))</f>
        <v>1</v>
      </c>
      <c r="Y494" s="109">
        <f t="shared" si="43"/>
        <v>1</v>
      </c>
      <c r="AA494" s="274" t="str">
        <f t="shared" si="44"/>
        <v/>
      </c>
      <c r="AB494" s="275" t="str">
        <f t="shared" si="45"/>
        <v/>
      </c>
      <c r="AC494" s="275" t="str">
        <f t="shared" si="46"/>
        <v/>
      </c>
      <c r="AD494" s="275">
        <f t="shared" si="47"/>
        <v>1952073</v>
      </c>
      <c r="AE494" s="276">
        <f t="shared" si="48"/>
        <v>1952073</v>
      </c>
    </row>
    <row r="495" spans="2:31">
      <c r="B495" s="227" t="s">
        <v>884</v>
      </c>
      <c r="C495" s="228" t="s">
        <v>887</v>
      </c>
      <c r="D495" s="228" t="s">
        <v>110</v>
      </c>
      <c r="E495" s="228" t="s">
        <v>113</v>
      </c>
      <c r="F495" s="258" t="s">
        <v>102</v>
      </c>
      <c r="G495" s="374">
        <v>0.5</v>
      </c>
      <c r="H495" s="377">
        <v>6315.3952224350396</v>
      </c>
      <c r="I495" s="382">
        <v>77.371645491830151</v>
      </c>
      <c r="J495" s="349">
        <f>Table1[[#This Row],[Embellishment Area (m2)]]*Table1[[#This Row],[Construction Unit Rate ($/m)]]*Table1[[#This Row],[Embellishment Area Factor]]</f>
        <v>244316.26014552085</v>
      </c>
      <c r="K495" s="263">
        <v>0</v>
      </c>
      <c r="L495" s="354">
        <v>51.919695325664051</v>
      </c>
      <c r="M495" s="101">
        <f>Table1[[#This Row],[Size of land (m2)]]*Table1[[#This Row],[Land Unit Rate ($/m2)]]</f>
        <v>0</v>
      </c>
      <c r="N495" s="261">
        <v>2021</v>
      </c>
      <c r="O495" s="219">
        <f>ROUND(IF(Table1[[#This Row],[Valuation Year]]=2016,(Table1[[#This Row],[Total Construction Cost ($)]]+Table1[[#This Row],[Land Value]])*('General Input Sheet'!$G$38/'General Input Sheet'!$G$43),Table1[[#This Row],[Total Construction Cost ($)]]+Table1[[#This Row],[Land Value]]),0)</f>
        <v>244316</v>
      </c>
      <c r="P495" s="139" t="str" cm="1">
        <f t="array" ref="P495">_xlfn.IFS(Table1[[#This Row],[Asset Class]]&lt;&gt;"Local","y",P$11=$E495,"y",Table1[[#This Row],[Asset Class]]="Local","")</f>
        <v/>
      </c>
      <c r="Q495" s="99" t="str" cm="1">
        <f t="array" ref="Q495">_xlfn.IFS(Table1[[#This Row],[Asset Class]]&lt;&gt;"Local","y",Q$11=$E495,"y",Table1[[#This Row],[Asset Class]]="Local","")</f>
        <v/>
      </c>
      <c r="R495" s="99" t="str" cm="1">
        <f t="array" ref="R495">_xlfn.IFS(Table1[[#This Row],[Asset Class]]&lt;&gt;"Local","y",R$11=$E495,"y",Table1[[#This Row],[Asset Class]]="Local","")</f>
        <v/>
      </c>
      <c r="S495" s="358" t="str" cm="1">
        <f t="array" ref="S495">_xlfn.IFS(Table1[[#This Row],[Asset Class]]&lt;&gt;"Local","y",S$11=$E495,"y",Table1[[#This Row],[Asset Class]]="Local","")</f>
        <v>y</v>
      </c>
      <c r="U495" s="109" t="str">
        <f>IF(Table1[[#This Row],[Asset Class]]&lt;&gt;"Local",0.25,IF(P495="y",1,""))</f>
        <v/>
      </c>
      <c r="V495" s="435" t="str">
        <f>IF(Table1[[#This Row],[Asset Class]]&lt;&gt;"Local",0.25,IF(Q495="y",1,""))</f>
        <v/>
      </c>
      <c r="W495" s="435" t="str">
        <f>IF(Table1[[#This Row],[Asset Class]]&lt;&gt;"Local",0.25,IF(R495="y",1,""))</f>
        <v/>
      </c>
      <c r="X495" s="435">
        <f>IF(Table1[[#This Row],[Asset Class]]&lt;&gt;"Local",0.25,IF(S495="y",1,""))</f>
        <v>1</v>
      </c>
      <c r="Y495" s="109">
        <f t="shared" si="43"/>
        <v>1</v>
      </c>
      <c r="AA495" s="274" t="str">
        <f t="shared" si="44"/>
        <v/>
      </c>
      <c r="AB495" s="275" t="str">
        <f t="shared" si="45"/>
        <v/>
      </c>
      <c r="AC495" s="275" t="str">
        <f t="shared" si="46"/>
        <v/>
      </c>
      <c r="AD495" s="275">
        <f t="shared" si="47"/>
        <v>244316</v>
      </c>
      <c r="AE495" s="276">
        <f t="shared" si="48"/>
        <v>244316</v>
      </c>
    </row>
    <row r="496" spans="2:31">
      <c r="B496" s="227" t="s">
        <v>888</v>
      </c>
      <c r="C496" s="228" t="s">
        <v>889</v>
      </c>
      <c r="D496" s="228" t="s">
        <v>110</v>
      </c>
      <c r="E496" s="228" t="s">
        <v>113</v>
      </c>
      <c r="F496" s="258" t="s">
        <v>102</v>
      </c>
      <c r="G496" s="374">
        <v>0.5</v>
      </c>
      <c r="H496" s="377">
        <v>10653.305169036301</v>
      </c>
      <c r="I496" s="382">
        <v>77.371645491830151</v>
      </c>
      <c r="J496" s="349">
        <f>Table1[[#This Row],[Embellishment Area (m2)]]*Table1[[#This Row],[Construction Unit Rate ($/m)]]*Table1[[#This Row],[Embellishment Area Factor]]</f>
        <v>412131.87542747916</v>
      </c>
      <c r="K496" s="263">
        <v>0</v>
      </c>
      <c r="L496" s="354">
        <v>51.919695325664051</v>
      </c>
      <c r="M496" s="101">
        <f>Table1[[#This Row],[Size of land (m2)]]*Table1[[#This Row],[Land Unit Rate ($/m2)]]</f>
        <v>0</v>
      </c>
      <c r="N496" s="261">
        <v>2021</v>
      </c>
      <c r="O496" s="219">
        <f>ROUND(IF(Table1[[#This Row],[Valuation Year]]=2016,(Table1[[#This Row],[Total Construction Cost ($)]]+Table1[[#This Row],[Land Value]])*('General Input Sheet'!$G$38/'General Input Sheet'!$G$43),Table1[[#This Row],[Total Construction Cost ($)]]+Table1[[#This Row],[Land Value]]),0)</f>
        <v>412132</v>
      </c>
      <c r="P496" s="139" t="str" cm="1">
        <f t="array" ref="P496">_xlfn.IFS(Table1[[#This Row],[Asset Class]]&lt;&gt;"Local","y",P$11=$E496,"y",Table1[[#This Row],[Asset Class]]="Local","")</f>
        <v/>
      </c>
      <c r="Q496" s="99" t="str" cm="1">
        <f t="array" ref="Q496">_xlfn.IFS(Table1[[#This Row],[Asset Class]]&lt;&gt;"Local","y",Q$11=$E496,"y",Table1[[#This Row],[Asset Class]]="Local","")</f>
        <v/>
      </c>
      <c r="R496" s="99" t="str" cm="1">
        <f t="array" ref="R496">_xlfn.IFS(Table1[[#This Row],[Asset Class]]&lt;&gt;"Local","y",R$11=$E496,"y",Table1[[#This Row],[Asset Class]]="Local","")</f>
        <v/>
      </c>
      <c r="S496" s="358" t="str" cm="1">
        <f t="array" ref="S496">_xlfn.IFS(Table1[[#This Row],[Asset Class]]&lt;&gt;"Local","y",S$11=$E496,"y",Table1[[#This Row],[Asset Class]]="Local","")</f>
        <v>y</v>
      </c>
      <c r="U496" s="109" t="str">
        <f>IF(Table1[[#This Row],[Asset Class]]&lt;&gt;"Local",0.25,IF(P496="y",1,""))</f>
        <v/>
      </c>
      <c r="V496" s="435" t="str">
        <f>IF(Table1[[#This Row],[Asset Class]]&lt;&gt;"Local",0.25,IF(Q496="y",1,""))</f>
        <v/>
      </c>
      <c r="W496" s="435" t="str">
        <f>IF(Table1[[#This Row],[Asset Class]]&lt;&gt;"Local",0.25,IF(R496="y",1,""))</f>
        <v/>
      </c>
      <c r="X496" s="435">
        <f>IF(Table1[[#This Row],[Asset Class]]&lt;&gt;"Local",0.25,IF(S496="y",1,""))</f>
        <v>1</v>
      </c>
      <c r="Y496" s="109">
        <f t="shared" si="43"/>
        <v>1</v>
      </c>
      <c r="AA496" s="274" t="str">
        <f t="shared" si="44"/>
        <v/>
      </c>
      <c r="AB496" s="275" t="str">
        <f t="shared" si="45"/>
        <v/>
      </c>
      <c r="AC496" s="275" t="str">
        <f t="shared" si="46"/>
        <v/>
      </c>
      <c r="AD496" s="275">
        <f t="shared" si="47"/>
        <v>412132</v>
      </c>
      <c r="AE496" s="276">
        <f t="shared" si="48"/>
        <v>412132</v>
      </c>
    </row>
    <row r="497" spans="2:31">
      <c r="B497" s="227" t="s">
        <v>890</v>
      </c>
      <c r="C497" s="228" t="s">
        <v>891</v>
      </c>
      <c r="D497" s="228" t="s">
        <v>105</v>
      </c>
      <c r="E497" s="228" t="s">
        <v>113</v>
      </c>
      <c r="F497" s="258" t="s">
        <v>130</v>
      </c>
      <c r="G497" s="374">
        <v>0.5</v>
      </c>
      <c r="H497" s="377">
        <v>11807.75884973087</v>
      </c>
      <c r="I497" s="382">
        <v>566.28724924743767</v>
      </c>
      <c r="J497" s="349">
        <f>Table1[[#This Row],[Embellishment Area (m2)]]*Table1[[#This Row],[Construction Unit Rate ($/m)]]*Table1[[#This Row],[Embellishment Area Factor]]</f>
        <v>3343291.6393955913</v>
      </c>
      <c r="K497" s="263">
        <v>0</v>
      </c>
      <c r="L497" s="354">
        <v>75.676903388107434</v>
      </c>
      <c r="M497" s="101">
        <f>Table1[[#This Row],[Size of land (m2)]]*Table1[[#This Row],[Land Unit Rate ($/m2)]]</f>
        <v>0</v>
      </c>
      <c r="N497" s="261">
        <v>2021</v>
      </c>
      <c r="O497" s="219">
        <f>ROUND(IF(Table1[[#This Row],[Valuation Year]]=2016,(Table1[[#This Row],[Total Construction Cost ($)]]+Table1[[#This Row],[Land Value]])*('General Input Sheet'!$G$38/'General Input Sheet'!$G$43),Table1[[#This Row],[Total Construction Cost ($)]]+Table1[[#This Row],[Land Value]]),0)</f>
        <v>3343292</v>
      </c>
      <c r="P497" s="139" t="str" cm="1">
        <f t="array" ref="P497">_xlfn.IFS(Table1[[#This Row],[Asset Class]]&lt;&gt;"Local","y",P$11=$E497,"y",Table1[[#This Row],[Asset Class]]="Local","")</f>
        <v>y</v>
      </c>
      <c r="Q497" s="99" t="str" cm="1">
        <f t="array" ref="Q497">_xlfn.IFS(Table1[[#This Row],[Asset Class]]&lt;&gt;"Local","y",Q$11=$E497,"y",Table1[[#This Row],[Asset Class]]="Local","")</f>
        <v>y</v>
      </c>
      <c r="R497" s="99" t="str" cm="1">
        <f t="array" ref="R497">_xlfn.IFS(Table1[[#This Row],[Asset Class]]&lt;&gt;"Local","y",R$11=$E497,"y",Table1[[#This Row],[Asset Class]]="Local","")</f>
        <v>y</v>
      </c>
      <c r="S497" s="358" t="str" cm="1">
        <f t="array" ref="S497">_xlfn.IFS(Table1[[#This Row],[Asset Class]]&lt;&gt;"Local","y",S$11=$E497,"y",Table1[[#This Row],[Asset Class]]="Local","")</f>
        <v>y</v>
      </c>
      <c r="U497" s="109">
        <f>IF(Table1[[#This Row],[Asset Class]]&lt;&gt;"Local",0.25,IF(P497="y",1,""))</f>
        <v>0.25</v>
      </c>
      <c r="V497" s="435">
        <f>IF(Table1[[#This Row],[Asset Class]]&lt;&gt;"Local",0.25,IF(Q497="y",1,""))</f>
        <v>0.25</v>
      </c>
      <c r="W497" s="435">
        <f>IF(Table1[[#This Row],[Asset Class]]&lt;&gt;"Local",0.25,IF(R497="y",1,""))</f>
        <v>0.25</v>
      </c>
      <c r="X497" s="435">
        <f>IF(Table1[[#This Row],[Asset Class]]&lt;&gt;"Local",0.25,IF(S497="y",1,""))</f>
        <v>0.25</v>
      </c>
      <c r="Y497" s="109">
        <f t="shared" si="43"/>
        <v>1</v>
      </c>
      <c r="AA497" s="274">
        <f t="shared" si="44"/>
        <v>835823</v>
      </c>
      <c r="AB497" s="275">
        <f t="shared" si="45"/>
        <v>835823</v>
      </c>
      <c r="AC497" s="275">
        <f t="shared" si="46"/>
        <v>835823</v>
      </c>
      <c r="AD497" s="275">
        <f t="shared" si="47"/>
        <v>835823</v>
      </c>
      <c r="AE497" s="276">
        <f t="shared" si="48"/>
        <v>3343292</v>
      </c>
    </row>
    <row r="498" spans="2:31">
      <c r="B498" s="227" t="s">
        <v>892</v>
      </c>
      <c r="C498" s="228" t="s">
        <v>893</v>
      </c>
      <c r="D498" s="228" t="s">
        <v>105</v>
      </c>
      <c r="E498" s="228" t="s">
        <v>142</v>
      </c>
      <c r="F498" s="258" t="s">
        <v>102</v>
      </c>
      <c r="G498" s="374">
        <v>0.5</v>
      </c>
      <c r="H498" s="377">
        <v>15847.0087388382</v>
      </c>
      <c r="I498" s="382">
        <v>406.79298511948269</v>
      </c>
      <c r="J498" s="349">
        <f>Table1[[#This Row],[Embellishment Area (m2)]]*Table1[[#This Row],[Construction Unit Rate ($/m)]]*Table1[[#This Row],[Embellishment Area Factor]]</f>
        <v>3223225.99504326</v>
      </c>
      <c r="K498" s="263">
        <v>0</v>
      </c>
      <c r="L498" s="354">
        <v>77.249060510664719</v>
      </c>
      <c r="M498" s="101">
        <f>Table1[[#This Row],[Size of land (m2)]]*Table1[[#This Row],[Land Unit Rate ($/m2)]]</f>
        <v>0</v>
      </c>
      <c r="N498" s="261">
        <v>2021</v>
      </c>
      <c r="O498" s="219">
        <f>ROUND(IF(Table1[[#This Row],[Valuation Year]]=2016,(Table1[[#This Row],[Total Construction Cost ($)]]+Table1[[#This Row],[Land Value]])*('General Input Sheet'!$G$38/'General Input Sheet'!$G$43),Table1[[#This Row],[Total Construction Cost ($)]]+Table1[[#This Row],[Land Value]]),0)</f>
        <v>3223226</v>
      </c>
      <c r="P498" s="139" t="str" cm="1">
        <f t="array" ref="P498">_xlfn.IFS(Table1[[#This Row],[Asset Class]]&lt;&gt;"Local","y",P$11=$E498,"y",Table1[[#This Row],[Asset Class]]="Local","")</f>
        <v>y</v>
      </c>
      <c r="Q498" s="99" t="str" cm="1">
        <f t="array" ref="Q498">_xlfn.IFS(Table1[[#This Row],[Asset Class]]&lt;&gt;"Local","y",Q$11=$E498,"y",Table1[[#This Row],[Asset Class]]="Local","")</f>
        <v>y</v>
      </c>
      <c r="R498" s="99" t="str" cm="1">
        <f t="array" ref="R498">_xlfn.IFS(Table1[[#This Row],[Asset Class]]&lt;&gt;"Local","y",R$11=$E498,"y",Table1[[#This Row],[Asset Class]]="Local","")</f>
        <v>y</v>
      </c>
      <c r="S498" s="358" t="str" cm="1">
        <f t="array" ref="S498">_xlfn.IFS(Table1[[#This Row],[Asset Class]]&lt;&gt;"Local","y",S$11=$E498,"y",Table1[[#This Row],[Asset Class]]="Local","")</f>
        <v>y</v>
      </c>
      <c r="U498" s="109">
        <f>IF(Table1[[#This Row],[Asset Class]]&lt;&gt;"Local",0.25,IF(P498="y",1,""))</f>
        <v>0.25</v>
      </c>
      <c r="V498" s="435">
        <f>IF(Table1[[#This Row],[Asset Class]]&lt;&gt;"Local",0.25,IF(Q498="y",1,""))</f>
        <v>0.25</v>
      </c>
      <c r="W498" s="435">
        <f>IF(Table1[[#This Row],[Asset Class]]&lt;&gt;"Local",0.25,IF(R498="y",1,""))</f>
        <v>0.25</v>
      </c>
      <c r="X498" s="435">
        <f>IF(Table1[[#This Row],[Asset Class]]&lt;&gt;"Local",0.25,IF(S498="y",1,""))</f>
        <v>0.25</v>
      </c>
      <c r="Y498" s="109">
        <f t="shared" si="43"/>
        <v>1</v>
      </c>
      <c r="AA498" s="274">
        <f t="shared" si="44"/>
        <v>805806.5</v>
      </c>
      <c r="AB498" s="275">
        <f t="shared" si="45"/>
        <v>805806.5</v>
      </c>
      <c r="AC498" s="275">
        <f t="shared" si="46"/>
        <v>805806.5</v>
      </c>
      <c r="AD498" s="275">
        <f t="shared" si="47"/>
        <v>805806.5</v>
      </c>
      <c r="AE498" s="276">
        <f t="shared" si="48"/>
        <v>3223226</v>
      </c>
    </row>
    <row r="499" spans="2:31">
      <c r="B499" s="227" t="s">
        <v>894</v>
      </c>
      <c r="C499" s="228" t="s">
        <v>895</v>
      </c>
      <c r="D499" s="228" t="s">
        <v>105</v>
      </c>
      <c r="E499" s="228" t="s">
        <v>142</v>
      </c>
      <c r="F499" s="258" t="s">
        <v>102</v>
      </c>
      <c r="G499" s="374">
        <v>0.5</v>
      </c>
      <c r="H499" s="377">
        <v>37225.684226608748</v>
      </c>
      <c r="I499" s="382">
        <v>406.79298511948269</v>
      </c>
      <c r="J499" s="349">
        <f>Table1[[#This Row],[Embellishment Area (m2)]]*Table1[[#This Row],[Construction Unit Rate ($/m)]]*Table1[[#This Row],[Embellishment Area Factor]]</f>
        <v>7571573.6048287069</v>
      </c>
      <c r="K499" s="263">
        <v>0</v>
      </c>
      <c r="L499" s="354">
        <v>77.249060510664719</v>
      </c>
      <c r="M499" s="101">
        <f>Table1[[#This Row],[Size of land (m2)]]*Table1[[#This Row],[Land Unit Rate ($/m2)]]</f>
        <v>0</v>
      </c>
      <c r="N499" s="261">
        <v>2021</v>
      </c>
      <c r="O499" s="219">
        <f>ROUND(IF(Table1[[#This Row],[Valuation Year]]=2016,(Table1[[#This Row],[Total Construction Cost ($)]]+Table1[[#This Row],[Land Value]])*('General Input Sheet'!$G$38/'General Input Sheet'!$G$43),Table1[[#This Row],[Total Construction Cost ($)]]+Table1[[#This Row],[Land Value]]),0)</f>
        <v>7571574</v>
      </c>
      <c r="P499" s="139" t="str" cm="1">
        <f t="array" ref="P499">_xlfn.IFS(Table1[[#This Row],[Asset Class]]&lt;&gt;"Local","y",P$11=$E499,"y",Table1[[#This Row],[Asset Class]]="Local","")</f>
        <v>y</v>
      </c>
      <c r="Q499" s="99" t="str" cm="1">
        <f t="array" ref="Q499">_xlfn.IFS(Table1[[#This Row],[Asset Class]]&lt;&gt;"Local","y",Q$11=$E499,"y",Table1[[#This Row],[Asset Class]]="Local","")</f>
        <v>y</v>
      </c>
      <c r="R499" s="99" t="str" cm="1">
        <f t="array" ref="R499">_xlfn.IFS(Table1[[#This Row],[Asset Class]]&lt;&gt;"Local","y",R$11=$E499,"y",Table1[[#This Row],[Asset Class]]="Local","")</f>
        <v>y</v>
      </c>
      <c r="S499" s="358" t="str" cm="1">
        <f t="array" ref="S499">_xlfn.IFS(Table1[[#This Row],[Asset Class]]&lt;&gt;"Local","y",S$11=$E499,"y",Table1[[#This Row],[Asset Class]]="Local","")</f>
        <v>y</v>
      </c>
      <c r="U499" s="109">
        <f>IF(Table1[[#This Row],[Asset Class]]&lt;&gt;"Local",0.25,IF(P499="y",1,""))</f>
        <v>0.25</v>
      </c>
      <c r="V499" s="435">
        <f>IF(Table1[[#This Row],[Asset Class]]&lt;&gt;"Local",0.25,IF(Q499="y",1,""))</f>
        <v>0.25</v>
      </c>
      <c r="W499" s="435">
        <f>IF(Table1[[#This Row],[Asset Class]]&lt;&gt;"Local",0.25,IF(R499="y",1,""))</f>
        <v>0.25</v>
      </c>
      <c r="X499" s="435">
        <f>IF(Table1[[#This Row],[Asset Class]]&lt;&gt;"Local",0.25,IF(S499="y",1,""))</f>
        <v>0.25</v>
      </c>
      <c r="Y499" s="109">
        <f t="shared" si="43"/>
        <v>1</v>
      </c>
      <c r="AA499" s="274">
        <f t="shared" si="44"/>
        <v>1892893.5</v>
      </c>
      <c r="AB499" s="275">
        <f t="shared" si="45"/>
        <v>1892893.5</v>
      </c>
      <c r="AC499" s="275">
        <f t="shared" si="46"/>
        <v>1892893.5</v>
      </c>
      <c r="AD499" s="275">
        <f t="shared" si="47"/>
        <v>1892893.5</v>
      </c>
      <c r="AE499" s="276">
        <f t="shared" si="48"/>
        <v>7571574</v>
      </c>
    </row>
    <row r="500" spans="2:31">
      <c r="B500" s="227" t="s">
        <v>896</v>
      </c>
      <c r="C500" s="228" t="s">
        <v>897</v>
      </c>
      <c r="D500" s="228" t="s">
        <v>100</v>
      </c>
      <c r="E500" s="228" t="s">
        <v>142</v>
      </c>
      <c r="F500" s="258" t="s">
        <v>102</v>
      </c>
      <c r="G500" s="374">
        <v>0.5</v>
      </c>
      <c r="H500" s="377">
        <v>10252.55948705445</v>
      </c>
      <c r="I500" s="382">
        <v>236.89696198394208</v>
      </c>
      <c r="J500" s="349">
        <f>Table1[[#This Row],[Embellishment Area (m2)]]*Table1[[#This Row],[Construction Unit Rate ($/m)]]*Table1[[#This Row],[Embellishment Area Factor]]</f>
        <v>1214400.0975214213</v>
      </c>
      <c r="K500" s="263">
        <v>0</v>
      </c>
      <c r="L500" s="354">
        <v>76.269268802397988</v>
      </c>
      <c r="M500" s="101">
        <f>Table1[[#This Row],[Size of land (m2)]]*Table1[[#This Row],[Land Unit Rate ($/m2)]]</f>
        <v>0</v>
      </c>
      <c r="N500" s="261">
        <v>2021</v>
      </c>
      <c r="O500" s="219">
        <f>ROUND(IF(Table1[[#This Row],[Valuation Year]]=2016,(Table1[[#This Row],[Total Construction Cost ($)]]+Table1[[#This Row],[Land Value]])*('General Input Sheet'!$G$38/'General Input Sheet'!$G$43),Table1[[#This Row],[Total Construction Cost ($)]]+Table1[[#This Row],[Land Value]]),0)</f>
        <v>1214400</v>
      </c>
      <c r="P500" s="139" t="str" cm="1">
        <f t="array" ref="P500">_xlfn.IFS(Table1[[#This Row],[Asset Class]]&lt;&gt;"Local","y",P$11=$E500,"y",Table1[[#This Row],[Asset Class]]="Local","")</f>
        <v>y</v>
      </c>
      <c r="Q500" s="99" t="str" cm="1">
        <f t="array" ref="Q500">_xlfn.IFS(Table1[[#This Row],[Asset Class]]&lt;&gt;"Local","y",Q$11=$E500,"y",Table1[[#This Row],[Asset Class]]="Local","")</f>
        <v>y</v>
      </c>
      <c r="R500" s="99" t="str" cm="1">
        <f t="array" ref="R500">_xlfn.IFS(Table1[[#This Row],[Asset Class]]&lt;&gt;"Local","y",R$11=$E500,"y",Table1[[#This Row],[Asset Class]]="Local","")</f>
        <v>y</v>
      </c>
      <c r="S500" s="358" t="str" cm="1">
        <f t="array" ref="S500">_xlfn.IFS(Table1[[#This Row],[Asset Class]]&lt;&gt;"Local","y",S$11=$E500,"y",Table1[[#This Row],[Asset Class]]="Local","")</f>
        <v>y</v>
      </c>
      <c r="U500" s="109">
        <f>IF(Table1[[#This Row],[Asset Class]]&lt;&gt;"Local",0.25,IF(P500="y",1,""))</f>
        <v>0.25</v>
      </c>
      <c r="V500" s="435">
        <f>IF(Table1[[#This Row],[Asset Class]]&lt;&gt;"Local",0.25,IF(Q500="y",1,""))</f>
        <v>0.25</v>
      </c>
      <c r="W500" s="435">
        <f>IF(Table1[[#This Row],[Asset Class]]&lt;&gt;"Local",0.25,IF(R500="y",1,""))</f>
        <v>0.25</v>
      </c>
      <c r="X500" s="435">
        <f>IF(Table1[[#This Row],[Asset Class]]&lt;&gt;"Local",0.25,IF(S500="y",1,""))</f>
        <v>0.25</v>
      </c>
      <c r="Y500" s="109">
        <f t="shared" si="43"/>
        <v>1</v>
      </c>
      <c r="AA500" s="274">
        <f t="shared" si="44"/>
        <v>303600</v>
      </c>
      <c r="AB500" s="275">
        <f t="shared" si="45"/>
        <v>303600</v>
      </c>
      <c r="AC500" s="275">
        <f t="shared" si="46"/>
        <v>303600</v>
      </c>
      <c r="AD500" s="275">
        <f t="shared" si="47"/>
        <v>303600</v>
      </c>
      <c r="AE500" s="276">
        <f t="shared" si="48"/>
        <v>1214400</v>
      </c>
    </row>
    <row r="501" spans="2:31">
      <c r="B501" s="227" t="s">
        <v>896</v>
      </c>
      <c r="C501" s="228" t="s">
        <v>898</v>
      </c>
      <c r="D501" s="228" t="s">
        <v>100</v>
      </c>
      <c r="E501" s="228" t="s">
        <v>142</v>
      </c>
      <c r="F501" s="258" t="s">
        <v>107</v>
      </c>
      <c r="G501" s="374">
        <v>0.5</v>
      </c>
      <c r="H501" s="377">
        <v>16567.660817000949</v>
      </c>
      <c r="I501" s="382">
        <v>236.89696198394208</v>
      </c>
      <c r="J501" s="349">
        <f>Table1[[#This Row],[Embellishment Area (m2)]]*Table1[[#This Row],[Construction Unit Rate ($/m)]]*Table1[[#This Row],[Embellishment Area Factor]]</f>
        <v>1962414.2573639604</v>
      </c>
      <c r="K501" s="263">
        <v>0</v>
      </c>
      <c r="L501" s="354">
        <v>76.269268802397988</v>
      </c>
      <c r="M501" s="101">
        <f>Table1[[#This Row],[Size of land (m2)]]*Table1[[#This Row],[Land Unit Rate ($/m2)]]</f>
        <v>0</v>
      </c>
      <c r="N501" s="261">
        <v>2021</v>
      </c>
      <c r="O501" s="219">
        <f>ROUND(IF(Table1[[#This Row],[Valuation Year]]=2016,(Table1[[#This Row],[Total Construction Cost ($)]]+Table1[[#This Row],[Land Value]])*('General Input Sheet'!$G$38/'General Input Sheet'!$G$43),Table1[[#This Row],[Total Construction Cost ($)]]+Table1[[#This Row],[Land Value]]),0)</f>
        <v>1962414</v>
      </c>
      <c r="P501" s="139" t="str" cm="1">
        <f t="array" ref="P501">_xlfn.IFS(Table1[[#This Row],[Asset Class]]&lt;&gt;"Local","y",P$11=$E501,"y",Table1[[#This Row],[Asset Class]]="Local","")</f>
        <v>y</v>
      </c>
      <c r="Q501" s="99" t="str" cm="1">
        <f t="array" ref="Q501">_xlfn.IFS(Table1[[#This Row],[Asset Class]]&lt;&gt;"Local","y",Q$11=$E501,"y",Table1[[#This Row],[Asset Class]]="Local","")</f>
        <v>y</v>
      </c>
      <c r="R501" s="99" t="str" cm="1">
        <f t="array" ref="R501">_xlfn.IFS(Table1[[#This Row],[Asset Class]]&lt;&gt;"Local","y",R$11=$E501,"y",Table1[[#This Row],[Asset Class]]="Local","")</f>
        <v>y</v>
      </c>
      <c r="S501" s="358" t="str" cm="1">
        <f t="array" ref="S501">_xlfn.IFS(Table1[[#This Row],[Asset Class]]&lt;&gt;"Local","y",S$11=$E501,"y",Table1[[#This Row],[Asset Class]]="Local","")</f>
        <v>y</v>
      </c>
      <c r="U501" s="109">
        <f>IF(Table1[[#This Row],[Asset Class]]&lt;&gt;"Local",0.25,IF(P501="y",1,""))</f>
        <v>0.25</v>
      </c>
      <c r="V501" s="435">
        <f>IF(Table1[[#This Row],[Asset Class]]&lt;&gt;"Local",0.25,IF(Q501="y",1,""))</f>
        <v>0.25</v>
      </c>
      <c r="W501" s="435">
        <f>IF(Table1[[#This Row],[Asset Class]]&lt;&gt;"Local",0.25,IF(R501="y",1,""))</f>
        <v>0.25</v>
      </c>
      <c r="X501" s="435">
        <f>IF(Table1[[#This Row],[Asset Class]]&lt;&gt;"Local",0.25,IF(S501="y",1,""))</f>
        <v>0.25</v>
      </c>
      <c r="Y501" s="109">
        <f t="shared" si="43"/>
        <v>1</v>
      </c>
      <c r="AA501" s="274">
        <f t="shared" si="44"/>
        <v>490603.5</v>
      </c>
      <c r="AB501" s="275">
        <f t="shared" si="45"/>
        <v>490603.5</v>
      </c>
      <c r="AC501" s="275">
        <f t="shared" si="46"/>
        <v>490603.5</v>
      </c>
      <c r="AD501" s="275">
        <f t="shared" si="47"/>
        <v>490603.5</v>
      </c>
      <c r="AE501" s="276">
        <f t="shared" si="48"/>
        <v>1962414</v>
      </c>
    </row>
    <row r="502" spans="2:31">
      <c r="B502" s="227" t="s">
        <v>896</v>
      </c>
      <c r="C502" s="228" t="s">
        <v>899</v>
      </c>
      <c r="D502" s="228" t="s">
        <v>100</v>
      </c>
      <c r="E502" s="228" t="s">
        <v>142</v>
      </c>
      <c r="F502" s="258" t="s">
        <v>107</v>
      </c>
      <c r="G502" s="374">
        <v>0.5</v>
      </c>
      <c r="H502" s="377">
        <v>46135.113278186051</v>
      </c>
      <c r="I502" s="382">
        <v>236.89696198394208</v>
      </c>
      <c r="J502" s="349">
        <f>Table1[[#This Row],[Embellishment Area (m2)]]*Table1[[#This Row],[Construction Unit Rate ($/m)]]*Table1[[#This Row],[Embellishment Area Factor]]</f>
        <v>5464634.0881936513</v>
      </c>
      <c r="K502" s="263">
        <v>0</v>
      </c>
      <c r="L502" s="354">
        <v>76.269268802397988</v>
      </c>
      <c r="M502" s="101">
        <f>Table1[[#This Row],[Size of land (m2)]]*Table1[[#This Row],[Land Unit Rate ($/m2)]]</f>
        <v>0</v>
      </c>
      <c r="N502" s="261">
        <v>2021</v>
      </c>
      <c r="O502" s="219">
        <f>ROUND(IF(Table1[[#This Row],[Valuation Year]]=2016,(Table1[[#This Row],[Total Construction Cost ($)]]+Table1[[#This Row],[Land Value]])*('General Input Sheet'!$G$38/'General Input Sheet'!$G$43),Table1[[#This Row],[Total Construction Cost ($)]]+Table1[[#This Row],[Land Value]]),0)</f>
        <v>5464634</v>
      </c>
      <c r="P502" s="139" t="str" cm="1">
        <f t="array" ref="P502">_xlfn.IFS(Table1[[#This Row],[Asset Class]]&lt;&gt;"Local","y",P$11=$E502,"y",Table1[[#This Row],[Asset Class]]="Local","")</f>
        <v>y</v>
      </c>
      <c r="Q502" s="99" t="str" cm="1">
        <f t="array" ref="Q502">_xlfn.IFS(Table1[[#This Row],[Asset Class]]&lt;&gt;"Local","y",Q$11=$E502,"y",Table1[[#This Row],[Asset Class]]="Local","")</f>
        <v>y</v>
      </c>
      <c r="R502" s="99" t="str" cm="1">
        <f t="array" ref="R502">_xlfn.IFS(Table1[[#This Row],[Asset Class]]&lt;&gt;"Local","y",R$11=$E502,"y",Table1[[#This Row],[Asset Class]]="Local","")</f>
        <v>y</v>
      </c>
      <c r="S502" s="358" t="str" cm="1">
        <f t="array" ref="S502">_xlfn.IFS(Table1[[#This Row],[Asset Class]]&lt;&gt;"Local","y",S$11=$E502,"y",Table1[[#This Row],[Asset Class]]="Local","")</f>
        <v>y</v>
      </c>
      <c r="U502" s="109">
        <f>IF(Table1[[#This Row],[Asset Class]]&lt;&gt;"Local",0.25,IF(P502="y",1,""))</f>
        <v>0.25</v>
      </c>
      <c r="V502" s="435">
        <f>IF(Table1[[#This Row],[Asset Class]]&lt;&gt;"Local",0.25,IF(Q502="y",1,""))</f>
        <v>0.25</v>
      </c>
      <c r="W502" s="435">
        <f>IF(Table1[[#This Row],[Asset Class]]&lt;&gt;"Local",0.25,IF(R502="y",1,""))</f>
        <v>0.25</v>
      </c>
      <c r="X502" s="435">
        <f>IF(Table1[[#This Row],[Asset Class]]&lt;&gt;"Local",0.25,IF(S502="y",1,""))</f>
        <v>0.25</v>
      </c>
      <c r="Y502" s="109">
        <f t="shared" si="43"/>
        <v>1</v>
      </c>
      <c r="AA502" s="274">
        <f t="shared" si="44"/>
        <v>1366158.5</v>
      </c>
      <c r="AB502" s="275">
        <f t="shared" si="45"/>
        <v>1366158.5</v>
      </c>
      <c r="AC502" s="275">
        <f t="shared" si="46"/>
        <v>1366158.5</v>
      </c>
      <c r="AD502" s="275">
        <f t="shared" si="47"/>
        <v>1366158.5</v>
      </c>
      <c r="AE502" s="276">
        <f t="shared" si="48"/>
        <v>5464634</v>
      </c>
    </row>
    <row r="503" spans="2:31">
      <c r="B503" s="227" t="s">
        <v>896</v>
      </c>
      <c r="C503" s="228" t="s">
        <v>900</v>
      </c>
      <c r="D503" s="228" t="s">
        <v>100</v>
      </c>
      <c r="E503" s="228" t="s">
        <v>142</v>
      </c>
      <c r="F503" s="258" t="s">
        <v>102</v>
      </c>
      <c r="G503" s="374">
        <v>0.5</v>
      </c>
      <c r="H503" s="377">
        <v>1824.293328049509</v>
      </c>
      <c r="I503" s="382">
        <v>236.89696198394208</v>
      </c>
      <c r="J503" s="349">
        <f>Table1[[#This Row],[Embellishment Area (m2)]]*Table1[[#This Row],[Construction Unit Rate ($/m)]]*Table1[[#This Row],[Embellishment Area Factor]]</f>
        <v>216084.77359125184</v>
      </c>
      <c r="K503" s="263">
        <v>0</v>
      </c>
      <c r="L503" s="354">
        <v>76.269268802397988</v>
      </c>
      <c r="M503" s="101">
        <f>Table1[[#This Row],[Size of land (m2)]]*Table1[[#This Row],[Land Unit Rate ($/m2)]]</f>
        <v>0</v>
      </c>
      <c r="N503" s="261">
        <v>2021</v>
      </c>
      <c r="O503" s="219">
        <f>ROUND(IF(Table1[[#This Row],[Valuation Year]]=2016,(Table1[[#This Row],[Total Construction Cost ($)]]+Table1[[#This Row],[Land Value]])*('General Input Sheet'!$G$38/'General Input Sheet'!$G$43),Table1[[#This Row],[Total Construction Cost ($)]]+Table1[[#This Row],[Land Value]]),0)</f>
        <v>216085</v>
      </c>
      <c r="P503" s="139" t="str" cm="1">
        <f t="array" ref="P503">_xlfn.IFS(Table1[[#This Row],[Asset Class]]&lt;&gt;"Local","y",P$11=$E503,"y",Table1[[#This Row],[Asset Class]]="Local","")</f>
        <v>y</v>
      </c>
      <c r="Q503" s="99" t="str" cm="1">
        <f t="array" ref="Q503">_xlfn.IFS(Table1[[#This Row],[Asset Class]]&lt;&gt;"Local","y",Q$11=$E503,"y",Table1[[#This Row],[Asset Class]]="Local","")</f>
        <v>y</v>
      </c>
      <c r="R503" s="99" t="str" cm="1">
        <f t="array" ref="R503">_xlfn.IFS(Table1[[#This Row],[Asset Class]]&lt;&gt;"Local","y",R$11=$E503,"y",Table1[[#This Row],[Asset Class]]="Local","")</f>
        <v>y</v>
      </c>
      <c r="S503" s="358" t="str" cm="1">
        <f t="array" ref="S503">_xlfn.IFS(Table1[[#This Row],[Asset Class]]&lt;&gt;"Local","y",S$11=$E503,"y",Table1[[#This Row],[Asset Class]]="Local","")</f>
        <v>y</v>
      </c>
      <c r="U503" s="109">
        <f>IF(Table1[[#This Row],[Asset Class]]&lt;&gt;"Local",0.25,IF(P503="y",1,""))</f>
        <v>0.25</v>
      </c>
      <c r="V503" s="435">
        <f>IF(Table1[[#This Row],[Asset Class]]&lt;&gt;"Local",0.25,IF(Q503="y",1,""))</f>
        <v>0.25</v>
      </c>
      <c r="W503" s="435">
        <f>IF(Table1[[#This Row],[Asset Class]]&lt;&gt;"Local",0.25,IF(R503="y",1,""))</f>
        <v>0.25</v>
      </c>
      <c r="X503" s="435">
        <f>IF(Table1[[#This Row],[Asset Class]]&lt;&gt;"Local",0.25,IF(S503="y",1,""))</f>
        <v>0.25</v>
      </c>
      <c r="Y503" s="109">
        <f t="shared" si="43"/>
        <v>1</v>
      </c>
      <c r="AA503" s="274">
        <f t="shared" si="44"/>
        <v>54021.25</v>
      </c>
      <c r="AB503" s="275">
        <f t="shared" si="45"/>
        <v>54021.25</v>
      </c>
      <c r="AC503" s="275">
        <f t="shared" si="46"/>
        <v>54021.25</v>
      </c>
      <c r="AD503" s="275">
        <f t="shared" si="47"/>
        <v>54021.25</v>
      </c>
      <c r="AE503" s="276">
        <f t="shared" si="48"/>
        <v>216085</v>
      </c>
    </row>
    <row r="504" spans="2:31">
      <c r="B504" s="227" t="s">
        <v>896</v>
      </c>
      <c r="C504" s="228" t="s">
        <v>901</v>
      </c>
      <c r="D504" s="228" t="s">
        <v>100</v>
      </c>
      <c r="E504" s="228" t="s">
        <v>142</v>
      </c>
      <c r="F504" s="258" t="s">
        <v>102</v>
      </c>
      <c r="G504" s="374">
        <v>0.5</v>
      </c>
      <c r="H504" s="377">
        <v>3676.4535152575509</v>
      </c>
      <c r="I504" s="382">
        <v>236.89696198394208</v>
      </c>
      <c r="J504" s="349">
        <f>Table1[[#This Row],[Embellishment Area (m2)]]*Table1[[#This Row],[Construction Unit Rate ($/m)]]*Table1[[#This Row],[Embellishment Area Factor]]</f>
        <v>435470.33431984909</v>
      </c>
      <c r="K504" s="263">
        <v>0</v>
      </c>
      <c r="L504" s="354">
        <v>76.269268802397988</v>
      </c>
      <c r="M504" s="101">
        <f>Table1[[#This Row],[Size of land (m2)]]*Table1[[#This Row],[Land Unit Rate ($/m2)]]</f>
        <v>0</v>
      </c>
      <c r="N504" s="261">
        <v>2021</v>
      </c>
      <c r="O504" s="219">
        <f>ROUND(IF(Table1[[#This Row],[Valuation Year]]=2016,(Table1[[#This Row],[Total Construction Cost ($)]]+Table1[[#This Row],[Land Value]])*('General Input Sheet'!$G$38/'General Input Sheet'!$G$43),Table1[[#This Row],[Total Construction Cost ($)]]+Table1[[#This Row],[Land Value]]),0)</f>
        <v>435470</v>
      </c>
      <c r="P504" s="139" t="str" cm="1">
        <f t="array" ref="P504">_xlfn.IFS(Table1[[#This Row],[Asset Class]]&lt;&gt;"Local","y",P$11=$E504,"y",Table1[[#This Row],[Asset Class]]="Local","")</f>
        <v>y</v>
      </c>
      <c r="Q504" s="99" t="str" cm="1">
        <f t="array" ref="Q504">_xlfn.IFS(Table1[[#This Row],[Asset Class]]&lt;&gt;"Local","y",Q$11=$E504,"y",Table1[[#This Row],[Asset Class]]="Local","")</f>
        <v>y</v>
      </c>
      <c r="R504" s="99" t="str" cm="1">
        <f t="array" ref="R504">_xlfn.IFS(Table1[[#This Row],[Asset Class]]&lt;&gt;"Local","y",R$11=$E504,"y",Table1[[#This Row],[Asset Class]]="Local","")</f>
        <v>y</v>
      </c>
      <c r="S504" s="358" t="str" cm="1">
        <f t="array" ref="S504">_xlfn.IFS(Table1[[#This Row],[Asset Class]]&lt;&gt;"Local","y",S$11=$E504,"y",Table1[[#This Row],[Asset Class]]="Local","")</f>
        <v>y</v>
      </c>
      <c r="U504" s="109">
        <f>IF(Table1[[#This Row],[Asset Class]]&lt;&gt;"Local",0.25,IF(P504="y",1,""))</f>
        <v>0.25</v>
      </c>
      <c r="V504" s="435">
        <f>IF(Table1[[#This Row],[Asset Class]]&lt;&gt;"Local",0.25,IF(Q504="y",1,""))</f>
        <v>0.25</v>
      </c>
      <c r="W504" s="435">
        <f>IF(Table1[[#This Row],[Asset Class]]&lt;&gt;"Local",0.25,IF(R504="y",1,""))</f>
        <v>0.25</v>
      </c>
      <c r="X504" s="435">
        <f>IF(Table1[[#This Row],[Asset Class]]&lt;&gt;"Local",0.25,IF(S504="y",1,""))</f>
        <v>0.25</v>
      </c>
      <c r="Y504" s="109">
        <f t="shared" si="43"/>
        <v>1</v>
      </c>
      <c r="AA504" s="274">
        <f t="shared" si="44"/>
        <v>108867.5</v>
      </c>
      <c r="AB504" s="275">
        <f t="shared" si="45"/>
        <v>108867.5</v>
      </c>
      <c r="AC504" s="275">
        <f t="shared" si="46"/>
        <v>108867.5</v>
      </c>
      <c r="AD504" s="275">
        <f t="shared" si="47"/>
        <v>108867.5</v>
      </c>
      <c r="AE504" s="276">
        <f t="shared" si="48"/>
        <v>435470</v>
      </c>
    </row>
    <row r="505" spans="2:31">
      <c r="B505" s="227" t="s">
        <v>896</v>
      </c>
      <c r="C505" s="228" t="s">
        <v>902</v>
      </c>
      <c r="D505" s="228" t="s">
        <v>100</v>
      </c>
      <c r="E505" s="228" t="s">
        <v>142</v>
      </c>
      <c r="F505" s="258" t="s">
        <v>107</v>
      </c>
      <c r="G505" s="374">
        <v>0.5</v>
      </c>
      <c r="H505" s="377">
        <v>2090.2133993151269</v>
      </c>
      <c r="I505" s="382">
        <v>236.89696198394208</v>
      </c>
      <c r="J505" s="349">
        <f>Table1[[#This Row],[Embellishment Area (m2)]]*Table1[[#This Row],[Construction Unit Rate ($/m)]]*Table1[[#This Row],[Embellishment Area Factor]]</f>
        <v>247582.60209794098</v>
      </c>
      <c r="K505" s="263">
        <v>0</v>
      </c>
      <c r="L505" s="354">
        <v>76.269268802397988</v>
      </c>
      <c r="M505" s="101">
        <f>Table1[[#This Row],[Size of land (m2)]]*Table1[[#This Row],[Land Unit Rate ($/m2)]]</f>
        <v>0</v>
      </c>
      <c r="N505" s="261">
        <v>2021</v>
      </c>
      <c r="O505" s="219">
        <f>ROUND(IF(Table1[[#This Row],[Valuation Year]]=2016,(Table1[[#This Row],[Total Construction Cost ($)]]+Table1[[#This Row],[Land Value]])*('General Input Sheet'!$G$38/'General Input Sheet'!$G$43),Table1[[#This Row],[Total Construction Cost ($)]]+Table1[[#This Row],[Land Value]]),0)</f>
        <v>247583</v>
      </c>
      <c r="P505" s="139" t="str" cm="1">
        <f t="array" ref="P505">_xlfn.IFS(Table1[[#This Row],[Asset Class]]&lt;&gt;"Local","y",P$11=$E505,"y",Table1[[#This Row],[Asset Class]]="Local","")</f>
        <v>y</v>
      </c>
      <c r="Q505" s="99" t="str" cm="1">
        <f t="array" ref="Q505">_xlfn.IFS(Table1[[#This Row],[Asset Class]]&lt;&gt;"Local","y",Q$11=$E505,"y",Table1[[#This Row],[Asset Class]]="Local","")</f>
        <v>y</v>
      </c>
      <c r="R505" s="99" t="str" cm="1">
        <f t="array" ref="R505">_xlfn.IFS(Table1[[#This Row],[Asset Class]]&lt;&gt;"Local","y",R$11=$E505,"y",Table1[[#This Row],[Asset Class]]="Local","")</f>
        <v>y</v>
      </c>
      <c r="S505" s="358" t="str" cm="1">
        <f t="array" ref="S505">_xlfn.IFS(Table1[[#This Row],[Asset Class]]&lt;&gt;"Local","y",S$11=$E505,"y",Table1[[#This Row],[Asset Class]]="Local","")</f>
        <v>y</v>
      </c>
      <c r="U505" s="109">
        <f>IF(Table1[[#This Row],[Asset Class]]&lt;&gt;"Local",0.25,IF(P505="y",1,""))</f>
        <v>0.25</v>
      </c>
      <c r="V505" s="435">
        <f>IF(Table1[[#This Row],[Asset Class]]&lt;&gt;"Local",0.25,IF(Q505="y",1,""))</f>
        <v>0.25</v>
      </c>
      <c r="W505" s="435">
        <f>IF(Table1[[#This Row],[Asset Class]]&lt;&gt;"Local",0.25,IF(R505="y",1,""))</f>
        <v>0.25</v>
      </c>
      <c r="X505" s="435">
        <f>IF(Table1[[#This Row],[Asset Class]]&lt;&gt;"Local",0.25,IF(S505="y",1,""))</f>
        <v>0.25</v>
      </c>
      <c r="Y505" s="109">
        <f t="shared" si="43"/>
        <v>1</v>
      </c>
      <c r="AA505" s="274">
        <f t="shared" si="44"/>
        <v>61895.75</v>
      </c>
      <c r="AB505" s="275">
        <f t="shared" si="45"/>
        <v>61895.75</v>
      </c>
      <c r="AC505" s="275">
        <f t="shared" si="46"/>
        <v>61895.75</v>
      </c>
      <c r="AD505" s="275">
        <f t="shared" si="47"/>
        <v>61895.75</v>
      </c>
      <c r="AE505" s="276">
        <f t="shared" si="48"/>
        <v>247583</v>
      </c>
    </row>
    <row r="506" spans="2:31">
      <c r="B506" s="227" t="s">
        <v>903</v>
      </c>
      <c r="C506" s="228" t="s">
        <v>904</v>
      </c>
      <c r="D506" s="228" t="s">
        <v>110</v>
      </c>
      <c r="E506" s="228" t="s">
        <v>142</v>
      </c>
      <c r="F506" s="258" t="s">
        <v>102</v>
      </c>
      <c r="G506" s="374">
        <v>0.5</v>
      </c>
      <c r="H506" s="377">
        <v>2980.283255434535</v>
      </c>
      <c r="I506" s="382">
        <v>115.6419902144599</v>
      </c>
      <c r="J506" s="349">
        <f>Table1[[#This Row],[Embellishment Area (m2)]]*Table1[[#This Row],[Construction Unit Rate ($/m)]]*Table1[[#This Row],[Embellishment Area Factor]]</f>
        <v>172322.94353063958</v>
      </c>
      <c r="K506" s="263">
        <v>5960.56651086907</v>
      </c>
      <c r="L506" s="354">
        <v>85.331826959272703</v>
      </c>
      <c r="M506" s="101">
        <f>Table1[[#This Row],[Size of land (m2)]]*Table1[[#This Row],[Land Unit Rate ($/m2)]]</f>
        <v>508626.03008471534</v>
      </c>
      <c r="N506" s="261">
        <v>2021</v>
      </c>
      <c r="O506" s="219">
        <f>ROUND(IF(Table1[[#This Row],[Valuation Year]]=2016,(Table1[[#This Row],[Total Construction Cost ($)]]+Table1[[#This Row],[Land Value]])*('General Input Sheet'!$G$38/'General Input Sheet'!$G$43),Table1[[#This Row],[Total Construction Cost ($)]]+Table1[[#This Row],[Land Value]]),0)</f>
        <v>680949</v>
      </c>
      <c r="P506" s="139" t="str" cm="1">
        <f t="array" ref="P506">_xlfn.IFS(Table1[[#This Row],[Asset Class]]&lt;&gt;"Local","y",P$11=$E506,"y",Table1[[#This Row],[Asset Class]]="Local","")</f>
        <v/>
      </c>
      <c r="Q506" s="99" t="str" cm="1">
        <f t="array" ref="Q506">_xlfn.IFS(Table1[[#This Row],[Asset Class]]&lt;&gt;"Local","y",Q$11=$E506,"y",Table1[[#This Row],[Asset Class]]="Local","")</f>
        <v>y</v>
      </c>
      <c r="R506" s="99" t="str" cm="1">
        <f t="array" ref="R506">_xlfn.IFS(Table1[[#This Row],[Asset Class]]&lt;&gt;"Local","y",R$11=$E506,"y",Table1[[#This Row],[Asset Class]]="Local","")</f>
        <v/>
      </c>
      <c r="S506" s="358" t="str" cm="1">
        <f t="array" ref="S506">_xlfn.IFS(Table1[[#This Row],[Asset Class]]&lt;&gt;"Local","y",S$11=$E506,"y",Table1[[#This Row],[Asset Class]]="Local","")</f>
        <v/>
      </c>
      <c r="U506" s="109" t="str">
        <f>IF(Table1[[#This Row],[Asset Class]]&lt;&gt;"Local",0.25,IF(P506="y",1,""))</f>
        <v/>
      </c>
      <c r="V506" s="435">
        <f>IF(Table1[[#This Row],[Asset Class]]&lt;&gt;"Local",0.25,IF(Q506="y",1,""))</f>
        <v>1</v>
      </c>
      <c r="W506" s="435" t="str">
        <f>IF(Table1[[#This Row],[Asset Class]]&lt;&gt;"Local",0.25,IF(R506="y",1,""))</f>
        <v/>
      </c>
      <c r="X506" s="435" t="str">
        <f>IF(Table1[[#This Row],[Asset Class]]&lt;&gt;"Local",0.25,IF(S506="y",1,""))</f>
        <v/>
      </c>
      <c r="Y506" s="109">
        <f t="shared" si="43"/>
        <v>1</v>
      </c>
      <c r="AA506" s="274" t="str">
        <f t="shared" si="44"/>
        <v/>
      </c>
      <c r="AB506" s="275">
        <f t="shared" si="45"/>
        <v>680949</v>
      </c>
      <c r="AC506" s="275" t="str">
        <f t="shared" si="46"/>
        <v/>
      </c>
      <c r="AD506" s="275" t="str">
        <f t="shared" si="47"/>
        <v/>
      </c>
      <c r="AE506" s="276">
        <f t="shared" si="48"/>
        <v>680949</v>
      </c>
    </row>
    <row r="507" spans="2:31">
      <c r="B507" s="227" t="s">
        <v>905</v>
      </c>
      <c r="C507" s="228" t="s">
        <v>906</v>
      </c>
      <c r="D507" s="228" t="s">
        <v>110</v>
      </c>
      <c r="E507" s="228" t="s">
        <v>142</v>
      </c>
      <c r="F507" s="258" t="s">
        <v>102</v>
      </c>
      <c r="G507" s="374">
        <v>0.5</v>
      </c>
      <c r="H507" s="377">
        <v>3641.7565991508709</v>
      </c>
      <c r="I507" s="382">
        <v>115.6419902144599</v>
      </c>
      <c r="J507" s="349">
        <f>Table1[[#This Row],[Embellishment Area (m2)]]*Table1[[#This Row],[Construction Unit Rate ($/m)]]*Table1[[#This Row],[Embellishment Area Factor]]</f>
        <v>210569.99050122488</v>
      </c>
      <c r="K507" s="263">
        <v>7283.5131983017418</v>
      </c>
      <c r="L507" s="354">
        <v>85.331826959272703</v>
      </c>
      <c r="M507" s="101">
        <f>Table1[[#This Row],[Size of land (m2)]]*Table1[[#This Row],[Land Unit Rate ($/m2)]]</f>
        <v>621515.48789306311</v>
      </c>
      <c r="N507" s="261">
        <v>2021</v>
      </c>
      <c r="O507" s="219">
        <f>ROUND(IF(Table1[[#This Row],[Valuation Year]]=2016,(Table1[[#This Row],[Total Construction Cost ($)]]+Table1[[#This Row],[Land Value]])*('General Input Sheet'!$G$38/'General Input Sheet'!$G$43),Table1[[#This Row],[Total Construction Cost ($)]]+Table1[[#This Row],[Land Value]]),0)</f>
        <v>832085</v>
      </c>
      <c r="P507" s="139" t="str" cm="1">
        <f t="array" ref="P507">_xlfn.IFS(Table1[[#This Row],[Asset Class]]&lt;&gt;"Local","y",P$11=$E507,"y",Table1[[#This Row],[Asset Class]]="Local","")</f>
        <v/>
      </c>
      <c r="Q507" s="99" t="str" cm="1">
        <f t="array" ref="Q507">_xlfn.IFS(Table1[[#This Row],[Asset Class]]&lt;&gt;"Local","y",Q$11=$E507,"y",Table1[[#This Row],[Asset Class]]="Local","")</f>
        <v>y</v>
      </c>
      <c r="R507" s="99" t="str" cm="1">
        <f t="array" ref="R507">_xlfn.IFS(Table1[[#This Row],[Asset Class]]&lt;&gt;"Local","y",R$11=$E507,"y",Table1[[#This Row],[Asset Class]]="Local","")</f>
        <v/>
      </c>
      <c r="S507" s="358" t="str" cm="1">
        <f t="array" ref="S507">_xlfn.IFS(Table1[[#This Row],[Asset Class]]&lt;&gt;"Local","y",S$11=$E507,"y",Table1[[#This Row],[Asset Class]]="Local","")</f>
        <v/>
      </c>
      <c r="U507" s="109" t="str">
        <f>IF(Table1[[#This Row],[Asset Class]]&lt;&gt;"Local",0.25,IF(P507="y",1,""))</f>
        <v/>
      </c>
      <c r="V507" s="435">
        <f>IF(Table1[[#This Row],[Asset Class]]&lt;&gt;"Local",0.25,IF(Q507="y",1,""))</f>
        <v>1</v>
      </c>
      <c r="W507" s="435" t="str">
        <f>IF(Table1[[#This Row],[Asset Class]]&lt;&gt;"Local",0.25,IF(R507="y",1,""))</f>
        <v/>
      </c>
      <c r="X507" s="435" t="str">
        <f>IF(Table1[[#This Row],[Asset Class]]&lt;&gt;"Local",0.25,IF(S507="y",1,""))</f>
        <v/>
      </c>
      <c r="Y507" s="109">
        <f t="shared" si="43"/>
        <v>1</v>
      </c>
      <c r="AA507" s="274" t="str">
        <f t="shared" si="44"/>
        <v/>
      </c>
      <c r="AB507" s="275">
        <f t="shared" si="45"/>
        <v>832085</v>
      </c>
      <c r="AC507" s="275" t="str">
        <f t="shared" si="46"/>
        <v/>
      </c>
      <c r="AD507" s="275" t="str">
        <f t="shared" si="47"/>
        <v/>
      </c>
      <c r="AE507" s="276">
        <f t="shared" si="48"/>
        <v>832085</v>
      </c>
    </row>
    <row r="508" spans="2:31">
      <c r="B508" s="227" t="s">
        <v>907</v>
      </c>
      <c r="C508" s="228" t="s">
        <v>908</v>
      </c>
      <c r="D508" s="228" t="s">
        <v>105</v>
      </c>
      <c r="E508" s="228" t="s">
        <v>142</v>
      </c>
      <c r="F508" s="258" t="s">
        <v>135</v>
      </c>
      <c r="G508" s="374">
        <v>0.5</v>
      </c>
      <c r="H508" s="377">
        <v>9940.1125312741806</v>
      </c>
      <c r="I508" s="382">
        <v>406.79298511948269</v>
      </c>
      <c r="J508" s="349">
        <f>Table1[[#This Row],[Embellishment Area (m2)]]*Table1[[#This Row],[Construction Unit Rate ($/m)]]*Table1[[#This Row],[Embellishment Area Factor]]</f>
        <v>2021784.0245103005</v>
      </c>
      <c r="K508" s="263">
        <v>19880.225062548361</v>
      </c>
      <c r="L508" s="354">
        <v>77.249060510664719</v>
      </c>
      <c r="M508" s="101">
        <f>Table1[[#This Row],[Size of land (m2)]]*Table1[[#This Row],[Land Unit Rate ($/m2)]]</f>
        <v>1535728.7088224317</v>
      </c>
      <c r="N508" s="261">
        <v>2021</v>
      </c>
      <c r="O508" s="219">
        <f>ROUND(IF(Table1[[#This Row],[Valuation Year]]=2016,(Table1[[#This Row],[Total Construction Cost ($)]]+Table1[[#This Row],[Land Value]])*('General Input Sheet'!$G$38/'General Input Sheet'!$G$43),Table1[[#This Row],[Total Construction Cost ($)]]+Table1[[#This Row],[Land Value]]),0)</f>
        <v>3557513</v>
      </c>
      <c r="P508" s="139" t="str" cm="1">
        <f t="array" ref="P508">_xlfn.IFS(Table1[[#This Row],[Asset Class]]&lt;&gt;"Local","y",P$11=$E508,"y",Table1[[#This Row],[Asset Class]]="Local","")</f>
        <v>y</v>
      </c>
      <c r="Q508" s="99" t="str" cm="1">
        <f t="array" ref="Q508">_xlfn.IFS(Table1[[#This Row],[Asset Class]]&lt;&gt;"Local","y",Q$11=$E508,"y",Table1[[#This Row],[Asset Class]]="Local","")</f>
        <v>y</v>
      </c>
      <c r="R508" s="99" t="str" cm="1">
        <f t="array" ref="R508">_xlfn.IFS(Table1[[#This Row],[Asset Class]]&lt;&gt;"Local","y",R$11=$E508,"y",Table1[[#This Row],[Asset Class]]="Local","")</f>
        <v>y</v>
      </c>
      <c r="S508" s="358" t="str" cm="1">
        <f t="array" ref="S508">_xlfn.IFS(Table1[[#This Row],[Asset Class]]&lt;&gt;"Local","y",S$11=$E508,"y",Table1[[#This Row],[Asset Class]]="Local","")</f>
        <v>y</v>
      </c>
      <c r="U508" s="109">
        <f>IF(Table1[[#This Row],[Asset Class]]&lt;&gt;"Local",0.25,IF(P508="y",1,""))</f>
        <v>0.25</v>
      </c>
      <c r="V508" s="435">
        <f>IF(Table1[[#This Row],[Asset Class]]&lt;&gt;"Local",0.25,IF(Q508="y",1,""))</f>
        <v>0.25</v>
      </c>
      <c r="W508" s="435">
        <f>IF(Table1[[#This Row],[Asset Class]]&lt;&gt;"Local",0.25,IF(R508="y",1,""))</f>
        <v>0.25</v>
      </c>
      <c r="X508" s="435">
        <f>IF(Table1[[#This Row],[Asset Class]]&lt;&gt;"Local",0.25,IF(S508="y",1,""))</f>
        <v>0.25</v>
      </c>
      <c r="Y508" s="109">
        <f t="shared" si="43"/>
        <v>1</v>
      </c>
      <c r="AA508" s="274">
        <f t="shared" si="44"/>
        <v>889378.25</v>
      </c>
      <c r="AB508" s="275">
        <f t="shared" si="45"/>
        <v>889378.25</v>
      </c>
      <c r="AC508" s="275">
        <f t="shared" si="46"/>
        <v>889378.25</v>
      </c>
      <c r="AD508" s="275">
        <f t="shared" si="47"/>
        <v>889378.25</v>
      </c>
      <c r="AE508" s="276">
        <f t="shared" si="48"/>
        <v>3557513</v>
      </c>
    </row>
    <row r="509" spans="2:31">
      <c r="B509" s="227" t="s">
        <v>909</v>
      </c>
      <c r="C509" s="228" t="s">
        <v>910</v>
      </c>
      <c r="D509" s="228" t="s">
        <v>105</v>
      </c>
      <c r="E509" s="228" t="s">
        <v>142</v>
      </c>
      <c r="F509" s="258" t="s">
        <v>135</v>
      </c>
      <c r="G509" s="374">
        <v>0.5</v>
      </c>
      <c r="H509" s="377">
        <v>16417.829177641746</v>
      </c>
      <c r="I509" s="382">
        <v>406.79298511948269</v>
      </c>
      <c r="J509" s="349">
        <f>Table1[[#This Row],[Embellishment Area (m2)]]*Table1[[#This Row],[Construction Unit Rate ($/m)]]*Table1[[#This Row],[Embellishment Area Factor]]</f>
        <v>3339328.8701773137</v>
      </c>
      <c r="K509" s="263">
        <v>32835.658355283493</v>
      </c>
      <c r="L509" s="354">
        <v>77.249060510664719</v>
      </c>
      <c r="M509" s="101">
        <f>Table1[[#This Row],[Size of land (m2)]]*Table1[[#This Row],[Land Unit Rate ($/m2)]]</f>
        <v>2536523.7591948081</v>
      </c>
      <c r="N509" s="261">
        <v>2021</v>
      </c>
      <c r="O509" s="219">
        <f>ROUND(IF(Table1[[#This Row],[Valuation Year]]=2016,(Table1[[#This Row],[Total Construction Cost ($)]]+Table1[[#This Row],[Land Value]])*('General Input Sheet'!$G$38/'General Input Sheet'!$G$43),Table1[[#This Row],[Total Construction Cost ($)]]+Table1[[#This Row],[Land Value]]),0)</f>
        <v>5875853</v>
      </c>
      <c r="P509" s="139" t="str" cm="1">
        <f t="array" ref="P509">_xlfn.IFS(Table1[[#This Row],[Asset Class]]&lt;&gt;"Local","y",P$11=$E509,"y",Table1[[#This Row],[Asset Class]]="Local","")</f>
        <v>y</v>
      </c>
      <c r="Q509" s="99" t="str" cm="1">
        <f t="array" ref="Q509">_xlfn.IFS(Table1[[#This Row],[Asset Class]]&lt;&gt;"Local","y",Q$11=$E509,"y",Table1[[#This Row],[Asset Class]]="Local","")</f>
        <v>y</v>
      </c>
      <c r="R509" s="99" t="str" cm="1">
        <f t="array" ref="R509">_xlfn.IFS(Table1[[#This Row],[Asset Class]]&lt;&gt;"Local","y",R$11=$E509,"y",Table1[[#This Row],[Asset Class]]="Local","")</f>
        <v>y</v>
      </c>
      <c r="S509" s="358" t="str" cm="1">
        <f t="array" ref="S509">_xlfn.IFS(Table1[[#This Row],[Asset Class]]&lt;&gt;"Local","y",S$11=$E509,"y",Table1[[#This Row],[Asset Class]]="Local","")</f>
        <v>y</v>
      </c>
      <c r="U509" s="109">
        <f>IF(Table1[[#This Row],[Asset Class]]&lt;&gt;"Local",0.25,IF(P509="y",1,""))</f>
        <v>0.25</v>
      </c>
      <c r="V509" s="435">
        <f>IF(Table1[[#This Row],[Asset Class]]&lt;&gt;"Local",0.25,IF(Q509="y",1,""))</f>
        <v>0.25</v>
      </c>
      <c r="W509" s="435">
        <f>IF(Table1[[#This Row],[Asset Class]]&lt;&gt;"Local",0.25,IF(R509="y",1,""))</f>
        <v>0.25</v>
      </c>
      <c r="X509" s="435">
        <f>IF(Table1[[#This Row],[Asset Class]]&lt;&gt;"Local",0.25,IF(S509="y",1,""))</f>
        <v>0.25</v>
      </c>
      <c r="Y509" s="109">
        <f t="shared" si="43"/>
        <v>1</v>
      </c>
      <c r="AA509" s="274">
        <f t="shared" si="44"/>
        <v>1468963.25</v>
      </c>
      <c r="AB509" s="275">
        <f t="shared" si="45"/>
        <v>1468963.25</v>
      </c>
      <c r="AC509" s="275">
        <f t="shared" si="46"/>
        <v>1468963.25</v>
      </c>
      <c r="AD509" s="275">
        <f t="shared" si="47"/>
        <v>1468963.25</v>
      </c>
      <c r="AE509" s="276">
        <f t="shared" si="48"/>
        <v>5875853</v>
      </c>
    </row>
    <row r="510" spans="2:31">
      <c r="B510" s="227" t="s">
        <v>909</v>
      </c>
      <c r="C510" s="228" t="s">
        <v>911</v>
      </c>
      <c r="D510" s="228" t="s">
        <v>105</v>
      </c>
      <c r="E510" s="228" t="s">
        <v>142</v>
      </c>
      <c r="F510" s="258" t="s">
        <v>102</v>
      </c>
      <c r="G510" s="374">
        <v>0.5</v>
      </c>
      <c r="H510" s="377">
        <v>20293.88129733465</v>
      </c>
      <c r="I510" s="382">
        <v>406.79298511948269</v>
      </c>
      <c r="J510" s="349">
        <f>Table1[[#This Row],[Embellishment Area (m2)]]*Table1[[#This Row],[Construction Unit Rate ($/m)]]*Table1[[#This Row],[Embellishment Area Factor]]</f>
        <v>4127704.2763016014</v>
      </c>
      <c r="K510" s="263">
        <v>40587.762594669301</v>
      </c>
      <c r="L510" s="354">
        <v>77.249060510664719</v>
      </c>
      <c r="M510" s="101">
        <f>Table1[[#This Row],[Size of land (m2)]]*Table1[[#This Row],[Land Unit Rate ($/m2)]]</f>
        <v>3135366.5286681028</v>
      </c>
      <c r="N510" s="261">
        <v>2021</v>
      </c>
      <c r="O510" s="219">
        <f>ROUND(IF(Table1[[#This Row],[Valuation Year]]=2016,(Table1[[#This Row],[Total Construction Cost ($)]]+Table1[[#This Row],[Land Value]])*('General Input Sheet'!$G$38/'General Input Sheet'!$G$43),Table1[[#This Row],[Total Construction Cost ($)]]+Table1[[#This Row],[Land Value]]),0)</f>
        <v>7263071</v>
      </c>
      <c r="P510" s="139" t="str" cm="1">
        <f t="array" ref="P510">_xlfn.IFS(Table1[[#This Row],[Asset Class]]&lt;&gt;"Local","y",P$11=$E510,"y",Table1[[#This Row],[Asset Class]]="Local","")</f>
        <v>y</v>
      </c>
      <c r="Q510" s="99" t="str" cm="1">
        <f t="array" ref="Q510">_xlfn.IFS(Table1[[#This Row],[Asset Class]]&lt;&gt;"Local","y",Q$11=$E510,"y",Table1[[#This Row],[Asset Class]]="Local","")</f>
        <v>y</v>
      </c>
      <c r="R510" s="99" t="str" cm="1">
        <f t="array" ref="R510">_xlfn.IFS(Table1[[#This Row],[Asset Class]]&lt;&gt;"Local","y",R$11=$E510,"y",Table1[[#This Row],[Asset Class]]="Local","")</f>
        <v>y</v>
      </c>
      <c r="S510" s="358" t="str" cm="1">
        <f t="array" ref="S510">_xlfn.IFS(Table1[[#This Row],[Asset Class]]&lt;&gt;"Local","y",S$11=$E510,"y",Table1[[#This Row],[Asset Class]]="Local","")</f>
        <v>y</v>
      </c>
      <c r="U510" s="109">
        <f>IF(Table1[[#This Row],[Asset Class]]&lt;&gt;"Local",0.25,IF(P510="y",1,""))</f>
        <v>0.25</v>
      </c>
      <c r="V510" s="435">
        <f>IF(Table1[[#This Row],[Asset Class]]&lt;&gt;"Local",0.25,IF(Q510="y",1,""))</f>
        <v>0.25</v>
      </c>
      <c r="W510" s="435">
        <f>IF(Table1[[#This Row],[Asset Class]]&lt;&gt;"Local",0.25,IF(R510="y",1,""))</f>
        <v>0.25</v>
      </c>
      <c r="X510" s="435">
        <f>IF(Table1[[#This Row],[Asset Class]]&lt;&gt;"Local",0.25,IF(S510="y",1,""))</f>
        <v>0.25</v>
      </c>
      <c r="Y510" s="109">
        <f t="shared" si="43"/>
        <v>1</v>
      </c>
      <c r="AA510" s="274">
        <f t="shared" si="44"/>
        <v>1815767.75</v>
      </c>
      <c r="AB510" s="275">
        <f t="shared" si="45"/>
        <v>1815767.75</v>
      </c>
      <c r="AC510" s="275">
        <f t="shared" si="46"/>
        <v>1815767.75</v>
      </c>
      <c r="AD510" s="275">
        <f t="shared" si="47"/>
        <v>1815767.75</v>
      </c>
      <c r="AE510" s="276">
        <f t="shared" si="48"/>
        <v>7263071</v>
      </c>
    </row>
    <row r="511" spans="2:31">
      <c r="B511" s="227" t="s">
        <v>912</v>
      </c>
      <c r="C511" s="228" t="s">
        <v>913</v>
      </c>
      <c r="D511" s="228" t="s">
        <v>105</v>
      </c>
      <c r="E511" s="228" t="s">
        <v>142</v>
      </c>
      <c r="F511" s="258" t="s">
        <v>102</v>
      </c>
      <c r="G511" s="374">
        <v>0.5</v>
      </c>
      <c r="H511" s="377">
        <v>45235.536128523585</v>
      </c>
      <c r="I511" s="382">
        <v>406.79298511948269</v>
      </c>
      <c r="J511" s="349">
        <f>Table1[[#This Row],[Embellishment Area (m2)]]*Table1[[#This Row],[Construction Unit Rate ($/m)]]*Table1[[#This Row],[Embellishment Area Factor]]</f>
        <v>9200749.3876011577</v>
      </c>
      <c r="K511" s="263">
        <v>0</v>
      </c>
      <c r="L511" s="354">
        <v>77.249060510664719</v>
      </c>
      <c r="M511" s="101">
        <f>Table1[[#This Row],[Size of land (m2)]]*Table1[[#This Row],[Land Unit Rate ($/m2)]]</f>
        <v>0</v>
      </c>
      <c r="N511" s="261">
        <v>2021</v>
      </c>
      <c r="O511" s="219">
        <f>ROUND(IF(Table1[[#This Row],[Valuation Year]]=2016,(Table1[[#This Row],[Total Construction Cost ($)]]+Table1[[#This Row],[Land Value]])*('General Input Sheet'!$G$38/'General Input Sheet'!$G$43),Table1[[#This Row],[Total Construction Cost ($)]]+Table1[[#This Row],[Land Value]]),0)</f>
        <v>9200749</v>
      </c>
      <c r="P511" s="139" t="str" cm="1">
        <f t="array" ref="P511">_xlfn.IFS(Table1[[#This Row],[Asset Class]]&lt;&gt;"Local","y",P$11=$E511,"y",Table1[[#This Row],[Asset Class]]="Local","")</f>
        <v>y</v>
      </c>
      <c r="Q511" s="99" t="str" cm="1">
        <f t="array" ref="Q511">_xlfn.IFS(Table1[[#This Row],[Asset Class]]&lt;&gt;"Local","y",Q$11=$E511,"y",Table1[[#This Row],[Asset Class]]="Local","")</f>
        <v>y</v>
      </c>
      <c r="R511" s="99" t="str" cm="1">
        <f t="array" ref="R511">_xlfn.IFS(Table1[[#This Row],[Asset Class]]&lt;&gt;"Local","y",R$11=$E511,"y",Table1[[#This Row],[Asset Class]]="Local","")</f>
        <v>y</v>
      </c>
      <c r="S511" s="358" t="str" cm="1">
        <f t="array" ref="S511">_xlfn.IFS(Table1[[#This Row],[Asset Class]]&lt;&gt;"Local","y",S$11=$E511,"y",Table1[[#This Row],[Asset Class]]="Local","")</f>
        <v>y</v>
      </c>
      <c r="U511" s="109">
        <f>IF(Table1[[#This Row],[Asset Class]]&lt;&gt;"Local",0.25,IF(P511="y",1,""))</f>
        <v>0.25</v>
      </c>
      <c r="V511" s="435">
        <f>IF(Table1[[#This Row],[Asset Class]]&lt;&gt;"Local",0.25,IF(Q511="y",1,""))</f>
        <v>0.25</v>
      </c>
      <c r="W511" s="435">
        <f>IF(Table1[[#This Row],[Asset Class]]&lt;&gt;"Local",0.25,IF(R511="y",1,""))</f>
        <v>0.25</v>
      </c>
      <c r="X511" s="435">
        <f>IF(Table1[[#This Row],[Asset Class]]&lt;&gt;"Local",0.25,IF(S511="y",1,""))</f>
        <v>0.25</v>
      </c>
      <c r="Y511" s="109">
        <f t="shared" si="43"/>
        <v>1</v>
      </c>
      <c r="AA511" s="274">
        <f t="shared" si="44"/>
        <v>2300187.25</v>
      </c>
      <c r="AB511" s="275">
        <f t="shared" si="45"/>
        <v>2300187.25</v>
      </c>
      <c r="AC511" s="275">
        <f t="shared" si="46"/>
        <v>2300187.25</v>
      </c>
      <c r="AD511" s="275">
        <f t="shared" si="47"/>
        <v>2300187.25</v>
      </c>
      <c r="AE511" s="276">
        <f t="shared" si="48"/>
        <v>9200749</v>
      </c>
    </row>
    <row r="512" spans="2:31">
      <c r="B512" s="227" t="s">
        <v>912</v>
      </c>
      <c r="C512" s="228" t="s">
        <v>914</v>
      </c>
      <c r="D512" s="228" t="s">
        <v>105</v>
      </c>
      <c r="E512" s="228" t="s">
        <v>142</v>
      </c>
      <c r="F512" s="258" t="s">
        <v>107</v>
      </c>
      <c r="G512" s="374">
        <v>0.5</v>
      </c>
      <c r="H512" s="377">
        <v>102362.96211564149</v>
      </c>
      <c r="I512" s="382">
        <v>406.79298511948269</v>
      </c>
      <c r="J512" s="349">
        <f>Table1[[#This Row],[Embellishment Area (m2)]]*Table1[[#This Row],[Construction Unit Rate ($/m)]]*Table1[[#This Row],[Embellishment Area Factor]]</f>
        <v>20820267.462347161</v>
      </c>
      <c r="K512" s="263">
        <v>0</v>
      </c>
      <c r="L512" s="354">
        <v>77.249060510664719</v>
      </c>
      <c r="M512" s="101">
        <f>Table1[[#This Row],[Size of land (m2)]]*Table1[[#This Row],[Land Unit Rate ($/m2)]]</f>
        <v>0</v>
      </c>
      <c r="N512" s="261">
        <v>2021</v>
      </c>
      <c r="O512" s="219">
        <f>ROUND(IF(Table1[[#This Row],[Valuation Year]]=2016,(Table1[[#This Row],[Total Construction Cost ($)]]+Table1[[#This Row],[Land Value]])*('General Input Sheet'!$G$38/'General Input Sheet'!$G$43),Table1[[#This Row],[Total Construction Cost ($)]]+Table1[[#This Row],[Land Value]]),0)</f>
        <v>20820267</v>
      </c>
      <c r="P512" s="139" t="str" cm="1">
        <f t="array" ref="P512">_xlfn.IFS(Table1[[#This Row],[Asset Class]]&lt;&gt;"Local","y",P$11=$E512,"y",Table1[[#This Row],[Asset Class]]="Local","")</f>
        <v>y</v>
      </c>
      <c r="Q512" s="99" t="str" cm="1">
        <f t="array" ref="Q512">_xlfn.IFS(Table1[[#This Row],[Asset Class]]&lt;&gt;"Local","y",Q$11=$E512,"y",Table1[[#This Row],[Asset Class]]="Local","")</f>
        <v>y</v>
      </c>
      <c r="R512" s="99" t="str" cm="1">
        <f t="array" ref="R512">_xlfn.IFS(Table1[[#This Row],[Asset Class]]&lt;&gt;"Local","y",R$11=$E512,"y",Table1[[#This Row],[Asset Class]]="Local","")</f>
        <v>y</v>
      </c>
      <c r="S512" s="358" t="str" cm="1">
        <f t="array" ref="S512">_xlfn.IFS(Table1[[#This Row],[Asset Class]]&lt;&gt;"Local","y",S$11=$E512,"y",Table1[[#This Row],[Asset Class]]="Local","")</f>
        <v>y</v>
      </c>
      <c r="U512" s="109">
        <f>IF(Table1[[#This Row],[Asset Class]]&lt;&gt;"Local",0.25,IF(P512="y",1,""))</f>
        <v>0.25</v>
      </c>
      <c r="V512" s="435">
        <f>IF(Table1[[#This Row],[Asset Class]]&lt;&gt;"Local",0.25,IF(Q512="y",1,""))</f>
        <v>0.25</v>
      </c>
      <c r="W512" s="435">
        <f>IF(Table1[[#This Row],[Asset Class]]&lt;&gt;"Local",0.25,IF(R512="y",1,""))</f>
        <v>0.25</v>
      </c>
      <c r="X512" s="435">
        <f>IF(Table1[[#This Row],[Asset Class]]&lt;&gt;"Local",0.25,IF(S512="y",1,""))</f>
        <v>0.25</v>
      </c>
      <c r="Y512" s="109">
        <f t="shared" si="43"/>
        <v>1</v>
      </c>
      <c r="AA512" s="274">
        <f t="shared" si="44"/>
        <v>5205066.75</v>
      </c>
      <c r="AB512" s="275">
        <f t="shared" si="45"/>
        <v>5205066.75</v>
      </c>
      <c r="AC512" s="275">
        <f t="shared" si="46"/>
        <v>5205066.75</v>
      </c>
      <c r="AD512" s="275">
        <f t="shared" si="47"/>
        <v>5205066.75</v>
      </c>
      <c r="AE512" s="276">
        <f t="shared" si="48"/>
        <v>20820267</v>
      </c>
    </row>
    <row r="513" spans="2:31">
      <c r="B513" s="227" t="s">
        <v>915</v>
      </c>
      <c r="C513" s="228" t="s">
        <v>916</v>
      </c>
      <c r="D513" s="228" t="s">
        <v>105</v>
      </c>
      <c r="E513" s="228" t="s">
        <v>142</v>
      </c>
      <c r="F513" s="258" t="s">
        <v>135</v>
      </c>
      <c r="G513" s="374">
        <v>0.5</v>
      </c>
      <c r="H513" s="377">
        <v>6027.79921322263</v>
      </c>
      <c r="I513" s="382">
        <v>406.79298511948269</v>
      </c>
      <c r="J513" s="349">
        <f>Table1[[#This Row],[Embellishment Area (m2)]]*Table1[[#This Row],[Construction Unit Rate ($/m)]]*Table1[[#This Row],[Embellishment Area Factor]]</f>
        <v>1226033.2178238514</v>
      </c>
      <c r="K513" s="263">
        <v>0</v>
      </c>
      <c r="L513" s="354">
        <v>77.249060510664719</v>
      </c>
      <c r="M513" s="101">
        <f>Table1[[#This Row],[Size of land (m2)]]*Table1[[#This Row],[Land Unit Rate ($/m2)]]</f>
        <v>0</v>
      </c>
      <c r="N513" s="261">
        <v>2021</v>
      </c>
      <c r="O513" s="219">
        <f>ROUND(IF(Table1[[#This Row],[Valuation Year]]=2016,(Table1[[#This Row],[Total Construction Cost ($)]]+Table1[[#This Row],[Land Value]])*('General Input Sheet'!$G$38/'General Input Sheet'!$G$43),Table1[[#This Row],[Total Construction Cost ($)]]+Table1[[#This Row],[Land Value]]),0)</f>
        <v>1226033</v>
      </c>
      <c r="P513" s="139" t="str" cm="1">
        <f t="array" ref="P513">_xlfn.IFS(Table1[[#This Row],[Asset Class]]&lt;&gt;"Local","y",P$11=$E513,"y",Table1[[#This Row],[Asset Class]]="Local","")</f>
        <v>y</v>
      </c>
      <c r="Q513" s="99" t="str" cm="1">
        <f t="array" ref="Q513">_xlfn.IFS(Table1[[#This Row],[Asset Class]]&lt;&gt;"Local","y",Q$11=$E513,"y",Table1[[#This Row],[Asset Class]]="Local","")</f>
        <v>y</v>
      </c>
      <c r="R513" s="99" t="str" cm="1">
        <f t="array" ref="R513">_xlfn.IFS(Table1[[#This Row],[Asset Class]]&lt;&gt;"Local","y",R$11=$E513,"y",Table1[[#This Row],[Asset Class]]="Local","")</f>
        <v>y</v>
      </c>
      <c r="S513" s="358" t="str" cm="1">
        <f t="array" ref="S513">_xlfn.IFS(Table1[[#This Row],[Asset Class]]&lt;&gt;"Local","y",S$11=$E513,"y",Table1[[#This Row],[Asset Class]]="Local","")</f>
        <v>y</v>
      </c>
      <c r="U513" s="109">
        <f>IF(Table1[[#This Row],[Asset Class]]&lt;&gt;"Local",0.25,IF(P513="y",1,""))</f>
        <v>0.25</v>
      </c>
      <c r="V513" s="435">
        <f>IF(Table1[[#This Row],[Asset Class]]&lt;&gt;"Local",0.25,IF(Q513="y",1,""))</f>
        <v>0.25</v>
      </c>
      <c r="W513" s="435">
        <f>IF(Table1[[#This Row],[Asset Class]]&lt;&gt;"Local",0.25,IF(R513="y",1,""))</f>
        <v>0.25</v>
      </c>
      <c r="X513" s="435">
        <f>IF(Table1[[#This Row],[Asset Class]]&lt;&gt;"Local",0.25,IF(S513="y",1,""))</f>
        <v>0.25</v>
      </c>
      <c r="Y513" s="109">
        <f t="shared" si="43"/>
        <v>1</v>
      </c>
      <c r="AA513" s="274">
        <f t="shared" si="44"/>
        <v>306508.25</v>
      </c>
      <c r="AB513" s="275">
        <f t="shared" si="45"/>
        <v>306508.25</v>
      </c>
      <c r="AC513" s="275">
        <f t="shared" si="46"/>
        <v>306508.25</v>
      </c>
      <c r="AD513" s="275">
        <f t="shared" si="47"/>
        <v>306508.25</v>
      </c>
      <c r="AE513" s="276">
        <f t="shared" si="48"/>
        <v>1226033</v>
      </c>
    </row>
    <row r="514" spans="2:31">
      <c r="B514" s="227" t="s">
        <v>915</v>
      </c>
      <c r="C514" s="228" t="s">
        <v>917</v>
      </c>
      <c r="D514" s="228" t="s">
        <v>105</v>
      </c>
      <c r="E514" s="228" t="s">
        <v>142</v>
      </c>
      <c r="F514" s="258" t="s">
        <v>130</v>
      </c>
      <c r="G514" s="374">
        <v>0.5</v>
      </c>
      <c r="H514" s="377">
        <v>6694.8510932379304</v>
      </c>
      <c r="I514" s="382">
        <v>406.79298511948269</v>
      </c>
      <c r="J514" s="349">
        <f>Table1[[#This Row],[Embellishment Area (m2)]]*Table1[[#This Row],[Construction Unit Rate ($/m)]]*Table1[[#This Row],[Embellishment Area Factor]]</f>
        <v>1361709.230574345</v>
      </c>
      <c r="K514" s="263">
        <v>0</v>
      </c>
      <c r="L514" s="354">
        <v>77.249060510664719</v>
      </c>
      <c r="M514" s="101">
        <f>Table1[[#This Row],[Size of land (m2)]]*Table1[[#This Row],[Land Unit Rate ($/m2)]]</f>
        <v>0</v>
      </c>
      <c r="N514" s="261">
        <v>2021</v>
      </c>
      <c r="O514" s="219">
        <f>ROUND(IF(Table1[[#This Row],[Valuation Year]]=2016,(Table1[[#This Row],[Total Construction Cost ($)]]+Table1[[#This Row],[Land Value]])*('General Input Sheet'!$G$38/'General Input Sheet'!$G$43),Table1[[#This Row],[Total Construction Cost ($)]]+Table1[[#This Row],[Land Value]]),0)</f>
        <v>1361709</v>
      </c>
      <c r="P514" s="139" t="str" cm="1">
        <f t="array" ref="P514">_xlfn.IFS(Table1[[#This Row],[Asset Class]]&lt;&gt;"Local","y",P$11=$E514,"y",Table1[[#This Row],[Asset Class]]="Local","")</f>
        <v>y</v>
      </c>
      <c r="Q514" s="99" t="str" cm="1">
        <f t="array" ref="Q514">_xlfn.IFS(Table1[[#This Row],[Asset Class]]&lt;&gt;"Local","y",Q$11=$E514,"y",Table1[[#This Row],[Asset Class]]="Local","")</f>
        <v>y</v>
      </c>
      <c r="R514" s="99" t="str" cm="1">
        <f t="array" ref="R514">_xlfn.IFS(Table1[[#This Row],[Asset Class]]&lt;&gt;"Local","y",R$11=$E514,"y",Table1[[#This Row],[Asset Class]]="Local","")</f>
        <v>y</v>
      </c>
      <c r="S514" s="358" t="str" cm="1">
        <f t="array" ref="S514">_xlfn.IFS(Table1[[#This Row],[Asset Class]]&lt;&gt;"Local","y",S$11=$E514,"y",Table1[[#This Row],[Asset Class]]="Local","")</f>
        <v>y</v>
      </c>
      <c r="U514" s="109">
        <f>IF(Table1[[#This Row],[Asset Class]]&lt;&gt;"Local",0.25,IF(P514="y",1,""))</f>
        <v>0.25</v>
      </c>
      <c r="V514" s="435">
        <f>IF(Table1[[#This Row],[Asset Class]]&lt;&gt;"Local",0.25,IF(Q514="y",1,""))</f>
        <v>0.25</v>
      </c>
      <c r="W514" s="435">
        <f>IF(Table1[[#This Row],[Asset Class]]&lt;&gt;"Local",0.25,IF(R514="y",1,""))</f>
        <v>0.25</v>
      </c>
      <c r="X514" s="435">
        <f>IF(Table1[[#This Row],[Asset Class]]&lt;&gt;"Local",0.25,IF(S514="y",1,""))</f>
        <v>0.25</v>
      </c>
      <c r="Y514" s="109">
        <f t="shared" si="43"/>
        <v>1</v>
      </c>
      <c r="AA514" s="274">
        <f t="shared" si="44"/>
        <v>340427.25</v>
      </c>
      <c r="AB514" s="275">
        <f t="shared" si="45"/>
        <v>340427.25</v>
      </c>
      <c r="AC514" s="275">
        <f t="shared" si="46"/>
        <v>340427.25</v>
      </c>
      <c r="AD514" s="275">
        <f t="shared" si="47"/>
        <v>340427.25</v>
      </c>
      <c r="AE514" s="276">
        <f t="shared" si="48"/>
        <v>1361709</v>
      </c>
    </row>
    <row r="515" spans="2:31">
      <c r="B515" s="227" t="s">
        <v>918</v>
      </c>
      <c r="C515" s="228" t="s">
        <v>919</v>
      </c>
      <c r="D515" s="228" t="s">
        <v>110</v>
      </c>
      <c r="E515" s="228" t="s">
        <v>142</v>
      </c>
      <c r="F515" s="258" t="s">
        <v>102</v>
      </c>
      <c r="G515" s="374">
        <v>0.5</v>
      </c>
      <c r="H515" s="377">
        <v>13064.87471404719</v>
      </c>
      <c r="I515" s="382">
        <v>115.6419902144599</v>
      </c>
      <c r="J515" s="349">
        <f>Table1[[#This Row],[Embellishment Area (m2)]]*Table1[[#This Row],[Construction Unit Rate ($/m)]]*Table1[[#This Row],[Embellishment Area Factor]]</f>
        <v>755424.05691749486</v>
      </c>
      <c r="K515" s="263">
        <v>0</v>
      </c>
      <c r="L515" s="354">
        <v>85.331826959272703</v>
      </c>
      <c r="M515" s="101">
        <f>Table1[[#This Row],[Size of land (m2)]]*Table1[[#This Row],[Land Unit Rate ($/m2)]]</f>
        <v>0</v>
      </c>
      <c r="N515" s="261">
        <v>2021</v>
      </c>
      <c r="O515" s="219">
        <f>ROUND(IF(Table1[[#This Row],[Valuation Year]]=2016,(Table1[[#This Row],[Total Construction Cost ($)]]+Table1[[#This Row],[Land Value]])*('General Input Sheet'!$G$38/'General Input Sheet'!$G$43),Table1[[#This Row],[Total Construction Cost ($)]]+Table1[[#This Row],[Land Value]]),0)</f>
        <v>755424</v>
      </c>
      <c r="P515" s="139" t="str" cm="1">
        <f t="array" ref="P515">_xlfn.IFS(Table1[[#This Row],[Asset Class]]&lt;&gt;"Local","y",P$11=$E515,"y",Table1[[#This Row],[Asset Class]]="Local","")</f>
        <v/>
      </c>
      <c r="Q515" s="99" t="str" cm="1">
        <f t="array" ref="Q515">_xlfn.IFS(Table1[[#This Row],[Asset Class]]&lt;&gt;"Local","y",Q$11=$E515,"y",Table1[[#This Row],[Asset Class]]="Local","")</f>
        <v>y</v>
      </c>
      <c r="R515" s="99" t="str" cm="1">
        <f t="array" ref="R515">_xlfn.IFS(Table1[[#This Row],[Asset Class]]&lt;&gt;"Local","y",R$11=$E515,"y",Table1[[#This Row],[Asset Class]]="Local","")</f>
        <v/>
      </c>
      <c r="S515" s="358" t="str" cm="1">
        <f t="array" ref="S515">_xlfn.IFS(Table1[[#This Row],[Asset Class]]&lt;&gt;"Local","y",S$11=$E515,"y",Table1[[#This Row],[Asset Class]]="Local","")</f>
        <v/>
      </c>
      <c r="U515" s="109" t="str">
        <f>IF(Table1[[#This Row],[Asset Class]]&lt;&gt;"Local",0.25,IF(P515="y",1,""))</f>
        <v/>
      </c>
      <c r="V515" s="435">
        <f>IF(Table1[[#This Row],[Asset Class]]&lt;&gt;"Local",0.25,IF(Q515="y",1,""))</f>
        <v>1</v>
      </c>
      <c r="W515" s="435" t="str">
        <f>IF(Table1[[#This Row],[Asset Class]]&lt;&gt;"Local",0.25,IF(R515="y",1,""))</f>
        <v/>
      </c>
      <c r="X515" s="435" t="str">
        <f>IF(Table1[[#This Row],[Asset Class]]&lt;&gt;"Local",0.25,IF(S515="y",1,""))</f>
        <v/>
      </c>
      <c r="Y515" s="109">
        <f t="shared" si="43"/>
        <v>1</v>
      </c>
      <c r="AA515" s="274" t="str">
        <f t="shared" si="44"/>
        <v/>
      </c>
      <c r="AB515" s="275">
        <f t="shared" si="45"/>
        <v>755424</v>
      </c>
      <c r="AC515" s="275" t="str">
        <f t="shared" si="46"/>
        <v/>
      </c>
      <c r="AD515" s="275" t="str">
        <f t="shared" si="47"/>
        <v/>
      </c>
      <c r="AE515" s="276">
        <f t="shared" si="48"/>
        <v>755424</v>
      </c>
    </row>
    <row r="516" spans="2:31">
      <c r="B516" s="227" t="s">
        <v>918</v>
      </c>
      <c r="C516" s="228" t="s">
        <v>920</v>
      </c>
      <c r="D516" s="228" t="s">
        <v>110</v>
      </c>
      <c r="E516" s="228" t="s">
        <v>142</v>
      </c>
      <c r="F516" s="258" t="s">
        <v>102</v>
      </c>
      <c r="G516" s="374">
        <v>0.5</v>
      </c>
      <c r="H516" s="378">
        <v>1195.1202214564701</v>
      </c>
      <c r="I516" s="382">
        <v>115.6419902144599</v>
      </c>
      <c r="J516" s="349">
        <f>Table1[[#This Row],[Embellishment Area (m2)]]*Table1[[#This Row],[Construction Unit Rate ($/m)]]*Table1[[#This Row],[Embellishment Area Factor]]</f>
        <v>69103.040477386123</v>
      </c>
      <c r="K516" s="263">
        <v>0</v>
      </c>
      <c r="L516" s="354">
        <v>85.331826959272703</v>
      </c>
      <c r="M516" s="101">
        <f>Table1[[#This Row],[Size of land (m2)]]*Table1[[#This Row],[Land Unit Rate ($/m2)]]</f>
        <v>0</v>
      </c>
      <c r="N516" s="261">
        <v>2021</v>
      </c>
      <c r="O516" s="101">
        <f>ROUND(IF(Table1[[#This Row],[Valuation Year]]=2016,(Table1[[#This Row],[Total Construction Cost ($)]]+Table1[[#This Row],[Land Value]])*('General Input Sheet'!$G$38/'General Input Sheet'!$G$43),Table1[[#This Row],[Total Construction Cost ($)]]+Table1[[#This Row],[Land Value]]),0)</f>
        <v>69103</v>
      </c>
      <c r="P516" s="139" t="str" cm="1">
        <f t="array" ref="P516">_xlfn.IFS(Table1[[#This Row],[Asset Class]]&lt;&gt;"Local","y",P$11=$E516,"y",Table1[[#This Row],[Asset Class]]="Local","")</f>
        <v/>
      </c>
      <c r="Q516" s="99" t="str" cm="1">
        <f t="array" ref="Q516">_xlfn.IFS(Table1[[#This Row],[Asset Class]]&lt;&gt;"Local","y",Q$11=$E516,"y",Table1[[#This Row],[Asset Class]]="Local","")</f>
        <v>y</v>
      </c>
      <c r="R516" s="99" t="str" cm="1">
        <f t="array" ref="R516">_xlfn.IFS(Table1[[#This Row],[Asset Class]]&lt;&gt;"Local","y",R$11=$E516,"y",Table1[[#This Row],[Asset Class]]="Local","")</f>
        <v/>
      </c>
      <c r="S516" s="358" t="str" cm="1">
        <f t="array" ref="S516">_xlfn.IFS(Table1[[#This Row],[Asset Class]]&lt;&gt;"Local","y",S$11=$E516,"y",Table1[[#This Row],[Asset Class]]="Local","")</f>
        <v/>
      </c>
      <c r="U516" s="109" t="str">
        <f>IF(Table1[[#This Row],[Asset Class]]&lt;&gt;"Local",0.25,IF(P516="y",1,""))</f>
        <v/>
      </c>
      <c r="V516" s="435">
        <f>IF(Table1[[#This Row],[Asset Class]]&lt;&gt;"Local",0.25,IF(Q516="y",1,""))</f>
        <v>1</v>
      </c>
      <c r="W516" s="435" t="str">
        <f>IF(Table1[[#This Row],[Asset Class]]&lt;&gt;"Local",0.25,IF(R516="y",1,""))</f>
        <v/>
      </c>
      <c r="X516" s="435" t="str">
        <f>IF(Table1[[#This Row],[Asset Class]]&lt;&gt;"Local",0.25,IF(S516="y",1,""))</f>
        <v/>
      </c>
      <c r="Y516" s="109">
        <f t="shared" si="43"/>
        <v>1</v>
      </c>
      <c r="AA516" s="274" t="str">
        <f t="shared" si="44"/>
        <v/>
      </c>
      <c r="AB516" s="275">
        <f t="shared" si="45"/>
        <v>69103</v>
      </c>
      <c r="AC516" s="275" t="str">
        <f t="shared" si="46"/>
        <v/>
      </c>
      <c r="AD516" s="275" t="str">
        <f t="shared" si="47"/>
        <v/>
      </c>
      <c r="AE516" s="276">
        <f t="shared" si="48"/>
        <v>69103</v>
      </c>
    </row>
    <row r="517" spans="2:31">
      <c r="B517" s="227" t="s">
        <v>915</v>
      </c>
      <c r="C517" s="228" t="s">
        <v>921</v>
      </c>
      <c r="D517" s="228" t="s">
        <v>105</v>
      </c>
      <c r="E517" s="228" t="s">
        <v>142</v>
      </c>
      <c r="F517" s="258" t="s">
        <v>102</v>
      </c>
      <c r="G517" s="374">
        <v>0.5</v>
      </c>
      <c r="H517" s="378">
        <v>1337.5945231515875</v>
      </c>
      <c r="I517" s="382">
        <v>406.79298511948269</v>
      </c>
      <c r="J517" s="349">
        <f>Table1[[#This Row],[Embellishment Area (m2)]]*Table1[[#This Row],[Construction Unit Rate ($/m)]]*Table1[[#This Row],[Embellishment Area Factor]]</f>
        <v>272062.03447615262</v>
      </c>
      <c r="K517" s="263">
        <v>0</v>
      </c>
      <c r="L517" s="354">
        <v>77.249060510664719</v>
      </c>
      <c r="M517" s="101">
        <f>Table1[[#This Row],[Size of land (m2)]]*Table1[[#This Row],[Land Unit Rate ($/m2)]]</f>
        <v>0</v>
      </c>
      <c r="N517" s="261">
        <v>2021</v>
      </c>
      <c r="O517" s="101">
        <f>ROUND(IF(Table1[[#This Row],[Valuation Year]]=2016,(Table1[[#This Row],[Total Construction Cost ($)]]+Table1[[#This Row],[Land Value]])*('General Input Sheet'!$G$38/'General Input Sheet'!$G$43),Table1[[#This Row],[Total Construction Cost ($)]]+Table1[[#This Row],[Land Value]]),0)</f>
        <v>272062</v>
      </c>
      <c r="P517" s="139" t="str" cm="1">
        <f t="array" ref="P517">_xlfn.IFS(Table1[[#This Row],[Asset Class]]&lt;&gt;"Local","y",P$11=$E517,"y",Table1[[#This Row],[Asset Class]]="Local","")</f>
        <v>y</v>
      </c>
      <c r="Q517" s="99" t="str" cm="1">
        <f t="array" ref="Q517">_xlfn.IFS(Table1[[#This Row],[Asset Class]]&lt;&gt;"Local","y",Q$11=$E517,"y",Table1[[#This Row],[Asset Class]]="Local","")</f>
        <v>y</v>
      </c>
      <c r="R517" s="99" t="str" cm="1">
        <f t="array" ref="R517">_xlfn.IFS(Table1[[#This Row],[Asset Class]]&lt;&gt;"Local","y",R$11=$E517,"y",Table1[[#This Row],[Asset Class]]="Local","")</f>
        <v>y</v>
      </c>
      <c r="S517" s="358" t="str" cm="1">
        <f t="array" ref="S517">_xlfn.IFS(Table1[[#This Row],[Asset Class]]&lt;&gt;"Local","y",S$11=$E517,"y",Table1[[#This Row],[Asset Class]]="Local","")</f>
        <v>y</v>
      </c>
      <c r="U517" s="109">
        <f>IF(Table1[[#This Row],[Asset Class]]&lt;&gt;"Local",0.25,IF(P517="y",1,""))</f>
        <v>0.25</v>
      </c>
      <c r="V517" s="435">
        <f>IF(Table1[[#This Row],[Asset Class]]&lt;&gt;"Local",0.25,IF(Q517="y",1,""))</f>
        <v>0.25</v>
      </c>
      <c r="W517" s="435">
        <f>IF(Table1[[#This Row],[Asset Class]]&lt;&gt;"Local",0.25,IF(R517="y",1,""))</f>
        <v>0.25</v>
      </c>
      <c r="X517" s="435">
        <f>IF(Table1[[#This Row],[Asset Class]]&lt;&gt;"Local",0.25,IF(S517="y",1,""))</f>
        <v>0.25</v>
      </c>
      <c r="Y517" s="109">
        <f t="shared" si="43"/>
        <v>1</v>
      </c>
      <c r="AA517" s="274">
        <f t="shared" si="44"/>
        <v>68015.5</v>
      </c>
      <c r="AB517" s="275">
        <f t="shared" si="45"/>
        <v>68015.5</v>
      </c>
      <c r="AC517" s="275">
        <f t="shared" si="46"/>
        <v>68015.5</v>
      </c>
      <c r="AD517" s="275">
        <f t="shared" si="47"/>
        <v>68015.5</v>
      </c>
      <c r="AE517" s="276">
        <f t="shared" si="48"/>
        <v>272062</v>
      </c>
    </row>
    <row r="518" spans="2:31">
      <c r="B518" s="227" t="s">
        <v>915</v>
      </c>
      <c r="C518" s="228" t="s">
        <v>922</v>
      </c>
      <c r="D518" s="228" t="s">
        <v>105</v>
      </c>
      <c r="E518" s="228" t="s">
        <v>142</v>
      </c>
      <c r="F518" s="258" t="s">
        <v>135</v>
      </c>
      <c r="G518" s="374">
        <v>0.5</v>
      </c>
      <c r="H518" s="377">
        <v>70304.863036241455</v>
      </c>
      <c r="I518" s="382">
        <v>406.79298511948269</v>
      </c>
      <c r="J518" s="349">
        <f>Table1[[#This Row],[Embellishment Area (m2)]]*Table1[[#This Row],[Construction Unit Rate ($/m)]]*Table1[[#This Row],[Embellishment Area Factor]]</f>
        <v>14299762.55146452</v>
      </c>
      <c r="K518" s="263">
        <v>0</v>
      </c>
      <c r="L518" s="354">
        <v>77.249060510664719</v>
      </c>
      <c r="M518" s="101">
        <f>Table1[[#This Row],[Size of land (m2)]]*Table1[[#This Row],[Land Unit Rate ($/m2)]]</f>
        <v>0</v>
      </c>
      <c r="N518" s="261">
        <v>2021</v>
      </c>
      <c r="O518" s="219">
        <f>ROUND(IF(Table1[[#This Row],[Valuation Year]]=2016,(Table1[[#This Row],[Total Construction Cost ($)]]+Table1[[#This Row],[Land Value]])*('General Input Sheet'!$G$38/'General Input Sheet'!$G$43),Table1[[#This Row],[Total Construction Cost ($)]]+Table1[[#This Row],[Land Value]]),0)</f>
        <v>14299763</v>
      </c>
      <c r="P518" s="139" t="str" cm="1">
        <f t="array" ref="P518">_xlfn.IFS(Table1[[#This Row],[Asset Class]]&lt;&gt;"Local","y",P$11=$E518,"y",Table1[[#This Row],[Asset Class]]="Local","")</f>
        <v>y</v>
      </c>
      <c r="Q518" s="99" t="str" cm="1">
        <f t="array" ref="Q518">_xlfn.IFS(Table1[[#This Row],[Asset Class]]&lt;&gt;"Local","y",Q$11=$E518,"y",Table1[[#This Row],[Asset Class]]="Local","")</f>
        <v>y</v>
      </c>
      <c r="R518" s="99" t="str" cm="1">
        <f t="array" ref="R518">_xlfn.IFS(Table1[[#This Row],[Asset Class]]&lt;&gt;"Local","y",R$11=$E518,"y",Table1[[#This Row],[Asset Class]]="Local","")</f>
        <v>y</v>
      </c>
      <c r="S518" s="358" t="str" cm="1">
        <f t="array" ref="S518">_xlfn.IFS(Table1[[#This Row],[Asset Class]]&lt;&gt;"Local","y",S$11=$E518,"y",Table1[[#This Row],[Asset Class]]="Local","")</f>
        <v>y</v>
      </c>
      <c r="U518" s="109">
        <f>IF(Table1[[#This Row],[Asset Class]]&lt;&gt;"Local",0.25,IF(P518="y",1,""))</f>
        <v>0.25</v>
      </c>
      <c r="V518" s="435">
        <f>IF(Table1[[#This Row],[Asset Class]]&lt;&gt;"Local",0.25,IF(Q518="y",1,""))</f>
        <v>0.25</v>
      </c>
      <c r="W518" s="435">
        <f>IF(Table1[[#This Row],[Asset Class]]&lt;&gt;"Local",0.25,IF(R518="y",1,""))</f>
        <v>0.25</v>
      </c>
      <c r="X518" s="435">
        <f>IF(Table1[[#This Row],[Asset Class]]&lt;&gt;"Local",0.25,IF(S518="y",1,""))</f>
        <v>0.25</v>
      </c>
      <c r="Y518" s="109">
        <f t="shared" si="43"/>
        <v>1</v>
      </c>
      <c r="AA518" s="274">
        <f t="shared" si="44"/>
        <v>3574940.75</v>
      </c>
      <c r="AB518" s="275">
        <f t="shared" si="45"/>
        <v>3574940.75</v>
      </c>
      <c r="AC518" s="275">
        <f t="shared" si="46"/>
        <v>3574940.75</v>
      </c>
      <c r="AD518" s="275">
        <f t="shared" si="47"/>
        <v>3574940.75</v>
      </c>
      <c r="AE518" s="276">
        <f t="shared" si="48"/>
        <v>14299763</v>
      </c>
    </row>
    <row r="519" spans="2:31">
      <c r="B519" s="227" t="s">
        <v>923</v>
      </c>
      <c r="C519" s="228" t="s">
        <v>924</v>
      </c>
      <c r="D519" s="228" t="s">
        <v>105</v>
      </c>
      <c r="E519" s="228" t="s">
        <v>142</v>
      </c>
      <c r="F519" s="258" t="s">
        <v>102</v>
      </c>
      <c r="G519" s="374">
        <v>0.5</v>
      </c>
      <c r="H519" s="377">
        <v>53875.572497432848</v>
      </c>
      <c r="I519" s="382">
        <v>406.79298511948269</v>
      </c>
      <c r="J519" s="349">
        <f>Table1[[#This Row],[Embellishment Area (m2)]]*Table1[[#This Row],[Construction Unit Rate ($/m)]]*Table1[[#This Row],[Embellishment Area Factor]]</f>
        <v>10958102.480625905</v>
      </c>
      <c r="K519" s="263">
        <v>0</v>
      </c>
      <c r="L519" s="354">
        <v>77.249060510664719</v>
      </c>
      <c r="M519" s="101">
        <f>Table1[[#This Row],[Size of land (m2)]]*Table1[[#This Row],[Land Unit Rate ($/m2)]]</f>
        <v>0</v>
      </c>
      <c r="N519" s="261">
        <v>2021</v>
      </c>
      <c r="O519" s="219">
        <f>ROUND(IF(Table1[[#This Row],[Valuation Year]]=2016,(Table1[[#This Row],[Total Construction Cost ($)]]+Table1[[#This Row],[Land Value]])*('General Input Sheet'!$G$38/'General Input Sheet'!$G$43),Table1[[#This Row],[Total Construction Cost ($)]]+Table1[[#This Row],[Land Value]]),0)</f>
        <v>10958102</v>
      </c>
      <c r="P519" s="139" t="str" cm="1">
        <f t="array" ref="P519">_xlfn.IFS(Table1[[#This Row],[Asset Class]]&lt;&gt;"Local","y",P$11=$E519,"y",Table1[[#This Row],[Asset Class]]="Local","")</f>
        <v>y</v>
      </c>
      <c r="Q519" s="99" t="str" cm="1">
        <f t="array" ref="Q519">_xlfn.IFS(Table1[[#This Row],[Asset Class]]&lt;&gt;"Local","y",Q$11=$E519,"y",Table1[[#This Row],[Asset Class]]="Local","")</f>
        <v>y</v>
      </c>
      <c r="R519" s="99" t="str" cm="1">
        <f t="array" ref="R519">_xlfn.IFS(Table1[[#This Row],[Asset Class]]&lt;&gt;"Local","y",R$11=$E519,"y",Table1[[#This Row],[Asset Class]]="Local","")</f>
        <v>y</v>
      </c>
      <c r="S519" s="358" t="str" cm="1">
        <f t="array" ref="S519">_xlfn.IFS(Table1[[#This Row],[Asset Class]]&lt;&gt;"Local","y",S$11=$E519,"y",Table1[[#This Row],[Asset Class]]="Local","")</f>
        <v>y</v>
      </c>
      <c r="U519" s="109">
        <f>IF(Table1[[#This Row],[Asset Class]]&lt;&gt;"Local",0.25,IF(P519="y",1,""))</f>
        <v>0.25</v>
      </c>
      <c r="V519" s="435">
        <f>IF(Table1[[#This Row],[Asset Class]]&lt;&gt;"Local",0.25,IF(Q519="y",1,""))</f>
        <v>0.25</v>
      </c>
      <c r="W519" s="435">
        <f>IF(Table1[[#This Row],[Asset Class]]&lt;&gt;"Local",0.25,IF(R519="y",1,""))</f>
        <v>0.25</v>
      </c>
      <c r="X519" s="435">
        <f>IF(Table1[[#This Row],[Asset Class]]&lt;&gt;"Local",0.25,IF(S519="y",1,""))</f>
        <v>0.25</v>
      </c>
      <c r="Y519" s="109">
        <f t="shared" si="43"/>
        <v>1</v>
      </c>
      <c r="AA519" s="274">
        <f t="shared" si="44"/>
        <v>2739525.5</v>
      </c>
      <c r="AB519" s="275">
        <f t="shared" si="45"/>
        <v>2739525.5</v>
      </c>
      <c r="AC519" s="275">
        <f t="shared" si="46"/>
        <v>2739525.5</v>
      </c>
      <c r="AD519" s="275">
        <f t="shared" si="47"/>
        <v>2739525.5</v>
      </c>
      <c r="AE519" s="276">
        <f t="shared" si="48"/>
        <v>10958102</v>
      </c>
    </row>
    <row r="520" spans="2:31">
      <c r="B520" s="227" t="s">
        <v>925</v>
      </c>
      <c r="C520" s="228" t="s">
        <v>926</v>
      </c>
      <c r="D520" s="228" t="s">
        <v>110</v>
      </c>
      <c r="E520" s="228" t="s">
        <v>142</v>
      </c>
      <c r="F520" s="258" t="s">
        <v>102</v>
      </c>
      <c r="G520" s="374">
        <v>0.5</v>
      </c>
      <c r="H520" s="377">
        <v>4820.7553924432805</v>
      </c>
      <c r="I520" s="382">
        <v>115.6419902144599</v>
      </c>
      <c r="J520" s="349">
        <f>Table1[[#This Row],[Embellishment Area (m2)]]*Table1[[#This Row],[Construction Unit Rate ($/m)]]*Table1[[#This Row],[Embellishment Area Factor]]</f>
        <v>278740.8739596153</v>
      </c>
      <c r="K520" s="263">
        <v>0</v>
      </c>
      <c r="L520" s="354">
        <v>85.331826959272703</v>
      </c>
      <c r="M520" s="101">
        <f>Table1[[#This Row],[Size of land (m2)]]*Table1[[#This Row],[Land Unit Rate ($/m2)]]</f>
        <v>0</v>
      </c>
      <c r="N520" s="261">
        <v>2021</v>
      </c>
      <c r="O520" s="219">
        <f>ROUND(IF(Table1[[#This Row],[Valuation Year]]=2016,(Table1[[#This Row],[Total Construction Cost ($)]]+Table1[[#This Row],[Land Value]])*('General Input Sheet'!$G$38/'General Input Sheet'!$G$43),Table1[[#This Row],[Total Construction Cost ($)]]+Table1[[#This Row],[Land Value]]),0)</f>
        <v>278741</v>
      </c>
      <c r="P520" s="139" t="str" cm="1">
        <f t="array" ref="P520">_xlfn.IFS(Table1[[#This Row],[Asset Class]]&lt;&gt;"Local","y",P$11=$E520,"y",Table1[[#This Row],[Asset Class]]="Local","")</f>
        <v/>
      </c>
      <c r="Q520" s="99" t="str" cm="1">
        <f t="array" ref="Q520">_xlfn.IFS(Table1[[#This Row],[Asset Class]]&lt;&gt;"Local","y",Q$11=$E520,"y",Table1[[#This Row],[Asset Class]]="Local","")</f>
        <v>y</v>
      </c>
      <c r="R520" s="99" t="str" cm="1">
        <f t="array" ref="R520">_xlfn.IFS(Table1[[#This Row],[Asset Class]]&lt;&gt;"Local","y",R$11=$E520,"y",Table1[[#This Row],[Asset Class]]="Local","")</f>
        <v/>
      </c>
      <c r="S520" s="358" t="str" cm="1">
        <f t="array" ref="S520">_xlfn.IFS(Table1[[#This Row],[Asset Class]]&lt;&gt;"Local","y",S$11=$E520,"y",Table1[[#This Row],[Asset Class]]="Local","")</f>
        <v/>
      </c>
      <c r="U520" s="109" t="str">
        <f>IF(Table1[[#This Row],[Asset Class]]&lt;&gt;"Local",0.25,IF(P520="y",1,""))</f>
        <v/>
      </c>
      <c r="V520" s="435">
        <f>IF(Table1[[#This Row],[Asset Class]]&lt;&gt;"Local",0.25,IF(Q520="y",1,""))</f>
        <v>1</v>
      </c>
      <c r="W520" s="435" t="str">
        <f>IF(Table1[[#This Row],[Asset Class]]&lt;&gt;"Local",0.25,IF(R520="y",1,""))</f>
        <v/>
      </c>
      <c r="X520" s="435" t="str">
        <f>IF(Table1[[#This Row],[Asset Class]]&lt;&gt;"Local",0.25,IF(S520="y",1,""))</f>
        <v/>
      </c>
      <c r="Y520" s="109">
        <f t="shared" si="43"/>
        <v>1</v>
      </c>
      <c r="AA520" s="274" t="str">
        <f t="shared" si="44"/>
        <v/>
      </c>
      <c r="AB520" s="275">
        <f t="shared" si="45"/>
        <v>278741</v>
      </c>
      <c r="AC520" s="275" t="str">
        <f t="shared" si="46"/>
        <v/>
      </c>
      <c r="AD520" s="275" t="str">
        <f t="shared" si="47"/>
        <v/>
      </c>
      <c r="AE520" s="276">
        <f t="shared" si="48"/>
        <v>278741</v>
      </c>
    </row>
    <row r="521" spans="2:31">
      <c r="B521" s="227" t="s">
        <v>923</v>
      </c>
      <c r="C521" s="228" t="s">
        <v>927</v>
      </c>
      <c r="D521" s="228" t="s">
        <v>105</v>
      </c>
      <c r="E521" s="228" t="s">
        <v>142</v>
      </c>
      <c r="F521" s="258" t="s">
        <v>130</v>
      </c>
      <c r="G521" s="374">
        <v>0.5</v>
      </c>
      <c r="H521" s="377">
        <v>5403.7874346165554</v>
      </c>
      <c r="I521" s="382">
        <v>406.79298511948269</v>
      </c>
      <c r="J521" s="349">
        <f>Table1[[#This Row],[Embellishment Area (m2)]]*Table1[[#This Row],[Construction Unit Rate ($/m)]]*Table1[[#This Row],[Embellishment Area Factor]]</f>
        <v>1099111.41073941</v>
      </c>
      <c r="K521" s="263">
        <v>0</v>
      </c>
      <c r="L521" s="354">
        <v>77.249060510664719</v>
      </c>
      <c r="M521" s="101">
        <f>Table1[[#This Row],[Size of land (m2)]]*Table1[[#This Row],[Land Unit Rate ($/m2)]]</f>
        <v>0</v>
      </c>
      <c r="N521" s="261">
        <v>2021</v>
      </c>
      <c r="O521" s="219">
        <f>ROUND(IF(Table1[[#This Row],[Valuation Year]]=2016,(Table1[[#This Row],[Total Construction Cost ($)]]+Table1[[#This Row],[Land Value]])*('General Input Sheet'!$G$38/'General Input Sheet'!$G$43),Table1[[#This Row],[Total Construction Cost ($)]]+Table1[[#This Row],[Land Value]]),0)</f>
        <v>1099111</v>
      </c>
      <c r="P521" s="139" t="str" cm="1">
        <f t="array" ref="P521">_xlfn.IFS(Table1[[#This Row],[Asset Class]]&lt;&gt;"Local","y",P$11=$E521,"y",Table1[[#This Row],[Asset Class]]="Local","")</f>
        <v>y</v>
      </c>
      <c r="Q521" s="99" t="str" cm="1">
        <f t="array" ref="Q521">_xlfn.IFS(Table1[[#This Row],[Asset Class]]&lt;&gt;"Local","y",Q$11=$E521,"y",Table1[[#This Row],[Asset Class]]="Local","")</f>
        <v>y</v>
      </c>
      <c r="R521" s="99" t="str" cm="1">
        <f t="array" ref="R521">_xlfn.IFS(Table1[[#This Row],[Asset Class]]&lt;&gt;"Local","y",R$11=$E521,"y",Table1[[#This Row],[Asset Class]]="Local","")</f>
        <v>y</v>
      </c>
      <c r="S521" s="358" t="str" cm="1">
        <f t="array" ref="S521">_xlfn.IFS(Table1[[#This Row],[Asset Class]]&lt;&gt;"Local","y",S$11=$E521,"y",Table1[[#This Row],[Asset Class]]="Local","")</f>
        <v>y</v>
      </c>
      <c r="U521" s="109">
        <f>IF(Table1[[#This Row],[Asset Class]]&lt;&gt;"Local",0.25,IF(P521="y",1,""))</f>
        <v>0.25</v>
      </c>
      <c r="V521" s="435">
        <f>IF(Table1[[#This Row],[Asset Class]]&lt;&gt;"Local",0.25,IF(Q521="y",1,""))</f>
        <v>0.25</v>
      </c>
      <c r="W521" s="435">
        <f>IF(Table1[[#This Row],[Asset Class]]&lt;&gt;"Local",0.25,IF(R521="y",1,""))</f>
        <v>0.25</v>
      </c>
      <c r="X521" s="435">
        <f>IF(Table1[[#This Row],[Asset Class]]&lt;&gt;"Local",0.25,IF(S521="y",1,""))</f>
        <v>0.25</v>
      </c>
      <c r="Y521" s="109">
        <f t="shared" si="43"/>
        <v>1</v>
      </c>
      <c r="AA521" s="274">
        <f t="shared" si="44"/>
        <v>274777.75</v>
      </c>
      <c r="AB521" s="275">
        <f t="shared" si="45"/>
        <v>274777.75</v>
      </c>
      <c r="AC521" s="275">
        <f t="shared" si="46"/>
        <v>274777.75</v>
      </c>
      <c r="AD521" s="275">
        <f t="shared" si="47"/>
        <v>274777.75</v>
      </c>
      <c r="AE521" s="276">
        <f t="shared" si="48"/>
        <v>1099111</v>
      </c>
    </row>
    <row r="522" spans="2:31">
      <c r="B522" s="227" t="s">
        <v>928</v>
      </c>
      <c r="C522" s="228" t="s">
        <v>929</v>
      </c>
      <c r="D522" s="228" t="s">
        <v>110</v>
      </c>
      <c r="E522" s="228" t="s">
        <v>142</v>
      </c>
      <c r="F522" s="258" t="s">
        <v>102</v>
      </c>
      <c r="G522" s="374">
        <v>0.5</v>
      </c>
      <c r="H522" s="377">
        <v>9409.6617576551998</v>
      </c>
      <c r="I522" s="382">
        <v>115.6419902144599</v>
      </c>
      <c r="J522" s="349">
        <f>Table1[[#This Row],[Embellishment Area (m2)]]*Table1[[#This Row],[Construction Unit Rate ($/m)]]*Table1[[#This Row],[Embellishment Area Factor]]</f>
        <v>544076.00645007007</v>
      </c>
      <c r="K522" s="263">
        <v>0</v>
      </c>
      <c r="L522" s="354">
        <v>85.331826959272703</v>
      </c>
      <c r="M522" s="101">
        <f>Table1[[#This Row],[Size of land (m2)]]*Table1[[#This Row],[Land Unit Rate ($/m2)]]</f>
        <v>0</v>
      </c>
      <c r="N522" s="261">
        <v>2021</v>
      </c>
      <c r="O522" s="219">
        <f>ROUND(IF(Table1[[#This Row],[Valuation Year]]=2016,(Table1[[#This Row],[Total Construction Cost ($)]]+Table1[[#This Row],[Land Value]])*('General Input Sheet'!$G$38/'General Input Sheet'!$G$43),Table1[[#This Row],[Total Construction Cost ($)]]+Table1[[#This Row],[Land Value]]),0)</f>
        <v>544076</v>
      </c>
      <c r="P522" s="139" t="str" cm="1">
        <f t="array" ref="P522">_xlfn.IFS(Table1[[#This Row],[Asset Class]]&lt;&gt;"Local","y",P$11=$E522,"y",Table1[[#This Row],[Asset Class]]="Local","")</f>
        <v/>
      </c>
      <c r="Q522" s="99" t="str" cm="1">
        <f t="array" ref="Q522">_xlfn.IFS(Table1[[#This Row],[Asset Class]]&lt;&gt;"Local","y",Q$11=$E522,"y",Table1[[#This Row],[Asset Class]]="Local","")</f>
        <v>y</v>
      </c>
      <c r="R522" s="99" t="str" cm="1">
        <f t="array" ref="R522">_xlfn.IFS(Table1[[#This Row],[Asset Class]]&lt;&gt;"Local","y",R$11=$E522,"y",Table1[[#This Row],[Asset Class]]="Local","")</f>
        <v/>
      </c>
      <c r="S522" s="358" t="str" cm="1">
        <f t="array" ref="S522">_xlfn.IFS(Table1[[#This Row],[Asset Class]]&lt;&gt;"Local","y",S$11=$E522,"y",Table1[[#This Row],[Asset Class]]="Local","")</f>
        <v/>
      </c>
      <c r="U522" s="109" t="str">
        <f>IF(Table1[[#This Row],[Asset Class]]&lt;&gt;"Local",0.25,IF(P522="y",1,""))</f>
        <v/>
      </c>
      <c r="V522" s="435">
        <f>IF(Table1[[#This Row],[Asset Class]]&lt;&gt;"Local",0.25,IF(Q522="y",1,""))</f>
        <v>1</v>
      </c>
      <c r="W522" s="435" t="str">
        <f>IF(Table1[[#This Row],[Asset Class]]&lt;&gt;"Local",0.25,IF(R522="y",1,""))</f>
        <v/>
      </c>
      <c r="X522" s="435" t="str">
        <f>IF(Table1[[#This Row],[Asset Class]]&lt;&gt;"Local",0.25,IF(S522="y",1,""))</f>
        <v/>
      </c>
      <c r="Y522" s="109">
        <f t="shared" si="43"/>
        <v>1</v>
      </c>
      <c r="AA522" s="274" t="str">
        <f t="shared" si="44"/>
        <v/>
      </c>
      <c r="AB522" s="275">
        <f t="shared" si="45"/>
        <v>544076</v>
      </c>
      <c r="AC522" s="275" t="str">
        <f t="shared" si="46"/>
        <v/>
      </c>
      <c r="AD522" s="275" t="str">
        <f t="shared" si="47"/>
        <v/>
      </c>
      <c r="AE522" s="276">
        <f t="shared" si="48"/>
        <v>544076</v>
      </c>
    </row>
    <row r="523" spans="2:31">
      <c r="B523" s="227" t="s">
        <v>930</v>
      </c>
      <c r="C523" s="228" t="s">
        <v>931</v>
      </c>
      <c r="D523" s="228" t="s">
        <v>110</v>
      </c>
      <c r="E523" s="228" t="s">
        <v>142</v>
      </c>
      <c r="F523" s="258" t="s">
        <v>102</v>
      </c>
      <c r="G523" s="374">
        <v>0.5</v>
      </c>
      <c r="H523" s="377">
        <v>2142.6590876054765</v>
      </c>
      <c r="I523" s="382">
        <v>115.6419902144599</v>
      </c>
      <c r="J523" s="349">
        <f>Table1[[#This Row],[Embellishment Area (m2)]]*Table1[[#This Row],[Construction Unit Rate ($/m)]]*Table1[[#This Row],[Embellishment Area Factor]]</f>
        <v>123890.68062089804</v>
      </c>
      <c r="K523" s="263">
        <v>0</v>
      </c>
      <c r="L523" s="354">
        <v>85.331826959272703</v>
      </c>
      <c r="M523" s="101">
        <f>Table1[[#This Row],[Size of land (m2)]]*Table1[[#This Row],[Land Unit Rate ($/m2)]]</f>
        <v>0</v>
      </c>
      <c r="N523" s="261">
        <v>2021</v>
      </c>
      <c r="O523" s="219">
        <f>ROUND(IF(Table1[[#This Row],[Valuation Year]]=2016,(Table1[[#This Row],[Total Construction Cost ($)]]+Table1[[#This Row],[Land Value]])*('General Input Sheet'!$G$38/'General Input Sheet'!$G$43),Table1[[#This Row],[Total Construction Cost ($)]]+Table1[[#This Row],[Land Value]]),0)</f>
        <v>123891</v>
      </c>
      <c r="P523" s="139" t="str" cm="1">
        <f t="array" ref="P523">_xlfn.IFS(Table1[[#This Row],[Asset Class]]&lt;&gt;"Local","y",P$11=$E523,"y",Table1[[#This Row],[Asset Class]]="Local","")</f>
        <v/>
      </c>
      <c r="Q523" s="99" t="str" cm="1">
        <f t="array" ref="Q523">_xlfn.IFS(Table1[[#This Row],[Asset Class]]&lt;&gt;"Local","y",Q$11=$E523,"y",Table1[[#This Row],[Asset Class]]="Local","")</f>
        <v>y</v>
      </c>
      <c r="R523" s="99" t="str" cm="1">
        <f t="array" ref="R523">_xlfn.IFS(Table1[[#This Row],[Asset Class]]&lt;&gt;"Local","y",R$11=$E523,"y",Table1[[#This Row],[Asset Class]]="Local","")</f>
        <v/>
      </c>
      <c r="S523" s="358" t="str" cm="1">
        <f t="array" ref="S523">_xlfn.IFS(Table1[[#This Row],[Asset Class]]&lt;&gt;"Local","y",S$11=$E523,"y",Table1[[#This Row],[Asset Class]]="Local","")</f>
        <v/>
      </c>
      <c r="U523" s="109" t="str">
        <f>IF(Table1[[#This Row],[Asset Class]]&lt;&gt;"Local",0.25,IF(P523="y",1,""))</f>
        <v/>
      </c>
      <c r="V523" s="435">
        <f>IF(Table1[[#This Row],[Asset Class]]&lt;&gt;"Local",0.25,IF(Q523="y",1,""))</f>
        <v>1</v>
      </c>
      <c r="W523" s="435" t="str">
        <f>IF(Table1[[#This Row],[Asset Class]]&lt;&gt;"Local",0.25,IF(R523="y",1,""))</f>
        <v/>
      </c>
      <c r="X523" s="435" t="str">
        <f>IF(Table1[[#This Row],[Asset Class]]&lt;&gt;"Local",0.25,IF(S523="y",1,""))</f>
        <v/>
      </c>
      <c r="Y523" s="109">
        <f t="shared" si="43"/>
        <v>1</v>
      </c>
      <c r="AA523" s="274" t="str">
        <f t="shared" si="44"/>
        <v/>
      </c>
      <c r="AB523" s="275">
        <f t="shared" si="45"/>
        <v>123891</v>
      </c>
      <c r="AC523" s="275" t="str">
        <f t="shared" si="46"/>
        <v/>
      </c>
      <c r="AD523" s="275" t="str">
        <f t="shared" si="47"/>
        <v/>
      </c>
      <c r="AE523" s="276">
        <f t="shared" si="48"/>
        <v>123891</v>
      </c>
    </row>
    <row r="524" spans="2:31">
      <c r="B524" s="227" t="s">
        <v>932</v>
      </c>
      <c r="C524" s="228" t="s">
        <v>933</v>
      </c>
      <c r="D524" s="228" t="s">
        <v>100</v>
      </c>
      <c r="E524" s="228" t="s">
        <v>142</v>
      </c>
      <c r="F524" s="258" t="s">
        <v>102</v>
      </c>
      <c r="G524" s="374">
        <v>0.5</v>
      </c>
      <c r="H524" s="377">
        <v>11129.132887265656</v>
      </c>
      <c r="I524" s="382">
        <v>236.89696198394208</v>
      </c>
      <c r="J524" s="349">
        <f>Table1[[#This Row],[Embellishment Area (m2)]]*Table1[[#This Row],[Construction Unit Rate ($/m)]]*Table1[[#This Row],[Embellishment Area Factor]]</f>
        <v>1318228.8852544059</v>
      </c>
      <c r="K524" s="263">
        <v>0</v>
      </c>
      <c r="L524" s="354">
        <v>76.269268802397988</v>
      </c>
      <c r="M524" s="101">
        <f>Table1[[#This Row],[Size of land (m2)]]*Table1[[#This Row],[Land Unit Rate ($/m2)]]</f>
        <v>0</v>
      </c>
      <c r="N524" s="261">
        <v>2021</v>
      </c>
      <c r="O524" s="219">
        <f>ROUND(IF(Table1[[#This Row],[Valuation Year]]=2016,(Table1[[#This Row],[Total Construction Cost ($)]]+Table1[[#This Row],[Land Value]])*('General Input Sheet'!$G$38/'General Input Sheet'!$G$43),Table1[[#This Row],[Total Construction Cost ($)]]+Table1[[#This Row],[Land Value]]),0)</f>
        <v>1318229</v>
      </c>
      <c r="P524" s="139" t="str" cm="1">
        <f t="array" ref="P524">_xlfn.IFS(Table1[[#This Row],[Asset Class]]&lt;&gt;"Local","y",P$11=$E524,"y",Table1[[#This Row],[Asset Class]]="Local","")</f>
        <v>y</v>
      </c>
      <c r="Q524" s="99" t="str" cm="1">
        <f t="array" ref="Q524">_xlfn.IFS(Table1[[#This Row],[Asset Class]]&lt;&gt;"Local","y",Q$11=$E524,"y",Table1[[#This Row],[Asset Class]]="Local","")</f>
        <v>y</v>
      </c>
      <c r="R524" s="99" t="str" cm="1">
        <f t="array" ref="R524">_xlfn.IFS(Table1[[#This Row],[Asset Class]]&lt;&gt;"Local","y",R$11=$E524,"y",Table1[[#This Row],[Asset Class]]="Local","")</f>
        <v>y</v>
      </c>
      <c r="S524" s="358" t="str" cm="1">
        <f t="array" ref="S524">_xlfn.IFS(Table1[[#This Row],[Asset Class]]&lt;&gt;"Local","y",S$11=$E524,"y",Table1[[#This Row],[Asset Class]]="Local","")</f>
        <v>y</v>
      </c>
      <c r="U524" s="109">
        <f>IF(Table1[[#This Row],[Asset Class]]&lt;&gt;"Local",0.25,IF(P524="y",1,""))</f>
        <v>0.25</v>
      </c>
      <c r="V524" s="435">
        <f>IF(Table1[[#This Row],[Asset Class]]&lt;&gt;"Local",0.25,IF(Q524="y",1,""))</f>
        <v>0.25</v>
      </c>
      <c r="W524" s="435">
        <f>IF(Table1[[#This Row],[Asset Class]]&lt;&gt;"Local",0.25,IF(R524="y",1,""))</f>
        <v>0.25</v>
      </c>
      <c r="X524" s="435">
        <f>IF(Table1[[#This Row],[Asset Class]]&lt;&gt;"Local",0.25,IF(S524="y",1,""))</f>
        <v>0.25</v>
      </c>
      <c r="Y524" s="109">
        <f t="shared" si="43"/>
        <v>1</v>
      </c>
      <c r="AA524" s="274">
        <f t="shared" si="44"/>
        <v>329557.25</v>
      </c>
      <c r="AB524" s="275">
        <f t="shared" si="45"/>
        <v>329557.25</v>
      </c>
      <c r="AC524" s="275">
        <f t="shared" si="46"/>
        <v>329557.25</v>
      </c>
      <c r="AD524" s="275">
        <f t="shared" si="47"/>
        <v>329557.25</v>
      </c>
      <c r="AE524" s="276">
        <f t="shared" si="48"/>
        <v>1318229</v>
      </c>
    </row>
    <row r="525" spans="2:31">
      <c r="B525" s="227" t="s">
        <v>934</v>
      </c>
      <c r="C525" s="228" t="s">
        <v>935</v>
      </c>
      <c r="D525" s="228" t="s">
        <v>110</v>
      </c>
      <c r="E525" s="228" t="s">
        <v>142</v>
      </c>
      <c r="F525" s="258" t="s">
        <v>102</v>
      </c>
      <c r="G525" s="374">
        <v>0.5</v>
      </c>
      <c r="H525" s="378">
        <v>6420.3292960863846</v>
      </c>
      <c r="I525" s="382">
        <v>115.6419902144599</v>
      </c>
      <c r="J525" s="349">
        <f>Table1[[#This Row],[Embellishment Area (m2)]]*Table1[[#This Row],[Construction Unit Rate ($/m)]]*Table1[[#This Row],[Embellishment Area Factor]]</f>
        <v>371229.82881581591</v>
      </c>
      <c r="K525" s="263">
        <v>0</v>
      </c>
      <c r="L525" s="354">
        <v>85.331826959272703</v>
      </c>
      <c r="M525" s="101">
        <f>Table1[[#This Row],[Size of land (m2)]]*Table1[[#This Row],[Land Unit Rate ($/m2)]]</f>
        <v>0</v>
      </c>
      <c r="N525" s="261">
        <v>2021</v>
      </c>
      <c r="O525" s="101">
        <f>ROUND(IF(Table1[[#This Row],[Valuation Year]]=2016,(Table1[[#This Row],[Total Construction Cost ($)]]+Table1[[#This Row],[Land Value]])*('General Input Sheet'!$G$38/'General Input Sheet'!$G$43),Table1[[#This Row],[Total Construction Cost ($)]]+Table1[[#This Row],[Land Value]]),0)</f>
        <v>371230</v>
      </c>
      <c r="P525" s="139" t="str" cm="1">
        <f t="array" ref="P525">_xlfn.IFS(Table1[[#This Row],[Asset Class]]&lt;&gt;"Local","y",P$11=$E525,"y",Table1[[#This Row],[Asset Class]]="Local","")</f>
        <v/>
      </c>
      <c r="Q525" s="99" t="str" cm="1">
        <f t="array" ref="Q525">_xlfn.IFS(Table1[[#This Row],[Asset Class]]&lt;&gt;"Local","y",Q$11=$E525,"y",Table1[[#This Row],[Asset Class]]="Local","")</f>
        <v>y</v>
      </c>
      <c r="R525" s="99" t="str" cm="1">
        <f t="array" ref="R525">_xlfn.IFS(Table1[[#This Row],[Asset Class]]&lt;&gt;"Local","y",R$11=$E525,"y",Table1[[#This Row],[Asset Class]]="Local","")</f>
        <v/>
      </c>
      <c r="S525" s="358" t="str" cm="1">
        <f t="array" ref="S525">_xlfn.IFS(Table1[[#This Row],[Asset Class]]&lt;&gt;"Local","y",S$11=$E525,"y",Table1[[#This Row],[Asset Class]]="Local","")</f>
        <v/>
      </c>
      <c r="U525" s="109" t="str">
        <f>IF(Table1[[#This Row],[Asset Class]]&lt;&gt;"Local",0.25,IF(P525="y",1,""))</f>
        <v/>
      </c>
      <c r="V525" s="435">
        <f>IF(Table1[[#This Row],[Asset Class]]&lt;&gt;"Local",0.25,IF(Q525="y",1,""))</f>
        <v>1</v>
      </c>
      <c r="W525" s="435" t="str">
        <f>IF(Table1[[#This Row],[Asset Class]]&lt;&gt;"Local",0.25,IF(R525="y",1,""))</f>
        <v/>
      </c>
      <c r="X525" s="435" t="str">
        <f>IF(Table1[[#This Row],[Asset Class]]&lt;&gt;"Local",0.25,IF(S525="y",1,""))</f>
        <v/>
      </c>
      <c r="Y525" s="109">
        <f t="shared" si="43"/>
        <v>1</v>
      </c>
      <c r="AA525" s="274" t="str">
        <f t="shared" si="44"/>
        <v/>
      </c>
      <c r="AB525" s="275">
        <f t="shared" si="45"/>
        <v>371230</v>
      </c>
      <c r="AC525" s="275" t="str">
        <f t="shared" si="46"/>
        <v/>
      </c>
      <c r="AD525" s="275" t="str">
        <f t="shared" si="47"/>
        <v/>
      </c>
      <c r="AE525" s="276">
        <f t="shared" si="48"/>
        <v>371230</v>
      </c>
    </row>
    <row r="526" spans="2:31">
      <c r="B526" s="227" t="s">
        <v>936</v>
      </c>
      <c r="C526" s="228" t="s">
        <v>937</v>
      </c>
      <c r="D526" s="228" t="s">
        <v>110</v>
      </c>
      <c r="E526" s="228" t="s">
        <v>142</v>
      </c>
      <c r="F526" s="258" t="s">
        <v>102</v>
      </c>
      <c r="G526" s="374">
        <v>0.5</v>
      </c>
      <c r="H526" s="378">
        <v>1943.1662604734995</v>
      </c>
      <c r="I526" s="382">
        <v>115.6419902144599</v>
      </c>
      <c r="J526" s="349">
        <f>Table1[[#This Row],[Embellishment Area (m2)]]*Table1[[#This Row],[Construction Unit Rate ($/m)]]*Table1[[#This Row],[Embellishment Area Factor]]</f>
        <v>112355.80683937253</v>
      </c>
      <c r="K526" s="263">
        <v>3886.332520946999</v>
      </c>
      <c r="L526" s="354">
        <v>85.331826959272703</v>
      </c>
      <c r="M526" s="101">
        <f>Table1[[#This Row],[Size of land (m2)]]*Table1[[#This Row],[Land Unit Rate ($/m2)]]</f>
        <v>331627.85418364336</v>
      </c>
      <c r="N526" s="261">
        <v>2021</v>
      </c>
      <c r="O526" s="101">
        <f>ROUND(IF(Table1[[#This Row],[Valuation Year]]=2016,(Table1[[#This Row],[Total Construction Cost ($)]]+Table1[[#This Row],[Land Value]])*('General Input Sheet'!$G$38/'General Input Sheet'!$G$43),Table1[[#This Row],[Total Construction Cost ($)]]+Table1[[#This Row],[Land Value]]),0)</f>
        <v>443984</v>
      </c>
      <c r="P526" s="139" t="str" cm="1">
        <f t="array" ref="P526">_xlfn.IFS(Table1[[#This Row],[Asset Class]]&lt;&gt;"Local","y",P$11=$E526,"y",Table1[[#This Row],[Asset Class]]="Local","")</f>
        <v/>
      </c>
      <c r="Q526" s="99" t="str" cm="1">
        <f t="array" ref="Q526">_xlfn.IFS(Table1[[#This Row],[Asset Class]]&lt;&gt;"Local","y",Q$11=$E526,"y",Table1[[#This Row],[Asset Class]]="Local","")</f>
        <v>y</v>
      </c>
      <c r="R526" s="99" t="str" cm="1">
        <f t="array" ref="R526">_xlfn.IFS(Table1[[#This Row],[Asset Class]]&lt;&gt;"Local","y",R$11=$E526,"y",Table1[[#This Row],[Asset Class]]="Local","")</f>
        <v/>
      </c>
      <c r="S526" s="358" t="str" cm="1">
        <f t="array" ref="S526">_xlfn.IFS(Table1[[#This Row],[Asset Class]]&lt;&gt;"Local","y",S$11=$E526,"y",Table1[[#This Row],[Asset Class]]="Local","")</f>
        <v/>
      </c>
      <c r="U526" s="109" t="str">
        <f>IF(Table1[[#This Row],[Asset Class]]&lt;&gt;"Local",0.25,IF(P526="y",1,""))</f>
        <v/>
      </c>
      <c r="V526" s="435">
        <f>IF(Table1[[#This Row],[Asset Class]]&lt;&gt;"Local",0.25,IF(Q526="y",1,""))</f>
        <v>1</v>
      </c>
      <c r="W526" s="435" t="str">
        <f>IF(Table1[[#This Row],[Asset Class]]&lt;&gt;"Local",0.25,IF(R526="y",1,""))</f>
        <v/>
      </c>
      <c r="X526" s="435" t="str">
        <f>IF(Table1[[#This Row],[Asset Class]]&lt;&gt;"Local",0.25,IF(S526="y",1,""))</f>
        <v/>
      </c>
      <c r="Y526" s="109">
        <f t="shared" si="43"/>
        <v>1</v>
      </c>
      <c r="AA526" s="274" t="str">
        <f t="shared" si="44"/>
        <v/>
      </c>
      <c r="AB526" s="275">
        <f t="shared" si="45"/>
        <v>443984</v>
      </c>
      <c r="AC526" s="275" t="str">
        <f t="shared" si="46"/>
        <v/>
      </c>
      <c r="AD526" s="275" t="str">
        <f t="shared" si="47"/>
        <v/>
      </c>
      <c r="AE526" s="276">
        <f t="shared" si="48"/>
        <v>443984</v>
      </c>
    </row>
    <row r="527" spans="2:31">
      <c r="B527" s="227" t="s">
        <v>936</v>
      </c>
      <c r="C527" s="228" t="s">
        <v>938</v>
      </c>
      <c r="D527" s="228" t="s">
        <v>110</v>
      </c>
      <c r="E527" s="228" t="s">
        <v>142</v>
      </c>
      <c r="F527" s="258" t="s">
        <v>135</v>
      </c>
      <c r="G527" s="374">
        <v>0.5</v>
      </c>
      <c r="H527" s="378">
        <v>4235.8656230357419</v>
      </c>
      <c r="I527" s="382">
        <v>115.6419902144599</v>
      </c>
      <c r="J527" s="349">
        <f>Table1[[#This Row],[Embellishment Area (m2)]]*Table1[[#This Row],[Construction Unit Rate ($/m)]]*Table1[[#This Row],[Embellishment Area Factor]]</f>
        <v>244921.96546443316</v>
      </c>
      <c r="K527" s="263">
        <v>8471.7312460714838</v>
      </c>
      <c r="L527" s="354">
        <v>85.331826959272703</v>
      </c>
      <c r="M527" s="101">
        <f>Table1[[#This Row],[Size of land (m2)]]*Table1[[#This Row],[Land Unit Rate ($/m2)]]</f>
        <v>722908.30473523552</v>
      </c>
      <c r="N527" s="261">
        <v>2021</v>
      </c>
      <c r="O527" s="101">
        <f>ROUND(IF(Table1[[#This Row],[Valuation Year]]=2016,(Table1[[#This Row],[Total Construction Cost ($)]]+Table1[[#This Row],[Land Value]])*('General Input Sheet'!$G$38/'General Input Sheet'!$G$43),Table1[[#This Row],[Total Construction Cost ($)]]+Table1[[#This Row],[Land Value]]),0)</f>
        <v>967830</v>
      </c>
      <c r="P527" s="139" t="str" cm="1">
        <f t="array" ref="P527">_xlfn.IFS(Table1[[#This Row],[Asset Class]]&lt;&gt;"Local","y",P$11=$E527,"y",Table1[[#This Row],[Asset Class]]="Local","")</f>
        <v/>
      </c>
      <c r="Q527" s="99" t="str" cm="1">
        <f t="array" ref="Q527">_xlfn.IFS(Table1[[#This Row],[Asset Class]]&lt;&gt;"Local","y",Q$11=$E527,"y",Table1[[#This Row],[Asset Class]]="Local","")</f>
        <v>y</v>
      </c>
      <c r="R527" s="99" t="str" cm="1">
        <f t="array" ref="R527">_xlfn.IFS(Table1[[#This Row],[Asset Class]]&lt;&gt;"Local","y",R$11=$E527,"y",Table1[[#This Row],[Asset Class]]="Local","")</f>
        <v/>
      </c>
      <c r="S527" s="358" t="str" cm="1">
        <f t="array" ref="S527">_xlfn.IFS(Table1[[#This Row],[Asset Class]]&lt;&gt;"Local","y",S$11=$E527,"y",Table1[[#This Row],[Asset Class]]="Local","")</f>
        <v/>
      </c>
      <c r="U527" s="109" t="str">
        <f>IF(Table1[[#This Row],[Asset Class]]&lt;&gt;"Local",0.25,IF(P527="y",1,""))</f>
        <v/>
      </c>
      <c r="V527" s="435">
        <f>IF(Table1[[#This Row],[Asset Class]]&lt;&gt;"Local",0.25,IF(Q527="y",1,""))</f>
        <v>1</v>
      </c>
      <c r="W527" s="435" t="str">
        <f>IF(Table1[[#This Row],[Asset Class]]&lt;&gt;"Local",0.25,IF(R527="y",1,""))</f>
        <v/>
      </c>
      <c r="X527" s="435" t="str">
        <f>IF(Table1[[#This Row],[Asset Class]]&lt;&gt;"Local",0.25,IF(S527="y",1,""))</f>
        <v/>
      </c>
      <c r="Y527" s="109">
        <f t="shared" ref="Y527:Y590" si="49">SUM(U527:X527)</f>
        <v>1</v>
      </c>
      <c r="AA527" s="274" t="str">
        <f t="shared" ref="AA527:AA590" si="50">IF(U527="","",(U527/$Y527)*$O527)</f>
        <v/>
      </c>
      <c r="AB527" s="275">
        <f t="shared" ref="AB527:AB590" si="51">IF(V527="","",(V527/$Y527)*$O527)</f>
        <v>967830</v>
      </c>
      <c r="AC527" s="275" t="str">
        <f t="shared" ref="AC527:AC590" si="52">IF(W527="","",(W527/$Y527)*$O527)</f>
        <v/>
      </c>
      <c r="AD527" s="275" t="str">
        <f t="shared" ref="AD527:AD590" si="53">IF(X527="","",(X527/$Y527)*$O527)</f>
        <v/>
      </c>
      <c r="AE527" s="276">
        <f t="shared" ref="AE527:AE590" si="54">SUM(AA527:AD527)</f>
        <v>967830</v>
      </c>
    </row>
    <row r="528" spans="2:31">
      <c r="B528" s="227" t="s">
        <v>939</v>
      </c>
      <c r="C528" s="228" t="s">
        <v>940</v>
      </c>
      <c r="D528" s="228" t="s">
        <v>105</v>
      </c>
      <c r="E528" s="228" t="s">
        <v>142</v>
      </c>
      <c r="F528" s="258" t="s">
        <v>102</v>
      </c>
      <c r="G528" s="374">
        <v>0.5</v>
      </c>
      <c r="H528" s="377">
        <v>6950.9995681675045</v>
      </c>
      <c r="I528" s="382">
        <v>406.79298511948269</v>
      </c>
      <c r="J528" s="349">
        <f>Table1[[#This Row],[Embellishment Area (m2)]]*Table1[[#This Row],[Construction Unit Rate ($/m)]]*Table1[[#This Row],[Embellishment Area Factor]]</f>
        <v>1413808.9319495473</v>
      </c>
      <c r="K528" s="263">
        <v>0</v>
      </c>
      <c r="L528" s="354">
        <v>77.249060510664719</v>
      </c>
      <c r="M528" s="101">
        <f>Table1[[#This Row],[Size of land (m2)]]*Table1[[#This Row],[Land Unit Rate ($/m2)]]</f>
        <v>0</v>
      </c>
      <c r="N528" s="261">
        <v>2021</v>
      </c>
      <c r="O528" s="219">
        <f>ROUND(IF(Table1[[#This Row],[Valuation Year]]=2016,(Table1[[#This Row],[Total Construction Cost ($)]]+Table1[[#This Row],[Land Value]])*('General Input Sheet'!$G$38/'General Input Sheet'!$G$43),Table1[[#This Row],[Total Construction Cost ($)]]+Table1[[#This Row],[Land Value]]),0)</f>
        <v>1413809</v>
      </c>
      <c r="P528" s="139" t="str" cm="1">
        <f t="array" ref="P528">_xlfn.IFS(Table1[[#This Row],[Asset Class]]&lt;&gt;"Local","y",P$11=$E528,"y",Table1[[#This Row],[Asset Class]]="Local","")</f>
        <v>y</v>
      </c>
      <c r="Q528" s="99" t="str" cm="1">
        <f t="array" ref="Q528">_xlfn.IFS(Table1[[#This Row],[Asset Class]]&lt;&gt;"Local","y",Q$11=$E528,"y",Table1[[#This Row],[Asset Class]]="Local","")</f>
        <v>y</v>
      </c>
      <c r="R528" s="99" t="str" cm="1">
        <f t="array" ref="R528">_xlfn.IFS(Table1[[#This Row],[Asset Class]]&lt;&gt;"Local","y",R$11=$E528,"y",Table1[[#This Row],[Asset Class]]="Local","")</f>
        <v>y</v>
      </c>
      <c r="S528" s="358" t="str" cm="1">
        <f t="array" ref="S528">_xlfn.IFS(Table1[[#This Row],[Asset Class]]&lt;&gt;"Local","y",S$11=$E528,"y",Table1[[#This Row],[Asset Class]]="Local","")</f>
        <v>y</v>
      </c>
      <c r="U528" s="109">
        <f>IF(Table1[[#This Row],[Asset Class]]&lt;&gt;"Local",0.25,IF(P528="y",1,""))</f>
        <v>0.25</v>
      </c>
      <c r="V528" s="435">
        <f>IF(Table1[[#This Row],[Asset Class]]&lt;&gt;"Local",0.25,IF(Q528="y",1,""))</f>
        <v>0.25</v>
      </c>
      <c r="W528" s="435">
        <f>IF(Table1[[#This Row],[Asset Class]]&lt;&gt;"Local",0.25,IF(R528="y",1,""))</f>
        <v>0.25</v>
      </c>
      <c r="X528" s="435">
        <f>IF(Table1[[#This Row],[Asset Class]]&lt;&gt;"Local",0.25,IF(S528="y",1,""))</f>
        <v>0.25</v>
      </c>
      <c r="Y528" s="109">
        <f t="shared" si="49"/>
        <v>1</v>
      </c>
      <c r="AA528" s="274">
        <f t="shared" si="50"/>
        <v>353452.25</v>
      </c>
      <c r="AB528" s="275">
        <f t="shared" si="51"/>
        <v>353452.25</v>
      </c>
      <c r="AC528" s="275">
        <f t="shared" si="52"/>
        <v>353452.25</v>
      </c>
      <c r="AD528" s="275">
        <f t="shared" si="53"/>
        <v>353452.25</v>
      </c>
      <c r="AE528" s="276">
        <f t="shared" si="54"/>
        <v>1413809</v>
      </c>
    </row>
    <row r="529" spans="2:31">
      <c r="B529" s="227" t="s">
        <v>941</v>
      </c>
      <c r="C529" s="228" t="s">
        <v>942</v>
      </c>
      <c r="D529" s="228" t="s">
        <v>110</v>
      </c>
      <c r="E529" s="228" t="s">
        <v>142</v>
      </c>
      <c r="F529" s="258" t="s">
        <v>107</v>
      </c>
      <c r="G529" s="374">
        <v>0.5</v>
      </c>
      <c r="H529" s="377">
        <v>8732.3137385004302</v>
      </c>
      <c r="I529" s="382">
        <v>115.6419902144599</v>
      </c>
      <c r="J529" s="349">
        <f>Table1[[#This Row],[Embellishment Area (m2)]]*Table1[[#This Row],[Construction Unit Rate ($/m)]]*Table1[[#This Row],[Embellishment Area Factor]]</f>
        <v>504911.06994863023</v>
      </c>
      <c r="K529" s="263">
        <v>17464.62747700086</v>
      </c>
      <c r="L529" s="354">
        <v>85.331826959272703</v>
      </c>
      <c r="M529" s="101">
        <f>Table1[[#This Row],[Size of land (m2)]]*Table1[[#This Row],[Land Unit Rate ($/m2)]]</f>
        <v>1490288.5697755967</v>
      </c>
      <c r="N529" s="261">
        <v>2021</v>
      </c>
      <c r="O529" s="219">
        <f>ROUND(IF(Table1[[#This Row],[Valuation Year]]=2016,(Table1[[#This Row],[Total Construction Cost ($)]]+Table1[[#This Row],[Land Value]])*('General Input Sheet'!$G$38/'General Input Sheet'!$G$43),Table1[[#This Row],[Total Construction Cost ($)]]+Table1[[#This Row],[Land Value]]),0)</f>
        <v>1995200</v>
      </c>
      <c r="P529" s="139" t="str" cm="1">
        <f t="array" ref="P529">_xlfn.IFS(Table1[[#This Row],[Asset Class]]&lt;&gt;"Local","y",P$11=$E529,"y",Table1[[#This Row],[Asset Class]]="Local","")</f>
        <v/>
      </c>
      <c r="Q529" s="99" t="str" cm="1">
        <f t="array" ref="Q529">_xlfn.IFS(Table1[[#This Row],[Asset Class]]&lt;&gt;"Local","y",Q$11=$E529,"y",Table1[[#This Row],[Asset Class]]="Local","")</f>
        <v>y</v>
      </c>
      <c r="R529" s="99" t="str" cm="1">
        <f t="array" ref="R529">_xlfn.IFS(Table1[[#This Row],[Asset Class]]&lt;&gt;"Local","y",R$11=$E529,"y",Table1[[#This Row],[Asset Class]]="Local","")</f>
        <v/>
      </c>
      <c r="S529" s="358" t="str" cm="1">
        <f t="array" ref="S529">_xlfn.IFS(Table1[[#This Row],[Asset Class]]&lt;&gt;"Local","y",S$11=$E529,"y",Table1[[#This Row],[Asset Class]]="Local","")</f>
        <v/>
      </c>
      <c r="U529" s="109" t="str">
        <f>IF(Table1[[#This Row],[Asset Class]]&lt;&gt;"Local",0.25,IF(P529="y",1,""))</f>
        <v/>
      </c>
      <c r="V529" s="435">
        <f>IF(Table1[[#This Row],[Asset Class]]&lt;&gt;"Local",0.25,IF(Q529="y",1,""))</f>
        <v>1</v>
      </c>
      <c r="W529" s="435" t="str">
        <f>IF(Table1[[#This Row],[Asset Class]]&lt;&gt;"Local",0.25,IF(R529="y",1,""))</f>
        <v/>
      </c>
      <c r="X529" s="435" t="str">
        <f>IF(Table1[[#This Row],[Asset Class]]&lt;&gt;"Local",0.25,IF(S529="y",1,""))</f>
        <v/>
      </c>
      <c r="Y529" s="109">
        <f t="shared" si="49"/>
        <v>1</v>
      </c>
      <c r="AA529" s="274" t="str">
        <f t="shared" si="50"/>
        <v/>
      </c>
      <c r="AB529" s="275">
        <f t="shared" si="51"/>
        <v>1995200</v>
      </c>
      <c r="AC529" s="275" t="str">
        <f t="shared" si="52"/>
        <v/>
      </c>
      <c r="AD529" s="275" t="str">
        <f t="shared" si="53"/>
        <v/>
      </c>
      <c r="AE529" s="276">
        <f t="shared" si="54"/>
        <v>1995200</v>
      </c>
    </row>
    <row r="530" spans="2:31">
      <c r="B530" s="227" t="s">
        <v>943</v>
      </c>
      <c r="C530" s="228" t="s">
        <v>944</v>
      </c>
      <c r="D530" s="228" t="s">
        <v>110</v>
      </c>
      <c r="E530" s="228" t="s">
        <v>142</v>
      </c>
      <c r="F530" s="258" t="s">
        <v>107</v>
      </c>
      <c r="G530" s="374">
        <v>0.5</v>
      </c>
      <c r="H530" s="377">
        <v>7789.4623106488198</v>
      </c>
      <c r="I530" s="382">
        <v>115.6419902144599</v>
      </c>
      <c r="J530" s="349">
        <f>Table1[[#This Row],[Embellishment Area (m2)]]*Table1[[#This Row],[Construction Unit Rate ($/m)]]*Table1[[#This Row],[Embellishment Area Factor]]</f>
        <v>450394.46215197747</v>
      </c>
      <c r="K530" s="263">
        <v>15578.92462129764</v>
      </c>
      <c r="L530" s="354">
        <v>85.331826959272703</v>
      </c>
      <c r="M530" s="101">
        <f>Table1[[#This Row],[Size of land (m2)]]*Table1[[#This Row],[Land Unit Rate ($/m2)]]</f>
        <v>1329378.0999961232</v>
      </c>
      <c r="N530" s="261">
        <v>2021</v>
      </c>
      <c r="O530" s="219">
        <f>ROUND(IF(Table1[[#This Row],[Valuation Year]]=2016,(Table1[[#This Row],[Total Construction Cost ($)]]+Table1[[#This Row],[Land Value]])*('General Input Sheet'!$G$38/'General Input Sheet'!$G$43),Table1[[#This Row],[Total Construction Cost ($)]]+Table1[[#This Row],[Land Value]]),0)</f>
        <v>1779773</v>
      </c>
      <c r="P530" s="139" t="str" cm="1">
        <f t="array" ref="P530">_xlfn.IFS(Table1[[#This Row],[Asset Class]]&lt;&gt;"Local","y",P$11=$E530,"y",Table1[[#This Row],[Asset Class]]="Local","")</f>
        <v/>
      </c>
      <c r="Q530" s="99" t="str" cm="1">
        <f t="array" ref="Q530">_xlfn.IFS(Table1[[#This Row],[Asset Class]]&lt;&gt;"Local","y",Q$11=$E530,"y",Table1[[#This Row],[Asset Class]]="Local","")</f>
        <v>y</v>
      </c>
      <c r="R530" s="99" t="str" cm="1">
        <f t="array" ref="R530">_xlfn.IFS(Table1[[#This Row],[Asset Class]]&lt;&gt;"Local","y",R$11=$E530,"y",Table1[[#This Row],[Asset Class]]="Local","")</f>
        <v/>
      </c>
      <c r="S530" s="358" t="str" cm="1">
        <f t="array" ref="S530">_xlfn.IFS(Table1[[#This Row],[Asset Class]]&lt;&gt;"Local","y",S$11=$E530,"y",Table1[[#This Row],[Asset Class]]="Local","")</f>
        <v/>
      </c>
      <c r="U530" s="109" t="str">
        <f>IF(Table1[[#This Row],[Asset Class]]&lt;&gt;"Local",0.25,IF(P530="y",1,""))</f>
        <v/>
      </c>
      <c r="V530" s="435">
        <f>IF(Table1[[#This Row],[Asset Class]]&lt;&gt;"Local",0.25,IF(Q530="y",1,""))</f>
        <v>1</v>
      </c>
      <c r="W530" s="435" t="str">
        <f>IF(Table1[[#This Row],[Asset Class]]&lt;&gt;"Local",0.25,IF(R530="y",1,""))</f>
        <v/>
      </c>
      <c r="X530" s="435" t="str">
        <f>IF(Table1[[#This Row],[Asset Class]]&lt;&gt;"Local",0.25,IF(S530="y",1,""))</f>
        <v/>
      </c>
      <c r="Y530" s="109">
        <f t="shared" si="49"/>
        <v>1</v>
      </c>
      <c r="AA530" s="274" t="str">
        <f t="shared" si="50"/>
        <v/>
      </c>
      <c r="AB530" s="275">
        <f t="shared" si="51"/>
        <v>1779773</v>
      </c>
      <c r="AC530" s="275" t="str">
        <f t="shared" si="52"/>
        <v/>
      </c>
      <c r="AD530" s="275" t="str">
        <f t="shared" si="53"/>
        <v/>
      </c>
      <c r="AE530" s="276">
        <f t="shared" si="54"/>
        <v>1779773</v>
      </c>
    </row>
    <row r="531" spans="2:31">
      <c r="B531" s="227" t="s">
        <v>943</v>
      </c>
      <c r="C531" s="228" t="s">
        <v>945</v>
      </c>
      <c r="D531" s="228" t="s">
        <v>110</v>
      </c>
      <c r="E531" s="228" t="s">
        <v>142</v>
      </c>
      <c r="F531" s="258" t="s">
        <v>102</v>
      </c>
      <c r="G531" s="374">
        <v>0.5</v>
      </c>
      <c r="H531" s="378">
        <v>4309.8606746259029</v>
      </c>
      <c r="I531" s="382">
        <v>115.6419902144599</v>
      </c>
      <c r="J531" s="349">
        <f>Table1[[#This Row],[Embellishment Area (m2)]]*Table1[[#This Row],[Construction Unit Rate ($/m)]]*Table1[[#This Row],[Embellishment Area Factor]]</f>
        <v>249200.43298038709</v>
      </c>
      <c r="K531" s="263">
        <v>8619.7213492518058</v>
      </c>
      <c r="L531" s="354">
        <v>85.331826959272703</v>
      </c>
      <c r="M531" s="101">
        <f>Table1[[#This Row],[Size of land (m2)]]*Table1[[#This Row],[Land Unit Rate ($/m2)]]</f>
        <v>735536.57061150367</v>
      </c>
      <c r="N531" s="261">
        <v>2021</v>
      </c>
      <c r="O531" s="101">
        <f>ROUND(IF(Table1[[#This Row],[Valuation Year]]=2016,(Table1[[#This Row],[Total Construction Cost ($)]]+Table1[[#This Row],[Land Value]])*('General Input Sheet'!$G$38/'General Input Sheet'!$G$43),Table1[[#This Row],[Total Construction Cost ($)]]+Table1[[#This Row],[Land Value]]),0)</f>
        <v>984737</v>
      </c>
      <c r="P531" s="139" t="str" cm="1">
        <f t="array" ref="P531">_xlfn.IFS(Table1[[#This Row],[Asset Class]]&lt;&gt;"Local","y",P$11=$E531,"y",Table1[[#This Row],[Asset Class]]="Local","")</f>
        <v/>
      </c>
      <c r="Q531" s="99" t="str" cm="1">
        <f t="array" ref="Q531">_xlfn.IFS(Table1[[#This Row],[Asset Class]]&lt;&gt;"Local","y",Q$11=$E531,"y",Table1[[#This Row],[Asset Class]]="Local","")</f>
        <v>y</v>
      </c>
      <c r="R531" s="99" t="str" cm="1">
        <f t="array" ref="R531">_xlfn.IFS(Table1[[#This Row],[Asset Class]]&lt;&gt;"Local","y",R$11=$E531,"y",Table1[[#This Row],[Asset Class]]="Local","")</f>
        <v/>
      </c>
      <c r="S531" s="358" t="str" cm="1">
        <f t="array" ref="S531">_xlfn.IFS(Table1[[#This Row],[Asset Class]]&lt;&gt;"Local","y",S$11=$E531,"y",Table1[[#This Row],[Asset Class]]="Local","")</f>
        <v/>
      </c>
      <c r="U531" s="109" t="str">
        <f>IF(Table1[[#This Row],[Asset Class]]&lt;&gt;"Local",0.25,IF(P531="y",1,""))</f>
        <v/>
      </c>
      <c r="V531" s="435">
        <f>IF(Table1[[#This Row],[Asset Class]]&lt;&gt;"Local",0.25,IF(Q531="y",1,""))</f>
        <v>1</v>
      </c>
      <c r="W531" s="435" t="str">
        <f>IF(Table1[[#This Row],[Asset Class]]&lt;&gt;"Local",0.25,IF(R531="y",1,""))</f>
        <v/>
      </c>
      <c r="X531" s="435" t="str">
        <f>IF(Table1[[#This Row],[Asset Class]]&lt;&gt;"Local",0.25,IF(S531="y",1,""))</f>
        <v/>
      </c>
      <c r="Y531" s="109">
        <f t="shared" si="49"/>
        <v>1</v>
      </c>
      <c r="AA531" s="274" t="str">
        <f t="shared" si="50"/>
        <v/>
      </c>
      <c r="AB531" s="275">
        <f t="shared" si="51"/>
        <v>984737</v>
      </c>
      <c r="AC531" s="275" t="str">
        <f t="shared" si="52"/>
        <v/>
      </c>
      <c r="AD531" s="275" t="str">
        <f t="shared" si="53"/>
        <v/>
      </c>
      <c r="AE531" s="276">
        <f t="shared" si="54"/>
        <v>984737</v>
      </c>
    </row>
    <row r="532" spans="2:31">
      <c r="B532" s="227" t="s">
        <v>946</v>
      </c>
      <c r="C532" s="228" t="s">
        <v>947</v>
      </c>
      <c r="D532" s="228" t="s">
        <v>110</v>
      </c>
      <c r="E532" s="228" t="s">
        <v>142</v>
      </c>
      <c r="F532" s="258" t="s">
        <v>107</v>
      </c>
      <c r="G532" s="374">
        <v>0.5</v>
      </c>
      <c r="H532" s="377">
        <v>3810.0620885437288</v>
      </c>
      <c r="I532" s="382">
        <v>115.6419902144599</v>
      </c>
      <c r="J532" s="349">
        <f>Table1[[#This Row],[Embellishment Area (m2)]]*Table1[[#This Row],[Construction Unit Rate ($/m)]]*Table1[[#This Row],[Embellishment Area Factor]]</f>
        <v>220301.58137992927</v>
      </c>
      <c r="K532" s="263">
        <v>7620.1241770874576</v>
      </c>
      <c r="L532" s="354">
        <v>85.331826959272703</v>
      </c>
      <c r="M532" s="101">
        <f>Table1[[#This Row],[Size of land (m2)]]*Table1[[#This Row],[Land Unit Rate ($/m2)]]</f>
        <v>650239.11768739729</v>
      </c>
      <c r="N532" s="261">
        <v>2021</v>
      </c>
      <c r="O532" s="219">
        <f>ROUND(IF(Table1[[#This Row],[Valuation Year]]=2016,(Table1[[#This Row],[Total Construction Cost ($)]]+Table1[[#This Row],[Land Value]])*('General Input Sheet'!$G$38/'General Input Sheet'!$G$43),Table1[[#This Row],[Total Construction Cost ($)]]+Table1[[#This Row],[Land Value]]),0)</f>
        <v>870541</v>
      </c>
      <c r="P532" s="139" t="str" cm="1">
        <f t="array" ref="P532">_xlfn.IFS(Table1[[#This Row],[Asset Class]]&lt;&gt;"Local","y",P$11=$E532,"y",Table1[[#This Row],[Asset Class]]="Local","")</f>
        <v/>
      </c>
      <c r="Q532" s="99" t="str" cm="1">
        <f t="array" ref="Q532">_xlfn.IFS(Table1[[#This Row],[Asset Class]]&lt;&gt;"Local","y",Q$11=$E532,"y",Table1[[#This Row],[Asset Class]]="Local","")</f>
        <v>y</v>
      </c>
      <c r="R532" s="99" t="str" cm="1">
        <f t="array" ref="R532">_xlfn.IFS(Table1[[#This Row],[Asset Class]]&lt;&gt;"Local","y",R$11=$E532,"y",Table1[[#This Row],[Asset Class]]="Local","")</f>
        <v/>
      </c>
      <c r="S532" s="358" t="str" cm="1">
        <f t="array" ref="S532">_xlfn.IFS(Table1[[#This Row],[Asset Class]]&lt;&gt;"Local","y",S$11=$E532,"y",Table1[[#This Row],[Asset Class]]="Local","")</f>
        <v/>
      </c>
      <c r="U532" s="109" t="str">
        <f>IF(Table1[[#This Row],[Asset Class]]&lt;&gt;"Local",0.25,IF(P532="y",1,""))</f>
        <v/>
      </c>
      <c r="V532" s="435">
        <f>IF(Table1[[#This Row],[Asset Class]]&lt;&gt;"Local",0.25,IF(Q532="y",1,""))</f>
        <v>1</v>
      </c>
      <c r="W532" s="435" t="str">
        <f>IF(Table1[[#This Row],[Asset Class]]&lt;&gt;"Local",0.25,IF(R532="y",1,""))</f>
        <v/>
      </c>
      <c r="X532" s="435" t="str">
        <f>IF(Table1[[#This Row],[Asset Class]]&lt;&gt;"Local",0.25,IF(S532="y",1,""))</f>
        <v/>
      </c>
      <c r="Y532" s="109">
        <f t="shared" si="49"/>
        <v>1</v>
      </c>
      <c r="AA532" s="274" t="str">
        <f t="shared" si="50"/>
        <v/>
      </c>
      <c r="AB532" s="275">
        <f t="shared" si="51"/>
        <v>870541</v>
      </c>
      <c r="AC532" s="275" t="str">
        <f t="shared" si="52"/>
        <v/>
      </c>
      <c r="AD532" s="275" t="str">
        <f t="shared" si="53"/>
        <v/>
      </c>
      <c r="AE532" s="276">
        <f t="shared" si="54"/>
        <v>870541</v>
      </c>
    </row>
    <row r="533" spans="2:31">
      <c r="B533" s="227" t="s">
        <v>946</v>
      </c>
      <c r="C533" s="228" t="s">
        <v>948</v>
      </c>
      <c r="D533" s="228" t="s">
        <v>110</v>
      </c>
      <c r="E533" s="228" t="s">
        <v>142</v>
      </c>
      <c r="F533" s="258" t="s">
        <v>107</v>
      </c>
      <c r="G533" s="374">
        <v>0.5</v>
      </c>
      <c r="H533" s="377">
        <v>2601.5330477432076</v>
      </c>
      <c r="I533" s="382">
        <v>115.6419902144599</v>
      </c>
      <c r="J533" s="349">
        <f>Table1[[#This Row],[Embellishment Area (m2)]]*Table1[[#This Row],[Construction Unit Rate ($/m)]]*Table1[[#This Row],[Embellishment Area Factor]]</f>
        <v>150423.22962485702</v>
      </c>
      <c r="K533" s="263">
        <v>5203.0660954864152</v>
      </c>
      <c r="L533" s="354">
        <v>85.331826959272703</v>
      </c>
      <c r="M533" s="101">
        <f>Table1[[#This Row],[Size of land (m2)]]*Table1[[#This Row],[Land Unit Rate ($/m2)]]</f>
        <v>443987.13571770542</v>
      </c>
      <c r="N533" s="261">
        <v>2021</v>
      </c>
      <c r="O533" s="219">
        <f>ROUND(IF(Table1[[#This Row],[Valuation Year]]=2016,(Table1[[#This Row],[Total Construction Cost ($)]]+Table1[[#This Row],[Land Value]])*('General Input Sheet'!$G$38/'General Input Sheet'!$G$43),Table1[[#This Row],[Total Construction Cost ($)]]+Table1[[#This Row],[Land Value]]),0)</f>
        <v>594410</v>
      </c>
      <c r="P533" s="139" t="str" cm="1">
        <f t="array" ref="P533">_xlfn.IFS(Table1[[#This Row],[Asset Class]]&lt;&gt;"Local","y",P$11=$E533,"y",Table1[[#This Row],[Asset Class]]="Local","")</f>
        <v/>
      </c>
      <c r="Q533" s="99" t="str" cm="1">
        <f t="array" ref="Q533">_xlfn.IFS(Table1[[#This Row],[Asset Class]]&lt;&gt;"Local","y",Q$11=$E533,"y",Table1[[#This Row],[Asset Class]]="Local","")</f>
        <v>y</v>
      </c>
      <c r="R533" s="99" t="str" cm="1">
        <f t="array" ref="R533">_xlfn.IFS(Table1[[#This Row],[Asset Class]]&lt;&gt;"Local","y",R$11=$E533,"y",Table1[[#This Row],[Asset Class]]="Local","")</f>
        <v/>
      </c>
      <c r="S533" s="358" t="str" cm="1">
        <f t="array" ref="S533">_xlfn.IFS(Table1[[#This Row],[Asset Class]]&lt;&gt;"Local","y",S$11=$E533,"y",Table1[[#This Row],[Asset Class]]="Local","")</f>
        <v/>
      </c>
      <c r="U533" s="109" t="str">
        <f>IF(Table1[[#This Row],[Asset Class]]&lt;&gt;"Local",0.25,IF(P533="y",1,""))</f>
        <v/>
      </c>
      <c r="V533" s="435">
        <f>IF(Table1[[#This Row],[Asset Class]]&lt;&gt;"Local",0.25,IF(Q533="y",1,""))</f>
        <v>1</v>
      </c>
      <c r="W533" s="435" t="str">
        <f>IF(Table1[[#This Row],[Asset Class]]&lt;&gt;"Local",0.25,IF(R533="y",1,""))</f>
        <v/>
      </c>
      <c r="X533" s="435" t="str">
        <f>IF(Table1[[#This Row],[Asset Class]]&lt;&gt;"Local",0.25,IF(S533="y",1,""))</f>
        <v/>
      </c>
      <c r="Y533" s="109">
        <f t="shared" si="49"/>
        <v>1</v>
      </c>
      <c r="AA533" s="274" t="str">
        <f t="shared" si="50"/>
        <v/>
      </c>
      <c r="AB533" s="275">
        <f t="shared" si="51"/>
        <v>594410</v>
      </c>
      <c r="AC533" s="275" t="str">
        <f t="shared" si="52"/>
        <v/>
      </c>
      <c r="AD533" s="275" t="str">
        <f t="shared" si="53"/>
        <v/>
      </c>
      <c r="AE533" s="276">
        <f t="shared" si="54"/>
        <v>594410</v>
      </c>
    </row>
    <row r="534" spans="2:31">
      <c r="B534" s="227" t="s">
        <v>949</v>
      </c>
      <c r="C534" s="228" t="s">
        <v>950</v>
      </c>
      <c r="D534" s="228" t="s">
        <v>110</v>
      </c>
      <c r="E534" s="228" t="s">
        <v>101</v>
      </c>
      <c r="F534" s="258" t="s">
        <v>102</v>
      </c>
      <c r="G534" s="374">
        <v>0.5</v>
      </c>
      <c r="H534" s="377">
        <v>15876.103603846524</v>
      </c>
      <c r="I534" s="382">
        <v>143.96305955739601</v>
      </c>
      <c r="J534" s="349">
        <f>Table1[[#This Row],[Embellishment Area (m2)]]*Table1[[#This Row],[Construction Unit Rate ($/m)]]*Table1[[#This Row],[Embellishment Area Factor]]</f>
        <v>1142786.2243299733</v>
      </c>
      <c r="K534" s="263">
        <v>31752.207207693049</v>
      </c>
      <c r="L534" s="354">
        <v>39.027494808321961</v>
      </c>
      <c r="M534" s="101">
        <f>Table1[[#This Row],[Size of land (m2)]]*Table1[[#This Row],[Land Unit Rate ($/m2)]]</f>
        <v>1239209.1019510035</v>
      </c>
      <c r="N534" s="261">
        <v>2021</v>
      </c>
      <c r="O534" s="219">
        <f>ROUND(IF(Table1[[#This Row],[Valuation Year]]=2016,(Table1[[#This Row],[Total Construction Cost ($)]]+Table1[[#This Row],[Land Value]])*('General Input Sheet'!$G$38/'General Input Sheet'!$G$43),Table1[[#This Row],[Total Construction Cost ($)]]+Table1[[#This Row],[Land Value]]),0)</f>
        <v>2381995</v>
      </c>
      <c r="P534" s="139" t="str" cm="1">
        <f t="array" ref="P534">_xlfn.IFS(Table1[[#This Row],[Asset Class]]&lt;&gt;"Local","y",P$11=$E534,"y",Table1[[#This Row],[Asset Class]]="Local","")</f>
        <v/>
      </c>
      <c r="Q534" s="99" t="str" cm="1">
        <f t="array" ref="Q534">_xlfn.IFS(Table1[[#This Row],[Asset Class]]&lt;&gt;"Local","y",Q$11=$E534,"y",Table1[[#This Row],[Asset Class]]="Local","")</f>
        <v/>
      </c>
      <c r="R534" s="99" t="str" cm="1">
        <f t="array" ref="R534">_xlfn.IFS(Table1[[#This Row],[Asset Class]]&lt;&gt;"Local","y",R$11=$E534,"y",Table1[[#This Row],[Asset Class]]="Local","")</f>
        <v>y</v>
      </c>
      <c r="S534" s="358" t="str" cm="1">
        <f t="array" ref="S534">_xlfn.IFS(Table1[[#This Row],[Asset Class]]&lt;&gt;"Local","y",S$11=$E534,"y",Table1[[#This Row],[Asset Class]]="Local","")</f>
        <v/>
      </c>
      <c r="U534" s="109" t="str">
        <f>IF(Table1[[#This Row],[Asset Class]]&lt;&gt;"Local",0.25,IF(P534="y",1,""))</f>
        <v/>
      </c>
      <c r="V534" s="435" t="str">
        <f>IF(Table1[[#This Row],[Asset Class]]&lt;&gt;"Local",0.25,IF(Q534="y",1,""))</f>
        <v/>
      </c>
      <c r="W534" s="435">
        <f>IF(Table1[[#This Row],[Asset Class]]&lt;&gt;"Local",0.25,IF(R534="y",1,""))</f>
        <v>1</v>
      </c>
      <c r="X534" s="435" t="str">
        <f>IF(Table1[[#This Row],[Asset Class]]&lt;&gt;"Local",0.25,IF(S534="y",1,""))</f>
        <v/>
      </c>
      <c r="Y534" s="109">
        <f t="shared" si="49"/>
        <v>1</v>
      </c>
      <c r="AA534" s="274" t="str">
        <f t="shared" si="50"/>
        <v/>
      </c>
      <c r="AB534" s="275" t="str">
        <f t="shared" si="51"/>
        <v/>
      </c>
      <c r="AC534" s="275">
        <f t="shared" si="52"/>
        <v>2381995</v>
      </c>
      <c r="AD534" s="275" t="str">
        <f t="shared" si="53"/>
        <v/>
      </c>
      <c r="AE534" s="276">
        <f t="shared" si="54"/>
        <v>2381995</v>
      </c>
    </row>
    <row r="535" spans="2:31">
      <c r="B535" s="227" t="s">
        <v>949</v>
      </c>
      <c r="C535" s="228" t="s">
        <v>951</v>
      </c>
      <c r="D535" s="228" t="s">
        <v>110</v>
      </c>
      <c r="E535" s="228" t="s">
        <v>101</v>
      </c>
      <c r="F535" s="258" t="s">
        <v>135</v>
      </c>
      <c r="G535" s="374">
        <v>0.5</v>
      </c>
      <c r="H535" s="377">
        <v>6116.6864156503198</v>
      </c>
      <c r="I535" s="382">
        <v>143.96305955739601</v>
      </c>
      <c r="J535" s="349">
        <f>Table1[[#This Row],[Embellishment Area (m2)]]*Table1[[#This Row],[Construction Unit Rate ($/m)]]*Table1[[#This Row],[Embellishment Area Factor]]</f>
        <v>440288.44537509105</v>
      </c>
      <c r="K535" s="263">
        <v>12233.37283130064</v>
      </c>
      <c r="L535" s="354">
        <v>39.027494808321961</v>
      </c>
      <c r="M535" s="101">
        <f>Table1[[#This Row],[Size of land (m2)]]*Table1[[#This Row],[Land Unit Rate ($/m2)]]</f>
        <v>477437.89466185262</v>
      </c>
      <c r="N535" s="261">
        <v>2021</v>
      </c>
      <c r="O535" s="219">
        <f>ROUND(IF(Table1[[#This Row],[Valuation Year]]=2016,(Table1[[#This Row],[Total Construction Cost ($)]]+Table1[[#This Row],[Land Value]])*('General Input Sheet'!$G$38/'General Input Sheet'!$G$43),Table1[[#This Row],[Total Construction Cost ($)]]+Table1[[#This Row],[Land Value]]),0)</f>
        <v>917726</v>
      </c>
      <c r="P535" s="139" t="str" cm="1">
        <f t="array" ref="P535">_xlfn.IFS(Table1[[#This Row],[Asset Class]]&lt;&gt;"Local","y",P$11=$E535,"y",Table1[[#This Row],[Asset Class]]="Local","")</f>
        <v/>
      </c>
      <c r="Q535" s="99" t="str" cm="1">
        <f t="array" ref="Q535">_xlfn.IFS(Table1[[#This Row],[Asset Class]]&lt;&gt;"Local","y",Q$11=$E535,"y",Table1[[#This Row],[Asset Class]]="Local","")</f>
        <v/>
      </c>
      <c r="R535" s="99" t="str" cm="1">
        <f t="array" ref="R535">_xlfn.IFS(Table1[[#This Row],[Asset Class]]&lt;&gt;"Local","y",R$11=$E535,"y",Table1[[#This Row],[Asset Class]]="Local","")</f>
        <v>y</v>
      </c>
      <c r="S535" s="358" t="str" cm="1">
        <f t="array" ref="S535">_xlfn.IFS(Table1[[#This Row],[Asset Class]]&lt;&gt;"Local","y",S$11=$E535,"y",Table1[[#This Row],[Asset Class]]="Local","")</f>
        <v/>
      </c>
      <c r="U535" s="109" t="str">
        <f>IF(Table1[[#This Row],[Asset Class]]&lt;&gt;"Local",0.25,IF(P535="y",1,""))</f>
        <v/>
      </c>
      <c r="V535" s="435" t="str">
        <f>IF(Table1[[#This Row],[Asset Class]]&lt;&gt;"Local",0.25,IF(Q535="y",1,""))</f>
        <v/>
      </c>
      <c r="W535" s="435">
        <f>IF(Table1[[#This Row],[Asset Class]]&lt;&gt;"Local",0.25,IF(R535="y",1,""))</f>
        <v>1</v>
      </c>
      <c r="X535" s="435" t="str">
        <f>IF(Table1[[#This Row],[Asset Class]]&lt;&gt;"Local",0.25,IF(S535="y",1,""))</f>
        <v/>
      </c>
      <c r="Y535" s="109">
        <f t="shared" si="49"/>
        <v>1</v>
      </c>
      <c r="AA535" s="274" t="str">
        <f t="shared" si="50"/>
        <v/>
      </c>
      <c r="AB535" s="275" t="str">
        <f t="shared" si="51"/>
        <v/>
      </c>
      <c r="AC535" s="275">
        <f t="shared" si="52"/>
        <v>917726</v>
      </c>
      <c r="AD535" s="275" t="str">
        <f t="shared" si="53"/>
        <v/>
      </c>
      <c r="AE535" s="276">
        <f t="shared" si="54"/>
        <v>917726</v>
      </c>
    </row>
    <row r="536" spans="2:31">
      <c r="B536" s="227" t="s">
        <v>952</v>
      </c>
      <c r="C536" s="228" t="s">
        <v>953</v>
      </c>
      <c r="D536" s="228" t="s">
        <v>110</v>
      </c>
      <c r="E536" s="228" t="s">
        <v>101</v>
      </c>
      <c r="F536" s="258" t="s">
        <v>107</v>
      </c>
      <c r="G536" s="374">
        <v>0.5</v>
      </c>
      <c r="H536" s="377">
        <v>4757.0559604676218</v>
      </c>
      <c r="I536" s="382">
        <v>143.96305955739601</v>
      </c>
      <c r="J536" s="349">
        <f>Table1[[#This Row],[Embellishment Area (m2)]]*Table1[[#This Row],[Construction Unit Rate ($/m)]]*Table1[[#This Row],[Embellishment Area Factor]]</f>
        <v>342420.16527733294</v>
      </c>
      <c r="K536" s="263">
        <v>9514.1119209352437</v>
      </c>
      <c r="L536" s="354">
        <v>39.027494808321961</v>
      </c>
      <c r="M536" s="101">
        <f>Table1[[#This Row],[Size of land (m2)]]*Table1[[#This Row],[Land Unit Rate ($/m2)]]</f>
        <v>371311.9536000943</v>
      </c>
      <c r="N536" s="261">
        <v>2021</v>
      </c>
      <c r="O536" s="219">
        <f>ROUND(IF(Table1[[#This Row],[Valuation Year]]=2016,(Table1[[#This Row],[Total Construction Cost ($)]]+Table1[[#This Row],[Land Value]])*('General Input Sheet'!$G$38/'General Input Sheet'!$G$43),Table1[[#This Row],[Total Construction Cost ($)]]+Table1[[#This Row],[Land Value]]),0)</f>
        <v>713732</v>
      </c>
      <c r="P536" s="139" t="str" cm="1">
        <f t="array" ref="P536">_xlfn.IFS(Table1[[#This Row],[Asset Class]]&lt;&gt;"Local","y",P$11=$E536,"y",Table1[[#This Row],[Asset Class]]="Local","")</f>
        <v/>
      </c>
      <c r="Q536" s="99" t="str" cm="1">
        <f t="array" ref="Q536">_xlfn.IFS(Table1[[#This Row],[Asset Class]]&lt;&gt;"Local","y",Q$11=$E536,"y",Table1[[#This Row],[Asset Class]]="Local","")</f>
        <v/>
      </c>
      <c r="R536" s="99" t="str" cm="1">
        <f t="array" ref="R536">_xlfn.IFS(Table1[[#This Row],[Asset Class]]&lt;&gt;"Local","y",R$11=$E536,"y",Table1[[#This Row],[Asset Class]]="Local","")</f>
        <v>y</v>
      </c>
      <c r="S536" s="358" t="str" cm="1">
        <f t="array" ref="S536">_xlfn.IFS(Table1[[#This Row],[Asset Class]]&lt;&gt;"Local","y",S$11=$E536,"y",Table1[[#This Row],[Asset Class]]="Local","")</f>
        <v/>
      </c>
      <c r="U536" s="109" t="str">
        <f>IF(Table1[[#This Row],[Asset Class]]&lt;&gt;"Local",0.25,IF(P536="y",1,""))</f>
        <v/>
      </c>
      <c r="V536" s="435" t="str">
        <f>IF(Table1[[#This Row],[Asset Class]]&lt;&gt;"Local",0.25,IF(Q536="y",1,""))</f>
        <v/>
      </c>
      <c r="W536" s="435">
        <f>IF(Table1[[#This Row],[Asset Class]]&lt;&gt;"Local",0.25,IF(R536="y",1,""))</f>
        <v>1</v>
      </c>
      <c r="X536" s="435" t="str">
        <f>IF(Table1[[#This Row],[Asset Class]]&lt;&gt;"Local",0.25,IF(S536="y",1,""))</f>
        <v/>
      </c>
      <c r="Y536" s="109">
        <f t="shared" si="49"/>
        <v>1</v>
      </c>
      <c r="AA536" s="274" t="str">
        <f t="shared" si="50"/>
        <v/>
      </c>
      <c r="AB536" s="275" t="str">
        <f t="shared" si="51"/>
        <v/>
      </c>
      <c r="AC536" s="275">
        <f t="shared" si="52"/>
        <v>713732</v>
      </c>
      <c r="AD536" s="275" t="str">
        <f t="shared" si="53"/>
        <v/>
      </c>
      <c r="AE536" s="276">
        <f t="shared" si="54"/>
        <v>713732</v>
      </c>
    </row>
    <row r="537" spans="2:31">
      <c r="B537" s="227" t="s">
        <v>954</v>
      </c>
      <c r="C537" s="228" t="s">
        <v>955</v>
      </c>
      <c r="D537" s="228" t="s">
        <v>105</v>
      </c>
      <c r="E537" s="228" t="s">
        <v>101</v>
      </c>
      <c r="F537" s="258" t="s">
        <v>135</v>
      </c>
      <c r="G537" s="374">
        <v>0.5</v>
      </c>
      <c r="H537" s="377">
        <v>20802.207912034166</v>
      </c>
      <c r="I537" s="382">
        <v>452.87898632773505</v>
      </c>
      <c r="J537" s="349">
        <f>Table1[[#This Row],[Embellishment Area (m2)]]*Table1[[#This Row],[Construction Unit Rate ($/m)]]*Table1[[#This Row],[Embellishment Area Factor]]</f>
        <v>4710441.4162904117</v>
      </c>
      <c r="K537" s="263">
        <v>0</v>
      </c>
      <c r="L537" s="354">
        <v>140.14546069071523</v>
      </c>
      <c r="M537" s="101">
        <f>Table1[[#This Row],[Size of land (m2)]]*Table1[[#This Row],[Land Unit Rate ($/m2)]]</f>
        <v>0</v>
      </c>
      <c r="N537" s="261">
        <v>2021</v>
      </c>
      <c r="O537" s="219">
        <f>ROUND(IF(Table1[[#This Row],[Valuation Year]]=2016,(Table1[[#This Row],[Total Construction Cost ($)]]+Table1[[#This Row],[Land Value]])*('General Input Sheet'!$G$38/'General Input Sheet'!$G$43),Table1[[#This Row],[Total Construction Cost ($)]]+Table1[[#This Row],[Land Value]]),0)</f>
        <v>4710441</v>
      </c>
      <c r="P537" s="139" t="str" cm="1">
        <f t="array" ref="P537">_xlfn.IFS(Table1[[#This Row],[Asset Class]]&lt;&gt;"Local","y",P$11=$E537,"y",Table1[[#This Row],[Asset Class]]="Local","")</f>
        <v>y</v>
      </c>
      <c r="Q537" s="99" t="str" cm="1">
        <f t="array" ref="Q537">_xlfn.IFS(Table1[[#This Row],[Asset Class]]&lt;&gt;"Local","y",Q$11=$E537,"y",Table1[[#This Row],[Asset Class]]="Local","")</f>
        <v>y</v>
      </c>
      <c r="R537" s="99" t="str" cm="1">
        <f t="array" ref="R537">_xlfn.IFS(Table1[[#This Row],[Asset Class]]&lt;&gt;"Local","y",R$11=$E537,"y",Table1[[#This Row],[Asset Class]]="Local","")</f>
        <v>y</v>
      </c>
      <c r="S537" s="358" t="str" cm="1">
        <f t="array" ref="S537">_xlfn.IFS(Table1[[#This Row],[Asset Class]]&lt;&gt;"Local","y",S$11=$E537,"y",Table1[[#This Row],[Asset Class]]="Local","")</f>
        <v>y</v>
      </c>
      <c r="U537" s="109">
        <f>IF(Table1[[#This Row],[Asset Class]]&lt;&gt;"Local",0.25,IF(P537="y",1,""))</f>
        <v>0.25</v>
      </c>
      <c r="V537" s="435">
        <f>IF(Table1[[#This Row],[Asset Class]]&lt;&gt;"Local",0.25,IF(Q537="y",1,""))</f>
        <v>0.25</v>
      </c>
      <c r="W537" s="435">
        <f>IF(Table1[[#This Row],[Asset Class]]&lt;&gt;"Local",0.25,IF(R537="y",1,""))</f>
        <v>0.25</v>
      </c>
      <c r="X537" s="435">
        <f>IF(Table1[[#This Row],[Asset Class]]&lt;&gt;"Local",0.25,IF(S537="y",1,""))</f>
        <v>0.25</v>
      </c>
      <c r="Y537" s="109">
        <f t="shared" si="49"/>
        <v>1</v>
      </c>
      <c r="AA537" s="274">
        <f t="shared" si="50"/>
        <v>1177610.25</v>
      </c>
      <c r="AB537" s="275">
        <f t="shared" si="51"/>
        <v>1177610.25</v>
      </c>
      <c r="AC537" s="275">
        <f t="shared" si="52"/>
        <v>1177610.25</v>
      </c>
      <c r="AD537" s="275">
        <f t="shared" si="53"/>
        <v>1177610.25</v>
      </c>
      <c r="AE537" s="276">
        <f t="shared" si="54"/>
        <v>4710441</v>
      </c>
    </row>
    <row r="538" spans="2:31">
      <c r="B538" s="227" t="s">
        <v>954</v>
      </c>
      <c r="C538" s="228" t="s">
        <v>956</v>
      </c>
      <c r="D538" s="228" t="s">
        <v>105</v>
      </c>
      <c r="E538" s="228" t="s">
        <v>101</v>
      </c>
      <c r="F538" s="258" t="s">
        <v>135</v>
      </c>
      <c r="G538" s="374">
        <v>0.5</v>
      </c>
      <c r="H538" s="377">
        <v>17828.471833858926</v>
      </c>
      <c r="I538" s="382">
        <v>452.87898632773505</v>
      </c>
      <c r="J538" s="349">
        <f>Table1[[#This Row],[Embellishment Area (m2)]]*Table1[[#This Row],[Construction Unit Rate ($/m)]]*Table1[[#This Row],[Embellishment Area Factor]]</f>
        <v>4037070.1259453031</v>
      </c>
      <c r="K538" s="263">
        <v>0</v>
      </c>
      <c r="L538" s="354">
        <v>140.14546069071523</v>
      </c>
      <c r="M538" s="101">
        <f>Table1[[#This Row],[Size of land (m2)]]*Table1[[#This Row],[Land Unit Rate ($/m2)]]</f>
        <v>0</v>
      </c>
      <c r="N538" s="261">
        <v>2021</v>
      </c>
      <c r="O538" s="219">
        <f>ROUND(IF(Table1[[#This Row],[Valuation Year]]=2016,(Table1[[#This Row],[Total Construction Cost ($)]]+Table1[[#This Row],[Land Value]])*('General Input Sheet'!$G$38/'General Input Sheet'!$G$43),Table1[[#This Row],[Total Construction Cost ($)]]+Table1[[#This Row],[Land Value]]),0)</f>
        <v>4037070</v>
      </c>
      <c r="P538" s="139" t="str" cm="1">
        <f t="array" ref="P538">_xlfn.IFS(Table1[[#This Row],[Asset Class]]&lt;&gt;"Local","y",P$11=$E538,"y",Table1[[#This Row],[Asset Class]]="Local","")</f>
        <v>y</v>
      </c>
      <c r="Q538" s="99" t="str" cm="1">
        <f t="array" ref="Q538">_xlfn.IFS(Table1[[#This Row],[Asset Class]]&lt;&gt;"Local","y",Q$11=$E538,"y",Table1[[#This Row],[Asset Class]]="Local","")</f>
        <v>y</v>
      </c>
      <c r="R538" s="99" t="str" cm="1">
        <f t="array" ref="R538">_xlfn.IFS(Table1[[#This Row],[Asset Class]]&lt;&gt;"Local","y",R$11=$E538,"y",Table1[[#This Row],[Asset Class]]="Local","")</f>
        <v>y</v>
      </c>
      <c r="S538" s="358" t="str" cm="1">
        <f t="array" ref="S538">_xlfn.IFS(Table1[[#This Row],[Asset Class]]&lt;&gt;"Local","y",S$11=$E538,"y",Table1[[#This Row],[Asset Class]]="Local","")</f>
        <v>y</v>
      </c>
      <c r="U538" s="109">
        <f>IF(Table1[[#This Row],[Asset Class]]&lt;&gt;"Local",0.25,IF(P538="y",1,""))</f>
        <v>0.25</v>
      </c>
      <c r="V538" s="435">
        <f>IF(Table1[[#This Row],[Asset Class]]&lt;&gt;"Local",0.25,IF(Q538="y",1,""))</f>
        <v>0.25</v>
      </c>
      <c r="W538" s="435">
        <f>IF(Table1[[#This Row],[Asset Class]]&lt;&gt;"Local",0.25,IF(R538="y",1,""))</f>
        <v>0.25</v>
      </c>
      <c r="X538" s="435">
        <f>IF(Table1[[#This Row],[Asset Class]]&lt;&gt;"Local",0.25,IF(S538="y",1,""))</f>
        <v>0.25</v>
      </c>
      <c r="Y538" s="109">
        <f t="shared" si="49"/>
        <v>1</v>
      </c>
      <c r="AA538" s="274">
        <f t="shared" si="50"/>
        <v>1009267.5</v>
      </c>
      <c r="AB538" s="275">
        <f t="shared" si="51"/>
        <v>1009267.5</v>
      </c>
      <c r="AC538" s="275">
        <f t="shared" si="52"/>
        <v>1009267.5</v>
      </c>
      <c r="AD538" s="275">
        <f t="shared" si="53"/>
        <v>1009267.5</v>
      </c>
      <c r="AE538" s="276">
        <f t="shared" si="54"/>
        <v>4037070</v>
      </c>
    </row>
    <row r="539" spans="2:31">
      <c r="B539" s="227" t="s">
        <v>954</v>
      </c>
      <c r="C539" s="228" t="s">
        <v>957</v>
      </c>
      <c r="D539" s="228" t="s">
        <v>105</v>
      </c>
      <c r="E539" s="228" t="s">
        <v>101</v>
      </c>
      <c r="F539" s="258" t="s">
        <v>102</v>
      </c>
      <c r="G539" s="374">
        <v>0.5</v>
      </c>
      <c r="H539" s="377">
        <v>19101.946292655794</v>
      </c>
      <c r="I539" s="382">
        <v>452.87898632773505</v>
      </c>
      <c r="J539" s="349">
        <f>Table1[[#This Row],[Embellishment Area (m2)]]*Table1[[#This Row],[Construction Unit Rate ($/m)]]*Table1[[#This Row],[Embellishment Area Factor]]</f>
        <v>4325435.0369523959</v>
      </c>
      <c r="K539" s="263">
        <v>0</v>
      </c>
      <c r="L539" s="354">
        <v>140.14546069071523</v>
      </c>
      <c r="M539" s="101">
        <f>Table1[[#This Row],[Size of land (m2)]]*Table1[[#This Row],[Land Unit Rate ($/m2)]]</f>
        <v>0</v>
      </c>
      <c r="N539" s="261">
        <v>2021</v>
      </c>
      <c r="O539" s="219">
        <f>ROUND(IF(Table1[[#This Row],[Valuation Year]]=2016,(Table1[[#This Row],[Total Construction Cost ($)]]+Table1[[#This Row],[Land Value]])*('General Input Sheet'!$G$38/'General Input Sheet'!$G$43),Table1[[#This Row],[Total Construction Cost ($)]]+Table1[[#This Row],[Land Value]]),0)</f>
        <v>4325435</v>
      </c>
      <c r="P539" s="139" t="str" cm="1">
        <f t="array" ref="P539">_xlfn.IFS(Table1[[#This Row],[Asset Class]]&lt;&gt;"Local","y",P$11=$E539,"y",Table1[[#This Row],[Asset Class]]="Local","")</f>
        <v>y</v>
      </c>
      <c r="Q539" s="99" t="str" cm="1">
        <f t="array" ref="Q539">_xlfn.IFS(Table1[[#This Row],[Asset Class]]&lt;&gt;"Local","y",Q$11=$E539,"y",Table1[[#This Row],[Asset Class]]="Local","")</f>
        <v>y</v>
      </c>
      <c r="R539" s="99" t="str" cm="1">
        <f t="array" ref="R539">_xlfn.IFS(Table1[[#This Row],[Asset Class]]&lt;&gt;"Local","y",R$11=$E539,"y",Table1[[#This Row],[Asset Class]]="Local","")</f>
        <v>y</v>
      </c>
      <c r="S539" s="358" t="str" cm="1">
        <f t="array" ref="S539">_xlfn.IFS(Table1[[#This Row],[Asset Class]]&lt;&gt;"Local","y",S$11=$E539,"y",Table1[[#This Row],[Asset Class]]="Local","")</f>
        <v>y</v>
      </c>
      <c r="U539" s="109">
        <f>IF(Table1[[#This Row],[Asset Class]]&lt;&gt;"Local",0.25,IF(P539="y",1,""))</f>
        <v>0.25</v>
      </c>
      <c r="V539" s="435">
        <f>IF(Table1[[#This Row],[Asset Class]]&lt;&gt;"Local",0.25,IF(Q539="y",1,""))</f>
        <v>0.25</v>
      </c>
      <c r="W539" s="435">
        <f>IF(Table1[[#This Row],[Asset Class]]&lt;&gt;"Local",0.25,IF(R539="y",1,""))</f>
        <v>0.25</v>
      </c>
      <c r="X539" s="435">
        <f>IF(Table1[[#This Row],[Asset Class]]&lt;&gt;"Local",0.25,IF(S539="y",1,""))</f>
        <v>0.25</v>
      </c>
      <c r="Y539" s="109">
        <f t="shared" si="49"/>
        <v>1</v>
      </c>
      <c r="AA539" s="274">
        <f t="shared" si="50"/>
        <v>1081358.75</v>
      </c>
      <c r="AB539" s="275">
        <f t="shared" si="51"/>
        <v>1081358.75</v>
      </c>
      <c r="AC539" s="275">
        <f t="shared" si="52"/>
        <v>1081358.75</v>
      </c>
      <c r="AD539" s="275">
        <f t="shared" si="53"/>
        <v>1081358.75</v>
      </c>
      <c r="AE539" s="276">
        <f t="shared" si="54"/>
        <v>4325435</v>
      </c>
    </row>
    <row r="540" spans="2:31">
      <c r="B540" s="227" t="s">
        <v>958</v>
      </c>
      <c r="C540" s="228" t="s">
        <v>959</v>
      </c>
      <c r="D540" s="228" t="s">
        <v>105</v>
      </c>
      <c r="E540" s="228" t="s">
        <v>101</v>
      </c>
      <c r="F540" s="258" t="s">
        <v>135</v>
      </c>
      <c r="G540" s="374">
        <v>0.5</v>
      </c>
      <c r="H540" s="377">
        <v>31274.560784752492</v>
      </c>
      <c r="I540" s="382">
        <v>452.87898632773505</v>
      </c>
      <c r="J540" s="349">
        <f>Table1[[#This Row],[Embellishment Area (m2)]]*Table1[[#This Row],[Construction Unit Rate ($/m)]]*Table1[[#This Row],[Embellishment Area Factor]]</f>
        <v>7081795.6930219214</v>
      </c>
      <c r="K540" s="263">
        <v>62549.121569504983</v>
      </c>
      <c r="L540" s="354">
        <v>140.14546069071523</v>
      </c>
      <c r="M540" s="101">
        <f>Table1[[#This Row],[Size of land (m2)]]*Table1[[#This Row],[Land Unit Rate ($/m2)]]</f>
        <v>8765975.4581578281</v>
      </c>
      <c r="N540" s="261">
        <v>2021</v>
      </c>
      <c r="O540" s="219">
        <f>ROUND(IF(Table1[[#This Row],[Valuation Year]]=2016,(Table1[[#This Row],[Total Construction Cost ($)]]+Table1[[#This Row],[Land Value]])*('General Input Sheet'!$G$38/'General Input Sheet'!$G$43),Table1[[#This Row],[Total Construction Cost ($)]]+Table1[[#This Row],[Land Value]]),0)</f>
        <v>15847771</v>
      </c>
      <c r="P540" s="139" t="str" cm="1">
        <f t="array" ref="P540">_xlfn.IFS(Table1[[#This Row],[Asset Class]]&lt;&gt;"Local","y",P$11=$E540,"y",Table1[[#This Row],[Asset Class]]="Local","")</f>
        <v>y</v>
      </c>
      <c r="Q540" s="99" t="str" cm="1">
        <f t="array" ref="Q540">_xlfn.IFS(Table1[[#This Row],[Asset Class]]&lt;&gt;"Local","y",Q$11=$E540,"y",Table1[[#This Row],[Asset Class]]="Local","")</f>
        <v>y</v>
      </c>
      <c r="R540" s="99" t="str" cm="1">
        <f t="array" ref="R540">_xlfn.IFS(Table1[[#This Row],[Asset Class]]&lt;&gt;"Local","y",R$11=$E540,"y",Table1[[#This Row],[Asset Class]]="Local","")</f>
        <v>y</v>
      </c>
      <c r="S540" s="358" t="str" cm="1">
        <f t="array" ref="S540">_xlfn.IFS(Table1[[#This Row],[Asset Class]]&lt;&gt;"Local","y",S$11=$E540,"y",Table1[[#This Row],[Asset Class]]="Local","")</f>
        <v>y</v>
      </c>
      <c r="U540" s="109">
        <f>IF(Table1[[#This Row],[Asset Class]]&lt;&gt;"Local",0.25,IF(P540="y",1,""))</f>
        <v>0.25</v>
      </c>
      <c r="V540" s="435">
        <f>IF(Table1[[#This Row],[Asset Class]]&lt;&gt;"Local",0.25,IF(Q540="y",1,""))</f>
        <v>0.25</v>
      </c>
      <c r="W540" s="435">
        <f>IF(Table1[[#This Row],[Asset Class]]&lt;&gt;"Local",0.25,IF(R540="y",1,""))</f>
        <v>0.25</v>
      </c>
      <c r="X540" s="435">
        <f>IF(Table1[[#This Row],[Asset Class]]&lt;&gt;"Local",0.25,IF(S540="y",1,""))</f>
        <v>0.25</v>
      </c>
      <c r="Y540" s="109">
        <f t="shared" si="49"/>
        <v>1</v>
      </c>
      <c r="AA540" s="274">
        <f t="shared" si="50"/>
        <v>3961942.75</v>
      </c>
      <c r="AB540" s="275">
        <f t="shared" si="51"/>
        <v>3961942.75</v>
      </c>
      <c r="AC540" s="275">
        <f t="shared" si="52"/>
        <v>3961942.75</v>
      </c>
      <c r="AD540" s="275">
        <f t="shared" si="53"/>
        <v>3961942.75</v>
      </c>
      <c r="AE540" s="276">
        <f t="shared" si="54"/>
        <v>15847771</v>
      </c>
    </row>
    <row r="541" spans="2:31">
      <c r="B541" s="227" t="s">
        <v>958</v>
      </c>
      <c r="C541" s="228" t="s">
        <v>960</v>
      </c>
      <c r="D541" s="228" t="s">
        <v>105</v>
      </c>
      <c r="E541" s="228" t="s">
        <v>101</v>
      </c>
      <c r="F541" s="258" t="s">
        <v>102</v>
      </c>
      <c r="G541" s="374">
        <v>0.5</v>
      </c>
      <c r="H541" s="377">
        <v>8779.4558241279392</v>
      </c>
      <c r="I541" s="382">
        <v>452.87898632773505</v>
      </c>
      <c r="J541" s="349">
        <f>Table1[[#This Row],[Embellishment Area (m2)]]*Table1[[#This Row],[Construction Unit Rate ($/m)]]*Table1[[#This Row],[Embellishment Area Factor]]</f>
        <v>1988015.5270700953</v>
      </c>
      <c r="K541" s="263">
        <v>17558.911648255878</v>
      </c>
      <c r="L541" s="354">
        <v>140.14546069071523</v>
      </c>
      <c r="M541" s="101">
        <f>Table1[[#This Row],[Size of land (m2)]]*Table1[[#This Row],[Land Unit Rate ($/m2)]]</f>
        <v>2460801.7621723861</v>
      </c>
      <c r="N541" s="261">
        <v>2021</v>
      </c>
      <c r="O541" s="219">
        <f>ROUND(IF(Table1[[#This Row],[Valuation Year]]=2016,(Table1[[#This Row],[Total Construction Cost ($)]]+Table1[[#This Row],[Land Value]])*('General Input Sheet'!$G$38/'General Input Sheet'!$G$43),Table1[[#This Row],[Total Construction Cost ($)]]+Table1[[#This Row],[Land Value]]),0)</f>
        <v>4448817</v>
      </c>
      <c r="P541" s="139" t="str" cm="1">
        <f t="array" ref="P541">_xlfn.IFS(Table1[[#This Row],[Asset Class]]&lt;&gt;"Local","y",P$11=$E541,"y",Table1[[#This Row],[Asset Class]]="Local","")</f>
        <v>y</v>
      </c>
      <c r="Q541" s="99" t="str" cm="1">
        <f t="array" ref="Q541">_xlfn.IFS(Table1[[#This Row],[Asset Class]]&lt;&gt;"Local","y",Q$11=$E541,"y",Table1[[#This Row],[Asset Class]]="Local","")</f>
        <v>y</v>
      </c>
      <c r="R541" s="99" t="str" cm="1">
        <f t="array" ref="R541">_xlfn.IFS(Table1[[#This Row],[Asset Class]]&lt;&gt;"Local","y",R$11=$E541,"y",Table1[[#This Row],[Asset Class]]="Local","")</f>
        <v>y</v>
      </c>
      <c r="S541" s="358" t="str" cm="1">
        <f t="array" ref="S541">_xlfn.IFS(Table1[[#This Row],[Asset Class]]&lt;&gt;"Local","y",S$11=$E541,"y",Table1[[#This Row],[Asset Class]]="Local","")</f>
        <v>y</v>
      </c>
      <c r="U541" s="109">
        <f>IF(Table1[[#This Row],[Asset Class]]&lt;&gt;"Local",0.25,IF(P541="y",1,""))</f>
        <v>0.25</v>
      </c>
      <c r="V541" s="435">
        <f>IF(Table1[[#This Row],[Asset Class]]&lt;&gt;"Local",0.25,IF(Q541="y",1,""))</f>
        <v>0.25</v>
      </c>
      <c r="W541" s="435">
        <f>IF(Table1[[#This Row],[Asset Class]]&lt;&gt;"Local",0.25,IF(R541="y",1,""))</f>
        <v>0.25</v>
      </c>
      <c r="X541" s="435">
        <f>IF(Table1[[#This Row],[Asset Class]]&lt;&gt;"Local",0.25,IF(S541="y",1,""))</f>
        <v>0.25</v>
      </c>
      <c r="Y541" s="109">
        <f t="shared" si="49"/>
        <v>1</v>
      </c>
      <c r="AA541" s="274">
        <f t="shared" si="50"/>
        <v>1112204.25</v>
      </c>
      <c r="AB541" s="275">
        <f t="shared" si="51"/>
        <v>1112204.25</v>
      </c>
      <c r="AC541" s="275">
        <f t="shared" si="52"/>
        <v>1112204.25</v>
      </c>
      <c r="AD541" s="275">
        <f t="shared" si="53"/>
        <v>1112204.25</v>
      </c>
      <c r="AE541" s="276">
        <f t="shared" si="54"/>
        <v>4448817</v>
      </c>
    </row>
    <row r="542" spans="2:31">
      <c r="B542" s="227" t="s">
        <v>958</v>
      </c>
      <c r="C542" s="228" t="s">
        <v>961</v>
      </c>
      <c r="D542" s="228" t="s">
        <v>105</v>
      </c>
      <c r="E542" s="228" t="s">
        <v>101</v>
      </c>
      <c r="F542" s="258" t="s">
        <v>130</v>
      </c>
      <c r="G542" s="374">
        <v>0.5</v>
      </c>
      <c r="H542" s="377">
        <v>2280.5880246853103</v>
      </c>
      <c r="I542" s="382">
        <v>452.87898632773505</v>
      </c>
      <c r="J542" s="349">
        <f>Table1[[#This Row],[Embellishment Area (m2)]]*Table1[[#This Row],[Construction Unit Rate ($/m)]]*Table1[[#This Row],[Embellishment Area Factor]]</f>
        <v>516415.19642532745</v>
      </c>
      <c r="K542" s="263">
        <v>4561.1760493706206</v>
      </c>
      <c r="L542" s="354">
        <v>140.14546069071523</v>
      </c>
      <c r="M542" s="101">
        <f>Table1[[#This Row],[Size of land (m2)]]*Table1[[#This Row],[Land Unit Rate ($/m2)]]</f>
        <v>639228.11873050209</v>
      </c>
      <c r="N542" s="261">
        <v>2021</v>
      </c>
      <c r="O542" s="219">
        <f>ROUND(IF(Table1[[#This Row],[Valuation Year]]=2016,(Table1[[#This Row],[Total Construction Cost ($)]]+Table1[[#This Row],[Land Value]])*('General Input Sheet'!$G$38/'General Input Sheet'!$G$43),Table1[[#This Row],[Total Construction Cost ($)]]+Table1[[#This Row],[Land Value]]),0)</f>
        <v>1155643</v>
      </c>
      <c r="P542" s="139" t="str" cm="1">
        <f t="array" ref="P542">_xlfn.IFS(Table1[[#This Row],[Asset Class]]&lt;&gt;"Local","y",P$11=$E542,"y",Table1[[#This Row],[Asset Class]]="Local","")</f>
        <v>y</v>
      </c>
      <c r="Q542" s="99" t="str" cm="1">
        <f t="array" ref="Q542">_xlfn.IFS(Table1[[#This Row],[Asset Class]]&lt;&gt;"Local","y",Q$11=$E542,"y",Table1[[#This Row],[Asset Class]]="Local","")</f>
        <v>y</v>
      </c>
      <c r="R542" s="99" t="str" cm="1">
        <f t="array" ref="R542">_xlfn.IFS(Table1[[#This Row],[Asset Class]]&lt;&gt;"Local","y",R$11=$E542,"y",Table1[[#This Row],[Asset Class]]="Local","")</f>
        <v>y</v>
      </c>
      <c r="S542" s="358" t="str" cm="1">
        <f t="array" ref="S542">_xlfn.IFS(Table1[[#This Row],[Asset Class]]&lt;&gt;"Local","y",S$11=$E542,"y",Table1[[#This Row],[Asset Class]]="Local","")</f>
        <v>y</v>
      </c>
      <c r="U542" s="109">
        <f>IF(Table1[[#This Row],[Asset Class]]&lt;&gt;"Local",0.25,IF(P542="y",1,""))</f>
        <v>0.25</v>
      </c>
      <c r="V542" s="435">
        <f>IF(Table1[[#This Row],[Asset Class]]&lt;&gt;"Local",0.25,IF(Q542="y",1,""))</f>
        <v>0.25</v>
      </c>
      <c r="W542" s="435">
        <f>IF(Table1[[#This Row],[Asset Class]]&lt;&gt;"Local",0.25,IF(R542="y",1,""))</f>
        <v>0.25</v>
      </c>
      <c r="X542" s="435">
        <f>IF(Table1[[#This Row],[Asset Class]]&lt;&gt;"Local",0.25,IF(S542="y",1,""))</f>
        <v>0.25</v>
      </c>
      <c r="Y542" s="109">
        <f t="shared" si="49"/>
        <v>1</v>
      </c>
      <c r="AA542" s="274">
        <f t="shared" si="50"/>
        <v>288910.75</v>
      </c>
      <c r="AB542" s="275">
        <f t="shared" si="51"/>
        <v>288910.75</v>
      </c>
      <c r="AC542" s="275">
        <f t="shared" si="52"/>
        <v>288910.75</v>
      </c>
      <c r="AD542" s="275">
        <f t="shared" si="53"/>
        <v>288910.75</v>
      </c>
      <c r="AE542" s="276">
        <f t="shared" si="54"/>
        <v>1155643</v>
      </c>
    </row>
    <row r="543" spans="2:31">
      <c r="B543" s="227" t="s">
        <v>962</v>
      </c>
      <c r="C543" s="228" t="s">
        <v>963</v>
      </c>
      <c r="D543" s="228" t="s">
        <v>105</v>
      </c>
      <c r="E543" s="228" t="s">
        <v>101</v>
      </c>
      <c r="F543" s="258" t="s">
        <v>135</v>
      </c>
      <c r="G543" s="374">
        <v>0.5</v>
      </c>
      <c r="H543" s="377">
        <v>18932.292736736828</v>
      </c>
      <c r="I543" s="382">
        <v>452.87898632773505</v>
      </c>
      <c r="J543" s="349">
        <f>Table1[[#This Row],[Embellishment Area (m2)]]*Table1[[#This Row],[Construction Unit Rate ($/m)]]*Table1[[#This Row],[Embellishment Area Factor]]</f>
        <v>4287018.7717366582</v>
      </c>
      <c r="K543" s="263">
        <v>37864.585473473657</v>
      </c>
      <c r="L543" s="354">
        <v>140.14546069071523</v>
      </c>
      <c r="M543" s="101">
        <f>Table1[[#This Row],[Size of land (m2)]]*Table1[[#This Row],[Land Unit Rate ($/m2)]]</f>
        <v>5306549.7750429288</v>
      </c>
      <c r="N543" s="261">
        <v>2021</v>
      </c>
      <c r="O543" s="219">
        <f>ROUND(IF(Table1[[#This Row],[Valuation Year]]=2016,(Table1[[#This Row],[Total Construction Cost ($)]]+Table1[[#This Row],[Land Value]])*('General Input Sheet'!$G$38/'General Input Sheet'!$G$43),Table1[[#This Row],[Total Construction Cost ($)]]+Table1[[#This Row],[Land Value]]),0)</f>
        <v>9593569</v>
      </c>
      <c r="P543" s="139" t="str" cm="1">
        <f t="array" ref="P543">_xlfn.IFS(Table1[[#This Row],[Asset Class]]&lt;&gt;"Local","y",P$11=$E543,"y",Table1[[#This Row],[Asset Class]]="Local","")</f>
        <v>y</v>
      </c>
      <c r="Q543" s="99" t="str" cm="1">
        <f t="array" ref="Q543">_xlfn.IFS(Table1[[#This Row],[Asset Class]]&lt;&gt;"Local","y",Q$11=$E543,"y",Table1[[#This Row],[Asset Class]]="Local","")</f>
        <v>y</v>
      </c>
      <c r="R543" s="99" t="str" cm="1">
        <f t="array" ref="R543">_xlfn.IFS(Table1[[#This Row],[Asset Class]]&lt;&gt;"Local","y",R$11=$E543,"y",Table1[[#This Row],[Asset Class]]="Local","")</f>
        <v>y</v>
      </c>
      <c r="S543" s="358" t="str" cm="1">
        <f t="array" ref="S543">_xlfn.IFS(Table1[[#This Row],[Asset Class]]&lt;&gt;"Local","y",S$11=$E543,"y",Table1[[#This Row],[Asset Class]]="Local","")</f>
        <v>y</v>
      </c>
      <c r="U543" s="109">
        <f>IF(Table1[[#This Row],[Asset Class]]&lt;&gt;"Local",0.25,IF(P543="y",1,""))</f>
        <v>0.25</v>
      </c>
      <c r="V543" s="435">
        <f>IF(Table1[[#This Row],[Asset Class]]&lt;&gt;"Local",0.25,IF(Q543="y",1,""))</f>
        <v>0.25</v>
      </c>
      <c r="W543" s="435">
        <f>IF(Table1[[#This Row],[Asset Class]]&lt;&gt;"Local",0.25,IF(R543="y",1,""))</f>
        <v>0.25</v>
      </c>
      <c r="X543" s="435">
        <f>IF(Table1[[#This Row],[Asset Class]]&lt;&gt;"Local",0.25,IF(S543="y",1,""))</f>
        <v>0.25</v>
      </c>
      <c r="Y543" s="109">
        <f t="shared" si="49"/>
        <v>1</v>
      </c>
      <c r="AA543" s="274">
        <f t="shared" si="50"/>
        <v>2398392.25</v>
      </c>
      <c r="AB543" s="275">
        <f t="shared" si="51"/>
        <v>2398392.25</v>
      </c>
      <c r="AC543" s="275">
        <f t="shared" si="52"/>
        <v>2398392.25</v>
      </c>
      <c r="AD543" s="275">
        <f t="shared" si="53"/>
        <v>2398392.25</v>
      </c>
      <c r="AE543" s="276">
        <f t="shared" si="54"/>
        <v>9593569</v>
      </c>
    </row>
    <row r="544" spans="2:31">
      <c r="B544" s="227" t="s">
        <v>962</v>
      </c>
      <c r="C544" s="228" t="s">
        <v>964</v>
      </c>
      <c r="D544" s="228" t="s">
        <v>105</v>
      </c>
      <c r="E544" s="228" t="s">
        <v>101</v>
      </c>
      <c r="F544" s="258" t="s">
        <v>107</v>
      </c>
      <c r="G544" s="374">
        <v>0.5</v>
      </c>
      <c r="H544" s="378">
        <v>33774.739898380896</v>
      </c>
      <c r="I544" s="382">
        <v>452.87898632773505</v>
      </c>
      <c r="J544" s="349">
        <f>Table1[[#This Row],[Embellishment Area (m2)]]*Table1[[#This Row],[Construction Unit Rate ($/m)]]*Table1[[#This Row],[Embellishment Area Factor]]</f>
        <v>7647934.9843308246</v>
      </c>
      <c r="K544" s="263">
        <v>67549.479796761792</v>
      </c>
      <c r="L544" s="354">
        <v>140.14546069071523</v>
      </c>
      <c r="M544" s="101">
        <f>Table1[[#This Row],[Size of land (m2)]]*Table1[[#This Row],[Land Unit Rate ($/m2)]]</f>
        <v>9466752.9655353427</v>
      </c>
      <c r="N544" s="261">
        <v>2021</v>
      </c>
      <c r="O544" s="101">
        <f>ROUND(IF(Table1[[#This Row],[Valuation Year]]=2016,(Table1[[#This Row],[Total Construction Cost ($)]]+Table1[[#This Row],[Land Value]])*('General Input Sheet'!$G$38/'General Input Sheet'!$G$43),Table1[[#This Row],[Total Construction Cost ($)]]+Table1[[#This Row],[Land Value]]),0)</f>
        <v>17114688</v>
      </c>
      <c r="P544" s="139" t="str" cm="1">
        <f t="array" ref="P544">_xlfn.IFS(Table1[[#This Row],[Asset Class]]&lt;&gt;"Local","y",P$11=$E544,"y",Table1[[#This Row],[Asset Class]]="Local","")</f>
        <v>y</v>
      </c>
      <c r="Q544" s="99" t="str" cm="1">
        <f t="array" ref="Q544">_xlfn.IFS(Table1[[#This Row],[Asset Class]]&lt;&gt;"Local","y",Q$11=$E544,"y",Table1[[#This Row],[Asset Class]]="Local","")</f>
        <v>y</v>
      </c>
      <c r="R544" s="99" t="str" cm="1">
        <f t="array" ref="R544">_xlfn.IFS(Table1[[#This Row],[Asset Class]]&lt;&gt;"Local","y",R$11=$E544,"y",Table1[[#This Row],[Asset Class]]="Local","")</f>
        <v>y</v>
      </c>
      <c r="S544" s="358" t="str" cm="1">
        <f t="array" ref="S544">_xlfn.IFS(Table1[[#This Row],[Asset Class]]&lt;&gt;"Local","y",S$11=$E544,"y",Table1[[#This Row],[Asset Class]]="Local","")</f>
        <v>y</v>
      </c>
      <c r="U544" s="109">
        <f>IF(Table1[[#This Row],[Asset Class]]&lt;&gt;"Local",0.25,IF(P544="y",1,""))</f>
        <v>0.25</v>
      </c>
      <c r="V544" s="435">
        <f>IF(Table1[[#This Row],[Asset Class]]&lt;&gt;"Local",0.25,IF(Q544="y",1,""))</f>
        <v>0.25</v>
      </c>
      <c r="W544" s="435">
        <f>IF(Table1[[#This Row],[Asset Class]]&lt;&gt;"Local",0.25,IF(R544="y",1,""))</f>
        <v>0.25</v>
      </c>
      <c r="X544" s="435">
        <f>IF(Table1[[#This Row],[Asset Class]]&lt;&gt;"Local",0.25,IF(S544="y",1,""))</f>
        <v>0.25</v>
      </c>
      <c r="Y544" s="109">
        <f t="shared" si="49"/>
        <v>1</v>
      </c>
      <c r="AA544" s="274">
        <f t="shared" si="50"/>
        <v>4278672</v>
      </c>
      <c r="AB544" s="275">
        <f t="shared" si="51"/>
        <v>4278672</v>
      </c>
      <c r="AC544" s="275">
        <f t="shared" si="52"/>
        <v>4278672</v>
      </c>
      <c r="AD544" s="275">
        <f t="shared" si="53"/>
        <v>4278672</v>
      </c>
      <c r="AE544" s="276">
        <f t="shared" si="54"/>
        <v>17114688</v>
      </c>
    </row>
    <row r="545" spans="2:31">
      <c r="B545" s="227" t="s">
        <v>965</v>
      </c>
      <c r="C545" s="228" t="s">
        <v>966</v>
      </c>
      <c r="D545" s="228" t="s">
        <v>110</v>
      </c>
      <c r="E545" s="228" t="s">
        <v>101</v>
      </c>
      <c r="F545" s="258" t="s">
        <v>102</v>
      </c>
      <c r="G545" s="374">
        <v>0.5</v>
      </c>
      <c r="H545" s="377">
        <v>2428.3216202700623</v>
      </c>
      <c r="I545" s="382">
        <v>143.96305955739601</v>
      </c>
      <c r="J545" s="349">
        <f>Table1[[#This Row],[Embellishment Area (m2)]]*Table1[[#This Row],[Construction Unit Rate ($/m)]]*Table1[[#This Row],[Embellishment Area Factor]]</f>
        <v>174794.30502172568</v>
      </c>
      <c r="K545" s="263">
        <v>4856.6432405401247</v>
      </c>
      <c r="L545" s="354">
        <v>39.027494808321961</v>
      </c>
      <c r="M545" s="101">
        <f>Table1[[#This Row],[Size of land (m2)]]*Table1[[#This Row],[Land Unit Rate ($/m2)]]</f>
        <v>189542.61885605167</v>
      </c>
      <c r="N545" s="261">
        <v>2021</v>
      </c>
      <c r="O545" s="219">
        <f>ROUND(IF(Table1[[#This Row],[Valuation Year]]=2016,(Table1[[#This Row],[Total Construction Cost ($)]]+Table1[[#This Row],[Land Value]])*('General Input Sheet'!$G$38/'General Input Sheet'!$G$43),Table1[[#This Row],[Total Construction Cost ($)]]+Table1[[#This Row],[Land Value]]),0)</f>
        <v>364337</v>
      </c>
      <c r="P545" s="139" t="str" cm="1">
        <f t="array" ref="P545">_xlfn.IFS(Table1[[#This Row],[Asset Class]]&lt;&gt;"Local","y",P$11=$E545,"y",Table1[[#This Row],[Asset Class]]="Local","")</f>
        <v/>
      </c>
      <c r="Q545" s="99" t="str" cm="1">
        <f t="array" ref="Q545">_xlfn.IFS(Table1[[#This Row],[Asset Class]]&lt;&gt;"Local","y",Q$11=$E545,"y",Table1[[#This Row],[Asset Class]]="Local","")</f>
        <v/>
      </c>
      <c r="R545" s="99" t="str" cm="1">
        <f t="array" ref="R545">_xlfn.IFS(Table1[[#This Row],[Asset Class]]&lt;&gt;"Local","y",R$11=$E545,"y",Table1[[#This Row],[Asset Class]]="Local","")</f>
        <v>y</v>
      </c>
      <c r="S545" s="358" t="str" cm="1">
        <f t="array" ref="S545">_xlfn.IFS(Table1[[#This Row],[Asset Class]]&lt;&gt;"Local","y",S$11=$E545,"y",Table1[[#This Row],[Asset Class]]="Local","")</f>
        <v/>
      </c>
      <c r="U545" s="109" t="str">
        <f>IF(Table1[[#This Row],[Asset Class]]&lt;&gt;"Local",0.25,IF(P545="y",1,""))</f>
        <v/>
      </c>
      <c r="V545" s="435" t="str">
        <f>IF(Table1[[#This Row],[Asset Class]]&lt;&gt;"Local",0.25,IF(Q545="y",1,""))</f>
        <v/>
      </c>
      <c r="W545" s="435">
        <f>IF(Table1[[#This Row],[Asset Class]]&lt;&gt;"Local",0.25,IF(R545="y",1,""))</f>
        <v>1</v>
      </c>
      <c r="X545" s="435" t="str">
        <f>IF(Table1[[#This Row],[Asset Class]]&lt;&gt;"Local",0.25,IF(S545="y",1,""))</f>
        <v/>
      </c>
      <c r="Y545" s="109">
        <f t="shared" si="49"/>
        <v>1</v>
      </c>
      <c r="AA545" s="274" t="str">
        <f t="shared" si="50"/>
        <v/>
      </c>
      <c r="AB545" s="275" t="str">
        <f t="shared" si="51"/>
        <v/>
      </c>
      <c r="AC545" s="275">
        <f t="shared" si="52"/>
        <v>364337</v>
      </c>
      <c r="AD545" s="275" t="str">
        <f t="shared" si="53"/>
        <v/>
      </c>
      <c r="AE545" s="276">
        <f t="shared" si="54"/>
        <v>364337</v>
      </c>
    </row>
    <row r="546" spans="2:31">
      <c r="B546" s="227" t="s">
        <v>965</v>
      </c>
      <c r="C546" s="228" t="s">
        <v>967</v>
      </c>
      <c r="D546" s="228" t="s">
        <v>110</v>
      </c>
      <c r="E546" s="228" t="s">
        <v>101</v>
      </c>
      <c r="F546" s="258" t="s">
        <v>102</v>
      </c>
      <c r="G546" s="374">
        <v>0.5</v>
      </c>
      <c r="H546" s="377">
        <v>23208.801560388045</v>
      </c>
      <c r="I546" s="382">
        <v>143.96305955739601</v>
      </c>
      <c r="J546" s="349">
        <f>Table1[[#This Row],[Embellishment Area (m2)]]*Table1[[#This Row],[Construction Unit Rate ($/m)]]*Table1[[#This Row],[Embellishment Area Factor]]</f>
        <v>1670605.0406469647</v>
      </c>
      <c r="K546" s="263">
        <v>46417.60312077609</v>
      </c>
      <c r="L546" s="354">
        <v>39.027494808321961</v>
      </c>
      <c r="M546" s="101">
        <f>Table1[[#This Row],[Size of land (m2)]]*Table1[[#This Row],[Land Unit Rate ($/m2)]]</f>
        <v>1811562.764810838</v>
      </c>
      <c r="N546" s="261">
        <v>2021</v>
      </c>
      <c r="O546" s="219">
        <f>ROUND(IF(Table1[[#This Row],[Valuation Year]]=2016,(Table1[[#This Row],[Total Construction Cost ($)]]+Table1[[#This Row],[Land Value]])*('General Input Sheet'!$G$38/'General Input Sheet'!$G$43),Table1[[#This Row],[Total Construction Cost ($)]]+Table1[[#This Row],[Land Value]]),0)</f>
        <v>3482168</v>
      </c>
      <c r="P546" s="139" t="str" cm="1">
        <f t="array" ref="P546">_xlfn.IFS(Table1[[#This Row],[Asset Class]]&lt;&gt;"Local","y",P$11=$E546,"y",Table1[[#This Row],[Asset Class]]="Local","")</f>
        <v/>
      </c>
      <c r="Q546" s="99" t="str" cm="1">
        <f t="array" ref="Q546">_xlfn.IFS(Table1[[#This Row],[Asset Class]]&lt;&gt;"Local","y",Q$11=$E546,"y",Table1[[#This Row],[Asset Class]]="Local","")</f>
        <v/>
      </c>
      <c r="R546" s="99" t="str" cm="1">
        <f t="array" ref="R546">_xlfn.IFS(Table1[[#This Row],[Asset Class]]&lt;&gt;"Local","y",R$11=$E546,"y",Table1[[#This Row],[Asset Class]]="Local","")</f>
        <v>y</v>
      </c>
      <c r="S546" s="358" t="str" cm="1">
        <f t="array" ref="S546">_xlfn.IFS(Table1[[#This Row],[Asset Class]]&lt;&gt;"Local","y",S$11=$E546,"y",Table1[[#This Row],[Asset Class]]="Local","")</f>
        <v/>
      </c>
      <c r="U546" s="109" t="str">
        <f>IF(Table1[[#This Row],[Asset Class]]&lt;&gt;"Local",0.25,IF(P546="y",1,""))</f>
        <v/>
      </c>
      <c r="V546" s="435" t="str">
        <f>IF(Table1[[#This Row],[Asset Class]]&lt;&gt;"Local",0.25,IF(Q546="y",1,""))</f>
        <v/>
      </c>
      <c r="W546" s="435">
        <f>IF(Table1[[#This Row],[Asset Class]]&lt;&gt;"Local",0.25,IF(R546="y",1,""))</f>
        <v>1</v>
      </c>
      <c r="X546" s="435" t="str">
        <f>IF(Table1[[#This Row],[Asset Class]]&lt;&gt;"Local",0.25,IF(S546="y",1,""))</f>
        <v/>
      </c>
      <c r="Y546" s="109">
        <f t="shared" si="49"/>
        <v>1</v>
      </c>
      <c r="AA546" s="274" t="str">
        <f t="shared" si="50"/>
        <v/>
      </c>
      <c r="AB546" s="275" t="str">
        <f t="shared" si="51"/>
        <v/>
      </c>
      <c r="AC546" s="275">
        <f t="shared" si="52"/>
        <v>3482168</v>
      </c>
      <c r="AD546" s="275" t="str">
        <f t="shared" si="53"/>
        <v/>
      </c>
      <c r="AE546" s="276">
        <f t="shared" si="54"/>
        <v>3482168</v>
      </c>
    </row>
    <row r="547" spans="2:31">
      <c r="B547" s="227" t="s">
        <v>968</v>
      </c>
      <c r="C547" s="228" t="s">
        <v>969</v>
      </c>
      <c r="D547" s="228" t="s">
        <v>105</v>
      </c>
      <c r="E547" s="228" t="s">
        <v>101</v>
      </c>
      <c r="F547" s="258" t="s">
        <v>376</v>
      </c>
      <c r="G547" s="374">
        <v>0.5</v>
      </c>
      <c r="H547" s="377">
        <v>101201.96093327465</v>
      </c>
      <c r="I547" s="382">
        <v>452.87898632773505</v>
      </c>
      <c r="J547" s="349">
        <f>Table1[[#This Row],[Embellishment Area (m2)]]*Table1[[#This Row],[Construction Unit Rate ($/m)]]*Table1[[#This Row],[Embellishment Area Factor]]</f>
        <v>22916120.740920234</v>
      </c>
      <c r="K547" s="263">
        <v>202403.9218665493</v>
      </c>
      <c r="L547" s="354">
        <v>140.14546069071523</v>
      </c>
      <c r="M547" s="101">
        <f>Table1[[#This Row],[Size of land (m2)]]*Table1[[#This Row],[Land Unit Rate ($/m2)]]</f>
        <v>28365990.875595082</v>
      </c>
      <c r="N547" s="261">
        <v>2021</v>
      </c>
      <c r="O547" s="219">
        <f>ROUND(IF(Table1[[#This Row],[Valuation Year]]=2016,(Table1[[#This Row],[Total Construction Cost ($)]]+Table1[[#This Row],[Land Value]])*('General Input Sheet'!$G$38/'General Input Sheet'!$G$43),Table1[[#This Row],[Total Construction Cost ($)]]+Table1[[#This Row],[Land Value]]),0)</f>
        <v>51282112</v>
      </c>
      <c r="P547" s="139" t="str" cm="1">
        <f t="array" ref="P547">_xlfn.IFS(Table1[[#This Row],[Asset Class]]&lt;&gt;"Local","y",P$11=$E547,"y",Table1[[#This Row],[Asset Class]]="Local","")</f>
        <v>y</v>
      </c>
      <c r="Q547" s="99" t="str" cm="1">
        <f t="array" ref="Q547">_xlfn.IFS(Table1[[#This Row],[Asset Class]]&lt;&gt;"Local","y",Q$11=$E547,"y",Table1[[#This Row],[Asset Class]]="Local","")</f>
        <v>y</v>
      </c>
      <c r="R547" s="99" t="str" cm="1">
        <f t="array" ref="R547">_xlfn.IFS(Table1[[#This Row],[Asset Class]]&lt;&gt;"Local","y",R$11=$E547,"y",Table1[[#This Row],[Asset Class]]="Local","")</f>
        <v>y</v>
      </c>
      <c r="S547" s="358" t="str" cm="1">
        <f t="array" ref="S547">_xlfn.IFS(Table1[[#This Row],[Asset Class]]&lt;&gt;"Local","y",S$11=$E547,"y",Table1[[#This Row],[Asset Class]]="Local","")</f>
        <v>y</v>
      </c>
      <c r="U547" s="109">
        <f>IF(Table1[[#This Row],[Asset Class]]&lt;&gt;"Local",0.25,IF(P547="y",1,""))</f>
        <v>0.25</v>
      </c>
      <c r="V547" s="435">
        <f>IF(Table1[[#This Row],[Asset Class]]&lt;&gt;"Local",0.25,IF(Q547="y",1,""))</f>
        <v>0.25</v>
      </c>
      <c r="W547" s="435">
        <f>IF(Table1[[#This Row],[Asset Class]]&lt;&gt;"Local",0.25,IF(R547="y",1,""))</f>
        <v>0.25</v>
      </c>
      <c r="X547" s="435">
        <f>IF(Table1[[#This Row],[Asset Class]]&lt;&gt;"Local",0.25,IF(S547="y",1,""))</f>
        <v>0.25</v>
      </c>
      <c r="Y547" s="109">
        <f t="shared" si="49"/>
        <v>1</v>
      </c>
      <c r="AA547" s="274">
        <f t="shared" si="50"/>
        <v>12820528</v>
      </c>
      <c r="AB547" s="275">
        <f t="shared" si="51"/>
        <v>12820528</v>
      </c>
      <c r="AC547" s="275">
        <f t="shared" si="52"/>
        <v>12820528</v>
      </c>
      <c r="AD547" s="275">
        <f t="shared" si="53"/>
        <v>12820528</v>
      </c>
      <c r="AE547" s="276">
        <f t="shared" si="54"/>
        <v>51282112</v>
      </c>
    </row>
    <row r="548" spans="2:31">
      <c r="B548" s="227" t="s">
        <v>970</v>
      </c>
      <c r="C548" s="228" t="s">
        <v>971</v>
      </c>
      <c r="D548" s="228" t="s">
        <v>105</v>
      </c>
      <c r="E548" s="228" t="s">
        <v>101</v>
      </c>
      <c r="F548" s="258" t="s">
        <v>130</v>
      </c>
      <c r="G548" s="374">
        <v>0.5</v>
      </c>
      <c r="H548" s="377">
        <v>890.21237424592096</v>
      </c>
      <c r="I548" s="382">
        <v>452.87898632773505</v>
      </c>
      <c r="J548" s="349">
        <f>Table1[[#This Row],[Embellishment Area (m2)]]*Table1[[#This Row],[Construction Unit Rate ($/m)]]*Table1[[#This Row],[Embellishment Area Factor]]</f>
        <v>201579.23883244948</v>
      </c>
      <c r="K548" s="263">
        <v>0</v>
      </c>
      <c r="L548" s="354">
        <v>140.14546069071523</v>
      </c>
      <c r="M548" s="101">
        <f>Table1[[#This Row],[Size of land (m2)]]*Table1[[#This Row],[Land Unit Rate ($/m2)]]</f>
        <v>0</v>
      </c>
      <c r="N548" s="261">
        <v>2021</v>
      </c>
      <c r="O548" s="219">
        <f>ROUND(IF(Table1[[#This Row],[Valuation Year]]=2016,(Table1[[#This Row],[Total Construction Cost ($)]]+Table1[[#This Row],[Land Value]])*('General Input Sheet'!$G$38/'General Input Sheet'!$G$43),Table1[[#This Row],[Total Construction Cost ($)]]+Table1[[#This Row],[Land Value]]),0)</f>
        <v>201579</v>
      </c>
      <c r="P548" s="139" t="str" cm="1">
        <f t="array" ref="P548">_xlfn.IFS(Table1[[#This Row],[Asset Class]]&lt;&gt;"Local","y",P$11=$E548,"y",Table1[[#This Row],[Asset Class]]="Local","")</f>
        <v>y</v>
      </c>
      <c r="Q548" s="99" t="str" cm="1">
        <f t="array" ref="Q548">_xlfn.IFS(Table1[[#This Row],[Asset Class]]&lt;&gt;"Local","y",Q$11=$E548,"y",Table1[[#This Row],[Asset Class]]="Local","")</f>
        <v>y</v>
      </c>
      <c r="R548" s="99" t="str" cm="1">
        <f t="array" ref="R548">_xlfn.IFS(Table1[[#This Row],[Asset Class]]&lt;&gt;"Local","y",R$11=$E548,"y",Table1[[#This Row],[Asset Class]]="Local","")</f>
        <v>y</v>
      </c>
      <c r="S548" s="358" t="str" cm="1">
        <f t="array" ref="S548">_xlfn.IFS(Table1[[#This Row],[Asset Class]]&lt;&gt;"Local","y",S$11=$E548,"y",Table1[[#This Row],[Asset Class]]="Local","")</f>
        <v>y</v>
      </c>
      <c r="U548" s="109">
        <f>IF(Table1[[#This Row],[Asset Class]]&lt;&gt;"Local",0.25,IF(P548="y",1,""))</f>
        <v>0.25</v>
      </c>
      <c r="V548" s="435">
        <f>IF(Table1[[#This Row],[Asset Class]]&lt;&gt;"Local",0.25,IF(Q548="y",1,""))</f>
        <v>0.25</v>
      </c>
      <c r="W548" s="435">
        <f>IF(Table1[[#This Row],[Asset Class]]&lt;&gt;"Local",0.25,IF(R548="y",1,""))</f>
        <v>0.25</v>
      </c>
      <c r="X548" s="435">
        <f>IF(Table1[[#This Row],[Asset Class]]&lt;&gt;"Local",0.25,IF(S548="y",1,""))</f>
        <v>0.25</v>
      </c>
      <c r="Y548" s="109">
        <f t="shared" si="49"/>
        <v>1</v>
      </c>
      <c r="AA548" s="274">
        <f t="shared" si="50"/>
        <v>50394.75</v>
      </c>
      <c r="AB548" s="275">
        <f t="shared" si="51"/>
        <v>50394.75</v>
      </c>
      <c r="AC548" s="275">
        <f t="shared" si="52"/>
        <v>50394.75</v>
      </c>
      <c r="AD548" s="275">
        <f t="shared" si="53"/>
        <v>50394.75</v>
      </c>
      <c r="AE548" s="276">
        <f t="shared" si="54"/>
        <v>201579</v>
      </c>
    </row>
    <row r="549" spans="2:31">
      <c r="B549" s="227" t="s">
        <v>972</v>
      </c>
      <c r="C549" s="228" t="s">
        <v>973</v>
      </c>
      <c r="D549" s="228" t="s">
        <v>110</v>
      </c>
      <c r="E549" s="228" t="s">
        <v>101</v>
      </c>
      <c r="F549" s="258" t="s">
        <v>102</v>
      </c>
      <c r="G549" s="374">
        <v>0.5</v>
      </c>
      <c r="H549" s="377">
        <v>2179.3676886688304</v>
      </c>
      <c r="I549" s="382">
        <v>143.96305955739601</v>
      </c>
      <c r="J549" s="349">
        <f>Table1[[#This Row],[Embellishment Area (m2)]]*Table1[[#This Row],[Construction Unit Rate ($/m)]]*Table1[[#This Row],[Embellishment Area Factor]]</f>
        <v>156874.22018064765</v>
      </c>
      <c r="K549" s="263">
        <v>0</v>
      </c>
      <c r="L549" s="354">
        <v>39.027494808321961</v>
      </c>
      <c r="M549" s="101">
        <f>Table1[[#This Row],[Size of land (m2)]]*Table1[[#This Row],[Land Unit Rate ($/m2)]]</f>
        <v>0</v>
      </c>
      <c r="N549" s="261">
        <v>2021</v>
      </c>
      <c r="O549" s="219">
        <f>ROUND(IF(Table1[[#This Row],[Valuation Year]]=2016,(Table1[[#This Row],[Total Construction Cost ($)]]+Table1[[#This Row],[Land Value]])*('General Input Sheet'!$G$38/'General Input Sheet'!$G$43),Table1[[#This Row],[Total Construction Cost ($)]]+Table1[[#This Row],[Land Value]]),0)</f>
        <v>156874</v>
      </c>
      <c r="P549" s="139" t="str" cm="1">
        <f t="array" ref="P549">_xlfn.IFS(Table1[[#This Row],[Asset Class]]&lt;&gt;"Local","y",P$11=$E549,"y",Table1[[#This Row],[Asset Class]]="Local","")</f>
        <v/>
      </c>
      <c r="Q549" s="99" t="str" cm="1">
        <f t="array" ref="Q549">_xlfn.IFS(Table1[[#This Row],[Asset Class]]&lt;&gt;"Local","y",Q$11=$E549,"y",Table1[[#This Row],[Asset Class]]="Local","")</f>
        <v/>
      </c>
      <c r="R549" s="99" t="str" cm="1">
        <f t="array" ref="R549">_xlfn.IFS(Table1[[#This Row],[Asset Class]]&lt;&gt;"Local","y",R$11=$E549,"y",Table1[[#This Row],[Asset Class]]="Local","")</f>
        <v>y</v>
      </c>
      <c r="S549" s="358" t="str" cm="1">
        <f t="array" ref="S549">_xlfn.IFS(Table1[[#This Row],[Asset Class]]&lt;&gt;"Local","y",S$11=$E549,"y",Table1[[#This Row],[Asset Class]]="Local","")</f>
        <v/>
      </c>
      <c r="U549" s="109" t="str">
        <f>IF(Table1[[#This Row],[Asset Class]]&lt;&gt;"Local",0.25,IF(P549="y",1,""))</f>
        <v/>
      </c>
      <c r="V549" s="435" t="str">
        <f>IF(Table1[[#This Row],[Asset Class]]&lt;&gt;"Local",0.25,IF(Q549="y",1,""))</f>
        <v/>
      </c>
      <c r="W549" s="435">
        <f>IF(Table1[[#This Row],[Asset Class]]&lt;&gt;"Local",0.25,IF(R549="y",1,""))</f>
        <v>1</v>
      </c>
      <c r="X549" s="435" t="str">
        <f>IF(Table1[[#This Row],[Asset Class]]&lt;&gt;"Local",0.25,IF(S549="y",1,""))</f>
        <v/>
      </c>
      <c r="Y549" s="109">
        <f t="shared" si="49"/>
        <v>1</v>
      </c>
      <c r="AA549" s="274" t="str">
        <f t="shared" si="50"/>
        <v/>
      </c>
      <c r="AB549" s="275" t="str">
        <f t="shared" si="51"/>
        <v/>
      </c>
      <c r="AC549" s="275">
        <f t="shared" si="52"/>
        <v>156874</v>
      </c>
      <c r="AD549" s="275" t="str">
        <f t="shared" si="53"/>
        <v/>
      </c>
      <c r="AE549" s="276">
        <f t="shared" si="54"/>
        <v>156874</v>
      </c>
    </row>
    <row r="550" spans="2:31">
      <c r="B550" s="227" t="s">
        <v>974</v>
      </c>
      <c r="C550" s="228" t="s">
        <v>975</v>
      </c>
      <c r="D550" s="228" t="s">
        <v>110</v>
      </c>
      <c r="E550" s="228" t="s">
        <v>101</v>
      </c>
      <c r="F550" s="258" t="s">
        <v>102</v>
      </c>
      <c r="G550" s="374">
        <v>0.5</v>
      </c>
      <c r="H550" s="377">
        <v>1282.9816925333946</v>
      </c>
      <c r="I550" s="382">
        <v>143.96305955739601</v>
      </c>
      <c r="J550" s="349">
        <f>Table1[[#This Row],[Embellishment Area (m2)]]*Table1[[#This Row],[Construction Unit Rate ($/m)]]*Table1[[#This Row],[Embellishment Area Factor]]</f>
        <v>92350.984906616912</v>
      </c>
      <c r="K550" s="263">
        <v>2565.9633850667892</v>
      </c>
      <c r="L550" s="354">
        <v>39.027494808321961</v>
      </c>
      <c r="M550" s="101">
        <f>Table1[[#This Row],[Size of land (m2)]]*Table1[[#This Row],[Land Unit Rate ($/m2)]]</f>
        <v>100143.12268903836</v>
      </c>
      <c r="N550" s="261">
        <v>2021</v>
      </c>
      <c r="O550" s="219">
        <f>ROUND(IF(Table1[[#This Row],[Valuation Year]]=2016,(Table1[[#This Row],[Total Construction Cost ($)]]+Table1[[#This Row],[Land Value]])*('General Input Sheet'!$G$38/'General Input Sheet'!$G$43),Table1[[#This Row],[Total Construction Cost ($)]]+Table1[[#This Row],[Land Value]]),0)</f>
        <v>192494</v>
      </c>
      <c r="P550" s="139" t="str" cm="1">
        <f t="array" ref="P550">_xlfn.IFS(Table1[[#This Row],[Asset Class]]&lt;&gt;"Local","y",P$11=$E550,"y",Table1[[#This Row],[Asset Class]]="Local","")</f>
        <v/>
      </c>
      <c r="Q550" s="99" t="str" cm="1">
        <f t="array" ref="Q550">_xlfn.IFS(Table1[[#This Row],[Asset Class]]&lt;&gt;"Local","y",Q$11=$E550,"y",Table1[[#This Row],[Asset Class]]="Local","")</f>
        <v/>
      </c>
      <c r="R550" s="99" t="str" cm="1">
        <f t="array" ref="R550">_xlfn.IFS(Table1[[#This Row],[Asset Class]]&lt;&gt;"Local","y",R$11=$E550,"y",Table1[[#This Row],[Asset Class]]="Local","")</f>
        <v>y</v>
      </c>
      <c r="S550" s="358" t="str" cm="1">
        <f t="array" ref="S550">_xlfn.IFS(Table1[[#This Row],[Asset Class]]&lt;&gt;"Local","y",S$11=$E550,"y",Table1[[#This Row],[Asset Class]]="Local","")</f>
        <v/>
      </c>
      <c r="U550" s="109" t="str">
        <f>IF(Table1[[#This Row],[Asset Class]]&lt;&gt;"Local",0.25,IF(P550="y",1,""))</f>
        <v/>
      </c>
      <c r="V550" s="435" t="str">
        <f>IF(Table1[[#This Row],[Asset Class]]&lt;&gt;"Local",0.25,IF(Q550="y",1,""))</f>
        <v/>
      </c>
      <c r="W550" s="435">
        <f>IF(Table1[[#This Row],[Asset Class]]&lt;&gt;"Local",0.25,IF(R550="y",1,""))</f>
        <v>1</v>
      </c>
      <c r="X550" s="435" t="str">
        <f>IF(Table1[[#This Row],[Asset Class]]&lt;&gt;"Local",0.25,IF(S550="y",1,""))</f>
        <v/>
      </c>
      <c r="Y550" s="109">
        <f t="shared" si="49"/>
        <v>1</v>
      </c>
      <c r="AA550" s="274" t="str">
        <f t="shared" si="50"/>
        <v/>
      </c>
      <c r="AB550" s="275" t="str">
        <f t="shared" si="51"/>
        <v/>
      </c>
      <c r="AC550" s="275">
        <f t="shared" si="52"/>
        <v>192494</v>
      </c>
      <c r="AD550" s="275" t="str">
        <f t="shared" si="53"/>
        <v/>
      </c>
      <c r="AE550" s="276">
        <f t="shared" si="54"/>
        <v>192494</v>
      </c>
    </row>
    <row r="551" spans="2:31">
      <c r="B551" s="227" t="s">
        <v>976</v>
      </c>
      <c r="C551" s="228" t="s">
        <v>977</v>
      </c>
      <c r="D551" s="228" t="s">
        <v>110</v>
      </c>
      <c r="E551" s="228" t="s">
        <v>101</v>
      </c>
      <c r="F551" s="258" t="s">
        <v>102</v>
      </c>
      <c r="G551" s="374">
        <v>0.5</v>
      </c>
      <c r="H551" s="377">
        <v>5145.9284703108351</v>
      </c>
      <c r="I551" s="382">
        <v>143.96305955739601</v>
      </c>
      <c r="J551" s="349">
        <f>Table1[[#This Row],[Embellishment Area (m2)]]*Table1[[#This Row],[Construction Unit Rate ($/m)]]*Table1[[#This Row],[Embellishment Area Factor]]</f>
        <v>370411.80342472927</v>
      </c>
      <c r="K551" s="263">
        <v>10291.85694062167</v>
      </c>
      <c r="L551" s="354">
        <v>39.027494808321961</v>
      </c>
      <c r="M551" s="101">
        <f>Table1[[#This Row],[Size of land (m2)]]*Table1[[#This Row],[Land Unit Rate ($/m2)]]</f>
        <v>401665.39331810456</v>
      </c>
      <c r="N551" s="261">
        <v>2021</v>
      </c>
      <c r="O551" s="219">
        <f>ROUND(IF(Table1[[#This Row],[Valuation Year]]=2016,(Table1[[#This Row],[Total Construction Cost ($)]]+Table1[[#This Row],[Land Value]])*('General Input Sheet'!$G$38/'General Input Sheet'!$G$43),Table1[[#This Row],[Total Construction Cost ($)]]+Table1[[#This Row],[Land Value]]),0)</f>
        <v>772077</v>
      </c>
      <c r="P551" s="139" t="str" cm="1">
        <f t="array" ref="P551">_xlfn.IFS(Table1[[#This Row],[Asset Class]]&lt;&gt;"Local","y",P$11=$E551,"y",Table1[[#This Row],[Asset Class]]="Local","")</f>
        <v/>
      </c>
      <c r="Q551" s="99" t="str" cm="1">
        <f t="array" ref="Q551">_xlfn.IFS(Table1[[#This Row],[Asset Class]]&lt;&gt;"Local","y",Q$11=$E551,"y",Table1[[#This Row],[Asset Class]]="Local","")</f>
        <v/>
      </c>
      <c r="R551" s="99" t="str" cm="1">
        <f t="array" ref="R551">_xlfn.IFS(Table1[[#This Row],[Asset Class]]&lt;&gt;"Local","y",R$11=$E551,"y",Table1[[#This Row],[Asset Class]]="Local","")</f>
        <v>y</v>
      </c>
      <c r="S551" s="358" t="str" cm="1">
        <f t="array" ref="S551">_xlfn.IFS(Table1[[#This Row],[Asset Class]]&lt;&gt;"Local","y",S$11=$E551,"y",Table1[[#This Row],[Asset Class]]="Local","")</f>
        <v/>
      </c>
      <c r="U551" s="109" t="str">
        <f>IF(Table1[[#This Row],[Asset Class]]&lt;&gt;"Local",0.25,IF(P551="y",1,""))</f>
        <v/>
      </c>
      <c r="V551" s="435" t="str">
        <f>IF(Table1[[#This Row],[Asset Class]]&lt;&gt;"Local",0.25,IF(Q551="y",1,""))</f>
        <v/>
      </c>
      <c r="W551" s="435">
        <f>IF(Table1[[#This Row],[Asset Class]]&lt;&gt;"Local",0.25,IF(R551="y",1,""))</f>
        <v>1</v>
      </c>
      <c r="X551" s="435" t="str">
        <f>IF(Table1[[#This Row],[Asset Class]]&lt;&gt;"Local",0.25,IF(S551="y",1,""))</f>
        <v/>
      </c>
      <c r="Y551" s="109">
        <f t="shared" si="49"/>
        <v>1</v>
      </c>
      <c r="AA551" s="274" t="str">
        <f t="shared" si="50"/>
        <v/>
      </c>
      <c r="AB551" s="275" t="str">
        <f t="shared" si="51"/>
        <v/>
      </c>
      <c r="AC551" s="275">
        <f t="shared" si="52"/>
        <v>772077</v>
      </c>
      <c r="AD551" s="275" t="str">
        <f t="shared" si="53"/>
        <v/>
      </c>
      <c r="AE551" s="276">
        <f t="shared" si="54"/>
        <v>772077</v>
      </c>
    </row>
    <row r="552" spans="2:31">
      <c r="B552" s="227" t="s">
        <v>978</v>
      </c>
      <c r="C552" s="228" t="s">
        <v>979</v>
      </c>
      <c r="D552" s="228" t="s">
        <v>105</v>
      </c>
      <c r="E552" s="228" t="s">
        <v>101</v>
      </c>
      <c r="F552" s="258" t="s">
        <v>130</v>
      </c>
      <c r="G552" s="374">
        <v>0.5</v>
      </c>
      <c r="H552" s="377">
        <v>4539.5186621690627</v>
      </c>
      <c r="I552" s="382">
        <v>452.87898632773505</v>
      </c>
      <c r="J552" s="349">
        <f>Table1[[#This Row],[Embellishment Area (m2)]]*Table1[[#This Row],[Construction Unit Rate ($/m)]]*Table1[[#This Row],[Embellishment Area Factor]]</f>
        <v>1027926.3050694806</v>
      </c>
      <c r="K552" s="263">
        <v>0</v>
      </c>
      <c r="L552" s="354">
        <v>140.14546069071523</v>
      </c>
      <c r="M552" s="101">
        <f>Table1[[#This Row],[Size of land (m2)]]*Table1[[#This Row],[Land Unit Rate ($/m2)]]</f>
        <v>0</v>
      </c>
      <c r="N552" s="261">
        <v>2021</v>
      </c>
      <c r="O552" s="219">
        <f>ROUND(IF(Table1[[#This Row],[Valuation Year]]=2016,(Table1[[#This Row],[Total Construction Cost ($)]]+Table1[[#This Row],[Land Value]])*('General Input Sheet'!$G$38/'General Input Sheet'!$G$43),Table1[[#This Row],[Total Construction Cost ($)]]+Table1[[#This Row],[Land Value]]),0)</f>
        <v>1027926</v>
      </c>
      <c r="P552" s="139" t="str" cm="1">
        <f t="array" ref="P552">_xlfn.IFS(Table1[[#This Row],[Asset Class]]&lt;&gt;"Local","y",P$11=$E552,"y",Table1[[#This Row],[Asset Class]]="Local","")</f>
        <v>y</v>
      </c>
      <c r="Q552" s="99" t="str" cm="1">
        <f t="array" ref="Q552">_xlfn.IFS(Table1[[#This Row],[Asset Class]]&lt;&gt;"Local","y",Q$11=$E552,"y",Table1[[#This Row],[Asset Class]]="Local","")</f>
        <v>y</v>
      </c>
      <c r="R552" s="99" t="str" cm="1">
        <f t="array" ref="R552">_xlfn.IFS(Table1[[#This Row],[Asset Class]]&lt;&gt;"Local","y",R$11=$E552,"y",Table1[[#This Row],[Asset Class]]="Local","")</f>
        <v>y</v>
      </c>
      <c r="S552" s="358" t="str" cm="1">
        <f t="array" ref="S552">_xlfn.IFS(Table1[[#This Row],[Asset Class]]&lt;&gt;"Local","y",S$11=$E552,"y",Table1[[#This Row],[Asset Class]]="Local","")</f>
        <v>y</v>
      </c>
      <c r="U552" s="109">
        <f>IF(Table1[[#This Row],[Asset Class]]&lt;&gt;"Local",0.25,IF(P552="y",1,""))</f>
        <v>0.25</v>
      </c>
      <c r="V552" s="435">
        <f>IF(Table1[[#This Row],[Asset Class]]&lt;&gt;"Local",0.25,IF(Q552="y",1,""))</f>
        <v>0.25</v>
      </c>
      <c r="W552" s="435">
        <f>IF(Table1[[#This Row],[Asset Class]]&lt;&gt;"Local",0.25,IF(R552="y",1,""))</f>
        <v>0.25</v>
      </c>
      <c r="X552" s="435">
        <f>IF(Table1[[#This Row],[Asset Class]]&lt;&gt;"Local",0.25,IF(S552="y",1,""))</f>
        <v>0.25</v>
      </c>
      <c r="Y552" s="109">
        <f t="shared" si="49"/>
        <v>1</v>
      </c>
      <c r="AA552" s="274">
        <f t="shared" si="50"/>
        <v>256981.5</v>
      </c>
      <c r="AB552" s="275">
        <f t="shared" si="51"/>
        <v>256981.5</v>
      </c>
      <c r="AC552" s="275">
        <f t="shared" si="52"/>
        <v>256981.5</v>
      </c>
      <c r="AD552" s="275">
        <f t="shared" si="53"/>
        <v>256981.5</v>
      </c>
      <c r="AE552" s="276">
        <f t="shared" si="54"/>
        <v>1027926</v>
      </c>
    </row>
    <row r="553" spans="2:31">
      <c r="B553" s="227" t="s">
        <v>980</v>
      </c>
      <c r="C553" s="228" t="s">
        <v>981</v>
      </c>
      <c r="D553" s="228" t="s">
        <v>110</v>
      </c>
      <c r="E553" s="228" t="s">
        <v>101</v>
      </c>
      <c r="F553" s="258" t="s">
        <v>102</v>
      </c>
      <c r="G553" s="374">
        <v>0.5</v>
      </c>
      <c r="H553" s="377">
        <v>10482.017098168524</v>
      </c>
      <c r="I553" s="382">
        <v>143.96305955739601</v>
      </c>
      <c r="J553" s="349">
        <f>Table1[[#This Row],[Embellishment Area (m2)]]*Table1[[#This Row],[Construction Unit Rate ($/m)]]*Table1[[#This Row],[Embellishment Area Factor]]</f>
        <v>754511.62589263928</v>
      </c>
      <c r="K553" s="263">
        <v>0</v>
      </c>
      <c r="L553" s="354">
        <v>39.027494808321961</v>
      </c>
      <c r="M553" s="101">
        <f>Table1[[#This Row],[Size of land (m2)]]*Table1[[#This Row],[Land Unit Rate ($/m2)]]</f>
        <v>0</v>
      </c>
      <c r="N553" s="261">
        <v>2021</v>
      </c>
      <c r="O553" s="219">
        <f>ROUND(IF(Table1[[#This Row],[Valuation Year]]=2016,(Table1[[#This Row],[Total Construction Cost ($)]]+Table1[[#This Row],[Land Value]])*('General Input Sheet'!$G$38/'General Input Sheet'!$G$43),Table1[[#This Row],[Total Construction Cost ($)]]+Table1[[#This Row],[Land Value]]),0)</f>
        <v>754512</v>
      </c>
      <c r="P553" s="139" t="str" cm="1">
        <f t="array" ref="P553">_xlfn.IFS(Table1[[#This Row],[Asset Class]]&lt;&gt;"Local","y",P$11=$E553,"y",Table1[[#This Row],[Asset Class]]="Local","")</f>
        <v/>
      </c>
      <c r="Q553" s="99" t="str" cm="1">
        <f t="array" ref="Q553">_xlfn.IFS(Table1[[#This Row],[Asset Class]]&lt;&gt;"Local","y",Q$11=$E553,"y",Table1[[#This Row],[Asset Class]]="Local","")</f>
        <v/>
      </c>
      <c r="R553" s="99" t="str" cm="1">
        <f t="array" ref="R553">_xlfn.IFS(Table1[[#This Row],[Asset Class]]&lt;&gt;"Local","y",R$11=$E553,"y",Table1[[#This Row],[Asset Class]]="Local","")</f>
        <v>y</v>
      </c>
      <c r="S553" s="358" t="str" cm="1">
        <f t="array" ref="S553">_xlfn.IFS(Table1[[#This Row],[Asset Class]]&lt;&gt;"Local","y",S$11=$E553,"y",Table1[[#This Row],[Asset Class]]="Local","")</f>
        <v/>
      </c>
      <c r="U553" s="109" t="str">
        <f>IF(Table1[[#This Row],[Asset Class]]&lt;&gt;"Local",0.25,IF(P553="y",1,""))</f>
        <v/>
      </c>
      <c r="V553" s="435" t="str">
        <f>IF(Table1[[#This Row],[Asset Class]]&lt;&gt;"Local",0.25,IF(Q553="y",1,""))</f>
        <v/>
      </c>
      <c r="W553" s="435">
        <f>IF(Table1[[#This Row],[Asset Class]]&lt;&gt;"Local",0.25,IF(R553="y",1,""))</f>
        <v>1</v>
      </c>
      <c r="X553" s="435" t="str">
        <f>IF(Table1[[#This Row],[Asset Class]]&lt;&gt;"Local",0.25,IF(S553="y",1,""))</f>
        <v/>
      </c>
      <c r="Y553" s="109">
        <f t="shared" si="49"/>
        <v>1</v>
      </c>
      <c r="AA553" s="274" t="str">
        <f t="shared" si="50"/>
        <v/>
      </c>
      <c r="AB553" s="275" t="str">
        <f t="shared" si="51"/>
        <v/>
      </c>
      <c r="AC553" s="275">
        <f t="shared" si="52"/>
        <v>754512</v>
      </c>
      <c r="AD553" s="275" t="str">
        <f t="shared" si="53"/>
        <v/>
      </c>
      <c r="AE553" s="276">
        <f t="shared" si="54"/>
        <v>754512</v>
      </c>
    </row>
    <row r="554" spans="2:31">
      <c r="B554" s="227" t="s">
        <v>982</v>
      </c>
      <c r="C554" s="228" t="s">
        <v>983</v>
      </c>
      <c r="D554" s="228" t="s">
        <v>110</v>
      </c>
      <c r="E554" s="228" t="s">
        <v>101</v>
      </c>
      <c r="F554" s="258" t="s">
        <v>107</v>
      </c>
      <c r="G554" s="374">
        <v>0.5</v>
      </c>
      <c r="H554" s="377">
        <v>19283.200115540603</v>
      </c>
      <c r="I554" s="382">
        <v>143.96305955739601</v>
      </c>
      <c r="J554" s="349">
        <f>Table1[[#This Row],[Embellishment Area (m2)]]*Table1[[#This Row],[Construction Unit Rate ($/m)]]*Table1[[#This Row],[Embellishment Area Factor]]</f>
        <v>1388034.2433453787</v>
      </c>
      <c r="K554" s="263">
        <v>38566.400231081207</v>
      </c>
      <c r="L554" s="354">
        <v>39.027494808321961</v>
      </c>
      <c r="M554" s="101">
        <f>Table1[[#This Row],[Size of land (m2)]]*Table1[[#This Row],[Land Unit Rate ($/m2)]]</f>
        <v>1505149.9847941888</v>
      </c>
      <c r="N554" s="261">
        <v>2021</v>
      </c>
      <c r="O554" s="219">
        <f>ROUND(IF(Table1[[#This Row],[Valuation Year]]=2016,(Table1[[#This Row],[Total Construction Cost ($)]]+Table1[[#This Row],[Land Value]])*('General Input Sheet'!$G$38/'General Input Sheet'!$G$43),Table1[[#This Row],[Total Construction Cost ($)]]+Table1[[#This Row],[Land Value]]),0)</f>
        <v>2893184</v>
      </c>
      <c r="P554" s="139" t="str" cm="1">
        <f t="array" ref="P554">_xlfn.IFS(Table1[[#This Row],[Asset Class]]&lt;&gt;"Local","y",P$11=$E554,"y",Table1[[#This Row],[Asset Class]]="Local","")</f>
        <v/>
      </c>
      <c r="Q554" s="99" t="str" cm="1">
        <f t="array" ref="Q554">_xlfn.IFS(Table1[[#This Row],[Asset Class]]&lt;&gt;"Local","y",Q$11=$E554,"y",Table1[[#This Row],[Asset Class]]="Local","")</f>
        <v/>
      </c>
      <c r="R554" s="99" t="str" cm="1">
        <f t="array" ref="R554">_xlfn.IFS(Table1[[#This Row],[Asset Class]]&lt;&gt;"Local","y",R$11=$E554,"y",Table1[[#This Row],[Asset Class]]="Local","")</f>
        <v>y</v>
      </c>
      <c r="S554" s="358" t="str" cm="1">
        <f t="array" ref="S554">_xlfn.IFS(Table1[[#This Row],[Asset Class]]&lt;&gt;"Local","y",S$11=$E554,"y",Table1[[#This Row],[Asset Class]]="Local","")</f>
        <v/>
      </c>
      <c r="U554" s="109" t="str">
        <f>IF(Table1[[#This Row],[Asset Class]]&lt;&gt;"Local",0.25,IF(P554="y",1,""))</f>
        <v/>
      </c>
      <c r="V554" s="435" t="str">
        <f>IF(Table1[[#This Row],[Asset Class]]&lt;&gt;"Local",0.25,IF(Q554="y",1,""))</f>
        <v/>
      </c>
      <c r="W554" s="435">
        <f>IF(Table1[[#This Row],[Asset Class]]&lt;&gt;"Local",0.25,IF(R554="y",1,""))</f>
        <v>1</v>
      </c>
      <c r="X554" s="435" t="str">
        <f>IF(Table1[[#This Row],[Asset Class]]&lt;&gt;"Local",0.25,IF(S554="y",1,""))</f>
        <v/>
      </c>
      <c r="Y554" s="109">
        <f t="shared" si="49"/>
        <v>1</v>
      </c>
      <c r="AA554" s="274" t="str">
        <f t="shared" si="50"/>
        <v/>
      </c>
      <c r="AB554" s="275" t="str">
        <f t="shared" si="51"/>
        <v/>
      </c>
      <c r="AC554" s="275">
        <f t="shared" si="52"/>
        <v>2893184</v>
      </c>
      <c r="AD554" s="275" t="str">
        <f t="shared" si="53"/>
        <v/>
      </c>
      <c r="AE554" s="276">
        <f t="shared" si="54"/>
        <v>2893184</v>
      </c>
    </row>
    <row r="555" spans="2:31">
      <c r="B555" s="227" t="s">
        <v>984</v>
      </c>
      <c r="C555" s="228" t="s">
        <v>985</v>
      </c>
      <c r="D555" s="228" t="s">
        <v>110</v>
      </c>
      <c r="E555" s="228" t="s">
        <v>101</v>
      </c>
      <c r="F555" s="258" t="s">
        <v>102</v>
      </c>
      <c r="G555" s="374">
        <v>0.5</v>
      </c>
      <c r="H555" s="377">
        <v>2576.4411876172885</v>
      </c>
      <c r="I555" s="382">
        <v>143.96305955739601</v>
      </c>
      <c r="J555" s="349">
        <f>Table1[[#This Row],[Embellishment Area (m2)]]*Table1[[#This Row],[Construction Unit Rate ($/m)]]*Table1[[#This Row],[Embellishment Area Factor]]</f>
        <v>185456.17806953791</v>
      </c>
      <c r="K555" s="263">
        <v>5152.882375234577</v>
      </c>
      <c r="L555" s="354">
        <v>39.027494808321961</v>
      </c>
      <c r="M555" s="101">
        <f>Table1[[#This Row],[Size of land (m2)]]*Table1[[#This Row],[Land Unit Rate ($/m2)]]</f>
        <v>201104.09014736119</v>
      </c>
      <c r="N555" s="261">
        <v>2021</v>
      </c>
      <c r="O555" s="219">
        <f>ROUND(IF(Table1[[#This Row],[Valuation Year]]=2016,(Table1[[#This Row],[Total Construction Cost ($)]]+Table1[[#This Row],[Land Value]])*('General Input Sheet'!$G$38/'General Input Sheet'!$G$43),Table1[[#This Row],[Total Construction Cost ($)]]+Table1[[#This Row],[Land Value]]),0)</f>
        <v>386560</v>
      </c>
      <c r="P555" s="139" t="str" cm="1">
        <f t="array" ref="P555">_xlfn.IFS(Table1[[#This Row],[Asset Class]]&lt;&gt;"Local","y",P$11=$E555,"y",Table1[[#This Row],[Asset Class]]="Local","")</f>
        <v/>
      </c>
      <c r="Q555" s="99" t="str" cm="1">
        <f t="array" ref="Q555">_xlfn.IFS(Table1[[#This Row],[Asset Class]]&lt;&gt;"Local","y",Q$11=$E555,"y",Table1[[#This Row],[Asset Class]]="Local","")</f>
        <v/>
      </c>
      <c r="R555" s="99" t="str" cm="1">
        <f t="array" ref="R555">_xlfn.IFS(Table1[[#This Row],[Asset Class]]&lt;&gt;"Local","y",R$11=$E555,"y",Table1[[#This Row],[Asset Class]]="Local","")</f>
        <v>y</v>
      </c>
      <c r="S555" s="358" t="str" cm="1">
        <f t="array" ref="S555">_xlfn.IFS(Table1[[#This Row],[Asset Class]]&lt;&gt;"Local","y",S$11=$E555,"y",Table1[[#This Row],[Asset Class]]="Local","")</f>
        <v/>
      </c>
      <c r="U555" s="109" t="str">
        <f>IF(Table1[[#This Row],[Asset Class]]&lt;&gt;"Local",0.25,IF(P555="y",1,""))</f>
        <v/>
      </c>
      <c r="V555" s="435" t="str">
        <f>IF(Table1[[#This Row],[Asset Class]]&lt;&gt;"Local",0.25,IF(Q555="y",1,""))</f>
        <v/>
      </c>
      <c r="W555" s="435">
        <f>IF(Table1[[#This Row],[Asset Class]]&lt;&gt;"Local",0.25,IF(R555="y",1,""))</f>
        <v>1</v>
      </c>
      <c r="X555" s="435" t="str">
        <f>IF(Table1[[#This Row],[Asset Class]]&lt;&gt;"Local",0.25,IF(S555="y",1,""))</f>
        <v/>
      </c>
      <c r="Y555" s="109">
        <f t="shared" si="49"/>
        <v>1</v>
      </c>
      <c r="AA555" s="274" t="str">
        <f t="shared" si="50"/>
        <v/>
      </c>
      <c r="AB555" s="275" t="str">
        <f t="shared" si="51"/>
        <v/>
      </c>
      <c r="AC555" s="275">
        <f t="shared" si="52"/>
        <v>386560</v>
      </c>
      <c r="AD555" s="275" t="str">
        <f t="shared" si="53"/>
        <v/>
      </c>
      <c r="AE555" s="276">
        <f t="shared" si="54"/>
        <v>386560</v>
      </c>
    </row>
    <row r="556" spans="2:31">
      <c r="B556" s="227" t="s">
        <v>986</v>
      </c>
      <c r="C556" s="228" t="s">
        <v>987</v>
      </c>
      <c r="D556" s="228" t="s">
        <v>110</v>
      </c>
      <c r="E556" s="228" t="s">
        <v>101</v>
      </c>
      <c r="F556" s="258" t="s">
        <v>102</v>
      </c>
      <c r="G556" s="374">
        <v>0.5</v>
      </c>
      <c r="H556" s="377">
        <v>1939.4515505342424</v>
      </c>
      <c r="I556" s="382">
        <v>143.96305955739601</v>
      </c>
      <c r="J556" s="349">
        <f>Table1[[#This Row],[Embellishment Area (m2)]]*Table1[[#This Row],[Construction Unit Rate ($/m)]]*Table1[[#This Row],[Embellishment Area Factor]]</f>
        <v>139604.6895391226</v>
      </c>
      <c r="K556" s="263">
        <v>3878.9031010684848</v>
      </c>
      <c r="L556" s="354">
        <v>39.027494808321961</v>
      </c>
      <c r="M556" s="101">
        <f>Table1[[#This Row],[Size of land (m2)]]*Table1[[#This Row],[Land Unit Rate ($/m2)]]</f>
        <v>151383.87063893426</v>
      </c>
      <c r="N556" s="261">
        <v>2021</v>
      </c>
      <c r="O556" s="219">
        <f>ROUND(IF(Table1[[#This Row],[Valuation Year]]=2016,(Table1[[#This Row],[Total Construction Cost ($)]]+Table1[[#This Row],[Land Value]])*('General Input Sheet'!$G$38/'General Input Sheet'!$G$43),Table1[[#This Row],[Total Construction Cost ($)]]+Table1[[#This Row],[Land Value]]),0)</f>
        <v>290989</v>
      </c>
      <c r="P556" s="139" t="str" cm="1">
        <f t="array" ref="P556">_xlfn.IFS(Table1[[#This Row],[Asset Class]]&lt;&gt;"Local","y",P$11=$E556,"y",Table1[[#This Row],[Asset Class]]="Local","")</f>
        <v/>
      </c>
      <c r="Q556" s="99" t="str" cm="1">
        <f t="array" ref="Q556">_xlfn.IFS(Table1[[#This Row],[Asset Class]]&lt;&gt;"Local","y",Q$11=$E556,"y",Table1[[#This Row],[Asset Class]]="Local","")</f>
        <v/>
      </c>
      <c r="R556" s="99" t="str" cm="1">
        <f t="array" ref="R556">_xlfn.IFS(Table1[[#This Row],[Asset Class]]&lt;&gt;"Local","y",R$11=$E556,"y",Table1[[#This Row],[Asset Class]]="Local","")</f>
        <v>y</v>
      </c>
      <c r="S556" s="358" t="str" cm="1">
        <f t="array" ref="S556">_xlfn.IFS(Table1[[#This Row],[Asset Class]]&lt;&gt;"Local","y",S$11=$E556,"y",Table1[[#This Row],[Asset Class]]="Local","")</f>
        <v/>
      </c>
      <c r="U556" s="109" t="str">
        <f>IF(Table1[[#This Row],[Asset Class]]&lt;&gt;"Local",0.25,IF(P556="y",1,""))</f>
        <v/>
      </c>
      <c r="V556" s="435" t="str">
        <f>IF(Table1[[#This Row],[Asset Class]]&lt;&gt;"Local",0.25,IF(Q556="y",1,""))</f>
        <v/>
      </c>
      <c r="W556" s="435">
        <f>IF(Table1[[#This Row],[Asset Class]]&lt;&gt;"Local",0.25,IF(R556="y",1,""))</f>
        <v>1</v>
      </c>
      <c r="X556" s="435" t="str">
        <f>IF(Table1[[#This Row],[Asset Class]]&lt;&gt;"Local",0.25,IF(S556="y",1,""))</f>
        <v/>
      </c>
      <c r="Y556" s="109">
        <f t="shared" si="49"/>
        <v>1</v>
      </c>
      <c r="AA556" s="274" t="str">
        <f t="shared" si="50"/>
        <v/>
      </c>
      <c r="AB556" s="275" t="str">
        <f t="shared" si="51"/>
        <v/>
      </c>
      <c r="AC556" s="275">
        <f t="shared" si="52"/>
        <v>290989</v>
      </c>
      <c r="AD556" s="275" t="str">
        <f t="shared" si="53"/>
        <v/>
      </c>
      <c r="AE556" s="276">
        <f t="shared" si="54"/>
        <v>290989</v>
      </c>
    </row>
    <row r="557" spans="2:31">
      <c r="B557" s="227" t="s">
        <v>988</v>
      </c>
      <c r="C557" s="228" t="s">
        <v>989</v>
      </c>
      <c r="D557" s="228" t="s">
        <v>105</v>
      </c>
      <c r="E557" s="228" t="s">
        <v>101</v>
      </c>
      <c r="F557" s="258" t="s">
        <v>102</v>
      </c>
      <c r="G557" s="374">
        <v>0.5</v>
      </c>
      <c r="H557" s="377">
        <v>903.73337728365004</v>
      </c>
      <c r="I557" s="382">
        <v>452.87898632773505</v>
      </c>
      <c r="J557" s="349">
        <f>Table1[[#This Row],[Embellishment Area (m2)]]*Table1[[#This Row],[Construction Unit Rate ($/m)]]*Table1[[#This Row],[Embellishment Area Factor]]</f>
        <v>204640.92790737998</v>
      </c>
      <c r="K557" s="263">
        <v>1807.4667545673001</v>
      </c>
      <c r="L557" s="354">
        <v>140.14546069071523</v>
      </c>
      <c r="M557" s="101">
        <f>Table1[[#This Row],[Size of land (m2)]]*Table1[[#This Row],[Land Unit Rate ($/m2)]]</f>
        <v>253308.26100198619</v>
      </c>
      <c r="N557" s="261">
        <v>2021</v>
      </c>
      <c r="O557" s="219">
        <f>ROUND(IF(Table1[[#This Row],[Valuation Year]]=2016,(Table1[[#This Row],[Total Construction Cost ($)]]+Table1[[#This Row],[Land Value]])*('General Input Sheet'!$G$38/'General Input Sheet'!$G$43),Table1[[#This Row],[Total Construction Cost ($)]]+Table1[[#This Row],[Land Value]]),0)</f>
        <v>457949</v>
      </c>
      <c r="P557" s="139" t="str" cm="1">
        <f t="array" ref="P557">_xlfn.IFS(Table1[[#This Row],[Asset Class]]&lt;&gt;"Local","y",P$11=$E557,"y",Table1[[#This Row],[Asset Class]]="Local","")</f>
        <v>y</v>
      </c>
      <c r="Q557" s="99" t="str" cm="1">
        <f t="array" ref="Q557">_xlfn.IFS(Table1[[#This Row],[Asset Class]]&lt;&gt;"Local","y",Q$11=$E557,"y",Table1[[#This Row],[Asset Class]]="Local","")</f>
        <v>y</v>
      </c>
      <c r="R557" s="99" t="str" cm="1">
        <f t="array" ref="R557">_xlfn.IFS(Table1[[#This Row],[Asset Class]]&lt;&gt;"Local","y",R$11=$E557,"y",Table1[[#This Row],[Asset Class]]="Local","")</f>
        <v>y</v>
      </c>
      <c r="S557" s="358" t="str" cm="1">
        <f t="array" ref="S557">_xlfn.IFS(Table1[[#This Row],[Asset Class]]&lt;&gt;"Local","y",S$11=$E557,"y",Table1[[#This Row],[Asset Class]]="Local","")</f>
        <v>y</v>
      </c>
      <c r="U557" s="109">
        <f>IF(Table1[[#This Row],[Asset Class]]&lt;&gt;"Local",0.25,IF(P557="y",1,""))</f>
        <v>0.25</v>
      </c>
      <c r="V557" s="435">
        <f>IF(Table1[[#This Row],[Asset Class]]&lt;&gt;"Local",0.25,IF(Q557="y",1,""))</f>
        <v>0.25</v>
      </c>
      <c r="W557" s="435">
        <f>IF(Table1[[#This Row],[Asset Class]]&lt;&gt;"Local",0.25,IF(R557="y",1,""))</f>
        <v>0.25</v>
      </c>
      <c r="X557" s="435">
        <f>IF(Table1[[#This Row],[Asset Class]]&lt;&gt;"Local",0.25,IF(S557="y",1,""))</f>
        <v>0.25</v>
      </c>
      <c r="Y557" s="109">
        <f t="shared" si="49"/>
        <v>1</v>
      </c>
      <c r="AA557" s="274">
        <f t="shared" si="50"/>
        <v>114487.25</v>
      </c>
      <c r="AB557" s="275">
        <f t="shared" si="51"/>
        <v>114487.25</v>
      </c>
      <c r="AC557" s="275">
        <f t="shared" si="52"/>
        <v>114487.25</v>
      </c>
      <c r="AD557" s="275">
        <f t="shared" si="53"/>
        <v>114487.25</v>
      </c>
      <c r="AE557" s="276">
        <f t="shared" si="54"/>
        <v>457949</v>
      </c>
    </row>
    <row r="558" spans="2:31">
      <c r="B558" s="227" t="s">
        <v>988</v>
      </c>
      <c r="C558" s="228" t="s">
        <v>990</v>
      </c>
      <c r="D558" s="228" t="s">
        <v>105</v>
      </c>
      <c r="E558" s="228" t="s">
        <v>101</v>
      </c>
      <c r="F558" s="258" t="s">
        <v>135</v>
      </c>
      <c r="G558" s="374">
        <v>0.5</v>
      </c>
      <c r="H558" s="377">
        <v>32504.288572615114</v>
      </c>
      <c r="I558" s="382">
        <v>452.87898632773505</v>
      </c>
      <c r="J558" s="349">
        <f>Table1[[#This Row],[Embellishment Area (m2)]]*Table1[[#This Row],[Construction Unit Rate ($/m)]]*Table1[[#This Row],[Embellishment Area Factor]]</f>
        <v>7360254.6300350577</v>
      </c>
      <c r="K558" s="263">
        <v>65008.577145230229</v>
      </c>
      <c r="L558" s="354">
        <v>140.14546069071523</v>
      </c>
      <c r="M558" s="101">
        <f>Table1[[#This Row],[Size of land (m2)]]*Table1[[#This Row],[Land Unit Rate ($/m2)]]</f>
        <v>9110656.992866192</v>
      </c>
      <c r="N558" s="261">
        <v>2021</v>
      </c>
      <c r="O558" s="219">
        <f>ROUND(IF(Table1[[#This Row],[Valuation Year]]=2016,(Table1[[#This Row],[Total Construction Cost ($)]]+Table1[[#This Row],[Land Value]])*('General Input Sheet'!$G$38/'General Input Sheet'!$G$43),Table1[[#This Row],[Total Construction Cost ($)]]+Table1[[#This Row],[Land Value]]),0)</f>
        <v>16470912</v>
      </c>
      <c r="P558" s="139" t="str" cm="1">
        <f t="array" ref="P558">_xlfn.IFS(Table1[[#This Row],[Asset Class]]&lt;&gt;"Local","y",P$11=$E558,"y",Table1[[#This Row],[Asset Class]]="Local","")</f>
        <v>y</v>
      </c>
      <c r="Q558" s="99" t="str" cm="1">
        <f t="array" ref="Q558">_xlfn.IFS(Table1[[#This Row],[Asset Class]]&lt;&gt;"Local","y",Q$11=$E558,"y",Table1[[#This Row],[Asset Class]]="Local","")</f>
        <v>y</v>
      </c>
      <c r="R558" s="99" t="str" cm="1">
        <f t="array" ref="R558">_xlfn.IFS(Table1[[#This Row],[Asset Class]]&lt;&gt;"Local","y",R$11=$E558,"y",Table1[[#This Row],[Asset Class]]="Local","")</f>
        <v>y</v>
      </c>
      <c r="S558" s="358" t="str" cm="1">
        <f t="array" ref="S558">_xlfn.IFS(Table1[[#This Row],[Asset Class]]&lt;&gt;"Local","y",S$11=$E558,"y",Table1[[#This Row],[Asset Class]]="Local","")</f>
        <v>y</v>
      </c>
      <c r="U558" s="109">
        <f>IF(Table1[[#This Row],[Asset Class]]&lt;&gt;"Local",0.25,IF(P558="y",1,""))</f>
        <v>0.25</v>
      </c>
      <c r="V558" s="435">
        <f>IF(Table1[[#This Row],[Asset Class]]&lt;&gt;"Local",0.25,IF(Q558="y",1,""))</f>
        <v>0.25</v>
      </c>
      <c r="W558" s="435">
        <f>IF(Table1[[#This Row],[Asset Class]]&lt;&gt;"Local",0.25,IF(R558="y",1,""))</f>
        <v>0.25</v>
      </c>
      <c r="X558" s="435">
        <f>IF(Table1[[#This Row],[Asset Class]]&lt;&gt;"Local",0.25,IF(S558="y",1,""))</f>
        <v>0.25</v>
      </c>
      <c r="Y558" s="109">
        <f t="shared" si="49"/>
        <v>1</v>
      </c>
      <c r="AA558" s="274">
        <f t="shared" si="50"/>
        <v>4117728</v>
      </c>
      <c r="AB558" s="275">
        <f t="shared" si="51"/>
        <v>4117728</v>
      </c>
      <c r="AC558" s="275">
        <f t="shared" si="52"/>
        <v>4117728</v>
      </c>
      <c r="AD558" s="275">
        <f t="shared" si="53"/>
        <v>4117728</v>
      </c>
      <c r="AE558" s="276">
        <f t="shared" si="54"/>
        <v>16470912</v>
      </c>
    </row>
    <row r="559" spans="2:31">
      <c r="B559" s="227" t="s">
        <v>988</v>
      </c>
      <c r="C559" s="228" t="s">
        <v>991</v>
      </c>
      <c r="D559" s="228" t="s">
        <v>105</v>
      </c>
      <c r="E559" s="228" t="s">
        <v>101</v>
      </c>
      <c r="F559" s="258" t="s">
        <v>102</v>
      </c>
      <c r="G559" s="374">
        <v>0.5</v>
      </c>
      <c r="H559" s="377">
        <v>13985.181192512069</v>
      </c>
      <c r="I559" s="382">
        <v>452.87898632773505</v>
      </c>
      <c r="J559" s="349">
        <f>Table1[[#This Row],[Embellishment Area (m2)]]*Table1[[#This Row],[Construction Unit Rate ($/m)]]*Table1[[#This Row],[Embellishment Area Factor]]</f>
        <v>3166797.3410372855</v>
      </c>
      <c r="K559" s="263">
        <v>27970.362385024138</v>
      </c>
      <c r="L559" s="354">
        <v>140.14546069071523</v>
      </c>
      <c r="M559" s="101">
        <f>Table1[[#This Row],[Size of land (m2)]]*Table1[[#This Row],[Land Unit Rate ($/m2)]]</f>
        <v>3919919.3221354601</v>
      </c>
      <c r="N559" s="261">
        <v>2021</v>
      </c>
      <c r="O559" s="219">
        <f>ROUND(IF(Table1[[#This Row],[Valuation Year]]=2016,(Table1[[#This Row],[Total Construction Cost ($)]]+Table1[[#This Row],[Land Value]])*('General Input Sheet'!$G$38/'General Input Sheet'!$G$43),Table1[[#This Row],[Total Construction Cost ($)]]+Table1[[#This Row],[Land Value]]),0)</f>
        <v>7086717</v>
      </c>
      <c r="P559" s="139" t="str" cm="1">
        <f t="array" ref="P559">_xlfn.IFS(Table1[[#This Row],[Asset Class]]&lt;&gt;"Local","y",P$11=$E559,"y",Table1[[#This Row],[Asset Class]]="Local","")</f>
        <v>y</v>
      </c>
      <c r="Q559" s="99" t="str" cm="1">
        <f t="array" ref="Q559">_xlfn.IFS(Table1[[#This Row],[Asset Class]]&lt;&gt;"Local","y",Q$11=$E559,"y",Table1[[#This Row],[Asset Class]]="Local","")</f>
        <v>y</v>
      </c>
      <c r="R559" s="99" t="str" cm="1">
        <f t="array" ref="R559">_xlfn.IFS(Table1[[#This Row],[Asset Class]]&lt;&gt;"Local","y",R$11=$E559,"y",Table1[[#This Row],[Asset Class]]="Local","")</f>
        <v>y</v>
      </c>
      <c r="S559" s="358" t="str" cm="1">
        <f t="array" ref="S559">_xlfn.IFS(Table1[[#This Row],[Asset Class]]&lt;&gt;"Local","y",S$11=$E559,"y",Table1[[#This Row],[Asset Class]]="Local","")</f>
        <v>y</v>
      </c>
      <c r="U559" s="109">
        <f>IF(Table1[[#This Row],[Asset Class]]&lt;&gt;"Local",0.25,IF(P559="y",1,""))</f>
        <v>0.25</v>
      </c>
      <c r="V559" s="435">
        <f>IF(Table1[[#This Row],[Asset Class]]&lt;&gt;"Local",0.25,IF(Q559="y",1,""))</f>
        <v>0.25</v>
      </c>
      <c r="W559" s="435">
        <f>IF(Table1[[#This Row],[Asset Class]]&lt;&gt;"Local",0.25,IF(R559="y",1,""))</f>
        <v>0.25</v>
      </c>
      <c r="X559" s="435">
        <f>IF(Table1[[#This Row],[Asset Class]]&lt;&gt;"Local",0.25,IF(S559="y",1,""))</f>
        <v>0.25</v>
      </c>
      <c r="Y559" s="109">
        <f t="shared" si="49"/>
        <v>1</v>
      </c>
      <c r="AA559" s="274">
        <f t="shared" si="50"/>
        <v>1771679.25</v>
      </c>
      <c r="AB559" s="275">
        <f t="shared" si="51"/>
        <v>1771679.25</v>
      </c>
      <c r="AC559" s="275">
        <f t="shared" si="52"/>
        <v>1771679.25</v>
      </c>
      <c r="AD559" s="275">
        <f t="shared" si="53"/>
        <v>1771679.25</v>
      </c>
      <c r="AE559" s="276">
        <f t="shared" si="54"/>
        <v>7086717</v>
      </c>
    </row>
    <row r="560" spans="2:31">
      <c r="B560" s="227" t="s">
        <v>992</v>
      </c>
      <c r="C560" s="228" t="s">
        <v>993</v>
      </c>
      <c r="D560" s="228" t="s">
        <v>110</v>
      </c>
      <c r="E560" s="228" t="s">
        <v>101</v>
      </c>
      <c r="F560" s="258" t="s">
        <v>102</v>
      </c>
      <c r="G560" s="374">
        <v>0.5</v>
      </c>
      <c r="H560" s="377">
        <v>13244.451076680391</v>
      </c>
      <c r="I560" s="382">
        <v>143.96305955739601</v>
      </c>
      <c r="J560" s="349">
        <f>Table1[[#This Row],[Embellishment Area (m2)]]*Table1[[#This Row],[Construction Unit Rate ($/m)]]*Table1[[#This Row],[Embellishment Area Factor]]</f>
        <v>953355.84957857837</v>
      </c>
      <c r="K560" s="263">
        <v>26488.902153360781</v>
      </c>
      <c r="L560" s="354">
        <v>39.027494808321961</v>
      </c>
      <c r="M560" s="101">
        <f>Table1[[#This Row],[Size of land (m2)]]*Table1[[#This Row],[Land Unit Rate ($/m2)]]</f>
        <v>1033795.4912684363</v>
      </c>
      <c r="N560" s="261">
        <v>2021</v>
      </c>
      <c r="O560" s="219">
        <f>ROUND(IF(Table1[[#This Row],[Valuation Year]]=2016,(Table1[[#This Row],[Total Construction Cost ($)]]+Table1[[#This Row],[Land Value]])*('General Input Sheet'!$G$38/'General Input Sheet'!$G$43),Table1[[#This Row],[Total Construction Cost ($)]]+Table1[[#This Row],[Land Value]]),0)</f>
        <v>1987151</v>
      </c>
      <c r="P560" s="139" t="str" cm="1">
        <f t="array" ref="P560">_xlfn.IFS(Table1[[#This Row],[Asset Class]]&lt;&gt;"Local","y",P$11=$E560,"y",Table1[[#This Row],[Asset Class]]="Local","")</f>
        <v/>
      </c>
      <c r="Q560" s="99" t="str" cm="1">
        <f t="array" ref="Q560">_xlfn.IFS(Table1[[#This Row],[Asset Class]]&lt;&gt;"Local","y",Q$11=$E560,"y",Table1[[#This Row],[Asset Class]]="Local","")</f>
        <v/>
      </c>
      <c r="R560" s="99" t="str" cm="1">
        <f t="array" ref="R560">_xlfn.IFS(Table1[[#This Row],[Asset Class]]&lt;&gt;"Local","y",R$11=$E560,"y",Table1[[#This Row],[Asset Class]]="Local","")</f>
        <v>y</v>
      </c>
      <c r="S560" s="358" t="str" cm="1">
        <f t="array" ref="S560">_xlfn.IFS(Table1[[#This Row],[Asset Class]]&lt;&gt;"Local","y",S$11=$E560,"y",Table1[[#This Row],[Asset Class]]="Local","")</f>
        <v/>
      </c>
      <c r="U560" s="109" t="str">
        <f>IF(Table1[[#This Row],[Asset Class]]&lt;&gt;"Local",0.25,IF(P560="y",1,""))</f>
        <v/>
      </c>
      <c r="V560" s="435" t="str">
        <f>IF(Table1[[#This Row],[Asset Class]]&lt;&gt;"Local",0.25,IF(Q560="y",1,""))</f>
        <v/>
      </c>
      <c r="W560" s="435">
        <f>IF(Table1[[#This Row],[Asset Class]]&lt;&gt;"Local",0.25,IF(R560="y",1,""))</f>
        <v>1</v>
      </c>
      <c r="X560" s="435" t="str">
        <f>IF(Table1[[#This Row],[Asset Class]]&lt;&gt;"Local",0.25,IF(S560="y",1,""))</f>
        <v/>
      </c>
      <c r="Y560" s="109">
        <f t="shared" si="49"/>
        <v>1</v>
      </c>
      <c r="AA560" s="274" t="str">
        <f t="shared" si="50"/>
        <v/>
      </c>
      <c r="AB560" s="275" t="str">
        <f t="shared" si="51"/>
        <v/>
      </c>
      <c r="AC560" s="275">
        <f t="shared" si="52"/>
        <v>1987151</v>
      </c>
      <c r="AD560" s="275" t="str">
        <f t="shared" si="53"/>
        <v/>
      </c>
      <c r="AE560" s="276">
        <f t="shared" si="54"/>
        <v>1987151</v>
      </c>
    </row>
    <row r="561" spans="2:31">
      <c r="B561" s="227" t="s">
        <v>994</v>
      </c>
      <c r="C561" s="228" t="s">
        <v>995</v>
      </c>
      <c r="D561" s="228" t="s">
        <v>110</v>
      </c>
      <c r="E561" s="228" t="s">
        <v>101</v>
      </c>
      <c r="F561" s="258" t="s">
        <v>107</v>
      </c>
      <c r="G561" s="374">
        <v>0.5</v>
      </c>
      <c r="H561" s="377">
        <v>16527.584470729442</v>
      </c>
      <c r="I561" s="382">
        <v>143.96305955739601</v>
      </c>
      <c r="J561" s="349">
        <f>Table1[[#This Row],[Embellishment Area (m2)]]*Table1[[#This Row],[Construction Unit Rate ($/m)]]*Table1[[#This Row],[Embellishment Area Factor]]</f>
        <v>1189680.8137497581</v>
      </c>
      <c r="K561" s="263">
        <v>33055.168941458884</v>
      </c>
      <c r="L561" s="354">
        <v>39.027494808321961</v>
      </c>
      <c r="M561" s="101">
        <f>Table1[[#This Row],[Size of land (m2)]]*Table1[[#This Row],[Land Unit Rate ($/m2)]]</f>
        <v>1290060.434250992</v>
      </c>
      <c r="N561" s="261">
        <v>2021</v>
      </c>
      <c r="O561" s="219">
        <f>ROUND(IF(Table1[[#This Row],[Valuation Year]]=2016,(Table1[[#This Row],[Total Construction Cost ($)]]+Table1[[#This Row],[Land Value]])*('General Input Sheet'!$G$38/'General Input Sheet'!$G$43),Table1[[#This Row],[Total Construction Cost ($)]]+Table1[[#This Row],[Land Value]]),0)</f>
        <v>2479741</v>
      </c>
      <c r="P561" s="139" t="str" cm="1">
        <f t="array" ref="P561">_xlfn.IFS(Table1[[#This Row],[Asset Class]]&lt;&gt;"Local","y",P$11=$E561,"y",Table1[[#This Row],[Asset Class]]="Local","")</f>
        <v/>
      </c>
      <c r="Q561" s="99" t="str" cm="1">
        <f t="array" ref="Q561">_xlfn.IFS(Table1[[#This Row],[Asset Class]]&lt;&gt;"Local","y",Q$11=$E561,"y",Table1[[#This Row],[Asset Class]]="Local","")</f>
        <v/>
      </c>
      <c r="R561" s="99" t="str" cm="1">
        <f t="array" ref="R561">_xlfn.IFS(Table1[[#This Row],[Asset Class]]&lt;&gt;"Local","y",R$11=$E561,"y",Table1[[#This Row],[Asset Class]]="Local","")</f>
        <v>y</v>
      </c>
      <c r="S561" s="358" t="str" cm="1">
        <f t="array" ref="S561">_xlfn.IFS(Table1[[#This Row],[Asset Class]]&lt;&gt;"Local","y",S$11=$E561,"y",Table1[[#This Row],[Asset Class]]="Local","")</f>
        <v/>
      </c>
      <c r="U561" s="109" t="str">
        <f>IF(Table1[[#This Row],[Asset Class]]&lt;&gt;"Local",0.25,IF(P561="y",1,""))</f>
        <v/>
      </c>
      <c r="V561" s="435" t="str">
        <f>IF(Table1[[#This Row],[Asset Class]]&lt;&gt;"Local",0.25,IF(Q561="y",1,""))</f>
        <v/>
      </c>
      <c r="W561" s="435">
        <f>IF(Table1[[#This Row],[Asset Class]]&lt;&gt;"Local",0.25,IF(R561="y",1,""))</f>
        <v>1</v>
      </c>
      <c r="X561" s="435" t="str">
        <f>IF(Table1[[#This Row],[Asset Class]]&lt;&gt;"Local",0.25,IF(S561="y",1,""))</f>
        <v/>
      </c>
      <c r="Y561" s="109">
        <f t="shared" si="49"/>
        <v>1</v>
      </c>
      <c r="AA561" s="274" t="str">
        <f t="shared" si="50"/>
        <v/>
      </c>
      <c r="AB561" s="275" t="str">
        <f t="shared" si="51"/>
        <v/>
      </c>
      <c r="AC561" s="275">
        <f t="shared" si="52"/>
        <v>2479741</v>
      </c>
      <c r="AD561" s="275" t="str">
        <f t="shared" si="53"/>
        <v/>
      </c>
      <c r="AE561" s="276">
        <f t="shared" si="54"/>
        <v>2479741</v>
      </c>
    </row>
    <row r="562" spans="2:31">
      <c r="B562" s="227" t="s">
        <v>996</v>
      </c>
      <c r="C562" s="228" t="s">
        <v>997</v>
      </c>
      <c r="D562" s="228" t="s">
        <v>110</v>
      </c>
      <c r="E562" s="228" t="s">
        <v>101</v>
      </c>
      <c r="F562" s="258" t="s">
        <v>107</v>
      </c>
      <c r="G562" s="374">
        <v>0.5</v>
      </c>
      <c r="H562" s="377">
        <v>34676.819132743934</v>
      </c>
      <c r="I562" s="382">
        <v>143.96305955739601</v>
      </c>
      <c r="J562" s="349">
        <f>Table1[[#This Row],[Embellishment Area (m2)]]*Table1[[#This Row],[Construction Unit Rate ($/m)]]*Table1[[#This Row],[Embellishment Area Factor]]</f>
        <v>2496090.4890341321</v>
      </c>
      <c r="K562" s="263">
        <v>69353.638265487869</v>
      </c>
      <c r="L562" s="354">
        <v>39.027494808321961</v>
      </c>
      <c r="M562" s="101">
        <f>Table1[[#This Row],[Size of land (m2)]]*Table1[[#This Row],[Land Unit Rate ($/m2)]]</f>
        <v>2706698.7573445672</v>
      </c>
      <c r="N562" s="261">
        <v>2021</v>
      </c>
      <c r="O562" s="219">
        <f>ROUND(IF(Table1[[#This Row],[Valuation Year]]=2016,(Table1[[#This Row],[Total Construction Cost ($)]]+Table1[[#This Row],[Land Value]])*('General Input Sheet'!$G$38/'General Input Sheet'!$G$43),Table1[[#This Row],[Total Construction Cost ($)]]+Table1[[#This Row],[Land Value]]),0)</f>
        <v>5202789</v>
      </c>
      <c r="P562" s="139" t="str" cm="1">
        <f t="array" ref="P562">_xlfn.IFS(Table1[[#This Row],[Asset Class]]&lt;&gt;"Local","y",P$11=$E562,"y",Table1[[#This Row],[Asset Class]]="Local","")</f>
        <v/>
      </c>
      <c r="Q562" s="99" t="str" cm="1">
        <f t="array" ref="Q562">_xlfn.IFS(Table1[[#This Row],[Asset Class]]&lt;&gt;"Local","y",Q$11=$E562,"y",Table1[[#This Row],[Asset Class]]="Local","")</f>
        <v/>
      </c>
      <c r="R562" s="99" t="str" cm="1">
        <f t="array" ref="R562">_xlfn.IFS(Table1[[#This Row],[Asset Class]]&lt;&gt;"Local","y",R$11=$E562,"y",Table1[[#This Row],[Asset Class]]="Local","")</f>
        <v>y</v>
      </c>
      <c r="S562" s="358" t="str" cm="1">
        <f t="array" ref="S562">_xlfn.IFS(Table1[[#This Row],[Asset Class]]&lt;&gt;"Local","y",S$11=$E562,"y",Table1[[#This Row],[Asset Class]]="Local","")</f>
        <v/>
      </c>
      <c r="U562" s="109" t="str">
        <f>IF(Table1[[#This Row],[Asset Class]]&lt;&gt;"Local",0.25,IF(P562="y",1,""))</f>
        <v/>
      </c>
      <c r="V562" s="435" t="str">
        <f>IF(Table1[[#This Row],[Asset Class]]&lt;&gt;"Local",0.25,IF(Q562="y",1,""))</f>
        <v/>
      </c>
      <c r="W562" s="435">
        <f>IF(Table1[[#This Row],[Asset Class]]&lt;&gt;"Local",0.25,IF(R562="y",1,""))</f>
        <v>1</v>
      </c>
      <c r="X562" s="435" t="str">
        <f>IF(Table1[[#This Row],[Asset Class]]&lt;&gt;"Local",0.25,IF(S562="y",1,""))</f>
        <v/>
      </c>
      <c r="Y562" s="109">
        <f t="shared" si="49"/>
        <v>1</v>
      </c>
      <c r="AA562" s="274" t="str">
        <f t="shared" si="50"/>
        <v/>
      </c>
      <c r="AB562" s="275" t="str">
        <f t="shared" si="51"/>
        <v/>
      </c>
      <c r="AC562" s="275">
        <f t="shared" si="52"/>
        <v>5202789</v>
      </c>
      <c r="AD562" s="275" t="str">
        <f t="shared" si="53"/>
        <v/>
      </c>
      <c r="AE562" s="276">
        <f t="shared" si="54"/>
        <v>5202789</v>
      </c>
    </row>
    <row r="563" spans="2:31">
      <c r="B563" s="227" t="s">
        <v>996</v>
      </c>
      <c r="C563" s="228" t="s">
        <v>998</v>
      </c>
      <c r="D563" s="228" t="s">
        <v>110</v>
      </c>
      <c r="E563" s="228" t="s">
        <v>101</v>
      </c>
      <c r="F563" s="258" t="s">
        <v>102</v>
      </c>
      <c r="G563" s="374">
        <v>0.5</v>
      </c>
      <c r="H563" s="377">
        <v>1103.0739375228616</v>
      </c>
      <c r="I563" s="382">
        <v>143.96305955739601</v>
      </c>
      <c r="J563" s="349">
        <f>Table1[[#This Row],[Embellishment Area (m2)]]*Table1[[#This Row],[Construction Unit Rate ($/m)]]*Table1[[#This Row],[Embellishment Area Factor]]</f>
        <v>79400.949481907519</v>
      </c>
      <c r="K563" s="263">
        <v>2206.1478750457231</v>
      </c>
      <c r="L563" s="354">
        <v>39.027494808321961</v>
      </c>
      <c r="M563" s="101">
        <f>Table1[[#This Row],[Size of land (m2)]]*Table1[[#This Row],[Land Unit Rate ($/m2)]]</f>
        <v>86100.424739737486</v>
      </c>
      <c r="N563" s="261">
        <v>2021</v>
      </c>
      <c r="O563" s="219">
        <f>ROUND(IF(Table1[[#This Row],[Valuation Year]]=2016,(Table1[[#This Row],[Total Construction Cost ($)]]+Table1[[#This Row],[Land Value]])*('General Input Sheet'!$G$38/'General Input Sheet'!$G$43),Table1[[#This Row],[Total Construction Cost ($)]]+Table1[[#This Row],[Land Value]]),0)</f>
        <v>165501</v>
      </c>
      <c r="P563" s="139" t="str" cm="1">
        <f t="array" ref="P563">_xlfn.IFS(Table1[[#This Row],[Asset Class]]&lt;&gt;"Local","y",P$11=$E563,"y",Table1[[#This Row],[Asset Class]]="Local","")</f>
        <v/>
      </c>
      <c r="Q563" s="99" t="str" cm="1">
        <f t="array" ref="Q563">_xlfn.IFS(Table1[[#This Row],[Asset Class]]&lt;&gt;"Local","y",Q$11=$E563,"y",Table1[[#This Row],[Asset Class]]="Local","")</f>
        <v/>
      </c>
      <c r="R563" s="99" t="str" cm="1">
        <f t="array" ref="R563">_xlfn.IFS(Table1[[#This Row],[Asset Class]]&lt;&gt;"Local","y",R$11=$E563,"y",Table1[[#This Row],[Asset Class]]="Local","")</f>
        <v>y</v>
      </c>
      <c r="S563" s="358" t="str" cm="1">
        <f t="array" ref="S563">_xlfn.IFS(Table1[[#This Row],[Asset Class]]&lt;&gt;"Local","y",S$11=$E563,"y",Table1[[#This Row],[Asset Class]]="Local","")</f>
        <v/>
      </c>
      <c r="U563" s="109" t="str">
        <f>IF(Table1[[#This Row],[Asset Class]]&lt;&gt;"Local",0.25,IF(P563="y",1,""))</f>
        <v/>
      </c>
      <c r="V563" s="435" t="str">
        <f>IF(Table1[[#This Row],[Asset Class]]&lt;&gt;"Local",0.25,IF(Q563="y",1,""))</f>
        <v/>
      </c>
      <c r="W563" s="435">
        <f>IF(Table1[[#This Row],[Asset Class]]&lt;&gt;"Local",0.25,IF(R563="y",1,""))</f>
        <v>1</v>
      </c>
      <c r="X563" s="435" t="str">
        <f>IF(Table1[[#This Row],[Asset Class]]&lt;&gt;"Local",0.25,IF(S563="y",1,""))</f>
        <v/>
      </c>
      <c r="Y563" s="109">
        <f t="shared" si="49"/>
        <v>1</v>
      </c>
      <c r="AA563" s="274" t="str">
        <f t="shared" si="50"/>
        <v/>
      </c>
      <c r="AB563" s="275" t="str">
        <f t="shared" si="51"/>
        <v/>
      </c>
      <c r="AC563" s="275">
        <f t="shared" si="52"/>
        <v>165501</v>
      </c>
      <c r="AD563" s="275" t="str">
        <f t="shared" si="53"/>
        <v/>
      </c>
      <c r="AE563" s="276">
        <f t="shared" si="54"/>
        <v>165501</v>
      </c>
    </row>
    <row r="564" spans="2:31">
      <c r="B564" s="227" t="s">
        <v>999</v>
      </c>
      <c r="C564" s="228" t="s">
        <v>1000</v>
      </c>
      <c r="D564" s="228" t="s">
        <v>105</v>
      </c>
      <c r="E564" s="228" t="s">
        <v>101</v>
      </c>
      <c r="F564" s="258" t="s">
        <v>130</v>
      </c>
      <c r="G564" s="374">
        <v>0.5</v>
      </c>
      <c r="H564" s="377">
        <v>5178.4851509011451</v>
      </c>
      <c r="I564" s="382">
        <v>452.87898632773505</v>
      </c>
      <c r="J564" s="349">
        <f>Table1[[#This Row],[Embellishment Area (m2)]]*Table1[[#This Row],[Construction Unit Rate ($/m)]]*Table1[[#This Row],[Embellishment Area Factor]]</f>
        <v>1172613.5529266694</v>
      </c>
      <c r="K564" s="263">
        <v>10356.97030180229</v>
      </c>
      <c r="L564" s="354">
        <v>140.14546069071523</v>
      </c>
      <c r="M564" s="101">
        <f>Table1[[#This Row],[Size of land (m2)]]*Table1[[#This Row],[Land Unit Rate ($/m2)]]</f>
        <v>1451482.3743061379</v>
      </c>
      <c r="N564" s="261">
        <v>2021</v>
      </c>
      <c r="O564" s="219">
        <f>ROUND(IF(Table1[[#This Row],[Valuation Year]]=2016,(Table1[[#This Row],[Total Construction Cost ($)]]+Table1[[#This Row],[Land Value]])*('General Input Sheet'!$G$38/'General Input Sheet'!$G$43),Table1[[#This Row],[Total Construction Cost ($)]]+Table1[[#This Row],[Land Value]]),0)</f>
        <v>2624096</v>
      </c>
      <c r="P564" s="139" t="str" cm="1">
        <f t="array" ref="P564">_xlfn.IFS(Table1[[#This Row],[Asset Class]]&lt;&gt;"Local","y",P$11=$E564,"y",Table1[[#This Row],[Asset Class]]="Local","")</f>
        <v>y</v>
      </c>
      <c r="Q564" s="99" t="str" cm="1">
        <f t="array" ref="Q564">_xlfn.IFS(Table1[[#This Row],[Asset Class]]&lt;&gt;"Local","y",Q$11=$E564,"y",Table1[[#This Row],[Asset Class]]="Local","")</f>
        <v>y</v>
      </c>
      <c r="R564" s="99" t="str" cm="1">
        <f t="array" ref="R564">_xlfn.IFS(Table1[[#This Row],[Asset Class]]&lt;&gt;"Local","y",R$11=$E564,"y",Table1[[#This Row],[Asset Class]]="Local","")</f>
        <v>y</v>
      </c>
      <c r="S564" s="358" t="str" cm="1">
        <f t="array" ref="S564">_xlfn.IFS(Table1[[#This Row],[Asset Class]]&lt;&gt;"Local","y",S$11=$E564,"y",Table1[[#This Row],[Asset Class]]="Local","")</f>
        <v>y</v>
      </c>
      <c r="U564" s="109">
        <f>IF(Table1[[#This Row],[Asset Class]]&lt;&gt;"Local",0.25,IF(P564="y",1,""))</f>
        <v>0.25</v>
      </c>
      <c r="V564" s="435">
        <f>IF(Table1[[#This Row],[Asset Class]]&lt;&gt;"Local",0.25,IF(Q564="y",1,""))</f>
        <v>0.25</v>
      </c>
      <c r="W564" s="435">
        <f>IF(Table1[[#This Row],[Asset Class]]&lt;&gt;"Local",0.25,IF(R564="y",1,""))</f>
        <v>0.25</v>
      </c>
      <c r="X564" s="435">
        <f>IF(Table1[[#This Row],[Asset Class]]&lt;&gt;"Local",0.25,IF(S564="y",1,""))</f>
        <v>0.25</v>
      </c>
      <c r="Y564" s="109">
        <f t="shared" si="49"/>
        <v>1</v>
      </c>
      <c r="AA564" s="274">
        <f t="shared" si="50"/>
        <v>656024</v>
      </c>
      <c r="AB564" s="275">
        <f t="shared" si="51"/>
        <v>656024</v>
      </c>
      <c r="AC564" s="275">
        <f t="shared" si="52"/>
        <v>656024</v>
      </c>
      <c r="AD564" s="275">
        <f t="shared" si="53"/>
        <v>656024</v>
      </c>
      <c r="AE564" s="276">
        <f t="shared" si="54"/>
        <v>2624096</v>
      </c>
    </row>
    <row r="565" spans="2:31">
      <c r="B565" s="227" t="s">
        <v>1001</v>
      </c>
      <c r="C565" s="228" t="s">
        <v>1002</v>
      </c>
      <c r="D565" s="228" t="s">
        <v>110</v>
      </c>
      <c r="E565" s="228" t="s">
        <v>101</v>
      </c>
      <c r="F565" s="258" t="s">
        <v>107</v>
      </c>
      <c r="G565" s="374">
        <v>0.5</v>
      </c>
      <c r="H565" s="377">
        <v>66692.166679601505</v>
      </c>
      <c r="I565" s="382">
        <v>143.96305955739601</v>
      </c>
      <c r="J565" s="349">
        <f>Table1[[#This Row],[Embellishment Area (m2)]]*Table1[[#This Row],[Construction Unit Rate ($/m)]]*Table1[[#This Row],[Embellishment Area Factor]]</f>
        <v>4800604.1818536269</v>
      </c>
      <c r="K565" s="263">
        <v>133384.33335920301</v>
      </c>
      <c r="L565" s="354">
        <v>39.027494808321961</v>
      </c>
      <c r="M565" s="101">
        <f>Table1[[#This Row],[Size of land (m2)]]*Table1[[#This Row],[Land Unit Rate ($/m2)]]</f>
        <v>5205656.3776877811</v>
      </c>
      <c r="N565" s="261">
        <v>2021</v>
      </c>
      <c r="O565" s="219">
        <f>ROUND(IF(Table1[[#This Row],[Valuation Year]]=2016,(Table1[[#This Row],[Total Construction Cost ($)]]+Table1[[#This Row],[Land Value]])*('General Input Sheet'!$G$38/'General Input Sheet'!$G$43),Table1[[#This Row],[Total Construction Cost ($)]]+Table1[[#This Row],[Land Value]]),0)</f>
        <v>10006261</v>
      </c>
      <c r="P565" s="139" t="str" cm="1">
        <f t="array" ref="P565">_xlfn.IFS(Table1[[#This Row],[Asset Class]]&lt;&gt;"Local","y",P$11=$E565,"y",Table1[[#This Row],[Asset Class]]="Local","")</f>
        <v/>
      </c>
      <c r="Q565" s="99" t="str" cm="1">
        <f t="array" ref="Q565">_xlfn.IFS(Table1[[#This Row],[Asset Class]]&lt;&gt;"Local","y",Q$11=$E565,"y",Table1[[#This Row],[Asset Class]]="Local","")</f>
        <v/>
      </c>
      <c r="R565" s="99" t="str" cm="1">
        <f t="array" ref="R565">_xlfn.IFS(Table1[[#This Row],[Asset Class]]&lt;&gt;"Local","y",R$11=$E565,"y",Table1[[#This Row],[Asset Class]]="Local","")</f>
        <v>y</v>
      </c>
      <c r="S565" s="358" t="str" cm="1">
        <f t="array" ref="S565">_xlfn.IFS(Table1[[#This Row],[Asset Class]]&lt;&gt;"Local","y",S$11=$E565,"y",Table1[[#This Row],[Asset Class]]="Local","")</f>
        <v/>
      </c>
      <c r="U565" s="109" t="str">
        <f>IF(Table1[[#This Row],[Asset Class]]&lt;&gt;"Local",0.25,IF(P565="y",1,""))</f>
        <v/>
      </c>
      <c r="V565" s="435" t="str">
        <f>IF(Table1[[#This Row],[Asset Class]]&lt;&gt;"Local",0.25,IF(Q565="y",1,""))</f>
        <v/>
      </c>
      <c r="W565" s="435">
        <f>IF(Table1[[#This Row],[Asset Class]]&lt;&gt;"Local",0.25,IF(R565="y",1,""))</f>
        <v>1</v>
      </c>
      <c r="X565" s="435" t="str">
        <f>IF(Table1[[#This Row],[Asset Class]]&lt;&gt;"Local",0.25,IF(S565="y",1,""))</f>
        <v/>
      </c>
      <c r="Y565" s="109">
        <f t="shared" si="49"/>
        <v>1</v>
      </c>
      <c r="AA565" s="274" t="str">
        <f t="shared" si="50"/>
        <v/>
      </c>
      <c r="AB565" s="275" t="str">
        <f t="shared" si="51"/>
        <v/>
      </c>
      <c r="AC565" s="275">
        <f t="shared" si="52"/>
        <v>10006261</v>
      </c>
      <c r="AD565" s="275" t="str">
        <f t="shared" si="53"/>
        <v/>
      </c>
      <c r="AE565" s="276">
        <f t="shared" si="54"/>
        <v>10006261</v>
      </c>
    </row>
    <row r="566" spans="2:31">
      <c r="B566" s="227" t="s">
        <v>1003</v>
      </c>
      <c r="C566" s="228" t="s">
        <v>1004</v>
      </c>
      <c r="D566" s="228" t="s">
        <v>110</v>
      </c>
      <c r="E566" s="228" t="s">
        <v>101</v>
      </c>
      <c r="F566" s="258" t="s">
        <v>102</v>
      </c>
      <c r="G566" s="374">
        <v>0.5</v>
      </c>
      <c r="H566" s="377">
        <v>968.16586030777296</v>
      </c>
      <c r="I566" s="382">
        <v>143.96305955739601</v>
      </c>
      <c r="J566" s="349">
        <f>Table1[[#This Row],[Embellishment Area (m2)]]*Table1[[#This Row],[Construction Unit Rate ($/m)]]*Table1[[#This Row],[Embellishment Area Factor]]</f>
        <v>69690.059704462736</v>
      </c>
      <c r="K566" s="263">
        <v>1936.3317206155459</v>
      </c>
      <c r="L566" s="354">
        <v>39.027494808321961</v>
      </c>
      <c r="M566" s="101">
        <f>Table1[[#This Row],[Size of land (m2)]]*Table1[[#This Row],[Land Unit Rate ($/m2)]]</f>
        <v>75570.176173512344</v>
      </c>
      <c r="N566" s="261">
        <v>2021</v>
      </c>
      <c r="O566" s="219">
        <f>ROUND(IF(Table1[[#This Row],[Valuation Year]]=2016,(Table1[[#This Row],[Total Construction Cost ($)]]+Table1[[#This Row],[Land Value]])*('General Input Sheet'!$G$38/'General Input Sheet'!$G$43),Table1[[#This Row],[Total Construction Cost ($)]]+Table1[[#This Row],[Land Value]]),0)</f>
        <v>145260</v>
      </c>
      <c r="P566" s="139" t="str" cm="1">
        <f t="array" ref="P566">_xlfn.IFS(Table1[[#This Row],[Asset Class]]&lt;&gt;"Local","y",P$11=$E566,"y",Table1[[#This Row],[Asset Class]]="Local","")</f>
        <v/>
      </c>
      <c r="Q566" s="99" t="str" cm="1">
        <f t="array" ref="Q566">_xlfn.IFS(Table1[[#This Row],[Asset Class]]&lt;&gt;"Local","y",Q$11=$E566,"y",Table1[[#This Row],[Asset Class]]="Local","")</f>
        <v/>
      </c>
      <c r="R566" s="99" t="str" cm="1">
        <f t="array" ref="R566">_xlfn.IFS(Table1[[#This Row],[Asset Class]]&lt;&gt;"Local","y",R$11=$E566,"y",Table1[[#This Row],[Asset Class]]="Local","")</f>
        <v>y</v>
      </c>
      <c r="S566" s="358" t="str" cm="1">
        <f t="array" ref="S566">_xlfn.IFS(Table1[[#This Row],[Asset Class]]&lt;&gt;"Local","y",S$11=$E566,"y",Table1[[#This Row],[Asset Class]]="Local","")</f>
        <v/>
      </c>
      <c r="U566" s="109" t="str">
        <f>IF(Table1[[#This Row],[Asset Class]]&lt;&gt;"Local",0.25,IF(P566="y",1,""))</f>
        <v/>
      </c>
      <c r="V566" s="435" t="str">
        <f>IF(Table1[[#This Row],[Asset Class]]&lt;&gt;"Local",0.25,IF(Q566="y",1,""))</f>
        <v/>
      </c>
      <c r="W566" s="435">
        <f>IF(Table1[[#This Row],[Asset Class]]&lt;&gt;"Local",0.25,IF(R566="y",1,""))</f>
        <v>1</v>
      </c>
      <c r="X566" s="435" t="str">
        <f>IF(Table1[[#This Row],[Asset Class]]&lt;&gt;"Local",0.25,IF(S566="y",1,""))</f>
        <v/>
      </c>
      <c r="Y566" s="109">
        <f t="shared" si="49"/>
        <v>1</v>
      </c>
      <c r="AA566" s="274" t="str">
        <f t="shared" si="50"/>
        <v/>
      </c>
      <c r="AB566" s="275" t="str">
        <f t="shared" si="51"/>
        <v/>
      </c>
      <c r="AC566" s="275">
        <f t="shared" si="52"/>
        <v>145260</v>
      </c>
      <c r="AD566" s="275" t="str">
        <f t="shared" si="53"/>
        <v/>
      </c>
      <c r="AE566" s="276">
        <f t="shared" si="54"/>
        <v>145260</v>
      </c>
    </row>
    <row r="567" spans="2:31">
      <c r="B567" s="227" t="s">
        <v>1005</v>
      </c>
      <c r="C567" s="228" t="s">
        <v>1006</v>
      </c>
      <c r="D567" s="228" t="s">
        <v>105</v>
      </c>
      <c r="E567" s="228" t="s">
        <v>101</v>
      </c>
      <c r="F567" s="258" t="s">
        <v>102</v>
      </c>
      <c r="G567" s="374">
        <v>0.5</v>
      </c>
      <c r="H567" s="377">
        <v>5943.5735451039855</v>
      </c>
      <c r="I567" s="382">
        <v>452.87898632773505</v>
      </c>
      <c r="J567" s="349">
        <f>Table1[[#This Row],[Embellishment Area (m2)]]*Table1[[#This Row],[Construction Unit Rate ($/m)]]*Table1[[#This Row],[Embellishment Area Factor]]</f>
        <v>1345859.7811355179</v>
      </c>
      <c r="K567" s="263">
        <v>0</v>
      </c>
      <c r="L567" s="354">
        <v>140.14546069071523</v>
      </c>
      <c r="M567" s="101">
        <f>Table1[[#This Row],[Size of land (m2)]]*Table1[[#This Row],[Land Unit Rate ($/m2)]]</f>
        <v>0</v>
      </c>
      <c r="N567" s="261">
        <v>2021</v>
      </c>
      <c r="O567" s="219">
        <f>ROUND(IF(Table1[[#This Row],[Valuation Year]]=2016,(Table1[[#This Row],[Total Construction Cost ($)]]+Table1[[#This Row],[Land Value]])*('General Input Sheet'!$G$38/'General Input Sheet'!$G$43),Table1[[#This Row],[Total Construction Cost ($)]]+Table1[[#This Row],[Land Value]]),0)</f>
        <v>1345860</v>
      </c>
      <c r="P567" s="139" t="str" cm="1">
        <f t="array" ref="P567">_xlfn.IFS(Table1[[#This Row],[Asset Class]]&lt;&gt;"Local","y",P$11=$E567,"y",Table1[[#This Row],[Asset Class]]="Local","")</f>
        <v>y</v>
      </c>
      <c r="Q567" s="99" t="str" cm="1">
        <f t="array" ref="Q567">_xlfn.IFS(Table1[[#This Row],[Asset Class]]&lt;&gt;"Local","y",Q$11=$E567,"y",Table1[[#This Row],[Asset Class]]="Local","")</f>
        <v>y</v>
      </c>
      <c r="R567" s="99" t="str" cm="1">
        <f t="array" ref="R567">_xlfn.IFS(Table1[[#This Row],[Asset Class]]&lt;&gt;"Local","y",R$11=$E567,"y",Table1[[#This Row],[Asset Class]]="Local","")</f>
        <v>y</v>
      </c>
      <c r="S567" s="358" t="str" cm="1">
        <f t="array" ref="S567">_xlfn.IFS(Table1[[#This Row],[Asset Class]]&lt;&gt;"Local","y",S$11=$E567,"y",Table1[[#This Row],[Asset Class]]="Local","")</f>
        <v>y</v>
      </c>
      <c r="U567" s="109">
        <f>IF(Table1[[#This Row],[Asset Class]]&lt;&gt;"Local",0.25,IF(P567="y",1,""))</f>
        <v>0.25</v>
      </c>
      <c r="V567" s="435">
        <f>IF(Table1[[#This Row],[Asset Class]]&lt;&gt;"Local",0.25,IF(Q567="y",1,""))</f>
        <v>0.25</v>
      </c>
      <c r="W567" s="435">
        <f>IF(Table1[[#This Row],[Asset Class]]&lt;&gt;"Local",0.25,IF(R567="y",1,""))</f>
        <v>0.25</v>
      </c>
      <c r="X567" s="435">
        <f>IF(Table1[[#This Row],[Asset Class]]&lt;&gt;"Local",0.25,IF(S567="y",1,""))</f>
        <v>0.25</v>
      </c>
      <c r="Y567" s="109">
        <f t="shared" si="49"/>
        <v>1</v>
      </c>
      <c r="AA567" s="274">
        <f t="shared" si="50"/>
        <v>336465</v>
      </c>
      <c r="AB567" s="275">
        <f t="shared" si="51"/>
        <v>336465</v>
      </c>
      <c r="AC567" s="275">
        <f t="shared" si="52"/>
        <v>336465</v>
      </c>
      <c r="AD567" s="275">
        <f t="shared" si="53"/>
        <v>336465</v>
      </c>
      <c r="AE567" s="276">
        <f t="shared" si="54"/>
        <v>1345860</v>
      </c>
    </row>
    <row r="568" spans="2:31">
      <c r="B568" s="227" t="s">
        <v>1007</v>
      </c>
      <c r="C568" s="228" t="s">
        <v>1008</v>
      </c>
      <c r="D568" s="228" t="s">
        <v>110</v>
      </c>
      <c r="E568" s="228" t="s">
        <v>101</v>
      </c>
      <c r="F568" s="258" t="s">
        <v>102</v>
      </c>
      <c r="G568" s="374">
        <v>0.5</v>
      </c>
      <c r="H568" s="377">
        <v>725.07500142846698</v>
      </c>
      <c r="I568" s="382">
        <v>143.96305955739601</v>
      </c>
      <c r="J568" s="349">
        <f>Table1[[#This Row],[Embellishment Area (m2)]]*Table1[[#This Row],[Construction Unit Rate ($/m)]]*Table1[[#This Row],[Embellishment Area Factor]]</f>
        <v>52192.007807112692</v>
      </c>
      <c r="K568" s="263">
        <v>1450.150002856934</v>
      </c>
      <c r="L568" s="354">
        <v>39.027494808321961</v>
      </c>
      <c r="M568" s="101">
        <f>Table1[[#This Row],[Size of land (m2)]]*Table1[[#This Row],[Land Unit Rate ($/m2)]]</f>
        <v>56595.721707787066</v>
      </c>
      <c r="N568" s="261">
        <v>2021</v>
      </c>
      <c r="O568" s="219">
        <f>ROUND(IF(Table1[[#This Row],[Valuation Year]]=2016,(Table1[[#This Row],[Total Construction Cost ($)]]+Table1[[#This Row],[Land Value]])*('General Input Sheet'!$G$38/'General Input Sheet'!$G$43),Table1[[#This Row],[Total Construction Cost ($)]]+Table1[[#This Row],[Land Value]]),0)</f>
        <v>108788</v>
      </c>
      <c r="P568" s="139" t="str" cm="1">
        <f t="array" ref="P568">_xlfn.IFS(Table1[[#This Row],[Asset Class]]&lt;&gt;"Local","y",P$11=$E568,"y",Table1[[#This Row],[Asset Class]]="Local","")</f>
        <v/>
      </c>
      <c r="Q568" s="99" t="str" cm="1">
        <f t="array" ref="Q568">_xlfn.IFS(Table1[[#This Row],[Asset Class]]&lt;&gt;"Local","y",Q$11=$E568,"y",Table1[[#This Row],[Asset Class]]="Local","")</f>
        <v/>
      </c>
      <c r="R568" s="99" t="str" cm="1">
        <f t="array" ref="R568">_xlfn.IFS(Table1[[#This Row],[Asset Class]]&lt;&gt;"Local","y",R$11=$E568,"y",Table1[[#This Row],[Asset Class]]="Local","")</f>
        <v>y</v>
      </c>
      <c r="S568" s="358" t="str" cm="1">
        <f t="array" ref="S568">_xlfn.IFS(Table1[[#This Row],[Asset Class]]&lt;&gt;"Local","y",S$11=$E568,"y",Table1[[#This Row],[Asset Class]]="Local","")</f>
        <v/>
      </c>
      <c r="U568" s="109" t="str">
        <f>IF(Table1[[#This Row],[Asset Class]]&lt;&gt;"Local",0.25,IF(P568="y",1,""))</f>
        <v/>
      </c>
      <c r="V568" s="435" t="str">
        <f>IF(Table1[[#This Row],[Asset Class]]&lt;&gt;"Local",0.25,IF(Q568="y",1,""))</f>
        <v/>
      </c>
      <c r="W568" s="435">
        <f>IF(Table1[[#This Row],[Asset Class]]&lt;&gt;"Local",0.25,IF(R568="y",1,""))</f>
        <v>1</v>
      </c>
      <c r="X568" s="435" t="str">
        <f>IF(Table1[[#This Row],[Asset Class]]&lt;&gt;"Local",0.25,IF(S568="y",1,""))</f>
        <v/>
      </c>
      <c r="Y568" s="109">
        <f t="shared" si="49"/>
        <v>1</v>
      </c>
      <c r="AA568" s="274" t="str">
        <f t="shared" si="50"/>
        <v/>
      </c>
      <c r="AB568" s="275" t="str">
        <f t="shared" si="51"/>
        <v/>
      </c>
      <c r="AC568" s="275">
        <f t="shared" si="52"/>
        <v>108788</v>
      </c>
      <c r="AD568" s="275" t="str">
        <f t="shared" si="53"/>
        <v/>
      </c>
      <c r="AE568" s="276">
        <f t="shared" si="54"/>
        <v>108788</v>
      </c>
    </row>
    <row r="569" spans="2:31">
      <c r="B569" s="227" t="s">
        <v>1009</v>
      </c>
      <c r="C569" s="228" t="s">
        <v>1010</v>
      </c>
      <c r="D569" s="228" t="s">
        <v>110</v>
      </c>
      <c r="E569" s="228" t="s">
        <v>101</v>
      </c>
      <c r="F569" s="258" t="s">
        <v>102</v>
      </c>
      <c r="G569" s="374">
        <v>0.5</v>
      </c>
      <c r="H569" s="377">
        <v>22021.973790464534</v>
      </c>
      <c r="I569" s="382">
        <v>143.96305955739601</v>
      </c>
      <c r="J569" s="349">
        <f>Table1[[#This Row],[Embellishment Area (m2)]]*Table1[[#This Row],[Construction Unit Rate ($/m)]]*Table1[[#This Row],[Embellishment Area Factor]]</f>
        <v>1585175.3621840298</v>
      </c>
      <c r="K569" s="263">
        <v>44043.947580929067</v>
      </c>
      <c r="L569" s="354">
        <v>39.027494808321961</v>
      </c>
      <c r="M569" s="101">
        <f>Table1[[#This Row],[Size of land (m2)]]*Table1[[#This Row],[Land Unit Rate ($/m2)]]</f>
        <v>1718924.9355527137</v>
      </c>
      <c r="N569" s="261">
        <v>2021</v>
      </c>
      <c r="O569" s="219">
        <f>ROUND(IF(Table1[[#This Row],[Valuation Year]]=2016,(Table1[[#This Row],[Total Construction Cost ($)]]+Table1[[#This Row],[Land Value]])*('General Input Sheet'!$G$38/'General Input Sheet'!$G$43),Table1[[#This Row],[Total Construction Cost ($)]]+Table1[[#This Row],[Land Value]]),0)</f>
        <v>3304100</v>
      </c>
      <c r="P569" s="139" t="str" cm="1">
        <f t="array" ref="P569">_xlfn.IFS(Table1[[#This Row],[Asset Class]]&lt;&gt;"Local","y",P$11=$E569,"y",Table1[[#This Row],[Asset Class]]="Local","")</f>
        <v/>
      </c>
      <c r="Q569" s="99" t="str" cm="1">
        <f t="array" ref="Q569">_xlfn.IFS(Table1[[#This Row],[Asset Class]]&lt;&gt;"Local","y",Q$11=$E569,"y",Table1[[#This Row],[Asset Class]]="Local","")</f>
        <v/>
      </c>
      <c r="R569" s="99" t="str" cm="1">
        <f t="array" ref="R569">_xlfn.IFS(Table1[[#This Row],[Asset Class]]&lt;&gt;"Local","y",R$11=$E569,"y",Table1[[#This Row],[Asset Class]]="Local","")</f>
        <v>y</v>
      </c>
      <c r="S569" s="358" t="str" cm="1">
        <f t="array" ref="S569">_xlfn.IFS(Table1[[#This Row],[Asset Class]]&lt;&gt;"Local","y",S$11=$E569,"y",Table1[[#This Row],[Asset Class]]="Local","")</f>
        <v/>
      </c>
      <c r="U569" s="109" t="str">
        <f>IF(Table1[[#This Row],[Asset Class]]&lt;&gt;"Local",0.25,IF(P569="y",1,""))</f>
        <v/>
      </c>
      <c r="V569" s="435" t="str">
        <f>IF(Table1[[#This Row],[Asset Class]]&lt;&gt;"Local",0.25,IF(Q569="y",1,""))</f>
        <v/>
      </c>
      <c r="W569" s="435">
        <f>IF(Table1[[#This Row],[Asset Class]]&lt;&gt;"Local",0.25,IF(R569="y",1,""))</f>
        <v>1</v>
      </c>
      <c r="X569" s="435" t="str">
        <f>IF(Table1[[#This Row],[Asset Class]]&lt;&gt;"Local",0.25,IF(S569="y",1,""))</f>
        <v/>
      </c>
      <c r="Y569" s="109">
        <f t="shared" si="49"/>
        <v>1</v>
      </c>
      <c r="AA569" s="274" t="str">
        <f t="shared" si="50"/>
        <v/>
      </c>
      <c r="AB569" s="275" t="str">
        <f t="shared" si="51"/>
        <v/>
      </c>
      <c r="AC569" s="275">
        <f t="shared" si="52"/>
        <v>3304100</v>
      </c>
      <c r="AD569" s="275" t="str">
        <f t="shared" si="53"/>
        <v/>
      </c>
      <c r="AE569" s="276">
        <f t="shared" si="54"/>
        <v>3304100</v>
      </c>
    </row>
    <row r="570" spans="2:31">
      <c r="B570" s="227" t="s">
        <v>1011</v>
      </c>
      <c r="C570" s="228" t="s">
        <v>1012</v>
      </c>
      <c r="D570" s="228" t="s">
        <v>105</v>
      </c>
      <c r="E570" s="228" t="s">
        <v>101</v>
      </c>
      <c r="F570" s="258" t="s">
        <v>135</v>
      </c>
      <c r="G570" s="374">
        <v>0.5</v>
      </c>
      <c r="H570" s="377">
        <v>13806.42635569099</v>
      </c>
      <c r="I570" s="382">
        <v>452.87898632773505</v>
      </c>
      <c r="J570" s="349">
        <f>Table1[[#This Row],[Embellishment Area (m2)]]*Table1[[#This Row],[Construction Unit Rate ($/m)]]*Table1[[#This Row],[Embellishment Area Factor]]</f>
        <v>3126320.1863869303</v>
      </c>
      <c r="K570" s="263">
        <v>27612.85271138198</v>
      </c>
      <c r="L570" s="354">
        <v>140.14546069071523</v>
      </c>
      <c r="M570" s="101">
        <f>Table1[[#This Row],[Size of land (m2)]]*Table1[[#This Row],[Land Unit Rate ($/m2)]]</f>
        <v>3869815.9642214924</v>
      </c>
      <c r="N570" s="261">
        <v>2021</v>
      </c>
      <c r="O570" s="219">
        <f>ROUND(IF(Table1[[#This Row],[Valuation Year]]=2016,(Table1[[#This Row],[Total Construction Cost ($)]]+Table1[[#This Row],[Land Value]])*('General Input Sheet'!$G$38/'General Input Sheet'!$G$43),Table1[[#This Row],[Total Construction Cost ($)]]+Table1[[#This Row],[Land Value]]),0)</f>
        <v>6996136</v>
      </c>
      <c r="P570" s="139" t="str" cm="1">
        <f t="array" ref="P570">_xlfn.IFS(Table1[[#This Row],[Asset Class]]&lt;&gt;"Local","y",P$11=$E570,"y",Table1[[#This Row],[Asset Class]]="Local","")</f>
        <v>y</v>
      </c>
      <c r="Q570" s="99" t="str" cm="1">
        <f t="array" ref="Q570">_xlfn.IFS(Table1[[#This Row],[Asset Class]]&lt;&gt;"Local","y",Q$11=$E570,"y",Table1[[#This Row],[Asset Class]]="Local","")</f>
        <v>y</v>
      </c>
      <c r="R570" s="99" t="str" cm="1">
        <f t="array" ref="R570">_xlfn.IFS(Table1[[#This Row],[Asset Class]]&lt;&gt;"Local","y",R$11=$E570,"y",Table1[[#This Row],[Asset Class]]="Local","")</f>
        <v>y</v>
      </c>
      <c r="S570" s="358" t="str" cm="1">
        <f t="array" ref="S570">_xlfn.IFS(Table1[[#This Row],[Asset Class]]&lt;&gt;"Local","y",S$11=$E570,"y",Table1[[#This Row],[Asset Class]]="Local","")</f>
        <v>y</v>
      </c>
      <c r="U570" s="109">
        <f>IF(Table1[[#This Row],[Asset Class]]&lt;&gt;"Local",0.25,IF(P570="y",1,""))</f>
        <v>0.25</v>
      </c>
      <c r="V570" s="435">
        <f>IF(Table1[[#This Row],[Asset Class]]&lt;&gt;"Local",0.25,IF(Q570="y",1,""))</f>
        <v>0.25</v>
      </c>
      <c r="W570" s="435">
        <f>IF(Table1[[#This Row],[Asset Class]]&lt;&gt;"Local",0.25,IF(R570="y",1,""))</f>
        <v>0.25</v>
      </c>
      <c r="X570" s="435">
        <f>IF(Table1[[#This Row],[Asset Class]]&lt;&gt;"Local",0.25,IF(S570="y",1,""))</f>
        <v>0.25</v>
      </c>
      <c r="Y570" s="109">
        <f t="shared" si="49"/>
        <v>1</v>
      </c>
      <c r="AA570" s="274">
        <f t="shared" si="50"/>
        <v>1749034</v>
      </c>
      <c r="AB570" s="275">
        <f t="shared" si="51"/>
        <v>1749034</v>
      </c>
      <c r="AC570" s="275">
        <f t="shared" si="52"/>
        <v>1749034</v>
      </c>
      <c r="AD570" s="275">
        <f t="shared" si="53"/>
        <v>1749034</v>
      </c>
      <c r="AE570" s="276">
        <f t="shared" si="54"/>
        <v>6996136</v>
      </c>
    </row>
    <row r="571" spans="2:31">
      <c r="B571" s="227" t="s">
        <v>1013</v>
      </c>
      <c r="C571" s="228" t="s">
        <v>1014</v>
      </c>
      <c r="D571" s="228" t="s">
        <v>110</v>
      </c>
      <c r="E571" s="228" t="s">
        <v>101</v>
      </c>
      <c r="F571" s="258" t="s">
        <v>102</v>
      </c>
      <c r="G571" s="374">
        <v>0.5</v>
      </c>
      <c r="H571" s="377">
        <v>2890.6475731148762</v>
      </c>
      <c r="I571" s="382">
        <v>143.96305955739601</v>
      </c>
      <c r="J571" s="349">
        <f>Table1[[#This Row],[Embellishment Area (m2)]]*Table1[[#This Row],[Construction Unit Rate ($/m)]]*Table1[[#This Row],[Embellishment Area Factor]]</f>
        <v>208073.23436388958</v>
      </c>
      <c r="K571" s="263">
        <v>5781.2951462297524</v>
      </c>
      <c r="L571" s="354">
        <v>39.027494808321961</v>
      </c>
      <c r="M571" s="101">
        <f>Table1[[#This Row],[Size of land (m2)]]*Table1[[#This Row],[Land Unit Rate ($/m2)]]</f>
        <v>225629.46630485862</v>
      </c>
      <c r="N571" s="261">
        <v>2021</v>
      </c>
      <c r="O571" s="219">
        <f>ROUND(IF(Table1[[#This Row],[Valuation Year]]=2016,(Table1[[#This Row],[Total Construction Cost ($)]]+Table1[[#This Row],[Land Value]])*('General Input Sheet'!$G$38/'General Input Sheet'!$G$43),Table1[[#This Row],[Total Construction Cost ($)]]+Table1[[#This Row],[Land Value]]),0)</f>
        <v>433703</v>
      </c>
      <c r="P571" s="139" t="str" cm="1">
        <f t="array" ref="P571">_xlfn.IFS(Table1[[#This Row],[Asset Class]]&lt;&gt;"Local","y",P$11=$E571,"y",Table1[[#This Row],[Asset Class]]="Local","")</f>
        <v/>
      </c>
      <c r="Q571" s="99" t="str" cm="1">
        <f t="array" ref="Q571">_xlfn.IFS(Table1[[#This Row],[Asset Class]]&lt;&gt;"Local","y",Q$11=$E571,"y",Table1[[#This Row],[Asset Class]]="Local","")</f>
        <v/>
      </c>
      <c r="R571" s="99" t="str" cm="1">
        <f t="array" ref="R571">_xlfn.IFS(Table1[[#This Row],[Asset Class]]&lt;&gt;"Local","y",R$11=$E571,"y",Table1[[#This Row],[Asset Class]]="Local","")</f>
        <v>y</v>
      </c>
      <c r="S571" s="358" t="str" cm="1">
        <f t="array" ref="S571">_xlfn.IFS(Table1[[#This Row],[Asset Class]]&lt;&gt;"Local","y",S$11=$E571,"y",Table1[[#This Row],[Asset Class]]="Local","")</f>
        <v/>
      </c>
      <c r="U571" s="109" t="str">
        <f>IF(Table1[[#This Row],[Asset Class]]&lt;&gt;"Local",0.25,IF(P571="y",1,""))</f>
        <v/>
      </c>
      <c r="V571" s="435" t="str">
        <f>IF(Table1[[#This Row],[Asset Class]]&lt;&gt;"Local",0.25,IF(Q571="y",1,""))</f>
        <v/>
      </c>
      <c r="W571" s="435">
        <f>IF(Table1[[#This Row],[Asset Class]]&lt;&gt;"Local",0.25,IF(R571="y",1,""))</f>
        <v>1</v>
      </c>
      <c r="X571" s="435" t="str">
        <f>IF(Table1[[#This Row],[Asset Class]]&lt;&gt;"Local",0.25,IF(S571="y",1,""))</f>
        <v/>
      </c>
      <c r="Y571" s="109">
        <f t="shared" si="49"/>
        <v>1</v>
      </c>
      <c r="AA571" s="274" t="str">
        <f t="shared" si="50"/>
        <v/>
      </c>
      <c r="AB571" s="275" t="str">
        <f t="shared" si="51"/>
        <v/>
      </c>
      <c r="AC571" s="275">
        <f t="shared" si="52"/>
        <v>433703</v>
      </c>
      <c r="AD571" s="275" t="str">
        <f t="shared" si="53"/>
        <v/>
      </c>
      <c r="AE571" s="276">
        <f t="shared" si="54"/>
        <v>433703</v>
      </c>
    </row>
    <row r="572" spans="2:31">
      <c r="B572" s="227" t="s">
        <v>1015</v>
      </c>
      <c r="C572" s="228" t="s">
        <v>1016</v>
      </c>
      <c r="D572" s="228" t="s">
        <v>105</v>
      </c>
      <c r="E572" s="228" t="s">
        <v>101</v>
      </c>
      <c r="F572" s="258" t="s">
        <v>135</v>
      </c>
      <c r="G572" s="374">
        <v>0.5</v>
      </c>
      <c r="H572" s="377">
        <v>11439.892814751995</v>
      </c>
      <c r="I572" s="382">
        <v>452.87898632773505</v>
      </c>
      <c r="J572" s="349">
        <f>Table1[[#This Row],[Embellishment Area (m2)]]*Table1[[#This Row],[Construction Unit Rate ($/m)]]*Table1[[#This Row],[Embellishment Area Factor]]</f>
        <v>2590443.5308214114</v>
      </c>
      <c r="K572" s="263">
        <v>22879.785629503989</v>
      </c>
      <c r="L572" s="354">
        <v>140.14546069071523</v>
      </c>
      <c r="M572" s="101">
        <f>Table1[[#This Row],[Size of land (m2)]]*Table1[[#This Row],[Land Unit Rate ($/m2)]]</f>
        <v>3206498.0975516425</v>
      </c>
      <c r="N572" s="261">
        <v>2021</v>
      </c>
      <c r="O572" s="219">
        <f>ROUND(IF(Table1[[#This Row],[Valuation Year]]=2016,(Table1[[#This Row],[Total Construction Cost ($)]]+Table1[[#This Row],[Land Value]])*('General Input Sheet'!$G$38/'General Input Sheet'!$G$43),Table1[[#This Row],[Total Construction Cost ($)]]+Table1[[#This Row],[Land Value]]),0)</f>
        <v>5796942</v>
      </c>
      <c r="P572" s="139" t="str" cm="1">
        <f t="array" ref="P572">_xlfn.IFS(Table1[[#This Row],[Asset Class]]&lt;&gt;"Local","y",P$11=$E572,"y",Table1[[#This Row],[Asset Class]]="Local","")</f>
        <v>y</v>
      </c>
      <c r="Q572" s="99" t="str" cm="1">
        <f t="array" ref="Q572">_xlfn.IFS(Table1[[#This Row],[Asset Class]]&lt;&gt;"Local","y",Q$11=$E572,"y",Table1[[#This Row],[Asset Class]]="Local","")</f>
        <v>y</v>
      </c>
      <c r="R572" s="99" t="str" cm="1">
        <f t="array" ref="R572">_xlfn.IFS(Table1[[#This Row],[Asset Class]]&lt;&gt;"Local","y",R$11=$E572,"y",Table1[[#This Row],[Asset Class]]="Local","")</f>
        <v>y</v>
      </c>
      <c r="S572" s="358" t="str" cm="1">
        <f t="array" ref="S572">_xlfn.IFS(Table1[[#This Row],[Asset Class]]&lt;&gt;"Local","y",S$11=$E572,"y",Table1[[#This Row],[Asset Class]]="Local","")</f>
        <v>y</v>
      </c>
      <c r="U572" s="109">
        <f>IF(Table1[[#This Row],[Asset Class]]&lt;&gt;"Local",0.25,IF(P572="y",1,""))</f>
        <v>0.25</v>
      </c>
      <c r="V572" s="435">
        <f>IF(Table1[[#This Row],[Asset Class]]&lt;&gt;"Local",0.25,IF(Q572="y",1,""))</f>
        <v>0.25</v>
      </c>
      <c r="W572" s="435">
        <f>IF(Table1[[#This Row],[Asset Class]]&lt;&gt;"Local",0.25,IF(R572="y",1,""))</f>
        <v>0.25</v>
      </c>
      <c r="X572" s="435">
        <f>IF(Table1[[#This Row],[Asset Class]]&lt;&gt;"Local",0.25,IF(S572="y",1,""))</f>
        <v>0.25</v>
      </c>
      <c r="Y572" s="109">
        <f t="shared" si="49"/>
        <v>1</v>
      </c>
      <c r="AA572" s="274">
        <f t="shared" si="50"/>
        <v>1449235.5</v>
      </c>
      <c r="AB572" s="275">
        <f t="shared" si="51"/>
        <v>1449235.5</v>
      </c>
      <c r="AC572" s="275">
        <f t="shared" si="52"/>
        <v>1449235.5</v>
      </c>
      <c r="AD572" s="275">
        <f t="shared" si="53"/>
        <v>1449235.5</v>
      </c>
      <c r="AE572" s="276">
        <f t="shared" si="54"/>
        <v>5796942</v>
      </c>
    </row>
    <row r="573" spans="2:31">
      <c r="B573" s="227" t="s">
        <v>1015</v>
      </c>
      <c r="C573" s="228" t="s">
        <v>1017</v>
      </c>
      <c r="D573" s="228" t="s">
        <v>105</v>
      </c>
      <c r="E573" s="228" t="s">
        <v>101</v>
      </c>
      <c r="F573" s="258" t="s">
        <v>102</v>
      </c>
      <c r="G573" s="374">
        <v>0.5</v>
      </c>
      <c r="H573" s="377">
        <v>24017.176367561518</v>
      </c>
      <c r="I573" s="382">
        <v>452.87898632773505</v>
      </c>
      <c r="J573" s="349">
        <f>Table1[[#This Row],[Embellishment Area (m2)]]*Table1[[#This Row],[Construction Unit Rate ($/m)]]*Table1[[#This Row],[Embellishment Area Factor]]</f>
        <v>5438437.2438978469</v>
      </c>
      <c r="K573" s="263">
        <v>48034.352735123037</v>
      </c>
      <c r="L573" s="354">
        <v>140.14546069071523</v>
      </c>
      <c r="M573" s="101">
        <f>Table1[[#This Row],[Size of land (m2)]]*Table1[[#This Row],[Land Unit Rate ($/m2)]]</f>
        <v>6731796.4930441352</v>
      </c>
      <c r="N573" s="261">
        <v>2021</v>
      </c>
      <c r="O573" s="219">
        <f>ROUND(IF(Table1[[#This Row],[Valuation Year]]=2016,(Table1[[#This Row],[Total Construction Cost ($)]]+Table1[[#This Row],[Land Value]])*('General Input Sheet'!$G$38/'General Input Sheet'!$G$43),Table1[[#This Row],[Total Construction Cost ($)]]+Table1[[#This Row],[Land Value]]),0)</f>
        <v>12170234</v>
      </c>
      <c r="P573" s="139" t="str" cm="1">
        <f t="array" ref="P573">_xlfn.IFS(Table1[[#This Row],[Asset Class]]&lt;&gt;"Local","y",P$11=$E573,"y",Table1[[#This Row],[Asset Class]]="Local","")</f>
        <v>y</v>
      </c>
      <c r="Q573" s="99" t="str" cm="1">
        <f t="array" ref="Q573">_xlfn.IFS(Table1[[#This Row],[Asset Class]]&lt;&gt;"Local","y",Q$11=$E573,"y",Table1[[#This Row],[Asset Class]]="Local","")</f>
        <v>y</v>
      </c>
      <c r="R573" s="99" t="str" cm="1">
        <f t="array" ref="R573">_xlfn.IFS(Table1[[#This Row],[Asset Class]]&lt;&gt;"Local","y",R$11=$E573,"y",Table1[[#This Row],[Asset Class]]="Local","")</f>
        <v>y</v>
      </c>
      <c r="S573" s="358" t="str" cm="1">
        <f t="array" ref="S573">_xlfn.IFS(Table1[[#This Row],[Asset Class]]&lt;&gt;"Local","y",S$11=$E573,"y",Table1[[#This Row],[Asset Class]]="Local","")</f>
        <v>y</v>
      </c>
      <c r="U573" s="109">
        <f>IF(Table1[[#This Row],[Asset Class]]&lt;&gt;"Local",0.25,IF(P573="y",1,""))</f>
        <v>0.25</v>
      </c>
      <c r="V573" s="435">
        <f>IF(Table1[[#This Row],[Asset Class]]&lt;&gt;"Local",0.25,IF(Q573="y",1,""))</f>
        <v>0.25</v>
      </c>
      <c r="W573" s="435">
        <f>IF(Table1[[#This Row],[Asset Class]]&lt;&gt;"Local",0.25,IF(R573="y",1,""))</f>
        <v>0.25</v>
      </c>
      <c r="X573" s="435">
        <f>IF(Table1[[#This Row],[Asset Class]]&lt;&gt;"Local",0.25,IF(S573="y",1,""))</f>
        <v>0.25</v>
      </c>
      <c r="Y573" s="109">
        <f t="shared" si="49"/>
        <v>1</v>
      </c>
      <c r="AA573" s="274">
        <f t="shared" si="50"/>
        <v>3042558.5</v>
      </c>
      <c r="AB573" s="275">
        <f t="shared" si="51"/>
        <v>3042558.5</v>
      </c>
      <c r="AC573" s="275">
        <f t="shared" si="52"/>
        <v>3042558.5</v>
      </c>
      <c r="AD573" s="275">
        <f t="shared" si="53"/>
        <v>3042558.5</v>
      </c>
      <c r="AE573" s="276">
        <f t="shared" si="54"/>
        <v>12170234</v>
      </c>
    </row>
    <row r="574" spans="2:31">
      <c r="B574" s="227" t="s">
        <v>1018</v>
      </c>
      <c r="C574" s="228" t="s">
        <v>1019</v>
      </c>
      <c r="D574" s="228" t="s">
        <v>105</v>
      </c>
      <c r="E574" s="228" t="s">
        <v>101</v>
      </c>
      <c r="F574" s="258" t="s">
        <v>135</v>
      </c>
      <c r="G574" s="374">
        <v>0.5</v>
      </c>
      <c r="H574" s="377">
        <v>64205.220900222899</v>
      </c>
      <c r="I574" s="382">
        <v>452.87898632773505</v>
      </c>
      <c r="J574" s="349">
        <f>Table1[[#This Row],[Embellishment Area (m2)]]*Table1[[#This Row],[Construction Unit Rate ($/m)]]*Table1[[#This Row],[Embellishment Area Factor]]</f>
        <v>14538597.679120628</v>
      </c>
      <c r="K574" s="263">
        <v>128410.4418004458</v>
      </c>
      <c r="L574" s="354">
        <v>140.14546069071523</v>
      </c>
      <c r="M574" s="101">
        <f>Table1[[#This Row],[Size of land (m2)]]*Table1[[#This Row],[Land Unit Rate ($/m2)]]</f>
        <v>17996140.523621753</v>
      </c>
      <c r="N574" s="261">
        <v>2021</v>
      </c>
      <c r="O574" s="219">
        <f>ROUND(IF(Table1[[#This Row],[Valuation Year]]=2016,(Table1[[#This Row],[Total Construction Cost ($)]]+Table1[[#This Row],[Land Value]])*('General Input Sheet'!$G$38/'General Input Sheet'!$G$43),Table1[[#This Row],[Total Construction Cost ($)]]+Table1[[#This Row],[Land Value]]),0)</f>
        <v>32534738</v>
      </c>
      <c r="P574" s="139" t="str" cm="1">
        <f t="array" ref="P574">_xlfn.IFS(Table1[[#This Row],[Asset Class]]&lt;&gt;"Local","y",P$11=$E574,"y",Table1[[#This Row],[Asset Class]]="Local","")</f>
        <v>y</v>
      </c>
      <c r="Q574" s="99" t="str" cm="1">
        <f t="array" ref="Q574">_xlfn.IFS(Table1[[#This Row],[Asset Class]]&lt;&gt;"Local","y",Q$11=$E574,"y",Table1[[#This Row],[Asset Class]]="Local","")</f>
        <v>y</v>
      </c>
      <c r="R574" s="99" t="str" cm="1">
        <f t="array" ref="R574">_xlfn.IFS(Table1[[#This Row],[Asset Class]]&lt;&gt;"Local","y",R$11=$E574,"y",Table1[[#This Row],[Asset Class]]="Local","")</f>
        <v>y</v>
      </c>
      <c r="S574" s="358" t="str" cm="1">
        <f t="array" ref="S574">_xlfn.IFS(Table1[[#This Row],[Asset Class]]&lt;&gt;"Local","y",S$11=$E574,"y",Table1[[#This Row],[Asset Class]]="Local","")</f>
        <v>y</v>
      </c>
      <c r="U574" s="109">
        <f>IF(Table1[[#This Row],[Asset Class]]&lt;&gt;"Local",0.25,IF(P574="y",1,""))</f>
        <v>0.25</v>
      </c>
      <c r="V574" s="435">
        <f>IF(Table1[[#This Row],[Asset Class]]&lt;&gt;"Local",0.25,IF(Q574="y",1,""))</f>
        <v>0.25</v>
      </c>
      <c r="W574" s="435">
        <f>IF(Table1[[#This Row],[Asset Class]]&lt;&gt;"Local",0.25,IF(R574="y",1,""))</f>
        <v>0.25</v>
      </c>
      <c r="X574" s="435">
        <f>IF(Table1[[#This Row],[Asset Class]]&lt;&gt;"Local",0.25,IF(S574="y",1,""))</f>
        <v>0.25</v>
      </c>
      <c r="Y574" s="109">
        <f t="shared" si="49"/>
        <v>1</v>
      </c>
      <c r="AA574" s="274">
        <f t="shared" si="50"/>
        <v>8133684.5</v>
      </c>
      <c r="AB574" s="275">
        <f t="shared" si="51"/>
        <v>8133684.5</v>
      </c>
      <c r="AC574" s="275">
        <f t="shared" si="52"/>
        <v>8133684.5</v>
      </c>
      <c r="AD574" s="275">
        <f t="shared" si="53"/>
        <v>8133684.5</v>
      </c>
      <c r="AE574" s="276">
        <f t="shared" si="54"/>
        <v>32534738</v>
      </c>
    </row>
    <row r="575" spans="2:31">
      <c r="B575" s="227" t="s">
        <v>1020</v>
      </c>
      <c r="C575" s="228" t="s">
        <v>1021</v>
      </c>
      <c r="D575" s="228" t="s">
        <v>110</v>
      </c>
      <c r="E575" s="228" t="s">
        <v>101</v>
      </c>
      <c r="F575" s="258" t="s">
        <v>107</v>
      </c>
      <c r="G575" s="374">
        <v>0.5</v>
      </c>
      <c r="H575" s="377">
        <v>21216.097208269712</v>
      </c>
      <c r="I575" s="382">
        <v>143.96305955739601</v>
      </c>
      <c r="J575" s="349">
        <f>Table1[[#This Row],[Embellishment Area (m2)]]*Table1[[#This Row],[Construction Unit Rate ($/m)]]*Table1[[#This Row],[Embellishment Area Factor]]</f>
        <v>1527167.1329848177</v>
      </c>
      <c r="K575" s="263">
        <v>42432.194416539423</v>
      </c>
      <c r="L575" s="354">
        <v>39.027494808321961</v>
      </c>
      <c r="M575" s="101">
        <f>Table1[[#This Row],[Size of land (m2)]]*Table1[[#This Row],[Land Unit Rate ($/m2)]]</f>
        <v>1656022.2472972004</v>
      </c>
      <c r="N575" s="261">
        <v>2021</v>
      </c>
      <c r="O575" s="219">
        <f>ROUND(IF(Table1[[#This Row],[Valuation Year]]=2016,(Table1[[#This Row],[Total Construction Cost ($)]]+Table1[[#This Row],[Land Value]])*('General Input Sheet'!$G$38/'General Input Sheet'!$G$43),Table1[[#This Row],[Total Construction Cost ($)]]+Table1[[#This Row],[Land Value]]),0)</f>
        <v>3183189</v>
      </c>
      <c r="P575" s="139" t="str" cm="1">
        <f t="array" ref="P575">_xlfn.IFS(Table1[[#This Row],[Asset Class]]&lt;&gt;"Local","y",P$11=$E575,"y",Table1[[#This Row],[Asset Class]]="Local","")</f>
        <v/>
      </c>
      <c r="Q575" s="99" t="str" cm="1">
        <f t="array" ref="Q575">_xlfn.IFS(Table1[[#This Row],[Asset Class]]&lt;&gt;"Local","y",Q$11=$E575,"y",Table1[[#This Row],[Asset Class]]="Local","")</f>
        <v/>
      </c>
      <c r="R575" s="99" t="str" cm="1">
        <f t="array" ref="R575">_xlfn.IFS(Table1[[#This Row],[Asset Class]]&lt;&gt;"Local","y",R$11=$E575,"y",Table1[[#This Row],[Asset Class]]="Local","")</f>
        <v>y</v>
      </c>
      <c r="S575" s="358" t="str" cm="1">
        <f t="array" ref="S575">_xlfn.IFS(Table1[[#This Row],[Asset Class]]&lt;&gt;"Local","y",S$11=$E575,"y",Table1[[#This Row],[Asset Class]]="Local","")</f>
        <v/>
      </c>
      <c r="U575" s="109" t="str">
        <f>IF(Table1[[#This Row],[Asset Class]]&lt;&gt;"Local",0.25,IF(P575="y",1,""))</f>
        <v/>
      </c>
      <c r="V575" s="435" t="str">
        <f>IF(Table1[[#This Row],[Asset Class]]&lt;&gt;"Local",0.25,IF(Q575="y",1,""))</f>
        <v/>
      </c>
      <c r="W575" s="435">
        <f>IF(Table1[[#This Row],[Asset Class]]&lt;&gt;"Local",0.25,IF(R575="y",1,""))</f>
        <v>1</v>
      </c>
      <c r="X575" s="435" t="str">
        <f>IF(Table1[[#This Row],[Asset Class]]&lt;&gt;"Local",0.25,IF(S575="y",1,""))</f>
        <v/>
      </c>
      <c r="Y575" s="109">
        <f t="shared" si="49"/>
        <v>1</v>
      </c>
      <c r="AA575" s="274" t="str">
        <f t="shared" si="50"/>
        <v/>
      </c>
      <c r="AB575" s="275" t="str">
        <f t="shared" si="51"/>
        <v/>
      </c>
      <c r="AC575" s="275">
        <f t="shared" si="52"/>
        <v>3183189</v>
      </c>
      <c r="AD575" s="275" t="str">
        <f t="shared" si="53"/>
        <v/>
      </c>
      <c r="AE575" s="276">
        <f t="shared" si="54"/>
        <v>3183189</v>
      </c>
    </row>
    <row r="576" spans="2:31">
      <c r="B576" s="227" t="s">
        <v>1022</v>
      </c>
      <c r="C576" s="228" t="s">
        <v>1023</v>
      </c>
      <c r="D576" s="228" t="s">
        <v>110</v>
      </c>
      <c r="E576" s="228" t="s">
        <v>101</v>
      </c>
      <c r="F576" s="258" t="s">
        <v>102</v>
      </c>
      <c r="G576" s="374">
        <v>0.5</v>
      </c>
      <c r="H576" s="377">
        <v>6815.2067129800098</v>
      </c>
      <c r="I576" s="382">
        <v>143.96305955739601</v>
      </c>
      <c r="J576" s="349">
        <f>Table1[[#This Row],[Embellishment Area (m2)]]*Table1[[#This Row],[Construction Unit Rate ($/m)]]*Table1[[#This Row],[Embellishment Area Factor]]</f>
        <v>490569.00495835312</v>
      </c>
      <c r="K576" s="263">
        <v>13630.41342596002</v>
      </c>
      <c r="L576" s="354">
        <v>39.027494808321961</v>
      </c>
      <c r="M576" s="101">
        <f>Table1[[#This Row],[Size of land (m2)]]*Table1[[#This Row],[Land Unit Rate ($/m2)]]</f>
        <v>531960.88921693666</v>
      </c>
      <c r="N576" s="261">
        <v>2021</v>
      </c>
      <c r="O576" s="219">
        <f>ROUND(IF(Table1[[#This Row],[Valuation Year]]=2016,(Table1[[#This Row],[Total Construction Cost ($)]]+Table1[[#This Row],[Land Value]])*('General Input Sheet'!$G$38/'General Input Sheet'!$G$43),Table1[[#This Row],[Total Construction Cost ($)]]+Table1[[#This Row],[Land Value]]),0)</f>
        <v>1022530</v>
      </c>
      <c r="P576" s="139" t="str" cm="1">
        <f t="array" ref="P576">_xlfn.IFS(Table1[[#This Row],[Asset Class]]&lt;&gt;"Local","y",P$11=$E576,"y",Table1[[#This Row],[Asset Class]]="Local","")</f>
        <v/>
      </c>
      <c r="Q576" s="99" t="str" cm="1">
        <f t="array" ref="Q576">_xlfn.IFS(Table1[[#This Row],[Asset Class]]&lt;&gt;"Local","y",Q$11=$E576,"y",Table1[[#This Row],[Asset Class]]="Local","")</f>
        <v/>
      </c>
      <c r="R576" s="99" t="str" cm="1">
        <f t="array" ref="R576">_xlfn.IFS(Table1[[#This Row],[Asset Class]]&lt;&gt;"Local","y",R$11=$E576,"y",Table1[[#This Row],[Asset Class]]="Local","")</f>
        <v>y</v>
      </c>
      <c r="S576" s="358" t="str" cm="1">
        <f t="array" ref="S576">_xlfn.IFS(Table1[[#This Row],[Asset Class]]&lt;&gt;"Local","y",S$11=$E576,"y",Table1[[#This Row],[Asset Class]]="Local","")</f>
        <v/>
      </c>
      <c r="U576" s="109" t="str">
        <f>IF(Table1[[#This Row],[Asset Class]]&lt;&gt;"Local",0.25,IF(P576="y",1,""))</f>
        <v/>
      </c>
      <c r="V576" s="435" t="str">
        <f>IF(Table1[[#This Row],[Asset Class]]&lt;&gt;"Local",0.25,IF(Q576="y",1,""))</f>
        <v/>
      </c>
      <c r="W576" s="435">
        <f>IF(Table1[[#This Row],[Asset Class]]&lt;&gt;"Local",0.25,IF(R576="y",1,""))</f>
        <v>1</v>
      </c>
      <c r="X576" s="435" t="str">
        <f>IF(Table1[[#This Row],[Asset Class]]&lt;&gt;"Local",0.25,IF(S576="y",1,""))</f>
        <v/>
      </c>
      <c r="Y576" s="109">
        <f t="shared" si="49"/>
        <v>1</v>
      </c>
      <c r="AA576" s="274" t="str">
        <f t="shared" si="50"/>
        <v/>
      </c>
      <c r="AB576" s="275" t="str">
        <f t="shared" si="51"/>
        <v/>
      </c>
      <c r="AC576" s="275">
        <f t="shared" si="52"/>
        <v>1022530</v>
      </c>
      <c r="AD576" s="275" t="str">
        <f t="shared" si="53"/>
        <v/>
      </c>
      <c r="AE576" s="276">
        <f t="shared" si="54"/>
        <v>1022530</v>
      </c>
    </row>
    <row r="577" spans="2:31">
      <c r="B577" s="227" t="s">
        <v>1022</v>
      </c>
      <c r="C577" s="228" t="s">
        <v>1024</v>
      </c>
      <c r="D577" s="228" t="s">
        <v>110</v>
      </c>
      <c r="E577" s="228" t="s">
        <v>101</v>
      </c>
      <c r="F577" s="258" t="s">
        <v>102</v>
      </c>
      <c r="G577" s="374">
        <v>0.5</v>
      </c>
      <c r="H577" s="377">
        <v>56.375978095305797</v>
      </c>
      <c r="I577" s="382">
        <v>143.96305955739601</v>
      </c>
      <c r="J577" s="349">
        <f>Table1[[#This Row],[Embellishment Area (m2)]]*Table1[[#This Row],[Construction Unit Rate ($/m)]]*Table1[[#This Row],[Embellishment Area Factor]]</f>
        <v>4058.0291460704807</v>
      </c>
      <c r="K577" s="263">
        <v>112.75195619061159</v>
      </c>
      <c r="L577" s="354">
        <v>39.027494808321961</v>
      </c>
      <c r="M577" s="101">
        <f>Table1[[#This Row],[Size of land (m2)]]*Table1[[#This Row],[Land Unit Rate ($/m2)]]</f>
        <v>4400.4263848572391</v>
      </c>
      <c r="N577" s="261">
        <v>2021</v>
      </c>
      <c r="O577" s="219">
        <f>ROUND(IF(Table1[[#This Row],[Valuation Year]]=2016,(Table1[[#This Row],[Total Construction Cost ($)]]+Table1[[#This Row],[Land Value]])*('General Input Sheet'!$G$38/'General Input Sheet'!$G$43),Table1[[#This Row],[Total Construction Cost ($)]]+Table1[[#This Row],[Land Value]]),0)</f>
        <v>8458</v>
      </c>
      <c r="P577" s="139" t="str" cm="1">
        <f t="array" ref="P577">_xlfn.IFS(Table1[[#This Row],[Asset Class]]&lt;&gt;"Local","y",P$11=$E577,"y",Table1[[#This Row],[Asset Class]]="Local","")</f>
        <v/>
      </c>
      <c r="Q577" s="99" t="str" cm="1">
        <f t="array" ref="Q577">_xlfn.IFS(Table1[[#This Row],[Asset Class]]&lt;&gt;"Local","y",Q$11=$E577,"y",Table1[[#This Row],[Asset Class]]="Local","")</f>
        <v/>
      </c>
      <c r="R577" s="99" t="str" cm="1">
        <f t="array" ref="R577">_xlfn.IFS(Table1[[#This Row],[Asset Class]]&lt;&gt;"Local","y",R$11=$E577,"y",Table1[[#This Row],[Asset Class]]="Local","")</f>
        <v>y</v>
      </c>
      <c r="S577" s="358" t="str" cm="1">
        <f t="array" ref="S577">_xlfn.IFS(Table1[[#This Row],[Asset Class]]&lt;&gt;"Local","y",S$11=$E577,"y",Table1[[#This Row],[Asset Class]]="Local","")</f>
        <v/>
      </c>
      <c r="U577" s="109" t="str">
        <f>IF(Table1[[#This Row],[Asset Class]]&lt;&gt;"Local",0.25,IF(P577="y",1,""))</f>
        <v/>
      </c>
      <c r="V577" s="435" t="str">
        <f>IF(Table1[[#This Row],[Asset Class]]&lt;&gt;"Local",0.25,IF(Q577="y",1,""))</f>
        <v/>
      </c>
      <c r="W577" s="435">
        <f>IF(Table1[[#This Row],[Asset Class]]&lt;&gt;"Local",0.25,IF(R577="y",1,""))</f>
        <v>1</v>
      </c>
      <c r="X577" s="435" t="str">
        <f>IF(Table1[[#This Row],[Asset Class]]&lt;&gt;"Local",0.25,IF(S577="y",1,""))</f>
        <v/>
      </c>
      <c r="Y577" s="109">
        <f t="shared" si="49"/>
        <v>1</v>
      </c>
      <c r="AA577" s="274" t="str">
        <f t="shared" si="50"/>
        <v/>
      </c>
      <c r="AB577" s="275" t="str">
        <f t="shared" si="51"/>
        <v/>
      </c>
      <c r="AC577" s="275">
        <f t="shared" si="52"/>
        <v>8458</v>
      </c>
      <c r="AD577" s="275" t="str">
        <f t="shared" si="53"/>
        <v/>
      </c>
      <c r="AE577" s="276">
        <f t="shared" si="54"/>
        <v>8458</v>
      </c>
    </row>
    <row r="578" spans="2:31">
      <c r="B578" s="227" t="s">
        <v>1025</v>
      </c>
      <c r="C578" s="228" t="s">
        <v>1026</v>
      </c>
      <c r="D578" s="228" t="s">
        <v>105</v>
      </c>
      <c r="E578" s="228" t="s">
        <v>101</v>
      </c>
      <c r="F578" s="258" t="s">
        <v>135</v>
      </c>
      <c r="G578" s="374">
        <v>0.5</v>
      </c>
      <c r="H578" s="377">
        <v>59622.091799593501</v>
      </c>
      <c r="I578" s="382">
        <v>452.87898632773505</v>
      </c>
      <c r="J578" s="349">
        <f>Table1[[#This Row],[Embellishment Area (m2)]]*Table1[[#This Row],[Construction Unit Rate ($/m)]]*Table1[[#This Row],[Embellishment Area Factor]]</f>
        <v>13500796.248469535</v>
      </c>
      <c r="K578" s="263">
        <v>119244.183599187</v>
      </c>
      <c r="L578" s="354">
        <v>140.14546069071523</v>
      </c>
      <c r="M578" s="101">
        <f>Table1[[#This Row],[Size of land (m2)]]*Table1[[#This Row],[Land Unit Rate ($/m2)]]</f>
        <v>16711531.045196291</v>
      </c>
      <c r="N578" s="261">
        <v>2021</v>
      </c>
      <c r="O578" s="219">
        <f>ROUND(IF(Table1[[#This Row],[Valuation Year]]=2016,(Table1[[#This Row],[Total Construction Cost ($)]]+Table1[[#This Row],[Land Value]])*('General Input Sheet'!$G$38/'General Input Sheet'!$G$43),Table1[[#This Row],[Total Construction Cost ($)]]+Table1[[#This Row],[Land Value]]),0)</f>
        <v>30212327</v>
      </c>
      <c r="P578" s="139" t="str" cm="1">
        <f t="array" ref="P578">_xlfn.IFS(Table1[[#This Row],[Asset Class]]&lt;&gt;"Local","y",P$11=$E578,"y",Table1[[#This Row],[Asset Class]]="Local","")</f>
        <v>y</v>
      </c>
      <c r="Q578" s="99" t="str" cm="1">
        <f t="array" ref="Q578">_xlfn.IFS(Table1[[#This Row],[Asset Class]]&lt;&gt;"Local","y",Q$11=$E578,"y",Table1[[#This Row],[Asset Class]]="Local","")</f>
        <v>y</v>
      </c>
      <c r="R578" s="99" t="str" cm="1">
        <f t="array" ref="R578">_xlfn.IFS(Table1[[#This Row],[Asset Class]]&lt;&gt;"Local","y",R$11=$E578,"y",Table1[[#This Row],[Asset Class]]="Local","")</f>
        <v>y</v>
      </c>
      <c r="S578" s="358" t="str" cm="1">
        <f t="array" ref="S578">_xlfn.IFS(Table1[[#This Row],[Asset Class]]&lt;&gt;"Local","y",S$11=$E578,"y",Table1[[#This Row],[Asset Class]]="Local","")</f>
        <v>y</v>
      </c>
      <c r="U578" s="109">
        <f>IF(Table1[[#This Row],[Asset Class]]&lt;&gt;"Local",0.25,IF(P578="y",1,""))</f>
        <v>0.25</v>
      </c>
      <c r="V578" s="435">
        <f>IF(Table1[[#This Row],[Asset Class]]&lt;&gt;"Local",0.25,IF(Q578="y",1,""))</f>
        <v>0.25</v>
      </c>
      <c r="W578" s="435">
        <f>IF(Table1[[#This Row],[Asset Class]]&lt;&gt;"Local",0.25,IF(R578="y",1,""))</f>
        <v>0.25</v>
      </c>
      <c r="X578" s="435">
        <f>IF(Table1[[#This Row],[Asset Class]]&lt;&gt;"Local",0.25,IF(S578="y",1,""))</f>
        <v>0.25</v>
      </c>
      <c r="Y578" s="109">
        <f t="shared" si="49"/>
        <v>1</v>
      </c>
      <c r="AA578" s="274">
        <f t="shared" si="50"/>
        <v>7553081.75</v>
      </c>
      <c r="AB578" s="275">
        <f t="shared" si="51"/>
        <v>7553081.75</v>
      </c>
      <c r="AC578" s="275">
        <f t="shared" si="52"/>
        <v>7553081.75</v>
      </c>
      <c r="AD578" s="275">
        <f t="shared" si="53"/>
        <v>7553081.75</v>
      </c>
      <c r="AE578" s="276">
        <f t="shared" si="54"/>
        <v>30212327</v>
      </c>
    </row>
    <row r="579" spans="2:31">
      <c r="B579" s="227" t="s">
        <v>1027</v>
      </c>
      <c r="C579" s="228" t="s">
        <v>1028</v>
      </c>
      <c r="D579" s="228" t="s">
        <v>105</v>
      </c>
      <c r="E579" s="228" t="s">
        <v>101</v>
      </c>
      <c r="F579" s="258" t="s">
        <v>130</v>
      </c>
      <c r="G579" s="374">
        <v>0.5</v>
      </c>
      <c r="H579" s="377">
        <v>60706.406888959304</v>
      </c>
      <c r="I579" s="382">
        <v>452.87898632773505</v>
      </c>
      <c r="J579" s="349">
        <f>Table1[[#This Row],[Embellishment Area (m2)]]*Table1[[#This Row],[Construction Unit Rate ($/m)]]*Table1[[#This Row],[Embellishment Area Factor]]</f>
        <v>13746328.007735461</v>
      </c>
      <c r="K579" s="263">
        <v>121412.81377791861</v>
      </c>
      <c r="L579" s="354">
        <v>140.14546069071523</v>
      </c>
      <c r="M579" s="101">
        <f>Table1[[#This Row],[Size of land (m2)]]*Table1[[#This Row],[Land Unit Rate ($/m2)]]</f>
        <v>17015454.720662419</v>
      </c>
      <c r="N579" s="261">
        <v>2021</v>
      </c>
      <c r="O579" s="219">
        <f>ROUND(IF(Table1[[#This Row],[Valuation Year]]=2016,(Table1[[#This Row],[Total Construction Cost ($)]]+Table1[[#This Row],[Land Value]])*('General Input Sheet'!$G$38/'General Input Sheet'!$G$43),Table1[[#This Row],[Total Construction Cost ($)]]+Table1[[#This Row],[Land Value]]),0)</f>
        <v>30761783</v>
      </c>
      <c r="P579" s="139" t="str" cm="1">
        <f t="array" ref="P579">_xlfn.IFS(Table1[[#This Row],[Asset Class]]&lt;&gt;"Local","y",P$11=$E579,"y",Table1[[#This Row],[Asset Class]]="Local","")</f>
        <v>y</v>
      </c>
      <c r="Q579" s="99" t="str" cm="1">
        <f t="array" ref="Q579">_xlfn.IFS(Table1[[#This Row],[Asset Class]]&lt;&gt;"Local","y",Q$11=$E579,"y",Table1[[#This Row],[Asset Class]]="Local","")</f>
        <v>y</v>
      </c>
      <c r="R579" s="99" t="str" cm="1">
        <f t="array" ref="R579">_xlfn.IFS(Table1[[#This Row],[Asset Class]]&lt;&gt;"Local","y",R$11=$E579,"y",Table1[[#This Row],[Asset Class]]="Local","")</f>
        <v>y</v>
      </c>
      <c r="S579" s="358" t="str" cm="1">
        <f t="array" ref="S579">_xlfn.IFS(Table1[[#This Row],[Asset Class]]&lt;&gt;"Local","y",S$11=$E579,"y",Table1[[#This Row],[Asset Class]]="Local","")</f>
        <v>y</v>
      </c>
      <c r="U579" s="109">
        <f>IF(Table1[[#This Row],[Asset Class]]&lt;&gt;"Local",0.25,IF(P579="y",1,""))</f>
        <v>0.25</v>
      </c>
      <c r="V579" s="435">
        <f>IF(Table1[[#This Row],[Asset Class]]&lt;&gt;"Local",0.25,IF(Q579="y",1,""))</f>
        <v>0.25</v>
      </c>
      <c r="W579" s="435">
        <f>IF(Table1[[#This Row],[Asset Class]]&lt;&gt;"Local",0.25,IF(R579="y",1,""))</f>
        <v>0.25</v>
      </c>
      <c r="X579" s="435">
        <f>IF(Table1[[#This Row],[Asset Class]]&lt;&gt;"Local",0.25,IF(S579="y",1,""))</f>
        <v>0.25</v>
      </c>
      <c r="Y579" s="109">
        <f t="shared" si="49"/>
        <v>1</v>
      </c>
      <c r="AA579" s="274">
        <f t="shared" si="50"/>
        <v>7690445.75</v>
      </c>
      <c r="AB579" s="275">
        <f t="shared" si="51"/>
        <v>7690445.75</v>
      </c>
      <c r="AC579" s="275">
        <f t="shared" si="52"/>
        <v>7690445.75</v>
      </c>
      <c r="AD579" s="275">
        <f t="shared" si="53"/>
        <v>7690445.75</v>
      </c>
      <c r="AE579" s="276">
        <f t="shared" si="54"/>
        <v>30761783</v>
      </c>
    </row>
    <row r="580" spans="2:31">
      <c r="B580" s="227" t="s">
        <v>1027</v>
      </c>
      <c r="C580" s="228" t="s">
        <v>1029</v>
      </c>
      <c r="D580" s="228" t="s">
        <v>105</v>
      </c>
      <c r="E580" s="228" t="s">
        <v>101</v>
      </c>
      <c r="F580" s="258" t="s">
        <v>130</v>
      </c>
      <c r="G580" s="374">
        <v>0.5</v>
      </c>
      <c r="H580" s="377">
        <v>59127.191284869303</v>
      </c>
      <c r="I580" s="382">
        <v>452.87898632773505</v>
      </c>
      <c r="J580" s="349">
        <f>Table1[[#This Row],[Embellishment Area (m2)]]*Table1[[#This Row],[Construction Unit Rate ($/m)]]*Table1[[#This Row],[Embellishment Area Factor]]</f>
        <v>13388731.22674885</v>
      </c>
      <c r="K580" s="263">
        <v>118254.38256973861</v>
      </c>
      <c r="L580" s="354">
        <v>140.14546069071523</v>
      </c>
      <c r="M580" s="101">
        <f>Table1[[#This Row],[Size of land (m2)]]*Table1[[#This Row],[Land Unit Rate ($/m2)]]</f>
        <v>16572814.923932102</v>
      </c>
      <c r="N580" s="261">
        <v>2021</v>
      </c>
      <c r="O580" s="219">
        <f>ROUND(IF(Table1[[#This Row],[Valuation Year]]=2016,(Table1[[#This Row],[Total Construction Cost ($)]]+Table1[[#This Row],[Land Value]])*('General Input Sheet'!$G$38/'General Input Sheet'!$G$43),Table1[[#This Row],[Total Construction Cost ($)]]+Table1[[#This Row],[Land Value]]),0)</f>
        <v>29961546</v>
      </c>
      <c r="P580" s="139" t="str" cm="1">
        <f t="array" ref="P580">_xlfn.IFS(Table1[[#This Row],[Asset Class]]&lt;&gt;"Local","y",P$11=$E580,"y",Table1[[#This Row],[Asset Class]]="Local","")</f>
        <v>y</v>
      </c>
      <c r="Q580" s="99" t="str" cm="1">
        <f t="array" ref="Q580">_xlfn.IFS(Table1[[#This Row],[Asset Class]]&lt;&gt;"Local","y",Q$11=$E580,"y",Table1[[#This Row],[Asset Class]]="Local","")</f>
        <v>y</v>
      </c>
      <c r="R580" s="99" t="str" cm="1">
        <f t="array" ref="R580">_xlfn.IFS(Table1[[#This Row],[Asset Class]]&lt;&gt;"Local","y",R$11=$E580,"y",Table1[[#This Row],[Asset Class]]="Local","")</f>
        <v>y</v>
      </c>
      <c r="S580" s="358" t="str" cm="1">
        <f t="array" ref="S580">_xlfn.IFS(Table1[[#This Row],[Asset Class]]&lt;&gt;"Local","y",S$11=$E580,"y",Table1[[#This Row],[Asset Class]]="Local","")</f>
        <v>y</v>
      </c>
      <c r="U580" s="109">
        <f>IF(Table1[[#This Row],[Asset Class]]&lt;&gt;"Local",0.25,IF(P580="y",1,""))</f>
        <v>0.25</v>
      </c>
      <c r="V580" s="435">
        <f>IF(Table1[[#This Row],[Asset Class]]&lt;&gt;"Local",0.25,IF(Q580="y",1,""))</f>
        <v>0.25</v>
      </c>
      <c r="W580" s="435">
        <f>IF(Table1[[#This Row],[Asset Class]]&lt;&gt;"Local",0.25,IF(R580="y",1,""))</f>
        <v>0.25</v>
      </c>
      <c r="X580" s="435">
        <f>IF(Table1[[#This Row],[Asset Class]]&lt;&gt;"Local",0.25,IF(S580="y",1,""))</f>
        <v>0.25</v>
      </c>
      <c r="Y580" s="109">
        <f t="shared" si="49"/>
        <v>1</v>
      </c>
      <c r="AA580" s="274">
        <f t="shared" si="50"/>
        <v>7490386.5</v>
      </c>
      <c r="AB580" s="275">
        <f t="shared" si="51"/>
        <v>7490386.5</v>
      </c>
      <c r="AC580" s="275">
        <f t="shared" si="52"/>
        <v>7490386.5</v>
      </c>
      <c r="AD580" s="275">
        <f t="shared" si="53"/>
        <v>7490386.5</v>
      </c>
      <c r="AE580" s="276">
        <f t="shared" si="54"/>
        <v>29961546</v>
      </c>
    </row>
    <row r="581" spans="2:31">
      <c r="B581" s="227" t="s">
        <v>1030</v>
      </c>
      <c r="C581" s="228" t="s">
        <v>1031</v>
      </c>
      <c r="D581" s="228" t="s">
        <v>110</v>
      </c>
      <c r="E581" s="228" t="s">
        <v>101</v>
      </c>
      <c r="F581" s="258" t="s">
        <v>102</v>
      </c>
      <c r="G581" s="374">
        <v>0.5</v>
      </c>
      <c r="H581" s="377">
        <v>694.20662298833201</v>
      </c>
      <c r="I581" s="382">
        <v>143.96305955739601</v>
      </c>
      <c r="J581" s="349">
        <f>Table1[[#This Row],[Embellishment Area (m2)]]*Table1[[#This Row],[Construction Unit Rate ($/m)]]*Table1[[#This Row],[Embellishment Area Factor]]</f>
        <v>49970.054705203998</v>
      </c>
      <c r="K581" s="263">
        <v>1388.413245976664</v>
      </c>
      <c r="L581" s="354">
        <v>39.027494808321961</v>
      </c>
      <c r="M581" s="101">
        <f>Table1[[#This Row],[Size of land (m2)]]*Table1[[#This Row],[Land Unit Rate ($/m2)]]</f>
        <v>54186.2907491597</v>
      </c>
      <c r="N581" s="261">
        <v>2021</v>
      </c>
      <c r="O581" s="219">
        <f>ROUND(IF(Table1[[#This Row],[Valuation Year]]=2016,(Table1[[#This Row],[Total Construction Cost ($)]]+Table1[[#This Row],[Land Value]])*('General Input Sheet'!$G$38/'General Input Sheet'!$G$43),Table1[[#This Row],[Total Construction Cost ($)]]+Table1[[#This Row],[Land Value]]),0)</f>
        <v>104156</v>
      </c>
      <c r="P581" s="139" t="str" cm="1">
        <f t="array" ref="P581">_xlfn.IFS(Table1[[#This Row],[Asset Class]]&lt;&gt;"Local","y",P$11=$E581,"y",Table1[[#This Row],[Asset Class]]="Local","")</f>
        <v/>
      </c>
      <c r="Q581" s="99" t="str" cm="1">
        <f t="array" ref="Q581">_xlfn.IFS(Table1[[#This Row],[Asset Class]]&lt;&gt;"Local","y",Q$11=$E581,"y",Table1[[#This Row],[Asset Class]]="Local","")</f>
        <v/>
      </c>
      <c r="R581" s="99" t="str" cm="1">
        <f t="array" ref="R581">_xlfn.IFS(Table1[[#This Row],[Asset Class]]&lt;&gt;"Local","y",R$11=$E581,"y",Table1[[#This Row],[Asset Class]]="Local","")</f>
        <v>y</v>
      </c>
      <c r="S581" s="358" t="str" cm="1">
        <f t="array" ref="S581">_xlfn.IFS(Table1[[#This Row],[Asset Class]]&lt;&gt;"Local","y",S$11=$E581,"y",Table1[[#This Row],[Asset Class]]="Local","")</f>
        <v/>
      </c>
      <c r="U581" s="109" t="str">
        <f>IF(Table1[[#This Row],[Asset Class]]&lt;&gt;"Local",0.25,IF(P581="y",1,""))</f>
        <v/>
      </c>
      <c r="V581" s="435" t="str">
        <f>IF(Table1[[#This Row],[Asset Class]]&lt;&gt;"Local",0.25,IF(Q581="y",1,""))</f>
        <v/>
      </c>
      <c r="W581" s="435">
        <f>IF(Table1[[#This Row],[Asset Class]]&lt;&gt;"Local",0.25,IF(R581="y",1,""))</f>
        <v>1</v>
      </c>
      <c r="X581" s="435" t="str">
        <f>IF(Table1[[#This Row],[Asset Class]]&lt;&gt;"Local",0.25,IF(S581="y",1,""))</f>
        <v/>
      </c>
      <c r="Y581" s="109">
        <f t="shared" si="49"/>
        <v>1</v>
      </c>
      <c r="AA581" s="274" t="str">
        <f t="shared" si="50"/>
        <v/>
      </c>
      <c r="AB581" s="275" t="str">
        <f t="shared" si="51"/>
        <v/>
      </c>
      <c r="AC581" s="275">
        <f t="shared" si="52"/>
        <v>104156</v>
      </c>
      <c r="AD581" s="275" t="str">
        <f t="shared" si="53"/>
        <v/>
      </c>
      <c r="AE581" s="276">
        <f t="shared" si="54"/>
        <v>104156</v>
      </c>
    </row>
    <row r="582" spans="2:31">
      <c r="B582" s="227" t="s">
        <v>1032</v>
      </c>
      <c r="C582" s="228" t="s">
        <v>1033</v>
      </c>
      <c r="D582" s="228" t="s">
        <v>110</v>
      </c>
      <c r="E582" s="228" t="s">
        <v>101</v>
      </c>
      <c r="F582" s="258" t="s">
        <v>102</v>
      </c>
      <c r="G582" s="374">
        <v>0.5</v>
      </c>
      <c r="H582" s="377">
        <v>10005.248389033321</v>
      </c>
      <c r="I582" s="382">
        <v>143.96305955739601</v>
      </c>
      <c r="J582" s="349">
        <f>Table1[[#This Row],[Embellishment Area (m2)]]*Table1[[#This Row],[Construction Unit Rate ($/m)]]*Table1[[#This Row],[Embellishment Area Factor]]</f>
        <v>720193.08485847223</v>
      </c>
      <c r="K582" s="263">
        <v>0</v>
      </c>
      <c r="L582" s="354">
        <v>39.027494808321961</v>
      </c>
      <c r="M582" s="101">
        <f>Table1[[#This Row],[Size of land (m2)]]*Table1[[#This Row],[Land Unit Rate ($/m2)]]</f>
        <v>0</v>
      </c>
      <c r="N582" s="261">
        <v>2021</v>
      </c>
      <c r="O582" s="219">
        <f>ROUND(IF(Table1[[#This Row],[Valuation Year]]=2016,(Table1[[#This Row],[Total Construction Cost ($)]]+Table1[[#This Row],[Land Value]])*('General Input Sheet'!$G$38/'General Input Sheet'!$G$43),Table1[[#This Row],[Total Construction Cost ($)]]+Table1[[#This Row],[Land Value]]),0)</f>
        <v>720193</v>
      </c>
      <c r="P582" s="139" t="str" cm="1">
        <f t="array" ref="P582">_xlfn.IFS(Table1[[#This Row],[Asset Class]]&lt;&gt;"Local","y",P$11=$E582,"y",Table1[[#This Row],[Asset Class]]="Local","")</f>
        <v/>
      </c>
      <c r="Q582" s="99" t="str" cm="1">
        <f t="array" ref="Q582">_xlfn.IFS(Table1[[#This Row],[Asset Class]]&lt;&gt;"Local","y",Q$11=$E582,"y",Table1[[#This Row],[Asset Class]]="Local","")</f>
        <v/>
      </c>
      <c r="R582" s="99" t="str" cm="1">
        <f t="array" ref="R582">_xlfn.IFS(Table1[[#This Row],[Asset Class]]&lt;&gt;"Local","y",R$11=$E582,"y",Table1[[#This Row],[Asset Class]]="Local","")</f>
        <v>y</v>
      </c>
      <c r="S582" s="358" t="str" cm="1">
        <f t="array" ref="S582">_xlfn.IFS(Table1[[#This Row],[Asset Class]]&lt;&gt;"Local","y",S$11=$E582,"y",Table1[[#This Row],[Asset Class]]="Local","")</f>
        <v/>
      </c>
      <c r="U582" s="109" t="str">
        <f>IF(Table1[[#This Row],[Asset Class]]&lt;&gt;"Local",0.25,IF(P582="y",1,""))</f>
        <v/>
      </c>
      <c r="V582" s="435" t="str">
        <f>IF(Table1[[#This Row],[Asset Class]]&lt;&gt;"Local",0.25,IF(Q582="y",1,""))</f>
        <v/>
      </c>
      <c r="W582" s="435">
        <f>IF(Table1[[#This Row],[Asset Class]]&lt;&gt;"Local",0.25,IF(R582="y",1,""))</f>
        <v>1</v>
      </c>
      <c r="X582" s="435" t="str">
        <f>IF(Table1[[#This Row],[Asset Class]]&lt;&gt;"Local",0.25,IF(S582="y",1,""))</f>
        <v/>
      </c>
      <c r="Y582" s="109">
        <f t="shared" si="49"/>
        <v>1</v>
      </c>
      <c r="AA582" s="274" t="str">
        <f t="shared" si="50"/>
        <v/>
      </c>
      <c r="AB582" s="275" t="str">
        <f t="shared" si="51"/>
        <v/>
      </c>
      <c r="AC582" s="275">
        <f t="shared" si="52"/>
        <v>720193</v>
      </c>
      <c r="AD582" s="275" t="str">
        <f t="shared" si="53"/>
        <v/>
      </c>
      <c r="AE582" s="276">
        <f t="shared" si="54"/>
        <v>720193</v>
      </c>
    </row>
    <row r="583" spans="2:31">
      <c r="B583" s="227" t="s">
        <v>1032</v>
      </c>
      <c r="C583" s="228" t="s">
        <v>1034</v>
      </c>
      <c r="D583" s="228" t="s">
        <v>110</v>
      </c>
      <c r="E583" s="228" t="s">
        <v>101</v>
      </c>
      <c r="F583" s="258" t="s">
        <v>107</v>
      </c>
      <c r="G583" s="374">
        <v>0.5</v>
      </c>
      <c r="H583" s="377">
        <v>16767.054377178589</v>
      </c>
      <c r="I583" s="382">
        <v>143.96305955739601</v>
      </c>
      <c r="J583" s="349">
        <f>Table1[[#This Row],[Embellishment Area (m2)]]*Table1[[#This Row],[Construction Unit Rate ($/m)]]*Table1[[#This Row],[Embellishment Area Factor]]</f>
        <v>1206918.2239519292</v>
      </c>
      <c r="K583" s="263">
        <v>0</v>
      </c>
      <c r="L583" s="354">
        <v>39.027494808321961</v>
      </c>
      <c r="M583" s="101">
        <f>Table1[[#This Row],[Size of land (m2)]]*Table1[[#This Row],[Land Unit Rate ($/m2)]]</f>
        <v>0</v>
      </c>
      <c r="N583" s="261">
        <v>2021</v>
      </c>
      <c r="O583" s="219">
        <f>ROUND(IF(Table1[[#This Row],[Valuation Year]]=2016,(Table1[[#This Row],[Total Construction Cost ($)]]+Table1[[#This Row],[Land Value]])*('General Input Sheet'!$G$38/'General Input Sheet'!$G$43),Table1[[#This Row],[Total Construction Cost ($)]]+Table1[[#This Row],[Land Value]]),0)</f>
        <v>1206918</v>
      </c>
      <c r="P583" s="139" t="str" cm="1">
        <f t="array" ref="P583">_xlfn.IFS(Table1[[#This Row],[Asset Class]]&lt;&gt;"Local","y",P$11=$E583,"y",Table1[[#This Row],[Asset Class]]="Local","")</f>
        <v/>
      </c>
      <c r="Q583" s="99" t="str" cm="1">
        <f t="array" ref="Q583">_xlfn.IFS(Table1[[#This Row],[Asset Class]]&lt;&gt;"Local","y",Q$11=$E583,"y",Table1[[#This Row],[Asset Class]]="Local","")</f>
        <v/>
      </c>
      <c r="R583" s="99" t="str" cm="1">
        <f t="array" ref="R583">_xlfn.IFS(Table1[[#This Row],[Asset Class]]&lt;&gt;"Local","y",R$11=$E583,"y",Table1[[#This Row],[Asset Class]]="Local","")</f>
        <v>y</v>
      </c>
      <c r="S583" s="358" t="str" cm="1">
        <f t="array" ref="S583">_xlfn.IFS(Table1[[#This Row],[Asset Class]]&lt;&gt;"Local","y",S$11=$E583,"y",Table1[[#This Row],[Asset Class]]="Local","")</f>
        <v/>
      </c>
      <c r="U583" s="109" t="str">
        <f>IF(Table1[[#This Row],[Asset Class]]&lt;&gt;"Local",0.25,IF(P583="y",1,""))</f>
        <v/>
      </c>
      <c r="V583" s="435" t="str">
        <f>IF(Table1[[#This Row],[Asset Class]]&lt;&gt;"Local",0.25,IF(Q583="y",1,""))</f>
        <v/>
      </c>
      <c r="W583" s="435">
        <f>IF(Table1[[#This Row],[Asset Class]]&lt;&gt;"Local",0.25,IF(R583="y",1,""))</f>
        <v>1</v>
      </c>
      <c r="X583" s="435" t="str">
        <f>IF(Table1[[#This Row],[Asset Class]]&lt;&gt;"Local",0.25,IF(S583="y",1,""))</f>
        <v/>
      </c>
      <c r="Y583" s="109">
        <f t="shared" si="49"/>
        <v>1</v>
      </c>
      <c r="AA583" s="274" t="str">
        <f t="shared" si="50"/>
        <v/>
      </c>
      <c r="AB583" s="275" t="str">
        <f t="shared" si="51"/>
        <v/>
      </c>
      <c r="AC583" s="275">
        <f t="shared" si="52"/>
        <v>1206918</v>
      </c>
      <c r="AD583" s="275" t="str">
        <f t="shared" si="53"/>
        <v/>
      </c>
      <c r="AE583" s="276">
        <f t="shared" si="54"/>
        <v>1206918</v>
      </c>
    </row>
    <row r="584" spans="2:31">
      <c r="B584" s="227" t="s">
        <v>1035</v>
      </c>
      <c r="C584" s="228" t="s">
        <v>1036</v>
      </c>
      <c r="D584" s="228" t="s">
        <v>105</v>
      </c>
      <c r="E584" s="228" t="s">
        <v>101</v>
      </c>
      <c r="F584" s="258" t="s">
        <v>107</v>
      </c>
      <c r="G584" s="374">
        <v>0.5</v>
      </c>
      <c r="H584" s="377">
        <v>7692.8241425879896</v>
      </c>
      <c r="I584" s="382">
        <v>452.87898632773505</v>
      </c>
      <c r="J584" s="349">
        <f>Table1[[#This Row],[Embellishment Area (m2)]]*Table1[[#This Row],[Construction Unit Rate ($/m)]]*Table1[[#This Row],[Embellishment Area Factor]]</f>
        <v>1741959.1998463881</v>
      </c>
      <c r="K584" s="263">
        <v>0</v>
      </c>
      <c r="L584" s="354">
        <v>140.14546069071523</v>
      </c>
      <c r="M584" s="101">
        <f>Table1[[#This Row],[Size of land (m2)]]*Table1[[#This Row],[Land Unit Rate ($/m2)]]</f>
        <v>0</v>
      </c>
      <c r="N584" s="261">
        <v>2021</v>
      </c>
      <c r="O584" s="219">
        <f>ROUND(IF(Table1[[#This Row],[Valuation Year]]=2016,(Table1[[#This Row],[Total Construction Cost ($)]]+Table1[[#This Row],[Land Value]])*('General Input Sheet'!$G$38/'General Input Sheet'!$G$43),Table1[[#This Row],[Total Construction Cost ($)]]+Table1[[#This Row],[Land Value]]),0)</f>
        <v>1741959</v>
      </c>
      <c r="P584" s="139" t="str" cm="1">
        <f t="array" ref="P584">_xlfn.IFS(Table1[[#This Row],[Asset Class]]&lt;&gt;"Local","y",P$11=$E584,"y",Table1[[#This Row],[Asset Class]]="Local","")</f>
        <v>y</v>
      </c>
      <c r="Q584" s="99" t="str" cm="1">
        <f t="array" ref="Q584">_xlfn.IFS(Table1[[#This Row],[Asset Class]]&lt;&gt;"Local","y",Q$11=$E584,"y",Table1[[#This Row],[Asset Class]]="Local","")</f>
        <v>y</v>
      </c>
      <c r="R584" s="99" t="str" cm="1">
        <f t="array" ref="R584">_xlfn.IFS(Table1[[#This Row],[Asset Class]]&lt;&gt;"Local","y",R$11=$E584,"y",Table1[[#This Row],[Asset Class]]="Local","")</f>
        <v>y</v>
      </c>
      <c r="S584" s="358" t="str" cm="1">
        <f t="array" ref="S584">_xlfn.IFS(Table1[[#This Row],[Asset Class]]&lt;&gt;"Local","y",S$11=$E584,"y",Table1[[#This Row],[Asset Class]]="Local","")</f>
        <v>y</v>
      </c>
      <c r="U584" s="109">
        <f>IF(Table1[[#This Row],[Asset Class]]&lt;&gt;"Local",0.25,IF(P584="y",1,""))</f>
        <v>0.25</v>
      </c>
      <c r="V584" s="435">
        <f>IF(Table1[[#This Row],[Asset Class]]&lt;&gt;"Local",0.25,IF(Q584="y",1,""))</f>
        <v>0.25</v>
      </c>
      <c r="W584" s="435">
        <f>IF(Table1[[#This Row],[Asset Class]]&lt;&gt;"Local",0.25,IF(R584="y",1,""))</f>
        <v>0.25</v>
      </c>
      <c r="X584" s="435">
        <f>IF(Table1[[#This Row],[Asset Class]]&lt;&gt;"Local",0.25,IF(S584="y",1,""))</f>
        <v>0.25</v>
      </c>
      <c r="Y584" s="109">
        <f t="shared" si="49"/>
        <v>1</v>
      </c>
      <c r="AA584" s="274">
        <f t="shared" si="50"/>
        <v>435489.75</v>
      </c>
      <c r="AB584" s="275">
        <f t="shared" si="51"/>
        <v>435489.75</v>
      </c>
      <c r="AC584" s="275">
        <f t="shared" si="52"/>
        <v>435489.75</v>
      </c>
      <c r="AD584" s="275">
        <f t="shared" si="53"/>
        <v>435489.75</v>
      </c>
      <c r="AE584" s="276">
        <f t="shared" si="54"/>
        <v>1741959</v>
      </c>
    </row>
    <row r="585" spans="2:31">
      <c r="B585" s="227" t="s">
        <v>1037</v>
      </c>
      <c r="C585" s="228" t="s">
        <v>1038</v>
      </c>
      <c r="D585" s="228" t="s">
        <v>105</v>
      </c>
      <c r="E585" s="228" t="s">
        <v>101</v>
      </c>
      <c r="F585" s="258" t="s">
        <v>107</v>
      </c>
      <c r="G585" s="374">
        <v>0.5</v>
      </c>
      <c r="H585" s="377">
        <v>5233.2375298144552</v>
      </c>
      <c r="I585" s="382">
        <v>452.87898632773505</v>
      </c>
      <c r="J585" s="349">
        <f>Table1[[#This Row],[Embellishment Area (m2)]]*Table1[[#This Row],[Construction Unit Rate ($/m)]]*Table1[[#This Row],[Embellishment Area Factor]]</f>
        <v>1185011.6538573152</v>
      </c>
      <c r="K585" s="263">
        <v>10466.47505962891</v>
      </c>
      <c r="L585" s="354">
        <v>140.14546069071523</v>
      </c>
      <c r="M585" s="101">
        <f>Table1[[#This Row],[Size of land (m2)]]*Table1[[#This Row],[Land Unit Rate ($/m2)]]</f>
        <v>1466828.9690395747</v>
      </c>
      <c r="N585" s="261">
        <v>2021</v>
      </c>
      <c r="O585" s="219">
        <f>ROUND(IF(Table1[[#This Row],[Valuation Year]]=2016,(Table1[[#This Row],[Total Construction Cost ($)]]+Table1[[#This Row],[Land Value]])*('General Input Sheet'!$G$38/'General Input Sheet'!$G$43),Table1[[#This Row],[Total Construction Cost ($)]]+Table1[[#This Row],[Land Value]]),0)</f>
        <v>2651841</v>
      </c>
      <c r="P585" s="139" t="str" cm="1">
        <f t="array" ref="P585">_xlfn.IFS(Table1[[#This Row],[Asset Class]]&lt;&gt;"Local","y",P$11=$E585,"y",Table1[[#This Row],[Asset Class]]="Local","")</f>
        <v>y</v>
      </c>
      <c r="Q585" s="99" t="str" cm="1">
        <f t="array" ref="Q585">_xlfn.IFS(Table1[[#This Row],[Asset Class]]&lt;&gt;"Local","y",Q$11=$E585,"y",Table1[[#This Row],[Asset Class]]="Local","")</f>
        <v>y</v>
      </c>
      <c r="R585" s="99" t="str" cm="1">
        <f t="array" ref="R585">_xlfn.IFS(Table1[[#This Row],[Asset Class]]&lt;&gt;"Local","y",R$11=$E585,"y",Table1[[#This Row],[Asset Class]]="Local","")</f>
        <v>y</v>
      </c>
      <c r="S585" s="358" t="str" cm="1">
        <f t="array" ref="S585">_xlfn.IFS(Table1[[#This Row],[Asset Class]]&lt;&gt;"Local","y",S$11=$E585,"y",Table1[[#This Row],[Asset Class]]="Local","")</f>
        <v>y</v>
      </c>
      <c r="U585" s="109">
        <f>IF(Table1[[#This Row],[Asset Class]]&lt;&gt;"Local",0.25,IF(P585="y",1,""))</f>
        <v>0.25</v>
      </c>
      <c r="V585" s="435">
        <f>IF(Table1[[#This Row],[Asset Class]]&lt;&gt;"Local",0.25,IF(Q585="y",1,""))</f>
        <v>0.25</v>
      </c>
      <c r="W585" s="435">
        <f>IF(Table1[[#This Row],[Asset Class]]&lt;&gt;"Local",0.25,IF(R585="y",1,""))</f>
        <v>0.25</v>
      </c>
      <c r="X585" s="435">
        <f>IF(Table1[[#This Row],[Asset Class]]&lt;&gt;"Local",0.25,IF(S585="y",1,""))</f>
        <v>0.25</v>
      </c>
      <c r="Y585" s="109">
        <f t="shared" si="49"/>
        <v>1</v>
      </c>
      <c r="AA585" s="274">
        <f t="shared" si="50"/>
        <v>662960.25</v>
      </c>
      <c r="AB585" s="275">
        <f t="shared" si="51"/>
        <v>662960.25</v>
      </c>
      <c r="AC585" s="275">
        <f t="shared" si="52"/>
        <v>662960.25</v>
      </c>
      <c r="AD585" s="275">
        <f t="shared" si="53"/>
        <v>662960.25</v>
      </c>
      <c r="AE585" s="276">
        <f t="shared" si="54"/>
        <v>2651841</v>
      </c>
    </row>
    <row r="586" spans="2:31">
      <c r="B586" s="227" t="s">
        <v>1039</v>
      </c>
      <c r="C586" s="228" t="s">
        <v>1040</v>
      </c>
      <c r="D586" s="228" t="s">
        <v>110</v>
      </c>
      <c r="E586" s="228" t="s">
        <v>101</v>
      </c>
      <c r="F586" s="258" t="s">
        <v>107</v>
      </c>
      <c r="G586" s="374">
        <v>0.5</v>
      </c>
      <c r="H586" s="377">
        <v>1793.3867205987219</v>
      </c>
      <c r="I586" s="382">
        <v>143.96305955739601</v>
      </c>
      <c r="J586" s="349">
        <f>Table1[[#This Row],[Embellishment Area (m2)]]*Table1[[#This Row],[Construction Unit Rate ($/m)]]*Table1[[#This Row],[Embellishment Area Factor]]</f>
        <v>129090.71963349846</v>
      </c>
      <c r="K586" s="263">
        <v>0</v>
      </c>
      <c r="L586" s="354">
        <v>39.027494808321961</v>
      </c>
      <c r="M586" s="101">
        <f>Table1[[#This Row],[Size of land (m2)]]*Table1[[#This Row],[Land Unit Rate ($/m2)]]</f>
        <v>0</v>
      </c>
      <c r="N586" s="261">
        <v>2021</v>
      </c>
      <c r="O586" s="219">
        <f>ROUND(IF(Table1[[#This Row],[Valuation Year]]=2016,(Table1[[#This Row],[Total Construction Cost ($)]]+Table1[[#This Row],[Land Value]])*('General Input Sheet'!$G$38/'General Input Sheet'!$G$43),Table1[[#This Row],[Total Construction Cost ($)]]+Table1[[#This Row],[Land Value]]),0)</f>
        <v>129091</v>
      </c>
      <c r="P586" s="139" t="str" cm="1">
        <f t="array" ref="P586">_xlfn.IFS(Table1[[#This Row],[Asset Class]]&lt;&gt;"Local","y",P$11=$E586,"y",Table1[[#This Row],[Asset Class]]="Local","")</f>
        <v/>
      </c>
      <c r="Q586" s="99" t="str" cm="1">
        <f t="array" ref="Q586">_xlfn.IFS(Table1[[#This Row],[Asset Class]]&lt;&gt;"Local","y",Q$11=$E586,"y",Table1[[#This Row],[Asset Class]]="Local","")</f>
        <v/>
      </c>
      <c r="R586" s="99" t="str" cm="1">
        <f t="array" ref="R586">_xlfn.IFS(Table1[[#This Row],[Asset Class]]&lt;&gt;"Local","y",R$11=$E586,"y",Table1[[#This Row],[Asset Class]]="Local","")</f>
        <v>y</v>
      </c>
      <c r="S586" s="358" t="str" cm="1">
        <f t="array" ref="S586">_xlfn.IFS(Table1[[#This Row],[Asset Class]]&lt;&gt;"Local","y",S$11=$E586,"y",Table1[[#This Row],[Asset Class]]="Local","")</f>
        <v/>
      </c>
      <c r="U586" s="109" t="str">
        <f>IF(Table1[[#This Row],[Asset Class]]&lt;&gt;"Local",0.25,IF(P586="y",1,""))</f>
        <v/>
      </c>
      <c r="V586" s="435" t="str">
        <f>IF(Table1[[#This Row],[Asset Class]]&lt;&gt;"Local",0.25,IF(Q586="y",1,""))</f>
        <v/>
      </c>
      <c r="W586" s="435">
        <f>IF(Table1[[#This Row],[Asset Class]]&lt;&gt;"Local",0.25,IF(R586="y",1,""))</f>
        <v>1</v>
      </c>
      <c r="X586" s="435" t="str">
        <f>IF(Table1[[#This Row],[Asset Class]]&lt;&gt;"Local",0.25,IF(S586="y",1,""))</f>
        <v/>
      </c>
      <c r="Y586" s="109">
        <f t="shared" si="49"/>
        <v>1</v>
      </c>
      <c r="AA586" s="274" t="str">
        <f t="shared" si="50"/>
        <v/>
      </c>
      <c r="AB586" s="275" t="str">
        <f t="shared" si="51"/>
        <v/>
      </c>
      <c r="AC586" s="275">
        <f t="shared" si="52"/>
        <v>129091</v>
      </c>
      <c r="AD586" s="275" t="str">
        <f t="shared" si="53"/>
        <v/>
      </c>
      <c r="AE586" s="276">
        <f t="shared" si="54"/>
        <v>129091</v>
      </c>
    </row>
    <row r="587" spans="2:31">
      <c r="B587" s="227" t="s">
        <v>1041</v>
      </c>
      <c r="C587" s="228" t="s">
        <v>1042</v>
      </c>
      <c r="D587" s="228" t="s">
        <v>105</v>
      </c>
      <c r="E587" s="228" t="s">
        <v>101</v>
      </c>
      <c r="F587" s="258" t="s">
        <v>135</v>
      </c>
      <c r="G587" s="374">
        <v>0.5</v>
      </c>
      <c r="H587" s="377">
        <v>13152.868259338589</v>
      </c>
      <c r="I587" s="382">
        <v>452.87898632773505</v>
      </c>
      <c r="J587" s="349">
        <f>Table1[[#This Row],[Embellishment Area (m2)]]*Table1[[#This Row],[Construction Unit Rate ($/m)]]*Table1[[#This Row],[Embellishment Area Factor]]</f>
        <v>2978328.8222957505</v>
      </c>
      <c r="K587" s="263">
        <v>0</v>
      </c>
      <c r="L587" s="354">
        <v>140.14546069071523</v>
      </c>
      <c r="M587" s="101">
        <f>Table1[[#This Row],[Size of land (m2)]]*Table1[[#This Row],[Land Unit Rate ($/m2)]]</f>
        <v>0</v>
      </c>
      <c r="N587" s="261">
        <v>2021</v>
      </c>
      <c r="O587" s="219">
        <f>ROUND(IF(Table1[[#This Row],[Valuation Year]]=2016,(Table1[[#This Row],[Total Construction Cost ($)]]+Table1[[#This Row],[Land Value]])*('General Input Sheet'!$G$38/'General Input Sheet'!$G$43),Table1[[#This Row],[Total Construction Cost ($)]]+Table1[[#This Row],[Land Value]]),0)</f>
        <v>2978329</v>
      </c>
      <c r="P587" s="139" t="str" cm="1">
        <f t="array" ref="P587">_xlfn.IFS(Table1[[#This Row],[Asset Class]]&lt;&gt;"Local","y",P$11=$E587,"y",Table1[[#This Row],[Asset Class]]="Local","")</f>
        <v>y</v>
      </c>
      <c r="Q587" s="99" t="str" cm="1">
        <f t="array" ref="Q587">_xlfn.IFS(Table1[[#This Row],[Asset Class]]&lt;&gt;"Local","y",Q$11=$E587,"y",Table1[[#This Row],[Asset Class]]="Local","")</f>
        <v>y</v>
      </c>
      <c r="R587" s="99" t="str" cm="1">
        <f t="array" ref="R587">_xlfn.IFS(Table1[[#This Row],[Asset Class]]&lt;&gt;"Local","y",R$11=$E587,"y",Table1[[#This Row],[Asset Class]]="Local","")</f>
        <v>y</v>
      </c>
      <c r="S587" s="358" t="str" cm="1">
        <f t="array" ref="S587">_xlfn.IFS(Table1[[#This Row],[Asset Class]]&lt;&gt;"Local","y",S$11=$E587,"y",Table1[[#This Row],[Asset Class]]="Local","")</f>
        <v>y</v>
      </c>
      <c r="U587" s="109">
        <f>IF(Table1[[#This Row],[Asset Class]]&lt;&gt;"Local",0.25,IF(P587="y",1,""))</f>
        <v>0.25</v>
      </c>
      <c r="V587" s="435">
        <f>IF(Table1[[#This Row],[Asset Class]]&lt;&gt;"Local",0.25,IF(Q587="y",1,""))</f>
        <v>0.25</v>
      </c>
      <c r="W587" s="435">
        <f>IF(Table1[[#This Row],[Asset Class]]&lt;&gt;"Local",0.25,IF(R587="y",1,""))</f>
        <v>0.25</v>
      </c>
      <c r="X587" s="435">
        <f>IF(Table1[[#This Row],[Asset Class]]&lt;&gt;"Local",0.25,IF(S587="y",1,""))</f>
        <v>0.25</v>
      </c>
      <c r="Y587" s="109">
        <f t="shared" si="49"/>
        <v>1</v>
      </c>
      <c r="AA587" s="274">
        <f t="shared" si="50"/>
        <v>744582.25</v>
      </c>
      <c r="AB587" s="275">
        <f t="shared" si="51"/>
        <v>744582.25</v>
      </c>
      <c r="AC587" s="275">
        <f t="shared" si="52"/>
        <v>744582.25</v>
      </c>
      <c r="AD587" s="275">
        <f t="shared" si="53"/>
        <v>744582.25</v>
      </c>
      <c r="AE587" s="276">
        <f t="shared" si="54"/>
        <v>2978329</v>
      </c>
    </row>
    <row r="588" spans="2:31">
      <c r="B588" s="227" t="s">
        <v>1043</v>
      </c>
      <c r="C588" s="228" t="s">
        <v>1044</v>
      </c>
      <c r="D588" s="228" t="s">
        <v>105</v>
      </c>
      <c r="E588" s="228" t="s">
        <v>101</v>
      </c>
      <c r="F588" s="258" t="s">
        <v>102</v>
      </c>
      <c r="G588" s="374">
        <v>0.5</v>
      </c>
      <c r="H588" s="377">
        <v>12976.964787385215</v>
      </c>
      <c r="I588" s="382">
        <v>452.87898632773505</v>
      </c>
      <c r="J588" s="349">
        <f>Table1[[#This Row],[Embellishment Area (m2)]]*Table1[[#This Row],[Construction Unit Rate ($/m)]]*Table1[[#This Row],[Embellishment Area Factor]]</f>
        <v>2938497.3292608643</v>
      </c>
      <c r="K588" s="263">
        <v>0</v>
      </c>
      <c r="L588" s="354">
        <v>140.14546069071523</v>
      </c>
      <c r="M588" s="101">
        <f>Table1[[#This Row],[Size of land (m2)]]*Table1[[#This Row],[Land Unit Rate ($/m2)]]</f>
        <v>0</v>
      </c>
      <c r="N588" s="261">
        <v>2021</v>
      </c>
      <c r="O588" s="219">
        <f>ROUND(IF(Table1[[#This Row],[Valuation Year]]=2016,(Table1[[#This Row],[Total Construction Cost ($)]]+Table1[[#This Row],[Land Value]])*('General Input Sheet'!$G$38/'General Input Sheet'!$G$43),Table1[[#This Row],[Total Construction Cost ($)]]+Table1[[#This Row],[Land Value]]),0)</f>
        <v>2938497</v>
      </c>
      <c r="P588" s="139" t="str" cm="1">
        <f t="array" ref="P588">_xlfn.IFS(Table1[[#This Row],[Asset Class]]&lt;&gt;"Local","y",P$11=$E588,"y",Table1[[#This Row],[Asset Class]]="Local","")</f>
        <v>y</v>
      </c>
      <c r="Q588" s="99" t="str" cm="1">
        <f t="array" ref="Q588">_xlfn.IFS(Table1[[#This Row],[Asset Class]]&lt;&gt;"Local","y",Q$11=$E588,"y",Table1[[#This Row],[Asset Class]]="Local","")</f>
        <v>y</v>
      </c>
      <c r="R588" s="99" t="str" cm="1">
        <f t="array" ref="R588">_xlfn.IFS(Table1[[#This Row],[Asset Class]]&lt;&gt;"Local","y",R$11=$E588,"y",Table1[[#This Row],[Asset Class]]="Local","")</f>
        <v>y</v>
      </c>
      <c r="S588" s="358" t="str" cm="1">
        <f t="array" ref="S588">_xlfn.IFS(Table1[[#This Row],[Asset Class]]&lt;&gt;"Local","y",S$11=$E588,"y",Table1[[#This Row],[Asset Class]]="Local","")</f>
        <v>y</v>
      </c>
      <c r="U588" s="109">
        <f>IF(Table1[[#This Row],[Asset Class]]&lt;&gt;"Local",0.25,IF(P588="y",1,""))</f>
        <v>0.25</v>
      </c>
      <c r="V588" s="435">
        <f>IF(Table1[[#This Row],[Asset Class]]&lt;&gt;"Local",0.25,IF(Q588="y",1,""))</f>
        <v>0.25</v>
      </c>
      <c r="W588" s="435">
        <f>IF(Table1[[#This Row],[Asset Class]]&lt;&gt;"Local",0.25,IF(R588="y",1,""))</f>
        <v>0.25</v>
      </c>
      <c r="X588" s="435">
        <f>IF(Table1[[#This Row],[Asset Class]]&lt;&gt;"Local",0.25,IF(S588="y",1,""))</f>
        <v>0.25</v>
      </c>
      <c r="Y588" s="109">
        <f t="shared" si="49"/>
        <v>1</v>
      </c>
      <c r="AA588" s="274">
        <f t="shared" si="50"/>
        <v>734624.25</v>
      </c>
      <c r="AB588" s="275">
        <f t="shared" si="51"/>
        <v>734624.25</v>
      </c>
      <c r="AC588" s="275">
        <f t="shared" si="52"/>
        <v>734624.25</v>
      </c>
      <c r="AD588" s="275">
        <f t="shared" si="53"/>
        <v>734624.25</v>
      </c>
      <c r="AE588" s="276">
        <f t="shared" si="54"/>
        <v>2938497</v>
      </c>
    </row>
    <row r="589" spans="2:31">
      <c r="B589" s="227" t="s">
        <v>1043</v>
      </c>
      <c r="C589" s="228" t="s">
        <v>1045</v>
      </c>
      <c r="D589" s="228" t="s">
        <v>105</v>
      </c>
      <c r="E589" s="228" t="s">
        <v>101</v>
      </c>
      <c r="F589" s="258" t="s">
        <v>107</v>
      </c>
      <c r="G589" s="374">
        <v>0.5</v>
      </c>
      <c r="H589" s="377">
        <v>4593.5942933512897</v>
      </c>
      <c r="I589" s="382">
        <v>452.87898632773505</v>
      </c>
      <c r="J589" s="349">
        <f>Table1[[#This Row],[Embellishment Area (m2)]]*Table1[[#This Row],[Construction Unit Rate ($/m)]]*Table1[[#This Row],[Embellishment Area Factor]]</f>
        <v>1040171.1635869002</v>
      </c>
      <c r="K589" s="263">
        <v>0</v>
      </c>
      <c r="L589" s="354">
        <v>140.14546069071523</v>
      </c>
      <c r="M589" s="101">
        <f>Table1[[#This Row],[Size of land (m2)]]*Table1[[#This Row],[Land Unit Rate ($/m2)]]</f>
        <v>0</v>
      </c>
      <c r="N589" s="261">
        <v>2021</v>
      </c>
      <c r="O589" s="219">
        <f>ROUND(IF(Table1[[#This Row],[Valuation Year]]=2016,(Table1[[#This Row],[Total Construction Cost ($)]]+Table1[[#This Row],[Land Value]])*('General Input Sheet'!$G$38/'General Input Sheet'!$G$43),Table1[[#This Row],[Total Construction Cost ($)]]+Table1[[#This Row],[Land Value]]),0)</f>
        <v>1040171</v>
      </c>
      <c r="P589" s="139" t="str" cm="1">
        <f t="array" ref="P589">_xlfn.IFS(Table1[[#This Row],[Asset Class]]&lt;&gt;"Local","y",P$11=$E589,"y",Table1[[#This Row],[Asset Class]]="Local","")</f>
        <v>y</v>
      </c>
      <c r="Q589" s="99" t="str" cm="1">
        <f t="array" ref="Q589">_xlfn.IFS(Table1[[#This Row],[Asset Class]]&lt;&gt;"Local","y",Q$11=$E589,"y",Table1[[#This Row],[Asset Class]]="Local","")</f>
        <v>y</v>
      </c>
      <c r="R589" s="99" t="str" cm="1">
        <f t="array" ref="R589">_xlfn.IFS(Table1[[#This Row],[Asset Class]]&lt;&gt;"Local","y",R$11=$E589,"y",Table1[[#This Row],[Asset Class]]="Local","")</f>
        <v>y</v>
      </c>
      <c r="S589" s="358" t="str" cm="1">
        <f t="array" ref="S589">_xlfn.IFS(Table1[[#This Row],[Asset Class]]&lt;&gt;"Local","y",S$11=$E589,"y",Table1[[#This Row],[Asset Class]]="Local","")</f>
        <v>y</v>
      </c>
      <c r="U589" s="109">
        <f>IF(Table1[[#This Row],[Asset Class]]&lt;&gt;"Local",0.25,IF(P589="y",1,""))</f>
        <v>0.25</v>
      </c>
      <c r="V589" s="435">
        <f>IF(Table1[[#This Row],[Asset Class]]&lt;&gt;"Local",0.25,IF(Q589="y",1,""))</f>
        <v>0.25</v>
      </c>
      <c r="W589" s="435">
        <f>IF(Table1[[#This Row],[Asset Class]]&lt;&gt;"Local",0.25,IF(R589="y",1,""))</f>
        <v>0.25</v>
      </c>
      <c r="X589" s="435">
        <f>IF(Table1[[#This Row],[Asset Class]]&lt;&gt;"Local",0.25,IF(S589="y",1,""))</f>
        <v>0.25</v>
      </c>
      <c r="Y589" s="109">
        <f t="shared" si="49"/>
        <v>1</v>
      </c>
      <c r="AA589" s="274">
        <f t="shared" si="50"/>
        <v>260042.75</v>
      </c>
      <c r="AB589" s="275">
        <f t="shared" si="51"/>
        <v>260042.75</v>
      </c>
      <c r="AC589" s="275">
        <f t="shared" si="52"/>
        <v>260042.75</v>
      </c>
      <c r="AD589" s="275">
        <f t="shared" si="53"/>
        <v>260042.75</v>
      </c>
      <c r="AE589" s="276">
        <f t="shared" si="54"/>
        <v>1040171</v>
      </c>
    </row>
    <row r="590" spans="2:31">
      <c r="B590" s="227" t="s">
        <v>1043</v>
      </c>
      <c r="C590" s="228" t="s">
        <v>1046</v>
      </c>
      <c r="D590" s="228" t="s">
        <v>105</v>
      </c>
      <c r="E590" s="228" t="s">
        <v>101</v>
      </c>
      <c r="F590" s="258" t="s">
        <v>107</v>
      </c>
      <c r="G590" s="374">
        <v>0.5</v>
      </c>
      <c r="H590" s="377">
        <v>3849.4041080027964</v>
      </c>
      <c r="I590" s="382">
        <v>452.87898632773505</v>
      </c>
      <c r="J590" s="349">
        <f>Table1[[#This Row],[Embellishment Area (m2)]]*Table1[[#This Row],[Construction Unit Rate ($/m)]]*Table1[[#This Row],[Embellishment Area Factor]]</f>
        <v>871657.11519906274</v>
      </c>
      <c r="K590" s="263">
        <v>0</v>
      </c>
      <c r="L590" s="354">
        <v>140.14546069071523</v>
      </c>
      <c r="M590" s="101">
        <f>Table1[[#This Row],[Size of land (m2)]]*Table1[[#This Row],[Land Unit Rate ($/m2)]]</f>
        <v>0</v>
      </c>
      <c r="N590" s="261">
        <v>2021</v>
      </c>
      <c r="O590" s="219">
        <f>ROUND(IF(Table1[[#This Row],[Valuation Year]]=2016,(Table1[[#This Row],[Total Construction Cost ($)]]+Table1[[#This Row],[Land Value]])*('General Input Sheet'!$G$38/'General Input Sheet'!$G$43),Table1[[#This Row],[Total Construction Cost ($)]]+Table1[[#This Row],[Land Value]]),0)</f>
        <v>871657</v>
      </c>
      <c r="P590" s="139" t="str" cm="1">
        <f t="array" ref="P590">_xlfn.IFS(Table1[[#This Row],[Asset Class]]&lt;&gt;"Local","y",P$11=$E590,"y",Table1[[#This Row],[Asset Class]]="Local","")</f>
        <v>y</v>
      </c>
      <c r="Q590" s="99" t="str" cm="1">
        <f t="array" ref="Q590">_xlfn.IFS(Table1[[#This Row],[Asset Class]]&lt;&gt;"Local","y",Q$11=$E590,"y",Table1[[#This Row],[Asset Class]]="Local","")</f>
        <v>y</v>
      </c>
      <c r="R590" s="99" t="str" cm="1">
        <f t="array" ref="R590">_xlfn.IFS(Table1[[#This Row],[Asset Class]]&lt;&gt;"Local","y",R$11=$E590,"y",Table1[[#This Row],[Asset Class]]="Local","")</f>
        <v>y</v>
      </c>
      <c r="S590" s="358" t="str" cm="1">
        <f t="array" ref="S590">_xlfn.IFS(Table1[[#This Row],[Asset Class]]&lt;&gt;"Local","y",S$11=$E590,"y",Table1[[#This Row],[Asset Class]]="Local","")</f>
        <v>y</v>
      </c>
      <c r="U590" s="109">
        <f>IF(Table1[[#This Row],[Asset Class]]&lt;&gt;"Local",0.25,IF(P590="y",1,""))</f>
        <v>0.25</v>
      </c>
      <c r="V590" s="435">
        <f>IF(Table1[[#This Row],[Asset Class]]&lt;&gt;"Local",0.25,IF(Q590="y",1,""))</f>
        <v>0.25</v>
      </c>
      <c r="W590" s="435">
        <f>IF(Table1[[#This Row],[Asset Class]]&lt;&gt;"Local",0.25,IF(R590="y",1,""))</f>
        <v>0.25</v>
      </c>
      <c r="X590" s="435">
        <f>IF(Table1[[#This Row],[Asset Class]]&lt;&gt;"Local",0.25,IF(S590="y",1,""))</f>
        <v>0.25</v>
      </c>
      <c r="Y590" s="109">
        <f t="shared" si="49"/>
        <v>1</v>
      </c>
      <c r="AA590" s="274">
        <f t="shared" si="50"/>
        <v>217914.25</v>
      </c>
      <c r="AB590" s="275">
        <f t="shared" si="51"/>
        <v>217914.25</v>
      </c>
      <c r="AC590" s="275">
        <f t="shared" si="52"/>
        <v>217914.25</v>
      </c>
      <c r="AD590" s="275">
        <f t="shared" si="53"/>
        <v>217914.25</v>
      </c>
      <c r="AE590" s="276">
        <f t="shared" si="54"/>
        <v>871657</v>
      </c>
    </row>
    <row r="591" spans="2:31">
      <c r="B591" s="227" t="s">
        <v>1047</v>
      </c>
      <c r="C591" s="228" t="s">
        <v>1048</v>
      </c>
      <c r="D591" s="228" t="s">
        <v>110</v>
      </c>
      <c r="E591" s="228" t="s">
        <v>101</v>
      </c>
      <c r="F591" s="258" t="s">
        <v>102</v>
      </c>
      <c r="G591" s="374">
        <v>0.5</v>
      </c>
      <c r="H591" s="377">
        <v>2583.1394512489996</v>
      </c>
      <c r="I591" s="382">
        <v>143.96305955739601</v>
      </c>
      <c r="J591" s="349">
        <f>Table1[[#This Row],[Embellishment Area (m2)]]*Table1[[#This Row],[Construction Unit Rate ($/m)]]*Table1[[#This Row],[Embellishment Area Factor]]</f>
        <v>185938.32933260949</v>
      </c>
      <c r="K591" s="263">
        <v>5166.2789024979993</v>
      </c>
      <c r="L591" s="354">
        <v>39.027494808321961</v>
      </c>
      <c r="M591" s="101">
        <f>Table1[[#This Row],[Size of land (m2)]]*Table1[[#This Row],[Land Unit Rate ($/m2)]]</f>
        <v>201626.92304558394</v>
      </c>
      <c r="N591" s="261">
        <v>2021</v>
      </c>
      <c r="O591" s="219">
        <f>ROUND(IF(Table1[[#This Row],[Valuation Year]]=2016,(Table1[[#This Row],[Total Construction Cost ($)]]+Table1[[#This Row],[Land Value]])*('General Input Sheet'!$G$38/'General Input Sheet'!$G$43),Table1[[#This Row],[Total Construction Cost ($)]]+Table1[[#This Row],[Land Value]]),0)</f>
        <v>387565</v>
      </c>
      <c r="P591" s="139" t="str" cm="1">
        <f t="array" ref="P591">_xlfn.IFS(Table1[[#This Row],[Asset Class]]&lt;&gt;"Local","y",P$11=$E591,"y",Table1[[#This Row],[Asset Class]]="Local","")</f>
        <v/>
      </c>
      <c r="Q591" s="99" t="str" cm="1">
        <f t="array" ref="Q591">_xlfn.IFS(Table1[[#This Row],[Asset Class]]&lt;&gt;"Local","y",Q$11=$E591,"y",Table1[[#This Row],[Asset Class]]="Local","")</f>
        <v/>
      </c>
      <c r="R591" s="99" t="str" cm="1">
        <f t="array" ref="R591">_xlfn.IFS(Table1[[#This Row],[Asset Class]]&lt;&gt;"Local","y",R$11=$E591,"y",Table1[[#This Row],[Asset Class]]="Local","")</f>
        <v>y</v>
      </c>
      <c r="S591" s="358" t="str" cm="1">
        <f t="array" ref="S591">_xlfn.IFS(Table1[[#This Row],[Asset Class]]&lt;&gt;"Local","y",S$11=$E591,"y",Table1[[#This Row],[Asset Class]]="Local","")</f>
        <v/>
      </c>
      <c r="U591" s="109" t="str">
        <f>IF(Table1[[#This Row],[Asset Class]]&lt;&gt;"Local",0.25,IF(P591="y",1,""))</f>
        <v/>
      </c>
      <c r="V591" s="435" t="str">
        <f>IF(Table1[[#This Row],[Asset Class]]&lt;&gt;"Local",0.25,IF(Q591="y",1,""))</f>
        <v/>
      </c>
      <c r="W591" s="435">
        <f>IF(Table1[[#This Row],[Asset Class]]&lt;&gt;"Local",0.25,IF(R591="y",1,""))</f>
        <v>1</v>
      </c>
      <c r="X591" s="435" t="str">
        <f>IF(Table1[[#This Row],[Asset Class]]&lt;&gt;"Local",0.25,IF(S591="y",1,""))</f>
        <v/>
      </c>
      <c r="Y591" s="109">
        <f t="shared" ref="Y591:Y654" si="55">SUM(U591:X591)</f>
        <v>1</v>
      </c>
      <c r="AA591" s="274" t="str">
        <f t="shared" ref="AA591:AA654" si="56">IF(U591="","",(U591/$Y591)*$O591)</f>
        <v/>
      </c>
      <c r="AB591" s="275" t="str">
        <f t="shared" ref="AB591:AB654" si="57">IF(V591="","",(V591/$Y591)*$O591)</f>
        <v/>
      </c>
      <c r="AC591" s="275">
        <f t="shared" ref="AC591:AC654" si="58">IF(W591="","",(W591/$Y591)*$O591)</f>
        <v>387565</v>
      </c>
      <c r="AD591" s="275" t="str">
        <f t="shared" ref="AD591:AD654" si="59">IF(X591="","",(X591/$Y591)*$O591)</f>
        <v/>
      </c>
      <c r="AE591" s="276">
        <f t="shared" ref="AE591:AE654" si="60">SUM(AA591:AD591)</f>
        <v>387565</v>
      </c>
    </row>
    <row r="592" spans="2:31">
      <c r="B592" s="227" t="s">
        <v>1049</v>
      </c>
      <c r="C592" s="228" t="s">
        <v>1050</v>
      </c>
      <c r="D592" s="228" t="s">
        <v>110</v>
      </c>
      <c r="E592" s="228" t="s">
        <v>101</v>
      </c>
      <c r="F592" s="258" t="s">
        <v>102</v>
      </c>
      <c r="G592" s="374">
        <v>0.5</v>
      </c>
      <c r="H592" s="377">
        <v>3021.0673804633116</v>
      </c>
      <c r="I592" s="382">
        <v>143.96305955739601</v>
      </c>
      <c r="J592" s="349">
        <f>Table1[[#This Row],[Embellishment Area (m2)]]*Table1[[#This Row],[Construction Unit Rate ($/m)]]*Table1[[#This Row],[Embellishment Area Factor]]</f>
        <v>217461.05161027305</v>
      </c>
      <c r="K592" s="263">
        <v>6042.1347609266231</v>
      </c>
      <c r="L592" s="354">
        <v>39.027494808321961</v>
      </c>
      <c r="M592" s="101">
        <f>Table1[[#This Row],[Size of land (m2)]]*Table1[[#This Row],[Land Unit Rate ($/m2)]]</f>
        <v>235809.38301324545</v>
      </c>
      <c r="N592" s="261">
        <v>2021</v>
      </c>
      <c r="O592" s="219">
        <f>ROUND(IF(Table1[[#This Row],[Valuation Year]]=2016,(Table1[[#This Row],[Total Construction Cost ($)]]+Table1[[#This Row],[Land Value]])*('General Input Sheet'!$G$38/'General Input Sheet'!$G$43),Table1[[#This Row],[Total Construction Cost ($)]]+Table1[[#This Row],[Land Value]]),0)</f>
        <v>453270</v>
      </c>
      <c r="P592" s="139" t="str" cm="1">
        <f t="array" ref="P592">_xlfn.IFS(Table1[[#This Row],[Asset Class]]&lt;&gt;"Local","y",P$11=$E592,"y",Table1[[#This Row],[Asset Class]]="Local","")</f>
        <v/>
      </c>
      <c r="Q592" s="99" t="str" cm="1">
        <f t="array" ref="Q592">_xlfn.IFS(Table1[[#This Row],[Asset Class]]&lt;&gt;"Local","y",Q$11=$E592,"y",Table1[[#This Row],[Asset Class]]="Local","")</f>
        <v/>
      </c>
      <c r="R592" s="99" t="str" cm="1">
        <f t="array" ref="R592">_xlfn.IFS(Table1[[#This Row],[Asset Class]]&lt;&gt;"Local","y",R$11=$E592,"y",Table1[[#This Row],[Asset Class]]="Local","")</f>
        <v>y</v>
      </c>
      <c r="S592" s="358" t="str" cm="1">
        <f t="array" ref="S592">_xlfn.IFS(Table1[[#This Row],[Asset Class]]&lt;&gt;"Local","y",S$11=$E592,"y",Table1[[#This Row],[Asset Class]]="Local","")</f>
        <v/>
      </c>
      <c r="U592" s="109" t="str">
        <f>IF(Table1[[#This Row],[Asset Class]]&lt;&gt;"Local",0.25,IF(P592="y",1,""))</f>
        <v/>
      </c>
      <c r="V592" s="435" t="str">
        <f>IF(Table1[[#This Row],[Asset Class]]&lt;&gt;"Local",0.25,IF(Q592="y",1,""))</f>
        <v/>
      </c>
      <c r="W592" s="435">
        <f>IF(Table1[[#This Row],[Asset Class]]&lt;&gt;"Local",0.25,IF(R592="y",1,""))</f>
        <v>1</v>
      </c>
      <c r="X592" s="435" t="str">
        <f>IF(Table1[[#This Row],[Asset Class]]&lt;&gt;"Local",0.25,IF(S592="y",1,""))</f>
        <v/>
      </c>
      <c r="Y592" s="109">
        <f t="shared" si="55"/>
        <v>1</v>
      </c>
      <c r="AA592" s="274" t="str">
        <f t="shared" si="56"/>
        <v/>
      </c>
      <c r="AB592" s="275" t="str">
        <f t="shared" si="57"/>
        <v/>
      </c>
      <c r="AC592" s="275">
        <f t="shared" si="58"/>
        <v>453270</v>
      </c>
      <c r="AD592" s="275" t="str">
        <f t="shared" si="59"/>
        <v/>
      </c>
      <c r="AE592" s="276">
        <f t="shared" si="60"/>
        <v>453270</v>
      </c>
    </row>
    <row r="593" spans="2:31">
      <c r="B593" s="227" t="s">
        <v>1051</v>
      </c>
      <c r="C593" s="228" t="s">
        <v>1052</v>
      </c>
      <c r="D593" s="228" t="s">
        <v>100</v>
      </c>
      <c r="E593" s="228" t="s">
        <v>101</v>
      </c>
      <c r="F593" s="258" t="s">
        <v>107</v>
      </c>
      <c r="G593" s="374">
        <v>0.5</v>
      </c>
      <c r="H593" s="377">
        <v>14796.7493008687</v>
      </c>
      <c r="I593" s="382">
        <v>359.58638055692694</v>
      </c>
      <c r="J593" s="349">
        <f>Table1[[#This Row],[Embellishment Area (m2)]]*Table1[[#This Row],[Construction Unit Rate ($/m)]]*Table1[[#This Row],[Embellishment Area Factor]]</f>
        <v>2660354.7625538073</v>
      </c>
      <c r="K593" s="263">
        <v>29593.498601737399</v>
      </c>
      <c r="L593" s="354">
        <v>107.04131349308125</v>
      </c>
      <c r="M593" s="101">
        <f>Table1[[#This Row],[Size of land (m2)]]*Table1[[#This Row],[Land Unit Rate ($/m2)]]</f>
        <v>3167726.9611856346</v>
      </c>
      <c r="N593" s="261">
        <v>2021</v>
      </c>
      <c r="O593" s="219">
        <f>ROUND(IF(Table1[[#This Row],[Valuation Year]]=2016,(Table1[[#This Row],[Total Construction Cost ($)]]+Table1[[#This Row],[Land Value]])*('General Input Sheet'!$G$38/'General Input Sheet'!$G$43),Table1[[#This Row],[Total Construction Cost ($)]]+Table1[[#This Row],[Land Value]]),0)</f>
        <v>5828082</v>
      </c>
      <c r="P593" s="139" t="str" cm="1">
        <f t="array" ref="P593">_xlfn.IFS(Table1[[#This Row],[Asset Class]]&lt;&gt;"Local","y",P$11=$E593,"y",Table1[[#This Row],[Asset Class]]="Local","")</f>
        <v>y</v>
      </c>
      <c r="Q593" s="99" t="str" cm="1">
        <f t="array" ref="Q593">_xlfn.IFS(Table1[[#This Row],[Asset Class]]&lt;&gt;"Local","y",Q$11=$E593,"y",Table1[[#This Row],[Asset Class]]="Local","")</f>
        <v>y</v>
      </c>
      <c r="R593" s="99" t="str" cm="1">
        <f t="array" ref="R593">_xlfn.IFS(Table1[[#This Row],[Asset Class]]&lt;&gt;"Local","y",R$11=$E593,"y",Table1[[#This Row],[Asset Class]]="Local","")</f>
        <v>y</v>
      </c>
      <c r="S593" s="358" t="str" cm="1">
        <f t="array" ref="S593">_xlfn.IFS(Table1[[#This Row],[Asset Class]]&lt;&gt;"Local","y",S$11=$E593,"y",Table1[[#This Row],[Asset Class]]="Local","")</f>
        <v>y</v>
      </c>
      <c r="U593" s="109">
        <f>IF(Table1[[#This Row],[Asset Class]]&lt;&gt;"Local",0.25,IF(P593="y",1,""))</f>
        <v>0.25</v>
      </c>
      <c r="V593" s="435">
        <f>IF(Table1[[#This Row],[Asset Class]]&lt;&gt;"Local",0.25,IF(Q593="y",1,""))</f>
        <v>0.25</v>
      </c>
      <c r="W593" s="435">
        <f>IF(Table1[[#This Row],[Asset Class]]&lt;&gt;"Local",0.25,IF(R593="y",1,""))</f>
        <v>0.25</v>
      </c>
      <c r="X593" s="435">
        <f>IF(Table1[[#This Row],[Asset Class]]&lt;&gt;"Local",0.25,IF(S593="y",1,""))</f>
        <v>0.25</v>
      </c>
      <c r="Y593" s="109">
        <f t="shared" si="55"/>
        <v>1</v>
      </c>
      <c r="AA593" s="274">
        <f t="shared" si="56"/>
        <v>1457020.5</v>
      </c>
      <c r="AB593" s="275">
        <f t="shared" si="57"/>
        <v>1457020.5</v>
      </c>
      <c r="AC593" s="275">
        <f t="shared" si="58"/>
        <v>1457020.5</v>
      </c>
      <c r="AD593" s="275">
        <f t="shared" si="59"/>
        <v>1457020.5</v>
      </c>
      <c r="AE593" s="276">
        <f t="shared" si="60"/>
        <v>5828082</v>
      </c>
    </row>
    <row r="594" spans="2:31">
      <c r="B594" s="227" t="s">
        <v>1053</v>
      </c>
      <c r="C594" s="228" t="s">
        <v>1054</v>
      </c>
      <c r="D594" s="228" t="s">
        <v>100</v>
      </c>
      <c r="E594" s="228" t="s">
        <v>101</v>
      </c>
      <c r="F594" s="258" t="s">
        <v>107</v>
      </c>
      <c r="G594" s="374">
        <v>0.5</v>
      </c>
      <c r="H594" s="377">
        <v>19413.555915935201</v>
      </c>
      <c r="I594" s="382">
        <v>359.58638055692694</v>
      </c>
      <c r="J594" s="349">
        <f>Table1[[#This Row],[Embellishment Area (m2)]]*Table1[[#This Row],[Construction Unit Rate ($/m)]]*Table1[[#This Row],[Embellishment Area Factor]]</f>
        <v>3490425.1527753277</v>
      </c>
      <c r="K594" s="263">
        <v>38827.111831870403</v>
      </c>
      <c r="L594" s="354">
        <v>107.04131349308125</v>
      </c>
      <c r="M594" s="101">
        <f>Table1[[#This Row],[Size of land (m2)]]*Table1[[#This Row],[Land Unit Rate ($/m2)]]</f>
        <v>4156105.0496261641</v>
      </c>
      <c r="N594" s="261">
        <v>2021</v>
      </c>
      <c r="O594" s="219">
        <f>ROUND(IF(Table1[[#This Row],[Valuation Year]]=2016,(Table1[[#This Row],[Total Construction Cost ($)]]+Table1[[#This Row],[Land Value]])*('General Input Sheet'!$G$38/'General Input Sheet'!$G$43),Table1[[#This Row],[Total Construction Cost ($)]]+Table1[[#This Row],[Land Value]]),0)</f>
        <v>7646530</v>
      </c>
      <c r="P594" s="139" t="str" cm="1">
        <f t="array" ref="P594">_xlfn.IFS(Table1[[#This Row],[Asset Class]]&lt;&gt;"Local","y",P$11=$E594,"y",Table1[[#This Row],[Asset Class]]="Local","")</f>
        <v>y</v>
      </c>
      <c r="Q594" s="99" t="str" cm="1">
        <f t="array" ref="Q594">_xlfn.IFS(Table1[[#This Row],[Asset Class]]&lt;&gt;"Local","y",Q$11=$E594,"y",Table1[[#This Row],[Asset Class]]="Local","")</f>
        <v>y</v>
      </c>
      <c r="R594" s="99" t="str" cm="1">
        <f t="array" ref="R594">_xlfn.IFS(Table1[[#This Row],[Asset Class]]&lt;&gt;"Local","y",R$11=$E594,"y",Table1[[#This Row],[Asset Class]]="Local","")</f>
        <v>y</v>
      </c>
      <c r="S594" s="358" t="str" cm="1">
        <f t="array" ref="S594">_xlfn.IFS(Table1[[#This Row],[Asset Class]]&lt;&gt;"Local","y",S$11=$E594,"y",Table1[[#This Row],[Asset Class]]="Local","")</f>
        <v>y</v>
      </c>
      <c r="U594" s="109">
        <f>IF(Table1[[#This Row],[Asset Class]]&lt;&gt;"Local",0.25,IF(P594="y",1,""))</f>
        <v>0.25</v>
      </c>
      <c r="V594" s="435">
        <f>IF(Table1[[#This Row],[Asset Class]]&lt;&gt;"Local",0.25,IF(Q594="y",1,""))</f>
        <v>0.25</v>
      </c>
      <c r="W594" s="435">
        <f>IF(Table1[[#This Row],[Asset Class]]&lt;&gt;"Local",0.25,IF(R594="y",1,""))</f>
        <v>0.25</v>
      </c>
      <c r="X594" s="435">
        <f>IF(Table1[[#This Row],[Asset Class]]&lt;&gt;"Local",0.25,IF(S594="y",1,""))</f>
        <v>0.25</v>
      </c>
      <c r="Y594" s="109">
        <f t="shared" si="55"/>
        <v>1</v>
      </c>
      <c r="AA594" s="274">
        <f t="shared" si="56"/>
        <v>1911632.5</v>
      </c>
      <c r="AB594" s="275">
        <f t="shared" si="57"/>
        <v>1911632.5</v>
      </c>
      <c r="AC594" s="275">
        <f t="shared" si="58"/>
        <v>1911632.5</v>
      </c>
      <c r="AD594" s="275">
        <f t="shared" si="59"/>
        <v>1911632.5</v>
      </c>
      <c r="AE594" s="276">
        <f t="shared" si="60"/>
        <v>7646530</v>
      </c>
    </row>
    <row r="595" spans="2:31">
      <c r="B595" s="227" t="s">
        <v>1055</v>
      </c>
      <c r="C595" s="228" t="s">
        <v>1056</v>
      </c>
      <c r="D595" s="228" t="s">
        <v>110</v>
      </c>
      <c r="E595" s="228" t="s">
        <v>101</v>
      </c>
      <c r="F595" s="258" t="s">
        <v>102</v>
      </c>
      <c r="G595" s="374">
        <v>0.5</v>
      </c>
      <c r="H595" s="377">
        <v>1846.676964409472</v>
      </c>
      <c r="I595" s="382">
        <v>143.96305955739601</v>
      </c>
      <c r="J595" s="349">
        <f>Table1[[#This Row],[Embellishment Area (m2)]]*Table1[[#This Row],[Construction Unit Rate ($/m)]]*Table1[[#This Row],[Embellishment Area Factor]]</f>
        <v>132926.63290527606</v>
      </c>
      <c r="K595" s="263">
        <v>3693.353928818944</v>
      </c>
      <c r="L595" s="354">
        <v>39.027494808321961</v>
      </c>
      <c r="M595" s="101">
        <f>Table1[[#This Row],[Size of land (m2)]]*Table1[[#This Row],[Land Unit Rate ($/m2)]]</f>
        <v>144142.35128227685</v>
      </c>
      <c r="N595" s="261">
        <v>2021</v>
      </c>
      <c r="O595" s="219">
        <f>ROUND(IF(Table1[[#This Row],[Valuation Year]]=2016,(Table1[[#This Row],[Total Construction Cost ($)]]+Table1[[#This Row],[Land Value]])*('General Input Sheet'!$G$38/'General Input Sheet'!$G$43),Table1[[#This Row],[Total Construction Cost ($)]]+Table1[[#This Row],[Land Value]]),0)</f>
        <v>277069</v>
      </c>
      <c r="P595" s="139" t="str" cm="1">
        <f t="array" ref="P595">_xlfn.IFS(Table1[[#This Row],[Asset Class]]&lt;&gt;"Local","y",P$11=$E595,"y",Table1[[#This Row],[Asset Class]]="Local","")</f>
        <v/>
      </c>
      <c r="Q595" s="99" t="str" cm="1">
        <f t="array" ref="Q595">_xlfn.IFS(Table1[[#This Row],[Asset Class]]&lt;&gt;"Local","y",Q$11=$E595,"y",Table1[[#This Row],[Asset Class]]="Local","")</f>
        <v/>
      </c>
      <c r="R595" s="99" t="str" cm="1">
        <f t="array" ref="R595">_xlfn.IFS(Table1[[#This Row],[Asset Class]]&lt;&gt;"Local","y",R$11=$E595,"y",Table1[[#This Row],[Asset Class]]="Local","")</f>
        <v>y</v>
      </c>
      <c r="S595" s="358" t="str" cm="1">
        <f t="array" ref="S595">_xlfn.IFS(Table1[[#This Row],[Asset Class]]&lt;&gt;"Local","y",S$11=$E595,"y",Table1[[#This Row],[Asset Class]]="Local","")</f>
        <v/>
      </c>
      <c r="U595" s="109" t="str">
        <f>IF(Table1[[#This Row],[Asset Class]]&lt;&gt;"Local",0.25,IF(P595="y",1,""))</f>
        <v/>
      </c>
      <c r="V595" s="435" t="str">
        <f>IF(Table1[[#This Row],[Asset Class]]&lt;&gt;"Local",0.25,IF(Q595="y",1,""))</f>
        <v/>
      </c>
      <c r="W595" s="435">
        <f>IF(Table1[[#This Row],[Asset Class]]&lt;&gt;"Local",0.25,IF(R595="y",1,""))</f>
        <v>1</v>
      </c>
      <c r="X595" s="435" t="str">
        <f>IF(Table1[[#This Row],[Asset Class]]&lt;&gt;"Local",0.25,IF(S595="y",1,""))</f>
        <v/>
      </c>
      <c r="Y595" s="109">
        <f t="shared" si="55"/>
        <v>1</v>
      </c>
      <c r="AA595" s="274" t="str">
        <f t="shared" si="56"/>
        <v/>
      </c>
      <c r="AB595" s="275" t="str">
        <f t="shared" si="57"/>
        <v/>
      </c>
      <c r="AC595" s="275">
        <f t="shared" si="58"/>
        <v>277069</v>
      </c>
      <c r="AD595" s="275" t="str">
        <f t="shared" si="59"/>
        <v/>
      </c>
      <c r="AE595" s="276">
        <f t="shared" si="60"/>
        <v>277069</v>
      </c>
    </row>
    <row r="596" spans="2:31">
      <c r="B596" s="227" t="s">
        <v>1057</v>
      </c>
      <c r="C596" s="228" t="s">
        <v>1058</v>
      </c>
      <c r="D596" s="228" t="s">
        <v>105</v>
      </c>
      <c r="E596" s="228" t="s">
        <v>101</v>
      </c>
      <c r="F596" s="258" t="s">
        <v>107</v>
      </c>
      <c r="G596" s="374">
        <v>0.5</v>
      </c>
      <c r="H596" s="377">
        <v>5055.8208906887203</v>
      </c>
      <c r="I596" s="382">
        <v>452.87898632773505</v>
      </c>
      <c r="J596" s="349">
        <f>Table1[[#This Row],[Embellishment Area (m2)]]*Table1[[#This Row],[Construction Unit Rate ($/m)]]*Table1[[#This Row],[Embellishment Area Factor]]</f>
        <v>1144837.5200148472</v>
      </c>
      <c r="K596" s="263">
        <v>10111.641781377441</v>
      </c>
      <c r="L596" s="354">
        <v>140.14546069071523</v>
      </c>
      <c r="M596" s="101">
        <f>Table1[[#This Row],[Size of land (m2)]]*Table1[[#This Row],[Land Unit Rate ($/m2)]]</f>
        <v>1417100.6957906259</v>
      </c>
      <c r="N596" s="261">
        <v>2021</v>
      </c>
      <c r="O596" s="219">
        <f>ROUND(IF(Table1[[#This Row],[Valuation Year]]=2016,(Table1[[#This Row],[Total Construction Cost ($)]]+Table1[[#This Row],[Land Value]])*('General Input Sheet'!$G$38/'General Input Sheet'!$G$43),Table1[[#This Row],[Total Construction Cost ($)]]+Table1[[#This Row],[Land Value]]),0)</f>
        <v>2561938</v>
      </c>
      <c r="P596" s="139" t="str" cm="1">
        <f t="array" ref="P596">_xlfn.IFS(Table1[[#This Row],[Asset Class]]&lt;&gt;"Local","y",P$11=$E596,"y",Table1[[#This Row],[Asset Class]]="Local","")</f>
        <v>y</v>
      </c>
      <c r="Q596" s="99" t="str" cm="1">
        <f t="array" ref="Q596">_xlfn.IFS(Table1[[#This Row],[Asset Class]]&lt;&gt;"Local","y",Q$11=$E596,"y",Table1[[#This Row],[Asset Class]]="Local","")</f>
        <v>y</v>
      </c>
      <c r="R596" s="99" t="str" cm="1">
        <f t="array" ref="R596">_xlfn.IFS(Table1[[#This Row],[Asset Class]]&lt;&gt;"Local","y",R$11=$E596,"y",Table1[[#This Row],[Asset Class]]="Local","")</f>
        <v>y</v>
      </c>
      <c r="S596" s="358" t="str" cm="1">
        <f t="array" ref="S596">_xlfn.IFS(Table1[[#This Row],[Asset Class]]&lt;&gt;"Local","y",S$11=$E596,"y",Table1[[#This Row],[Asset Class]]="Local","")</f>
        <v>y</v>
      </c>
      <c r="U596" s="109">
        <f>IF(Table1[[#This Row],[Asset Class]]&lt;&gt;"Local",0.25,IF(P596="y",1,""))</f>
        <v>0.25</v>
      </c>
      <c r="V596" s="435">
        <f>IF(Table1[[#This Row],[Asset Class]]&lt;&gt;"Local",0.25,IF(Q596="y",1,""))</f>
        <v>0.25</v>
      </c>
      <c r="W596" s="435">
        <f>IF(Table1[[#This Row],[Asset Class]]&lt;&gt;"Local",0.25,IF(R596="y",1,""))</f>
        <v>0.25</v>
      </c>
      <c r="X596" s="435">
        <f>IF(Table1[[#This Row],[Asset Class]]&lt;&gt;"Local",0.25,IF(S596="y",1,""))</f>
        <v>0.25</v>
      </c>
      <c r="Y596" s="109">
        <f t="shared" si="55"/>
        <v>1</v>
      </c>
      <c r="AA596" s="274">
        <f t="shared" si="56"/>
        <v>640484.5</v>
      </c>
      <c r="AB596" s="275">
        <f t="shared" si="57"/>
        <v>640484.5</v>
      </c>
      <c r="AC596" s="275">
        <f t="shared" si="58"/>
        <v>640484.5</v>
      </c>
      <c r="AD596" s="275">
        <f t="shared" si="59"/>
        <v>640484.5</v>
      </c>
      <c r="AE596" s="276">
        <f t="shared" si="60"/>
        <v>2561938</v>
      </c>
    </row>
    <row r="597" spans="2:31">
      <c r="B597" s="227" t="s">
        <v>1057</v>
      </c>
      <c r="C597" s="228" t="s">
        <v>1059</v>
      </c>
      <c r="D597" s="228" t="s">
        <v>105</v>
      </c>
      <c r="E597" s="228" t="s">
        <v>101</v>
      </c>
      <c r="F597" s="258" t="s">
        <v>130</v>
      </c>
      <c r="G597" s="374">
        <v>0.5</v>
      </c>
      <c r="H597" s="377">
        <v>1108.324039066569</v>
      </c>
      <c r="I597" s="382">
        <v>452.87898632773505</v>
      </c>
      <c r="J597" s="349">
        <f>Table1[[#This Row],[Embellishment Area (m2)]]*Table1[[#This Row],[Construction Unit Rate ($/m)]]*Table1[[#This Row],[Embellishment Area Factor]]</f>
        <v>250968.33366756438</v>
      </c>
      <c r="K597" s="263">
        <v>2216.6480781331379</v>
      </c>
      <c r="L597" s="354">
        <v>140.14546069071523</v>
      </c>
      <c r="M597" s="101">
        <f>Table1[[#This Row],[Size of land (m2)]]*Table1[[#This Row],[Land Unit Rate ($/m2)]]</f>
        <v>310653.16609915713</v>
      </c>
      <c r="N597" s="261">
        <v>2021</v>
      </c>
      <c r="O597" s="219">
        <f>ROUND(IF(Table1[[#This Row],[Valuation Year]]=2016,(Table1[[#This Row],[Total Construction Cost ($)]]+Table1[[#This Row],[Land Value]])*('General Input Sheet'!$G$38/'General Input Sheet'!$G$43),Table1[[#This Row],[Total Construction Cost ($)]]+Table1[[#This Row],[Land Value]]),0)</f>
        <v>561621</v>
      </c>
      <c r="P597" s="139" t="str" cm="1">
        <f t="array" ref="P597">_xlfn.IFS(Table1[[#This Row],[Asset Class]]&lt;&gt;"Local","y",P$11=$E597,"y",Table1[[#This Row],[Asset Class]]="Local","")</f>
        <v>y</v>
      </c>
      <c r="Q597" s="99" t="str" cm="1">
        <f t="array" ref="Q597">_xlfn.IFS(Table1[[#This Row],[Asset Class]]&lt;&gt;"Local","y",Q$11=$E597,"y",Table1[[#This Row],[Asset Class]]="Local","")</f>
        <v>y</v>
      </c>
      <c r="R597" s="99" t="str" cm="1">
        <f t="array" ref="R597">_xlfn.IFS(Table1[[#This Row],[Asset Class]]&lt;&gt;"Local","y",R$11=$E597,"y",Table1[[#This Row],[Asset Class]]="Local","")</f>
        <v>y</v>
      </c>
      <c r="S597" s="358" t="str" cm="1">
        <f t="array" ref="S597">_xlfn.IFS(Table1[[#This Row],[Asset Class]]&lt;&gt;"Local","y",S$11=$E597,"y",Table1[[#This Row],[Asset Class]]="Local","")</f>
        <v>y</v>
      </c>
      <c r="U597" s="109">
        <f>IF(Table1[[#This Row],[Asset Class]]&lt;&gt;"Local",0.25,IF(P597="y",1,""))</f>
        <v>0.25</v>
      </c>
      <c r="V597" s="435">
        <f>IF(Table1[[#This Row],[Asset Class]]&lt;&gt;"Local",0.25,IF(Q597="y",1,""))</f>
        <v>0.25</v>
      </c>
      <c r="W597" s="435">
        <f>IF(Table1[[#This Row],[Asset Class]]&lt;&gt;"Local",0.25,IF(R597="y",1,""))</f>
        <v>0.25</v>
      </c>
      <c r="X597" s="435">
        <f>IF(Table1[[#This Row],[Asset Class]]&lt;&gt;"Local",0.25,IF(S597="y",1,""))</f>
        <v>0.25</v>
      </c>
      <c r="Y597" s="109">
        <f t="shared" si="55"/>
        <v>1</v>
      </c>
      <c r="AA597" s="274">
        <f t="shared" si="56"/>
        <v>140405.25</v>
      </c>
      <c r="AB597" s="275">
        <f t="shared" si="57"/>
        <v>140405.25</v>
      </c>
      <c r="AC597" s="275">
        <f t="shared" si="58"/>
        <v>140405.25</v>
      </c>
      <c r="AD597" s="275">
        <f t="shared" si="59"/>
        <v>140405.25</v>
      </c>
      <c r="AE597" s="276">
        <f t="shared" si="60"/>
        <v>561621</v>
      </c>
    </row>
    <row r="598" spans="2:31">
      <c r="B598" s="227" t="s">
        <v>1057</v>
      </c>
      <c r="C598" s="228" t="s">
        <v>1060</v>
      </c>
      <c r="D598" s="228" t="s">
        <v>105</v>
      </c>
      <c r="E598" s="228" t="s">
        <v>101</v>
      </c>
      <c r="F598" s="258" t="s">
        <v>107</v>
      </c>
      <c r="G598" s="374">
        <v>0.5</v>
      </c>
      <c r="H598" s="377">
        <v>2894.1775743508915</v>
      </c>
      <c r="I598" s="382">
        <v>452.87898632773505</v>
      </c>
      <c r="J598" s="349">
        <f>Table1[[#This Row],[Embellishment Area (m2)]]*Table1[[#This Row],[Construction Unit Rate ($/m)]]*Table1[[#This Row],[Embellishment Area Factor]]</f>
        <v>655356.10306224739</v>
      </c>
      <c r="K598" s="263">
        <v>5788.355148701783</v>
      </c>
      <c r="L598" s="354">
        <v>140.14546069071523</v>
      </c>
      <c r="M598" s="101">
        <f>Table1[[#This Row],[Size of land (m2)]]*Table1[[#This Row],[Land Unit Rate ($/m2)]]</f>
        <v>811211.69895628479</v>
      </c>
      <c r="N598" s="261">
        <v>2021</v>
      </c>
      <c r="O598" s="219">
        <f>ROUND(IF(Table1[[#This Row],[Valuation Year]]=2016,(Table1[[#This Row],[Total Construction Cost ($)]]+Table1[[#This Row],[Land Value]])*('General Input Sheet'!$G$38/'General Input Sheet'!$G$43),Table1[[#This Row],[Total Construction Cost ($)]]+Table1[[#This Row],[Land Value]]),0)</f>
        <v>1466568</v>
      </c>
      <c r="P598" s="139" t="str" cm="1">
        <f t="array" ref="P598">_xlfn.IFS(Table1[[#This Row],[Asset Class]]&lt;&gt;"Local","y",P$11=$E598,"y",Table1[[#This Row],[Asset Class]]="Local","")</f>
        <v>y</v>
      </c>
      <c r="Q598" s="99" t="str" cm="1">
        <f t="array" ref="Q598">_xlfn.IFS(Table1[[#This Row],[Asset Class]]&lt;&gt;"Local","y",Q$11=$E598,"y",Table1[[#This Row],[Asset Class]]="Local","")</f>
        <v>y</v>
      </c>
      <c r="R598" s="99" t="str" cm="1">
        <f t="array" ref="R598">_xlfn.IFS(Table1[[#This Row],[Asset Class]]&lt;&gt;"Local","y",R$11=$E598,"y",Table1[[#This Row],[Asset Class]]="Local","")</f>
        <v>y</v>
      </c>
      <c r="S598" s="358" t="str" cm="1">
        <f t="array" ref="S598">_xlfn.IFS(Table1[[#This Row],[Asset Class]]&lt;&gt;"Local","y",S$11=$E598,"y",Table1[[#This Row],[Asset Class]]="Local","")</f>
        <v>y</v>
      </c>
      <c r="U598" s="109">
        <f>IF(Table1[[#This Row],[Asset Class]]&lt;&gt;"Local",0.25,IF(P598="y",1,""))</f>
        <v>0.25</v>
      </c>
      <c r="V598" s="435">
        <f>IF(Table1[[#This Row],[Asset Class]]&lt;&gt;"Local",0.25,IF(Q598="y",1,""))</f>
        <v>0.25</v>
      </c>
      <c r="W598" s="435">
        <f>IF(Table1[[#This Row],[Asset Class]]&lt;&gt;"Local",0.25,IF(R598="y",1,""))</f>
        <v>0.25</v>
      </c>
      <c r="X598" s="435">
        <f>IF(Table1[[#This Row],[Asset Class]]&lt;&gt;"Local",0.25,IF(S598="y",1,""))</f>
        <v>0.25</v>
      </c>
      <c r="Y598" s="109">
        <f t="shared" si="55"/>
        <v>1</v>
      </c>
      <c r="AA598" s="274">
        <f t="shared" si="56"/>
        <v>366642</v>
      </c>
      <c r="AB598" s="275">
        <f t="shared" si="57"/>
        <v>366642</v>
      </c>
      <c r="AC598" s="275">
        <f t="shared" si="58"/>
        <v>366642</v>
      </c>
      <c r="AD598" s="275">
        <f t="shared" si="59"/>
        <v>366642</v>
      </c>
      <c r="AE598" s="276">
        <f t="shared" si="60"/>
        <v>1466568</v>
      </c>
    </row>
    <row r="599" spans="2:31">
      <c r="B599" s="227" t="s">
        <v>1057</v>
      </c>
      <c r="C599" s="228" t="s">
        <v>1061</v>
      </c>
      <c r="D599" s="228" t="s">
        <v>105</v>
      </c>
      <c r="E599" s="228" t="s">
        <v>101</v>
      </c>
      <c r="F599" s="258" t="s">
        <v>130</v>
      </c>
      <c r="G599" s="374">
        <v>0.5</v>
      </c>
      <c r="H599" s="377">
        <v>1396.888666062657</v>
      </c>
      <c r="I599" s="382">
        <v>452.87898632773505</v>
      </c>
      <c r="J599" s="349">
        <f>Table1[[#This Row],[Embellishment Area (m2)]]*Table1[[#This Row],[Construction Unit Rate ($/m)]]*Table1[[#This Row],[Embellishment Area Factor]]</f>
        <v>316310.76154957904</v>
      </c>
      <c r="K599" s="263">
        <v>2793.7773321253139</v>
      </c>
      <c r="L599" s="354">
        <v>140.14546069071523</v>
      </c>
      <c r="M599" s="101">
        <f>Table1[[#This Row],[Size of land (m2)]]*Table1[[#This Row],[Land Unit Rate ($/m2)]]</f>
        <v>391535.21127797943</v>
      </c>
      <c r="N599" s="261">
        <v>2021</v>
      </c>
      <c r="O599" s="219">
        <f>ROUND(IF(Table1[[#This Row],[Valuation Year]]=2016,(Table1[[#This Row],[Total Construction Cost ($)]]+Table1[[#This Row],[Land Value]])*('General Input Sheet'!$G$38/'General Input Sheet'!$G$43),Table1[[#This Row],[Total Construction Cost ($)]]+Table1[[#This Row],[Land Value]]),0)</f>
        <v>707846</v>
      </c>
      <c r="P599" s="139" t="str" cm="1">
        <f t="array" ref="P599">_xlfn.IFS(Table1[[#This Row],[Asset Class]]&lt;&gt;"Local","y",P$11=$E599,"y",Table1[[#This Row],[Asset Class]]="Local","")</f>
        <v>y</v>
      </c>
      <c r="Q599" s="99" t="str" cm="1">
        <f t="array" ref="Q599">_xlfn.IFS(Table1[[#This Row],[Asset Class]]&lt;&gt;"Local","y",Q$11=$E599,"y",Table1[[#This Row],[Asset Class]]="Local","")</f>
        <v>y</v>
      </c>
      <c r="R599" s="99" t="str" cm="1">
        <f t="array" ref="R599">_xlfn.IFS(Table1[[#This Row],[Asset Class]]&lt;&gt;"Local","y",R$11=$E599,"y",Table1[[#This Row],[Asset Class]]="Local","")</f>
        <v>y</v>
      </c>
      <c r="S599" s="358" t="str" cm="1">
        <f t="array" ref="S599">_xlfn.IFS(Table1[[#This Row],[Asset Class]]&lt;&gt;"Local","y",S$11=$E599,"y",Table1[[#This Row],[Asset Class]]="Local","")</f>
        <v>y</v>
      </c>
      <c r="U599" s="109">
        <f>IF(Table1[[#This Row],[Asset Class]]&lt;&gt;"Local",0.25,IF(P599="y",1,""))</f>
        <v>0.25</v>
      </c>
      <c r="V599" s="435">
        <f>IF(Table1[[#This Row],[Asset Class]]&lt;&gt;"Local",0.25,IF(Q599="y",1,""))</f>
        <v>0.25</v>
      </c>
      <c r="W599" s="435">
        <f>IF(Table1[[#This Row],[Asset Class]]&lt;&gt;"Local",0.25,IF(R599="y",1,""))</f>
        <v>0.25</v>
      </c>
      <c r="X599" s="435">
        <f>IF(Table1[[#This Row],[Asset Class]]&lt;&gt;"Local",0.25,IF(S599="y",1,""))</f>
        <v>0.25</v>
      </c>
      <c r="Y599" s="109">
        <f t="shared" si="55"/>
        <v>1</v>
      </c>
      <c r="AA599" s="274">
        <f t="shared" si="56"/>
        <v>176961.5</v>
      </c>
      <c r="AB599" s="275">
        <f t="shared" si="57"/>
        <v>176961.5</v>
      </c>
      <c r="AC599" s="275">
        <f t="shared" si="58"/>
        <v>176961.5</v>
      </c>
      <c r="AD599" s="275">
        <f t="shared" si="59"/>
        <v>176961.5</v>
      </c>
      <c r="AE599" s="276">
        <f t="shared" si="60"/>
        <v>707846</v>
      </c>
    </row>
    <row r="600" spans="2:31">
      <c r="B600" s="227" t="s">
        <v>1057</v>
      </c>
      <c r="C600" s="228" t="s">
        <v>1062</v>
      </c>
      <c r="D600" s="228" t="s">
        <v>105</v>
      </c>
      <c r="E600" s="228" t="s">
        <v>101</v>
      </c>
      <c r="F600" s="258" t="s">
        <v>102</v>
      </c>
      <c r="G600" s="374">
        <v>0.5</v>
      </c>
      <c r="H600" s="377">
        <v>15761.313107665024</v>
      </c>
      <c r="I600" s="382">
        <v>452.87898632773505</v>
      </c>
      <c r="J600" s="349">
        <f>Table1[[#This Row],[Embellishment Area (m2)]]*Table1[[#This Row],[Construction Unit Rate ($/m)]]*Table1[[#This Row],[Embellishment Area Factor]]</f>
        <v>3568983.75169669</v>
      </c>
      <c r="K600" s="263">
        <v>31522.626215330049</v>
      </c>
      <c r="L600" s="354">
        <v>140.14546069071523</v>
      </c>
      <c r="M600" s="101">
        <f>Table1[[#This Row],[Size of land (m2)]]*Table1[[#This Row],[Land Unit Rate ($/m2)]]</f>
        <v>4417752.9731286466</v>
      </c>
      <c r="N600" s="261">
        <v>2021</v>
      </c>
      <c r="O600" s="219">
        <f>ROUND(IF(Table1[[#This Row],[Valuation Year]]=2016,(Table1[[#This Row],[Total Construction Cost ($)]]+Table1[[#This Row],[Land Value]])*('General Input Sheet'!$G$38/'General Input Sheet'!$G$43),Table1[[#This Row],[Total Construction Cost ($)]]+Table1[[#This Row],[Land Value]]),0)</f>
        <v>7986737</v>
      </c>
      <c r="P600" s="139" t="str" cm="1">
        <f t="array" ref="P600">_xlfn.IFS(Table1[[#This Row],[Asset Class]]&lt;&gt;"Local","y",P$11=$E600,"y",Table1[[#This Row],[Asset Class]]="Local","")</f>
        <v>y</v>
      </c>
      <c r="Q600" s="99" t="str" cm="1">
        <f t="array" ref="Q600">_xlfn.IFS(Table1[[#This Row],[Asset Class]]&lt;&gt;"Local","y",Q$11=$E600,"y",Table1[[#This Row],[Asset Class]]="Local","")</f>
        <v>y</v>
      </c>
      <c r="R600" s="99" t="str" cm="1">
        <f t="array" ref="R600">_xlfn.IFS(Table1[[#This Row],[Asset Class]]&lt;&gt;"Local","y",R$11=$E600,"y",Table1[[#This Row],[Asset Class]]="Local","")</f>
        <v>y</v>
      </c>
      <c r="S600" s="358" t="str" cm="1">
        <f t="array" ref="S600">_xlfn.IFS(Table1[[#This Row],[Asset Class]]&lt;&gt;"Local","y",S$11=$E600,"y",Table1[[#This Row],[Asset Class]]="Local","")</f>
        <v>y</v>
      </c>
      <c r="U600" s="109">
        <f>IF(Table1[[#This Row],[Asset Class]]&lt;&gt;"Local",0.25,IF(P600="y",1,""))</f>
        <v>0.25</v>
      </c>
      <c r="V600" s="435">
        <f>IF(Table1[[#This Row],[Asset Class]]&lt;&gt;"Local",0.25,IF(Q600="y",1,""))</f>
        <v>0.25</v>
      </c>
      <c r="W600" s="435">
        <f>IF(Table1[[#This Row],[Asset Class]]&lt;&gt;"Local",0.25,IF(R600="y",1,""))</f>
        <v>0.25</v>
      </c>
      <c r="X600" s="435">
        <f>IF(Table1[[#This Row],[Asset Class]]&lt;&gt;"Local",0.25,IF(S600="y",1,""))</f>
        <v>0.25</v>
      </c>
      <c r="Y600" s="109">
        <f t="shared" si="55"/>
        <v>1</v>
      </c>
      <c r="AA600" s="274">
        <f t="shared" si="56"/>
        <v>1996684.25</v>
      </c>
      <c r="AB600" s="275">
        <f t="shared" si="57"/>
        <v>1996684.25</v>
      </c>
      <c r="AC600" s="275">
        <f t="shared" si="58"/>
        <v>1996684.25</v>
      </c>
      <c r="AD600" s="275">
        <f t="shared" si="59"/>
        <v>1996684.25</v>
      </c>
      <c r="AE600" s="276">
        <f t="shared" si="60"/>
        <v>7986737</v>
      </c>
    </row>
    <row r="601" spans="2:31">
      <c r="B601" s="227" t="s">
        <v>1057</v>
      </c>
      <c r="C601" s="228" t="s">
        <v>1063</v>
      </c>
      <c r="D601" s="228" t="s">
        <v>105</v>
      </c>
      <c r="E601" s="228" t="s">
        <v>101</v>
      </c>
      <c r="F601" s="258" t="s">
        <v>107</v>
      </c>
      <c r="G601" s="374">
        <v>0.5</v>
      </c>
      <c r="H601" s="377">
        <v>6375.6410251554298</v>
      </c>
      <c r="I601" s="382">
        <v>452.87898632773505</v>
      </c>
      <c r="J601" s="349">
        <f>Table1[[#This Row],[Embellishment Area (m2)]]*Table1[[#This Row],[Construction Unit Rate ($/m)]]*Table1[[#This Row],[Embellishment Area Factor]]</f>
        <v>1443696.9223309562</v>
      </c>
      <c r="K601" s="263">
        <v>12751.28205031086</v>
      </c>
      <c r="L601" s="354">
        <v>140.14546069071523</v>
      </c>
      <c r="M601" s="101">
        <f>Table1[[#This Row],[Size of land (m2)]]*Table1[[#This Row],[Land Unit Rate ($/m2)]]</f>
        <v>1787034.2973380631</v>
      </c>
      <c r="N601" s="261">
        <v>2021</v>
      </c>
      <c r="O601" s="219">
        <f>ROUND(IF(Table1[[#This Row],[Valuation Year]]=2016,(Table1[[#This Row],[Total Construction Cost ($)]]+Table1[[#This Row],[Land Value]])*('General Input Sheet'!$G$38/'General Input Sheet'!$G$43),Table1[[#This Row],[Total Construction Cost ($)]]+Table1[[#This Row],[Land Value]]),0)</f>
        <v>3230731</v>
      </c>
      <c r="P601" s="139" t="str" cm="1">
        <f t="array" ref="P601">_xlfn.IFS(Table1[[#This Row],[Asset Class]]&lt;&gt;"Local","y",P$11=$E601,"y",Table1[[#This Row],[Asset Class]]="Local","")</f>
        <v>y</v>
      </c>
      <c r="Q601" s="99" t="str" cm="1">
        <f t="array" ref="Q601">_xlfn.IFS(Table1[[#This Row],[Asset Class]]&lt;&gt;"Local","y",Q$11=$E601,"y",Table1[[#This Row],[Asset Class]]="Local","")</f>
        <v>y</v>
      </c>
      <c r="R601" s="99" t="str" cm="1">
        <f t="array" ref="R601">_xlfn.IFS(Table1[[#This Row],[Asset Class]]&lt;&gt;"Local","y",R$11=$E601,"y",Table1[[#This Row],[Asset Class]]="Local","")</f>
        <v>y</v>
      </c>
      <c r="S601" s="358" t="str" cm="1">
        <f t="array" ref="S601">_xlfn.IFS(Table1[[#This Row],[Asset Class]]&lt;&gt;"Local","y",S$11=$E601,"y",Table1[[#This Row],[Asset Class]]="Local","")</f>
        <v>y</v>
      </c>
      <c r="U601" s="109">
        <f>IF(Table1[[#This Row],[Asset Class]]&lt;&gt;"Local",0.25,IF(P601="y",1,""))</f>
        <v>0.25</v>
      </c>
      <c r="V601" s="435">
        <f>IF(Table1[[#This Row],[Asset Class]]&lt;&gt;"Local",0.25,IF(Q601="y",1,""))</f>
        <v>0.25</v>
      </c>
      <c r="W601" s="435">
        <f>IF(Table1[[#This Row],[Asset Class]]&lt;&gt;"Local",0.25,IF(R601="y",1,""))</f>
        <v>0.25</v>
      </c>
      <c r="X601" s="435">
        <f>IF(Table1[[#This Row],[Asset Class]]&lt;&gt;"Local",0.25,IF(S601="y",1,""))</f>
        <v>0.25</v>
      </c>
      <c r="Y601" s="109">
        <f t="shared" si="55"/>
        <v>1</v>
      </c>
      <c r="AA601" s="274">
        <f t="shared" si="56"/>
        <v>807682.75</v>
      </c>
      <c r="AB601" s="275">
        <f t="shared" si="57"/>
        <v>807682.75</v>
      </c>
      <c r="AC601" s="275">
        <f t="shared" si="58"/>
        <v>807682.75</v>
      </c>
      <c r="AD601" s="275">
        <f t="shared" si="59"/>
        <v>807682.75</v>
      </c>
      <c r="AE601" s="276">
        <f t="shared" si="60"/>
        <v>3230731</v>
      </c>
    </row>
    <row r="602" spans="2:31">
      <c r="B602" s="227" t="s">
        <v>1057</v>
      </c>
      <c r="C602" s="228" t="s">
        <v>1064</v>
      </c>
      <c r="D602" s="228" t="s">
        <v>105</v>
      </c>
      <c r="E602" s="228" t="s">
        <v>101</v>
      </c>
      <c r="F602" s="258" t="s">
        <v>102</v>
      </c>
      <c r="G602" s="374">
        <v>0.5</v>
      </c>
      <c r="H602" s="377">
        <v>1660.0346340861599</v>
      </c>
      <c r="I602" s="382">
        <v>452.87898632773505</v>
      </c>
      <c r="J602" s="349">
        <f>Table1[[#This Row],[Embellishment Area (m2)]]*Table1[[#This Row],[Construction Unit Rate ($/m)]]*Table1[[#This Row],[Embellishment Area Factor]]</f>
        <v>375897.40117693634</v>
      </c>
      <c r="K602" s="263">
        <v>3320.0692681723199</v>
      </c>
      <c r="L602" s="354">
        <v>140.14546069071523</v>
      </c>
      <c r="M602" s="101">
        <f>Table1[[#This Row],[Size of land (m2)]]*Table1[[#This Row],[Land Unit Rate ($/m2)]]</f>
        <v>465292.63711309549</v>
      </c>
      <c r="N602" s="261">
        <v>2021</v>
      </c>
      <c r="O602" s="219">
        <f>ROUND(IF(Table1[[#This Row],[Valuation Year]]=2016,(Table1[[#This Row],[Total Construction Cost ($)]]+Table1[[#This Row],[Land Value]])*('General Input Sheet'!$G$38/'General Input Sheet'!$G$43),Table1[[#This Row],[Total Construction Cost ($)]]+Table1[[#This Row],[Land Value]]),0)</f>
        <v>841190</v>
      </c>
      <c r="P602" s="139" t="str" cm="1">
        <f t="array" ref="P602">_xlfn.IFS(Table1[[#This Row],[Asset Class]]&lt;&gt;"Local","y",P$11=$E602,"y",Table1[[#This Row],[Asset Class]]="Local","")</f>
        <v>y</v>
      </c>
      <c r="Q602" s="99" t="str" cm="1">
        <f t="array" ref="Q602">_xlfn.IFS(Table1[[#This Row],[Asset Class]]&lt;&gt;"Local","y",Q$11=$E602,"y",Table1[[#This Row],[Asset Class]]="Local","")</f>
        <v>y</v>
      </c>
      <c r="R602" s="99" t="str" cm="1">
        <f t="array" ref="R602">_xlfn.IFS(Table1[[#This Row],[Asset Class]]&lt;&gt;"Local","y",R$11=$E602,"y",Table1[[#This Row],[Asset Class]]="Local","")</f>
        <v>y</v>
      </c>
      <c r="S602" s="358" t="str" cm="1">
        <f t="array" ref="S602">_xlfn.IFS(Table1[[#This Row],[Asset Class]]&lt;&gt;"Local","y",S$11=$E602,"y",Table1[[#This Row],[Asset Class]]="Local","")</f>
        <v>y</v>
      </c>
      <c r="U602" s="109">
        <f>IF(Table1[[#This Row],[Asset Class]]&lt;&gt;"Local",0.25,IF(P602="y",1,""))</f>
        <v>0.25</v>
      </c>
      <c r="V602" s="435">
        <f>IF(Table1[[#This Row],[Asset Class]]&lt;&gt;"Local",0.25,IF(Q602="y",1,""))</f>
        <v>0.25</v>
      </c>
      <c r="W602" s="435">
        <f>IF(Table1[[#This Row],[Asset Class]]&lt;&gt;"Local",0.25,IF(R602="y",1,""))</f>
        <v>0.25</v>
      </c>
      <c r="X602" s="435">
        <f>IF(Table1[[#This Row],[Asset Class]]&lt;&gt;"Local",0.25,IF(S602="y",1,""))</f>
        <v>0.25</v>
      </c>
      <c r="Y602" s="109">
        <f t="shared" si="55"/>
        <v>1</v>
      </c>
      <c r="AA602" s="274">
        <f t="shared" si="56"/>
        <v>210297.5</v>
      </c>
      <c r="AB602" s="275">
        <f t="shared" si="57"/>
        <v>210297.5</v>
      </c>
      <c r="AC602" s="275">
        <f t="shared" si="58"/>
        <v>210297.5</v>
      </c>
      <c r="AD602" s="275">
        <f t="shared" si="59"/>
        <v>210297.5</v>
      </c>
      <c r="AE602" s="276">
        <f t="shared" si="60"/>
        <v>841190</v>
      </c>
    </row>
    <row r="603" spans="2:31">
      <c r="B603" s="227" t="s">
        <v>1065</v>
      </c>
      <c r="C603" s="228" t="s">
        <v>1066</v>
      </c>
      <c r="D603" s="228" t="s">
        <v>105</v>
      </c>
      <c r="E603" s="228" t="s">
        <v>101</v>
      </c>
      <c r="F603" s="258" t="s">
        <v>135</v>
      </c>
      <c r="G603" s="374">
        <v>0.5</v>
      </c>
      <c r="H603" s="377">
        <v>4856.4263385431132</v>
      </c>
      <c r="I603" s="382">
        <v>452.87898632773505</v>
      </c>
      <c r="J603" s="349">
        <f>Table1[[#This Row],[Embellishment Area (m2)]]*Table1[[#This Row],[Construction Unit Rate ($/m)]]*Table1[[#This Row],[Embellishment Area Factor]]</f>
        <v>1099686.7186873595</v>
      </c>
      <c r="K603" s="263">
        <v>0</v>
      </c>
      <c r="L603" s="354">
        <v>140.14546069071523</v>
      </c>
      <c r="M603" s="101">
        <f>Table1[[#This Row],[Size of land (m2)]]*Table1[[#This Row],[Land Unit Rate ($/m2)]]</f>
        <v>0</v>
      </c>
      <c r="N603" s="261">
        <v>2021</v>
      </c>
      <c r="O603" s="219">
        <f>ROUND(IF(Table1[[#This Row],[Valuation Year]]=2016,(Table1[[#This Row],[Total Construction Cost ($)]]+Table1[[#This Row],[Land Value]])*('General Input Sheet'!$G$38/'General Input Sheet'!$G$43),Table1[[#This Row],[Total Construction Cost ($)]]+Table1[[#This Row],[Land Value]]),0)</f>
        <v>1099687</v>
      </c>
      <c r="P603" s="139" t="str" cm="1">
        <f t="array" ref="P603">_xlfn.IFS(Table1[[#This Row],[Asset Class]]&lt;&gt;"Local","y",P$11=$E603,"y",Table1[[#This Row],[Asset Class]]="Local","")</f>
        <v>y</v>
      </c>
      <c r="Q603" s="99" t="str" cm="1">
        <f t="array" ref="Q603">_xlfn.IFS(Table1[[#This Row],[Asset Class]]&lt;&gt;"Local","y",Q$11=$E603,"y",Table1[[#This Row],[Asset Class]]="Local","")</f>
        <v>y</v>
      </c>
      <c r="R603" s="99" t="str" cm="1">
        <f t="array" ref="R603">_xlfn.IFS(Table1[[#This Row],[Asset Class]]&lt;&gt;"Local","y",R$11=$E603,"y",Table1[[#This Row],[Asset Class]]="Local","")</f>
        <v>y</v>
      </c>
      <c r="S603" s="358" t="str" cm="1">
        <f t="array" ref="S603">_xlfn.IFS(Table1[[#This Row],[Asset Class]]&lt;&gt;"Local","y",S$11=$E603,"y",Table1[[#This Row],[Asset Class]]="Local","")</f>
        <v>y</v>
      </c>
      <c r="U603" s="109">
        <f>IF(Table1[[#This Row],[Asset Class]]&lt;&gt;"Local",0.25,IF(P603="y",1,""))</f>
        <v>0.25</v>
      </c>
      <c r="V603" s="435">
        <f>IF(Table1[[#This Row],[Asset Class]]&lt;&gt;"Local",0.25,IF(Q603="y",1,""))</f>
        <v>0.25</v>
      </c>
      <c r="W603" s="435">
        <f>IF(Table1[[#This Row],[Asset Class]]&lt;&gt;"Local",0.25,IF(R603="y",1,""))</f>
        <v>0.25</v>
      </c>
      <c r="X603" s="435">
        <f>IF(Table1[[#This Row],[Asset Class]]&lt;&gt;"Local",0.25,IF(S603="y",1,""))</f>
        <v>0.25</v>
      </c>
      <c r="Y603" s="109">
        <f t="shared" si="55"/>
        <v>1</v>
      </c>
      <c r="AA603" s="274">
        <f t="shared" si="56"/>
        <v>274921.75</v>
      </c>
      <c r="AB603" s="275">
        <f t="shared" si="57"/>
        <v>274921.75</v>
      </c>
      <c r="AC603" s="275">
        <f t="shared" si="58"/>
        <v>274921.75</v>
      </c>
      <c r="AD603" s="275">
        <f t="shared" si="59"/>
        <v>274921.75</v>
      </c>
      <c r="AE603" s="276">
        <f t="shared" si="60"/>
        <v>1099687</v>
      </c>
    </row>
    <row r="604" spans="2:31">
      <c r="B604" s="227" t="s">
        <v>1067</v>
      </c>
      <c r="C604" s="228" t="s">
        <v>1068</v>
      </c>
      <c r="D604" s="228" t="s">
        <v>100</v>
      </c>
      <c r="E604" s="228" t="s">
        <v>101</v>
      </c>
      <c r="F604" s="258" t="s">
        <v>107</v>
      </c>
      <c r="G604" s="374">
        <v>0.5</v>
      </c>
      <c r="H604" s="377">
        <v>4067.0326451187848</v>
      </c>
      <c r="I604" s="382">
        <v>359.58638055692694</v>
      </c>
      <c r="J604" s="349">
        <f>Table1[[#This Row],[Embellishment Area (m2)]]*Table1[[#This Row],[Construction Unit Rate ($/m)]]*Table1[[#This Row],[Embellishment Area Factor]]</f>
        <v>731224.77423256426</v>
      </c>
      <c r="K604" s="263">
        <v>0</v>
      </c>
      <c r="L604" s="354">
        <v>107.04131349308125</v>
      </c>
      <c r="M604" s="101">
        <f>Table1[[#This Row],[Size of land (m2)]]*Table1[[#This Row],[Land Unit Rate ($/m2)]]</f>
        <v>0</v>
      </c>
      <c r="N604" s="261">
        <v>2021</v>
      </c>
      <c r="O604" s="219">
        <f>ROUND(IF(Table1[[#This Row],[Valuation Year]]=2016,(Table1[[#This Row],[Total Construction Cost ($)]]+Table1[[#This Row],[Land Value]])*('General Input Sheet'!$G$38/'General Input Sheet'!$G$43),Table1[[#This Row],[Total Construction Cost ($)]]+Table1[[#This Row],[Land Value]]),0)</f>
        <v>731225</v>
      </c>
      <c r="P604" s="139" t="str" cm="1">
        <f t="array" ref="P604">_xlfn.IFS(Table1[[#This Row],[Asset Class]]&lt;&gt;"Local","y",P$11=$E604,"y",Table1[[#This Row],[Asset Class]]="Local","")</f>
        <v>y</v>
      </c>
      <c r="Q604" s="99" t="str" cm="1">
        <f t="array" ref="Q604">_xlfn.IFS(Table1[[#This Row],[Asset Class]]&lt;&gt;"Local","y",Q$11=$E604,"y",Table1[[#This Row],[Asset Class]]="Local","")</f>
        <v>y</v>
      </c>
      <c r="R604" s="99" t="str" cm="1">
        <f t="array" ref="R604">_xlfn.IFS(Table1[[#This Row],[Asset Class]]&lt;&gt;"Local","y",R$11=$E604,"y",Table1[[#This Row],[Asset Class]]="Local","")</f>
        <v>y</v>
      </c>
      <c r="S604" s="358" t="str" cm="1">
        <f t="array" ref="S604">_xlfn.IFS(Table1[[#This Row],[Asset Class]]&lt;&gt;"Local","y",S$11=$E604,"y",Table1[[#This Row],[Asset Class]]="Local","")</f>
        <v>y</v>
      </c>
      <c r="U604" s="109">
        <f>IF(Table1[[#This Row],[Asset Class]]&lt;&gt;"Local",0.25,IF(P604="y",1,""))</f>
        <v>0.25</v>
      </c>
      <c r="V604" s="435">
        <f>IF(Table1[[#This Row],[Asset Class]]&lt;&gt;"Local",0.25,IF(Q604="y",1,""))</f>
        <v>0.25</v>
      </c>
      <c r="W604" s="435">
        <f>IF(Table1[[#This Row],[Asset Class]]&lt;&gt;"Local",0.25,IF(R604="y",1,""))</f>
        <v>0.25</v>
      </c>
      <c r="X604" s="435">
        <f>IF(Table1[[#This Row],[Asset Class]]&lt;&gt;"Local",0.25,IF(S604="y",1,""))</f>
        <v>0.25</v>
      </c>
      <c r="Y604" s="109">
        <f t="shared" si="55"/>
        <v>1</v>
      </c>
      <c r="AA604" s="274">
        <f t="shared" si="56"/>
        <v>182806.25</v>
      </c>
      <c r="AB604" s="275">
        <f t="shared" si="57"/>
        <v>182806.25</v>
      </c>
      <c r="AC604" s="275">
        <f t="shared" si="58"/>
        <v>182806.25</v>
      </c>
      <c r="AD604" s="275">
        <f t="shared" si="59"/>
        <v>182806.25</v>
      </c>
      <c r="AE604" s="276">
        <f t="shared" si="60"/>
        <v>731225</v>
      </c>
    </row>
    <row r="605" spans="2:31">
      <c r="B605" s="227" t="s">
        <v>1067</v>
      </c>
      <c r="C605" s="228" t="s">
        <v>1069</v>
      </c>
      <c r="D605" s="228" t="s">
        <v>100</v>
      </c>
      <c r="E605" s="228" t="s">
        <v>101</v>
      </c>
      <c r="F605" s="258" t="s">
        <v>102</v>
      </c>
      <c r="G605" s="374">
        <v>0.5</v>
      </c>
      <c r="H605" s="377">
        <v>604.83959954746001</v>
      </c>
      <c r="I605" s="382">
        <v>359.58638055692694</v>
      </c>
      <c r="J605" s="349">
        <f>Table1[[#This Row],[Embellishment Area (m2)]]*Table1[[#This Row],[Construction Unit Rate ($/m)]]*Table1[[#This Row],[Embellishment Area Factor]]</f>
        <v>108746.04120938612</v>
      </c>
      <c r="K605" s="263">
        <v>0</v>
      </c>
      <c r="L605" s="354">
        <v>107.04131349308125</v>
      </c>
      <c r="M605" s="101">
        <f>Table1[[#This Row],[Size of land (m2)]]*Table1[[#This Row],[Land Unit Rate ($/m2)]]</f>
        <v>0</v>
      </c>
      <c r="N605" s="261">
        <v>2021</v>
      </c>
      <c r="O605" s="219">
        <f>ROUND(IF(Table1[[#This Row],[Valuation Year]]=2016,(Table1[[#This Row],[Total Construction Cost ($)]]+Table1[[#This Row],[Land Value]])*('General Input Sheet'!$G$38/'General Input Sheet'!$G$43),Table1[[#This Row],[Total Construction Cost ($)]]+Table1[[#This Row],[Land Value]]),0)</f>
        <v>108746</v>
      </c>
      <c r="P605" s="139" t="str" cm="1">
        <f t="array" ref="P605">_xlfn.IFS(Table1[[#This Row],[Asset Class]]&lt;&gt;"Local","y",P$11=$E605,"y",Table1[[#This Row],[Asset Class]]="Local","")</f>
        <v>y</v>
      </c>
      <c r="Q605" s="99" t="str" cm="1">
        <f t="array" ref="Q605">_xlfn.IFS(Table1[[#This Row],[Asset Class]]&lt;&gt;"Local","y",Q$11=$E605,"y",Table1[[#This Row],[Asset Class]]="Local","")</f>
        <v>y</v>
      </c>
      <c r="R605" s="99" t="str" cm="1">
        <f t="array" ref="R605">_xlfn.IFS(Table1[[#This Row],[Asset Class]]&lt;&gt;"Local","y",R$11=$E605,"y",Table1[[#This Row],[Asset Class]]="Local","")</f>
        <v>y</v>
      </c>
      <c r="S605" s="358" t="str" cm="1">
        <f t="array" ref="S605">_xlfn.IFS(Table1[[#This Row],[Asset Class]]&lt;&gt;"Local","y",S$11=$E605,"y",Table1[[#This Row],[Asset Class]]="Local","")</f>
        <v>y</v>
      </c>
      <c r="U605" s="109">
        <f>IF(Table1[[#This Row],[Asset Class]]&lt;&gt;"Local",0.25,IF(P605="y",1,""))</f>
        <v>0.25</v>
      </c>
      <c r="V605" s="435">
        <f>IF(Table1[[#This Row],[Asset Class]]&lt;&gt;"Local",0.25,IF(Q605="y",1,""))</f>
        <v>0.25</v>
      </c>
      <c r="W605" s="435">
        <f>IF(Table1[[#This Row],[Asset Class]]&lt;&gt;"Local",0.25,IF(R605="y",1,""))</f>
        <v>0.25</v>
      </c>
      <c r="X605" s="435">
        <f>IF(Table1[[#This Row],[Asset Class]]&lt;&gt;"Local",0.25,IF(S605="y",1,""))</f>
        <v>0.25</v>
      </c>
      <c r="Y605" s="109">
        <f t="shared" si="55"/>
        <v>1</v>
      </c>
      <c r="AA605" s="274">
        <f t="shared" si="56"/>
        <v>27186.5</v>
      </c>
      <c r="AB605" s="275">
        <f t="shared" si="57"/>
        <v>27186.5</v>
      </c>
      <c r="AC605" s="275">
        <f t="shared" si="58"/>
        <v>27186.5</v>
      </c>
      <c r="AD605" s="275">
        <f t="shared" si="59"/>
        <v>27186.5</v>
      </c>
      <c r="AE605" s="276">
        <f t="shared" si="60"/>
        <v>108746</v>
      </c>
    </row>
    <row r="606" spans="2:31">
      <c r="B606" s="227" t="s">
        <v>1065</v>
      </c>
      <c r="C606" s="228" t="s">
        <v>1070</v>
      </c>
      <c r="D606" s="228" t="s">
        <v>105</v>
      </c>
      <c r="E606" s="228" t="s">
        <v>101</v>
      </c>
      <c r="F606" s="258" t="s">
        <v>130</v>
      </c>
      <c r="G606" s="374">
        <v>0.5</v>
      </c>
      <c r="H606" s="377">
        <v>16775.491980957551</v>
      </c>
      <c r="I606" s="382">
        <v>452.87898632773505</v>
      </c>
      <c r="J606" s="349">
        <f>Table1[[#This Row],[Embellishment Area (m2)]]*Table1[[#This Row],[Construction Unit Rate ($/m)]]*Table1[[#This Row],[Embellishment Area Factor]]</f>
        <v>3798633.9017425519</v>
      </c>
      <c r="K606" s="263">
        <v>0</v>
      </c>
      <c r="L606" s="354">
        <v>140.14546069071523</v>
      </c>
      <c r="M606" s="101">
        <f>Table1[[#This Row],[Size of land (m2)]]*Table1[[#This Row],[Land Unit Rate ($/m2)]]</f>
        <v>0</v>
      </c>
      <c r="N606" s="261">
        <v>2021</v>
      </c>
      <c r="O606" s="219">
        <f>ROUND(IF(Table1[[#This Row],[Valuation Year]]=2016,(Table1[[#This Row],[Total Construction Cost ($)]]+Table1[[#This Row],[Land Value]])*('General Input Sheet'!$G$38/'General Input Sheet'!$G$43),Table1[[#This Row],[Total Construction Cost ($)]]+Table1[[#This Row],[Land Value]]),0)</f>
        <v>3798634</v>
      </c>
      <c r="P606" s="139" t="str" cm="1">
        <f t="array" ref="P606">_xlfn.IFS(Table1[[#This Row],[Asset Class]]&lt;&gt;"Local","y",P$11=$E606,"y",Table1[[#This Row],[Asset Class]]="Local","")</f>
        <v>y</v>
      </c>
      <c r="Q606" s="99" t="str" cm="1">
        <f t="array" ref="Q606">_xlfn.IFS(Table1[[#This Row],[Asset Class]]&lt;&gt;"Local","y",Q$11=$E606,"y",Table1[[#This Row],[Asset Class]]="Local","")</f>
        <v>y</v>
      </c>
      <c r="R606" s="99" t="str" cm="1">
        <f t="array" ref="R606">_xlfn.IFS(Table1[[#This Row],[Asset Class]]&lt;&gt;"Local","y",R$11=$E606,"y",Table1[[#This Row],[Asset Class]]="Local","")</f>
        <v>y</v>
      </c>
      <c r="S606" s="358" t="str" cm="1">
        <f t="array" ref="S606">_xlfn.IFS(Table1[[#This Row],[Asset Class]]&lt;&gt;"Local","y",S$11=$E606,"y",Table1[[#This Row],[Asset Class]]="Local","")</f>
        <v>y</v>
      </c>
      <c r="U606" s="109">
        <f>IF(Table1[[#This Row],[Asset Class]]&lt;&gt;"Local",0.25,IF(P606="y",1,""))</f>
        <v>0.25</v>
      </c>
      <c r="V606" s="435">
        <f>IF(Table1[[#This Row],[Asset Class]]&lt;&gt;"Local",0.25,IF(Q606="y",1,""))</f>
        <v>0.25</v>
      </c>
      <c r="W606" s="435">
        <f>IF(Table1[[#This Row],[Asset Class]]&lt;&gt;"Local",0.25,IF(R606="y",1,""))</f>
        <v>0.25</v>
      </c>
      <c r="X606" s="435">
        <f>IF(Table1[[#This Row],[Asset Class]]&lt;&gt;"Local",0.25,IF(S606="y",1,""))</f>
        <v>0.25</v>
      </c>
      <c r="Y606" s="109">
        <f t="shared" si="55"/>
        <v>1</v>
      </c>
      <c r="AA606" s="274">
        <f t="shared" si="56"/>
        <v>949658.5</v>
      </c>
      <c r="AB606" s="275">
        <f t="shared" si="57"/>
        <v>949658.5</v>
      </c>
      <c r="AC606" s="275">
        <f t="shared" si="58"/>
        <v>949658.5</v>
      </c>
      <c r="AD606" s="275">
        <f t="shared" si="59"/>
        <v>949658.5</v>
      </c>
      <c r="AE606" s="276">
        <f t="shared" si="60"/>
        <v>3798634</v>
      </c>
    </row>
    <row r="607" spans="2:31">
      <c r="B607" s="227" t="s">
        <v>1067</v>
      </c>
      <c r="C607" s="228" t="s">
        <v>1071</v>
      </c>
      <c r="D607" s="228" t="s">
        <v>100</v>
      </c>
      <c r="E607" s="228" t="s">
        <v>101</v>
      </c>
      <c r="F607" s="258" t="s">
        <v>130</v>
      </c>
      <c r="G607" s="374">
        <v>0.5</v>
      </c>
      <c r="H607" s="377">
        <v>7120.0504817573201</v>
      </c>
      <c r="I607" s="382">
        <v>359.58638055692694</v>
      </c>
      <c r="J607" s="349">
        <f>Table1[[#This Row],[Embellishment Area (m2)]]*Table1[[#This Row],[Construction Unit Rate ($/m)]]*Table1[[#This Row],[Embellishment Area Factor]]</f>
        <v>1280136.5910588594</v>
      </c>
      <c r="K607" s="263">
        <v>0</v>
      </c>
      <c r="L607" s="354">
        <v>107.04131349308125</v>
      </c>
      <c r="M607" s="101">
        <f>Table1[[#This Row],[Size of land (m2)]]*Table1[[#This Row],[Land Unit Rate ($/m2)]]</f>
        <v>0</v>
      </c>
      <c r="N607" s="261">
        <v>2021</v>
      </c>
      <c r="O607" s="219">
        <f>ROUND(IF(Table1[[#This Row],[Valuation Year]]=2016,(Table1[[#This Row],[Total Construction Cost ($)]]+Table1[[#This Row],[Land Value]])*('General Input Sheet'!$G$38/'General Input Sheet'!$G$43),Table1[[#This Row],[Total Construction Cost ($)]]+Table1[[#This Row],[Land Value]]),0)</f>
        <v>1280137</v>
      </c>
      <c r="P607" s="139" t="str" cm="1">
        <f t="array" ref="P607">_xlfn.IFS(Table1[[#This Row],[Asset Class]]&lt;&gt;"Local","y",P$11=$E607,"y",Table1[[#This Row],[Asset Class]]="Local","")</f>
        <v>y</v>
      </c>
      <c r="Q607" s="99" t="str" cm="1">
        <f t="array" ref="Q607">_xlfn.IFS(Table1[[#This Row],[Asset Class]]&lt;&gt;"Local","y",Q$11=$E607,"y",Table1[[#This Row],[Asset Class]]="Local","")</f>
        <v>y</v>
      </c>
      <c r="R607" s="99" t="str" cm="1">
        <f t="array" ref="R607">_xlfn.IFS(Table1[[#This Row],[Asset Class]]&lt;&gt;"Local","y",R$11=$E607,"y",Table1[[#This Row],[Asset Class]]="Local","")</f>
        <v>y</v>
      </c>
      <c r="S607" s="358" t="str" cm="1">
        <f t="array" ref="S607">_xlfn.IFS(Table1[[#This Row],[Asset Class]]&lt;&gt;"Local","y",S$11=$E607,"y",Table1[[#This Row],[Asset Class]]="Local","")</f>
        <v>y</v>
      </c>
      <c r="U607" s="109">
        <f>IF(Table1[[#This Row],[Asset Class]]&lt;&gt;"Local",0.25,IF(P607="y",1,""))</f>
        <v>0.25</v>
      </c>
      <c r="V607" s="435">
        <f>IF(Table1[[#This Row],[Asset Class]]&lt;&gt;"Local",0.25,IF(Q607="y",1,""))</f>
        <v>0.25</v>
      </c>
      <c r="W607" s="435">
        <f>IF(Table1[[#This Row],[Asset Class]]&lt;&gt;"Local",0.25,IF(R607="y",1,""))</f>
        <v>0.25</v>
      </c>
      <c r="X607" s="435">
        <f>IF(Table1[[#This Row],[Asset Class]]&lt;&gt;"Local",0.25,IF(S607="y",1,""))</f>
        <v>0.25</v>
      </c>
      <c r="Y607" s="109">
        <f t="shared" si="55"/>
        <v>1</v>
      </c>
      <c r="AA607" s="274">
        <f t="shared" si="56"/>
        <v>320034.25</v>
      </c>
      <c r="AB607" s="275">
        <f t="shared" si="57"/>
        <v>320034.25</v>
      </c>
      <c r="AC607" s="275">
        <f t="shared" si="58"/>
        <v>320034.25</v>
      </c>
      <c r="AD607" s="275">
        <f t="shared" si="59"/>
        <v>320034.25</v>
      </c>
      <c r="AE607" s="276">
        <f t="shared" si="60"/>
        <v>1280137</v>
      </c>
    </row>
    <row r="608" spans="2:31">
      <c r="B608" s="227" t="s">
        <v>1067</v>
      </c>
      <c r="C608" s="228" t="s">
        <v>1072</v>
      </c>
      <c r="D608" s="228" t="s">
        <v>100</v>
      </c>
      <c r="E608" s="228" t="s">
        <v>101</v>
      </c>
      <c r="F608" s="258" t="s">
        <v>102</v>
      </c>
      <c r="G608" s="374">
        <v>0.5</v>
      </c>
      <c r="H608" s="377">
        <v>12365.053951221706</v>
      </c>
      <c r="I608" s="382">
        <v>359.58638055692694</v>
      </c>
      <c r="J608" s="349">
        <f>Table1[[#This Row],[Embellishment Area (m2)]]*Table1[[#This Row],[Construction Unit Rate ($/m)]]*Table1[[#This Row],[Embellishment Area Factor]]</f>
        <v>2223152.4978554705</v>
      </c>
      <c r="K608" s="263">
        <v>0</v>
      </c>
      <c r="L608" s="354">
        <v>107.04131349308125</v>
      </c>
      <c r="M608" s="101">
        <f>Table1[[#This Row],[Size of land (m2)]]*Table1[[#This Row],[Land Unit Rate ($/m2)]]</f>
        <v>0</v>
      </c>
      <c r="N608" s="261">
        <v>2021</v>
      </c>
      <c r="O608" s="219">
        <f>ROUND(IF(Table1[[#This Row],[Valuation Year]]=2016,(Table1[[#This Row],[Total Construction Cost ($)]]+Table1[[#This Row],[Land Value]])*('General Input Sheet'!$G$38/'General Input Sheet'!$G$43),Table1[[#This Row],[Total Construction Cost ($)]]+Table1[[#This Row],[Land Value]]),0)</f>
        <v>2223152</v>
      </c>
      <c r="P608" s="139" t="str" cm="1">
        <f t="array" ref="P608">_xlfn.IFS(Table1[[#This Row],[Asset Class]]&lt;&gt;"Local","y",P$11=$E608,"y",Table1[[#This Row],[Asset Class]]="Local","")</f>
        <v>y</v>
      </c>
      <c r="Q608" s="99" t="str" cm="1">
        <f t="array" ref="Q608">_xlfn.IFS(Table1[[#This Row],[Asset Class]]&lt;&gt;"Local","y",Q$11=$E608,"y",Table1[[#This Row],[Asset Class]]="Local","")</f>
        <v>y</v>
      </c>
      <c r="R608" s="99" t="str" cm="1">
        <f t="array" ref="R608">_xlfn.IFS(Table1[[#This Row],[Asset Class]]&lt;&gt;"Local","y",R$11=$E608,"y",Table1[[#This Row],[Asset Class]]="Local","")</f>
        <v>y</v>
      </c>
      <c r="S608" s="358" t="str" cm="1">
        <f t="array" ref="S608">_xlfn.IFS(Table1[[#This Row],[Asset Class]]&lt;&gt;"Local","y",S$11=$E608,"y",Table1[[#This Row],[Asset Class]]="Local","")</f>
        <v>y</v>
      </c>
      <c r="U608" s="109">
        <f>IF(Table1[[#This Row],[Asset Class]]&lt;&gt;"Local",0.25,IF(P608="y",1,""))</f>
        <v>0.25</v>
      </c>
      <c r="V608" s="435">
        <f>IF(Table1[[#This Row],[Asset Class]]&lt;&gt;"Local",0.25,IF(Q608="y",1,""))</f>
        <v>0.25</v>
      </c>
      <c r="W608" s="435">
        <f>IF(Table1[[#This Row],[Asset Class]]&lt;&gt;"Local",0.25,IF(R608="y",1,""))</f>
        <v>0.25</v>
      </c>
      <c r="X608" s="435">
        <f>IF(Table1[[#This Row],[Asset Class]]&lt;&gt;"Local",0.25,IF(S608="y",1,""))</f>
        <v>0.25</v>
      </c>
      <c r="Y608" s="109">
        <f t="shared" si="55"/>
        <v>1</v>
      </c>
      <c r="AA608" s="274">
        <f t="shared" si="56"/>
        <v>555788</v>
      </c>
      <c r="AB608" s="275">
        <f t="shared" si="57"/>
        <v>555788</v>
      </c>
      <c r="AC608" s="275">
        <f t="shared" si="58"/>
        <v>555788</v>
      </c>
      <c r="AD608" s="275">
        <f t="shared" si="59"/>
        <v>555788</v>
      </c>
      <c r="AE608" s="276">
        <f t="shared" si="60"/>
        <v>2223152</v>
      </c>
    </row>
    <row r="609" spans="2:31">
      <c r="B609" s="227" t="s">
        <v>1073</v>
      </c>
      <c r="C609" s="228" t="s">
        <v>1074</v>
      </c>
      <c r="D609" s="228" t="s">
        <v>110</v>
      </c>
      <c r="E609" s="228" t="s">
        <v>101</v>
      </c>
      <c r="F609" s="258" t="s">
        <v>102</v>
      </c>
      <c r="G609" s="374">
        <v>0.5</v>
      </c>
      <c r="H609" s="377">
        <v>585.87208093810898</v>
      </c>
      <c r="I609" s="382">
        <v>143.96305955739601</v>
      </c>
      <c r="J609" s="349">
        <f>Table1[[#This Row],[Embellishment Area (m2)]]*Table1[[#This Row],[Construction Unit Rate ($/m)]]*Table1[[#This Row],[Embellishment Area Factor]]</f>
        <v>42171.96864055426</v>
      </c>
      <c r="K609" s="263">
        <v>1171.744161876218</v>
      </c>
      <c r="L609" s="354">
        <v>39.027494808321961</v>
      </c>
      <c r="M609" s="101">
        <f>Table1[[#This Row],[Size of land (m2)]]*Table1[[#This Row],[Land Unit Rate ($/m2)]]</f>
        <v>45730.239194305665</v>
      </c>
      <c r="N609" s="261">
        <v>2021</v>
      </c>
      <c r="O609" s="219">
        <f>ROUND(IF(Table1[[#This Row],[Valuation Year]]=2016,(Table1[[#This Row],[Total Construction Cost ($)]]+Table1[[#This Row],[Land Value]])*('General Input Sheet'!$G$38/'General Input Sheet'!$G$43),Table1[[#This Row],[Total Construction Cost ($)]]+Table1[[#This Row],[Land Value]]),0)</f>
        <v>87902</v>
      </c>
      <c r="P609" s="139" t="str" cm="1">
        <f t="array" ref="P609">_xlfn.IFS(Table1[[#This Row],[Asset Class]]&lt;&gt;"Local","y",P$11=$E609,"y",Table1[[#This Row],[Asset Class]]="Local","")</f>
        <v/>
      </c>
      <c r="Q609" s="99" t="str" cm="1">
        <f t="array" ref="Q609">_xlfn.IFS(Table1[[#This Row],[Asset Class]]&lt;&gt;"Local","y",Q$11=$E609,"y",Table1[[#This Row],[Asset Class]]="Local","")</f>
        <v/>
      </c>
      <c r="R609" s="99" t="str" cm="1">
        <f t="array" ref="R609">_xlfn.IFS(Table1[[#This Row],[Asset Class]]&lt;&gt;"Local","y",R$11=$E609,"y",Table1[[#This Row],[Asset Class]]="Local","")</f>
        <v>y</v>
      </c>
      <c r="S609" s="358" t="str" cm="1">
        <f t="array" ref="S609">_xlfn.IFS(Table1[[#This Row],[Asset Class]]&lt;&gt;"Local","y",S$11=$E609,"y",Table1[[#This Row],[Asset Class]]="Local","")</f>
        <v/>
      </c>
      <c r="U609" s="109" t="str">
        <f>IF(Table1[[#This Row],[Asset Class]]&lt;&gt;"Local",0.25,IF(P609="y",1,""))</f>
        <v/>
      </c>
      <c r="V609" s="435" t="str">
        <f>IF(Table1[[#This Row],[Asset Class]]&lt;&gt;"Local",0.25,IF(Q609="y",1,""))</f>
        <v/>
      </c>
      <c r="W609" s="435">
        <f>IF(Table1[[#This Row],[Asset Class]]&lt;&gt;"Local",0.25,IF(R609="y",1,""))</f>
        <v>1</v>
      </c>
      <c r="X609" s="435" t="str">
        <f>IF(Table1[[#This Row],[Asset Class]]&lt;&gt;"Local",0.25,IF(S609="y",1,""))</f>
        <v/>
      </c>
      <c r="Y609" s="109">
        <f t="shared" si="55"/>
        <v>1</v>
      </c>
      <c r="AA609" s="274" t="str">
        <f t="shared" si="56"/>
        <v/>
      </c>
      <c r="AB609" s="275" t="str">
        <f t="shared" si="57"/>
        <v/>
      </c>
      <c r="AC609" s="275">
        <f t="shared" si="58"/>
        <v>87902</v>
      </c>
      <c r="AD609" s="275" t="str">
        <f t="shared" si="59"/>
        <v/>
      </c>
      <c r="AE609" s="276">
        <f t="shared" si="60"/>
        <v>87902</v>
      </c>
    </row>
    <row r="610" spans="2:31">
      <c r="B610" s="227" t="s">
        <v>1075</v>
      </c>
      <c r="C610" s="228" t="s">
        <v>1076</v>
      </c>
      <c r="D610" s="228" t="s">
        <v>105</v>
      </c>
      <c r="E610" s="228" t="s">
        <v>101</v>
      </c>
      <c r="F610" s="258" t="s">
        <v>135</v>
      </c>
      <c r="G610" s="374">
        <v>0.5</v>
      </c>
      <c r="H610" s="377">
        <v>1345.8106935818355</v>
      </c>
      <c r="I610" s="382">
        <v>452.87898632773505</v>
      </c>
      <c r="J610" s="349">
        <f>Table1[[#This Row],[Embellishment Area (m2)]]*Table1[[#This Row],[Construction Unit Rate ($/m)]]*Table1[[#This Row],[Embellishment Area Factor]]</f>
        <v>304744.69134918385</v>
      </c>
      <c r="K610" s="263">
        <v>0</v>
      </c>
      <c r="L610" s="354">
        <v>140.14546069071523</v>
      </c>
      <c r="M610" s="101">
        <f>Table1[[#This Row],[Size of land (m2)]]*Table1[[#This Row],[Land Unit Rate ($/m2)]]</f>
        <v>0</v>
      </c>
      <c r="N610" s="261">
        <v>2021</v>
      </c>
      <c r="O610" s="219">
        <f>ROUND(IF(Table1[[#This Row],[Valuation Year]]=2016,(Table1[[#This Row],[Total Construction Cost ($)]]+Table1[[#This Row],[Land Value]])*('General Input Sheet'!$G$38/'General Input Sheet'!$G$43),Table1[[#This Row],[Total Construction Cost ($)]]+Table1[[#This Row],[Land Value]]),0)</f>
        <v>304745</v>
      </c>
      <c r="P610" s="139" t="str" cm="1">
        <f t="array" ref="P610">_xlfn.IFS(Table1[[#This Row],[Asset Class]]&lt;&gt;"Local","y",P$11=$E610,"y",Table1[[#This Row],[Asset Class]]="Local","")</f>
        <v>y</v>
      </c>
      <c r="Q610" s="99" t="str" cm="1">
        <f t="array" ref="Q610">_xlfn.IFS(Table1[[#This Row],[Asset Class]]&lt;&gt;"Local","y",Q$11=$E610,"y",Table1[[#This Row],[Asset Class]]="Local","")</f>
        <v>y</v>
      </c>
      <c r="R610" s="99" t="str" cm="1">
        <f t="array" ref="R610">_xlfn.IFS(Table1[[#This Row],[Asset Class]]&lt;&gt;"Local","y",R$11=$E610,"y",Table1[[#This Row],[Asset Class]]="Local","")</f>
        <v>y</v>
      </c>
      <c r="S610" s="358" t="str" cm="1">
        <f t="array" ref="S610">_xlfn.IFS(Table1[[#This Row],[Asset Class]]&lt;&gt;"Local","y",S$11=$E610,"y",Table1[[#This Row],[Asset Class]]="Local","")</f>
        <v>y</v>
      </c>
      <c r="U610" s="109">
        <f>IF(Table1[[#This Row],[Asset Class]]&lt;&gt;"Local",0.25,IF(P610="y",1,""))</f>
        <v>0.25</v>
      </c>
      <c r="V610" s="435">
        <f>IF(Table1[[#This Row],[Asset Class]]&lt;&gt;"Local",0.25,IF(Q610="y",1,""))</f>
        <v>0.25</v>
      </c>
      <c r="W610" s="435">
        <f>IF(Table1[[#This Row],[Asset Class]]&lt;&gt;"Local",0.25,IF(R610="y",1,""))</f>
        <v>0.25</v>
      </c>
      <c r="X610" s="435">
        <f>IF(Table1[[#This Row],[Asset Class]]&lt;&gt;"Local",0.25,IF(S610="y",1,""))</f>
        <v>0.25</v>
      </c>
      <c r="Y610" s="109">
        <f t="shared" si="55"/>
        <v>1</v>
      </c>
      <c r="AA610" s="274">
        <f t="shared" si="56"/>
        <v>76186.25</v>
      </c>
      <c r="AB610" s="275">
        <f t="shared" si="57"/>
        <v>76186.25</v>
      </c>
      <c r="AC610" s="275">
        <f t="shared" si="58"/>
        <v>76186.25</v>
      </c>
      <c r="AD610" s="275">
        <f t="shared" si="59"/>
        <v>76186.25</v>
      </c>
      <c r="AE610" s="276">
        <f t="shared" si="60"/>
        <v>304745</v>
      </c>
    </row>
    <row r="611" spans="2:31">
      <c r="B611" s="227" t="s">
        <v>1077</v>
      </c>
      <c r="C611" s="228" t="s">
        <v>1078</v>
      </c>
      <c r="D611" s="228" t="s">
        <v>100</v>
      </c>
      <c r="E611" s="228" t="s">
        <v>101</v>
      </c>
      <c r="F611" s="258" t="s">
        <v>102</v>
      </c>
      <c r="G611" s="374">
        <v>0.5</v>
      </c>
      <c r="H611" s="377">
        <v>32266.176478341597</v>
      </c>
      <c r="I611" s="382">
        <v>359.58638055692694</v>
      </c>
      <c r="J611" s="349">
        <f>Table1[[#This Row],[Embellishment Area (m2)]]*Table1[[#This Row],[Construction Unit Rate ($/m)]]*Table1[[#This Row],[Embellishment Area Factor]]</f>
        <v>5801238.8071289528</v>
      </c>
      <c r="K611" s="263">
        <v>0</v>
      </c>
      <c r="L611" s="354">
        <v>107.04131349308125</v>
      </c>
      <c r="M611" s="101">
        <f>Table1[[#This Row],[Size of land (m2)]]*Table1[[#This Row],[Land Unit Rate ($/m2)]]</f>
        <v>0</v>
      </c>
      <c r="N611" s="261">
        <v>2021</v>
      </c>
      <c r="O611" s="219">
        <f>ROUND(IF(Table1[[#This Row],[Valuation Year]]=2016,(Table1[[#This Row],[Total Construction Cost ($)]]+Table1[[#This Row],[Land Value]])*('General Input Sheet'!$G$38/'General Input Sheet'!$G$43),Table1[[#This Row],[Total Construction Cost ($)]]+Table1[[#This Row],[Land Value]]),0)</f>
        <v>5801239</v>
      </c>
      <c r="P611" s="139" t="str" cm="1">
        <f t="array" ref="P611">_xlfn.IFS(Table1[[#This Row],[Asset Class]]&lt;&gt;"Local","y",P$11=$E611,"y",Table1[[#This Row],[Asset Class]]="Local","")</f>
        <v>y</v>
      </c>
      <c r="Q611" s="99" t="str" cm="1">
        <f t="array" ref="Q611">_xlfn.IFS(Table1[[#This Row],[Asset Class]]&lt;&gt;"Local","y",Q$11=$E611,"y",Table1[[#This Row],[Asset Class]]="Local","")</f>
        <v>y</v>
      </c>
      <c r="R611" s="99" t="str" cm="1">
        <f t="array" ref="R611">_xlfn.IFS(Table1[[#This Row],[Asset Class]]&lt;&gt;"Local","y",R$11=$E611,"y",Table1[[#This Row],[Asset Class]]="Local","")</f>
        <v>y</v>
      </c>
      <c r="S611" s="358" t="str" cm="1">
        <f t="array" ref="S611">_xlfn.IFS(Table1[[#This Row],[Asset Class]]&lt;&gt;"Local","y",S$11=$E611,"y",Table1[[#This Row],[Asset Class]]="Local","")</f>
        <v>y</v>
      </c>
      <c r="U611" s="109">
        <f>IF(Table1[[#This Row],[Asset Class]]&lt;&gt;"Local",0.25,IF(P611="y",1,""))</f>
        <v>0.25</v>
      </c>
      <c r="V611" s="435">
        <f>IF(Table1[[#This Row],[Asset Class]]&lt;&gt;"Local",0.25,IF(Q611="y",1,""))</f>
        <v>0.25</v>
      </c>
      <c r="W611" s="435">
        <f>IF(Table1[[#This Row],[Asset Class]]&lt;&gt;"Local",0.25,IF(R611="y",1,""))</f>
        <v>0.25</v>
      </c>
      <c r="X611" s="435">
        <f>IF(Table1[[#This Row],[Asset Class]]&lt;&gt;"Local",0.25,IF(S611="y",1,""))</f>
        <v>0.25</v>
      </c>
      <c r="Y611" s="109">
        <f t="shared" si="55"/>
        <v>1</v>
      </c>
      <c r="AA611" s="274">
        <f t="shared" si="56"/>
        <v>1450309.75</v>
      </c>
      <c r="AB611" s="275">
        <f t="shared" si="57"/>
        <v>1450309.75</v>
      </c>
      <c r="AC611" s="275">
        <f t="shared" si="58"/>
        <v>1450309.75</v>
      </c>
      <c r="AD611" s="275">
        <f t="shared" si="59"/>
        <v>1450309.75</v>
      </c>
      <c r="AE611" s="276">
        <f t="shared" si="60"/>
        <v>5801239</v>
      </c>
    </row>
    <row r="612" spans="2:31">
      <c r="B612" s="227" t="s">
        <v>1079</v>
      </c>
      <c r="C612" s="228" t="s">
        <v>1080</v>
      </c>
      <c r="D612" s="228" t="s">
        <v>105</v>
      </c>
      <c r="E612" s="228" t="s">
        <v>101</v>
      </c>
      <c r="F612" s="258" t="s">
        <v>102</v>
      </c>
      <c r="G612" s="374">
        <v>0.5</v>
      </c>
      <c r="H612" s="377">
        <v>6574.1954362790248</v>
      </c>
      <c r="I612" s="382">
        <v>452.87898632773505</v>
      </c>
      <c r="J612" s="349">
        <f>Table1[[#This Row],[Embellishment Area (m2)]]*Table1[[#This Row],[Construction Unit Rate ($/m)]]*Table1[[#This Row],[Embellishment Area Factor]]</f>
        <v>1488657.4825512334</v>
      </c>
      <c r="K612" s="263">
        <v>0</v>
      </c>
      <c r="L612" s="354">
        <v>140.14546069071523</v>
      </c>
      <c r="M612" s="101">
        <f>Table1[[#This Row],[Size of land (m2)]]*Table1[[#This Row],[Land Unit Rate ($/m2)]]</f>
        <v>0</v>
      </c>
      <c r="N612" s="261">
        <v>2021</v>
      </c>
      <c r="O612" s="219">
        <f>ROUND(IF(Table1[[#This Row],[Valuation Year]]=2016,(Table1[[#This Row],[Total Construction Cost ($)]]+Table1[[#This Row],[Land Value]])*('General Input Sheet'!$G$38/'General Input Sheet'!$G$43),Table1[[#This Row],[Total Construction Cost ($)]]+Table1[[#This Row],[Land Value]]),0)</f>
        <v>1488657</v>
      </c>
      <c r="P612" s="139" t="str" cm="1">
        <f t="array" ref="P612">_xlfn.IFS(Table1[[#This Row],[Asset Class]]&lt;&gt;"Local","y",P$11=$E612,"y",Table1[[#This Row],[Asset Class]]="Local","")</f>
        <v>y</v>
      </c>
      <c r="Q612" s="99" t="str" cm="1">
        <f t="array" ref="Q612">_xlfn.IFS(Table1[[#This Row],[Asset Class]]&lt;&gt;"Local","y",Q$11=$E612,"y",Table1[[#This Row],[Asset Class]]="Local","")</f>
        <v>y</v>
      </c>
      <c r="R612" s="99" t="str" cm="1">
        <f t="array" ref="R612">_xlfn.IFS(Table1[[#This Row],[Asset Class]]&lt;&gt;"Local","y",R$11=$E612,"y",Table1[[#This Row],[Asset Class]]="Local","")</f>
        <v>y</v>
      </c>
      <c r="S612" s="358" t="str" cm="1">
        <f t="array" ref="S612">_xlfn.IFS(Table1[[#This Row],[Asset Class]]&lt;&gt;"Local","y",S$11=$E612,"y",Table1[[#This Row],[Asset Class]]="Local","")</f>
        <v>y</v>
      </c>
      <c r="U612" s="109">
        <f>IF(Table1[[#This Row],[Asset Class]]&lt;&gt;"Local",0.25,IF(P612="y",1,""))</f>
        <v>0.25</v>
      </c>
      <c r="V612" s="435">
        <f>IF(Table1[[#This Row],[Asset Class]]&lt;&gt;"Local",0.25,IF(Q612="y",1,""))</f>
        <v>0.25</v>
      </c>
      <c r="W612" s="435">
        <f>IF(Table1[[#This Row],[Asset Class]]&lt;&gt;"Local",0.25,IF(R612="y",1,""))</f>
        <v>0.25</v>
      </c>
      <c r="X612" s="435">
        <f>IF(Table1[[#This Row],[Asset Class]]&lt;&gt;"Local",0.25,IF(S612="y",1,""))</f>
        <v>0.25</v>
      </c>
      <c r="Y612" s="109">
        <f t="shared" si="55"/>
        <v>1</v>
      </c>
      <c r="AA612" s="274">
        <f t="shared" si="56"/>
        <v>372164.25</v>
      </c>
      <c r="AB612" s="275">
        <f t="shared" si="57"/>
        <v>372164.25</v>
      </c>
      <c r="AC612" s="275">
        <f t="shared" si="58"/>
        <v>372164.25</v>
      </c>
      <c r="AD612" s="275">
        <f t="shared" si="59"/>
        <v>372164.25</v>
      </c>
      <c r="AE612" s="276">
        <f t="shared" si="60"/>
        <v>1488657</v>
      </c>
    </row>
    <row r="613" spans="2:31">
      <c r="B613" s="227" t="s">
        <v>1079</v>
      </c>
      <c r="C613" s="228" t="s">
        <v>1081</v>
      </c>
      <c r="D613" s="228" t="s">
        <v>105</v>
      </c>
      <c r="E613" s="228" t="s">
        <v>101</v>
      </c>
      <c r="F613" s="258" t="s">
        <v>102</v>
      </c>
      <c r="G613" s="374">
        <v>0.5</v>
      </c>
      <c r="H613" s="377">
        <v>482.85677661092842</v>
      </c>
      <c r="I613" s="382">
        <v>452.87898632773505</v>
      </c>
      <c r="J613" s="349">
        <f>Table1[[#This Row],[Embellishment Area (m2)]]*Table1[[#This Row],[Construction Unit Rate ($/m)]]*Table1[[#This Row],[Embellishment Area Factor]]</f>
        <v>109337.84376651743</v>
      </c>
      <c r="K613" s="263">
        <v>0</v>
      </c>
      <c r="L613" s="354">
        <v>140.14546069071523</v>
      </c>
      <c r="M613" s="101">
        <f>Table1[[#This Row],[Size of land (m2)]]*Table1[[#This Row],[Land Unit Rate ($/m2)]]</f>
        <v>0</v>
      </c>
      <c r="N613" s="261">
        <v>2021</v>
      </c>
      <c r="O613" s="219">
        <f>ROUND(IF(Table1[[#This Row],[Valuation Year]]=2016,(Table1[[#This Row],[Total Construction Cost ($)]]+Table1[[#This Row],[Land Value]])*('General Input Sheet'!$G$38/'General Input Sheet'!$G$43),Table1[[#This Row],[Total Construction Cost ($)]]+Table1[[#This Row],[Land Value]]),0)</f>
        <v>109338</v>
      </c>
      <c r="P613" s="139" t="str" cm="1">
        <f t="array" ref="P613">_xlfn.IFS(Table1[[#This Row],[Asset Class]]&lt;&gt;"Local","y",P$11=$E613,"y",Table1[[#This Row],[Asset Class]]="Local","")</f>
        <v>y</v>
      </c>
      <c r="Q613" s="99" t="str" cm="1">
        <f t="array" ref="Q613">_xlfn.IFS(Table1[[#This Row],[Asset Class]]&lt;&gt;"Local","y",Q$11=$E613,"y",Table1[[#This Row],[Asset Class]]="Local","")</f>
        <v>y</v>
      </c>
      <c r="R613" s="99" t="str" cm="1">
        <f t="array" ref="R613">_xlfn.IFS(Table1[[#This Row],[Asset Class]]&lt;&gt;"Local","y",R$11=$E613,"y",Table1[[#This Row],[Asset Class]]="Local","")</f>
        <v>y</v>
      </c>
      <c r="S613" s="358" t="str" cm="1">
        <f t="array" ref="S613">_xlfn.IFS(Table1[[#This Row],[Asset Class]]&lt;&gt;"Local","y",S$11=$E613,"y",Table1[[#This Row],[Asset Class]]="Local","")</f>
        <v>y</v>
      </c>
      <c r="U613" s="109">
        <f>IF(Table1[[#This Row],[Asset Class]]&lt;&gt;"Local",0.25,IF(P613="y",1,""))</f>
        <v>0.25</v>
      </c>
      <c r="V613" s="435">
        <f>IF(Table1[[#This Row],[Asset Class]]&lt;&gt;"Local",0.25,IF(Q613="y",1,""))</f>
        <v>0.25</v>
      </c>
      <c r="W613" s="435">
        <f>IF(Table1[[#This Row],[Asset Class]]&lt;&gt;"Local",0.25,IF(R613="y",1,""))</f>
        <v>0.25</v>
      </c>
      <c r="X613" s="435">
        <f>IF(Table1[[#This Row],[Asset Class]]&lt;&gt;"Local",0.25,IF(S613="y",1,""))</f>
        <v>0.25</v>
      </c>
      <c r="Y613" s="109">
        <f t="shared" si="55"/>
        <v>1</v>
      </c>
      <c r="AA613" s="274">
        <f t="shared" si="56"/>
        <v>27334.5</v>
      </c>
      <c r="AB613" s="275">
        <f t="shared" si="57"/>
        <v>27334.5</v>
      </c>
      <c r="AC613" s="275">
        <f t="shared" si="58"/>
        <v>27334.5</v>
      </c>
      <c r="AD613" s="275">
        <f t="shared" si="59"/>
        <v>27334.5</v>
      </c>
      <c r="AE613" s="276">
        <f t="shared" si="60"/>
        <v>109338</v>
      </c>
    </row>
    <row r="614" spans="2:31">
      <c r="B614" s="227" t="s">
        <v>1079</v>
      </c>
      <c r="C614" s="228" t="s">
        <v>1082</v>
      </c>
      <c r="D614" s="228" t="s">
        <v>105</v>
      </c>
      <c r="E614" s="228" t="s">
        <v>101</v>
      </c>
      <c r="F614" s="258" t="s">
        <v>102</v>
      </c>
      <c r="G614" s="374">
        <v>0.5</v>
      </c>
      <c r="H614" s="377">
        <v>9959.3607630934803</v>
      </c>
      <c r="I614" s="382">
        <v>452.87898632773505</v>
      </c>
      <c r="J614" s="349">
        <f>Table1[[#This Row],[Embellishment Area (m2)]]*Table1[[#This Row],[Construction Unit Rate ($/m)]]*Table1[[#This Row],[Embellishment Area Factor]]</f>
        <v>2255192.6034309966</v>
      </c>
      <c r="K614" s="263">
        <v>0</v>
      </c>
      <c r="L614" s="354">
        <v>140.14546069071523</v>
      </c>
      <c r="M614" s="101">
        <f>Table1[[#This Row],[Size of land (m2)]]*Table1[[#This Row],[Land Unit Rate ($/m2)]]</f>
        <v>0</v>
      </c>
      <c r="N614" s="261">
        <v>2021</v>
      </c>
      <c r="O614" s="219">
        <f>ROUND(IF(Table1[[#This Row],[Valuation Year]]=2016,(Table1[[#This Row],[Total Construction Cost ($)]]+Table1[[#This Row],[Land Value]])*('General Input Sheet'!$G$38/'General Input Sheet'!$G$43),Table1[[#This Row],[Total Construction Cost ($)]]+Table1[[#This Row],[Land Value]]),0)</f>
        <v>2255193</v>
      </c>
      <c r="P614" s="139" t="str" cm="1">
        <f t="array" ref="P614">_xlfn.IFS(Table1[[#This Row],[Asset Class]]&lt;&gt;"Local","y",P$11=$E614,"y",Table1[[#This Row],[Asset Class]]="Local","")</f>
        <v>y</v>
      </c>
      <c r="Q614" s="99" t="str" cm="1">
        <f t="array" ref="Q614">_xlfn.IFS(Table1[[#This Row],[Asset Class]]&lt;&gt;"Local","y",Q$11=$E614,"y",Table1[[#This Row],[Asset Class]]="Local","")</f>
        <v>y</v>
      </c>
      <c r="R614" s="99" t="str" cm="1">
        <f t="array" ref="R614">_xlfn.IFS(Table1[[#This Row],[Asset Class]]&lt;&gt;"Local","y",R$11=$E614,"y",Table1[[#This Row],[Asset Class]]="Local","")</f>
        <v>y</v>
      </c>
      <c r="S614" s="358" t="str" cm="1">
        <f t="array" ref="S614">_xlfn.IFS(Table1[[#This Row],[Asset Class]]&lt;&gt;"Local","y",S$11=$E614,"y",Table1[[#This Row],[Asset Class]]="Local","")</f>
        <v>y</v>
      </c>
      <c r="U614" s="109">
        <f>IF(Table1[[#This Row],[Asset Class]]&lt;&gt;"Local",0.25,IF(P614="y",1,""))</f>
        <v>0.25</v>
      </c>
      <c r="V614" s="435">
        <f>IF(Table1[[#This Row],[Asset Class]]&lt;&gt;"Local",0.25,IF(Q614="y",1,""))</f>
        <v>0.25</v>
      </c>
      <c r="W614" s="435">
        <f>IF(Table1[[#This Row],[Asset Class]]&lt;&gt;"Local",0.25,IF(R614="y",1,""))</f>
        <v>0.25</v>
      </c>
      <c r="X614" s="435">
        <f>IF(Table1[[#This Row],[Asset Class]]&lt;&gt;"Local",0.25,IF(S614="y",1,""))</f>
        <v>0.25</v>
      </c>
      <c r="Y614" s="109">
        <f t="shared" si="55"/>
        <v>1</v>
      </c>
      <c r="AA614" s="274">
        <f t="shared" si="56"/>
        <v>563798.25</v>
      </c>
      <c r="AB614" s="275">
        <f t="shared" si="57"/>
        <v>563798.25</v>
      </c>
      <c r="AC614" s="275">
        <f t="shared" si="58"/>
        <v>563798.25</v>
      </c>
      <c r="AD614" s="275">
        <f t="shared" si="59"/>
        <v>563798.25</v>
      </c>
      <c r="AE614" s="276">
        <f t="shared" si="60"/>
        <v>2255193</v>
      </c>
    </row>
    <row r="615" spans="2:31">
      <c r="B615" s="227" t="s">
        <v>1079</v>
      </c>
      <c r="C615" s="228" t="s">
        <v>1083</v>
      </c>
      <c r="D615" s="228" t="s">
        <v>105</v>
      </c>
      <c r="E615" s="228" t="s">
        <v>101</v>
      </c>
      <c r="F615" s="258" t="s">
        <v>102</v>
      </c>
      <c r="G615" s="374">
        <v>0.5</v>
      </c>
      <c r="H615" s="377">
        <v>17294.99117454563</v>
      </c>
      <c r="I615" s="382">
        <v>452.87898632773505</v>
      </c>
      <c r="J615" s="349">
        <f>Table1[[#This Row],[Embellishment Area (m2)]]*Table1[[#This Row],[Construction Unit Rate ($/m)]]*Table1[[#This Row],[Embellishment Area Factor]]</f>
        <v>3916269.0358376745</v>
      </c>
      <c r="K615" s="263">
        <v>0</v>
      </c>
      <c r="L615" s="354">
        <v>140.14546069071523</v>
      </c>
      <c r="M615" s="101">
        <f>Table1[[#This Row],[Size of land (m2)]]*Table1[[#This Row],[Land Unit Rate ($/m2)]]</f>
        <v>0</v>
      </c>
      <c r="N615" s="261">
        <v>2021</v>
      </c>
      <c r="O615" s="219">
        <f>ROUND(IF(Table1[[#This Row],[Valuation Year]]=2016,(Table1[[#This Row],[Total Construction Cost ($)]]+Table1[[#This Row],[Land Value]])*('General Input Sheet'!$G$38/'General Input Sheet'!$G$43),Table1[[#This Row],[Total Construction Cost ($)]]+Table1[[#This Row],[Land Value]]),0)</f>
        <v>3916269</v>
      </c>
      <c r="P615" s="139" t="str" cm="1">
        <f t="array" ref="P615">_xlfn.IFS(Table1[[#This Row],[Asset Class]]&lt;&gt;"Local","y",P$11=$E615,"y",Table1[[#This Row],[Asset Class]]="Local","")</f>
        <v>y</v>
      </c>
      <c r="Q615" s="99" t="str" cm="1">
        <f t="array" ref="Q615">_xlfn.IFS(Table1[[#This Row],[Asset Class]]&lt;&gt;"Local","y",Q$11=$E615,"y",Table1[[#This Row],[Asset Class]]="Local","")</f>
        <v>y</v>
      </c>
      <c r="R615" s="99" t="str" cm="1">
        <f t="array" ref="R615">_xlfn.IFS(Table1[[#This Row],[Asset Class]]&lt;&gt;"Local","y",R$11=$E615,"y",Table1[[#This Row],[Asset Class]]="Local","")</f>
        <v>y</v>
      </c>
      <c r="S615" s="358" t="str" cm="1">
        <f t="array" ref="S615">_xlfn.IFS(Table1[[#This Row],[Asset Class]]&lt;&gt;"Local","y",S$11=$E615,"y",Table1[[#This Row],[Asset Class]]="Local","")</f>
        <v>y</v>
      </c>
      <c r="U615" s="109">
        <f>IF(Table1[[#This Row],[Asset Class]]&lt;&gt;"Local",0.25,IF(P615="y",1,""))</f>
        <v>0.25</v>
      </c>
      <c r="V615" s="435">
        <f>IF(Table1[[#This Row],[Asset Class]]&lt;&gt;"Local",0.25,IF(Q615="y",1,""))</f>
        <v>0.25</v>
      </c>
      <c r="W615" s="435">
        <f>IF(Table1[[#This Row],[Asset Class]]&lt;&gt;"Local",0.25,IF(R615="y",1,""))</f>
        <v>0.25</v>
      </c>
      <c r="X615" s="435">
        <f>IF(Table1[[#This Row],[Asset Class]]&lt;&gt;"Local",0.25,IF(S615="y",1,""))</f>
        <v>0.25</v>
      </c>
      <c r="Y615" s="109">
        <f t="shared" si="55"/>
        <v>1</v>
      </c>
      <c r="AA615" s="274">
        <f t="shared" si="56"/>
        <v>979067.25</v>
      </c>
      <c r="AB615" s="275">
        <f t="shared" si="57"/>
        <v>979067.25</v>
      </c>
      <c r="AC615" s="275">
        <f t="shared" si="58"/>
        <v>979067.25</v>
      </c>
      <c r="AD615" s="275">
        <f t="shared" si="59"/>
        <v>979067.25</v>
      </c>
      <c r="AE615" s="276">
        <f t="shared" si="60"/>
        <v>3916269</v>
      </c>
    </row>
    <row r="616" spans="2:31">
      <c r="B616" s="227" t="s">
        <v>1079</v>
      </c>
      <c r="C616" s="228" t="s">
        <v>1084</v>
      </c>
      <c r="D616" s="228" t="s">
        <v>105</v>
      </c>
      <c r="E616" s="228" t="s">
        <v>101</v>
      </c>
      <c r="F616" s="258" t="s">
        <v>102</v>
      </c>
      <c r="G616" s="374">
        <v>0.5</v>
      </c>
      <c r="H616" s="377">
        <v>18457.865229319588</v>
      </c>
      <c r="I616" s="382">
        <v>452.87898632773505</v>
      </c>
      <c r="J616" s="349">
        <f>Table1[[#This Row],[Embellishment Area (m2)]]*Table1[[#This Row],[Construction Unit Rate ($/m)]]*Table1[[#This Row],[Embellishment Area Factor]]</f>
        <v>4179589.6474141008</v>
      </c>
      <c r="K616" s="263">
        <v>0</v>
      </c>
      <c r="L616" s="354">
        <v>140.14546069071523</v>
      </c>
      <c r="M616" s="101">
        <f>Table1[[#This Row],[Size of land (m2)]]*Table1[[#This Row],[Land Unit Rate ($/m2)]]</f>
        <v>0</v>
      </c>
      <c r="N616" s="261">
        <v>2021</v>
      </c>
      <c r="O616" s="219">
        <f>ROUND(IF(Table1[[#This Row],[Valuation Year]]=2016,(Table1[[#This Row],[Total Construction Cost ($)]]+Table1[[#This Row],[Land Value]])*('General Input Sheet'!$G$38/'General Input Sheet'!$G$43),Table1[[#This Row],[Total Construction Cost ($)]]+Table1[[#This Row],[Land Value]]),0)</f>
        <v>4179590</v>
      </c>
      <c r="P616" s="139" t="str" cm="1">
        <f t="array" ref="P616">_xlfn.IFS(Table1[[#This Row],[Asset Class]]&lt;&gt;"Local","y",P$11=$E616,"y",Table1[[#This Row],[Asset Class]]="Local","")</f>
        <v>y</v>
      </c>
      <c r="Q616" s="99" t="str" cm="1">
        <f t="array" ref="Q616">_xlfn.IFS(Table1[[#This Row],[Asset Class]]&lt;&gt;"Local","y",Q$11=$E616,"y",Table1[[#This Row],[Asset Class]]="Local","")</f>
        <v>y</v>
      </c>
      <c r="R616" s="99" t="str" cm="1">
        <f t="array" ref="R616">_xlfn.IFS(Table1[[#This Row],[Asset Class]]&lt;&gt;"Local","y",R$11=$E616,"y",Table1[[#This Row],[Asset Class]]="Local","")</f>
        <v>y</v>
      </c>
      <c r="S616" s="358" t="str" cm="1">
        <f t="array" ref="S616">_xlfn.IFS(Table1[[#This Row],[Asset Class]]&lt;&gt;"Local","y",S$11=$E616,"y",Table1[[#This Row],[Asset Class]]="Local","")</f>
        <v>y</v>
      </c>
      <c r="U616" s="109">
        <f>IF(Table1[[#This Row],[Asset Class]]&lt;&gt;"Local",0.25,IF(P616="y",1,""))</f>
        <v>0.25</v>
      </c>
      <c r="V616" s="435">
        <f>IF(Table1[[#This Row],[Asset Class]]&lt;&gt;"Local",0.25,IF(Q616="y",1,""))</f>
        <v>0.25</v>
      </c>
      <c r="W616" s="435">
        <f>IF(Table1[[#This Row],[Asset Class]]&lt;&gt;"Local",0.25,IF(R616="y",1,""))</f>
        <v>0.25</v>
      </c>
      <c r="X616" s="435">
        <f>IF(Table1[[#This Row],[Asset Class]]&lt;&gt;"Local",0.25,IF(S616="y",1,""))</f>
        <v>0.25</v>
      </c>
      <c r="Y616" s="109">
        <f t="shared" si="55"/>
        <v>1</v>
      </c>
      <c r="AA616" s="274">
        <f t="shared" si="56"/>
        <v>1044897.5</v>
      </c>
      <c r="AB616" s="275">
        <f t="shared" si="57"/>
        <v>1044897.5</v>
      </c>
      <c r="AC616" s="275">
        <f t="shared" si="58"/>
        <v>1044897.5</v>
      </c>
      <c r="AD616" s="275">
        <f t="shared" si="59"/>
        <v>1044897.5</v>
      </c>
      <c r="AE616" s="276">
        <f t="shared" si="60"/>
        <v>4179590</v>
      </c>
    </row>
    <row r="617" spans="2:31">
      <c r="B617" s="227" t="s">
        <v>1085</v>
      </c>
      <c r="C617" s="228" t="s">
        <v>1086</v>
      </c>
      <c r="D617" s="228" t="s">
        <v>110</v>
      </c>
      <c r="E617" s="228" t="s">
        <v>101</v>
      </c>
      <c r="F617" s="258" t="s">
        <v>102</v>
      </c>
      <c r="G617" s="374">
        <v>0.5</v>
      </c>
      <c r="H617" s="377">
        <v>1834.943576022273</v>
      </c>
      <c r="I617" s="382">
        <v>143.96305955739601</v>
      </c>
      <c r="J617" s="349">
        <f>Table1[[#This Row],[Embellishment Area (m2)]]*Table1[[#This Row],[Construction Unit Rate ($/m)]]*Table1[[#This Row],[Embellishment Area Factor]]</f>
        <v>132082.04565967785</v>
      </c>
      <c r="K617" s="263">
        <v>0</v>
      </c>
      <c r="L617" s="354">
        <v>39.027494808321961</v>
      </c>
      <c r="M617" s="101">
        <f>Table1[[#This Row],[Size of land (m2)]]*Table1[[#This Row],[Land Unit Rate ($/m2)]]</f>
        <v>0</v>
      </c>
      <c r="N617" s="261">
        <v>2021</v>
      </c>
      <c r="O617" s="219">
        <f>ROUND(IF(Table1[[#This Row],[Valuation Year]]=2016,(Table1[[#This Row],[Total Construction Cost ($)]]+Table1[[#This Row],[Land Value]])*('General Input Sheet'!$G$38/'General Input Sheet'!$G$43),Table1[[#This Row],[Total Construction Cost ($)]]+Table1[[#This Row],[Land Value]]),0)</f>
        <v>132082</v>
      </c>
      <c r="P617" s="139" t="str" cm="1">
        <f t="array" ref="P617">_xlfn.IFS(Table1[[#This Row],[Asset Class]]&lt;&gt;"Local","y",P$11=$E617,"y",Table1[[#This Row],[Asset Class]]="Local","")</f>
        <v/>
      </c>
      <c r="Q617" s="99" t="str" cm="1">
        <f t="array" ref="Q617">_xlfn.IFS(Table1[[#This Row],[Asset Class]]&lt;&gt;"Local","y",Q$11=$E617,"y",Table1[[#This Row],[Asset Class]]="Local","")</f>
        <v/>
      </c>
      <c r="R617" s="99" t="str" cm="1">
        <f t="array" ref="R617">_xlfn.IFS(Table1[[#This Row],[Asset Class]]&lt;&gt;"Local","y",R$11=$E617,"y",Table1[[#This Row],[Asset Class]]="Local","")</f>
        <v>y</v>
      </c>
      <c r="S617" s="358" t="str" cm="1">
        <f t="array" ref="S617">_xlfn.IFS(Table1[[#This Row],[Asset Class]]&lt;&gt;"Local","y",S$11=$E617,"y",Table1[[#This Row],[Asset Class]]="Local","")</f>
        <v/>
      </c>
      <c r="U617" s="109" t="str">
        <f>IF(Table1[[#This Row],[Asset Class]]&lt;&gt;"Local",0.25,IF(P617="y",1,""))</f>
        <v/>
      </c>
      <c r="V617" s="435" t="str">
        <f>IF(Table1[[#This Row],[Asset Class]]&lt;&gt;"Local",0.25,IF(Q617="y",1,""))</f>
        <v/>
      </c>
      <c r="W617" s="435">
        <f>IF(Table1[[#This Row],[Asset Class]]&lt;&gt;"Local",0.25,IF(R617="y",1,""))</f>
        <v>1</v>
      </c>
      <c r="X617" s="435" t="str">
        <f>IF(Table1[[#This Row],[Asset Class]]&lt;&gt;"Local",0.25,IF(S617="y",1,""))</f>
        <v/>
      </c>
      <c r="Y617" s="109">
        <f t="shared" si="55"/>
        <v>1</v>
      </c>
      <c r="AA617" s="274" t="str">
        <f t="shared" si="56"/>
        <v/>
      </c>
      <c r="AB617" s="275" t="str">
        <f t="shared" si="57"/>
        <v/>
      </c>
      <c r="AC617" s="275">
        <f t="shared" si="58"/>
        <v>132082</v>
      </c>
      <c r="AD617" s="275" t="str">
        <f t="shared" si="59"/>
        <v/>
      </c>
      <c r="AE617" s="276">
        <f t="shared" si="60"/>
        <v>132082</v>
      </c>
    </row>
    <row r="618" spans="2:31">
      <c r="B618" s="227" t="s">
        <v>1087</v>
      </c>
      <c r="C618" s="228" t="s">
        <v>1088</v>
      </c>
      <c r="D618" s="228" t="s">
        <v>105</v>
      </c>
      <c r="E618" s="228" t="s">
        <v>106</v>
      </c>
      <c r="F618" s="258" t="s">
        <v>102</v>
      </c>
      <c r="G618" s="374">
        <v>0.5</v>
      </c>
      <c r="H618" s="377">
        <v>3937.1384545162691</v>
      </c>
      <c r="I618" s="382">
        <v>295.91815694928124</v>
      </c>
      <c r="J618" s="349">
        <f>Table1[[#This Row],[Embellishment Area (m2)]]*Table1[[#This Row],[Construction Unit Rate ($/m)]]*Table1[[#This Row],[Embellishment Area Factor]]</f>
        <v>582535.37755729794</v>
      </c>
      <c r="K618" s="263">
        <v>7874.2769090325382</v>
      </c>
      <c r="L618" s="354">
        <v>157.26221918381682</v>
      </c>
      <c r="M618" s="101">
        <f>Table1[[#This Row],[Size of land (m2)]]*Table1[[#This Row],[Land Unit Rate ($/m2)]]</f>
        <v>1238326.2611823427</v>
      </c>
      <c r="N618" s="261">
        <v>2021</v>
      </c>
      <c r="O618" s="219">
        <f>ROUND(IF(Table1[[#This Row],[Valuation Year]]=2016,(Table1[[#This Row],[Total Construction Cost ($)]]+Table1[[#This Row],[Land Value]])*('General Input Sheet'!$G$38/'General Input Sheet'!$G$43),Table1[[#This Row],[Total Construction Cost ($)]]+Table1[[#This Row],[Land Value]]),0)</f>
        <v>1820862</v>
      </c>
      <c r="P618" s="139" t="str" cm="1">
        <f t="array" ref="P618">_xlfn.IFS(Table1[[#This Row],[Asset Class]]&lt;&gt;"Local","y",P$11=$E618,"y",Table1[[#This Row],[Asset Class]]="Local","")</f>
        <v>y</v>
      </c>
      <c r="Q618" s="99" t="str" cm="1">
        <f t="array" ref="Q618">_xlfn.IFS(Table1[[#This Row],[Asset Class]]&lt;&gt;"Local","y",Q$11=$E618,"y",Table1[[#This Row],[Asset Class]]="Local","")</f>
        <v>y</v>
      </c>
      <c r="R618" s="99" t="str" cm="1">
        <f t="array" ref="R618">_xlfn.IFS(Table1[[#This Row],[Asset Class]]&lt;&gt;"Local","y",R$11=$E618,"y",Table1[[#This Row],[Asset Class]]="Local","")</f>
        <v>y</v>
      </c>
      <c r="S618" s="358" t="str" cm="1">
        <f t="array" ref="S618">_xlfn.IFS(Table1[[#This Row],[Asset Class]]&lt;&gt;"Local","y",S$11=$E618,"y",Table1[[#This Row],[Asset Class]]="Local","")</f>
        <v>y</v>
      </c>
      <c r="U618" s="109">
        <f>IF(Table1[[#This Row],[Asset Class]]&lt;&gt;"Local",0.25,IF(P618="y",1,""))</f>
        <v>0.25</v>
      </c>
      <c r="V618" s="435">
        <f>IF(Table1[[#This Row],[Asset Class]]&lt;&gt;"Local",0.25,IF(Q618="y",1,""))</f>
        <v>0.25</v>
      </c>
      <c r="W618" s="435">
        <f>IF(Table1[[#This Row],[Asset Class]]&lt;&gt;"Local",0.25,IF(R618="y",1,""))</f>
        <v>0.25</v>
      </c>
      <c r="X618" s="435">
        <f>IF(Table1[[#This Row],[Asset Class]]&lt;&gt;"Local",0.25,IF(S618="y",1,""))</f>
        <v>0.25</v>
      </c>
      <c r="Y618" s="109">
        <f t="shared" si="55"/>
        <v>1</v>
      </c>
      <c r="AA618" s="274">
        <f t="shared" si="56"/>
        <v>455215.5</v>
      </c>
      <c r="AB618" s="275">
        <f t="shared" si="57"/>
        <v>455215.5</v>
      </c>
      <c r="AC618" s="275">
        <f t="shared" si="58"/>
        <v>455215.5</v>
      </c>
      <c r="AD618" s="275">
        <f t="shared" si="59"/>
        <v>455215.5</v>
      </c>
      <c r="AE618" s="276">
        <f t="shared" si="60"/>
        <v>1820862</v>
      </c>
    </row>
    <row r="619" spans="2:31">
      <c r="B619" s="227" t="s">
        <v>1087</v>
      </c>
      <c r="C619" s="228" t="s">
        <v>1089</v>
      </c>
      <c r="D619" s="228" t="s">
        <v>105</v>
      </c>
      <c r="E619" s="228" t="s">
        <v>106</v>
      </c>
      <c r="F619" s="258" t="s">
        <v>107</v>
      </c>
      <c r="G619" s="374">
        <v>0.5</v>
      </c>
      <c r="H619" s="377">
        <v>28265.077608088573</v>
      </c>
      <c r="I619" s="382">
        <v>295.91815694928124</v>
      </c>
      <c r="J619" s="349">
        <f>Table1[[#This Row],[Embellishment Area (m2)]]*Table1[[#This Row],[Construction Unit Rate ($/m)]]*Table1[[#This Row],[Embellishment Area Factor]]</f>
        <v>4182074.8359069848</v>
      </c>
      <c r="K619" s="263">
        <v>56530.155216177147</v>
      </c>
      <c r="L619" s="354">
        <v>157.26221918381682</v>
      </c>
      <c r="M619" s="101">
        <f>Table1[[#This Row],[Size of land (m2)]]*Table1[[#This Row],[Land Unit Rate ($/m2)]]</f>
        <v>8890057.6601016372</v>
      </c>
      <c r="N619" s="261">
        <v>2021</v>
      </c>
      <c r="O619" s="219">
        <f>ROUND(IF(Table1[[#This Row],[Valuation Year]]=2016,(Table1[[#This Row],[Total Construction Cost ($)]]+Table1[[#This Row],[Land Value]])*('General Input Sheet'!$G$38/'General Input Sheet'!$G$43),Table1[[#This Row],[Total Construction Cost ($)]]+Table1[[#This Row],[Land Value]]),0)</f>
        <v>13072132</v>
      </c>
      <c r="P619" s="139" t="str" cm="1">
        <f t="array" ref="P619">_xlfn.IFS(Table1[[#This Row],[Asset Class]]&lt;&gt;"Local","y",P$11=$E619,"y",Table1[[#This Row],[Asset Class]]="Local","")</f>
        <v>y</v>
      </c>
      <c r="Q619" s="99" t="str" cm="1">
        <f t="array" ref="Q619">_xlfn.IFS(Table1[[#This Row],[Asset Class]]&lt;&gt;"Local","y",Q$11=$E619,"y",Table1[[#This Row],[Asset Class]]="Local","")</f>
        <v>y</v>
      </c>
      <c r="R619" s="99" t="str" cm="1">
        <f t="array" ref="R619">_xlfn.IFS(Table1[[#This Row],[Asset Class]]&lt;&gt;"Local","y",R$11=$E619,"y",Table1[[#This Row],[Asset Class]]="Local","")</f>
        <v>y</v>
      </c>
      <c r="S619" s="358" t="str" cm="1">
        <f t="array" ref="S619">_xlfn.IFS(Table1[[#This Row],[Asset Class]]&lt;&gt;"Local","y",S$11=$E619,"y",Table1[[#This Row],[Asset Class]]="Local","")</f>
        <v>y</v>
      </c>
      <c r="U619" s="109">
        <f>IF(Table1[[#This Row],[Asset Class]]&lt;&gt;"Local",0.25,IF(P619="y",1,""))</f>
        <v>0.25</v>
      </c>
      <c r="V619" s="435">
        <f>IF(Table1[[#This Row],[Asset Class]]&lt;&gt;"Local",0.25,IF(Q619="y",1,""))</f>
        <v>0.25</v>
      </c>
      <c r="W619" s="435">
        <f>IF(Table1[[#This Row],[Asset Class]]&lt;&gt;"Local",0.25,IF(R619="y",1,""))</f>
        <v>0.25</v>
      </c>
      <c r="X619" s="435">
        <f>IF(Table1[[#This Row],[Asset Class]]&lt;&gt;"Local",0.25,IF(S619="y",1,""))</f>
        <v>0.25</v>
      </c>
      <c r="Y619" s="109">
        <f t="shared" si="55"/>
        <v>1</v>
      </c>
      <c r="AA619" s="274">
        <f t="shared" si="56"/>
        <v>3268033</v>
      </c>
      <c r="AB619" s="275">
        <f t="shared" si="57"/>
        <v>3268033</v>
      </c>
      <c r="AC619" s="275">
        <f t="shared" si="58"/>
        <v>3268033</v>
      </c>
      <c r="AD619" s="275">
        <f t="shared" si="59"/>
        <v>3268033</v>
      </c>
      <c r="AE619" s="276">
        <f t="shared" si="60"/>
        <v>13072132</v>
      </c>
    </row>
    <row r="620" spans="2:31">
      <c r="B620" s="227" t="s">
        <v>1090</v>
      </c>
      <c r="C620" s="228" t="s">
        <v>1091</v>
      </c>
      <c r="D620" s="228" t="s">
        <v>105</v>
      </c>
      <c r="E620" s="228" t="s">
        <v>106</v>
      </c>
      <c r="F620" s="258" t="s">
        <v>107</v>
      </c>
      <c r="G620" s="374">
        <v>0.5</v>
      </c>
      <c r="H620" s="377">
        <v>8412.3410231848702</v>
      </c>
      <c r="I620" s="382">
        <v>295.91815694928124</v>
      </c>
      <c r="J620" s="349">
        <f>Table1[[#This Row],[Embellishment Area (m2)]]*Table1[[#This Row],[Construction Unit Rate ($/m)]]*Table1[[#This Row],[Embellishment Area Factor]]</f>
        <v>1244682.2256048487</v>
      </c>
      <c r="K620" s="263">
        <v>16824.68204636974</v>
      </c>
      <c r="L620" s="354">
        <v>157.26221918381682</v>
      </c>
      <c r="M620" s="101">
        <f>Table1[[#This Row],[Size of land (m2)]]*Table1[[#This Row],[Land Unit Rate ($/m2)]]</f>
        <v>2645886.8356742258</v>
      </c>
      <c r="N620" s="261">
        <v>2021</v>
      </c>
      <c r="O620" s="219">
        <f>ROUND(IF(Table1[[#This Row],[Valuation Year]]=2016,(Table1[[#This Row],[Total Construction Cost ($)]]+Table1[[#This Row],[Land Value]])*('General Input Sheet'!$G$38/'General Input Sheet'!$G$43),Table1[[#This Row],[Total Construction Cost ($)]]+Table1[[#This Row],[Land Value]]),0)</f>
        <v>3890569</v>
      </c>
      <c r="P620" s="139" t="str" cm="1">
        <f t="array" ref="P620">_xlfn.IFS(Table1[[#This Row],[Asset Class]]&lt;&gt;"Local","y",P$11=$E620,"y",Table1[[#This Row],[Asset Class]]="Local","")</f>
        <v>y</v>
      </c>
      <c r="Q620" s="99" t="str" cm="1">
        <f t="array" ref="Q620">_xlfn.IFS(Table1[[#This Row],[Asset Class]]&lt;&gt;"Local","y",Q$11=$E620,"y",Table1[[#This Row],[Asset Class]]="Local","")</f>
        <v>y</v>
      </c>
      <c r="R620" s="99" t="str" cm="1">
        <f t="array" ref="R620">_xlfn.IFS(Table1[[#This Row],[Asset Class]]&lt;&gt;"Local","y",R$11=$E620,"y",Table1[[#This Row],[Asset Class]]="Local","")</f>
        <v>y</v>
      </c>
      <c r="S620" s="358" t="str" cm="1">
        <f t="array" ref="S620">_xlfn.IFS(Table1[[#This Row],[Asset Class]]&lt;&gt;"Local","y",S$11=$E620,"y",Table1[[#This Row],[Asset Class]]="Local","")</f>
        <v>y</v>
      </c>
      <c r="U620" s="109">
        <f>IF(Table1[[#This Row],[Asset Class]]&lt;&gt;"Local",0.25,IF(P620="y",1,""))</f>
        <v>0.25</v>
      </c>
      <c r="V620" s="435">
        <f>IF(Table1[[#This Row],[Asset Class]]&lt;&gt;"Local",0.25,IF(Q620="y",1,""))</f>
        <v>0.25</v>
      </c>
      <c r="W620" s="435">
        <f>IF(Table1[[#This Row],[Asset Class]]&lt;&gt;"Local",0.25,IF(R620="y",1,""))</f>
        <v>0.25</v>
      </c>
      <c r="X620" s="435">
        <f>IF(Table1[[#This Row],[Asset Class]]&lt;&gt;"Local",0.25,IF(S620="y",1,""))</f>
        <v>0.25</v>
      </c>
      <c r="Y620" s="109">
        <f t="shared" si="55"/>
        <v>1</v>
      </c>
      <c r="AA620" s="274">
        <f t="shared" si="56"/>
        <v>972642.25</v>
      </c>
      <c r="AB620" s="275">
        <f t="shared" si="57"/>
        <v>972642.25</v>
      </c>
      <c r="AC620" s="275">
        <f t="shared" si="58"/>
        <v>972642.25</v>
      </c>
      <c r="AD620" s="275">
        <f t="shared" si="59"/>
        <v>972642.25</v>
      </c>
      <c r="AE620" s="276">
        <f t="shared" si="60"/>
        <v>3890569</v>
      </c>
    </row>
    <row r="621" spans="2:31">
      <c r="B621" s="227" t="s">
        <v>1092</v>
      </c>
      <c r="C621" s="228" t="s">
        <v>1093</v>
      </c>
      <c r="D621" s="228" t="s">
        <v>110</v>
      </c>
      <c r="E621" s="228" t="s">
        <v>106</v>
      </c>
      <c r="F621" s="258" t="s">
        <v>102</v>
      </c>
      <c r="G621" s="374">
        <v>0.5</v>
      </c>
      <c r="H621" s="377">
        <v>770.08301657686354</v>
      </c>
      <c r="I621" s="382">
        <v>111.62041035606889</v>
      </c>
      <c r="J621" s="349">
        <f>Table1[[#This Row],[Embellishment Area (m2)]]*Table1[[#This Row],[Construction Unit Rate ($/m)]]*Table1[[#This Row],[Embellishment Area Factor]]</f>
        <v>42978.491159274454</v>
      </c>
      <c r="K621" s="263">
        <v>1540.1660331537271</v>
      </c>
      <c r="L621" s="354">
        <v>66.125722619436161</v>
      </c>
      <c r="M621" s="101">
        <f>Table1[[#This Row],[Size of land (m2)]]*Table1[[#This Row],[Land Unit Rate ($/m2)]]</f>
        <v>101844.59189620067</v>
      </c>
      <c r="N621" s="261">
        <v>2021</v>
      </c>
      <c r="O621" s="219">
        <f>ROUND(IF(Table1[[#This Row],[Valuation Year]]=2016,(Table1[[#This Row],[Total Construction Cost ($)]]+Table1[[#This Row],[Land Value]])*('General Input Sheet'!$G$38/'General Input Sheet'!$G$43),Table1[[#This Row],[Total Construction Cost ($)]]+Table1[[#This Row],[Land Value]]),0)</f>
        <v>144823</v>
      </c>
      <c r="P621" s="139" t="str" cm="1">
        <f t="array" ref="P621">_xlfn.IFS(Table1[[#This Row],[Asset Class]]&lt;&gt;"Local","y",P$11=$E621,"y",Table1[[#This Row],[Asset Class]]="Local","")</f>
        <v>y</v>
      </c>
      <c r="Q621" s="99" t="str" cm="1">
        <f t="array" ref="Q621">_xlfn.IFS(Table1[[#This Row],[Asset Class]]&lt;&gt;"Local","y",Q$11=$E621,"y",Table1[[#This Row],[Asset Class]]="Local","")</f>
        <v/>
      </c>
      <c r="R621" s="99" t="str" cm="1">
        <f t="array" ref="R621">_xlfn.IFS(Table1[[#This Row],[Asset Class]]&lt;&gt;"Local","y",R$11=$E621,"y",Table1[[#This Row],[Asset Class]]="Local","")</f>
        <v/>
      </c>
      <c r="S621" s="358" t="str" cm="1">
        <f t="array" ref="S621">_xlfn.IFS(Table1[[#This Row],[Asset Class]]&lt;&gt;"Local","y",S$11=$E621,"y",Table1[[#This Row],[Asset Class]]="Local","")</f>
        <v/>
      </c>
      <c r="U621" s="109">
        <f>IF(Table1[[#This Row],[Asset Class]]&lt;&gt;"Local",0.25,IF(P621="y",1,""))</f>
        <v>1</v>
      </c>
      <c r="V621" s="435" t="str">
        <f>IF(Table1[[#This Row],[Asset Class]]&lt;&gt;"Local",0.25,IF(Q621="y",1,""))</f>
        <v/>
      </c>
      <c r="W621" s="435" t="str">
        <f>IF(Table1[[#This Row],[Asset Class]]&lt;&gt;"Local",0.25,IF(R621="y",1,""))</f>
        <v/>
      </c>
      <c r="X621" s="435" t="str">
        <f>IF(Table1[[#This Row],[Asset Class]]&lt;&gt;"Local",0.25,IF(S621="y",1,""))</f>
        <v/>
      </c>
      <c r="Y621" s="109">
        <f t="shared" si="55"/>
        <v>1</v>
      </c>
      <c r="AA621" s="274">
        <f t="shared" si="56"/>
        <v>144823</v>
      </c>
      <c r="AB621" s="275" t="str">
        <f t="shared" si="57"/>
        <v/>
      </c>
      <c r="AC621" s="275" t="str">
        <f t="shared" si="58"/>
        <v/>
      </c>
      <c r="AD621" s="275" t="str">
        <f t="shared" si="59"/>
        <v/>
      </c>
      <c r="AE621" s="276">
        <f t="shared" si="60"/>
        <v>144823</v>
      </c>
    </row>
    <row r="622" spans="2:31">
      <c r="B622" s="227" t="s">
        <v>1094</v>
      </c>
      <c r="C622" s="228" t="s">
        <v>1095</v>
      </c>
      <c r="D622" s="228" t="s">
        <v>110</v>
      </c>
      <c r="E622" s="228" t="s">
        <v>106</v>
      </c>
      <c r="F622" s="258" t="s">
        <v>102</v>
      </c>
      <c r="G622" s="374">
        <v>0.5</v>
      </c>
      <c r="H622" s="377">
        <v>10499.940158173526</v>
      </c>
      <c r="I622" s="382">
        <v>111.62041035606889</v>
      </c>
      <c r="J622" s="349">
        <f>Table1[[#This Row],[Embellishment Area (m2)]]*Table1[[#This Row],[Construction Unit Rate ($/m)]]*Table1[[#This Row],[Embellishment Area Factor]]</f>
        <v>586003.81458474789</v>
      </c>
      <c r="K622" s="263">
        <v>20999.880316347051</v>
      </c>
      <c r="L622" s="354">
        <v>66.125722619436161</v>
      </c>
      <c r="M622" s="101">
        <f>Table1[[#This Row],[Size of land (m2)]]*Table1[[#This Row],[Land Unit Rate ($/m2)]]</f>
        <v>1388632.2608401224</v>
      </c>
      <c r="N622" s="261">
        <v>2021</v>
      </c>
      <c r="O622" s="219">
        <f>ROUND(IF(Table1[[#This Row],[Valuation Year]]=2016,(Table1[[#This Row],[Total Construction Cost ($)]]+Table1[[#This Row],[Land Value]])*('General Input Sheet'!$G$38/'General Input Sheet'!$G$43),Table1[[#This Row],[Total Construction Cost ($)]]+Table1[[#This Row],[Land Value]]),0)</f>
        <v>1974636</v>
      </c>
      <c r="P622" s="139" t="str" cm="1">
        <f t="array" ref="P622">_xlfn.IFS(Table1[[#This Row],[Asset Class]]&lt;&gt;"Local","y",P$11=$E622,"y",Table1[[#This Row],[Asset Class]]="Local","")</f>
        <v>y</v>
      </c>
      <c r="Q622" s="99" t="str" cm="1">
        <f t="array" ref="Q622">_xlfn.IFS(Table1[[#This Row],[Asset Class]]&lt;&gt;"Local","y",Q$11=$E622,"y",Table1[[#This Row],[Asset Class]]="Local","")</f>
        <v/>
      </c>
      <c r="R622" s="99" t="str" cm="1">
        <f t="array" ref="R622">_xlfn.IFS(Table1[[#This Row],[Asset Class]]&lt;&gt;"Local","y",R$11=$E622,"y",Table1[[#This Row],[Asset Class]]="Local","")</f>
        <v/>
      </c>
      <c r="S622" s="358" t="str" cm="1">
        <f t="array" ref="S622">_xlfn.IFS(Table1[[#This Row],[Asset Class]]&lt;&gt;"Local","y",S$11=$E622,"y",Table1[[#This Row],[Asset Class]]="Local","")</f>
        <v/>
      </c>
      <c r="U622" s="109">
        <f>IF(Table1[[#This Row],[Asset Class]]&lt;&gt;"Local",0.25,IF(P622="y",1,""))</f>
        <v>1</v>
      </c>
      <c r="V622" s="435" t="str">
        <f>IF(Table1[[#This Row],[Asset Class]]&lt;&gt;"Local",0.25,IF(Q622="y",1,""))</f>
        <v/>
      </c>
      <c r="W622" s="435" t="str">
        <f>IF(Table1[[#This Row],[Asset Class]]&lt;&gt;"Local",0.25,IF(R622="y",1,""))</f>
        <v/>
      </c>
      <c r="X622" s="435" t="str">
        <f>IF(Table1[[#This Row],[Asset Class]]&lt;&gt;"Local",0.25,IF(S622="y",1,""))</f>
        <v/>
      </c>
      <c r="Y622" s="109">
        <f t="shared" si="55"/>
        <v>1</v>
      </c>
      <c r="AA622" s="274">
        <f t="shared" si="56"/>
        <v>1974636</v>
      </c>
      <c r="AB622" s="275" t="str">
        <f t="shared" si="57"/>
        <v/>
      </c>
      <c r="AC622" s="275" t="str">
        <f t="shared" si="58"/>
        <v/>
      </c>
      <c r="AD622" s="275" t="str">
        <f t="shared" si="59"/>
        <v/>
      </c>
      <c r="AE622" s="276">
        <f t="shared" si="60"/>
        <v>1974636</v>
      </c>
    </row>
    <row r="623" spans="2:31">
      <c r="B623" s="227" t="s">
        <v>1096</v>
      </c>
      <c r="C623" s="228" t="s">
        <v>1097</v>
      </c>
      <c r="D623" s="228" t="s">
        <v>110</v>
      </c>
      <c r="E623" s="228" t="s">
        <v>106</v>
      </c>
      <c r="F623" s="258" t="s">
        <v>102</v>
      </c>
      <c r="G623" s="374">
        <v>0.5</v>
      </c>
      <c r="H623" s="377">
        <v>1626.8961520895666</v>
      </c>
      <c r="I623" s="382">
        <v>111.62041035606889</v>
      </c>
      <c r="J623" s="349">
        <f>Table1[[#This Row],[Embellishment Area (m2)]]*Table1[[#This Row],[Construction Unit Rate ($/m)]]*Table1[[#This Row],[Embellishment Area Factor]]</f>
        <v>90797.408051473438</v>
      </c>
      <c r="K623" s="263">
        <v>0</v>
      </c>
      <c r="L623" s="354">
        <v>66.125722619436161</v>
      </c>
      <c r="M623" s="101">
        <f>Table1[[#This Row],[Size of land (m2)]]*Table1[[#This Row],[Land Unit Rate ($/m2)]]</f>
        <v>0</v>
      </c>
      <c r="N623" s="261">
        <v>2021</v>
      </c>
      <c r="O623" s="219">
        <f>ROUND(IF(Table1[[#This Row],[Valuation Year]]=2016,(Table1[[#This Row],[Total Construction Cost ($)]]+Table1[[#This Row],[Land Value]])*('General Input Sheet'!$G$38/'General Input Sheet'!$G$43),Table1[[#This Row],[Total Construction Cost ($)]]+Table1[[#This Row],[Land Value]]),0)</f>
        <v>90797</v>
      </c>
      <c r="P623" s="139" t="str" cm="1">
        <f t="array" ref="P623">_xlfn.IFS(Table1[[#This Row],[Asset Class]]&lt;&gt;"Local","y",P$11=$E623,"y",Table1[[#This Row],[Asset Class]]="Local","")</f>
        <v>y</v>
      </c>
      <c r="Q623" s="99" t="str" cm="1">
        <f t="array" ref="Q623">_xlfn.IFS(Table1[[#This Row],[Asset Class]]&lt;&gt;"Local","y",Q$11=$E623,"y",Table1[[#This Row],[Asset Class]]="Local","")</f>
        <v/>
      </c>
      <c r="R623" s="99" t="str" cm="1">
        <f t="array" ref="R623">_xlfn.IFS(Table1[[#This Row],[Asset Class]]&lt;&gt;"Local","y",R$11=$E623,"y",Table1[[#This Row],[Asset Class]]="Local","")</f>
        <v/>
      </c>
      <c r="S623" s="358" t="str" cm="1">
        <f t="array" ref="S623">_xlfn.IFS(Table1[[#This Row],[Asset Class]]&lt;&gt;"Local","y",S$11=$E623,"y",Table1[[#This Row],[Asset Class]]="Local","")</f>
        <v/>
      </c>
      <c r="U623" s="109">
        <f>IF(Table1[[#This Row],[Asset Class]]&lt;&gt;"Local",0.25,IF(P623="y",1,""))</f>
        <v>1</v>
      </c>
      <c r="V623" s="435" t="str">
        <f>IF(Table1[[#This Row],[Asset Class]]&lt;&gt;"Local",0.25,IF(Q623="y",1,""))</f>
        <v/>
      </c>
      <c r="W623" s="435" t="str">
        <f>IF(Table1[[#This Row],[Asset Class]]&lt;&gt;"Local",0.25,IF(R623="y",1,""))</f>
        <v/>
      </c>
      <c r="X623" s="435" t="str">
        <f>IF(Table1[[#This Row],[Asset Class]]&lt;&gt;"Local",0.25,IF(S623="y",1,""))</f>
        <v/>
      </c>
      <c r="Y623" s="109">
        <f t="shared" si="55"/>
        <v>1</v>
      </c>
      <c r="AA623" s="274">
        <f t="shared" si="56"/>
        <v>90797</v>
      </c>
      <c r="AB623" s="275" t="str">
        <f t="shared" si="57"/>
        <v/>
      </c>
      <c r="AC623" s="275" t="str">
        <f t="shared" si="58"/>
        <v/>
      </c>
      <c r="AD623" s="275" t="str">
        <f t="shared" si="59"/>
        <v/>
      </c>
      <c r="AE623" s="276">
        <f t="shared" si="60"/>
        <v>90797</v>
      </c>
    </row>
    <row r="624" spans="2:31">
      <c r="B624" s="227" t="s">
        <v>1098</v>
      </c>
      <c r="C624" s="228" t="s">
        <v>1099</v>
      </c>
      <c r="D624" s="228" t="s">
        <v>105</v>
      </c>
      <c r="E624" s="228" t="s">
        <v>106</v>
      </c>
      <c r="F624" s="258" t="s">
        <v>107</v>
      </c>
      <c r="G624" s="374">
        <v>0.5</v>
      </c>
      <c r="H624" s="377">
        <v>4020.6624103342901</v>
      </c>
      <c r="I624" s="382">
        <v>295.91815694928124</v>
      </c>
      <c r="J624" s="349">
        <f>Table1[[#This Row],[Embellishment Area (m2)]]*Table1[[#This Row],[Construction Unit Rate ($/m)]]*Table1[[#This Row],[Embellishment Area Factor]]</f>
        <v>594893.50509068894</v>
      </c>
      <c r="K624" s="263">
        <v>8041.3248206685803</v>
      </c>
      <c r="L624" s="354">
        <v>157.26221918381682</v>
      </c>
      <c r="M624" s="101">
        <f>Table1[[#This Row],[Size of land (m2)]]*Table1[[#This Row],[Land Unit Rate ($/m2)]]</f>
        <v>1264596.5864762487</v>
      </c>
      <c r="N624" s="261">
        <v>2021</v>
      </c>
      <c r="O624" s="219">
        <f>ROUND(IF(Table1[[#This Row],[Valuation Year]]=2016,(Table1[[#This Row],[Total Construction Cost ($)]]+Table1[[#This Row],[Land Value]])*('General Input Sheet'!$G$38/'General Input Sheet'!$G$43),Table1[[#This Row],[Total Construction Cost ($)]]+Table1[[#This Row],[Land Value]]),0)</f>
        <v>1859490</v>
      </c>
      <c r="P624" s="139" t="str" cm="1">
        <f t="array" ref="P624">_xlfn.IFS(Table1[[#This Row],[Asset Class]]&lt;&gt;"Local","y",P$11=$E624,"y",Table1[[#This Row],[Asset Class]]="Local","")</f>
        <v>y</v>
      </c>
      <c r="Q624" s="99" t="str" cm="1">
        <f t="array" ref="Q624">_xlfn.IFS(Table1[[#This Row],[Asset Class]]&lt;&gt;"Local","y",Q$11=$E624,"y",Table1[[#This Row],[Asset Class]]="Local","")</f>
        <v>y</v>
      </c>
      <c r="R624" s="99" t="str" cm="1">
        <f t="array" ref="R624">_xlfn.IFS(Table1[[#This Row],[Asset Class]]&lt;&gt;"Local","y",R$11=$E624,"y",Table1[[#This Row],[Asset Class]]="Local","")</f>
        <v>y</v>
      </c>
      <c r="S624" s="358" t="str" cm="1">
        <f t="array" ref="S624">_xlfn.IFS(Table1[[#This Row],[Asset Class]]&lt;&gt;"Local","y",S$11=$E624,"y",Table1[[#This Row],[Asset Class]]="Local","")</f>
        <v>y</v>
      </c>
      <c r="U624" s="109">
        <f>IF(Table1[[#This Row],[Asset Class]]&lt;&gt;"Local",0.25,IF(P624="y",1,""))</f>
        <v>0.25</v>
      </c>
      <c r="V624" s="435">
        <f>IF(Table1[[#This Row],[Asset Class]]&lt;&gt;"Local",0.25,IF(Q624="y",1,""))</f>
        <v>0.25</v>
      </c>
      <c r="W624" s="435">
        <f>IF(Table1[[#This Row],[Asset Class]]&lt;&gt;"Local",0.25,IF(R624="y",1,""))</f>
        <v>0.25</v>
      </c>
      <c r="X624" s="435">
        <f>IF(Table1[[#This Row],[Asset Class]]&lt;&gt;"Local",0.25,IF(S624="y",1,""))</f>
        <v>0.25</v>
      </c>
      <c r="Y624" s="109">
        <f t="shared" si="55"/>
        <v>1</v>
      </c>
      <c r="AA624" s="274">
        <f t="shared" si="56"/>
        <v>464872.5</v>
      </c>
      <c r="AB624" s="275">
        <f t="shared" si="57"/>
        <v>464872.5</v>
      </c>
      <c r="AC624" s="275">
        <f t="shared" si="58"/>
        <v>464872.5</v>
      </c>
      <c r="AD624" s="275">
        <f t="shared" si="59"/>
        <v>464872.5</v>
      </c>
      <c r="AE624" s="276">
        <f t="shared" si="60"/>
        <v>1859490</v>
      </c>
    </row>
    <row r="625" spans="2:31">
      <c r="B625" s="227" t="s">
        <v>1098</v>
      </c>
      <c r="C625" s="228" t="s">
        <v>1100</v>
      </c>
      <c r="D625" s="228" t="s">
        <v>105</v>
      </c>
      <c r="E625" s="228" t="s">
        <v>106</v>
      </c>
      <c r="F625" s="258" t="s">
        <v>102</v>
      </c>
      <c r="G625" s="374">
        <v>0.5</v>
      </c>
      <c r="H625" s="377">
        <v>43497.15493521691</v>
      </c>
      <c r="I625" s="382">
        <v>295.91815694928124</v>
      </c>
      <c r="J625" s="349">
        <f>Table1[[#This Row],[Embellishment Area (m2)]]*Table1[[#This Row],[Construction Unit Rate ($/m)]]*Table1[[#This Row],[Embellishment Area Factor]]</f>
        <v>6435798.9604833601</v>
      </c>
      <c r="K625" s="263">
        <v>86994.309870433819</v>
      </c>
      <c r="L625" s="354">
        <v>157.26221918381682</v>
      </c>
      <c r="M625" s="101">
        <f>Table1[[#This Row],[Size of land (m2)]]*Table1[[#This Row],[Land Unit Rate ($/m2)]]</f>
        <v>13680918.226589043</v>
      </c>
      <c r="N625" s="261">
        <v>2021</v>
      </c>
      <c r="O625" s="219">
        <f>ROUND(IF(Table1[[#This Row],[Valuation Year]]=2016,(Table1[[#This Row],[Total Construction Cost ($)]]+Table1[[#This Row],[Land Value]])*('General Input Sheet'!$G$38/'General Input Sheet'!$G$43),Table1[[#This Row],[Total Construction Cost ($)]]+Table1[[#This Row],[Land Value]]),0)</f>
        <v>20116717</v>
      </c>
      <c r="P625" s="139" t="str" cm="1">
        <f t="array" ref="P625">_xlfn.IFS(Table1[[#This Row],[Asset Class]]&lt;&gt;"Local","y",P$11=$E625,"y",Table1[[#This Row],[Asset Class]]="Local","")</f>
        <v>y</v>
      </c>
      <c r="Q625" s="99" t="str" cm="1">
        <f t="array" ref="Q625">_xlfn.IFS(Table1[[#This Row],[Asset Class]]&lt;&gt;"Local","y",Q$11=$E625,"y",Table1[[#This Row],[Asset Class]]="Local","")</f>
        <v>y</v>
      </c>
      <c r="R625" s="99" t="str" cm="1">
        <f t="array" ref="R625">_xlfn.IFS(Table1[[#This Row],[Asset Class]]&lt;&gt;"Local","y",R$11=$E625,"y",Table1[[#This Row],[Asset Class]]="Local","")</f>
        <v>y</v>
      </c>
      <c r="S625" s="358" t="str" cm="1">
        <f t="array" ref="S625">_xlfn.IFS(Table1[[#This Row],[Asset Class]]&lt;&gt;"Local","y",S$11=$E625,"y",Table1[[#This Row],[Asset Class]]="Local","")</f>
        <v>y</v>
      </c>
      <c r="U625" s="109">
        <f>IF(Table1[[#This Row],[Asset Class]]&lt;&gt;"Local",0.25,IF(P625="y",1,""))</f>
        <v>0.25</v>
      </c>
      <c r="V625" s="435">
        <f>IF(Table1[[#This Row],[Asset Class]]&lt;&gt;"Local",0.25,IF(Q625="y",1,""))</f>
        <v>0.25</v>
      </c>
      <c r="W625" s="435">
        <f>IF(Table1[[#This Row],[Asset Class]]&lt;&gt;"Local",0.25,IF(R625="y",1,""))</f>
        <v>0.25</v>
      </c>
      <c r="X625" s="435">
        <f>IF(Table1[[#This Row],[Asset Class]]&lt;&gt;"Local",0.25,IF(S625="y",1,""))</f>
        <v>0.25</v>
      </c>
      <c r="Y625" s="109">
        <f t="shared" si="55"/>
        <v>1</v>
      </c>
      <c r="AA625" s="274">
        <f t="shared" si="56"/>
        <v>5029179.25</v>
      </c>
      <c r="AB625" s="275">
        <f t="shared" si="57"/>
        <v>5029179.25</v>
      </c>
      <c r="AC625" s="275">
        <f t="shared" si="58"/>
        <v>5029179.25</v>
      </c>
      <c r="AD625" s="275">
        <f t="shared" si="59"/>
        <v>5029179.25</v>
      </c>
      <c r="AE625" s="276">
        <f t="shared" si="60"/>
        <v>20116717</v>
      </c>
    </row>
    <row r="626" spans="2:31">
      <c r="B626" s="227" t="s">
        <v>1101</v>
      </c>
      <c r="C626" s="228" t="s">
        <v>1102</v>
      </c>
      <c r="D626" s="228" t="s">
        <v>105</v>
      </c>
      <c r="E626" s="228" t="s">
        <v>106</v>
      </c>
      <c r="F626" s="258" t="s">
        <v>107</v>
      </c>
      <c r="G626" s="374">
        <v>0.5</v>
      </c>
      <c r="H626" s="377">
        <v>714.89515966650345</v>
      </c>
      <c r="I626" s="382">
        <v>295.91815694928124</v>
      </c>
      <c r="J626" s="349">
        <f>Table1[[#This Row],[Embellishment Area (m2)]]*Table1[[#This Row],[Construction Unit Rate ($/m)]]*Table1[[#This Row],[Embellishment Area Factor]]</f>
        <v>105775.22903023692</v>
      </c>
      <c r="K626" s="263">
        <v>0</v>
      </c>
      <c r="L626" s="354">
        <v>157.26221918381682</v>
      </c>
      <c r="M626" s="101">
        <f>Table1[[#This Row],[Size of land (m2)]]*Table1[[#This Row],[Land Unit Rate ($/m2)]]</f>
        <v>0</v>
      </c>
      <c r="N626" s="261">
        <v>2021</v>
      </c>
      <c r="O626" s="219">
        <f>ROUND(IF(Table1[[#This Row],[Valuation Year]]=2016,(Table1[[#This Row],[Total Construction Cost ($)]]+Table1[[#This Row],[Land Value]])*('General Input Sheet'!$G$38/'General Input Sheet'!$G$43),Table1[[#This Row],[Total Construction Cost ($)]]+Table1[[#This Row],[Land Value]]),0)</f>
        <v>105775</v>
      </c>
      <c r="P626" s="139" t="str" cm="1">
        <f t="array" ref="P626">_xlfn.IFS(Table1[[#This Row],[Asset Class]]&lt;&gt;"Local","y",P$11=$E626,"y",Table1[[#This Row],[Asset Class]]="Local","")</f>
        <v>y</v>
      </c>
      <c r="Q626" s="99" t="str" cm="1">
        <f t="array" ref="Q626">_xlfn.IFS(Table1[[#This Row],[Asset Class]]&lt;&gt;"Local","y",Q$11=$E626,"y",Table1[[#This Row],[Asset Class]]="Local","")</f>
        <v>y</v>
      </c>
      <c r="R626" s="99" t="str" cm="1">
        <f t="array" ref="R626">_xlfn.IFS(Table1[[#This Row],[Asset Class]]&lt;&gt;"Local","y",R$11=$E626,"y",Table1[[#This Row],[Asset Class]]="Local","")</f>
        <v>y</v>
      </c>
      <c r="S626" s="358" t="str" cm="1">
        <f t="array" ref="S626">_xlfn.IFS(Table1[[#This Row],[Asset Class]]&lt;&gt;"Local","y",S$11=$E626,"y",Table1[[#This Row],[Asset Class]]="Local","")</f>
        <v>y</v>
      </c>
      <c r="U626" s="109">
        <f>IF(Table1[[#This Row],[Asset Class]]&lt;&gt;"Local",0.25,IF(P626="y",1,""))</f>
        <v>0.25</v>
      </c>
      <c r="V626" s="435">
        <f>IF(Table1[[#This Row],[Asset Class]]&lt;&gt;"Local",0.25,IF(Q626="y",1,""))</f>
        <v>0.25</v>
      </c>
      <c r="W626" s="435">
        <f>IF(Table1[[#This Row],[Asset Class]]&lt;&gt;"Local",0.25,IF(R626="y",1,""))</f>
        <v>0.25</v>
      </c>
      <c r="X626" s="435">
        <f>IF(Table1[[#This Row],[Asset Class]]&lt;&gt;"Local",0.25,IF(S626="y",1,""))</f>
        <v>0.25</v>
      </c>
      <c r="Y626" s="109">
        <f t="shared" si="55"/>
        <v>1</v>
      </c>
      <c r="AA626" s="274">
        <f t="shared" si="56"/>
        <v>26443.75</v>
      </c>
      <c r="AB626" s="275">
        <f t="shared" si="57"/>
        <v>26443.75</v>
      </c>
      <c r="AC626" s="275">
        <f t="shared" si="58"/>
        <v>26443.75</v>
      </c>
      <c r="AD626" s="275">
        <f t="shared" si="59"/>
        <v>26443.75</v>
      </c>
      <c r="AE626" s="276">
        <f t="shared" si="60"/>
        <v>105775</v>
      </c>
    </row>
    <row r="627" spans="2:31">
      <c r="B627" s="227" t="s">
        <v>1101</v>
      </c>
      <c r="C627" s="228" t="s">
        <v>1103</v>
      </c>
      <c r="D627" s="228" t="s">
        <v>105</v>
      </c>
      <c r="E627" s="228" t="s">
        <v>106</v>
      </c>
      <c r="F627" s="258" t="s">
        <v>107</v>
      </c>
      <c r="G627" s="374">
        <v>0.5</v>
      </c>
      <c r="H627" s="377">
        <v>4209.7470917255805</v>
      </c>
      <c r="I627" s="382">
        <v>295.91815694928124</v>
      </c>
      <c r="J627" s="349">
        <f>Table1[[#This Row],[Embellishment Area (m2)]]*Table1[[#This Row],[Construction Unit Rate ($/m)]]*Table1[[#This Row],[Embellishment Area Factor]]</f>
        <v>622870.30030301528</v>
      </c>
      <c r="K627" s="263">
        <v>0</v>
      </c>
      <c r="L627" s="354">
        <v>157.26221918381682</v>
      </c>
      <c r="M627" s="101">
        <f>Table1[[#This Row],[Size of land (m2)]]*Table1[[#This Row],[Land Unit Rate ($/m2)]]</f>
        <v>0</v>
      </c>
      <c r="N627" s="261">
        <v>2021</v>
      </c>
      <c r="O627" s="219">
        <f>ROUND(IF(Table1[[#This Row],[Valuation Year]]=2016,(Table1[[#This Row],[Total Construction Cost ($)]]+Table1[[#This Row],[Land Value]])*('General Input Sheet'!$G$38/'General Input Sheet'!$G$43),Table1[[#This Row],[Total Construction Cost ($)]]+Table1[[#This Row],[Land Value]]),0)</f>
        <v>622870</v>
      </c>
      <c r="P627" s="139" t="str" cm="1">
        <f t="array" ref="P627">_xlfn.IFS(Table1[[#This Row],[Asset Class]]&lt;&gt;"Local","y",P$11=$E627,"y",Table1[[#This Row],[Asset Class]]="Local","")</f>
        <v>y</v>
      </c>
      <c r="Q627" s="99" t="str" cm="1">
        <f t="array" ref="Q627">_xlfn.IFS(Table1[[#This Row],[Asset Class]]&lt;&gt;"Local","y",Q$11=$E627,"y",Table1[[#This Row],[Asset Class]]="Local","")</f>
        <v>y</v>
      </c>
      <c r="R627" s="99" t="str" cm="1">
        <f t="array" ref="R627">_xlfn.IFS(Table1[[#This Row],[Asset Class]]&lt;&gt;"Local","y",R$11=$E627,"y",Table1[[#This Row],[Asset Class]]="Local","")</f>
        <v>y</v>
      </c>
      <c r="S627" s="358" t="str" cm="1">
        <f t="array" ref="S627">_xlfn.IFS(Table1[[#This Row],[Asset Class]]&lt;&gt;"Local","y",S$11=$E627,"y",Table1[[#This Row],[Asset Class]]="Local","")</f>
        <v>y</v>
      </c>
      <c r="U627" s="109">
        <f>IF(Table1[[#This Row],[Asset Class]]&lt;&gt;"Local",0.25,IF(P627="y",1,""))</f>
        <v>0.25</v>
      </c>
      <c r="V627" s="435">
        <f>IF(Table1[[#This Row],[Asset Class]]&lt;&gt;"Local",0.25,IF(Q627="y",1,""))</f>
        <v>0.25</v>
      </c>
      <c r="W627" s="435">
        <f>IF(Table1[[#This Row],[Asset Class]]&lt;&gt;"Local",0.25,IF(R627="y",1,""))</f>
        <v>0.25</v>
      </c>
      <c r="X627" s="435">
        <f>IF(Table1[[#This Row],[Asset Class]]&lt;&gt;"Local",0.25,IF(S627="y",1,""))</f>
        <v>0.25</v>
      </c>
      <c r="Y627" s="109">
        <f t="shared" si="55"/>
        <v>1</v>
      </c>
      <c r="AA627" s="274">
        <f t="shared" si="56"/>
        <v>155717.5</v>
      </c>
      <c r="AB627" s="275">
        <f t="shared" si="57"/>
        <v>155717.5</v>
      </c>
      <c r="AC627" s="275">
        <f t="shared" si="58"/>
        <v>155717.5</v>
      </c>
      <c r="AD627" s="275">
        <f t="shared" si="59"/>
        <v>155717.5</v>
      </c>
      <c r="AE627" s="276">
        <f t="shared" si="60"/>
        <v>622870</v>
      </c>
    </row>
    <row r="628" spans="2:31">
      <c r="B628" s="227" t="s">
        <v>1104</v>
      </c>
      <c r="C628" s="228" t="s">
        <v>1105</v>
      </c>
      <c r="D628" s="228" t="s">
        <v>110</v>
      </c>
      <c r="E628" s="228" t="s">
        <v>106</v>
      </c>
      <c r="F628" s="258" t="s">
        <v>102</v>
      </c>
      <c r="G628" s="374">
        <v>0.5</v>
      </c>
      <c r="H628" s="377">
        <v>1593.4552500975185</v>
      </c>
      <c r="I628" s="382">
        <v>111.62041035606889</v>
      </c>
      <c r="J628" s="349">
        <f>Table1[[#This Row],[Embellishment Area (m2)]]*Table1[[#This Row],[Construction Unit Rate ($/m)]]*Table1[[#This Row],[Embellishment Area Factor]]</f>
        <v>88931.064449958692</v>
      </c>
      <c r="K628" s="263">
        <v>3186.910500195037</v>
      </c>
      <c r="L628" s="354">
        <v>66.125722619436161</v>
      </c>
      <c r="M628" s="101">
        <f>Table1[[#This Row],[Size of land (m2)]]*Table1[[#This Row],[Land Unit Rate ($/m2)]]</f>
        <v>210736.75974886556</v>
      </c>
      <c r="N628" s="261">
        <v>2021</v>
      </c>
      <c r="O628" s="219">
        <f>ROUND(IF(Table1[[#This Row],[Valuation Year]]=2016,(Table1[[#This Row],[Total Construction Cost ($)]]+Table1[[#This Row],[Land Value]])*('General Input Sheet'!$G$38/'General Input Sheet'!$G$43),Table1[[#This Row],[Total Construction Cost ($)]]+Table1[[#This Row],[Land Value]]),0)</f>
        <v>299668</v>
      </c>
      <c r="P628" s="139" t="str" cm="1">
        <f t="array" ref="P628">_xlfn.IFS(Table1[[#This Row],[Asset Class]]&lt;&gt;"Local","y",P$11=$E628,"y",Table1[[#This Row],[Asset Class]]="Local","")</f>
        <v>y</v>
      </c>
      <c r="Q628" s="99" t="str" cm="1">
        <f t="array" ref="Q628">_xlfn.IFS(Table1[[#This Row],[Asset Class]]&lt;&gt;"Local","y",Q$11=$E628,"y",Table1[[#This Row],[Asset Class]]="Local","")</f>
        <v/>
      </c>
      <c r="R628" s="99" t="str" cm="1">
        <f t="array" ref="R628">_xlfn.IFS(Table1[[#This Row],[Asset Class]]&lt;&gt;"Local","y",R$11=$E628,"y",Table1[[#This Row],[Asset Class]]="Local","")</f>
        <v/>
      </c>
      <c r="S628" s="358" t="str" cm="1">
        <f t="array" ref="S628">_xlfn.IFS(Table1[[#This Row],[Asset Class]]&lt;&gt;"Local","y",S$11=$E628,"y",Table1[[#This Row],[Asset Class]]="Local","")</f>
        <v/>
      </c>
      <c r="U628" s="109">
        <f>IF(Table1[[#This Row],[Asset Class]]&lt;&gt;"Local",0.25,IF(P628="y",1,""))</f>
        <v>1</v>
      </c>
      <c r="V628" s="435" t="str">
        <f>IF(Table1[[#This Row],[Asset Class]]&lt;&gt;"Local",0.25,IF(Q628="y",1,""))</f>
        <v/>
      </c>
      <c r="W628" s="435" t="str">
        <f>IF(Table1[[#This Row],[Asset Class]]&lt;&gt;"Local",0.25,IF(R628="y",1,""))</f>
        <v/>
      </c>
      <c r="X628" s="435" t="str">
        <f>IF(Table1[[#This Row],[Asset Class]]&lt;&gt;"Local",0.25,IF(S628="y",1,""))</f>
        <v/>
      </c>
      <c r="Y628" s="109">
        <f t="shared" si="55"/>
        <v>1</v>
      </c>
      <c r="AA628" s="274">
        <f t="shared" si="56"/>
        <v>299668</v>
      </c>
      <c r="AB628" s="275" t="str">
        <f t="shared" si="57"/>
        <v/>
      </c>
      <c r="AC628" s="275" t="str">
        <f t="shared" si="58"/>
        <v/>
      </c>
      <c r="AD628" s="275" t="str">
        <f t="shared" si="59"/>
        <v/>
      </c>
      <c r="AE628" s="276">
        <f t="shared" si="60"/>
        <v>299668</v>
      </c>
    </row>
    <row r="629" spans="2:31">
      <c r="B629" s="227" t="s">
        <v>1106</v>
      </c>
      <c r="C629" s="228" t="s">
        <v>1107</v>
      </c>
      <c r="D629" s="228" t="s">
        <v>105</v>
      </c>
      <c r="E629" s="228" t="s">
        <v>106</v>
      </c>
      <c r="F629" s="258" t="s">
        <v>130</v>
      </c>
      <c r="G629" s="374">
        <v>0.5</v>
      </c>
      <c r="H629" s="377">
        <v>748.66892023324544</v>
      </c>
      <c r="I629" s="382">
        <v>295.91815694928124</v>
      </c>
      <c r="J629" s="349">
        <f>Table1[[#This Row],[Embellishment Area (m2)]]*Table1[[#This Row],[Construction Unit Rate ($/m)]]*Table1[[#This Row],[Embellishment Area Factor]]</f>
        <v>110772.36352031522</v>
      </c>
      <c r="K629" s="263">
        <v>1497.3378404664909</v>
      </c>
      <c r="L629" s="354">
        <v>157.26221918381682</v>
      </c>
      <c r="M629" s="101">
        <f>Table1[[#This Row],[Size of land (m2)]]*Table1[[#This Row],[Land Unit Rate ($/m2)]]</f>
        <v>235474.67165966425</v>
      </c>
      <c r="N629" s="261">
        <v>2021</v>
      </c>
      <c r="O629" s="219">
        <f>ROUND(IF(Table1[[#This Row],[Valuation Year]]=2016,(Table1[[#This Row],[Total Construction Cost ($)]]+Table1[[#This Row],[Land Value]])*('General Input Sheet'!$G$38/'General Input Sheet'!$G$43),Table1[[#This Row],[Total Construction Cost ($)]]+Table1[[#This Row],[Land Value]]),0)</f>
        <v>346247</v>
      </c>
      <c r="P629" s="139" t="str" cm="1">
        <f t="array" ref="P629">_xlfn.IFS(Table1[[#This Row],[Asset Class]]&lt;&gt;"Local","y",P$11=$E629,"y",Table1[[#This Row],[Asset Class]]="Local","")</f>
        <v>y</v>
      </c>
      <c r="Q629" s="99" t="str" cm="1">
        <f t="array" ref="Q629">_xlfn.IFS(Table1[[#This Row],[Asset Class]]&lt;&gt;"Local","y",Q$11=$E629,"y",Table1[[#This Row],[Asset Class]]="Local","")</f>
        <v>y</v>
      </c>
      <c r="R629" s="99" t="str" cm="1">
        <f t="array" ref="R629">_xlfn.IFS(Table1[[#This Row],[Asset Class]]&lt;&gt;"Local","y",R$11=$E629,"y",Table1[[#This Row],[Asset Class]]="Local","")</f>
        <v>y</v>
      </c>
      <c r="S629" s="358" t="str" cm="1">
        <f t="array" ref="S629">_xlfn.IFS(Table1[[#This Row],[Asset Class]]&lt;&gt;"Local","y",S$11=$E629,"y",Table1[[#This Row],[Asset Class]]="Local","")</f>
        <v>y</v>
      </c>
      <c r="U629" s="109">
        <f>IF(Table1[[#This Row],[Asset Class]]&lt;&gt;"Local",0.25,IF(P629="y",1,""))</f>
        <v>0.25</v>
      </c>
      <c r="V629" s="435">
        <f>IF(Table1[[#This Row],[Asset Class]]&lt;&gt;"Local",0.25,IF(Q629="y",1,""))</f>
        <v>0.25</v>
      </c>
      <c r="W629" s="435">
        <f>IF(Table1[[#This Row],[Asset Class]]&lt;&gt;"Local",0.25,IF(R629="y",1,""))</f>
        <v>0.25</v>
      </c>
      <c r="X629" s="435">
        <f>IF(Table1[[#This Row],[Asset Class]]&lt;&gt;"Local",0.25,IF(S629="y",1,""))</f>
        <v>0.25</v>
      </c>
      <c r="Y629" s="109">
        <f t="shared" si="55"/>
        <v>1</v>
      </c>
      <c r="AA629" s="274">
        <f t="shared" si="56"/>
        <v>86561.75</v>
      </c>
      <c r="AB629" s="275">
        <f t="shared" si="57"/>
        <v>86561.75</v>
      </c>
      <c r="AC629" s="275">
        <f t="shared" si="58"/>
        <v>86561.75</v>
      </c>
      <c r="AD629" s="275">
        <f t="shared" si="59"/>
        <v>86561.75</v>
      </c>
      <c r="AE629" s="276">
        <f t="shared" si="60"/>
        <v>346247</v>
      </c>
    </row>
    <row r="630" spans="2:31">
      <c r="B630" s="227" t="s">
        <v>1106</v>
      </c>
      <c r="C630" s="228" t="s">
        <v>1108</v>
      </c>
      <c r="D630" s="228" t="s">
        <v>105</v>
      </c>
      <c r="E630" s="228" t="s">
        <v>106</v>
      </c>
      <c r="F630" s="258" t="s">
        <v>130</v>
      </c>
      <c r="G630" s="374">
        <v>0.5</v>
      </c>
      <c r="H630" s="377">
        <v>5476.2185122197898</v>
      </c>
      <c r="I630" s="382">
        <v>295.91815694928124</v>
      </c>
      <c r="J630" s="349">
        <f>Table1[[#This Row],[Embellishment Area (m2)]]*Table1[[#This Row],[Construction Unit Rate ($/m)]]*Table1[[#This Row],[Embellishment Area Factor]]</f>
        <v>810256.24459380761</v>
      </c>
      <c r="K630" s="263">
        <v>10952.43702443958</v>
      </c>
      <c r="L630" s="354">
        <v>157.26221918381682</v>
      </c>
      <c r="M630" s="101">
        <f>Table1[[#This Row],[Size of land (m2)]]*Table1[[#This Row],[Land Unit Rate ($/m2)]]</f>
        <v>1722404.5519343677</v>
      </c>
      <c r="N630" s="261">
        <v>2021</v>
      </c>
      <c r="O630" s="219">
        <f>ROUND(IF(Table1[[#This Row],[Valuation Year]]=2016,(Table1[[#This Row],[Total Construction Cost ($)]]+Table1[[#This Row],[Land Value]])*('General Input Sheet'!$G$38/'General Input Sheet'!$G$43),Table1[[#This Row],[Total Construction Cost ($)]]+Table1[[#This Row],[Land Value]]),0)</f>
        <v>2532661</v>
      </c>
      <c r="P630" s="139" t="str" cm="1">
        <f t="array" ref="P630">_xlfn.IFS(Table1[[#This Row],[Asset Class]]&lt;&gt;"Local","y",P$11=$E630,"y",Table1[[#This Row],[Asset Class]]="Local","")</f>
        <v>y</v>
      </c>
      <c r="Q630" s="99" t="str" cm="1">
        <f t="array" ref="Q630">_xlfn.IFS(Table1[[#This Row],[Asset Class]]&lt;&gt;"Local","y",Q$11=$E630,"y",Table1[[#This Row],[Asset Class]]="Local","")</f>
        <v>y</v>
      </c>
      <c r="R630" s="99" t="str" cm="1">
        <f t="array" ref="R630">_xlfn.IFS(Table1[[#This Row],[Asset Class]]&lt;&gt;"Local","y",R$11=$E630,"y",Table1[[#This Row],[Asset Class]]="Local","")</f>
        <v>y</v>
      </c>
      <c r="S630" s="358" t="str" cm="1">
        <f t="array" ref="S630">_xlfn.IFS(Table1[[#This Row],[Asset Class]]&lt;&gt;"Local","y",S$11=$E630,"y",Table1[[#This Row],[Asset Class]]="Local","")</f>
        <v>y</v>
      </c>
      <c r="U630" s="109">
        <f>IF(Table1[[#This Row],[Asset Class]]&lt;&gt;"Local",0.25,IF(P630="y",1,""))</f>
        <v>0.25</v>
      </c>
      <c r="V630" s="435">
        <f>IF(Table1[[#This Row],[Asset Class]]&lt;&gt;"Local",0.25,IF(Q630="y",1,""))</f>
        <v>0.25</v>
      </c>
      <c r="W630" s="435">
        <f>IF(Table1[[#This Row],[Asset Class]]&lt;&gt;"Local",0.25,IF(R630="y",1,""))</f>
        <v>0.25</v>
      </c>
      <c r="X630" s="435">
        <f>IF(Table1[[#This Row],[Asset Class]]&lt;&gt;"Local",0.25,IF(S630="y",1,""))</f>
        <v>0.25</v>
      </c>
      <c r="Y630" s="109">
        <f t="shared" si="55"/>
        <v>1</v>
      </c>
      <c r="AA630" s="274">
        <f t="shared" si="56"/>
        <v>633165.25</v>
      </c>
      <c r="AB630" s="275">
        <f t="shared" si="57"/>
        <v>633165.25</v>
      </c>
      <c r="AC630" s="275">
        <f t="shared" si="58"/>
        <v>633165.25</v>
      </c>
      <c r="AD630" s="275">
        <f t="shared" si="59"/>
        <v>633165.25</v>
      </c>
      <c r="AE630" s="276">
        <f t="shared" si="60"/>
        <v>2532661</v>
      </c>
    </row>
    <row r="631" spans="2:31">
      <c r="B631" s="227" t="s">
        <v>1106</v>
      </c>
      <c r="C631" s="228" t="s">
        <v>1109</v>
      </c>
      <c r="D631" s="228" t="s">
        <v>105</v>
      </c>
      <c r="E631" s="228" t="s">
        <v>106</v>
      </c>
      <c r="F631" s="258" t="s">
        <v>102</v>
      </c>
      <c r="G631" s="374">
        <v>0.5</v>
      </c>
      <c r="H631" s="377">
        <v>25062.331396646521</v>
      </c>
      <c r="I631" s="382">
        <v>295.91815694928124</v>
      </c>
      <c r="J631" s="349">
        <f>Table1[[#This Row],[Embellishment Area (m2)]]*Table1[[#This Row],[Construction Unit Rate ($/m)]]*Table1[[#This Row],[Embellishment Area Factor]]</f>
        <v>3708199.457873872</v>
      </c>
      <c r="K631" s="263">
        <v>50124.662793293042</v>
      </c>
      <c r="L631" s="354">
        <v>157.26221918381682</v>
      </c>
      <c r="M631" s="101">
        <f>Table1[[#This Row],[Size of land (m2)]]*Table1[[#This Row],[Land Unit Rate ($/m2)]]</f>
        <v>7882715.7067137584</v>
      </c>
      <c r="N631" s="261">
        <v>2021</v>
      </c>
      <c r="O631" s="219">
        <f>ROUND(IF(Table1[[#This Row],[Valuation Year]]=2016,(Table1[[#This Row],[Total Construction Cost ($)]]+Table1[[#This Row],[Land Value]])*('General Input Sheet'!$G$38/'General Input Sheet'!$G$43),Table1[[#This Row],[Total Construction Cost ($)]]+Table1[[#This Row],[Land Value]]),0)</f>
        <v>11590915</v>
      </c>
      <c r="P631" s="139" t="str" cm="1">
        <f t="array" ref="P631">_xlfn.IFS(Table1[[#This Row],[Asset Class]]&lt;&gt;"Local","y",P$11=$E631,"y",Table1[[#This Row],[Asset Class]]="Local","")</f>
        <v>y</v>
      </c>
      <c r="Q631" s="99" t="str" cm="1">
        <f t="array" ref="Q631">_xlfn.IFS(Table1[[#This Row],[Asset Class]]&lt;&gt;"Local","y",Q$11=$E631,"y",Table1[[#This Row],[Asset Class]]="Local","")</f>
        <v>y</v>
      </c>
      <c r="R631" s="99" t="str" cm="1">
        <f t="array" ref="R631">_xlfn.IFS(Table1[[#This Row],[Asset Class]]&lt;&gt;"Local","y",R$11=$E631,"y",Table1[[#This Row],[Asset Class]]="Local","")</f>
        <v>y</v>
      </c>
      <c r="S631" s="358" t="str" cm="1">
        <f t="array" ref="S631">_xlfn.IFS(Table1[[#This Row],[Asset Class]]&lt;&gt;"Local","y",S$11=$E631,"y",Table1[[#This Row],[Asset Class]]="Local","")</f>
        <v>y</v>
      </c>
      <c r="U631" s="109">
        <f>IF(Table1[[#This Row],[Asset Class]]&lt;&gt;"Local",0.25,IF(P631="y",1,""))</f>
        <v>0.25</v>
      </c>
      <c r="V631" s="435">
        <f>IF(Table1[[#This Row],[Asset Class]]&lt;&gt;"Local",0.25,IF(Q631="y",1,""))</f>
        <v>0.25</v>
      </c>
      <c r="W631" s="435">
        <f>IF(Table1[[#This Row],[Asset Class]]&lt;&gt;"Local",0.25,IF(R631="y",1,""))</f>
        <v>0.25</v>
      </c>
      <c r="X631" s="435">
        <f>IF(Table1[[#This Row],[Asset Class]]&lt;&gt;"Local",0.25,IF(S631="y",1,""))</f>
        <v>0.25</v>
      </c>
      <c r="Y631" s="109">
        <f t="shared" si="55"/>
        <v>1</v>
      </c>
      <c r="AA631" s="274">
        <f t="shared" si="56"/>
        <v>2897728.75</v>
      </c>
      <c r="AB631" s="275">
        <f t="shared" si="57"/>
        <v>2897728.75</v>
      </c>
      <c r="AC631" s="275">
        <f t="shared" si="58"/>
        <v>2897728.75</v>
      </c>
      <c r="AD631" s="275">
        <f t="shared" si="59"/>
        <v>2897728.75</v>
      </c>
      <c r="AE631" s="276">
        <f t="shared" si="60"/>
        <v>11590915</v>
      </c>
    </row>
    <row r="632" spans="2:31">
      <c r="B632" s="227" t="s">
        <v>1110</v>
      </c>
      <c r="C632" s="228" t="s">
        <v>1111</v>
      </c>
      <c r="D632" s="228" t="s">
        <v>110</v>
      </c>
      <c r="E632" s="228" t="s">
        <v>106</v>
      </c>
      <c r="F632" s="258" t="s">
        <v>102</v>
      </c>
      <c r="G632" s="374">
        <v>0.5</v>
      </c>
      <c r="H632" s="377">
        <v>4565.4422582962234</v>
      </c>
      <c r="I632" s="382">
        <v>111.62041035606889</v>
      </c>
      <c r="J632" s="349">
        <f>Table1[[#This Row],[Embellishment Area (m2)]]*Table1[[#This Row],[Construction Unit Rate ($/m)]]*Table1[[#This Row],[Embellishment Area Factor]]</f>
        <v>254798.26916398114</v>
      </c>
      <c r="K632" s="263">
        <v>9130.8845165924467</v>
      </c>
      <c r="L632" s="354">
        <v>66.125722619436161</v>
      </c>
      <c r="M632" s="101">
        <f>Table1[[#This Row],[Size of land (m2)]]*Table1[[#This Row],[Land Unit Rate ($/m2)]]</f>
        <v>603786.33681429655</v>
      </c>
      <c r="N632" s="261">
        <v>2021</v>
      </c>
      <c r="O632" s="219">
        <f>ROUND(IF(Table1[[#This Row],[Valuation Year]]=2016,(Table1[[#This Row],[Total Construction Cost ($)]]+Table1[[#This Row],[Land Value]])*('General Input Sheet'!$G$38/'General Input Sheet'!$G$43),Table1[[#This Row],[Total Construction Cost ($)]]+Table1[[#This Row],[Land Value]]),0)</f>
        <v>858585</v>
      </c>
      <c r="P632" s="139" t="str" cm="1">
        <f t="array" ref="P632">_xlfn.IFS(Table1[[#This Row],[Asset Class]]&lt;&gt;"Local","y",P$11=$E632,"y",Table1[[#This Row],[Asset Class]]="Local","")</f>
        <v>y</v>
      </c>
      <c r="Q632" s="99" t="str" cm="1">
        <f t="array" ref="Q632">_xlfn.IFS(Table1[[#This Row],[Asset Class]]&lt;&gt;"Local","y",Q$11=$E632,"y",Table1[[#This Row],[Asset Class]]="Local","")</f>
        <v/>
      </c>
      <c r="R632" s="99" t="str" cm="1">
        <f t="array" ref="R632">_xlfn.IFS(Table1[[#This Row],[Asset Class]]&lt;&gt;"Local","y",R$11=$E632,"y",Table1[[#This Row],[Asset Class]]="Local","")</f>
        <v/>
      </c>
      <c r="S632" s="358" t="str" cm="1">
        <f t="array" ref="S632">_xlfn.IFS(Table1[[#This Row],[Asset Class]]&lt;&gt;"Local","y",S$11=$E632,"y",Table1[[#This Row],[Asset Class]]="Local","")</f>
        <v/>
      </c>
      <c r="U632" s="109">
        <f>IF(Table1[[#This Row],[Asset Class]]&lt;&gt;"Local",0.25,IF(P632="y",1,""))</f>
        <v>1</v>
      </c>
      <c r="V632" s="435" t="str">
        <f>IF(Table1[[#This Row],[Asset Class]]&lt;&gt;"Local",0.25,IF(Q632="y",1,""))</f>
        <v/>
      </c>
      <c r="W632" s="435" t="str">
        <f>IF(Table1[[#This Row],[Asset Class]]&lt;&gt;"Local",0.25,IF(R632="y",1,""))</f>
        <v/>
      </c>
      <c r="X632" s="435" t="str">
        <f>IF(Table1[[#This Row],[Asset Class]]&lt;&gt;"Local",0.25,IF(S632="y",1,""))</f>
        <v/>
      </c>
      <c r="Y632" s="109">
        <f t="shared" si="55"/>
        <v>1</v>
      </c>
      <c r="AA632" s="274">
        <f t="shared" si="56"/>
        <v>858585</v>
      </c>
      <c r="AB632" s="275" t="str">
        <f t="shared" si="57"/>
        <v/>
      </c>
      <c r="AC632" s="275" t="str">
        <f t="shared" si="58"/>
        <v/>
      </c>
      <c r="AD632" s="275" t="str">
        <f t="shared" si="59"/>
        <v/>
      </c>
      <c r="AE632" s="276">
        <f t="shared" si="60"/>
        <v>858585</v>
      </c>
    </row>
    <row r="633" spans="2:31">
      <c r="B633" s="227" t="s">
        <v>1112</v>
      </c>
      <c r="C633" s="228" t="s">
        <v>1113</v>
      </c>
      <c r="D633" s="228" t="s">
        <v>105</v>
      </c>
      <c r="E633" s="228" t="s">
        <v>106</v>
      </c>
      <c r="F633" s="258" t="s">
        <v>107</v>
      </c>
      <c r="G633" s="374">
        <v>0.5</v>
      </c>
      <c r="H633" s="377">
        <v>2089.1649696596319</v>
      </c>
      <c r="I633" s="382">
        <v>295.91815694928124</v>
      </c>
      <c r="J633" s="349">
        <f>Table1[[#This Row],[Embellishment Area (m2)]]*Table1[[#This Row],[Construction Unit Rate ($/m)]]*Table1[[#This Row],[Embellishment Area Factor]]</f>
        <v>309110.92369233968</v>
      </c>
      <c r="K633" s="263">
        <v>0</v>
      </c>
      <c r="L633" s="354">
        <v>157.26221918381682</v>
      </c>
      <c r="M633" s="101">
        <f>Table1[[#This Row],[Size of land (m2)]]*Table1[[#This Row],[Land Unit Rate ($/m2)]]</f>
        <v>0</v>
      </c>
      <c r="N633" s="261">
        <v>2021</v>
      </c>
      <c r="O633" s="219">
        <f>ROUND(IF(Table1[[#This Row],[Valuation Year]]=2016,(Table1[[#This Row],[Total Construction Cost ($)]]+Table1[[#This Row],[Land Value]])*('General Input Sheet'!$G$38/'General Input Sheet'!$G$43),Table1[[#This Row],[Total Construction Cost ($)]]+Table1[[#This Row],[Land Value]]),0)</f>
        <v>309111</v>
      </c>
      <c r="P633" s="139" t="str" cm="1">
        <f t="array" ref="P633">_xlfn.IFS(Table1[[#This Row],[Asset Class]]&lt;&gt;"Local","y",P$11=$E633,"y",Table1[[#This Row],[Asset Class]]="Local","")</f>
        <v>y</v>
      </c>
      <c r="Q633" s="99" t="str" cm="1">
        <f t="array" ref="Q633">_xlfn.IFS(Table1[[#This Row],[Asset Class]]&lt;&gt;"Local","y",Q$11=$E633,"y",Table1[[#This Row],[Asset Class]]="Local","")</f>
        <v>y</v>
      </c>
      <c r="R633" s="99" t="str" cm="1">
        <f t="array" ref="R633">_xlfn.IFS(Table1[[#This Row],[Asset Class]]&lt;&gt;"Local","y",R$11=$E633,"y",Table1[[#This Row],[Asset Class]]="Local","")</f>
        <v>y</v>
      </c>
      <c r="S633" s="358" t="str" cm="1">
        <f t="array" ref="S633">_xlfn.IFS(Table1[[#This Row],[Asset Class]]&lt;&gt;"Local","y",S$11=$E633,"y",Table1[[#This Row],[Asset Class]]="Local","")</f>
        <v>y</v>
      </c>
      <c r="U633" s="109">
        <f>IF(Table1[[#This Row],[Asset Class]]&lt;&gt;"Local",0.25,IF(P633="y",1,""))</f>
        <v>0.25</v>
      </c>
      <c r="V633" s="435">
        <f>IF(Table1[[#This Row],[Asset Class]]&lt;&gt;"Local",0.25,IF(Q633="y",1,""))</f>
        <v>0.25</v>
      </c>
      <c r="W633" s="435">
        <f>IF(Table1[[#This Row],[Asset Class]]&lt;&gt;"Local",0.25,IF(R633="y",1,""))</f>
        <v>0.25</v>
      </c>
      <c r="X633" s="435">
        <f>IF(Table1[[#This Row],[Asset Class]]&lt;&gt;"Local",0.25,IF(S633="y",1,""))</f>
        <v>0.25</v>
      </c>
      <c r="Y633" s="109">
        <f t="shared" si="55"/>
        <v>1</v>
      </c>
      <c r="AA633" s="274">
        <f t="shared" si="56"/>
        <v>77277.75</v>
      </c>
      <c r="AB633" s="275">
        <f t="shared" si="57"/>
        <v>77277.75</v>
      </c>
      <c r="AC633" s="275">
        <f t="shared" si="58"/>
        <v>77277.75</v>
      </c>
      <c r="AD633" s="275">
        <f t="shared" si="59"/>
        <v>77277.75</v>
      </c>
      <c r="AE633" s="276">
        <f t="shared" si="60"/>
        <v>309111</v>
      </c>
    </row>
    <row r="634" spans="2:31">
      <c r="B634" s="227" t="s">
        <v>1112</v>
      </c>
      <c r="C634" s="228" t="s">
        <v>1114</v>
      </c>
      <c r="D634" s="228" t="s">
        <v>105</v>
      </c>
      <c r="E634" s="228" t="s">
        <v>106</v>
      </c>
      <c r="F634" s="258" t="s">
        <v>102</v>
      </c>
      <c r="G634" s="374">
        <v>0.5</v>
      </c>
      <c r="H634" s="377">
        <v>1902.2212761869141</v>
      </c>
      <c r="I634" s="382">
        <v>295.91815694928124</v>
      </c>
      <c r="J634" s="349">
        <f>Table1[[#This Row],[Embellishment Area (m2)]]*Table1[[#This Row],[Construction Unit Rate ($/m)]]*Table1[[#This Row],[Embellishment Area Factor]]</f>
        <v>281450.90707947063</v>
      </c>
      <c r="K634" s="263">
        <v>0</v>
      </c>
      <c r="L634" s="354">
        <v>157.26221918381682</v>
      </c>
      <c r="M634" s="101">
        <f>Table1[[#This Row],[Size of land (m2)]]*Table1[[#This Row],[Land Unit Rate ($/m2)]]</f>
        <v>0</v>
      </c>
      <c r="N634" s="261">
        <v>2021</v>
      </c>
      <c r="O634" s="219">
        <f>ROUND(IF(Table1[[#This Row],[Valuation Year]]=2016,(Table1[[#This Row],[Total Construction Cost ($)]]+Table1[[#This Row],[Land Value]])*('General Input Sheet'!$G$38/'General Input Sheet'!$G$43),Table1[[#This Row],[Total Construction Cost ($)]]+Table1[[#This Row],[Land Value]]),0)</f>
        <v>281451</v>
      </c>
      <c r="P634" s="139" t="str" cm="1">
        <f t="array" ref="P634">_xlfn.IFS(Table1[[#This Row],[Asset Class]]&lt;&gt;"Local","y",P$11=$E634,"y",Table1[[#This Row],[Asset Class]]="Local","")</f>
        <v>y</v>
      </c>
      <c r="Q634" s="99" t="str" cm="1">
        <f t="array" ref="Q634">_xlfn.IFS(Table1[[#This Row],[Asset Class]]&lt;&gt;"Local","y",Q$11=$E634,"y",Table1[[#This Row],[Asset Class]]="Local","")</f>
        <v>y</v>
      </c>
      <c r="R634" s="99" t="str" cm="1">
        <f t="array" ref="R634">_xlfn.IFS(Table1[[#This Row],[Asset Class]]&lt;&gt;"Local","y",R$11=$E634,"y",Table1[[#This Row],[Asset Class]]="Local","")</f>
        <v>y</v>
      </c>
      <c r="S634" s="358" t="str" cm="1">
        <f t="array" ref="S634">_xlfn.IFS(Table1[[#This Row],[Asset Class]]&lt;&gt;"Local","y",S$11=$E634,"y",Table1[[#This Row],[Asset Class]]="Local","")</f>
        <v>y</v>
      </c>
      <c r="U634" s="109">
        <f>IF(Table1[[#This Row],[Asset Class]]&lt;&gt;"Local",0.25,IF(P634="y",1,""))</f>
        <v>0.25</v>
      </c>
      <c r="V634" s="435">
        <f>IF(Table1[[#This Row],[Asset Class]]&lt;&gt;"Local",0.25,IF(Q634="y",1,""))</f>
        <v>0.25</v>
      </c>
      <c r="W634" s="435">
        <f>IF(Table1[[#This Row],[Asset Class]]&lt;&gt;"Local",0.25,IF(R634="y",1,""))</f>
        <v>0.25</v>
      </c>
      <c r="X634" s="435">
        <f>IF(Table1[[#This Row],[Asset Class]]&lt;&gt;"Local",0.25,IF(S634="y",1,""))</f>
        <v>0.25</v>
      </c>
      <c r="Y634" s="109">
        <f t="shared" si="55"/>
        <v>1</v>
      </c>
      <c r="AA634" s="274">
        <f t="shared" si="56"/>
        <v>70362.75</v>
      </c>
      <c r="AB634" s="275">
        <f t="shared" si="57"/>
        <v>70362.75</v>
      </c>
      <c r="AC634" s="275">
        <f t="shared" si="58"/>
        <v>70362.75</v>
      </c>
      <c r="AD634" s="275">
        <f t="shared" si="59"/>
        <v>70362.75</v>
      </c>
      <c r="AE634" s="276">
        <f t="shared" si="60"/>
        <v>281451</v>
      </c>
    </row>
    <row r="635" spans="2:31">
      <c r="B635" s="227" t="s">
        <v>1112</v>
      </c>
      <c r="C635" s="228" t="s">
        <v>1115</v>
      </c>
      <c r="D635" s="228" t="s">
        <v>105</v>
      </c>
      <c r="E635" s="228" t="s">
        <v>106</v>
      </c>
      <c r="F635" s="258" t="s">
        <v>130</v>
      </c>
      <c r="G635" s="374">
        <v>0.5</v>
      </c>
      <c r="H635" s="377">
        <v>3916.4006752747241</v>
      </c>
      <c r="I635" s="382">
        <v>295.91815694928124</v>
      </c>
      <c r="J635" s="349">
        <f>Table1[[#This Row],[Embellishment Area (m2)]]*Table1[[#This Row],[Construction Unit Rate ($/m)]]*Table1[[#This Row],[Embellishment Area Factor]]</f>
        <v>579467.03485110844</v>
      </c>
      <c r="K635" s="263">
        <v>0</v>
      </c>
      <c r="L635" s="354">
        <v>157.26221918381682</v>
      </c>
      <c r="M635" s="101">
        <f>Table1[[#This Row],[Size of land (m2)]]*Table1[[#This Row],[Land Unit Rate ($/m2)]]</f>
        <v>0</v>
      </c>
      <c r="N635" s="261">
        <v>2021</v>
      </c>
      <c r="O635" s="219">
        <f>ROUND(IF(Table1[[#This Row],[Valuation Year]]=2016,(Table1[[#This Row],[Total Construction Cost ($)]]+Table1[[#This Row],[Land Value]])*('General Input Sheet'!$G$38/'General Input Sheet'!$G$43),Table1[[#This Row],[Total Construction Cost ($)]]+Table1[[#This Row],[Land Value]]),0)</f>
        <v>579467</v>
      </c>
      <c r="P635" s="139" t="str" cm="1">
        <f t="array" ref="P635">_xlfn.IFS(Table1[[#This Row],[Asset Class]]&lt;&gt;"Local","y",P$11=$E635,"y",Table1[[#This Row],[Asset Class]]="Local","")</f>
        <v>y</v>
      </c>
      <c r="Q635" s="99" t="str" cm="1">
        <f t="array" ref="Q635">_xlfn.IFS(Table1[[#This Row],[Asset Class]]&lt;&gt;"Local","y",Q$11=$E635,"y",Table1[[#This Row],[Asset Class]]="Local","")</f>
        <v>y</v>
      </c>
      <c r="R635" s="99" t="str" cm="1">
        <f t="array" ref="R635">_xlfn.IFS(Table1[[#This Row],[Asset Class]]&lt;&gt;"Local","y",R$11=$E635,"y",Table1[[#This Row],[Asset Class]]="Local","")</f>
        <v>y</v>
      </c>
      <c r="S635" s="358" t="str" cm="1">
        <f t="array" ref="S635">_xlfn.IFS(Table1[[#This Row],[Asset Class]]&lt;&gt;"Local","y",S$11=$E635,"y",Table1[[#This Row],[Asset Class]]="Local","")</f>
        <v>y</v>
      </c>
      <c r="U635" s="109">
        <f>IF(Table1[[#This Row],[Asset Class]]&lt;&gt;"Local",0.25,IF(P635="y",1,""))</f>
        <v>0.25</v>
      </c>
      <c r="V635" s="435">
        <f>IF(Table1[[#This Row],[Asset Class]]&lt;&gt;"Local",0.25,IF(Q635="y",1,""))</f>
        <v>0.25</v>
      </c>
      <c r="W635" s="435">
        <f>IF(Table1[[#This Row],[Asset Class]]&lt;&gt;"Local",0.25,IF(R635="y",1,""))</f>
        <v>0.25</v>
      </c>
      <c r="X635" s="435">
        <f>IF(Table1[[#This Row],[Asset Class]]&lt;&gt;"Local",0.25,IF(S635="y",1,""))</f>
        <v>0.25</v>
      </c>
      <c r="Y635" s="109">
        <f t="shared" si="55"/>
        <v>1</v>
      </c>
      <c r="AA635" s="274">
        <f t="shared" si="56"/>
        <v>144866.75</v>
      </c>
      <c r="AB635" s="275">
        <f t="shared" si="57"/>
        <v>144866.75</v>
      </c>
      <c r="AC635" s="275">
        <f t="shared" si="58"/>
        <v>144866.75</v>
      </c>
      <c r="AD635" s="275">
        <f t="shared" si="59"/>
        <v>144866.75</v>
      </c>
      <c r="AE635" s="276">
        <f t="shared" si="60"/>
        <v>579467</v>
      </c>
    </row>
    <row r="636" spans="2:31">
      <c r="B636" s="227" t="s">
        <v>1112</v>
      </c>
      <c r="C636" s="228" t="s">
        <v>1116</v>
      </c>
      <c r="D636" s="228" t="s">
        <v>105</v>
      </c>
      <c r="E636" s="228" t="s">
        <v>106</v>
      </c>
      <c r="F636" s="258" t="s">
        <v>135</v>
      </c>
      <c r="G636" s="374">
        <v>0.5</v>
      </c>
      <c r="H636" s="377">
        <v>25942.871331648133</v>
      </c>
      <c r="I636" s="382">
        <v>295.91815694928124</v>
      </c>
      <c r="J636" s="349">
        <f>Table1[[#This Row],[Embellishment Area (m2)]]*Table1[[#This Row],[Construction Unit Rate ($/m)]]*Table1[[#This Row],[Embellishment Area Factor]]</f>
        <v>3838483.3352168305</v>
      </c>
      <c r="K636" s="263">
        <v>0</v>
      </c>
      <c r="L636" s="354">
        <v>157.26221918381682</v>
      </c>
      <c r="M636" s="101">
        <f>Table1[[#This Row],[Size of land (m2)]]*Table1[[#This Row],[Land Unit Rate ($/m2)]]</f>
        <v>0</v>
      </c>
      <c r="N636" s="261">
        <v>2021</v>
      </c>
      <c r="O636" s="219">
        <f>ROUND(IF(Table1[[#This Row],[Valuation Year]]=2016,(Table1[[#This Row],[Total Construction Cost ($)]]+Table1[[#This Row],[Land Value]])*('General Input Sheet'!$G$38/'General Input Sheet'!$G$43),Table1[[#This Row],[Total Construction Cost ($)]]+Table1[[#This Row],[Land Value]]),0)</f>
        <v>3838483</v>
      </c>
      <c r="P636" s="139" t="str" cm="1">
        <f t="array" ref="P636">_xlfn.IFS(Table1[[#This Row],[Asset Class]]&lt;&gt;"Local","y",P$11=$E636,"y",Table1[[#This Row],[Asset Class]]="Local","")</f>
        <v>y</v>
      </c>
      <c r="Q636" s="99" t="str" cm="1">
        <f t="array" ref="Q636">_xlfn.IFS(Table1[[#This Row],[Asset Class]]&lt;&gt;"Local","y",Q$11=$E636,"y",Table1[[#This Row],[Asset Class]]="Local","")</f>
        <v>y</v>
      </c>
      <c r="R636" s="99" t="str" cm="1">
        <f t="array" ref="R636">_xlfn.IFS(Table1[[#This Row],[Asset Class]]&lt;&gt;"Local","y",R$11=$E636,"y",Table1[[#This Row],[Asset Class]]="Local","")</f>
        <v>y</v>
      </c>
      <c r="S636" s="358" t="str" cm="1">
        <f t="array" ref="S636">_xlfn.IFS(Table1[[#This Row],[Asset Class]]&lt;&gt;"Local","y",S$11=$E636,"y",Table1[[#This Row],[Asset Class]]="Local","")</f>
        <v>y</v>
      </c>
      <c r="U636" s="109">
        <f>IF(Table1[[#This Row],[Asset Class]]&lt;&gt;"Local",0.25,IF(P636="y",1,""))</f>
        <v>0.25</v>
      </c>
      <c r="V636" s="435">
        <f>IF(Table1[[#This Row],[Asset Class]]&lt;&gt;"Local",0.25,IF(Q636="y",1,""))</f>
        <v>0.25</v>
      </c>
      <c r="W636" s="435">
        <f>IF(Table1[[#This Row],[Asset Class]]&lt;&gt;"Local",0.25,IF(R636="y",1,""))</f>
        <v>0.25</v>
      </c>
      <c r="X636" s="435">
        <f>IF(Table1[[#This Row],[Asset Class]]&lt;&gt;"Local",0.25,IF(S636="y",1,""))</f>
        <v>0.25</v>
      </c>
      <c r="Y636" s="109">
        <f t="shared" si="55"/>
        <v>1</v>
      </c>
      <c r="AA636" s="274">
        <f t="shared" si="56"/>
        <v>959620.75</v>
      </c>
      <c r="AB636" s="275">
        <f t="shared" si="57"/>
        <v>959620.75</v>
      </c>
      <c r="AC636" s="275">
        <f t="shared" si="58"/>
        <v>959620.75</v>
      </c>
      <c r="AD636" s="275">
        <f t="shared" si="59"/>
        <v>959620.75</v>
      </c>
      <c r="AE636" s="276">
        <f t="shared" si="60"/>
        <v>3838483</v>
      </c>
    </row>
    <row r="637" spans="2:31">
      <c r="B637" s="227" t="s">
        <v>1112</v>
      </c>
      <c r="C637" s="228" t="s">
        <v>1117</v>
      </c>
      <c r="D637" s="228" t="s">
        <v>105</v>
      </c>
      <c r="E637" s="228" t="s">
        <v>106</v>
      </c>
      <c r="F637" s="258" t="s">
        <v>130</v>
      </c>
      <c r="G637" s="374">
        <v>0.5</v>
      </c>
      <c r="H637" s="377">
        <v>2133.5647874560527</v>
      </c>
      <c r="I637" s="382">
        <v>295.91815694928124</v>
      </c>
      <c r="J637" s="349">
        <f>Table1[[#This Row],[Embellishment Area (m2)]]*Table1[[#This Row],[Construction Unit Rate ($/m)]]*Table1[[#This Row],[Embellishment Area Factor]]</f>
        <v>315680.27981794003</v>
      </c>
      <c r="K637" s="263">
        <v>0</v>
      </c>
      <c r="L637" s="354">
        <v>157.26221918381682</v>
      </c>
      <c r="M637" s="101">
        <f>Table1[[#This Row],[Size of land (m2)]]*Table1[[#This Row],[Land Unit Rate ($/m2)]]</f>
        <v>0</v>
      </c>
      <c r="N637" s="261">
        <v>2021</v>
      </c>
      <c r="O637" s="219">
        <f>ROUND(IF(Table1[[#This Row],[Valuation Year]]=2016,(Table1[[#This Row],[Total Construction Cost ($)]]+Table1[[#This Row],[Land Value]])*('General Input Sheet'!$G$38/'General Input Sheet'!$G$43),Table1[[#This Row],[Total Construction Cost ($)]]+Table1[[#This Row],[Land Value]]),0)</f>
        <v>315680</v>
      </c>
      <c r="P637" s="139" t="str" cm="1">
        <f t="array" ref="P637">_xlfn.IFS(Table1[[#This Row],[Asset Class]]&lt;&gt;"Local","y",P$11=$E637,"y",Table1[[#This Row],[Asset Class]]="Local","")</f>
        <v>y</v>
      </c>
      <c r="Q637" s="99" t="str" cm="1">
        <f t="array" ref="Q637">_xlfn.IFS(Table1[[#This Row],[Asset Class]]&lt;&gt;"Local","y",Q$11=$E637,"y",Table1[[#This Row],[Asset Class]]="Local","")</f>
        <v>y</v>
      </c>
      <c r="R637" s="99" t="str" cm="1">
        <f t="array" ref="R637">_xlfn.IFS(Table1[[#This Row],[Asset Class]]&lt;&gt;"Local","y",R$11=$E637,"y",Table1[[#This Row],[Asset Class]]="Local","")</f>
        <v>y</v>
      </c>
      <c r="S637" s="358" t="str" cm="1">
        <f t="array" ref="S637">_xlfn.IFS(Table1[[#This Row],[Asset Class]]&lt;&gt;"Local","y",S$11=$E637,"y",Table1[[#This Row],[Asset Class]]="Local","")</f>
        <v>y</v>
      </c>
      <c r="U637" s="109">
        <f>IF(Table1[[#This Row],[Asset Class]]&lt;&gt;"Local",0.25,IF(P637="y",1,""))</f>
        <v>0.25</v>
      </c>
      <c r="V637" s="435">
        <f>IF(Table1[[#This Row],[Asset Class]]&lt;&gt;"Local",0.25,IF(Q637="y",1,""))</f>
        <v>0.25</v>
      </c>
      <c r="W637" s="435">
        <f>IF(Table1[[#This Row],[Asset Class]]&lt;&gt;"Local",0.25,IF(R637="y",1,""))</f>
        <v>0.25</v>
      </c>
      <c r="X637" s="435">
        <f>IF(Table1[[#This Row],[Asset Class]]&lt;&gt;"Local",0.25,IF(S637="y",1,""))</f>
        <v>0.25</v>
      </c>
      <c r="Y637" s="109">
        <f t="shared" si="55"/>
        <v>1</v>
      </c>
      <c r="AA637" s="274">
        <f t="shared" si="56"/>
        <v>78920</v>
      </c>
      <c r="AB637" s="275">
        <f t="shared" si="57"/>
        <v>78920</v>
      </c>
      <c r="AC637" s="275">
        <f t="shared" si="58"/>
        <v>78920</v>
      </c>
      <c r="AD637" s="275">
        <f t="shared" si="59"/>
        <v>78920</v>
      </c>
      <c r="AE637" s="276">
        <f t="shared" si="60"/>
        <v>315680</v>
      </c>
    </row>
    <row r="638" spans="2:31">
      <c r="B638" s="227" t="s">
        <v>1118</v>
      </c>
      <c r="C638" s="228" t="s">
        <v>1119</v>
      </c>
      <c r="D638" s="228" t="s">
        <v>110</v>
      </c>
      <c r="E638" s="228" t="s">
        <v>106</v>
      </c>
      <c r="F638" s="258" t="s">
        <v>102</v>
      </c>
      <c r="G638" s="374">
        <v>0.5</v>
      </c>
      <c r="H638" s="377">
        <v>1498.4507352259684</v>
      </c>
      <c r="I638" s="382">
        <v>111.62041035606889</v>
      </c>
      <c r="J638" s="349">
        <f>Table1[[#This Row],[Embellishment Area (m2)]]*Table1[[#This Row],[Construction Unit Rate ($/m)]]*Table1[[#This Row],[Embellishment Area Factor]]</f>
        <v>83628.842982137867</v>
      </c>
      <c r="K638" s="263">
        <v>0</v>
      </c>
      <c r="L638" s="354">
        <v>66.125722619436161</v>
      </c>
      <c r="M638" s="101">
        <f>Table1[[#This Row],[Size of land (m2)]]*Table1[[#This Row],[Land Unit Rate ($/m2)]]</f>
        <v>0</v>
      </c>
      <c r="N638" s="261">
        <v>2021</v>
      </c>
      <c r="O638" s="219">
        <f>ROUND(IF(Table1[[#This Row],[Valuation Year]]=2016,(Table1[[#This Row],[Total Construction Cost ($)]]+Table1[[#This Row],[Land Value]])*('General Input Sheet'!$G$38/'General Input Sheet'!$G$43),Table1[[#This Row],[Total Construction Cost ($)]]+Table1[[#This Row],[Land Value]]),0)</f>
        <v>83629</v>
      </c>
      <c r="P638" s="139" t="str" cm="1">
        <f t="array" ref="P638">_xlfn.IFS(Table1[[#This Row],[Asset Class]]&lt;&gt;"Local","y",P$11=$E638,"y",Table1[[#This Row],[Asset Class]]="Local","")</f>
        <v>y</v>
      </c>
      <c r="Q638" s="99" t="str" cm="1">
        <f t="array" ref="Q638">_xlfn.IFS(Table1[[#This Row],[Asset Class]]&lt;&gt;"Local","y",Q$11=$E638,"y",Table1[[#This Row],[Asset Class]]="Local","")</f>
        <v/>
      </c>
      <c r="R638" s="99" t="str" cm="1">
        <f t="array" ref="R638">_xlfn.IFS(Table1[[#This Row],[Asset Class]]&lt;&gt;"Local","y",R$11=$E638,"y",Table1[[#This Row],[Asset Class]]="Local","")</f>
        <v/>
      </c>
      <c r="S638" s="358" t="str" cm="1">
        <f t="array" ref="S638">_xlfn.IFS(Table1[[#This Row],[Asset Class]]&lt;&gt;"Local","y",S$11=$E638,"y",Table1[[#This Row],[Asset Class]]="Local","")</f>
        <v/>
      </c>
      <c r="U638" s="109">
        <f>IF(Table1[[#This Row],[Asset Class]]&lt;&gt;"Local",0.25,IF(P638="y",1,""))</f>
        <v>1</v>
      </c>
      <c r="V638" s="435" t="str">
        <f>IF(Table1[[#This Row],[Asset Class]]&lt;&gt;"Local",0.25,IF(Q638="y",1,""))</f>
        <v/>
      </c>
      <c r="W638" s="435" t="str">
        <f>IF(Table1[[#This Row],[Asset Class]]&lt;&gt;"Local",0.25,IF(R638="y",1,""))</f>
        <v/>
      </c>
      <c r="X638" s="435" t="str">
        <f>IF(Table1[[#This Row],[Asset Class]]&lt;&gt;"Local",0.25,IF(S638="y",1,""))</f>
        <v/>
      </c>
      <c r="Y638" s="109">
        <f t="shared" si="55"/>
        <v>1</v>
      </c>
      <c r="AA638" s="274">
        <f t="shared" si="56"/>
        <v>83629</v>
      </c>
      <c r="AB638" s="275" t="str">
        <f t="shared" si="57"/>
        <v/>
      </c>
      <c r="AC638" s="275" t="str">
        <f t="shared" si="58"/>
        <v/>
      </c>
      <c r="AD638" s="275" t="str">
        <f t="shared" si="59"/>
        <v/>
      </c>
      <c r="AE638" s="276">
        <f t="shared" si="60"/>
        <v>83629</v>
      </c>
    </row>
    <row r="639" spans="2:31">
      <c r="B639" s="227" t="s">
        <v>1120</v>
      </c>
      <c r="C639" s="228" t="s">
        <v>1121</v>
      </c>
      <c r="D639" s="228" t="s">
        <v>110</v>
      </c>
      <c r="E639" s="228" t="s">
        <v>101</v>
      </c>
      <c r="F639" s="258" t="s">
        <v>102</v>
      </c>
      <c r="G639" s="374">
        <v>0.5</v>
      </c>
      <c r="H639" s="377">
        <v>3212.5763169215693</v>
      </c>
      <c r="I639" s="382">
        <v>143.96305955739601</v>
      </c>
      <c r="J639" s="349">
        <f>Table1[[#This Row],[Embellishment Area (m2)]]*Table1[[#This Row],[Construction Unit Rate ($/m)]]*Table1[[#This Row],[Embellishment Area Factor]]</f>
        <v>231246.1578228299</v>
      </c>
      <c r="K639" s="263">
        <v>6425.1526338431386</v>
      </c>
      <c r="L639" s="354">
        <v>39.027494808321961</v>
      </c>
      <c r="M639" s="101">
        <f>Table1[[#This Row],[Size of land (m2)]]*Table1[[#This Row],[Land Unit Rate ($/m2)]]</f>
        <v>250757.61105998926</v>
      </c>
      <c r="N639" s="261">
        <v>2021</v>
      </c>
      <c r="O639" s="219">
        <f>ROUND(IF(Table1[[#This Row],[Valuation Year]]=2016,(Table1[[#This Row],[Total Construction Cost ($)]]+Table1[[#This Row],[Land Value]])*('General Input Sheet'!$G$38/'General Input Sheet'!$G$43),Table1[[#This Row],[Total Construction Cost ($)]]+Table1[[#This Row],[Land Value]]),0)</f>
        <v>482004</v>
      </c>
      <c r="P639" s="139" t="str" cm="1">
        <f t="array" ref="P639">_xlfn.IFS(Table1[[#This Row],[Asset Class]]&lt;&gt;"Local","y",P$11=$E639,"y",Table1[[#This Row],[Asset Class]]="Local","")</f>
        <v/>
      </c>
      <c r="Q639" s="99" t="str" cm="1">
        <f t="array" ref="Q639">_xlfn.IFS(Table1[[#This Row],[Asset Class]]&lt;&gt;"Local","y",Q$11=$E639,"y",Table1[[#This Row],[Asset Class]]="Local","")</f>
        <v/>
      </c>
      <c r="R639" s="99" t="str" cm="1">
        <f t="array" ref="R639">_xlfn.IFS(Table1[[#This Row],[Asset Class]]&lt;&gt;"Local","y",R$11=$E639,"y",Table1[[#This Row],[Asset Class]]="Local","")</f>
        <v>y</v>
      </c>
      <c r="S639" s="358" t="str" cm="1">
        <f t="array" ref="S639">_xlfn.IFS(Table1[[#This Row],[Asset Class]]&lt;&gt;"Local","y",S$11=$E639,"y",Table1[[#This Row],[Asset Class]]="Local","")</f>
        <v/>
      </c>
      <c r="U639" s="109" t="str">
        <f>IF(Table1[[#This Row],[Asset Class]]&lt;&gt;"Local",0.25,IF(P639="y",1,""))</f>
        <v/>
      </c>
      <c r="V639" s="435" t="str">
        <f>IF(Table1[[#This Row],[Asset Class]]&lt;&gt;"Local",0.25,IF(Q639="y",1,""))</f>
        <v/>
      </c>
      <c r="W639" s="435">
        <f>IF(Table1[[#This Row],[Asset Class]]&lt;&gt;"Local",0.25,IF(R639="y",1,""))</f>
        <v>1</v>
      </c>
      <c r="X639" s="435" t="str">
        <f>IF(Table1[[#This Row],[Asset Class]]&lt;&gt;"Local",0.25,IF(S639="y",1,""))</f>
        <v/>
      </c>
      <c r="Y639" s="109">
        <f t="shared" si="55"/>
        <v>1</v>
      </c>
      <c r="AA639" s="274" t="str">
        <f t="shared" si="56"/>
        <v/>
      </c>
      <c r="AB639" s="275" t="str">
        <f t="shared" si="57"/>
        <v/>
      </c>
      <c r="AC639" s="275">
        <f t="shared" si="58"/>
        <v>482004</v>
      </c>
      <c r="AD639" s="275" t="str">
        <f t="shared" si="59"/>
        <v/>
      </c>
      <c r="AE639" s="276">
        <f t="shared" si="60"/>
        <v>482004</v>
      </c>
    </row>
    <row r="640" spans="2:31">
      <c r="B640" s="227" t="s">
        <v>1122</v>
      </c>
      <c r="C640" s="228" t="s">
        <v>1123</v>
      </c>
      <c r="D640" s="228" t="s">
        <v>110</v>
      </c>
      <c r="E640" s="228" t="s">
        <v>101</v>
      </c>
      <c r="F640" s="258" t="s">
        <v>102</v>
      </c>
      <c r="G640" s="374">
        <v>0.5</v>
      </c>
      <c r="H640" s="377">
        <v>959.41523928490903</v>
      </c>
      <c r="I640" s="382">
        <v>143.96305955739601</v>
      </c>
      <c r="J640" s="349">
        <f>Table1[[#This Row],[Embellishment Area (m2)]]*Table1[[#This Row],[Construction Unit Rate ($/m)]]*Table1[[#This Row],[Embellishment Area Factor]]</f>
        <v>69060.176616723344</v>
      </c>
      <c r="K640" s="263">
        <v>1918.8304785698181</v>
      </c>
      <c r="L640" s="354">
        <v>39.027494808321961</v>
      </c>
      <c r="M640" s="101">
        <f>Table1[[#This Row],[Size of land (m2)]]*Table1[[#This Row],[Land Unit Rate ($/m2)]]</f>
        <v>74887.146540433518</v>
      </c>
      <c r="N640" s="261">
        <v>2021</v>
      </c>
      <c r="O640" s="219">
        <f>ROUND(IF(Table1[[#This Row],[Valuation Year]]=2016,(Table1[[#This Row],[Total Construction Cost ($)]]+Table1[[#This Row],[Land Value]])*('General Input Sheet'!$G$38/'General Input Sheet'!$G$43),Table1[[#This Row],[Total Construction Cost ($)]]+Table1[[#This Row],[Land Value]]),0)</f>
        <v>143947</v>
      </c>
      <c r="P640" s="139" t="str" cm="1">
        <f t="array" ref="P640">_xlfn.IFS(Table1[[#This Row],[Asset Class]]&lt;&gt;"Local","y",P$11=$E640,"y",Table1[[#This Row],[Asset Class]]="Local","")</f>
        <v/>
      </c>
      <c r="Q640" s="99" t="str" cm="1">
        <f t="array" ref="Q640">_xlfn.IFS(Table1[[#This Row],[Asset Class]]&lt;&gt;"Local","y",Q$11=$E640,"y",Table1[[#This Row],[Asset Class]]="Local","")</f>
        <v/>
      </c>
      <c r="R640" s="99" t="str" cm="1">
        <f t="array" ref="R640">_xlfn.IFS(Table1[[#This Row],[Asset Class]]&lt;&gt;"Local","y",R$11=$E640,"y",Table1[[#This Row],[Asset Class]]="Local","")</f>
        <v>y</v>
      </c>
      <c r="S640" s="358" t="str" cm="1">
        <f t="array" ref="S640">_xlfn.IFS(Table1[[#This Row],[Asset Class]]&lt;&gt;"Local","y",S$11=$E640,"y",Table1[[#This Row],[Asset Class]]="Local","")</f>
        <v/>
      </c>
      <c r="U640" s="109" t="str">
        <f>IF(Table1[[#This Row],[Asset Class]]&lt;&gt;"Local",0.25,IF(P640="y",1,""))</f>
        <v/>
      </c>
      <c r="V640" s="435" t="str">
        <f>IF(Table1[[#This Row],[Asset Class]]&lt;&gt;"Local",0.25,IF(Q640="y",1,""))</f>
        <v/>
      </c>
      <c r="W640" s="435">
        <f>IF(Table1[[#This Row],[Asset Class]]&lt;&gt;"Local",0.25,IF(R640="y",1,""))</f>
        <v>1</v>
      </c>
      <c r="X640" s="435" t="str">
        <f>IF(Table1[[#This Row],[Asset Class]]&lt;&gt;"Local",0.25,IF(S640="y",1,""))</f>
        <v/>
      </c>
      <c r="Y640" s="109">
        <f t="shared" si="55"/>
        <v>1</v>
      </c>
      <c r="AA640" s="274" t="str">
        <f t="shared" si="56"/>
        <v/>
      </c>
      <c r="AB640" s="275" t="str">
        <f t="shared" si="57"/>
        <v/>
      </c>
      <c r="AC640" s="275">
        <f t="shared" si="58"/>
        <v>143947</v>
      </c>
      <c r="AD640" s="275" t="str">
        <f t="shared" si="59"/>
        <v/>
      </c>
      <c r="AE640" s="276">
        <f t="shared" si="60"/>
        <v>143947</v>
      </c>
    </row>
    <row r="641" spans="2:31">
      <c r="B641" s="227" t="s">
        <v>1124</v>
      </c>
      <c r="C641" s="228" t="s">
        <v>1125</v>
      </c>
      <c r="D641" s="228" t="s">
        <v>105</v>
      </c>
      <c r="E641" s="228" t="s">
        <v>101</v>
      </c>
      <c r="F641" s="258" t="s">
        <v>102</v>
      </c>
      <c r="G641" s="374">
        <v>0.5</v>
      </c>
      <c r="H641" s="377">
        <v>12811.883858235889</v>
      </c>
      <c r="I641" s="382">
        <v>452.87898632773505</v>
      </c>
      <c r="J641" s="349">
        <f>Table1[[#This Row],[Embellishment Area (m2)]]*Table1[[#This Row],[Construction Unit Rate ($/m)]]*Table1[[#This Row],[Embellishment Area Factor]]</f>
        <v>2901116.4873332703</v>
      </c>
      <c r="K641" s="263">
        <v>25623.767716471779</v>
      </c>
      <c r="L641" s="354">
        <v>140.14546069071523</v>
      </c>
      <c r="M641" s="101">
        <f>Table1[[#This Row],[Size of land (m2)]]*Table1[[#This Row],[Land Unit Rate ($/m2)]]</f>
        <v>3591054.7312568137</v>
      </c>
      <c r="N641" s="261">
        <v>2021</v>
      </c>
      <c r="O641" s="219">
        <f>ROUND(IF(Table1[[#This Row],[Valuation Year]]=2016,(Table1[[#This Row],[Total Construction Cost ($)]]+Table1[[#This Row],[Land Value]])*('General Input Sheet'!$G$38/'General Input Sheet'!$G$43),Table1[[#This Row],[Total Construction Cost ($)]]+Table1[[#This Row],[Land Value]]),0)</f>
        <v>6492171</v>
      </c>
      <c r="P641" s="139" t="str" cm="1">
        <f t="array" ref="P641">_xlfn.IFS(Table1[[#This Row],[Asset Class]]&lt;&gt;"Local","y",P$11=$E641,"y",Table1[[#This Row],[Asset Class]]="Local","")</f>
        <v>y</v>
      </c>
      <c r="Q641" s="99" t="str" cm="1">
        <f t="array" ref="Q641">_xlfn.IFS(Table1[[#This Row],[Asset Class]]&lt;&gt;"Local","y",Q$11=$E641,"y",Table1[[#This Row],[Asset Class]]="Local","")</f>
        <v>y</v>
      </c>
      <c r="R641" s="99" t="str" cm="1">
        <f t="array" ref="R641">_xlfn.IFS(Table1[[#This Row],[Asset Class]]&lt;&gt;"Local","y",R$11=$E641,"y",Table1[[#This Row],[Asset Class]]="Local","")</f>
        <v>y</v>
      </c>
      <c r="S641" s="358" t="str" cm="1">
        <f t="array" ref="S641">_xlfn.IFS(Table1[[#This Row],[Asset Class]]&lt;&gt;"Local","y",S$11=$E641,"y",Table1[[#This Row],[Asset Class]]="Local","")</f>
        <v>y</v>
      </c>
      <c r="U641" s="109">
        <f>IF(Table1[[#This Row],[Asset Class]]&lt;&gt;"Local",0.25,IF(P641="y",1,""))</f>
        <v>0.25</v>
      </c>
      <c r="V641" s="435">
        <f>IF(Table1[[#This Row],[Asset Class]]&lt;&gt;"Local",0.25,IF(Q641="y",1,""))</f>
        <v>0.25</v>
      </c>
      <c r="W641" s="435">
        <f>IF(Table1[[#This Row],[Asset Class]]&lt;&gt;"Local",0.25,IF(R641="y",1,""))</f>
        <v>0.25</v>
      </c>
      <c r="X641" s="435">
        <f>IF(Table1[[#This Row],[Asset Class]]&lt;&gt;"Local",0.25,IF(S641="y",1,""))</f>
        <v>0.25</v>
      </c>
      <c r="Y641" s="109">
        <f t="shared" si="55"/>
        <v>1</v>
      </c>
      <c r="AA641" s="274">
        <f t="shared" si="56"/>
        <v>1623042.75</v>
      </c>
      <c r="AB641" s="275">
        <f t="shared" si="57"/>
        <v>1623042.75</v>
      </c>
      <c r="AC641" s="275">
        <f t="shared" si="58"/>
        <v>1623042.75</v>
      </c>
      <c r="AD641" s="275">
        <f t="shared" si="59"/>
        <v>1623042.75</v>
      </c>
      <c r="AE641" s="276">
        <f t="shared" si="60"/>
        <v>6492171</v>
      </c>
    </row>
    <row r="642" spans="2:31">
      <c r="B642" s="227" t="s">
        <v>1124</v>
      </c>
      <c r="C642" s="228" t="s">
        <v>1126</v>
      </c>
      <c r="D642" s="228" t="s">
        <v>105</v>
      </c>
      <c r="E642" s="228" t="s">
        <v>101</v>
      </c>
      <c r="F642" s="258" t="s">
        <v>102</v>
      </c>
      <c r="G642" s="374">
        <v>0.5</v>
      </c>
      <c r="H642" s="377">
        <v>13897.743310156906</v>
      </c>
      <c r="I642" s="382">
        <v>452.87898632773505</v>
      </c>
      <c r="J642" s="349">
        <f>Table1[[#This Row],[Embellishment Area (m2)]]*Table1[[#This Row],[Construction Unit Rate ($/m)]]*Table1[[#This Row],[Embellishment Area Factor]]</f>
        <v>3146997.9512734604</v>
      </c>
      <c r="K642" s="263">
        <v>27795.486620313812</v>
      </c>
      <c r="L642" s="354">
        <v>140.14546069071523</v>
      </c>
      <c r="M642" s="101">
        <f>Table1[[#This Row],[Size of land (m2)]]*Table1[[#This Row],[Land Unit Rate ($/m2)]]</f>
        <v>3895411.2775264904</v>
      </c>
      <c r="N642" s="261">
        <v>2021</v>
      </c>
      <c r="O642" s="219">
        <f>ROUND(IF(Table1[[#This Row],[Valuation Year]]=2016,(Table1[[#This Row],[Total Construction Cost ($)]]+Table1[[#This Row],[Land Value]])*('General Input Sheet'!$G$38/'General Input Sheet'!$G$43),Table1[[#This Row],[Total Construction Cost ($)]]+Table1[[#This Row],[Land Value]]),0)</f>
        <v>7042409</v>
      </c>
      <c r="P642" s="139" t="str" cm="1">
        <f t="array" ref="P642">_xlfn.IFS(Table1[[#This Row],[Asset Class]]&lt;&gt;"Local","y",P$11=$E642,"y",Table1[[#This Row],[Asset Class]]="Local","")</f>
        <v>y</v>
      </c>
      <c r="Q642" s="99" t="str" cm="1">
        <f t="array" ref="Q642">_xlfn.IFS(Table1[[#This Row],[Asset Class]]&lt;&gt;"Local","y",Q$11=$E642,"y",Table1[[#This Row],[Asset Class]]="Local","")</f>
        <v>y</v>
      </c>
      <c r="R642" s="99" t="str" cm="1">
        <f t="array" ref="R642">_xlfn.IFS(Table1[[#This Row],[Asset Class]]&lt;&gt;"Local","y",R$11=$E642,"y",Table1[[#This Row],[Asset Class]]="Local","")</f>
        <v>y</v>
      </c>
      <c r="S642" s="358" t="str" cm="1">
        <f t="array" ref="S642">_xlfn.IFS(Table1[[#This Row],[Asset Class]]&lt;&gt;"Local","y",S$11=$E642,"y",Table1[[#This Row],[Asset Class]]="Local","")</f>
        <v>y</v>
      </c>
      <c r="U642" s="109">
        <f>IF(Table1[[#This Row],[Asset Class]]&lt;&gt;"Local",0.25,IF(P642="y",1,""))</f>
        <v>0.25</v>
      </c>
      <c r="V642" s="435">
        <f>IF(Table1[[#This Row],[Asset Class]]&lt;&gt;"Local",0.25,IF(Q642="y",1,""))</f>
        <v>0.25</v>
      </c>
      <c r="W642" s="435">
        <f>IF(Table1[[#This Row],[Asset Class]]&lt;&gt;"Local",0.25,IF(R642="y",1,""))</f>
        <v>0.25</v>
      </c>
      <c r="X642" s="435">
        <f>IF(Table1[[#This Row],[Asset Class]]&lt;&gt;"Local",0.25,IF(S642="y",1,""))</f>
        <v>0.25</v>
      </c>
      <c r="Y642" s="109">
        <f t="shared" si="55"/>
        <v>1</v>
      </c>
      <c r="AA642" s="274">
        <f t="shared" si="56"/>
        <v>1760602.25</v>
      </c>
      <c r="AB642" s="275">
        <f t="shared" si="57"/>
        <v>1760602.25</v>
      </c>
      <c r="AC642" s="275">
        <f t="shared" si="58"/>
        <v>1760602.25</v>
      </c>
      <c r="AD642" s="275">
        <f t="shared" si="59"/>
        <v>1760602.25</v>
      </c>
      <c r="AE642" s="276">
        <f t="shared" si="60"/>
        <v>7042409</v>
      </c>
    </row>
    <row r="643" spans="2:31">
      <c r="B643" s="227" t="s">
        <v>1124</v>
      </c>
      <c r="C643" s="228" t="s">
        <v>1127</v>
      </c>
      <c r="D643" s="228" t="s">
        <v>105</v>
      </c>
      <c r="E643" s="228" t="s">
        <v>101</v>
      </c>
      <c r="F643" s="258" t="s">
        <v>130</v>
      </c>
      <c r="G643" s="374">
        <v>0.5</v>
      </c>
      <c r="H643" s="377">
        <v>3659.9995765461017</v>
      </c>
      <c r="I643" s="382">
        <v>452.87898632773505</v>
      </c>
      <c r="J643" s="349">
        <f>Table1[[#This Row],[Embellishment Area (m2)]]*Table1[[#This Row],[Construction Unit Rate ($/m)]]*Table1[[#This Row],[Embellishment Area Factor]]</f>
        <v>828768.44909306907</v>
      </c>
      <c r="K643" s="263">
        <v>7319.9991530922034</v>
      </c>
      <c r="L643" s="354">
        <v>140.14546069071523</v>
      </c>
      <c r="M643" s="101">
        <f>Table1[[#This Row],[Size of land (m2)]]*Table1[[#This Row],[Land Unit Rate ($/m2)]]</f>
        <v>1025864.6535657521</v>
      </c>
      <c r="N643" s="261">
        <v>2021</v>
      </c>
      <c r="O643" s="219">
        <f>ROUND(IF(Table1[[#This Row],[Valuation Year]]=2016,(Table1[[#This Row],[Total Construction Cost ($)]]+Table1[[#This Row],[Land Value]])*('General Input Sheet'!$G$38/'General Input Sheet'!$G$43),Table1[[#This Row],[Total Construction Cost ($)]]+Table1[[#This Row],[Land Value]]),0)</f>
        <v>1854633</v>
      </c>
      <c r="P643" s="139" t="str" cm="1">
        <f t="array" ref="P643">_xlfn.IFS(Table1[[#This Row],[Asset Class]]&lt;&gt;"Local","y",P$11=$E643,"y",Table1[[#This Row],[Asset Class]]="Local","")</f>
        <v>y</v>
      </c>
      <c r="Q643" s="99" t="str" cm="1">
        <f t="array" ref="Q643">_xlfn.IFS(Table1[[#This Row],[Asset Class]]&lt;&gt;"Local","y",Q$11=$E643,"y",Table1[[#This Row],[Asset Class]]="Local","")</f>
        <v>y</v>
      </c>
      <c r="R643" s="99" t="str" cm="1">
        <f t="array" ref="R643">_xlfn.IFS(Table1[[#This Row],[Asset Class]]&lt;&gt;"Local","y",R$11=$E643,"y",Table1[[#This Row],[Asset Class]]="Local","")</f>
        <v>y</v>
      </c>
      <c r="S643" s="358" t="str" cm="1">
        <f t="array" ref="S643">_xlfn.IFS(Table1[[#This Row],[Asset Class]]&lt;&gt;"Local","y",S$11=$E643,"y",Table1[[#This Row],[Asset Class]]="Local","")</f>
        <v>y</v>
      </c>
      <c r="U643" s="109">
        <f>IF(Table1[[#This Row],[Asset Class]]&lt;&gt;"Local",0.25,IF(P643="y",1,""))</f>
        <v>0.25</v>
      </c>
      <c r="V643" s="435">
        <f>IF(Table1[[#This Row],[Asset Class]]&lt;&gt;"Local",0.25,IF(Q643="y",1,""))</f>
        <v>0.25</v>
      </c>
      <c r="W643" s="435">
        <f>IF(Table1[[#This Row],[Asset Class]]&lt;&gt;"Local",0.25,IF(R643="y",1,""))</f>
        <v>0.25</v>
      </c>
      <c r="X643" s="435">
        <f>IF(Table1[[#This Row],[Asset Class]]&lt;&gt;"Local",0.25,IF(S643="y",1,""))</f>
        <v>0.25</v>
      </c>
      <c r="Y643" s="109">
        <f t="shared" si="55"/>
        <v>1</v>
      </c>
      <c r="AA643" s="274">
        <f t="shared" si="56"/>
        <v>463658.25</v>
      </c>
      <c r="AB643" s="275">
        <f t="shared" si="57"/>
        <v>463658.25</v>
      </c>
      <c r="AC643" s="275">
        <f t="shared" si="58"/>
        <v>463658.25</v>
      </c>
      <c r="AD643" s="275">
        <f t="shared" si="59"/>
        <v>463658.25</v>
      </c>
      <c r="AE643" s="276">
        <f t="shared" si="60"/>
        <v>1854633</v>
      </c>
    </row>
    <row r="644" spans="2:31">
      <c r="B644" s="227" t="s">
        <v>1124</v>
      </c>
      <c r="C644" s="228" t="s">
        <v>1128</v>
      </c>
      <c r="D644" s="228" t="s">
        <v>105</v>
      </c>
      <c r="E644" s="228" t="s">
        <v>101</v>
      </c>
      <c r="F644" s="258" t="s">
        <v>102</v>
      </c>
      <c r="G644" s="374">
        <v>0.5</v>
      </c>
      <c r="H644" s="377">
        <v>8731.3363728840304</v>
      </c>
      <c r="I644" s="382">
        <v>452.87898632773505</v>
      </c>
      <c r="J644" s="349">
        <f>Table1[[#This Row],[Embellishment Area (m2)]]*Table1[[#This Row],[Construction Unit Rate ($/m)]]*Table1[[#This Row],[Embellishment Area Factor]]</f>
        <v>1977119.3829191013</v>
      </c>
      <c r="K644" s="263">
        <v>17462.672745768061</v>
      </c>
      <c r="L644" s="354">
        <v>140.14546069071523</v>
      </c>
      <c r="M644" s="101">
        <f>Table1[[#This Row],[Size of land (m2)]]*Table1[[#This Row],[Land Unit Rate ($/m2)]]</f>
        <v>2447314.316846862</v>
      </c>
      <c r="N644" s="261">
        <v>2021</v>
      </c>
      <c r="O644" s="219">
        <f>ROUND(IF(Table1[[#This Row],[Valuation Year]]=2016,(Table1[[#This Row],[Total Construction Cost ($)]]+Table1[[#This Row],[Land Value]])*('General Input Sheet'!$G$38/'General Input Sheet'!$G$43),Table1[[#This Row],[Total Construction Cost ($)]]+Table1[[#This Row],[Land Value]]),0)</f>
        <v>4424434</v>
      </c>
      <c r="P644" s="139" t="str" cm="1">
        <f t="array" ref="P644">_xlfn.IFS(Table1[[#This Row],[Asset Class]]&lt;&gt;"Local","y",P$11=$E644,"y",Table1[[#This Row],[Asset Class]]="Local","")</f>
        <v>y</v>
      </c>
      <c r="Q644" s="99" t="str" cm="1">
        <f t="array" ref="Q644">_xlfn.IFS(Table1[[#This Row],[Asset Class]]&lt;&gt;"Local","y",Q$11=$E644,"y",Table1[[#This Row],[Asset Class]]="Local","")</f>
        <v>y</v>
      </c>
      <c r="R644" s="99" t="str" cm="1">
        <f t="array" ref="R644">_xlfn.IFS(Table1[[#This Row],[Asset Class]]&lt;&gt;"Local","y",R$11=$E644,"y",Table1[[#This Row],[Asset Class]]="Local","")</f>
        <v>y</v>
      </c>
      <c r="S644" s="358" t="str" cm="1">
        <f t="array" ref="S644">_xlfn.IFS(Table1[[#This Row],[Asset Class]]&lt;&gt;"Local","y",S$11=$E644,"y",Table1[[#This Row],[Asset Class]]="Local","")</f>
        <v>y</v>
      </c>
      <c r="U644" s="109">
        <f>IF(Table1[[#This Row],[Asset Class]]&lt;&gt;"Local",0.25,IF(P644="y",1,""))</f>
        <v>0.25</v>
      </c>
      <c r="V644" s="435">
        <f>IF(Table1[[#This Row],[Asset Class]]&lt;&gt;"Local",0.25,IF(Q644="y",1,""))</f>
        <v>0.25</v>
      </c>
      <c r="W644" s="435">
        <f>IF(Table1[[#This Row],[Asset Class]]&lt;&gt;"Local",0.25,IF(R644="y",1,""))</f>
        <v>0.25</v>
      </c>
      <c r="X644" s="435">
        <f>IF(Table1[[#This Row],[Asset Class]]&lt;&gt;"Local",0.25,IF(S644="y",1,""))</f>
        <v>0.25</v>
      </c>
      <c r="Y644" s="109">
        <f t="shared" si="55"/>
        <v>1</v>
      </c>
      <c r="AA644" s="274">
        <f t="shared" si="56"/>
        <v>1106108.5</v>
      </c>
      <c r="AB644" s="275">
        <f t="shared" si="57"/>
        <v>1106108.5</v>
      </c>
      <c r="AC644" s="275">
        <f t="shared" si="58"/>
        <v>1106108.5</v>
      </c>
      <c r="AD644" s="275">
        <f t="shared" si="59"/>
        <v>1106108.5</v>
      </c>
      <c r="AE644" s="276">
        <f t="shared" si="60"/>
        <v>4424434</v>
      </c>
    </row>
    <row r="645" spans="2:31">
      <c r="B645" s="227" t="s">
        <v>1129</v>
      </c>
      <c r="C645" s="228" t="s">
        <v>1130</v>
      </c>
      <c r="D645" s="228" t="s">
        <v>105</v>
      </c>
      <c r="E645" s="228" t="s">
        <v>101</v>
      </c>
      <c r="F645" s="258" t="s">
        <v>135</v>
      </c>
      <c r="G645" s="374">
        <v>0.5</v>
      </c>
      <c r="H645" s="377">
        <v>32275.259300723235</v>
      </c>
      <c r="I645" s="382">
        <v>452.87898632773505</v>
      </c>
      <c r="J645" s="349">
        <f>Table1[[#This Row],[Embellishment Area (m2)]]*Table1[[#This Row],[Construction Unit Rate ($/m)]]*Table1[[#This Row],[Embellishment Area Factor]]</f>
        <v>7308393.3577881707</v>
      </c>
      <c r="K645" s="263">
        <v>64550.518601446471</v>
      </c>
      <c r="L645" s="354">
        <v>140.14546069071523</v>
      </c>
      <c r="M645" s="101">
        <f>Table1[[#This Row],[Size of land (m2)]]*Table1[[#This Row],[Land Unit Rate ($/m2)]]</f>
        <v>9046462.1672242992</v>
      </c>
      <c r="N645" s="261">
        <v>2021</v>
      </c>
      <c r="O645" s="219">
        <f>ROUND(IF(Table1[[#This Row],[Valuation Year]]=2016,(Table1[[#This Row],[Total Construction Cost ($)]]+Table1[[#This Row],[Land Value]])*('General Input Sheet'!$G$38/'General Input Sheet'!$G$43),Table1[[#This Row],[Total Construction Cost ($)]]+Table1[[#This Row],[Land Value]]),0)</f>
        <v>16354856</v>
      </c>
      <c r="P645" s="139" t="str" cm="1">
        <f t="array" ref="P645">_xlfn.IFS(Table1[[#This Row],[Asset Class]]&lt;&gt;"Local","y",P$11=$E645,"y",Table1[[#This Row],[Asset Class]]="Local","")</f>
        <v>y</v>
      </c>
      <c r="Q645" s="99" t="str" cm="1">
        <f t="array" ref="Q645">_xlfn.IFS(Table1[[#This Row],[Asset Class]]&lt;&gt;"Local","y",Q$11=$E645,"y",Table1[[#This Row],[Asset Class]]="Local","")</f>
        <v>y</v>
      </c>
      <c r="R645" s="99" t="str" cm="1">
        <f t="array" ref="R645">_xlfn.IFS(Table1[[#This Row],[Asset Class]]&lt;&gt;"Local","y",R$11=$E645,"y",Table1[[#This Row],[Asset Class]]="Local","")</f>
        <v>y</v>
      </c>
      <c r="S645" s="358" t="str" cm="1">
        <f t="array" ref="S645">_xlfn.IFS(Table1[[#This Row],[Asset Class]]&lt;&gt;"Local","y",S$11=$E645,"y",Table1[[#This Row],[Asset Class]]="Local","")</f>
        <v>y</v>
      </c>
      <c r="U645" s="109">
        <f>IF(Table1[[#This Row],[Asset Class]]&lt;&gt;"Local",0.25,IF(P645="y",1,""))</f>
        <v>0.25</v>
      </c>
      <c r="V645" s="435">
        <f>IF(Table1[[#This Row],[Asset Class]]&lt;&gt;"Local",0.25,IF(Q645="y",1,""))</f>
        <v>0.25</v>
      </c>
      <c r="W645" s="435">
        <f>IF(Table1[[#This Row],[Asset Class]]&lt;&gt;"Local",0.25,IF(R645="y",1,""))</f>
        <v>0.25</v>
      </c>
      <c r="X645" s="435">
        <f>IF(Table1[[#This Row],[Asset Class]]&lt;&gt;"Local",0.25,IF(S645="y",1,""))</f>
        <v>0.25</v>
      </c>
      <c r="Y645" s="109">
        <f t="shared" si="55"/>
        <v>1</v>
      </c>
      <c r="AA645" s="274">
        <f t="shared" si="56"/>
        <v>4088714</v>
      </c>
      <c r="AB645" s="275">
        <f t="shared" si="57"/>
        <v>4088714</v>
      </c>
      <c r="AC645" s="275">
        <f t="shared" si="58"/>
        <v>4088714</v>
      </c>
      <c r="AD645" s="275">
        <f t="shared" si="59"/>
        <v>4088714</v>
      </c>
      <c r="AE645" s="276">
        <f t="shared" si="60"/>
        <v>16354856</v>
      </c>
    </row>
    <row r="646" spans="2:31">
      <c r="B646" s="227" t="s">
        <v>1129</v>
      </c>
      <c r="C646" s="228" t="s">
        <v>1131</v>
      </c>
      <c r="D646" s="228" t="s">
        <v>105</v>
      </c>
      <c r="E646" s="228" t="s">
        <v>101</v>
      </c>
      <c r="F646" s="258" t="s">
        <v>102</v>
      </c>
      <c r="G646" s="374">
        <v>0.5</v>
      </c>
      <c r="H646" s="377">
        <v>41406.408432371027</v>
      </c>
      <c r="I646" s="382">
        <v>452.87898632773505</v>
      </c>
      <c r="J646" s="349">
        <f>Table1[[#This Row],[Embellishment Area (m2)]]*Table1[[#This Row],[Construction Unit Rate ($/m)]]*Table1[[#This Row],[Embellishment Area Factor]]</f>
        <v>9376046.1391621865</v>
      </c>
      <c r="K646" s="263">
        <v>82812.816864742053</v>
      </c>
      <c r="L646" s="354">
        <v>140.14546069071523</v>
      </c>
      <c r="M646" s="101">
        <f>Table1[[#This Row],[Size of land (m2)]]*Table1[[#This Row],[Land Unit Rate ($/m2)]]</f>
        <v>11605840.370605106</v>
      </c>
      <c r="N646" s="261">
        <v>2021</v>
      </c>
      <c r="O646" s="219">
        <f>ROUND(IF(Table1[[#This Row],[Valuation Year]]=2016,(Table1[[#This Row],[Total Construction Cost ($)]]+Table1[[#This Row],[Land Value]])*('General Input Sheet'!$G$38/'General Input Sheet'!$G$43),Table1[[#This Row],[Total Construction Cost ($)]]+Table1[[#This Row],[Land Value]]),0)</f>
        <v>20981887</v>
      </c>
      <c r="P646" s="139" t="str" cm="1">
        <f t="array" ref="P646">_xlfn.IFS(Table1[[#This Row],[Asset Class]]&lt;&gt;"Local","y",P$11=$E646,"y",Table1[[#This Row],[Asset Class]]="Local","")</f>
        <v>y</v>
      </c>
      <c r="Q646" s="99" t="str" cm="1">
        <f t="array" ref="Q646">_xlfn.IFS(Table1[[#This Row],[Asset Class]]&lt;&gt;"Local","y",Q$11=$E646,"y",Table1[[#This Row],[Asset Class]]="Local","")</f>
        <v>y</v>
      </c>
      <c r="R646" s="99" t="str" cm="1">
        <f t="array" ref="R646">_xlfn.IFS(Table1[[#This Row],[Asset Class]]&lt;&gt;"Local","y",R$11=$E646,"y",Table1[[#This Row],[Asset Class]]="Local","")</f>
        <v>y</v>
      </c>
      <c r="S646" s="358" t="str" cm="1">
        <f t="array" ref="S646">_xlfn.IFS(Table1[[#This Row],[Asset Class]]&lt;&gt;"Local","y",S$11=$E646,"y",Table1[[#This Row],[Asset Class]]="Local","")</f>
        <v>y</v>
      </c>
      <c r="U646" s="109">
        <f>IF(Table1[[#This Row],[Asset Class]]&lt;&gt;"Local",0.25,IF(P646="y",1,""))</f>
        <v>0.25</v>
      </c>
      <c r="V646" s="435">
        <f>IF(Table1[[#This Row],[Asset Class]]&lt;&gt;"Local",0.25,IF(Q646="y",1,""))</f>
        <v>0.25</v>
      </c>
      <c r="W646" s="435">
        <f>IF(Table1[[#This Row],[Asset Class]]&lt;&gt;"Local",0.25,IF(R646="y",1,""))</f>
        <v>0.25</v>
      </c>
      <c r="X646" s="435">
        <f>IF(Table1[[#This Row],[Asset Class]]&lt;&gt;"Local",0.25,IF(S646="y",1,""))</f>
        <v>0.25</v>
      </c>
      <c r="Y646" s="109">
        <f t="shared" si="55"/>
        <v>1</v>
      </c>
      <c r="AA646" s="274">
        <f t="shared" si="56"/>
        <v>5245471.75</v>
      </c>
      <c r="AB646" s="275">
        <f t="shared" si="57"/>
        <v>5245471.75</v>
      </c>
      <c r="AC646" s="275">
        <f t="shared" si="58"/>
        <v>5245471.75</v>
      </c>
      <c r="AD646" s="275">
        <f t="shared" si="59"/>
        <v>5245471.75</v>
      </c>
      <c r="AE646" s="276">
        <f t="shared" si="60"/>
        <v>20981887</v>
      </c>
    </row>
    <row r="647" spans="2:31">
      <c r="B647" s="227" t="s">
        <v>1129</v>
      </c>
      <c r="C647" s="228" t="s">
        <v>1132</v>
      </c>
      <c r="D647" s="228" t="s">
        <v>105</v>
      </c>
      <c r="E647" s="228" t="s">
        <v>101</v>
      </c>
      <c r="F647" s="258" t="s">
        <v>135</v>
      </c>
      <c r="G647" s="374">
        <v>0.5</v>
      </c>
      <c r="H647" s="378">
        <v>11859.914907355034</v>
      </c>
      <c r="I647" s="382">
        <v>452.87898632773505</v>
      </c>
      <c r="J647" s="349">
        <f>Table1[[#This Row],[Embellishment Area (m2)]]*Table1[[#This Row],[Construction Unit Rate ($/m)]]*Table1[[#This Row],[Embellishment Area Factor]]</f>
        <v>2685553.1205880707</v>
      </c>
      <c r="K647" s="263">
        <v>23719.829814710069</v>
      </c>
      <c r="L647" s="354">
        <v>140.14546069071523</v>
      </c>
      <c r="M647" s="101">
        <f>Table1[[#This Row],[Size of land (m2)]]*Table1[[#This Row],[Land Unit Rate ($/m2)]]</f>
        <v>3324226.476887905</v>
      </c>
      <c r="N647" s="261">
        <v>2021</v>
      </c>
      <c r="O647" s="101">
        <f>ROUND(IF(Table1[[#This Row],[Valuation Year]]=2016,(Table1[[#This Row],[Total Construction Cost ($)]]+Table1[[#This Row],[Land Value]])*('General Input Sheet'!$G$38/'General Input Sheet'!$G$43),Table1[[#This Row],[Total Construction Cost ($)]]+Table1[[#This Row],[Land Value]]),0)</f>
        <v>6009780</v>
      </c>
      <c r="P647" s="139" t="str" cm="1">
        <f t="array" ref="P647">_xlfn.IFS(Table1[[#This Row],[Asset Class]]&lt;&gt;"Local","y",P$11=$E647,"y",Table1[[#This Row],[Asset Class]]="Local","")</f>
        <v>y</v>
      </c>
      <c r="Q647" s="99" t="str" cm="1">
        <f t="array" ref="Q647">_xlfn.IFS(Table1[[#This Row],[Asset Class]]&lt;&gt;"Local","y",Q$11=$E647,"y",Table1[[#This Row],[Asset Class]]="Local","")</f>
        <v>y</v>
      </c>
      <c r="R647" s="99" t="str" cm="1">
        <f t="array" ref="R647">_xlfn.IFS(Table1[[#This Row],[Asset Class]]&lt;&gt;"Local","y",R$11=$E647,"y",Table1[[#This Row],[Asset Class]]="Local","")</f>
        <v>y</v>
      </c>
      <c r="S647" s="358" t="str" cm="1">
        <f t="array" ref="S647">_xlfn.IFS(Table1[[#This Row],[Asset Class]]&lt;&gt;"Local","y",S$11=$E647,"y",Table1[[#This Row],[Asset Class]]="Local","")</f>
        <v>y</v>
      </c>
      <c r="U647" s="109">
        <f>IF(Table1[[#This Row],[Asset Class]]&lt;&gt;"Local",0.25,IF(P647="y",1,""))</f>
        <v>0.25</v>
      </c>
      <c r="V647" s="435">
        <f>IF(Table1[[#This Row],[Asset Class]]&lt;&gt;"Local",0.25,IF(Q647="y",1,""))</f>
        <v>0.25</v>
      </c>
      <c r="W647" s="435">
        <f>IF(Table1[[#This Row],[Asset Class]]&lt;&gt;"Local",0.25,IF(R647="y",1,""))</f>
        <v>0.25</v>
      </c>
      <c r="X647" s="435">
        <f>IF(Table1[[#This Row],[Asset Class]]&lt;&gt;"Local",0.25,IF(S647="y",1,""))</f>
        <v>0.25</v>
      </c>
      <c r="Y647" s="109">
        <f t="shared" si="55"/>
        <v>1</v>
      </c>
      <c r="AA647" s="274">
        <f t="shared" si="56"/>
        <v>1502445</v>
      </c>
      <c r="AB647" s="275">
        <f t="shared" si="57"/>
        <v>1502445</v>
      </c>
      <c r="AC647" s="275">
        <f t="shared" si="58"/>
        <v>1502445</v>
      </c>
      <c r="AD647" s="275">
        <f t="shared" si="59"/>
        <v>1502445</v>
      </c>
      <c r="AE647" s="276">
        <f t="shared" si="60"/>
        <v>6009780</v>
      </c>
    </row>
    <row r="648" spans="2:31">
      <c r="B648" s="227" t="s">
        <v>1133</v>
      </c>
      <c r="C648" s="228" t="s">
        <v>1134</v>
      </c>
      <c r="D648" s="228" t="s">
        <v>110</v>
      </c>
      <c r="E648" s="228" t="s">
        <v>101</v>
      </c>
      <c r="F648" s="258" t="s">
        <v>102</v>
      </c>
      <c r="G648" s="374">
        <v>0.5</v>
      </c>
      <c r="H648" s="377">
        <v>10502.597721552855</v>
      </c>
      <c r="I648" s="382">
        <v>143.96305955739601</v>
      </c>
      <c r="J648" s="349">
        <f>Table1[[#This Row],[Embellishment Area (m2)]]*Table1[[#This Row],[Construction Unit Rate ($/m)]]*Table1[[#This Row],[Embellishment Area Factor]]</f>
        <v>755993.05064764258</v>
      </c>
      <c r="K648" s="263">
        <v>21005.195443105709</v>
      </c>
      <c r="L648" s="354">
        <v>39.027494808321961</v>
      </c>
      <c r="M648" s="101">
        <f>Table1[[#This Row],[Size of land (m2)]]*Table1[[#This Row],[Land Unit Rate ($/m2)]]</f>
        <v>819780.15610359621</v>
      </c>
      <c r="N648" s="261">
        <v>2021</v>
      </c>
      <c r="O648" s="219">
        <f>ROUND(IF(Table1[[#This Row],[Valuation Year]]=2016,(Table1[[#This Row],[Total Construction Cost ($)]]+Table1[[#This Row],[Land Value]])*('General Input Sheet'!$G$38/'General Input Sheet'!$G$43),Table1[[#This Row],[Total Construction Cost ($)]]+Table1[[#This Row],[Land Value]]),0)</f>
        <v>1575773</v>
      </c>
      <c r="P648" s="139" t="str" cm="1">
        <f t="array" ref="P648">_xlfn.IFS(Table1[[#This Row],[Asset Class]]&lt;&gt;"Local","y",P$11=$E648,"y",Table1[[#This Row],[Asset Class]]="Local","")</f>
        <v/>
      </c>
      <c r="Q648" s="99" t="str" cm="1">
        <f t="array" ref="Q648">_xlfn.IFS(Table1[[#This Row],[Asset Class]]&lt;&gt;"Local","y",Q$11=$E648,"y",Table1[[#This Row],[Asset Class]]="Local","")</f>
        <v/>
      </c>
      <c r="R648" s="99" t="str" cm="1">
        <f t="array" ref="R648">_xlfn.IFS(Table1[[#This Row],[Asset Class]]&lt;&gt;"Local","y",R$11=$E648,"y",Table1[[#This Row],[Asset Class]]="Local","")</f>
        <v>y</v>
      </c>
      <c r="S648" s="358" t="str" cm="1">
        <f t="array" ref="S648">_xlfn.IFS(Table1[[#This Row],[Asset Class]]&lt;&gt;"Local","y",S$11=$E648,"y",Table1[[#This Row],[Asset Class]]="Local","")</f>
        <v/>
      </c>
      <c r="U648" s="109" t="str">
        <f>IF(Table1[[#This Row],[Asset Class]]&lt;&gt;"Local",0.25,IF(P648="y",1,""))</f>
        <v/>
      </c>
      <c r="V648" s="435" t="str">
        <f>IF(Table1[[#This Row],[Asset Class]]&lt;&gt;"Local",0.25,IF(Q648="y",1,""))</f>
        <v/>
      </c>
      <c r="W648" s="435">
        <f>IF(Table1[[#This Row],[Asset Class]]&lt;&gt;"Local",0.25,IF(R648="y",1,""))</f>
        <v>1</v>
      </c>
      <c r="X648" s="435" t="str">
        <f>IF(Table1[[#This Row],[Asset Class]]&lt;&gt;"Local",0.25,IF(S648="y",1,""))</f>
        <v/>
      </c>
      <c r="Y648" s="109">
        <f t="shared" si="55"/>
        <v>1</v>
      </c>
      <c r="AA648" s="274" t="str">
        <f t="shared" si="56"/>
        <v/>
      </c>
      <c r="AB648" s="275" t="str">
        <f t="shared" si="57"/>
        <v/>
      </c>
      <c r="AC648" s="275">
        <f t="shared" si="58"/>
        <v>1575773</v>
      </c>
      <c r="AD648" s="275" t="str">
        <f t="shared" si="59"/>
        <v/>
      </c>
      <c r="AE648" s="276">
        <f t="shared" si="60"/>
        <v>1575773</v>
      </c>
    </row>
    <row r="649" spans="2:31">
      <c r="B649" s="227" t="s">
        <v>1135</v>
      </c>
      <c r="C649" s="228" t="s">
        <v>1136</v>
      </c>
      <c r="D649" s="228" t="s">
        <v>110</v>
      </c>
      <c r="E649" s="228" t="s">
        <v>101</v>
      </c>
      <c r="F649" s="258" t="s">
        <v>102</v>
      </c>
      <c r="G649" s="374">
        <v>0.5</v>
      </c>
      <c r="H649" s="377">
        <v>12265.963431634451</v>
      </c>
      <c r="I649" s="382">
        <v>143.96305955739601</v>
      </c>
      <c r="J649" s="349">
        <f>Table1[[#This Row],[Embellishment Area (m2)]]*Table1[[#This Row],[Construction Unit Rate ($/m)]]*Table1[[#This Row],[Embellishment Area Factor]]</f>
        <v>882922.81201861601</v>
      </c>
      <c r="K649" s="263">
        <v>24531.926863268902</v>
      </c>
      <c r="L649" s="354">
        <v>39.027494808321961</v>
      </c>
      <c r="M649" s="101">
        <f>Table1[[#This Row],[Size of land (m2)]]*Table1[[#This Row],[Land Unit Rate ($/m2)]]</f>
        <v>957419.64829436108</v>
      </c>
      <c r="N649" s="261">
        <v>2021</v>
      </c>
      <c r="O649" s="219">
        <f>ROUND(IF(Table1[[#This Row],[Valuation Year]]=2016,(Table1[[#This Row],[Total Construction Cost ($)]]+Table1[[#This Row],[Land Value]])*('General Input Sheet'!$G$38/'General Input Sheet'!$G$43),Table1[[#This Row],[Total Construction Cost ($)]]+Table1[[#This Row],[Land Value]]),0)</f>
        <v>1840342</v>
      </c>
      <c r="P649" s="139" t="str" cm="1">
        <f t="array" ref="P649">_xlfn.IFS(Table1[[#This Row],[Asset Class]]&lt;&gt;"Local","y",P$11=$E649,"y",Table1[[#This Row],[Asset Class]]="Local","")</f>
        <v/>
      </c>
      <c r="Q649" s="99" t="str" cm="1">
        <f t="array" ref="Q649">_xlfn.IFS(Table1[[#This Row],[Asset Class]]&lt;&gt;"Local","y",Q$11=$E649,"y",Table1[[#This Row],[Asset Class]]="Local","")</f>
        <v/>
      </c>
      <c r="R649" s="99" t="str" cm="1">
        <f t="array" ref="R649">_xlfn.IFS(Table1[[#This Row],[Asset Class]]&lt;&gt;"Local","y",R$11=$E649,"y",Table1[[#This Row],[Asset Class]]="Local","")</f>
        <v>y</v>
      </c>
      <c r="S649" s="358" t="str" cm="1">
        <f t="array" ref="S649">_xlfn.IFS(Table1[[#This Row],[Asset Class]]&lt;&gt;"Local","y",S$11=$E649,"y",Table1[[#This Row],[Asset Class]]="Local","")</f>
        <v/>
      </c>
      <c r="U649" s="109" t="str">
        <f>IF(Table1[[#This Row],[Asset Class]]&lt;&gt;"Local",0.25,IF(P649="y",1,""))</f>
        <v/>
      </c>
      <c r="V649" s="435" t="str">
        <f>IF(Table1[[#This Row],[Asset Class]]&lt;&gt;"Local",0.25,IF(Q649="y",1,""))</f>
        <v/>
      </c>
      <c r="W649" s="435">
        <f>IF(Table1[[#This Row],[Asset Class]]&lt;&gt;"Local",0.25,IF(R649="y",1,""))</f>
        <v>1</v>
      </c>
      <c r="X649" s="435" t="str">
        <f>IF(Table1[[#This Row],[Asset Class]]&lt;&gt;"Local",0.25,IF(S649="y",1,""))</f>
        <v/>
      </c>
      <c r="Y649" s="109">
        <f t="shared" si="55"/>
        <v>1</v>
      </c>
      <c r="AA649" s="274" t="str">
        <f t="shared" si="56"/>
        <v/>
      </c>
      <c r="AB649" s="275" t="str">
        <f t="shared" si="57"/>
        <v/>
      </c>
      <c r="AC649" s="275">
        <f t="shared" si="58"/>
        <v>1840342</v>
      </c>
      <c r="AD649" s="275" t="str">
        <f t="shared" si="59"/>
        <v/>
      </c>
      <c r="AE649" s="276">
        <f t="shared" si="60"/>
        <v>1840342</v>
      </c>
    </row>
    <row r="650" spans="2:31">
      <c r="B650" s="227" t="s">
        <v>1137</v>
      </c>
      <c r="C650" s="228" t="s">
        <v>1138</v>
      </c>
      <c r="D650" s="228" t="s">
        <v>110</v>
      </c>
      <c r="E650" s="228" t="s">
        <v>101</v>
      </c>
      <c r="F650" s="258" t="s">
        <v>102</v>
      </c>
      <c r="G650" s="374">
        <v>0.5</v>
      </c>
      <c r="H650" s="377">
        <v>13178.291405914404</v>
      </c>
      <c r="I650" s="382">
        <v>143.96305955739601</v>
      </c>
      <c r="J650" s="349">
        <f>Table1[[#This Row],[Embellishment Area (m2)]]*Table1[[#This Row],[Construction Unit Rate ($/m)]]*Table1[[#This Row],[Embellishment Area Factor]]</f>
        <v>948593.57526718767</v>
      </c>
      <c r="K650" s="263">
        <v>26356.582811828808</v>
      </c>
      <c r="L650" s="354">
        <v>39.027494808321961</v>
      </c>
      <c r="M650" s="101">
        <f>Table1[[#This Row],[Size of land (m2)]]*Table1[[#This Row],[Land Unit Rate ($/m2)]]</f>
        <v>1028631.3988537566</v>
      </c>
      <c r="N650" s="261">
        <v>2021</v>
      </c>
      <c r="O650" s="219">
        <f>ROUND(IF(Table1[[#This Row],[Valuation Year]]=2016,(Table1[[#This Row],[Total Construction Cost ($)]]+Table1[[#This Row],[Land Value]])*('General Input Sheet'!$G$38/'General Input Sheet'!$G$43),Table1[[#This Row],[Total Construction Cost ($)]]+Table1[[#This Row],[Land Value]]),0)</f>
        <v>1977225</v>
      </c>
      <c r="P650" s="139" t="str" cm="1">
        <f t="array" ref="P650">_xlfn.IFS(Table1[[#This Row],[Asset Class]]&lt;&gt;"Local","y",P$11=$E650,"y",Table1[[#This Row],[Asset Class]]="Local","")</f>
        <v/>
      </c>
      <c r="Q650" s="99" t="str" cm="1">
        <f t="array" ref="Q650">_xlfn.IFS(Table1[[#This Row],[Asset Class]]&lt;&gt;"Local","y",Q$11=$E650,"y",Table1[[#This Row],[Asset Class]]="Local","")</f>
        <v/>
      </c>
      <c r="R650" s="99" t="str" cm="1">
        <f t="array" ref="R650">_xlfn.IFS(Table1[[#This Row],[Asset Class]]&lt;&gt;"Local","y",R$11=$E650,"y",Table1[[#This Row],[Asset Class]]="Local","")</f>
        <v>y</v>
      </c>
      <c r="S650" s="358" t="str" cm="1">
        <f t="array" ref="S650">_xlfn.IFS(Table1[[#This Row],[Asset Class]]&lt;&gt;"Local","y",S$11=$E650,"y",Table1[[#This Row],[Asset Class]]="Local","")</f>
        <v/>
      </c>
      <c r="U650" s="109" t="str">
        <f>IF(Table1[[#This Row],[Asset Class]]&lt;&gt;"Local",0.25,IF(P650="y",1,""))</f>
        <v/>
      </c>
      <c r="V650" s="435" t="str">
        <f>IF(Table1[[#This Row],[Asset Class]]&lt;&gt;"Local",0.25,IF(Q650="y",1,""))</f>
        <v/>
      </c>
      <c r="W650" s="435">
        <f>IF(Table1[[#This Row],[Asset Class]]&lt;&gt;"Local",0.25,IF(R650="y",1,""))</f>
        <v>1</v>
      </c>
      <c r="X650" s="435" t="str">
        <f>IF(Table1[[#This Row],[Asset Class]]&lt;&gt;"Local",0.25,IF(S650="y",1,""))</f>
        <v/>
      </c>
      <c r="Y650" s="109">
        <f t="shared" si="55"/>
        <v>1</v>
      </c>
      <c r="AA650" s="274" t="str">
        <f t="shared" si="56"/>
        <v/>
      </c>
      <c r="AB650" s="275" t="str">
        <f t="shared" si="57"/>
        <v/>
      </c>
      <c r="AC650" s="275">
        <f t="shared" si="58"/>
        <v>1977225</v>
      </c>
      <c r="AD650" s="275" t="str">
        <f t="shared" si="59"/>
        <v/>
      </c>
      <c r="AE650" s="276">
        <f t="shared" si="60"/>
        <v>1977225</v>
      </c>
    </row>
    <row r="651" spans="2:31">
      <c r="B651" s="227" t="s">
        <v>1139</v>
      </c>
      <c r="C651" s="228" t="s">
        <v>1140</v>
      </c>
      <c r="D651" s="228" t="s">
        <v>105</v>
      </c>
      <c r="E651" s="228" t="s">
        <v>101</v>
      </c>
      <c r="F651" s="258" t="s">
        <v>135</v>
      </c>
      <c r="G651" s="374">
        <v>0.5</v>
      </c>
      <c r="H651" s="377">
        <v>31264.434313934889</v>
      </c>
      <c r="I651" s="382">
        <v>452.87898632773505</v>
      </c>
      <c r="J651" s="349">
        <f>Table1[[#This Row],[Embellishment Area (m2)]]*Table1[[#This Row],[Construction Unit Rate ($/m)]]*Table1[[#This Row],[Embellishment Area Factor]]</f>
        <v>7079502.6601024447</v>
      </c>
      <c r="K651" s="263">
        <v>62528.868627869779</v>
      </c>
      <c r="L651" s="354">
        <v>140.14546069071523</v>
      </c>
      <c r="M651" s="101">
        <f>Table1[[#This Row],[Size of land (m2)]]*Table1[[#This Row],[Land Unit Rate ($/m2)]]</f>
        <v>8763137.1003220212</v>
      </c>
      <c r="N651" s="261">
        <v>2021</v>
      </c>
      <c r="O651" s="219">
        <f>ROUND(IF(Table1[[#This Row],[Valuation Year]]=2016,(Table1[[#This Row],[Total Construction Cost ($)]]+Table1[[#This Row],[Land Value]])*('General Input Sheet'!$G$38/'General Input Sheet'!$G$43),Table1[[#This Row],[Total Construction Cost ($)]]+Table1[[#This Row],[Land Value]]),0)</f>
        <v>15842640</v>
      </c>
      <c r="P651" s="139" t="str" cm="1">
        <f t="array" ref="P651">_xlfn.IFS(Table1[[#This Row],[Asset Class]]&lt;&gt;"Local","y",P$11=$E651,"y",Table1[[#This Row],[Asset Class]]="Local","")</f>
        <v>y</v>
      </c>
      <c r="Q651" s="99" t="str" cm="1">
        <f t="array" ref="Q651">_xlfn.IFS(Table1[[#This Row],[Asset Class]]&lt;&gt;"Local","y",Q$11=$E651,"y",Table1[[#This Row],[Asset Class]]="Local","")</f>
        <v>y</v>
      </c>
      <c r="R651" s="99" t="str" cm="1">
        <f t="array" ref="R651">_xlfn.IFS(Table1[[#This Row],[Asset Class]]&lt;&gt;"Local","y",R$11=$E651,"y",Table1[[#This Row],[Asset Class]]="Local","")</f>
        <v>y</v>
      </c>
      <c r="S651" s="358" t="str" cm="1">
        <f t="array" ref="S651">_xlfn.IFS(Table1[[#This Row],[Asset Class]]&lt;&gt;"Local","y",S$11=$E651,"y",Table1[[#This Row],[Asset Class]]="Local","")</f>
        <v>y</v>
      </c>
      <c r="U651" s="109">
        <f>IF(Table1[[#This Row],[Asset Class]]&lt;&gt;"Local",0.25,IF(P651="y",1,""))</f>
        <v>0.25</v>
      </c>
      <c r="V651" s="435">
        <f>IF(Table1[[#This Row],[Asset Class]]&lt;&gt;"Local",0.25,IF(Q651="y",1,""))</f>
        <v>0.25</v>
      </c>
      <c r="W651" s="435">
        <f>IF(Table1[[#This Row],[Asset Class]]&lt;&gt;"Local",0.25,IF(R651="y",1,""))</f>
        <v>0.25</v>
      </c>
      <c r="X651" s="435">
        <f>IF(Table1[[#This Row],[Asset Class]]&lt;&gt;"Local",0.25,IF(S651="y",1,""))</f>
        <v>0.25</v>
      </c>
      <c r="Y651" s="109">
        <f t="shared" si="55"/>
        <v>1</v>
      </c>
      <c r="AA651" s="274">
        <f t="shared" si="56"/>
        <v>3960660</v>
      </c>
      <c r="AB651" s="275">
        <f t="shared" si="57"/>
        <v>3960660</v>
      </c>
      <c r="AC651" s="275">
        <f t="shared" si="58"/>
        <v>3960660</v>
      </c>
      <c r="AD651" s="275">
        <f t="shared" si="59"/>
        <v>3960660</v>
      </c>
      <c r="AE651" s="276">
        <f t="shared" si="60"/>
        <v>15842640</v>
      </c>
    </row>
    <row r="652" spans="2:31">
      <c r="B652" s="227" t="s">
        <v>1139</v>
      </c>
      <c r="C652" s="228" t="s">
        <v>1141</v>
      </c>
      <c r="D652" s="228" t="s">
        <v>105</v>
      </c>
      <c r="E652" s="228" t="s">
        <v>101</v>
      </c>
      <c r="F652" s="258" t="s">
        <v>102</v>
      </c>
      <c r="G652" s="374">
        <v>0.5</v>
      </c>
      <c r="H652" s="377">
        <v>3040.2502830901194</v>
      </c>
      <c r="I652" s="382">
        <v>452.87898632773505</v>
      </c>
      <c r="J652" s="349">
        <f>Table1[[#This Row],[Embellishment Area (m2)]]*Table1[[#This Row],[Construction Unit Rate ($/m)]]*Table1[[#This Row],[Embellishment Area Factor]]</f>
        <v>688432.7331942314</v>
      </c>
      <c r="K652" s="263">
        <v>6080.5005661802388</v>
      </c>
      <c r="L652" s="354">
        <v>140.14546069071523</v>
      </c>
      <c r="M652" s="101">
        <f>Table1[[#This Row],[Size of land (m2)]]*Table1[[#This Row],[Land Unit Rate ($/m2)]]</f>
        <v>852154.55307748436</v>
      </c>
      <c r="N652" s="261">
        <v>2021</v>
      </c>
      <c r="O652" s="219">
        <f>ROUND(IF(Table1[[#This Row],[Valuation Year]]=2016,(Table1[[#This Row],[Total Construction Cost ($)]]+Table1[[#This Row],[Land Value]])*('General Input Sheet'!$G$38/'General Input Sheet'!$G$43),Table1[[#This Row],[Total Construction Cost ($)]]+Table1[[#This Row],[Land Value]]),0)</f>
        <v>1540587</v>
      </c>
      <c r="P652" s="139" t="str" cm="1">
        <f t="array" ref="P652">_xlfn.IFS(Table1[[#This Row],[Asset Class]]&lt;&gt;"Local","y",P$11=$E652,"y",Table1[[#This Row],[Asset Class]]="Local","")</f>
        <v>y</v>
      </c>
      <c r="Q652" s="99" t="str" cm="1">
        <f t="array" ref="Q652">_xlfn.IFS(Table1[[#This Row],[Asset Class]]&lt;&gt;"Local","y",Q$11=$E652,"y",Table1[[#This Row],[Asset Class]]="Local","")</f>
        <v>y</v>
      </c>
      <c r="R652" s="99" t="str" cm="1">
        <f t="array" ref="R652">_xlfn.IFS(Table1[[#This Row],[Asset Class]]&lt;&gt;"Local","y",R$11=$E652,"y",Table1[[#This Row],[Asset Class]]="Local","")</f>
        <v>y</v>
      </c>
      <c r="S652" s="358" t="str" cm="1">
        <f t="array" ref="S652">_xlfn.IFS(Table1[[#This Row],[Asset Class]]&lt;&gt;"Local","y",S$11=$E652,"y",Table1[[#This Row],[Asset Class]]="Local","")</f>
        <v>y</v>
      </c>
      <c r="U652" s="109">
        <f>IF(Table1[[#This Row],[Asset Class]]&lt;&gt;"Local",0.25,IF(P652="y",1,""))</f>
        <v>0.25</v>
      </c>
      <c r="V652" s="435">
        <f>IF(Table1[[#This Row],[Asset Class]]&lt;&gt;"Local",0.25,IF(Q652="y",1,""))</f>
        <v>0.25</v>
      </c>
      <c r="W652" s="435">
        <f>IF(Table1[[#This Row],[Asset Class]]&lt;&gt;"Local",0.25,IF(R652="y",1,""))</f>
        <v>0.25</v>
      </c>
      <c r="X652" s="435">
        <f>IF(Table1[[#This Row],[Asset Class]]&lt;&gt;"Local",0.25,IF(S652="y",1,""))</f>
        <v>0.25</v>
      </c>
      <c r="Y652" s="109">
        <f t="shared" si="55"/>
        <v>1</v>
      </c>
      <c r="AA652" s="274">
        <f t="shared" si="56"/>
        <v>385146.75</v>
      </c>
      <c r="AB652" s="275">
        <f t="shared" si="57"/>
        <v>385146.75</v>
      </c>
      <c r="AC652" s="275">
        <f t="shared" si="58"/>
        <v>385146.75</v>
      </c>
      <c r="AD652" s="275">
        <f t="shared" si="59"/>
        <v>385146.75</v>
      </c>
      <c r="AE652" s="276">
        <f t="shared" si="60"/>
        <v>1540587</v>
      </c>
    </row>
    <row r="653" spans="2:31">
      <c r="B653" s="227" t="s">
        <v>1139</v>
      </c>
      <c r="C653" s="228" t="s">
        <v>1142</v>
      </c>
      <c r="D653" s="228" t="s">
        <v>105</v>
      </c>
      <c r="E653" s="228" t="s">
        <v>101</v>
      </c>
      <c r="F653" s="258" t="s">
        <v>102</v>
      </c>
      <c r="G653" s="374">
        <v>0.5</v>
      </c>
      <c r="H653" s="377">
        <v>11059.268483104081</v>
      </c>
      <c r="I653" s="382">
        <v>452.87898632773505</v>
      </c>
      <c r="J653" s="349">
        <f>Table1[[#This Row],[Embellishment Area (m2)]]*Table1[[#This Row],[Construction Unit Rate ($/m)]]*Table1[[#This Row],[Embellishment Area Factor]]</f>
        <v>2504255.1500772219</v>
      </c>
      <c r="K653" s="263">
        <v>22118.536966208161</v>
      </c>
      <c r="L653" s="354">
        <v>140.14546069071523</v>
      </c>
      <c r="M653" s="101">
        <f>Table1[[#This Row],[Size of land (m2)]]*Table1[[#This Row],[Land Unit Rate ($/m2)]]</f>
        <v>3099812.5529338573</v>
      </c>
      <c r="N653" s="261">
        <v>2021</v>
      </c>
      <c r="O653" s="219">
        <f>ROUND(IF(Table1[[#This Row],[Valuation Year]]=2016,(Table1[[#This Row],[Total Construction Cost ($)]]+Table1[[#This Row],[Land Value]])*('General Input Sheet'!$G$38/'General Input Sheet'!$G$43),Table1[[#This Row],[Total Construction Cost ($)]]+Table1[[#This Row],[Land Value]]),0)</f>
        <v>5604068</v>
      </c>
      <c r="P653" s="139" t="str" cm="1">
        <f t="array" ref="P653">_xlfn.IFS(Table1[[#This Row],[Asset Class]]&lt;&gt;"Local","y",P$11=$E653,"y",Table1[[#This Row],[Asset Class]]="Local","")</f>
        <v>y</v>
      </c>
      <c r="Q653" s="99" t="str" cm="1">
        <f t="array" ref="Q653">_xlfn.IFS(Table1[[#This Row],[Asset Class]]&lt;&gt;"Local","y",Q$11=$E653,"y",Table1[[#This Row],[Asset Class]]="Local","")</f>
        <v>y</v>
      </c>
      <c r="R653" s="99" t="str" cm="1">
        <f t="array" ref="R653">_xlfn.IFS(Table1[[#This Row],[Asset Class]]&lt;&gt;"Local","y",R$11=$E653,"y",Table1[[#This Row],[Asset Class]]="Local","")</f>
        <v>y</v>
      </c>
      <c r="S653" s="358" t="str" cm="1">
        <f t="array" ref="S653">_xlfn.IFS(Table1[[#This Row],[Asset Class]]&lt;&gt;"Local","y",S$11=$E653,"y",Table1[[#This Row],[Asset Class]]="Local","")</f>
        <v>y</v>
      </c>
      <c r="U653" s="109">
        <f>IF(Table1[[#This Row],[Asset Class]]&lt;&gt;"Local",0.25,IF(P653="y",1,""))</f>
        <v>0.25</v>
      </c>
      <c r="V653" s="435">
        <f>IF(Table1[[#This Row],[Asset Class]]&lt;&gt;"Local",0.25,IF(Q653="y",1,""))</f>
        <v>0.25</v>
      </c>
      <c r="W653" s="435">
        <f>IF(Table1[[#This Row],[Asset Class]]&lt;&gt;"Local",0.25,IF(R653="y",1,""))</f>
        <v>0.25</v>
      </c>
      <c r="X653" s="435">
        <f>IF(Table1[[#This Row],[Asset Class]]&lt;&gt;"Local",0.25,IF(S653="y",1,""))</f>
        <v>0.25</v>
      </c>
      <c r="Y653" s="109">
        <f t="shared" si="55"/>
        <v>1</v>
      </c>
      <c r="AA653" s="274">
        <f t="shared" si="56"/>
        <v>1401017</v>
      </c>
      <c r="AB653" s="275">
        <f t="shared" si="57"/>
        <v>1401017</v>
      </c>
      <c r="AC653" s="275">
        <f t="shared" si="58"/>
        <v>1401017</v>
      </c>
      <c r="AD653" s="275">
        <f t="shared" si="59"/>
        <v>1401017</v>
      </c>
      <c r="AE653" s="276">
        <f t="shared" si="60"/>
        <v>5604068</v>
      </c>
    </row>
    <row r="654" spans="2:31">
      <c r="B654" s="227" t="s">
        <v>1143</v>
      </c>
      <c r="C654" s="228" t="s">
        <v>1144</v>
      </c>
      <c r="D654" s="228" t="s">
        <v>105</v>
      </c>
      <c r="E654" s="228" t="s">
        <v>101</v>
      </c>
      <c r="F654" s="258" t="s">
        <v>102</v>
      </c>
      <c r="G654" s="374">
        <v>0.5</v>
      </c>
      <c r="H654" s="377">
        <v>31367.120075117637</v>
      </c>
      <c r="I654" s="382">
        <v>452.87898632773505</v>
      </c>
      <c r="J654" s="349">
        <f>Table1[[#This Row],[Embellishment Area (m2)]]*Table1[[#This Row],[Construction Unit Rate ($/m)]]*Table1[[#This Row],[Embellishment Area Factor]]</f>
        <v>7102754.7718198122</v>
      </c>
      <c r="K654" s="263">
        <v>0</v>
      </c>
      <c r="L654" s="354">
        <v>140.14546069071523</v>
      </c>
      <c r="M654" s="101">
        <f>Table1[[#This Row],[Size of land (m2)]]*Table1[[#This Row],[Land Unit Rate ($/m2)]]</f>
        <v>0</v>
      </c>
      <c r="N654" s="261">
        <v>2021</v>
      </c>
      <c r="O654" s="219">
        <f>ROUND(IF(Table1[[#This Row],[Valuation Year]]=2016,(Table1[[#This Row],[Total Construction Cost ($)]]+Table1[[#This Row],[Land Value]])*('General Input Sheet'!$G$38/'General Input Sheet'!$G$43),Table1[[#This Row],[Total Construction Cost ($)]]+Table1[[#This Row],[Land Value]]),0)</f>
        <v>7102755</v>
      </c>
      <c r="P654" s="139" t="str" cm="1">
        <f t="array" ref="P654">_xlfn.IFS(Table1[[#This Row],[Asset Class]]&lt;&gt;"Local","y",P$11=$E654,"y",Table1[[#This Row],[Asset Class]]="Local","")</f>
        <v>y</v>
      </c>
      <c r="Q654" s="99" t="str" cm="1">
        <f t="array" ref="Q654">_xlfn.IFS(Table1[[#This Row],[Asset Class]]&lt;&gt;"Local","y",Q$11=$E654,"y",Table1[[#This Row],[Asset Class]]="Local","")</f>
        <v>y</v>
      </c>
      <c r="R654" s="99" t="str" cm="1">
        <f t="array" ref="R654">_xlfn.IFS(Table1[[#This Row],[Asset Class]]&lt;&gt;"Local","y",R$11=$E654,"y",Table1[[#This Row],[Asset Class]]="Local","")</f>
        <v>y</v>
      </c>
      <c r="S654" s="358" t="str" cm="1">
        <f t="array" ref="S654">_xlfn.IFS(Table1[[#This Row],[Asset Class]]&lt;&gt;"Local","y",S$11=$E654,"y",Table1[[#This Row],[Asset Class]]="Local","")</f>
        <v>y</v>
      </c>
      <c r="U654" s="109">
        <f>IF(Table1[[#This Row],[Asset Class]]&lt;&gt;"Local",0.25,IF(P654="y",1,""))</f>
        <v>0.25</v>
      </c>
      <c r="V654" s="435">
        <f>IF(Table1[[#This Row],[Asset Class]]&lt;&gt;"Local",0.25,IF(Q654="y",1,""))</f>
        <v>0.25</v>
      </c>
      <c r="W654" s="435">
        <f>IF(Table1[[#This Row],[Asset Class]]&lt;&gt;"Local",0.25,IF(R654="y",1,""))</f>
        <v>0.25</v>
      </c>
      <c r="X654" s="435">
        <f>IF(Table1[[#This Row],[Asset Class]]&lt;&gt;"Local",0.25,IF(S654="y",1,""))</f>
        <v>0.25</v>
      </c>
      <c r="Y654" s="109">
        <f t="shared" si="55"/>
        <v>1</v>
      </c>
      <c r="AA654" s="274">
        <f t="shared" si="56"/>
        <v>1775688.75</v>
      </c>
      <c r="AB654" s="275">
        <f t="shared" si="57"/>
        <v>1775688.75</v>
      </c>
      <c r="AC654" s="275">
        <f t="shared" si="58"/>
        <v>1775688.75</v>
      </c>
      <c r="AD654" s="275">
        <f t="shared" si="59"/>
        <v>1775688.75</v>
      </c>
      <c r="AE654" s="276">
        <f t="shared" si="60"/>
        <v>7102755</v>
      </c>
    </row>
    <row r="655" spans="2:31">
      <c r="B655" s="227" t="s">
        <v>1145</v>
      </c>
      <c r="C655" s="228" t="s">
        <v>1146</v>
      </c>
      <c r="D655" s="228" t="s">
        <v>110</v>
      </c>
      <c r="E655" s="228" t="s">
        <v>101</v>
      </c>
      <c r="F655" s="258" t="s">
        <v>135</v>
      </c>
      <c r="G655" s="374">
        <v>0.5</v>
      </c>
      <c r="H655" s="377">
        <v>3909.2750979498364</v>
      </c>
      <c r="I655" s="382">
        <v>143.96305955739601</v>
      </c>
      <c r="J655" s="349">
        <f>Table1[[#This Row],[Embellishment Area (m2)]]*Table1[[#This Row],[Construction Unit Rate ($/m)]]*Table1[[#This Row],[Embellishment Area Factor]]</f>
        <v>281395.60187619872</v>
      </c>
      <c r="K655" s="263">
        <v>0</v>
      </c>
      <c r="L655" s="354">
        <v>39.027494808321961</v>
      </c>
      <c r="M655" s="101">
        <f>Table1[[#This Row],[Size of land (m2)]]*Table1[[#This Row],[Land Unit Rate ($/m2)]]</f>
        <v>0</v>
      </c>
      <c r="N655" s="261">
        <v>2021</v>
      </c>
      <c r="O655" s="219">
        <f>ROUND(IF(Table1[[#This Row],[Valuation Year]]=2016,(Table1[[#This Row],[Total Construction Cost ($)]]+Table1[[#This Row],[Land Value]])*('General Input Sheet'!$G$38/'General Input Sheet'!$G$43),Table1[[#This Row],[Total Construction Cost ($)]]+Table1[[#This Row],[Land Value]]),0)</f>
        <v>281396</v>
      </c>
      <c r="P655" s="139" t="str" cm="1">
        <f t="array" ref="P655">_xlfn.IFS(Table1[[#This Row],[Asset Class]]&lt;&gt;"Local","y",P$11=$E655,"y",Table1[[#This Row],[Asset Class]]="Local","")</f>
        <v/>
      </c>
      <c r="Q655" s="99" t="str" cm="1">
        <f t="array" ref="Q655">_xlfn.IFS(Table1[[#This Row],[Asset Class]]&lt;&gt;"Local","y",Q$11=$E655,"y",Table1[[#This Row],[Asset Class]]="Local","")</f>
        <v/>
      </c>
      <c r="R655" s="99" t="str" cm="1">
        <f t="array" ref="R655">_xlfn.IFS(Table1[[#This Row],[Asset Class]]&lt;&gt;"Local","y",R$11=$E655,"y",Table1[[#This Row],[Asset Class]]="Local","")</f>
        <v>y</v>
      </c>
      <c r="S655" s="358" t="str" cm="1">
        <f t="array" ref="S655">_xlfn.IFS(Table1[[#This Row],[Asset Class]]&lt;&gt;"Local","y",S$11=$E655,"y",Table1[[#This Row],[Asset Class]]="Local","")</f>
        <v/>
      </c>
      <c r="U655" s="109" t="str">
        <f>IF(Table1[[#This Row],[Asset Class]]&lt;&gt;"Local",0.25,IF(P655="y",1,""))</f>
        <v/>
      </c>
      <c r="V655" s="435" t="str">
        <f>IF(Table1[[#This Row],[Asset Class]]&lt;&gt;"Local",0.25,IF(Q655="y",1,""))</f>
        <v/>
      </c>
      <c r="W655" s="435">
        <f>IF(Table1[[#This Row],[Asset Class]]&lt;&gt;"Local",0.25,IF(R655="y",1,""))</f>
        <v>1</v>
      </c>
      <c r="X655" s="435" t="str">
        <f>IF(Table1[[#This Row],[Asset Class]]&lt;&gt;"Local",0.25,IF(S655="y",1,""))</f>
        <v/>
      </c>
      <c r="Y655" s="109">
        <f t="shared" ref="Y655:Y718" si="61">SUM(U655:X655)</f>
        <v>1</v>
      </c>
      <c r="AA655" s="274" t="str">
        <f t="shared" ref="AA655:AA718" si="62">IF(U655="","",(U655/$Y655)*$O655)</f>
        <v/>
      </c>
      <c r="AB655" s="275" t="str">
        <f t="shared" ref="AB655:AB718" si="63">IF(V655="","",(V655/$Y655)*$O655)</f>
        <v/>
      </c>
      <c r="AC655" s="275">
        <f t="shared" ref="AC655:AC718" si="64">IF(W655="","",(W655/$Y655)*$O655)</f>
        <v>281396</v>
      </c>
      <c r="AD655" s="275" t="str">
        <f t="shared" ref="AD655:AD718" si="65">IF(X655="","",(X655/$Y655)*$O655)</f>
        <v/>
      </c>
      <c r="AE655" s="276">
        <f t="shared" ref="AE655:AE718" si="66">SUM(AA655:AD655)</f>
        <v>281396</v>
      </c>
    </row>
    <row r="656" spans="2:31">
      <c r="B656" s="227" t="s">
        <v>1147</v>
      </c>
      <c r="C656" s="228" t="s">
        <v>1148</v>
      </c>
      <c r="D656" s="228" t="s">
        <v>110</v>
      </c>
      <c r="E656" s="228" t="s">
        <v>101</v>
      </c>
      <c r="F656" s="258" t="s">
        <v>107</v>
      </c>
      <c r="G656" s="374">
        <v>0.5</v>
      </c>
      <c r="H656" s="377">
        <v>6835.5258774676604</v>
      </c>
      <c r="I656" s="382">
        <v>143.96305955739601</v>
      </c>
      <c r="J656" s="349">
        <f>Table1[[#This Row],[Embellishment Area (m2)]]*Table1[[#This Row],[Construction Unit Rate ($/m)]]*Table1[[#This Row],[Embellishment Area Factor]]</f>
        <v>492031.60950199922</v>
      </c>
      <c r="K656" s="263">
        <v>13671.051754935321</v>
      </c>
      <c r="L656" s="354">
        <v>39.027494808321961</v>
      </c>
      <c r="M656" s="101">
        <f>Table1[[#This Row],[Size of land (m2)]]*Table1[[#This Row],[Land Unit Rate ($/m2)]]</f>
        <v>533546.90139003901</v>
      </c>
      <c r="N656" s="261">
        <v>2021</v>
      </c>
      <c r="O656" s="219">
        <f>ROUND(IF(Table1[[#This Row],[Valuation Year]]=2016,(Table1[[#This Row],[Total Construction Cost ($)]]+Table1[[#This Row],[Land Value]])*('General Input Sheet'!$G$38/'General Input Sheet'!$G$43),Table1[[#This Row],[Total Construction Cost ($)]]+Table1[[#This Row],[Land Value]]),0)</f>
        <v>1025579</v>
      </c>
      <c r="P656" s="139" t="str" cm="1">
        <f t="array" ref="P656">_xlfn.IFS(Table1[[#This Row],[Asset Class]]&lt;&gt;"Local","y",P$11=$E656,"y",Table1[[#This Row],[Asset Class]]="Local","")</f>
        <v/>
      </c>
      <c r="Q656" s="99" t="str" cm="1">
        <f t="array" ref="Q656">_xlfn.IFS(Table1[[#This Row],[Asset Class]]&lt;&gt;"Local","y",Q$11=$E656,"y",Table1[[#This Row],[Asset Class]]="Local","")</f>
        <v/>
      </c>
      <c r="R656" s="99" t="str" cm="1">
        <f t="array" ref="R656">_xlfn.IFS(Table1[[#This Row],[Asset Class]]&lt;&gt;"Local","y",R$11=$E656,"y",Table1[[#This Row],[Asset Class]]="Local","")</f>
        <v>y</v>
      </c>
      <c r="S656" s="358" t="str" cm="1">
        <f t="array" ref="S656">_xlfn.IFS(Table1[[#This Row],[Asset Class]]&lt;&gt;"Local","y",S$11=$E656,"y",Table1[[#This Row],[Asset Class]]="Local","")</f>
        <v/>
      </c>
      <c r="U656" s="109" t="str">
        <f>IF(Table1[[#This Row],[Asset Class]]&lt;&gt;"Local",0.25,IF(P656="y",1,""))</f>
        <v/>
      </c>
      <c r="V656" s="435" t="str">
        <f>IF(Table1[[#This Row],[Asset Class]]&lt;&gt;"Local",0.25,IF(Q656="y",1,""))</f>
        <v/>
      </c>
      <c r="W656" s="435">
        <f>IF(Table1[[#This Row],[Asset Class]]&lt;&gt;"Local",0.25,IF(R656="y",1,""))</f>
        <v>1</v>
      </c>
      <c r="X656" s="435" t="str">
        <f>IF(Table1[[#This Row],[Asset Class]]&lt;&gt;"Local",0.25,IF(S656="y",1,""))</f>
        <v/>
      </c>
      <c r="Y656" s="109">
        <f t="shared" si="61"/>
        <v>1</v>
      </c>
      <c r="AA656" s="274" t="str">
        <f t="shared" si="62"/>
        <v/>
      </c>
      <c r="AB656" s="275" t="str">
        <f t="shared" si="63"/>
        <v/>
      </c>
      <c r="AC656" s="275">
        <f t="shared" si="64"/>
        <v>1025579</v>
      </c>
      <c r="AD656" s="275" t="str">
        <f t="shared" si="65"/>
        <v/>
      </c>
      <c r="AE656" s="276">
        <f t="shared" si="66"/>
        <v>1025579</v>
      </c>
    </row>
    <row r="657" spans="2:31">
      <c r="B657" s="227" t="s">
        <v>1149</v>
      </c>
      <c r="C657" s="228" t="s">
        <v>1150</v>
      </c>
      <c r="D657" s="228" t="s">
        <v>110</v>
      </c>
      <c r="E657" s="228" t="s">
        <v>101</v>
      </c>
      <c r="F657" s="258" t="s">
        <v>102</v>
      </c>
      <c r="G657" s="374">
        <v>0.5</v>
      </c>
      <c r="H657" s="377">
        <v>4753.9149872886182</v>
      </c>
      <c r="I657" s="382">
        <v>143.96305955739601</v>
      </c>
      <c r="J657" s="349">
        <f>Table1[[#This Row],[Embellishment Area (m2)]]*Table1[[#This Row],[Construction Unit Rate ($/m)]]*Table1[[#This Row],[Embellishment Area Factor]]</f>
        <v>342194.07322291442</v>
      </c>
      <c r="K657" s="263">
        <v>9507.8299745772365</v>
      </c>
      <c r="L657" s="354">
        <v>39.027494808321961</v>
      </c>
      <c r="M657" s="101">
        <f>Table1[[#This Row],[Size of land (m2)]]*Table1[[#This Row],[Land Unit Rate ($/m2)]]</f>
        <v>371066.784971221</v>
      </c>
      <c r="N657" s="261">
        <v>2021</v>
      </c>
      <c r="O657" s="219">
        <f>ROUND(IF(Table1[[#This Row],[Valuation Year]]=2016,(Table1[[#This Row],[Total Construction Cost ($)]]+Table1[[#This Row],[Land Value]])*('General Input Sheet'!$G$38/'General Input Sheet'!$G$43),Table1[[#This Row],[Total Construction Cost ($)]]+Table1[[#This Row],[Land Value]]),0)</f>
        <v>713261</v>
      </c>
      <c r="P657" s="139" t="str" cm="1">
        <f t="array" ref="P657">_xlfn.IFS(Table1[[#This Row],[Asset Class]]&lt;&gt;"Local","y",P$11=$E657,"y",Table1[[#This Row],[Asset Class]]="Local","")</f>
        <v/>
      </c>
      <c r="Q657" s="99" t="str" cm="1">
        <f t="array" ref="Q657">_xlfn.IFS(Table1[[#This Row],[Asset Class]]&lt;&gt;"Local","y",Q$11=$E657,"y",Table1[[#This Row],[Asset Class]]="Local","")</f>
        <v/>
      </c>
      <c r="R657" s="99" t="str" cm="1">
        <f t="array" ref="R657">_xlfn.IFS(Table1[[#This Row],[Asset Class]]&lt;&gt;"Local","y",R$11=$E657,"y",Table1[[#This Row],[Asset Class]]="Local","")</f>
        <v>y</v>
      </c>
      <c r="S657" s="358" t="str" cm="1">
        <f t="array" ref="S657">_xlfn.IFS(Table1[[#This Row],[Asset Class]]&lt;&gt;"Local","y",S$11=$E657,"y",Table1[[#This Row],[Asset Class]]="Local","")</f>
        <v/>
      </c>
      <c r="U657" s="109" t="str">
        <f>IF(Table1[[#This Row],[Asset Class]]&lt;&gt;"Local",0.25,IF(P657="y",1,""))</f>
        <v/>
      </c>
      <c r="V657" s="435" t="str">
        <f>IF(Table1[[#This Row],[Asset Class]]&lt;&gt;"Local",0.25,IF(Q657="y",1,""))</f>
        <v/>
      </c>
      <c r="W657" s="435">
        <f>IF(Table1[[#This Row],[Asset Class]]&lt;&gt;"Local",0.25,IF(R657="y",1,""))</f>
        <v>1</v>
      </c>
      <c r="X657" s="435" t="str">
        <f>IF(Table1[[#This Row],[Asset Class]]&lt;&gt;"Local",0.25,IF(S657="y",1,""))</f>
        <v/>
      </c>
      <c r="Y657" s="109">
        <f t="shared" si="61"/>
        <v>1</v>
      </c>
      <c r="AA657" s="274" t="str">
        <f t="shared" si="62"/>
        <v/>
      </c>
      <c r="AB657" s="275" t="str">
        <f t="shared" si="63"/>
        <v/>
      </c>
      <c r="AC657" s="275">
        <f t="shared" si="64"/>
        <v>713261</v>
      </c>
      <c r="AD657" s="275" t="str">
        <f t="shared" si="65"/>
        <v/>
      </c>
      <c r="AE657" s="276">
        <f t="shared" si="66"/>
        <v>713261</v>
      </c>
    </row>
    <row r="658" spans="2:31">
      <c r="B658" s="227" t="s">
        <v>1151</v>
      </c>
      <c r="C658" s="228" t="s">
        <v>1152</v>
      </c>
      <c r="D658" s="228" t="s">
        <v>110</v>
      </c>
      <c r="E658" s="228" t="s">
        <v>101</v>
      </c>
      <c r="F658" s="258" t="s">
        <v>102</v>
      </c>
      <c r="G658" s="374">
        <v>0.5</v>
      </c>
      <c r="H658" s="377">
        <v>4646.015333446363</v>
      </c>
      <c r="I658" s="382">
        <v>143.96305955739601</v>
      </c>
      <c r="J658" s="349">
        <f>Table1[[#This Row],[Embellishment Area (m2)]]*Table1[[#This Row],[Construction Unit Rate ($/m)]]*Table1[[#This Row],[Embellishment Area Factor]]</f>
        <v>334427.2910767569</v>
      </c>
      <c r="K658" s="263">
        <v>9292.030666892726</v>
      </c>
      <c r="L658" s="354">
        <v>39.027494808321961</v>
      </c>
      <c r="M658" s="101">
        <f>Table1[[#This Row],[Size of land (m2)]]*Table1[[#This Row],[Land Unit Rate ($/m2)]]</f>
        <v>362644.67861092434</v>
      </c>
      <c r="N658" s="261">
        <v>2021</v>
      </c>
      <c r="O658" s="219">
        <f>ROUND(IF(Table1[[#This Row],[Valuation Year]]=2016,(Table1[[#This Row],[Total Construction Cost ($)]]+Table1[[#This Row],[Land Value]])*('General Input Sheet'!$G$38/'General Input Sheet'!$G$43),Table1[[#This Row],[Total Construction Cost ($)]]+Table1[[#This Row],[Land Value]]),0)</f>
        <v>697072</v>
      </c>
      <c r="P658" s="139" t="str" cm="1">
        <f t="array" ref="P658">_xlfn.IFS(Table1[[#This Row],[Asset Class]]&lt;&gt;"Local","y",P$11=$E658,"y",Table1[[#This Row],[Asset Class]]="Local","")</f>
        <v/>
      </c>
      <c r="Q658" s="99" t="str" cm="1">
        <f t="array" ref="Q658">_xlfn.IFS(Table1[[#This Row],[Asset Class]]&lt;&gt;"Local","y",Q$11=$E658,"y",Table1[[#This Row],[Asset Class]]="Local","")</f>
        <v/>
      </c>
      <c r="R658" s="99" t="str" cm="1">
        <f t="array" ref="R658">_xlfn.IFS(Table1[[#This Row],[Asset Class]]&lt;&gt;"Local","y",R$11=$E658,"y",Table1[[#This Row],[Asset Class]]="Local","")</f>
        <v>y</v>
      </c>
      <c r="S658" s="358" t="str" cm="1">
        <f t="array" ref="S658">_xlfn.IFS(Table1[[#This Row],[Asset Class]]&lt;&gt;"Local","y",S$11=$E658,"y",Table1[[#This Row],[Asset Class]]="Local","")</f>
        <v/>
      </c>
      <c r="U658" s="109" t="str">
        <f>IF(Table1[[#This Row],[Asset Class]]&lt;&gt;"Local",0.25,IF(P658="y",1,""))</f>
        <v/>
      </c>
      <c r="V658" s="435" t="str">
        <f>IF(Table1[[#This Row],[Asset Class]]&lt;&gt;"Local",0.25,IF(Q658="y",1,""))</f>
        <v/>
      </c>
      <c r="W658" s="435">
        <f>IF(Table1[[#This Row],[Asset Class]]&lt;&gt;"Local",0.25,IF(R658="y",1,""))</f>
        <v>1</v>
      </c>
      <c r="X658" s="435" t="str">
        <f>IF(Table1[[#This Row],[Asset Class]]&lt;&gt;"Local",0.25,IF(S658="y",1,""))</f>
        <v/>
      </c>
      <c r="Y658" s="109">
        <f t="shared" si="61"/>
        <v>1</v>
      </c>
      <c r="AA658" s="274" t="str">
        <f t="shared" si="62"/>
        <v/>
      </c>
      <c r="AB658" s="275" t="str">
        <f t="shared" si="63"/>
        <v/>
      </c>
      <c r="AC658" s="275">
        <f t="shared" si="64"/>
        <v>697072</v>
      </c>
      <c r="AD658" s="275" t="str">
        <f t="shared" si="65"/>
        <v/>
      </c>
      <c r="AE658" s="276">
        <f t="shared" si="66"/>
        <v>697072</v>
      </c>
    </row>
    <row r="659" spans="2:31">
      <c r="B659" s="227" t="s">
        <v>1151</v>
      </c>
      <c r="C659" s="228" t="s">
        <v>1153</v>
      </c>
      <c r="D659" s="228" t="s">
        <v>110</v>
      </c>
      <c r="E659" s="228" t="s">
        <v>101</v>
      </c>
      <c r="F659" s="258" t="s">
        <v>107</v>
      </c>
      <c r="G659" s="374">
        <v>0.5</v>
      </c>
      <c r="H659" s="377">
        <v>19325.661895614019</v>
      </c>
      <c r="I659" s="382">
        <v>143.96305955739601</v>
      </c>
      <c r="J659" s="349">
        <f>Table1[[#This Row],[Embellishment Area (m2)]]*Table1[[#This Row],[Construction Unit Rate ($/m)]]*Table1[[#This Row],[Embellishment Area Factor]]</f>
        <v>1391090.7072321898</v>
      </c>
      <c r="K659" s="263">
        <v>38651.323791228038</v>
      </c>
      <c r="L659" s="354">
        <v>39.027494808321961</v>
      </c>
      <c r="M659" s="101">
        <f>Table1[[#This Row],[Size of land (m2)]]*Table1[[#This Row],[Land Unit Rate ($/m2)]]</f>
        <v>1508464.3385969233</v>
      </c>
      <c r="N659" s="261">
        <v>2021</v>
      </c>
      <c r="O659" s="219">
        <f>ROUND(IF(Table1[[#This Row],[Valuation Year]]=2016,(Table1[[#This Row],[Total Construction Cost ($)]]+Table1[[#This Row],[Land Value]])*('General Input Sheet'!$G$38/'General Input Sheet'!$G$43),Table1[[#This Row],[Total Construction Cost ($)]]+Table1[[#This Row],[Land Value]]),0)</f>
        <v>2899555</v>
      </c>
      <c r="P659" s="139" t="str" cm="1">
        <f t="array" ref="P659">_xlfn.IFS(Table1[[#This Row],[Asset Class]]&lt;&gt;"Local","y",P$11=$E659,"y",Table1[[#This Row],[Asset Class]]="Local","")</f>
        <v/>
      </c>
      <c r="Q659" s="99" t="str" cm="1">
        <f t="array" ref="Q659">_xlfn.IFS(Table1[[#This Row],[Asset Class]]&lt;&gt;"Local","y",Q$11=$E659,"y",Table1[[#This Row],[Asset Class]]="Local","")</f>
        <v/>
      </c>
      <c r="R659" s="99" t="str" cm="1">
        <f t="array" ref="R659">_xlfn.IFS(Table1[[#This Row],[Asset Class]]&lt;&gt;"Local","y",R$11=$E659,"y",Table1[[#This Row],[Asset Class]]="Local","")</f>
        <v>y</v>
      </c>
      <c r="S659" s="358" t="str" cm="1">
        <f t="array" ref="S659">_xlfn.IFS(Table1[[#This Row],[Asset Class]]&lt;&gt;"Local","y",S$11=$E659,"y",Table1[[#This Row],[Asset Class]]="Local","")</f>
        <v/>
      </c>
      <c r="U659" s="109" t="str">
        <f>IF(Table1[[#This Row],[Asset Class]]&lt;&gt;"Local",0.25,IF(P659="y",1,""))</f>
        <v/>
      </c>
      <c r="V659" s="435" t="str">
        <f>IF(Table1[[#This Row],[Asset Class]]&lt;&gt;"Local",0.25,IF(Q659="y",1,""))</f>
        <v/>
      </c>
      <c r="W659" s="435">
        <f>IF(Table1[[#This Row],[Asset Class]]&lt;&gt;"Local",0.25,IF(R659="y",1,""))</f>
        <v>1</v>
      </c>
      <c r="X659" s="435" t="str">
        <f>IF(Table1[[#This Row],[Asset Class]]&lt;&gt;"Local",0.25,IF(S659="y",1,""))</f>
        <v/>
      </c>
      <c r="Y659" s="109">
        <f t="shared" si="61"/>
        <v>1</v>
      </c>
      <c r="AA659" s="274" t="str">
        <f t="shared" si="62"/>
        <v/>
      </c>
      <c r="AB659" s="275" t="str">
        <f t="shared" si="63"/>
        <v/>
      </c>
      <c r="AC659" s="275">
        <f t="shared" si="64"/>
        <v>2899555</v>
      </c>
      <c r="AD659" s="275" t="str">
        <f t="shared" si="65"/>
        <v/>
      </c>
      <c r="AE659" s="276">
        <f t="shared" si="66"/>
        <v>2899555</v>
      </c>
    </row>
    <row r="660" spans="2:31">
      <c r="B660" s="227" t="s">
        <v>1154</v>
      </c>
      <c r="C660" s="228" t="s">
        <v>1155</v>
      </c>
      <c r="D660" s="228" t="s">
        <v>110</v>
      </c>
      <c r="E660" s="228" t="s">
        <v>101</v>
      </c>
      <c r="F660" s="258" t="s">
        <v>102</v>
      </c>
      <c r="G660" s="374">
        <v>0.5</v>
      </c>
      <c r="H660" s="377">
        <v>7346.8576136568799</v>
      </c>
      <c r="I660" s="382">
        <v>143.96305955739601</v>
      </c>
      <c r="J660" s="349">
        <f>Table1[[#This Row],[Embellishment Area (m2)]]*Table1[[#This Row],[Construction Unit Rate ($/m)]]*Table1[[#This Row],[Embellishment Area Factor]]</f>
        <v>528838.05009729683</v>
      </c>
      <c r="K660" s="263">
        <v>14693.71522731376</v>
      </c>
      <c r="L660" s="354">
        <v>39.027494808321961</v>
      </c>
      <c r="M660" s="101">
        <f>Table1[[#This Row],[Size of land (m2)]]*Table1[[#This Row],[Land Unit Rate ($/m2)]]</f>
        <v>573458.8947489491</v>
      </c>
      <c r="N660" s="261">
        <v>2021</v>
      </c>
      <c r="O660" s="219">
        <f>ROUND(IF(Table1[[#This Row],[Valuation Year]]=2016,(Table1[[#This Row],[Total Construction Cost ($)]]+Table1[[#This Row],[Land Value]])*('General Input Sheet'!$G$38/'General Input Sheet'!$G$43),Table1[[#This Row],[Total Construction Cost ($)]]+Table1[[#This Row],[Land Value]]),0)</f>
        <v>1102297</v>
      </c>
      <c r="P660" s="139" t="str" cm="1">
        <f t="array" ref="P660">_xlfn.IFS(Table1[[#This Row],[Asset Class]]&lt;&gt;"Local","y",P$11=$E660,"y",Table1[[#This Row],[Asset Class]]="Local","")</f>
        <v/>
      </c>
      <c r="Q660" s="99" t="str" cm="1">
        <f t="array" ref="Q660">_xlfn.IFS(Table1[[#This Row],[Asset Class]]&lt;&gt;"Local","y",Q$11=$E660,"y",Table1[[#This Row],[Asset Class]]="Local","")</f>
        <v/>
      </c>
      <c r="R660" s="99" t="str" cm="1">
        <f t="array" ref="R660">_xlfn.IFS(Table1[[#This Row],[Asset Class]]&lt;&gt;"Local","y",R$11=$E660,"y",Table1[[#This Row],[Asset Class]]="Local","")</f>
        <v>y</v>
      </c>
      <c r="S660" s="358" t="str" cm="1">
        <f t="array" ref="S660">_xlfn.IFS(Table1[[#This Row],[Asset Class]]&lt;&gt;"Local","y",S$11=$E660,"y",Table1[[#This Row],[Asset Class]]="Local","")</f>
        <v/>
      </c>
      <c r="U660" s="109" t="str">
        <f>IF(Table1[[#This Row],[Asset Class]]&lt;&gt;"Local",0.25,IF(P660="y",1,""))</f>
        <v/>
      </c>
      <c r="V660" s="435" t="str">
        <f>IF(Table1[[#This Row],[Asset Class]]&lt;&gt;"Local",0.25,IF(Q660="y",1,""))</f>
        <v/>
      </c>
      <c r="W660" s="435">
        <f>IF(Table1[[#This Row],[Asset Class]]&lt;&gt;"Local",0.25,IF(R660="y",1,""))</f>
        <v>1</v>
      </c>
      <c r="X660" s="435" t="str">
        <f>IF(Table1[[#This Row],[Asset Class]]&lt;&gt;"Local",0.25,IF(S660="y",1,""))</f>
        <v/>
      </c>
      <c r="Y660" s="109">
        <f t="shared" si="61"/>
        <v>1</v>
      </c>
      <c r="AA660" s="274" t="str">
        <f t="shared" si="62"/>
        <v/>
      </c>
      <c r="AB660" s="275" t="str">
        <f t="shared" si="63"/>
        <v/>
      </c>
      <c r="AC660" s="275">
        <f t="shared" si="64"/>
        <v>1102297</v>
      </c>
      <c r="AD660" s="275" t="str">
        <f t="shared" si="65"/>
        <v/>
      </c>
      <c r="AE660" s="276">
        <f t="shared" si="66"/>
        <v>1102297</v>
      </c>
    </row>
    <row r="661" spans="2:31">
      <c r="B661" s="227" t="s">
        <v>1156</v>
      </c>
      <c r="C661" s="228" t="s">
        <v>1157</v>
      </c>
      <c r="D661" s="228" t="s">
        <v>110</v>
      </c>
      <c r="E661" s="228" t="s">
        <v>101</v>
      </c>
      <c r="F661" s="258" t="s">
        <v>102</v>
      </c>
      <c r="G661" s="374">
        <v>0.5</v>
      </c>
      <c r="H661" s="377">
        <v>4689.9103945209717</v>
      </c>
      <c r="I661" s="382">
        <v>143.96305955739601</v>
      </c>
      <c r="J661" s="349">
        <f>Table1[[#This Row],[Embellishment Area (m2)]]*Table1[[#This Row],[Construction Unit Rate ($/m)]]*Table1[[#This Row],[Embellishment Area Factor]]</f>
        <v>337586.92472263664</v>
      </c>
      <c r="K661" s="263">
        <v>9379.8207890419435</v>
      </c>
      <c r="L661" s="354">
        <v>39.027494808321961</v>
      </c>
      <c r="M661" s="101">
        <f>Table1[[#This Row],[Size of land (m2)]]*Table1[[#This Row],[Land Unit Rate ($/m2)]]</f>
        <v>366070.90714732488</v>
      </c>
      <c r="N661" s="261">
        <v>2021</v>
      </c>
      <c r="O661" s="219">
        <f>ROUND(IF(Table1[[#This Row],[Valuation Year]]=2016,(Table1[[#This Row],[Total Construction Cost ($)]]+Table1[[#This Row],[Land Value]])*('General Input Sheet'!$G$38/'General Input Sheet'!$G$43),Table1[[#This Row],[Total Construction Cost ($)]]+Table1[[#This Row],[Land Value]]),0)</f>
        <v>703658</v>
      </c>
      <c r="P661" s="139" t="str" cm="1">
        <f t="array" ref="P661">_xlfn.IFS(Table1[[#This Row],[Asset Class]]&lt;&gt;"Local","y",P$11=$E661,"y",Table1[[#This Row],[Asset Class]]="Local","")</f>
        <v/>
      </c>
      <c r="Q661" s="99" t="str" cm="1">
        <f t="array" ref="Q661">_xlfn.IFS(Table1[[#This Row],[Asset Class]]&lt;&gt;"Local","y",Q$11=$E661,"y",Table1[[#This Row],[Asset Class]]="Local","")</f>
        <v/>
      </c>
      <c r="R661" s="99" t="str" cm="1">
        <f t="array" ref="R661">_xlfn.IFS(Table1[[#This Row],[Asset Class]]&lt;&gt;"Local","y",R$11=$E661,"y",Table1[[#This Row],[Asset Class]]="Local","")</f>
        <v>y</v>
      </c>
      <c r="S661" s="358" t="str" cm="1">
        <f t="array" ref="S661">_xlfn.IFS(Table1[[#This Row],[Asset Class]]&lt;&gt;"Local","y",S$11=$E661,"y",Table1[[#This Row],[Asset Class]]="Local","")</f>
        <v/>
      </c>
      <c r="U661" s="109" t="str">
        <f>IF(Table1[[#This Row],[Asset Class]]&lt;&gt;"Local",0.25,IF(P661="y",1,""))</f>
        <v/>
      </c>
      <c r="V661" s="435" t="str">
        <f>IF(Table1[[#This Row],[Asset Class]]&lt;&gt;"Local",0.25,IF(Q661="y",1,""))</f>
        <v/>
      </c>
      <c r="W661" s="435">
        <f>IF(Table1[[#This Row],[Asset Class]]&lt;&gt;"Local",0.25,IF(R661="y",1,""))</f>
        <v>1</v>
      </c>
      <c r="X661" s="435" t="str">
        <f>IF(Table1[[#This Row],[Asset Class]]&lt;&gt;"Local",0.25,IF(S661="y",1,""))</f>
        <v/>
      </c>
      <c r="Y661" s="109">
        <f t="shared" si="61"/>
        <v>1</v>
      </c>
      <c r="AA661" s="274" t="str">
        <f t="shared" si="62"/>
        <v/>
      </c>
      <c r="AB661" s="275" t="str">
        <f t="shared" si="63"/>
        <v/>
      </c>
      <c r="AC661" s="275">
        <f t="shared" si="64"/>
        <v>703658</v>
      </c>
      <c r="AD661" s="275" t="str">
        <f t="shared" si="65"/>
        <v/>
      </c>
      <c r="AE661" s="276">
        <f t="shared" si="66"/>
        <v>703658</v>
      </c>
    </row>
    <row r="662" spans="2:31">
      <c r="B662" s="227" t="s">
        <v>1158</v>
      </c>
      <c r="C662" s="228" t="s">
        <v>1159</v>
      </c>
      <c r="D662" s="228" t="s">
        <v>110</v>
      </c>
      <c r="E662" s="228" t="s">
        <v>101</v>
      </c>
      <c r="F662" s="258" t="s">
        <v>102</v>
      </c>
      <c r="G662" s="374">
        <v>0.5</v>
      </c>
      <c r="H662" s="377">
        <v>411.04922913521261</v>
      </c>
      <c r="I662" s="382">
        <v>143.96305955739601</v>
      </c>
      <c r="J662" s="349">
        <f>Table1[[#This Row],[Embellishment Area (m2)]]*Table1[[#This Row],[Construction Unit Rate ($/m)]]*Table1[[#This Row],[Embellishment Area Factor]]</f>
        <v>29587.952327507166</v>
      </c>
      <c r="K662" s="263">
        <v>822.09845827042523</v>
      </c>
      <c r="L662" s="354">
        <v>39.027494808321961</v>
      </c>
      <c r="M662" s="101">
        <f>Table1[[#This Row],[Size of land (m2)]]*Table1[[#This Row],[Land Unit Rate ($/m2)]]</f>
        <v>32084.443312078511</v>
      </c>
      <c r="N662" s="261">
        <v>2021</v>
      </c>
      <c r="O662" s="219">
        <f>ROUND(IF(Table1[[#This Row],[Valuation Year]]=2016,(Table1[[#This Row],[Total Construction Cost ($)]]+Table1[[#This Row],[Land Value]])*('General Input Sheet'!$G$38/'General Input Sheet'!$G$43),Table1[[#This Row],[Total Construction Cost ($)]]+Table1[[#This Row],[Land Value]]),0)</f>
        <v>61672</v>
      </c>
      <c r="P662" s="139" t="str" cm="1">
        <f t="array" ref="P662">_xlfn.IFS(Table1[[#This Row],[Asset Class]]&lt;&gt;"Local","y",P$11=$E662,"y",Table1[[#This Row],[Asset Class]]="Local","")</f>
        <v/>
      </c>
      <c r="Q662" s="99" t="str" cm="1">
        <f t="array" ref="Q662">_xlfn.IFS(Table1[[#This Row],[Asset Class]]&lt;&gt;"Local","y",Q$11=$E662,"y",Table1[[#This Row],[Asset Class]]="Local","")</f>
        <v/>
      </c>
      <c r="R662" s="99" t="str" cm="1">
        <f t="array" ref="R662">_xlfn.IFS(Table1[[#This Row],[Asset Class]]&lt;&gt;"Local","y",R$11=$E662,"y",Table1[[#This Row],[Asset Class]]="Local","")</f>
        <v>y</v>
      </c>
      <c r="S662" s="358" t="str" cm="1">
        <f t="array" ref="S662">_xlfn.IFS(Table1[[#This Row],[Asset Class]]&lt;&gt;"Local","y",S$11=$E662,"y",Table1[[#This Row],[Asset Class]]="Local","")</f>
        <v/>
      </c>
      <c r="U662" s="109" t="str">
        <f>IF(Table1[[#This Row],[Asset Class]]&lt;&gt;"Local",0.25,IF(P662="y",1,""))</f>
        <v/>
      </c>
      <c r="V662" s="435" t="str">
        <f>IF(Table1[[#This Row],[Asset Class]]&lt;&gt;"Local",0.25,IF(Q662="y",1,""))</f>
        <v/>
      </c>
      <c r="W662" s="435">
        <f>IF(Table1[[#This Row],[Asset Class]]&lt;&gt;"Local",0.25,IF(R662="y",1,""))</f>
        <v>1</v>
      </c>
      <c r="X662" s="435" t="str">
        <f>IF(Table1[[#This Row],[Asset Class]]&lt;&gt;"Local",0.25,IF(S662="y",1,""))</f>
        <v/>
      </c>
      <c r="Y662" s="109">
        <f t="shared" si="61"/>
        <v>1</v>
      </c>
      <c r="AA662" s="274" t="str">
        <f t="shared" si="62"/>
        <v/>
      </c>
      <c r="AB662" s="275" t="str">
        <f t="shared" si="63"/>
        <v/>
      </c>
      <c r="AC662" s="275">
        <f t="shared" si="64"/>
        <v>61672</v>
      </c>
      <c r="AD662" s="275" t="str">
        <f t="shared" si="65"/>
        <v/>
      </c>
      <c r="AE662" s="276">
        <f t="shared" si="66"/>
        <v>61672</v>
      </c>
    </row>
    <row r="663" spans="2:31">
      <c r="B663" s="227" t="s">
        <v>1160</v>
      </c>
      <c r="C663" s="228" t="s">
        <v>1161</v>
      </c>
      <c r="D663" s="228" t="s">
        <v>105</v>
      </c>
      <c r="E663" s="228" t="s">
        <v>101</v>
      </c>
      <c r="F663" s="258" t="s">
        <v>130</v>
      </c>
      <c r="G663" s="374">
        <v>0.5</v>
      </c>
      <c r="H663" s="377">
        <v>7925.4583720381997</v>
      </c>
      <c r="I663" s="382">
        <v>452.87898632773505</v>
      </c>
      <c r="J663" s="349">
        <f>Table1[[#This Row],[Embellishment Area (m2)]]*Table1[[#This Row],[Construction Unit Rate ($/m)]]*Table1[[#This Row],[Embellishment Area Factor]]</f>
        <v>1794636.7768556606</v>
      </c>
      <c r="K663" s="263">
        <v>15850.916744076399</v>
      </c>
      <c r="L663" s="354">
        <v>140.14546069071523</v>
      </c>
      <c r="M663" s="101">
        <f>Table1[[#This Row],[Size of land (m2)]]*Table1[[#This Row],[Land Unit Rate ($/m2)]]</f>
        <v>2221434.029468759</v>
      </c>
      <c r="N663" s="261">
        <v>2021</v>
      </c>
      <c r="O663" s="219">
        <f>ROUND(IF(Table1[[#This Row],[Valuation Year]]=2016,(Table1[[#This Row],[Total Construction Cost ($)]]+Table1[[#This Row],[Land Value]])*('General Input Sheet'!$G$38/'General Input Sheet'!$G$43),Table1[[#This Row],[Total Construction Cost ($)]]+Table1[[#This Row],[Land Value]]),0)</f>
        <v>4016071</v>
      </c>
      <c r="P663" s="139" t="str" cm="1">
        <f t="array" ref="P663">_xlfn.IFS(Table1[[#This Row],[Asset Class]]&lt;&gt;"Local","y",P$11=$E663,"y",Table1[[#This Row],[Asset Class]]="Local","")</f>
        <v>y</v>
      </c>
      <c r="Q663" s="99" t="str" cm="1">
        <f t="array" ref="Q663">_xlfn.IFS(Table1[[#This Row],[Asset Class]]&lt;&gt;"Local","y",Q$11=$E663,"y",Table1[[#This Row],[Asset Class]]="Local","")</f>
        <v>y</v>
      </c>
      <c r="R663" s="99" t="str" cm="1">
        <f t="array" ref="R663">_xlfn.IFS(Table1[[#This Row],[Asset Class]]&lt;&gt;"Local","y",R$11=$E663,"y",Table1[[#This Row],[Asset Class]]="Local","")</f>
        <v>y</v>
      </c>
      <c r="S663" s="358" t="str" cm="1">
        <f t="array" ref="S663">_xlfn.IFS(Table1[[#This Row],[Asset Class]]&lt;&gt;"Local","y",S$11=$E663,"y",Table1[[#This Row],[Asset Class]]="Local","")</f>
        <v>y</v>
      </c>
      <c r="U663" s="109">
        <f>IF(Table1[[#This Row],[Asset Class]]&lt;&gt;"Local",0.25,IF(P663="y",1,""))</f>
        <v>0.25</v>
      </c>
      <c r="V663" s="435">
        <f>IF(Table1[[#This Row],[Asset Class]]&lt;&gt;"Local",0.25,IF(Q663="y",1,""))</f>
        <v>0.25</v>
      </c>
      <c r="W663" s="435">
        <f>IF(Table1[[#This Row],[Asset Class]]&lt;&gt;"Local",0.25,IF(R663="y",1,""))</f>
        <v>0.25</v>
      </c>
      <c r="X663" s="435">
        <f>IF(Table1[[#This Row],[Asset Class]]&lt;&gt;"Local",0.25,IF(S663="y",1,""))</f>
        <v>0.25</v>
      </c>
      <c r="Y663" s="109">
        <f t="shared" si="61"/>
        <v>1</v>
      </c>
      <c r="AA663" s="274">
        <f t="shared" si="62"/>
        <v>1004017.75</v>
      </c>
      <c r="AB663" s="275">
        <f t="shared" si="63"/>
        <v>1004017.75</v>
      </c>
      <c r="AC663" s="275">
        <f t="shared" si="64"/>
        <v>1004017.75</v>
      </c>
      <c r="AD663" s="275">
        <f t="shared" si="65"/>
        <v>1004017.75</v>
      </c>
      <c r="AE663" s="276">
        <f t="shared" si="66"/>
        <v>4016071</v>
      </c>
    </row>
    <row r="664" spans="2:31">
      <c r="B664" s="227" t="s">
        <v>1158</v>
      </c>
      <c r="C664" s="228" t="s">
        <v>1162</v>
      </c>
      <c r="D664" s="228" t="s">
        <v>110</v>
      </c>
      <c r="E664" s="228" t="s">
        <v>101</v>
      </c>
      <c r="F664" s="258" t="s">
        <v>102</v>
      </c>
      <c r="G664" s="374">
        <v>0.5</v>
      </c>
      <c r="H664" s="377">
        <v>6526.0840978405649</v>
      </c>
      <c r="I664" s="382">
        <v>143.96305955739601</v>
      </c>
      <c r="J664" s="349">
        <f>Table1[[#This Row],[Embellishment Area (m2)]]*Table1[[#This Row],[Construction Unit Rate ($/m)]]*Table1[[#This Row],[Embellishment Area Factor]]</f>
        <v>469757.51682699815</v>
      </c>
      <c r="K664" s="263">
        <v>13052.16819568113</v>
      </c>
      <c r="L664" s="354">
        <v>39.027494808321961</v>
      </c>
      <c r="M664" s="101">
        <f>Table1[[#This Row],[Size of land (m2)]]*Table1[[#This Row],[Land Unit Rate ($/m2)]]</f>
        <v>509393.4264942903</v>
      </c>
      <c r="N664" s="261">
        <v>2021</v>
      </c>
      <c r="O664" s="219">
        <f>ROUND(IF(Table1[[#This Row],[Valuation Year]]=2016,(Table1[[#This Row],[Total Construction Cost ($)]]+Table1[[#This Row],[Land Value]])*('General Input Sheet'!$G$38/'General Input Sheet'!$G$43),Table1[[#This Row],[Total Construction Cost ($)]]+Table1[[#This Row],[Land Value]]),0)</f>
        <v>979151</v>
      </c>
      <c r="P664" s="139" t="str" cm="1">
        <f t="array" ref="P664">_xlfn.IFS(Table1[[#This Row],[Asset Class]]&lt;&gt;"Local","y",P$11=$E664,"y",Table1[[#This Row],[Asset Class]]="Local","")</f>
        <v/>
      </c>
      <c r="Q664" s="99" t="str" cm="1">
        <f t="array" ref="Q664">_xlfn.IFS(Table1[[#This Row],[Asset Class]]&lt;&gt;"Local","y",Q$11=$E664,"y",Table1[[#This Row],[Asset Class]]="Local","")</f>
        <v/>
      </c>
      <c r="R664" s="99" t="str" cm="1">
        <f t="array" ref="R664">_xlfn.IFS(Table1[[#This Row],[Asset Class]]&lt;&gt;"Local","y",R$11=$E664,"y",Table1[[#This Row],[Asset Class]]="Local","")</f>
        <v>y</v>
      </c>
      <c r="S664" s="358" t="str" cm="1">
        <f t="array" ref="S664">_xlfn.IFS(Table1[[#This Row],[Asset Class]]&lt;&gt;"Local","y",S$11=$E664,"y",Table1[[#This Row],[Asset Class]]="Local","")</f>
        <v/>
      </c>
      <c r="U664" s="109" t="str">
        <f>IF(Table1[[#This Row],[Asset Class]]&lt;&gt;"Local",0.25,IF(P664="y",1,""))</f>
        <v/>
      </c>
      <c r="V664" s="435" t="str">
        <f>IF(Table1[[#This Row],[Asset Class]]&lt;&gt;"Local",0.25,IF(Q664="y",1,""))</f>
        <v/>
      </c>
      <c r="W664" s="435">
        <f>IF(Table1[[#This Row],[Asset Class]]&lt;&gt;"Local",0.25,IF(R664="y",1,""))</f>
        <v>1</v>
      </c>
      <c r="X664" s="435" t="str">
        <f>IF(Table1[[#This Row],[Asset Class]]&lt;&gt;"Local",0.25,IF(S664="y",1,""))</f>
        <v/>
      </c>
      <c r="Y664" s="109">
        <f t="shared" si="61"/>
        <v>1</v>
      </c>
      <c r="AA664" s="274" t="str">
        <f t="shared" si="62"/>
        <v/>
      </c>
      <c r="AB664" s="275" t="str">
        <f t="shared" si="63"/>
        <v/>
      </c>
      <c r="AC664" s="275">
        <f t="shared" si="64"/>
        <v>979151</v>
      </c>
      <c r="AD664" s="275" t="str">
        <f t="shared" si="65"/>
        <v/>
      </c>
      <c r="AE664" s="276">
        <f t="shared" si="66"/>
        <v>979151</v>
      </c>
    </row>
    <row r="665" spans="2:31">
      <c r="B665" s="227" t="s">
        <v>1163</v>
      </c>
      <c r="C665" s="228" t="s">
        <v>1164</v>
      </c>
      <c r="D665" s="228" t="s">
        <v>110</v>
      </c>
      <c r="E665" s="228" t="s">
        <v>101</v>
      </c>
      <c r="F665" s="258" t="s">
        <v>102</v>
      </c>
      <c r="G665" s="374">
        <v>0.5</v>
      </c>
      <c r="H665" s="377">
        <v>9126.1125396019452</v>
      </c>
      <c r="I665" s="382">
        <v>143.96305955739601</v>
      </c>
      <c r="J665" s="349">
        <f>Table1[[#This Row],[Embellishment Area (m2)]]*Table1[[#This Row],[Construction Unit Rate ($/m)]]*Table1[[#This Row],[Embellishment Area Factor]]</f>
        <v>656911.54153310671</v>
      </c>
      <c r="K665" s="263">
        <v>18252.22507920389</v>
      </c>
      <c r="L665" s="354">
        <v>39.027494808321961</v>
      </c>
      <c r="M665" s="101">
        <f>Table1[[#This Row],[Size of land (m2)]]*Table1[[#This Row],[Land Unit Rate ($/m2)]]</f>
        <v>712338.61951895372</v>
      </c>
      <c r="N665" s="261">
        <v>2021</v>
      </c>
      <c r="O665" s="219">
        <f>ROUND(IF(Table1[[#This Row],[Valuation Year]]=2016,(Table1[[#This Row],[Total Construction Cost ($)]]+Table1[[#This Row],[Land Value]])*('General Input Sheet'!$G$38/'General Input Sheet'!$G$43),Table1[[#This Row],[Total Construction Cost ($)]]+Table1[[#This Row],[Land Value]]),0)</f>
        <v>1369250</v>
      </c>
      <c r="P665" s="139" t="str" cm="1">
        <f t="array" ref="P665">_xlfn.IFS(Table1[[#This Row],[Asset Class]]&lt;&gt;"Local","y",P$11=$E665,"y",Table1[[#This Row],[Asset Class]]="Local","")</f>
        <v/>
      </c>
      <c r="Q665" s="99" t="str" cm="1">
        <f t="array" ref="Q665">_xlfn.IFS(Table1[[#This Row],[Asset Class]]&lt;&gt;"Local","y",Q$11=$E665,"y",Table1[[#This Row],[Asset Class]]="Local","")</f>
        <v/>
      </c>
      <c r="R665" s="99" t="str" cm="1">
        <f t="array" ref="R665">_xlfn.IFS(Table1[[#This Row],[Asset Class]]&lt;&gt;"Local","y",R$11=$E665,"y",Table1[[#This Row],[Asset Class]]="Local","")</f>
        <v>y</v>
      </c>
      <c r="S665" s="358" t="str" cm="1">
        <f t="array" ref="S665">_xlfn.IFS(Table1[[#This Row],[Asset Class]]&lt;&gt;"Local","y",S$11=$E665,"y",Table1[[#This Row],[Asset Class]]="Local","")</f>
        <v/>
      </c>
      <c r="U665" s="109" t="str">
        <f>IF(Table1[[#This Row],[Asset Class]]&lt;&gt;"Local",0.25,IF(P665="y",1,""))</f>
        <v/>
      </c>
      <c r="V665" s="435" t="str">
        <f>IF(Table1[[#This Row],[Asset Class]]&lt;&gt;"Local",0.25,IF(Q665="y",1,""))</f>
        <v/>
      </c>
      <c r="W665" s="435">
        <f>IF(Table1[[#This Row],[Asset Class]]&lt;&gt;"Local",0.25,IF(R665="y",1,""))</f>
        <v>1</v>
      </c>
      <c r="X665" s="435" t="str">
        <f>IF(Table1[[#This Row],[Asset Class]]&lt;&gt;"Local",0.25,IF(S665="y",1,""))</f>
        <v/>
      </c>
      <c r="Y665" s="109">
        <f t="shared" si="61"/>
        <v>1</v>
      </c>
      <c r="AA665" s="274" t="str">
        <f t="shared" si="62"/>
        <v/>
      </c>
      <c r="AB665" s="275" t="str">
        <f t="shared" si="63"/>
        <v/>
      </c>
      <c r="AC665" s="275">
        <f t="shared" si="64"/>
        <v>1369250</v>
      </c>
      <c r="AD665" s="275" t="str">
        <f t="shared" si="65"/>
        <v/>
      </c>
      <c r="AE665" s="276">
        <f t="shared" si="66"/>
        <v>1369250</v>
      </c>
    </row>
    <row r="666" spans="2:31">
      <c r="B666" s="227" t="s">
        <v>1165</v>
      </c>
      <c r="C666" s="228" t="s">
        <v>1166</v>
      </c>
      <c r="D666" s="228" t="s">
        <v>105</v>
      </c>
      <c r="E666" s="228" t="s">
        <v>101</v>
      </c>
      <c r="F666" s="258" t="s">
        <v>130</v>
      </c>
      <c r="G666" s="374">
        <v>0.5</v>
      </c>
      <c r="H666" s="377">
        <v>6243.3207305231454</v>
      </c>
      <c r="I666" s="382">
        <v>452.87898632773505</v>
      </c>
      <c r="J666" s="349">
        <f>Table1[[#This Row],[Embellishment Area (m2)]]*Table1[[#This Row],[Construction Unit Rate ($/m)]]*Table1[[#This Row],[Embellishment Area Factor]]</f>
        <v>1413734.3818791283</v>
      </c>
      <c r="K666" s="263">
        <v>0</v>
      </c>
      <c r="L666" s="354">
        <v>140.14546069071523</v>
      </c>
      <c r="M666" s="101">
        <f>Table1[[#This Row],[Size of land (m2)]]*Table1[[#This Row],[Land Unit Rate ($/m2)]]</f>
        <v>0</v>
      </c>
      <c r="N666" s="261">
        <v>2021</v>
      </c>
      <c r="O666" s="219">
        <f>ROUND(IF(Table1[[#This Row],[Valuation Year]]=2016,(Table1[[#This Row],[Total Construction Cost ($)]]+Table1[[#This Row],[Land Value]])*('General Input Sheet'!$G$38/'General Input Sheet'!$G$43),Table1[[#This Row],[Total Construction Cost ($)]]+Table1[[#This Row],[Land Value]]),0)</f>
        <v>1413734</v>
      </c>
      <c r="P666" s="139" t="str" cm="1">
        <f t="array" ref="P666">_xlfn.IFS(Table1[[#This Row],[Asset Class]]&lt;&gt;"Local","y",P$11=$E666,"y",Table1[[#This Row],[Asset Class]]="Local","")</f>
        <v>y</v>
      </c>
      <c r="Q666" s="99" t="str" cm="1">
        <f t="array" ref="Q666">_xlfn.IFS(Table1[[#This Row],[Asset Class]]&lt;&gt;"Local","y",Q$11=$E666,"y",Table1[[#This Row],[Asset Class]]="Local","")</f>
        <v>y</v>
      </c>
      <c r="R666" s="99" t="str" cm="1">
        <f t="array" ref="R666">_xlfn.IFS(Table1[[#This Row],[Asset Class]]&lt;&gt;"Local","y",R$11=$E666,"y",Table1[[#This Row],[Asset Class]]="Local","")</f>
        <v>y</v>
      </c>
      <c r="S666" s="358" t="str" cm="1">
        <f t="array" ref="S666">_xlfn.IFS(Table1[[#This Row],[Asset Class]]&lt;&gt;"Local","y",S$11=$E666,"y",Table1[[#This Row],[Asset Class]]="Local","")</f>
        <v>y</v>
      </c>
      <c r="U666" s="109">
        <f>IF(Table1[[#This Row],[Asset Class]]&lt;&gt;"Local",0.25,IF(P666="y",1,""))</f>
        <v>0.25</v>
      </c>
      <c r="V666" s="435">
        <f>IF(Table1[[#This Row],[Asset Class]]&lt;&gt;"Local",0.25,IF(Q666="y",1,""))</f>
        <v>0.25</v>
      </c>
      <c r="W666" s="435">
        <f>IF(Table1[[#This Row],[Asset Class]]&lt;&gt;"Local",0.25,IF(R666="y",1,""))</f>
        <v>0.25</v>
      </c>
      <c r="X666" s="435">
        <f>IF(Table1[[#This Row],[Asset Class]]&lt;&gt;"Local",0.25,IF(S666="y",1,""))</f>
        <v>0.25</v>
      </c>
      <c r="Y666" s="109">
        <f t="shared" si="61"/>
        <v>1</v>
      </c>
      <c r="AA666" s="274">
        <f t="shared" si="62"/>
        <v>353433.5</v>
      </c>
      <c r="AB666" s="275">
        <f t="shared" si="63"/>
        <v>353433.5</v>
      </c>
      <c r="AC666" s="275">
        <f t="shared" si="64"/>
        <v>353433.5</v>
      </c>
      <c r="AD666" s="275">
        <f t="shared" si="65"/>
        <v>353433.5</v>
      </c>
      <c r="AE666" s="276">
        <f t="shared" si="66"/>
        <v>1413734</v>
      </c>
    </row>
    <row r="667" spans="2:31">
      <c r="B667" s="227" t="s">
        <v>1165</v>
      </c>
      <c r="C667" s="228" t="s">
        <v>1167</v>
      </c>
      <c r="D667" s="228" t="s">
        <v>105</v>
      </c>
      <c r="E667" s="228" t="s">
        <v>101</v>
      </c>
      <c r="F667" s="258" t="s">
        <v>135</v>
      </c>
      <c r="G667" s="374">
        <v>0.5</v>
      </c>
      <c r="H667" s="377">
        <v>5003.4097155756699</v>
      </c>
      <c r="I667" s="382">
        <v>452.87898632773505</v>
      </c>
      <c r="J667" s="349">
        <f>Table1[[#This Row],[Embellishment Area (m2)]]*Table1[[#This Row],[Construction Unit Rate ($/m)]]*Table1[[#This Row],[Embellishment Area Factor]]</f>
        <v>1132969.5600861253</v>
      </c>
      <c r="K667" s="263">
        <v>0</v>
      </c>
      <c r="L667" s="354">
        <v>140.14546069071523</v>
      </c>
      <c r="M667" s="101">
        <f>Table1[[#This Row],[Size of land (m2)]]*Table1[[#This Row],[Land Unit Rate ($/m2)]]</f>
        <v>0</v>
      </c>
      <c r="N667" s="261">
        <v>2021</v>
      </c>
      <c r="O667" s="219">
        <f>ROUND(IF(Table1[[#This Row],[Valuation Year]]=2016,(Table1[[#This Row],[Total Construction Cost ($)]]+Table1[[#This Row],[Land Value]])*('General Input Sheet'!$G$38/'General Input Sheet'!$G$43),Table1[[#This Row],[Total Construction Cost ($)]]+Table1[[#This Row],[Land Value]]),0)</f>
        <v>1132970</v>
      </c>
      <c r="P667" s="139" t="str" cm="1">
        <f t="array" ref="P667">_xlfn.IFS(Table1[[#This Row],[Asset Class]]&lt;&gt;"Local","y",P$11=$E667,"y",Table1[[#This Row],[Asset Class]]="Local","")</f>
        <v>y</v>
      </c>
      <c r="Q667" s="99" t="str" cm="1">
        <f t="array" ref="Q667">_xlfn.IFS(Table1[[#This Row],[Asset Class]]&lt;&gt;"Local","y",Q$11=$E667,"y",Table1[[#This Row],[Asset Class]]="Local","")</f>
        <v>y</v>
      </c>
      <c r="R667" s="99" t="str" cm="1">
        <f t="array" ref="R667">_xlfn.IFS(Table1[[#This Row],[Asset Class]]&lt;&gt;"Local","y",R$11=$E667,"y",Table1[[#This Row],[Asset Class]]="Local","")</f>
        <v>y</v>
      </c>
      <c r="S667" s="358" t="str" cm="1">
        <f t="array" ref="S667">_xlfn.IFS(Table1[[#This Row],[Asset Class]]&lt;&gt;"Local","y",S$11=$E667,"y",Table1[[#This Row],[Asset Class]]="Local","")</f>
        <v>y</v>
      </c>
      <c r="U667" s="109">
        <f>IF(Table1[[#This Row],[Asset Class]]&lt;&gt;"Local",0.25,IF(P667="y",1,""))</f>
        <v>0.25</v>
      </c>
      <c r="V667" s="435">
        <f>IF(Table1[[#This Row],[Asset Class]]&lt;&gt;"Local",0.25,IF(Q667="y",1,""))</f>
        <v>0.25</v>
      </c>
      <c r="W667" s="435">
        <f>IF(Table1[[#This Row],[Asset Class]]&lt;&gt;"Local",0.25,IF(R667="y",1,""))</f>
        <v>0.25</v>
      </c>
      <c r="X667" s="435">
        <f>IF(Table1[[#This Row],[Asset Class]]&lt;&gt;"Local",0.25,IF(S667="y",1,""))</f>
        <v>0.25</v>
      </c>
      <c r="Y667" s="109">
        <f t="shared" si="61"/>
        <v>1</v>
      </c>
      <c r="AA667" s="274">
        <f t="shared" si="62"/>
        <v>283242.5</v>
      </c>
      <c r="AB667" s="275">
        <f t="shared" si="63"/>
        <v>283242.5</v>
      </c>
      <c r="AC667" s="275">
        <f t="shared" si="64"/>
        <v>283242.5</v>
      </c>
      <c r="AD667" s="275">
        <f t="shared" si="65"/>
        <v>283242.5</v>
      </c>
      <c r="AE667" s="276">
        <f t="shared" si="66"/>
        <v>1132970</v>
      </c>
    </row>
    <row r="668" spans="2:31">
      <c r="B668" s="227" t="s">
        <v>1165</v>
      </c>
      <c r="C668" s="228" t="s">
        <v>1168</v>
      </c>
      <c r="D668" s="228" t="s">
        <v>105</v>
      </c>
      <c r="E668" s="228" t="s">
        <v>101</v>
      </c>
      <c r="F668" s="258" t="s">
        <v>102</v>
      </c>
      <c r="G668" s="374">
        <v>0.5</v>
      </c>
      <c r="H668" s="377">
        <v>95687.807439257551</v>
      </c>
      <c r="I668" s="382">
        <v>452.87898632773505</v>
      </c>
      <c r="J668" s="349">
        <f>Table1[[#This Row],[Embellishment Area (m2)]]*Table1[[#This Row],[Construction Unit Rate ($/m)]]*Table1[[#This Row],[Embellishment Area Factor]]</f>
        <v>21667498.618507233</v>
      </c>
      <c r="K668" s="263">
        <v>0</v>
      </c>
      <c r="L668" s="354">
        <v>140.14546069071523</v>
      </c>
      <c r="M668" s="101">
        <f>Table1[[#This Row],[Size of land (m2)]]*Table1[[#This Row],[Land Unit Rate ($/m2)]]</f>
        <v>0</v>
      </c>
      <c r="N668" s="261">
        <v>2021</v>
      </c>
      <c r="O668" s="219">
        <f>ROUND(IF(Table1[[#This Row],[Valuation Year]]=2016,(Table1[[#This Row],[Total Construction Cost ($)]]+Table1[[#This Row],[Land Value]])*('General Input Sheet'!$G$38/'General Input Sheet'!$G$43),Table1[[#This Row],[Total Construction Cost ($)]]+Table1[[#This Row],[Land Value]]),0)</f>
        <v>21667499</v>
      </c>
      <c r="P668" s="139" t="str" cm="1">
        <f t="array" ref="P668">_xlfn.IFS(Table1[[#This Row],[Asset Class]]&lt;&gt;"Local","y",P$11=$E668,"y",Table1[[#This Row],[Asset Class]]="Local","")</f>
        <v>y</v>
      </c>
      <c r="Q668" s="99" t="str" cm="1">
        <f t="array" ref="Q668">_xlfn.IFS(Table1[[#This Row],[Asset Class]]&lt;&gt;"Local","y",Q$11=$E668,"y",Table1[[#This Row],[Asset Class]]="Local","")</f>
        <v>y</v>
      </c>
      <c r="R668" s="99" t="str" cm="1">
        <f t="array" ref="R668">_xlfn.IFS(Table1[[#This Row],[Asset Class]]&lt;&gt;"Local","y",R$11=$E668,"y",Table1[[#This Row],[Asset Class]]="Local","")</f>
        <v>y</v>
      </c>
      <c r="S668" s="358" t="str" cm="1">
        <f t="array" ref="S668">_xlfn.IFS(Table1[[#This Row],[Asset Class]]&lt;&gt;"Local","y",S$11=$E668,"y",Table1[[#This Row],[Asset Class]]="Local","")</f>
        <v>y</v>
      </c>
      <c r="U668" s="109">
        <f>IF(Table1[[#This Row],[Asset Class]]&lt;&gt;"Local",0.25,IF(P668="y",1,""))</f>
        <v>0.25</v>
      </c>
      <c r="V668" s="435">
        <f>IF(Table1[[#This Row],[Asset Class]]&lt;&gt;"Local",0.25,IF(Q668="y",1,""))</f>
        <v>0.25</v>
      </c>
      <c r="W668" s="435">
        <f>IF(Table1[[#This Row],[Asset Class]]&lt;&gt;"Local",0.25,IF(R668="y",1,""))</f>
        <v>0.25</v>
      </c>
      <c r="X668" s="435">
        <f>IF(Table1[[#This Row],[Asset Class]]&lt;&gt;"Local",0.25,IF(S668="y",1,""))</f>
        <v>0.25</v>
      </c>
      <c r="Y668" s="109">
        <f t="shared" si="61"/>
        <v>1</v>
      </c>
      <c r="AA668" s="274">
        <f t="shared" si="62"/>
        <v>5416874.75</v>
      </c>
      <c r="AB668" s="275">
        <f t="shared" si="63"/>
        <v>5416874.75</v>
      </c>
      <c r="AC668" s="275">
        <f t="shared" si="64"/>
        <v>5416874.75</v>
      </c>
      <c r="AD668" s="275">
        <f t="shared" si="65"/>
        <v>5416874.75</v>
      </c>
      <c r="AE668" s="276">
        <f t="shared" si="66"/>
        <v>21667499</v>
      </c>
    </row>
    <row r="669" spans="2:31">
      <c r="B669" s="227" t="s">
        <v>1165</v>
      </c>
      <c r="C669" s="228" t="s">
        <v>1169</v>
      </c>
      <c r="D669" s="228" t="s">
        <v>105</v>
      </c>
      <c r="E669" s="228" t="s">
        <v>101</v>
      </c>
      <c r="F669" s="258" t="s">
        <v>135</v>
      </c>
      <c r="G669" s="374">
        <v>0.5</v>
      </c>
      <c r="H669" s="377">
        <v>5967.0660704367601</v>
      </c>
      <c r="I669" s="382">
        <v>452.87898632773505</v>
      </c>
      <c r="J669" s="349">
        <f>Table1[[#This Row],[Embellishment Area (m2)]]*Table1[[#This Row],[Construction Unit Rate ($/m)]]*Table1[[#This Row],[Embellishment Area Factor]]</f>
        <v>1351179.4166650106</v>
      </c>
      <c r="K669" s="263">
        <v>0</v>
      </c>
      <c r="L669" s="354">
        <v>140.14546069071523</v>
      </c>
      <c r="M669" s="101">
        <f>Table1[[#This Row],[Size of land (m2)]]*Table1[[#This Row],[Land Unit Rate ($/m2)]]</f>
        <v>0</v>
      </c>
      <c r="N669" s="261">
        <v>2021</v>
      </c>
      <c r="O669" s="219">
        <f>ROUND(IF(Table1[[#This Row],[Valuation Year]]=2016,(Table1[[#This Row],[Total Construction Cost ($)]]+Table1[[#This Row],[Land Value]])*('General Input Sheet'!$G$38/'General Input Sheet'!$G$43),Table1[[#This Row],[Total Construction Cost ($)]]+Table1[[#This Row],[Land Value]]),0)</f>
        <v>1351179</v>
      </c>
      <c r="P669" s="139" t="str" cm="1">
        <f t="array" ref="P669">_xlfn.IFS(Table1[[#This Row],[Asset Class]]&lt;&gt;"Local","y",P$11=$E669,"y",Table1[[#This Row],[Asset Class]]="Local","")</f>
        <v>y</v>
      </c>
      <c r="Q669" s="99" t="str" cm="1">
        <f t="array" ref="Q669">_xlfn.IFS(Table1[[#This Row],[Asset Class]]&lt;&gt;"Local","y",Q$11=$E669,"y",Table1[[#This Row],[Asset Class]]="Local","")</f>
        <v>y</v>
      </c>
      <c r="R669" s="99" t="str" cm="1">
        <f t="array" ref="R669">_xlfn.IFS(Table1[[#This Row],[Asset Class]]&lt;&gt;"Local","y",R$11=$E669,"y",Table1[[#This Row],[Asset Class]]="Local","")</f>
        <v>y</v>
      </c>
      <c r="S669" s="358" t="str" cm="1">
        <f t="array" ref="S669">_xlfn.IFS(Table1[[#This Row],[Asset Class]]&lt;&gt;"Local","y",S$11=$E669,"y",Table1[[#This Row],[Asset Class]]="Local","")</f>
        <v>y</v>
      </c>
      <c r="U669" s="109">
        <f>IF(Table1[[#This Row],[Asset Class]]&lt;&gt;"Local",0.25,IF(P669="y",1,""))</f>
        <v>0.25</v>
      </c>
      <c r="V669" s="435">
        <f>IF(Table1[[#This Row],[Asset Class]]&lt;&gt;"Local",0.25,IF(Q669="y",1,""))</f>
        <v>0.25</v>
      </c>
      <c r="W669" s="435">
        <f>IF(Table1[[#This Row],[Asset Class]]&lt;&gt;"Local",0.25,IF(R669="y",1,""))</f>
        <v>0.25</v>
      </c>
      <c r="X669" s="435">
        <f>IF(Table1[[#This Row],[Asset Class]]&lt;&gt;"Local",0.25,IF(S669="y",1,""))</f>
        <v>0.25</v>
      </c>
      <c r="Y669" s="109">
        <f t="shared" si="61"/>
        <v>1</v>
      </c>
      <c r="AA669" s="274">
        <f t="shared" si="62"/>
        <v>337794.75</v>
      </c>
      <c r="AB669" s="275">
        <f t="shared" si="63"/>
        <v>337794.75</v>
      </c>
      <c r="AC669" s="275">
        <f t="shared" si="64"/>
        <v>337794.75</v>
      </c>
      <c r="AD669" s="275">
        <f t="shared" si="65"/>
        <v>337794.75</v>
      </c>
      <c r="AE669" s="276">
        <f t="shared" si="66"/>
        <v>1351179</v>
      </c>
    </row>
    <row r="670" spans="2:31">
      <c r="B670" s="227" t="s">
        <v>1165</v>
      </c>
      <c r="C670" s="228" t="s">
        <v>1170</v>
      </c>
      <c r="D670" s="228" t="s">
        <v>105</v>
      </c>
      <c r="E670" s="228" t="s">
        <v>101</v>
      </c>
      <c r="F670" s="258" t="s">
        <v>130</v>
      </c>
      <c r="G670" s="374">
        <v>0.5</v>
      </c>
      <c r="H670" s="377">
        <v>1432.6887615688174</v>
      </c>
      <c r="I670" s="382">
        <v>452.87898632773505</v>
      </c>
      <c r="J670" s="349">
        <f>Table1[[#This Row],[Embellishment Area (m2)]]*Table1[[#This Row],[Construction Unit Rate ($/m)]]*Table1[[#This Row],[Embellishment Area Factor]]</f>
        <v>324417.31703121203</v>
      </c>
      <c r="K670" s="263">
        <v>0</v>
      </c>
      <c r="L670" s="354">
        <v>140.14546069071523</v>
      </c>
      <c r="M670" s="101">
        <f>Table1[[#This Row],[Size of land (m2)]]*Table1[[#This Row],[Land Unit Rate ($/m2)]]</f>
        <v>0</v>
      </c>
      <c r="N670" s="261">
        <v>2021</v>
      </c>
      <c r="O670" s="219">
        <f>ROUND(IF(Table1[[#This Row],[Valuation Year]]=2016,(Table1[[#This Row],[Total Construction Cost ($)]]+Table1[[#This Row],[Land Value]])*('General Input Sheet'!$G$38/'General Input Sheet'!$G$43),Table1[[#This Row],[Total Construction Cost ($)]]+Table1[[#This Row],[Land Value]]),0)</f>
        <v>324417</v>
      </c>
      <c r="P670" s="139" t="str" cm="1">
        <f t="array" ref="P670">_xlfn.IFS(Table1[[#This Row],[Asset Class]]&lt;&gt;"Local","y",P$11=$E670,"y",Table1[[#This Row],[Asset Class]]="Local","")</f>
        <v>y</v>
      </c>
      <c r="Q670" s="99" t="str" cm="1">
        <f t="array" ref="Q670">_xlfn.IFS(Table1[[#This Row],[Asset Class]]&lt;&gt;"Local","y",Q$11=$E670,"y",Table1[[#This Row],[Asset Class]]="Local","")</f>
        <v>y</v>
      </c>
      <c r="R670" s="99" t="str" cm="1">
        <f t="array" ref="R670">_xlfn.IFS(Table1[[#This Row],[Asset Class]]&lt;&gt;"Local","y",R$11=$E670,"y",Table1[[#This Row],[Asset Class]]="Local","")</f>
        <v>y</v>
      </c>
      <c r="S670" s="358" t="str" cm="1">
        <f t="array" ref="S670">_xlfn.IFS(Table1[[#This Row],[Asset Class]]&lt;&gt;"Local","y",S$11=$E670,"y",Table1[[#This Row],[Asset Class]]="Local","")</f>
        <v>y</v>
      </c>
      <c r="U670" s="109">
        <f>IF(Table1[[#This Row],[Asset Class]]&lt;&gt;"Local",0.25,IF(P670="y",1,""))</f>
        <v>0.25</v>
      </c>
      <c r="V670" s="435">
        <f>IF(Table1[[#This Row],[Asset Class]]&lt;&gt;"Local",0.25,IF(Q670="y",1,""))</f>
        <v>0.25</v>
      </c>
      <c r="W670" s="435">
        <f>IF(Table1[[#This Row],[Asset Class]]&lt;&gt;"Local",0.25,IF(R670="y",1,""))</f>
        <v>0.25</v>
      </c>
      <c r="X670" s="435">
        <f>IF(Table1[[#This Row],[Asset Class]]&lt;&gt;"Local",0.25,IF(S670="y",1,""))</f>
        <v>0.25</v>
      </c>
      <c r="Y670" s="109">
        <f t="shared" si="61"/>
        <v>1</v>
      </c>
      <c r="AA670" s="274">
        <f t="shared" si="62"/>
        <v>81104.25</v>
      </c>
      <c r="AB670" s="275">
        <f t="shared" si="63"/>
        <v>81104.25</v>
      </c>
      <c r="AC670" s="275">
        <f t="shared" si="64"/>
        <v>81104.25</v>
      </c>
      <c r="AD670" s="275">
        <f t="shared" si="65"/>
        <v>81104.25</v>
      </c>
      <c r="AE670" s="276">
        <f t="shared" si="66"/>
        <v>324417</v>
      </c>
    </row>
    <row r="671" spans="2:31">
      <c r="B671" s="227" t="s">
        <v>1165</v>
      </c>
      <c r="C671" s="228" t="s">
        <v>1171</v>
      </c>
      <c r="D671" s="228" t="s">
        <v>105</v>
      </c>
      <c r="E671" s="228" t="s">
        <v>101</v>
      </c>
      <c r="F671" s="258" t="s">
        <v>130</v>
      </c>
      <c r="G671" s="374">
        <v>0.5</v>
      </c>
      <c r="H671" s="377">
        <v>14743.787296781054</v>
      </c>
      <c r="I671" s="382">
        <v>452.87898632773505</v>
      </c>
      <c r="J671" s="349">
        <f>Table1[[#This Row],[Embellishment Area (m2)]]*Table1[[#This Row],[Construction Unit Rate ($/m)]]*Table1[[#This Row],[Embellishment Area Factor]]</f>
        <v>3338575.7227989705</v>
      </c>
      <c r="K671" s="263">
        <v>0</v>
      </c>
      <c r="L671" s="354">
        <v>140.14546069071523</v>
      </c>
      <c r="M671" s="101">
        <f>Table1[[#This Row],[Size of land (m2)]]*Table1[[#This Row],[Land Unit Rate ($/m2)]]</f>
        <v>0</v>
      </c>
      <c r="N671" s="261">
        <v>2021</v>
      </c>
      <c r="O671" s="219">
        <f>ROUND(IF(Table1[[#This Row],[Valuation Year]]=2016,(Table1[[#This Row],[Total Construction Cost ($)]]+Table1[[#This Row],[Land Value]])*('General Input Sheet'!$G$38/'General Input Sheet'!$G$43),Table1[[#This Row],[Total Construction Cost ($)]]+Table1[[#This Row],[Land Value]]),0)</f>
        <v>3338576</v>
      </c>
      <c r="P671" s="139" t="str" cm="1">
        <f t="array" ref="P671">_xlfn.IFS(Table1[[#This Row],[Asset Class]]&lt;&gt;"Local","y",P$11=$E671,"y",Table1[[#This Row],[Asset Class]]="Local","")</f>
        <v>y</v>
      </c>
      <c r="Q671" s="99" t="str" cm="1">
        <f t="array" ref="Q671">_xlfn.IFS(Table1[[#This Row],[Asset Class]]&lt;&gt;"Local","y",Q$11=$E671,"y",Table1[[#This Row],[Asset Class]]="Local","")</f>
        <v>y</v>
      </c>
      <c r="R671" s="99" t="str" cm="1">
        <f t="array" ref="R671">_xlfn.IFS(Table1[[#This Row],[Asset Class]]&lt;&gt;"Local","y",R$11=$E671,"y",Table1[[#This Row],[Asset Class]]="Local","")</f>
        <v>y</v>
      </c>
      <c r="S671" s="358" t="str" cm="1">
        <f t="array" ref="S671">_xlfn.IFS(Table1[[#This Row],[Asset Class]]&lt;&gt;"Local","y",S$11=$E671,"y",Table1[[#This Row],[Asset Class]]="Local","")</f>
        <v>y</v>
      </c>
      <c r="U671" s="109">
        <f>IF(Table1[[#This Row],[Asset Class]]&lt;&gt;"Local",0.25,IF(P671="y",1,""))</f>
        <v>0.25</v>
      </c>
      <c r="V671" s="435">
        <f>IF(Table1[[#This Row],[Asset Class]]&lt;&gt;"Local",0.25,IF(Q671="y",1,""))</f>
        <v>0.25</v>
      </c>
      <c r="W671" s="435">
        <f>IF(Table1[[#This Row],[Asset Class]]&lt;&gt;"Local",0.25,IF(R671="y",1,""))</f>
        <v>0.25</v>
      </c>
      <c r="X671" s="435">
        <f>IF(Table1[[#This Row],[Asset Class]]&lt;&gt;"Local",0.25,IF(S671="y",1,""))</f>
        <v>0.25</v>
      </c>
      <c r="Y671" s="109">
        <f t="shared" si="61"/>
        <v>1</v>
      </c>
      <c r="AA671" s="274">
        <f t="shared" si="62"/>
        <v>834644</v>
      </c>
      <c r="AB671" s="275">
        <f t="shared" si="63"/>
        <v>834644</v>
      </c>
      <c r="AC671" s="275">
        <f t="shared" si="64"/>
        <v>834644</v>
      </c>
      <c r="AD671" s="275">
        <f t="shared" si="65"/>
        <v>834644</v>
      </c>
      <c r="AE671" s="276">
        <f t="shared" si="66"/>
        <v>3338576</v>
      </c>
    </row>
    <row r="672" spans="2:31">
      <c r="B672" s="227" t="s">
        <v>1172</v>
      </c>
      <c r="C672" s="228" t="s">
        <v>1173</v>
      </c>
      <c r="D672" s="228" t="s">
        <v>110</v>
      </c>
      <c r="E672" s="228" t="s">
        <v>101</v>
      </c>
      <c r="F672" s="258" t="s">
        <v>102</v>
      </c>
      <c r="G672" s="374">
        <v>0.5</v>
      </c>
      <c r="H672" s="377">
        <v>4936.1509033968669</v>
      </c>
      <c r="I672" s="382">
        <v>143.96305955739601</v>
      </c>
      <c r="J672" s="349">
        <f>Table1[[#This Row],[Embellishment Area (m2)]]*Table1[[#This Row],[Construction Unit Rate ($/m)]]*Table1[[#This Row],[Embellishment Area Factor]]</f>
        <v>355311.69324500865</v>
      </c>
      <c r="K672" s="263">
        <v>9872.3018067937337</v>
      </c>
      <c r="L672" s="354">
        <v>39.027494808321961</v>
      </c>
      <c r="M672" s="101">
        <f>Table1[[#This Row],[Size of land (m2)]]*Table1[[#This Row],[Land Unit Rate ($/m2)]]</f>
        <v>385291.20751082996</v>
      </c>
      <c r="N672" s="261">
        <v>2021</v>
      </c>
      <c r="O672" s="219">
        <f>ROUND(IF(Table1[[#This Row],[Valuation Year]]=2016,(Table1[[#This Row],[Total Construction Cost ($)]]+Table1[[#This Row],[Land Value]])*('General Input Sheet'!$G$38/'General Input Sheet'!$G$43),Table1[[#This Row],[Total Construction Cost ($)]]+Table1[[#This Row],[Land Value]]),0)</f>
        <v>740603</v>
      </c>
      <c r="P672" s="139" t="str" cm="1">
        <f t="array" ref="P672">_xlfn.IFS(Table1[[#This Row],[Asset Class]]&lt;&gt;"Local","y",P$11=$E672,"y",Table1[[#This Row],[Asset Class]]="Local","")</f>
        <v/>
      </c>
      <c r="Q672" s="99" t="str" cm="1">
        <f t="array" ref="Q672">_xlfn.IFS(Table1[[#This Row],[Asset Class]]&lt;&gt;"Local","y",Q$11=$E672,"y",Table1[[#This Row],[Asset Class]]="Local","")</f>
        <v/>
      </c>
      <c r="R672" s="99" t="str" cm="1">
        <f t="array" ref="R672">_xlfn.IFS(Table1[[#This Row],[Asset Class]]&lt;&gt;"Local","y",R$11=$E672,"y",Table1[[#This Row],[Asset Class]]="Local","")</f>
        <v>y</v>
      </c>
      <c r="S672" s="358" t="str" cm="1">
        <f t="array" ref="S672">_xlfn.IFS(Table1[[#This Row],[Asset Class]]&lt;&gt;"Local","y",S$11=$E672,"y",Table1[[#This Row],[Asset Class]]="Local","")</f>
        <v/>
      </c>
      <c r="U672" s="109" t="str">
        <f>IF(Table1[[#This Row],[Asset Class]]&lt;&gt;"Local",0.25,IF(P672="y",1,""))</f>
        <v/>
      </c>
      <c r="V672" s="435" t="str">
        <f>IF(Table1[[#This Row],[Asset Class]]&lt;&gt;"Local",0.25,IF(Q672="y",1,""))</f>
        <v/>
      </c>
      <c r="W672" s="435">
        <f>IF(Table1[[#This Row],[Asset Class]]&lt;&gt;"Local",0.25,IF(R672="y",1,""))</f>
        <v>1</v>
      </c>
      <c r="X672" s="435" t="str">
        <f>IF(Table1[[#This Row],[Asset Class]]&lt;&gt;"Local",0.25,IF(S672="y",1,""))</f>
        <v/>
      </c>
      <c r="Y672" s="109">
        <f t="shared" si="61"/>
        <v>1</v>
      </c>
      <c r="AA672" s="274" t="str">
        <f t="shared" si="62"/>
        <v/>
      </c>
      <c r="AB672" s="275" t="str">
        <f t="shared" si="63"/>
        <v/>
      </c>
      <c r="AC672" s="275">
        <f t="shared" si="64"/>
        <v>740603</v>
      </c>
      <c r="AD672" s="275" t="str">
        <f t="shared" si="65"/>
        <v/>
      </c>
      <c r="AE672" s="276">
        <f t="shared" si="66"/>
        <v>740603</v>
      </c>
    </row>
    <row r="673" spans="2:31">
      <c r="B673" s="227" t="s">
        <v>1174</v>
      </c>
      <c r="C673" s="228" t="s">
        <v>1175</v>
      </c>
      <c r="D673" s="228" t="s">
        <v>110</v>
      </c>
      <c r="E673" s="228" t="s">
        <v>101</v>
      </c>
      <c r="F673" s="258" t="s">
        <v>102</v>
      </c>
      <c r="G673" s="374">
        <v>0.5</v>
      </c>
      <c r="H673" s="377">
        <v>514.81977705673205</v>
      </c>
      <c r="I673" s="382">
        <v>143.96305955739601</v>
      </c>
      <c r="J673" s="349">
        <f>Table1[[#This Row],[Embellishment Area (m2)]]*Table1[[#This Row],[Construction Unit Rate ($/m)]]*Table1[[#This Row],[Embellishment Area Factor]]</f>
        <v>37057.515112871828</v>
      </c>
      <c r="K673" s="263">
        <v>1029.6395541134641</v>
      </c>
      <c r="L673" s="354">
        <v>39.027494808321961</v>
      </c>
      <c r="M673" s="101">
        <f>Table1[[#This Row],[Size of land (m2)]]*Table1[[#This Row],[Land Unit Rate ($/m2)]]</f>
        <v>40184.252352606156</v>
      </c>
      <c r="N673" s="261">
        <v>2021</v>
      </c>
      <c r="O673" s="219">
        <f>ROUND(IF(Table1[[#This Row],[Valuation Year]]=2016,(Table1[[#This Row],[Total Construction Cost ($)]]+Table1[[#This Row],[Land Value]])*('General Input Sheet'!$G$38/'General Input Sheet'!$G$43),Table1[[#This Row],[Total Construction Cost ($)]]+Table1[[#This Row],[Land Value]]),0)</f>
        <v>77242</v>
      </c>
      <c r="P673" s="139" t="str" cm="1">
        <f t="array" ref="P673">_xlfn.IFS(Table1[[#This Row],[Asset Class]]&lt;&gt;"Local","y",P$11=$E673,"y",Table1[[#This Row],[Asset Class]]="Local","")</f>
        <v/>
      </c>
      <c r="Q673" s="99" t="str" cm="1">
        <f t="array" ref="Q673">_xlfn.IFS(Table1[[#This Row],[Asset Class]]&lt;&gt;"Local","y",Q$11=$E673,"y",Table1[[#This Row],[Asset Class]]="Local","")</f>
        <v/>
      </c>
      <c r="R673" s="99" t="str" cm="1">
        <f t="array" ref="R673">_xlfn.IFS(Table1[[#This Row],[Asset Class]]&lt;&gt;"Local","y",R$11=$E673,"y",Table1[[#This Row],[Asset Class]]="Local","")</f>
        <v>y</v>
      </c>
      <c r="S673" s="358" t="str" cm="1">
        <f t="array" ref="S673">_xlfn.IFS(Table1[[#This Row],[Asset Class]]&lt;&gt;"Local","y",S$11=$E673,"y",Table1[[#This Row],[Asset Class]]="Local","")</f>
        <v/>
      </c>
      <c r="U673" s="109" t="str">
        <f>IF(Table1[[#This Row],[Asset Class]]&lt;&gt;"Local",0.25,IF(P673="y",1,""))</f>
        <v/>
      </c>
      <c r="V673" s="435" t="str">
        <f>IF(Table1[[#This Row],[Asset Class]]&lt;&gt;"Local",0.25,IF(Q673="y",1,""))</f>
        <v/>
      </c>
      <c r="W673" s="435">
        <f>IF(Table1[[#This Row],[Asset Class]]&lt;&gt;"Local",0.25,IF(R673="y",1,""))</f>
        <v>1</v>
      </c>
      <c r="X673" s="435" t="str">
        <f>IF(Table1[[#This Row],[Asset Class]]&lt;&gt;"Local",0.25,IF(S673="y",1,""))</f>
        <v/>
      </c>
      <c r="Y673" s="109">
        <f t="shared" si="61"/>
        <v>1</v>
      </c>
      <c r="AA673" s="274" t="str">
        <f t="shared" si="62"/>
        <v/>
      </c>
      <c r="AB673" s="275" t="str">
        <f t="shared" si="63"/>
        <v/>
      </c>
      <c r="AC673" s="275">
        <f t="shared" si="64"/>
        <v>77242</v>
      </c>
      <c r="AD673" s="275" t="str">
        <f t="shared" si="65"/>
        <v/>
      </c>
      <c r="AE673" s="276">
        <f t="shared" si="66"/>
        <v>77242</v>
      </c>
    </row>
    <row r="674" spans="2:31">
      <c r="B674" s="227" t="s">
        <v>1176</v>
      </c>
      <c r="C674" s="228" t="s">
        <v>1177</v>
      </c>
      <c r="D674" s="228" t="s">
        <v>105</v>
      </c>
      <c r="E674" s="228" t="s">
        <v>106</v>
      </c>
      <c r="F674" s="258" t="s">
        <v>107</v>
      </c>
      <c r="G674" s="374">
        <v>0.5</v>
      </c>
      <c r="H674" s="377">
        <v>7058.4829685397699</v>
      </c>
      <c r="I674" s="382">
        <v>295.91815694928124</v>
      </c>
      <c r="J674" s="349">
        <f>Table1[[#This Row],[Embellishment Area (m2)]]*Table1[[#This Row],[Construction Unit Rate ($/m)]]*Table1[[#This Row],[Embellishment Area Factor]]</f>
        <v>1044366.6354540901</v>
      </c>
      <c r="K674" s="263">
        <v>14116.96593707954</v>
      </c>
      <c r="L674" s="354">
        <v>157.26221918381682</v>
      </c>
      <c r="M674" s="101">
        <f>Table1[[#This Row],[Size of land (m2)]]*Table1[[#This Row],[Land Unit Rate ($/m2)]]</f>
        <v>2220065.3914074786</v>
      </c>
      <c r="N674" s="261">
        <v>2021</v>
      </c>
      <c r="O674" s="219">
        <f>ROUND(IF(Table1[[#This Row],[Valuation Year]]=2016,(Table1[[#This Row],[Total Construction Cost ($)]]+Table1[[#This Row],[Land Value]])*('General Input Sheet'!$G$38/'General Input Sheet'!$G$43),Table1[[#This Row],[Total Construction Cost ($)]]+Table1[[#This Row],[Land Value]]),0)</f>
        <v>3264432</v>
      </c>
      <c r="P674" s="139" t="str" cm="1">
        <f t="array" ref="P674">_xlfn.IFS(Table1[[#This Row],[Asset Class]]&lt;&gt;"Local","y",P$11=$E674,"y",Table1[[#This Row],[Asset Class]]="Local","")</f>
        <v>y</v>
      </c>
      <c r="Q674" s="99" t="str" cm="1">
        <f t="array" ref="Q674">_xlfn.IFS(Table1[[#This Row],[Asset Class]]&lt;&gt;"Local","y",Q$11=$E674,"y",Table1[[#This Row],[Asset Class]]="Local","")</f>
        <v>y</v>
      </c>
      <c r="R674" s="99" t="str" cm="1">
        <f t="array" ref="R674">_xlfn.IFS(Table1[[#This Row],[Asset Class]]&lt;&gt;"Local","y",R$11=$E674,"y",Table1[[#This Row],[Asset Class]]="Local","")</f>
        <v>y</v>
      </c>
      <c r="S674" s="358" t="str" cm="1">
        <f t="array" ref="S674">_xlfn.IFS(Table1[[#This Row],[Asset Class]]&lt;&gt;"Local","y",S$11=$E674,"y",Table1[[#This Row],[Asset Class]]="Local","")</f>
        <v>y</v>
      </c>
      <c r="U674" s="109">
        <f>IF(Table1[[#This Row],[Asset Class]]&lt;&gt;"Local",0.25,IF(P674="y",1,""))</f>
        <v>0.25</v>
      </c>
      <c r="V674" s="435">
        <f>IF(Table1[[#This Row],[Asset Class]]&lt;&gt;"Local",0.25,IF(Q674="y",1,""))</f>
        <v>0.25</v>
      </c>
      <c r="W674" s="435">
        <f>IF(Table1[[#This Row],[Asset Class]]&lt;&gt;"Local",0.25,IF(R674="y",1,""))</f>
        <v>0.25</v>
      </c>
      <c r="X674" s="435">
        <f>IF(Table1[[#This Row],[Asset Class]]&lt;&gt;"Local",0.25,IF(S674="y",1,""))</f>
        <v>0.25</v>
      </c>
      <c r="Y674" s="109">
        <f t="shared" si="61"/>
        <v>1</v>
      </c>
      <c r="AA674" s="274">
        <f t="shared" si="62"/>
        <v>816108</v>
      </c>
      <c r="AB674" s="275">
        <f t="shared" si="63"/>
        <v>816108</v>
      </c>
      <c r="AC674" s="275">
        <f t="shared" si="64"/>
        <v>816108</v>
      </c>
      <c r="AD674" s="275">
        <f t="shared" si="65"/>
        <v>816108</v>
      </c>
      <c r="AE674" s="276">
        <f t="shared" si="66"/>
        <v>3264432</v>
      </c>
    </row>
    <row r="675" spans="2:31">
      <c r="B675" s="227" t="s">
        <v>1178</v>
      </c>
      <c r="C675" s="228" t="s">
        <v>1179</v>
      </c>
      <c r="D675" s="228" t="s">
        <v>110</v>
      </c>
      <c r="E675" s="228" t="s">
        <v>106</v>
      </c>
      <c r="F675" s="258" t="s">
        <v>102</v>
      </c>
      <c r="G675" s="374">
        <v>0.5</v>
      </c>
      <c r="H675" s="377">
        <v>1959.6855094896309</v>
      </c>
      <c r="I675" s="382">
        <v>111.62041035606889</v>
      </c>
      <c r="J675" s="349">
        <f>Table1[[#This Row],[Embellishment Area (m2)]]*Table1[[#This Row],[Construction Unit Rate ($/m)]]*Table1[[#This Row],[Embellishment Area Factor]]</f>
        <v>109370.45036903727</v>
      </c>
      <c r="K675" s="263">
        <v>3919.3710189792619</v>
      </c>
      <c r="L675" s="354">
        <v>66.125722619436161</v>
      </c>
      <c r="M675" s="101">
        <f>Table1[[#This Row],[Size of land (m2)]]*Table1[[#This Row],[Land Unit Rate ($/m2)]]</f>
        <v>259171.24084367952</v>
      </c>
      <c r="N675" s="261">
        <v>2021</v>
      </c>
      <c r="O675" s="219">
        <f>ROUND(IF(Table1[[#This Row],[Valuation Year]]=2016,(Table1[[#This Row],[Total Construction Cost ($)]]+Table1[[#This Row],[Land Value]])*('General Input Sheet'!$G$38/'General Input Sheet'!$G$43),Table1[[#This Row],[Total Construction Cost ($)]]+Table1[[#This Row],[Land Value]]),0)</f>
        <v>368542</v>
      </c>
      <c r="P675" s="139" t="str" cm="1">
        <f t="array" ref="P675">_xlfn.IFS(Table1[[#This Row],[Asset Class]]&lt;&gt;"Local","y",P$11=$E675,"y",Table1[[#This Row],[Asset Class]]="Local","")</f>
        <v>y</v>
      </c>
      <c r="Q675" s="99" t="str" cm="1">
        <f t="array" ref="Q675">_xlfn.IFS(Table1[[#This Row],[Asset Class]]&lt;&gt;"Local","y",Q$11=$E675,"y",Table1[[#This Row],[Asset Class]]="Local","")</f>
        <v/>
      </c>
      <c r="R675" s="99" t="str" cm="1">
        <f t="array" ref="R675">_xlfn.IFS(Table1[[#This Row],[Asset Class]]&lt;&gt;"Local","y",R$11=$E675,"y",Table1[[#This Row],[Asset Class]]="Local","")</f>
        <v/>
      </c>
      <c r="S675" s="358" t="str" cm="1">
        <f t="array" ref="S675">_xlfn.IFS(Table1[[#This Row],[Asset Class]]&lt;&gt;"Local","y",S$11=$E675,"y",Table1[[#This Row],[Asset Class]]="Local","")</f>
        <v/>
      </c>
      <c r="U675" s="109">
        <f>IF(Table1[[#This Row],[Asset Class]]&lt;&gt;"Local",0.25,IF(P675="y",1,""))</f>
        <v>1</v>
      </c>
      <c r="V675" s="435" t="str">
        <f>IF(Table1[[#This Row],[Asset Class]]&lt;&gt;"Local",0.25,IF(Q675="y",1,""))</f>
        <v/>
      </c>
      <c r="W675" s="435" t="str">
        <f>IF(Table1[[#This Row],[Asset Class]]&lt;&gt;"Local",0.25,IF(R675="y",1,""))</f>
        <v/>
      </c>
      <c r="X675" s="435" t="str">
        <f>IF(Table1[[#This Row],[Asset Class]]&lt;&gt;"Local",0.25,IF(S675="y",1,""))</f>
        <v/>
      </c>
      <c r="Y675" s="109">
        <f t="shared" si="61"/>
        <v>1</v>
      </c>
      <c r="AA675" s="274">
        <f t="shared" si="62"/>
        <v>368542</v>
      </c>
      <c r="AB675" s="275" t="str">
        <f t="shared" si="63"/>
        <v/>
      </c>
      <c r="AC675" s="275" t="str">
        <f t="shared" si="64"/>
        <v/>
      </c>
      <c r="AD675" s="275" t="str">
        <f t="shared" si="65"/>
        <v/>
      </c>
      <c r="AE675" s="276">
        <f t="shared" si="66"/>
        <v>368542</v>
      </c>
    </row>
    <row r="676" spans="2:31">
      <c r="B676" s="227" t="s">
        <v>1176</v>
      </c>
      <c r="C676" s="228" t="s">
        <v>1180</v>
      </c>
      <c r="D676" s="228" t="s">
        <v>105</v>
      </c>
      <c r="E676" s="228" t="s">
        <v>106</v>
      </c>
      <c r="F676" s="258" t="s">
        <v>135</v>
      </c>
      <c r="G676" s="374">
        <v>0.5</v>
      </c>
      <c r="H676" s="377">
        <v>14882.79387725885</v>
      </c>
      <c r="I676" s="382">
        <v>295.91815694928124</v>
      </c>
      <c r="J676" s="349">
        <f>Table1[[#This Row],[Embellishment Area (m2)]]*Table1[[#This Row],[Construction Unit Rate ($/m)]]*Table1[[#This Row],[Embellishment Area Factor]]</f>
        <v>2202044.4672072432</v>
      </c>
      <c r="K676" s="263">
        <v>29765.587754517699</v>
      </c>
      <c r="L676" s="354">
        <v>157.26221918381682</v>
      </c>
      <c r="M676" s="101">
        <f>Table1[[#This Row],[Size of land (m2)]]*Table1[[#This Row],[Land Unit Rate ($/m2)]]</f>
        <v>4681002.3855860969</v>
      </c>
      <c r="N676" s="261">
        <v>2021</v>
      </c>
      <c r="O676" s="219">
        <f>ROUND(IF(Table1[[#This Row],[Valuation Year]]=2016,(Table1[[#This Row],[Total Construction Cost ($)]]+Table1[[#This Row],[Land Value]])*('General Input Sheet'!$G$38/'General Input Sheet'!$G$43),Table1[[#This Row],[Total Construction Cost ($)]]+Table1[[#This Row],[Land Value]]),0)</f>
        <v>6883047</v>
      </c>
      <c r="P676" s="139" t="str" cm="1">
        <f t="array" ref="P676">_xlfn.IFS(Table1[[#This Row],[Asset Class]]&lt;&gt;"Local","y",P$11=$E676,"y",Table1[[#This Row],[Asset Class]]="Local","")</f>
        <v>y</v>
      </c>
      <c r="Q676" s="99" t="str" cm="1">
        <f t="array" ref="Q676">_xlfn.IFS(Table1[[#This Row],[Asset Class]]&lt;&gt;"Local","y",Q$11=$E676,"y",Table1[[#This Row],[Asset Class]]="Local","")</f>
        <v>y</v>
      </c>
      <c r="R676" s="99" t="str" cm="1">
        <f t="array" ref="R676">_xlfn.IFS(Table1[[#This Row],[Asset Class]]&lt;&gt;"Local","y",R$11=$E676,"y",Table1[[#This Row],[Asset Class]]="Local","")</f>
        <v>y</v>
      </c>
      <c r="S676" s="358" t="str" cm="1">
        <f t="array" ref="S676">_xlfn.IFS(Table1[[#This Row],[Asset Class]]&lt;&gt;"Local","y",S$11=$E676,"y",Table1[[#This Row],[Asset Class]]="Local","")</f>
        <v>y</v>
      </c>
      <c r="U676" s="109">
        <f>IF(Table1[[#This Row],[Asset Class]]&lt;&gt;"Local",0.25,IF(P676="y",1,""))</f>
        <v>0.25</v>
      </c>
      <c r="V676" s="435">
        <f>IF(Table1[[#This Row],[Asset Class]]&lt;&gt;"Local",0.25,IF(Q676="y",1,""))</f>
        <v>0.25</v>
      </c>
      <c r="W676" s="435">
        <f>IF(Table1[[#This Row],[Asset Class]]&lt;&gt;"Local",0.25,IF(R676="y",1,""))</f>
        <v>0.25</v>
      </c>
      <c r="X676" s="435">
        <f>IF(Table1[[#This Row],[Asset Class]]&lt;&gt;"Local",0.25,IF(S676="y",1,""))</f>
        <v>0.25</v>
      </c>
      <c r="Y676" s="109">
        <f t="shared" si="61"/>
        <v>1</v>
      </c>
      <c r="AA676" s="274">
        <f t="shared" si="62"/>
        <v>1720761.75</v>
      </c>
      <c r="AB676" s="275">
        <f t="shared" si="63"/>
        <v>1720761.75</v>
      </c>
      <c r="AC676" s="275">
        <f t="shared" si="64"/>
        <v>1720761.75</v>
      </c>
      <c r="AD676" s="275">
        <f t="shared" si="65"/>
        <v>1720761.75</v>
      </c>
      <c r="AE676" s="276">
        <f t="shared" si="66"/>
        <v>6883047</v>
      </c>
    </row>
    <row r="677" spans="2:31">
      <c r="B677" s="227" t="s">
        <v>1176</v>
      </c>
      <c r="C677" s="228" t="s">
        <v>1181</v>
      </c>
      <c r="D677" s="228" t="s">
        <v>105</v>
      </c>
      <c r="E677" s="228" t="s">
        <v>106</v>
      </c>
      <c r="F677" s="258" t="s">
        <v>135</v>
      </c>
      <c r="G677" s="374">
        <v>0.5</v>
      </c>
      <c r="H677" s="377">
        <v>611.65980473902198</v>
      </c>
      <c r="I677" s="382">
        <v>295.91815694928124</v>
      </c>
      <c r="J677" s="349">
        <f>Table1[[#This Row],[Embellishment Area (m2)]]*Table1[[#This Row],[Construction Unit Rate ($/m)]]*Table1[[#This Row],[Embellishment Area Factor]]</f>
        <v>90500.621049164314</v>
      </c>
      <c r="K677" s="263">
        <v>1223.319609478044</v>
      </c>
      <c r="L677" s="354">
        <v>157.26221918381682</v>
      </c>
      <c r="M677" s="101">
        <f>Table1[[#This Row],[Size of land (m2)]]*Table1[[#This Row],[Land Unit Rate ($/m2)]]</f>
        <v>192381.95655759735</v>
      </c>
      <c r="N677" s="261">
        <v>2021</v>
      </c>
      <c r="O677" s="219">
        <f>ROUND(IF(Table1[[#This Row],[Valuation Year]]=2016,(Table1[[#This Row],[Total Construction Cost ($)]]+Table1[[#This Row],[Land Value]])*('General Input Sheet'!$G$38/'General Input Sheet'!$G$43),Table1[[#This Row],[Total Construction Cost ($)]]+Table1[[#This Row],[Land Value]]),0)</f>
        <v>282883</v>
      </c>
      <c r="P677" s="139" t="str" cm="1">
        <f t="array" ref="P677">_xlfn.IFS(Table1[[#This Row],[Asset Class]]&lt;&gt;"Local","y",P$11=$E677,"y",Table1[[#This Row],[Asset Class]]="Local","")</f>
        <v>y</v>
      </c>
      <c r="Q677" s="99" t="str" cm="1">
        <f t="array" ref="Q677">_xlfn.IFS(Table1[[#This Row],[Asset Class]]&lt;&gt;"Local","y",Q$11=$E677,"y",Table1[[#This Row],[Asset Class]]="Local","")</f>
        <v>y</v>
      </c>
      <c r="R677" s="99" t="str" cm="1">
        <f t="array" ref="R677">_xlfn.IFS(Table1[[#This Row],[Asset Class]]&lt;&gt;"Local","y",R$11=$E677,"y",Table1[[#This Row],[Asset Class]]="Local","")</f>
        <v>y</v>
      </c>
      <c r="S677" s="358" t="str" cm="1">
        <f t="array" ref="S677">_xlfn.IFS(Table1[[#This Row],[Asset Class]]&lt;&gt;"Local","y",S$11=$E677,"y",Table1[[#This Row],[Asset Class]]="Local","")</f>
        <v>y</v>
      </c>
      <c r="U677" s="109">
        <f>IF(Table1[[#This Row],[Asset Class]]&lt;&gt;"Local",0.25,IF(P677="y",1,""))</f>
        <v>0.25</v>
      </c>
      <c r="V677" s="435">
        <f>IF(Table1[[#This Row],[Asset Class]]&lt;&gt;"Local",0.25,IF(Q677="y",1,""))</f>
        <v>0.25</v>
      </c>
      <c r="W677" s="435">
        <f>IF(Table1[[#This Row],[Asset Class]]&lt;&gt;"Local",0.25,IF(R677="y",1,""))</f>
        <v>0.25</v>
      </c>
      <c r="X677" s="435">
        <f>IF(Table1[[#This Row],[Asset Class]]&lt;&gt;"Local",0.25,IF(S677="y",1,""))</f>
        <v>0.25</v>
      </c>
      <c r="Y677" s="109">
        <f t="shared" si="61"/>
        <v>1</v>
      </c>
      <c r="AA677" s="274">
        <f t="shared" si="62"/>
        <v>70720.75</v>
      </c>
      <c r="AB677" s="275">
        <f t="shared" si="63"/>
        <v>70720.75</v>
      </c>
      <c r="AC677" s="275">
        <f t="shared" si="64"/>
        <v>70720.75</v>
      </c>
      <c r="AD677" s="275">
        <f t="shared" si="65"/>
        <v>70720.75</v>
      </c>
      <c r="AE677" s="276">
        <f t="shared" si="66"/>
        <v>282883</v>
      </c>
    </row>
    <row r="678" spans="2:31">
      <c r="B678" s="227" t="s">
        <v>1176</v>
      </c>
      <c r="C678" s="228" t="s">
        <v>1182</v>
      </c>
      <c r="D678" s="228" t="s">
        <v>105</v>
      </c>
      <c r="E678" s="228" t="s">
        <v>106</v>
      </c>
      <c r="F678" s="258" t="s">
        <v>107</v>
      </c>
      <c r="G678" s="374">
        <v>0.5</v>
      </c>
      <c r="H678" s="377">
        <v>5955.3628668516103</v>
      </c>
      <c r="I678" s="382">
        <v>295.91815694928124</v>
      </c>
      <c r="J678" s="349">
        <f>Table1[[#This Row],[Embellishment Area (m2)]]*Table1[[#This Row],[Construction Unit Rate ($/m)]]*Table1[[#This Row],[Embellishment Area Factor]]</f>
        <v>881150.00176145812</v>
      </c>
      <c r="K678" s="263">
        <v>11910.725733703221</v>
      </c>
      <c r="L678" s="354">
        <v>157.26221918381682</v>
      </c>
      <c r="M678" s="101">
        <f>Table1[[#This Row],[Size of land (m2)]]*Table1[[#This Row],[Land Unit Rate ($/m2)]]</f>
        <v>1873107.1609719633</v>
      </c>
      <c r="N678" s="261">
        <v>2021</v>
      </c>
      <c r="O678" s="219">
        <f>ROUND(IF(Table1[[#This Row],[Valuation Year]]=2016,(Table1[[#This Row],[Total Construction Cost ($)]]+Table1[[#This Row],[Land Value]])*('General Input Sheet'!$G$38/'General Input Sheet'!$G$43),Table1[[#This Row],[Total Construction Cost ($)]]+Table1[[#This Row],[Land Value]]),0)</f>
        <v>2754257</v>
      </c>
      <c r="P678" s="139" t="str" cm="1">
        <f t="array" ref="P678">_xlfn.IFS(Table1[[#This Row],[Asset Class]]&lt;&gt;"Local","y",P$11=$E678,"y",Table1[[#This Row],[Asset Class]]="Local","")</f>
        <v>y</v>
      </c>
      <c r="Q678" s="99" t="str" cm="1">
        <f t="array" ref="Q678">_xlfn.IFS(Table1[[#This Row],[Asset Class]]&lt;&gt;"Local","y",Q$11=$E678,"y",Table1[[#This Row],[Asset Class]]="Local","")</f>
        <v>y</v>
      </c>
      <c r="R678" s="99" t="str" cm="1">
        <f t="array" ref="R678">_xlfn.IFS(Table1[[#This Row],[Asset Class]]&lt;&gt;"Local","y",R$11=$E678,"y",Table1[[#This Row],[Asset Class]]="Local","")</f>
        <v>y</v>
      </c>
      <c r="S678" s="358" t="str" cm="1">
        <f t="array" ref="S678">_xlfn.IFS(Table1[[#This Row],[Asset Class]]&lt;&gt;"Local","y",S$11=$E678,"y",Table1[[#This Row],[Asset Class]]="Local","")</f>
        <v>y</v>
      </c>
      <c r="U678" s="109">
        <f>IF(Table1[[#This Row],[Asset Class]]&lt;&gt;"Local",0.25,IF(P678="y",1,""))</f>
        <v>0.25</v>
      </c>
      <c r="V678" s="435">
        <f>IF(Table1[[#This Row],[Asset Class]]&lt;&gt;"Local",0.25,IF(Q678="y",1,""))</f>
        <v>0.25</v>
      </c>
      <c r="W678" s="435">
        <f>IF(Table1[[#This Row],[Asset Class]]&lt;&gt;"Local",0.25,IF(R678="y",1,""))</f>
        <v>0.25</v>
      </c>
      <c r="X678" s="435">
        <f>IF(Table1[[#This Row],[Asset Class]]&lt;&gt;"Local",0.25,IF(S678="y",1,""))</f>
        <v>0.25</v>
      </c>
      <c r="Y678" s="109">
        <f t="shared" si="61"/>
        <v>1</v>
      </c>
      <c r="AA678" s="274">
        <f t="shared" si="62"/>
        <v>688564.25</v>
      </c>
      <c r="AB678" s="275">
        <f t="shared" si="63"/>
        <v>688564.25</v>
      </c>
      <c r="AC678" s="275">
        <f t="shared" si="64"/>
        <v>688564.25</v>
      </c>
      <c r="AD678" s="275">
        <f t="shared" si="65"/>
        <v>688564.25</v>
      </c>
      <c r="AE678" s="276">
        <f t="shared" si="66"/>
        <v>2754257</v>
      </c>
    </row>
    <row r="679" spans="2:31">
      <c r="B679" s="227" t="s">
        <v>1176</v>
      </c>
      <c r="C679" s="228" t="s">
        <v>1183</v>
      </c>
      <c r="D679" s="228" t="s">
        <v>105</v>
      </c>
      <c r="E679" s="228" t="s">
        <v>106</v>
      </c>
      <c r="F679" s="258" t="s">
        <v>102</v>
      </c>
      <c r="G679" s="374">
        <v>0.5</v>
      </c>
      <c r="H679" s="377">
        <v>4361.5953111845629</v>
      </c>
      <c r="I679" s="382">
        <v>295.91815694928124</v>
      </c>
      <c r="J679" s="349">
        <f>Table1[[#This Row],[Embellishment Area (m2)]]*Table1[[#This Row],[Construction Unit Rate ($/m)]]*Table1[[#This Row],[Embellishment Area Factor]]</f>
        <v>645337.62292218127</v>
      </c>
      <c r="K679" s="263">
        <v>8723.1906223691258</v>
      </c>
      <c r="L679" s="354">
        <v>157.26221918381682</v>
      </c>
      <c r="M679" s="101">
        <f>Table1[[#This Row],[Size of land (m2)]]*Table1[[#This Row],[Land Unit Rate ($/m2)]]</f>
        <v>1371828.315637229</v>
      </c>
      <c r="N679" s="261">
        <v>2021</v>
      </c>
      <c r="O679" s="219">
        <f>ROUND(IF(Table1[[#This Row],[Valuation Year]]=2016,(Table1[[#This Row],[Total Construction Cost ($)]]+Table1[[#This Row],[Land Value]])*('General Input Sheet'!$G$38/'General Input Sheet'!$G$43),Table1[[#This Row],[Total Construction Cost ($)]]+Table1[[#This Row],[Land Value]]),0)</f>
        <v>2017166</v>
      </c>
      <c r="P679" s="139" t="str" cm="1">
        <f t="array" ref="P679">_xlfn.IFS(Table1[[#This Row],[Asset Class]]&lt;&gt;"Local","y",P$11=$E679,"y",Table1[[#This Row],[Asset Class]]="Local","")</f>
        <v>y</v>
      </c>
      <c r="Q679" s="99" t="str" cm="1">
        <f t="array" ref="Q679">_xlfn.IFS(Table1[[#This Row],[Asset Class]]&lt;&gt;"Local","y",Q$11=$E679,"y",Table1[[#This Row],[Asset Class]]="Local","")</f>
        <v>y</v>
      </c>
      <c r="R679" s="99" t="str" cm="1">
        <f t="array" ref="R679">_xlfn.IFS(Table1[[#This Row],[Asset Class]]&lt;&gt;"Local","y",R$11=$E679,"y",Table1[[#This Row],[Asset Class]]="Local","")</f>
        <v>y</v>
      </c>
      <c r="S679" s="358" t="str" cm="1">
        <f t="array" ref="S679">_xlfn.IFS(Table1[[#This Row],[Asset Class]]&lt;&gt;"Local","y",S$11=$E679,"y",Table1[[#This Row],[Asset Class]]="Local","")</f>
        <v>y</v>
      </c>
      <c r="U679" s="109">
        <f>IF(Table1[[#This Row],[Asset Class]]&lt;&gt;"Local",0.25,IF(P679="y",1,""))</f>
        <v>0.25</v>
      </c>
      <c r="V679" s="435">
        <f>IF(Table1[[#This Row],[Asset Class]]&lt;&gt;"Local",0.25,IF(Q679="y",1,""))</f>
        <v>0.25</v>
      </c>
      <c r="W679" s="435">
        <f>IF(Table1[[#This Row],[Asset Class]]&lt;&gt;"Local",0.25,IF(R679="y",1,""))</f>
        <v>0.25</v>
      </c>
      <c r="X679" s="435">
        <f>IF(Table1[[#This Row],[Asset Class]]&lt;&gt;"Local",0.25,IF(S679="y",1,""))</f>
        <v>0.25</v>
      </c>
      <c r="Y679" s="109">
        <f t="shared" si="61"/>
        <v>1</v>
      </c>
      <c r="AA679" s="274">
        <f t="shared" si="62"/>
        <v>504291.5</v>
      </c>
      <c r="AB679" s="275">
        <f t="shared" si="63"/>
        <v>504291.5</v>
      </c>
      <c r="AC679" s="275">
        <f t="shared" si="64"/>
        <v>504291.5</v>
      </c>
      <c r="AD679" s="275">
        <f t="shared" si="65"/>
        <v>504291.5</v>
      </c>
      <c r="AE679" s="276">
        <f t="shared" si="66"/>
        <v>2017166</v>
      </c>
    </row>
    <row r="680" spans="2:31">
      <c r="B680" s="227" t="s">
        <v>1184</v>
      </c>
      <c r="C680" s="228" t="s">
        <v>1185</v>
      </c>
      <c r="D680" s="228" t="s">
        <v>105</v>
      </c>
      <c r="E680" s="228" t="s">
        <v>106</v>
      </c>
      <c r="F680" s="258" t="s">
        <v>107</v>
      </c>
      <c r="G680" s="374">
        <v>0.5</v>
      </c>
      <c r="H680" s="377">
        <v>10107.01028872697</v>
      </c>
      <c r="I680" s="382">
        <v>295.91815694928124</v>
      </c>
      <c r="J680" s="349">
        <f>Table1[[#This Row],[Embellishment Area (m2)]]*Table1[[#This Row],[Construction Unit Rate ($/m)]]*Table1[[#This Row],[Embellishment Area Factor]]</f>
        <v>1495423.9284537539</v>
      </c>
      <c r="K680" s="263">
        <v>20214.020577453939</v>
      </c>
      <c r="L680" s="354">
        <v>157.26221918381682</v>
      </c>
      <c r="M680" s="101">
        <f>Table1[[#This Row],[Size of land (m2)]]*Table1[[#This Row],[Land Unit Rate ($/m2)]]</f>
        <v>3178901.7346377447</v>
      </c>
      <c r="N680" s="261">
        <v>2021</v>
      </c>
      <c r="O680" s="219">
        <f>ROUND(IF(Table1[[#This Row],[Valuation Year]]=2016,(Table1[[#This Row],[Total Construction Cost ($)]]+Table1[[#This Row],[Land Value]])*('General Input Sheet'!$G$38/'General Input Sheet'!$G$43),Table1[[#This Row],[Total Construction Cost ($)]]+Table1[[#This Row],[Land Value]]),0)</f>
        <v>4674326</v>
      </c>
      <c r="P680" s="139" t="str" cm="1">
        <f t="array" ref="P680">_xlfn.IFS(Table1[[#This Row],[Asset Class]]&lt;&gt;"Local","y",P$11=$E680,"y",Table1[[#This Row],[Asset Class]]="Local","")</f>
        <v>y</v>
      </c>
      <c r="Q680" s="99" t="str" cm="1">
        <f t="array" ref="Q680">_xlfn.IFS(Table1[[#This Row],[Asset Class]]&lt;&gt;"Local","y",Q$11=$E680,"y",Table1[[#This Row],[Asset Class]]="Local","")</f>
        <v>y</v>
      </c>
      <c r="R680" s="99" t="str" cm="1">
        <f t="array" ref="R680">_xlfn.IFS(Table1[[#This Row],[Asset Class]]&lt;&gt;"Local","y",R$11=$E680,"y",Table1[[#This Row],[Asset Class]]="Local","")</f>
        <v>y</v>
      </c>
      <c r="S680" s="358" t="str" cm="1">
        <f t="array" ref="S680">_xlfn.IFS(Table1[[#This Row],[Asset Class]]&lt;&gt;"Local","y",S$11=$E680,"y",Table1[[#This Row],[Asset Class]]="Local","")</f>
        <v>y</v>
      </c>
      <c r="U680" s="109">
        <f>IF(Table1[[#This Row],[Asset Class]]&lt;&gt;"Local",0.25,IF(P680="y",1,""))</f>
        <v>0.25</v>
      </c>
      <c r="V680" s="435">
        <f>IF(Table1[[#This Row],[Asset Class]]&lt;&gt;"Local",0.25,IF(Q680="y",1,""))</f>
        <v>0.25</v>
      </c>
      <c r="W680" s="435">
        <f>IF(Table1[[#This Row],[Asset Class]]&lt;&gt;"Local",0.25,IF(R680="y",1,""))</f>
        <v>0.25</v>
      </c>
      <c r="X680" s="435">
        <f>IF(Table1[[#This Row],[Asset Class]]&lt;&gt;"Local",0.25,IF(S680="y",1,""))</f>
        <v>0.25</v>
      </c>
      <c r="Y680" s="109">
        <f t="shared" si="61"/>
        <v>1</v>
      </c>
      <c r="AA680" s="274">
        <f t="shared" si="62"/>
        <v>1168581.5</v>
      </c>
      <c r="AB680" s="275">
        <f t="shared" si="63"/>
        <v>1168581.5</v>
      </c>
      <c r="AC680" s="275">
        <f t="shared" si="64"/>
        <v>1168581.5</v>
      </c>
      <c r="AD680" s="275">
        <f t="shared" si="65"/>
        <v>1168581.5</v>
      </c>
      <c r="AE680" s="276">
        <f t="shared" si="66"/>
        <v>4674326</v>
      </c>
    </row>
    <row r="681" spans="2:31">
      <c r="B681" s="227" t="s">
        <v>1184</v>
      </c>
      <c r="C681" s="228" t="s">
        <v>1186</v>
      </c>
      <c r="D681" s="228" t="s">
        <v>105</v>
      </c>
      <c r="E681" s="228" t="s">
        <v>106</v>
      </c>
      <c r="F681" s="258" t="s">
        <v>135</v>
      </c>
      <c r="G681" s="374">
        <v>0.5</v>
      </c>
      <c r="H681" s="377">
        <v>10277.428027047736</v>
      </c>
      <c r="I681" s="382">
        <v>295.91815694928124</v>
      </c>
      <c r="J681" s="349">
        <f>Table1[[#This Row],[Embellishment Area (m2)]]*Table1[[#This Row],[Construction Unit Rate ($/m)]]*Table1[[#This Row],[Embellishment Area Factor]]</f>
        <v>1520638.7799714268</v>
      </c>
      <c r="K681" s="263">
        <v>20554.856054095471</v>
      </c>
      <c r="L681" s="354">
        <v>157.26221918381682</v>
      </c>
      <c r="M681" s="101">
        <f>Table1[[#This Row],[Size of land (m2)]]*Table1[[#This Row],[Land Unit Rate ($/m2)]]</f>
        <v>3232502.2780709662</v>
      </c>
      <c r="N681" s="261">
        <v>2021</v>
      </c>
      <c r="O681" s="219">
        <f>ROUND(IF(Table1[[#This Row],[Valuation Year]]=2016,(Table1[[#This Row],[Total Construction Cost ($)]]+Table1[[#This Row],[Land Value]])*('General Input Sheet'!$G$38/'General Input Sheet'!$G$43),Table1[[#This Row],[Total Construction Cost ($)]]+Table1[[#This Row],[Land Value]]),0)</f>
        <v>4753141</v>
      </c>
      <c r="P681" s="139" t="str" cm="1">
        <f t="array" ref="P681">_xlfn.IFS(Table1[[#This Row],[Asset Class]]&lt;&gt;"Local","y",P$11=$E681,"y",Table1[[#This Row],[Asset Class]]="Local","")</f>
        <v>y</v>
      </c>
      <c r="Q681" s="99" t="str" cm="1">
        <f t="array" ref="Q681">_xlfn.IFS(Table1[[#This Row],[Asset Class]]&lt;&gt;"Local","y",Q$11=$E681,"y",Table1[[#This Row],[Asset Class]]="Local","")</f>
        <v>y</v>
      </c>
      <c r="R681" s="99" t="str" cm="1">
        <f t="array" ref="R681">_xlfn.IFS(Table1[[#This Row],[Asset Class]]&lt;&gt;"Local","y",R$11=$E681,"y",Table1[[#This Row],[Asset Class]]="Local","")</f>
        <v>y</v>
      </c>
      <c r="S681" s="358" t="str" cm="1">
        <f t="array" ref="S681">_xlfn.IFS(Table1[[#This Row],[Asset Class]]&lt;&gt;"Local","y",S$11=$E681,"y",Table1[[#This Row],[Asset Class]]="Local","")</f>
        <v>y</v>
      </c>
      <c r="U681" s="109">
        <f>IF(Table1[[#This Row],[Asset Class]]&lt;&gt;"Local",0.25,IF(P681="y",1,""))</f>
        <v>0.25</v>
      </c>
      <c r="V681" s="435">
        <f>IF(Table1[[#This Row],[Asset Class]]&lt;&gt;"Local",0.25,IF(Q681="y",1,""))</f>
        <v>0.25</v>
      </c>
      <c r="W681" s="435">
        <f>IF(Table1[[#This Row],[Asset Class]]&lt;&gt;"Local",0.25,IF(R681="y",1,""))</f>
        <v>0.25</v>
      </c>
      <c r="X681" s="435">
        <f>IF(Table1[[#This Row],[Asset Class]]&lt;&gt;"Local",0.25,IF(S681="y",1,""))</f>
        <v>0.25</v>
      </c>
      <c r="Y681" s="109">
        <f t="shared" si="61"/>
        <v>1</v>
      </c>
      <c r="AA681" s="274">
        <f t="shared" si="62"/>
        <v>1188285.25</v>
      </c>
      <c r="AB681" s="275">
        <f t="shared" si="63"/>
        <v>1188285.25</v>
      </c>
      <c r="AC681" s="275">
        <f t="shared" si="64"/>
        <v>1188285.25</v>
      </c>
      <c r="AD681" s="275">
        <f t="shared" si="65"/>
        <v>1188285.25</v>
      </c>
      <c r="AE681" s="276">
        <f t="shared" si="66"/>
        <v>4753141</v>
      </c>
    </row>
    <row r="682" spans="2:31">
      <c r="B682" s="227" t="s">
        <v>1184</v>
      </c>
      <c r="C682" s="228" t="s">
        <v>1187</v>
      </c>
      <c r="D682" s="228" t="s">
        <v>105</v>
      </c>
      <c r="E682" s="228" t="s">
        <v>106</v>
      </c>
      <c r="F682" s="258" t="s">
        <v>135</v>
      </c>
      <c r="G682" s="374">
        <v>0.5</v>
      </c>
      <c r="H682" s="377">
        <v>9637.9071467128852</v>
      </c>
      <c r="I682" s="382">
        <v>295.91815694928124</v>
      </c>
      <c r="J682" s="349">
        <f>Table1[[#This Row],[Embellishment Area (m2)]]*Table1[[#This Row],[Construction Unit Rate ($/m)]]*Table1[[#This Row],[Embellishment Area Factor]]</f>
        <v>1426015.8598517915</v>
      </c>
      <c r="K682" s="263">
        <v>19275.81429342577</v>
      </c>
      <c r="L682" s="354">
        <v>157.26221918381682</v>
      </c>
      <c r="M682" s="101">
        <f>Table1[[#This Row],[Size of land (m2)]]*Table1[[#This Row],[Land Unit Rate ($/m2)]]</f>
        <v>3031357.3323592725</v>
      </c>
      <c r="N682" s="261">
        <v>2021</v>
      </c>
      <c r="O682" s="219">
        <f>ROUND(IF(Table1[[#This Row],[Valuation Year]]=2016,(Table1[[#This Row],[Total Construction Cost ($)]]+Table1[[#This Row],[Land Value]])*('General Input Sheet'!$G$38/'General Input Sheet'!$G$43),Table1[[#This Row],[Total Construction Cost ($)]]+Table1[[#This Row],[Land Value]]),0)</f>
        <v>4457373</v>
      </c>
      <c r="P682" s="139" t="str" cm="1">
        <f t="array" ref="P682">_xlfn.IFS(Table1[[#This Row],[Asset Class]]&lt;&gt;"Local","y",P$11=$E682,"y",Table1[[#This Row],[Asset Class]]="Local","")</f>
        <v>y</v>
      </c>
      <c r="Q682" s="99" t="str" cm="1">
        <f t="array" ref="Q682">_xlfn.IFS(Table1[[#This Row],[Asset Class]]&lt;&gt;"Local","y",Q$11=$E682,"y",Table1[[#This Row],[Asset Class]]="Local","")</f>
        <v>y</v>
      </c>
      <c r="R682" s="99" t="str" cm="1">
        <f t="array" ref="R682">_xlfn.IFS(Table1[[#This Row],[Asset Class]]&lt;&gt;"Local","y",R$11=$E682,"y",Table1[[#This Row],[Asset Class]]="Local","")</f>
        <v>y</v>
      </c>
      <c r="S682" s="358" t="str" cm="1">
        <f t="array" ref="S682">_xlfn.IFS(Table1[[#This Row],[Asset Class]]&lt;&gt;"Local","y",S$11=$E682,"y",Table1[[#This Row],[Asset Class]]="Local","")</f>
        <v>y</v>
      </c>
      <c r="U682" s="109">
        <f>IF(Table1[[#This Row],[Asset Class]]&lt;&gt;"Local",0.25,IF(P682="y",1,""))</f>
        <v>0.25</v>
      </c>
      <c r="V682" s="435">
        <f>IF(Table1[[#This Row],[Asset Class]]&lt;&gt;"Local",0.25,IF(Q682="y",1,""))</f>
        <v>0.25</v>
      </c>
      <c r="W682" s="435">
        <f>IF(Table1[[#This Row],[Asset Class]]&lt;&gt;"Local",0.25,IF(R682="y",1,""))</f>
        <v>0.25</v>
      </c>
      <c r="X682" s="435">
        <f>IF(Table1[[#This Row],[Asset Class]]&lt;&gt;"Local",0.25,IF(S682="y",1,""))</f>
        <v>0.25</v>
      </c>
      <c r="Y682" s="109">
        <f t="shared" si="61"/>
        <v>1</v>
      </c>
      <c r="AA682" s="274">
        <f t="shared" si="62"/>
        <v>1114343.25</v>
      </c>
      <c r="AB682" s="275">
        <f t="shared" si="63"/>
        <v>1114343.25</v>
      </c>
      <c r="AC682" s="275">
        <f t="shared" si="64"/>
        <v>1114343.25</v>
      </c>
      <c r="AD682" s="275">
        <f t="shared" si="65"/>
        <v>1114343.25</v>
      </c>
      <c r="AE682" s="276">
        <f t="shared" si="66"/>
        <v>4457373</v>
      </c>
    </row>
    <row r="683" spans="2:31">
      <c r="B683" s="227" t="s">
        <v>1184</v>
      </c>
      <c r="C683" s="228" t="s">
        <v>1188</v>
      </c>
      <c r="D683" s="228" t="s">
        <v>105</v>
      </c>
      <c r="E683" s="228" t="s">
        <v>106</v>
      </c>
      <c r="F683" s="258" t="s">
        <v>107</v>
      </c>
      <c r="G683" s="374">
        <v>0.5</v>
      </c>
      <c r="H683" s="377">
        <v>13536.605631874791</v>
      </c>
      <c r="I683" s="382">
        <v>295.91815694928124</v>
      </c>
      <c r="J683" s="349">
        <f>Table1[[#This Row],[Embellishment Area (m2)]]*Table1[[#This Row],[Construction Unit Rate ($/m)]]*Table1[[#This Row],[Embellishment Area Factor]]</f>
        <v>2002863.6949668243</v>
      </c>
      <c r="K683" s="263">
        <v>27073.211263749581</v>
      </c>
      <c r="L683" s="354">
        <v>157.26221918381682</v>
      </c>
      <c r="M683" s="101">
        <f>Table1[[#This Row],[Size of land (m2)]]*Table1[[#This Row],[Land Unit Rate ($/m2)]]</f>
        <v>4257593.2837695647</v>
      </c>
      <c r="N683" s="261">
        <v>2021</v>
      </c>
      <c r="O683" s="219">
        <f>ROUND(IF(Table1[[#This Row],[Valuation Year]]=2016,(Table1[[#This Row],[Total Construction Cost ($)]]+Table1[[#This Row],[Land Value]])*('General Input Sheet'!$G$38/'General Input Sheet'!$G$43),Table1[[#This Row],[Total Construction Cost ($)]]+Table1[[#This Row],[Land Value]]),0)</f>
        <v>6260457</v>
      </c>
      <c r="P683" s="139" t="str" cm="1">
        <f t="array" ref="P683">_xlfn.IFS(Table1[[#This Row],[Asset Class]]&lt;&gt;"Local","y",P$11=$E683,"y",Table1[[#This Row],[Asset Class]]="Local","")</f>
        <v>y</v>
      </c>
      <c r="Q683" s="99" t="str" cm="1">
        <f t="array" ref="Q683">_xlfn.IFS(Table1[[#This Row],[Asset Class]]&lt;&gt;"Local","y",Q$11=$E683,"y",Table1[[#This Row],[Asset Class]]="Local","")</f>
        <v>y</v>
      </c>
      <c r="R683" s="99" t="str" cm="1">
        <f t="array" ref="R683">_xlfn.IFS(Table1[[#This Row],[Asset Class]]&lt;&gt;"Local","y",R$11=$E683,"y",Table1[[#This Row],[Asset Class]]="Local","")</f>
        <v>y</v>
      </c>
      <c r="S683" s="358" t="str" cm="1">
        <f t="array" ref="S683">_xlfn.IFS(Table1[[#This Row],[Asset Class]]&lt;&gt;"Local","y",S$11=$E683,"y",Table1[[#This Row],[Asset Class]]="Local","")</f>
        <v>y</v>
      </c>
      <c r="U683" s="109">
        <f>IF(Table1[[#This Row],[Asset Class]]&lt;&gt;"Local",0.25,IF(P683="y",1,""))</f>
        <v>0.25</v>
      </c>
      <c r="V683" s="435">
        <f>IF(Table1[[#This Row],[Asset Class]]&lt;&gt;"Local",0.25,IF(Q683="y",1,""))</f>
        <v>0.25</v>
      </c>
      <c r="W683" s="435">
        <f>IF(Table1[[#This Row],[Asset Class]]&lt;&gt;"Local",0.25,IF(R683="y",1,""))</f>
        <v>0.25</v>
      </c>
      <c r="X683" s="435">
        <f>IF(Table1[[#This Row],[Asset Class]]&lt;&gt;"Local",0.25,IF(S683="y",1,""))</f>
        <v>0.25</v>
      </c>
      <c r="Y683" s="109">
        <f t="shared" si="61"/>
        <v>1</v>
      </c>
      <c r="AA683" s="274">
        <f t="shared" si="62"/>
        <v>1565114.25</v>
      </c>
      <c r="AB683" s="275">
        <f t="shared" si="63"/>
        <v>1565114.25</v>
      </c>
      <c r="AC683" s="275">
        <f t="shared" si="64"/>
        <v>1565114.25</v>
      </c>
      <c r="AD683" s="275">
        <f t="shared" si="65"/>
        <v>1565114.25</v>
      </c>
      <c r="AE683" s="276">
        <f t="shared" si="66"/>
        <v>6260457</v>
      </c>
    </row>
    <row r="684" spans="2:31">
      <c r="B684" s="227" t="s">
        <v>1184</v>
      </c>
      <c r="C684" s="228" t="s">
        <v>1189</v>
      </c>
      <c r="D684" s="228" t="s">
        <v>105</v>
      </c>
      <c r="E684" s="228" t="s">
        <v>106</v>
      </c>
      <c r="F684" s="258" t="s">
        <v>130</v>
      </c>
      <c r="G684" s="374">
        <v>0.5</v>
      </c>
      <c r="H684" s="378">
        <v>5667.9802188560898</v>
      </c>
      <c r="I684" s="382">
        <v>295.91815694928124</v>
      </c>
      <c r="J684" s="349">
        <f>Table1[[#This Row],[Embellishment Area (m2)]]*Table1[[#This Row],[Construction Unit Rate ($/m)]]*Table1[[#This Row],[Embellishment Area Factor]]</f>
        <v>838629.12999443896</v>
      </c>
      <c r="K684" s="263">
        <v>11335.96043771218</v>
      </c>
      <c r="L684" s="354">
        <v>157.26221918381682</v>
      </c>
      <c r="M684" s="101">
        <f>Table1[[#This Row],[Size of land (m2)]]*Table1[[#This Row],[Land Unit Rate ($/m2)]]</f>
        <v>1782718.2950145688</v>
      </c>
      <c r="N684" s="261">
        <v>2021</v>
      </c>
      <c r="O684" s="101">
        <f>ROUND(IF(Table1[[#This Row],[Valuation Year]]=2016,(Table1[[#This Row],[Total Construction Cost ($)]]+Table1[[#This Row],[Land Value]])*('General Input Sheet'!$G$38/'General Input Sheet'!$G$43),Table1[[#This Row],[Total Construction Cost ($)]]+Table1[[#This Row],[Land Value]]),0)</f>
        <v>2621347</v>
      </c>
      <c r="P684" s="139" t="str" cm="1">
        <f t="array" ref="P684">_xlfn.IFS(Table1[[#This Row],[Asset Class]]&lt;&gt;"Local","y",P$11=$E684,"y",Table1[[#This Row],[Asset Class]]="Local","")</f>
        <v>y</v>
      </c>
      <c r="Q684" s="99" t="str" cm="1">
        <f t="array" ref="Q684">_xlfn.IFS(Table1[[#This Row],[Asset Class]]&lt;&gt;"Local","y",Q$11=$E684,"y",Table1[[#This Row],[Asset Class]]="Local","")</f>
        <v>y</v>
      </c>
      <c r="R684" s="99" t="str" cm="1">
        <f t="array" ref="R684">_xlfn.IFS(Table1[[#This Row],[Asset Class]]&lt;&gt;"Local","y",R$11=$E684,"y",Table1[[#This Row],[Asset Class]]="Local","")</f>
        <v>y</v>
      </c>
      <c r="S684" s="358" t="str" cm="1">
        <f t="array" ref="S684">_xlfn.IFS(Table1[[#This Row],[Asset Class]]&lt;&gt;"Local","y",S$11=$E684,"y",Table1[[#This Row],[Asset Class]]="Local","")</f>
        <v>y</v>
      </c>
      <c r="U684" s="109">
        <f>IF(Table1[[#This Row],[Asset Class]]&lt;&gt;"Local",0.25,IF(P684="y",1,""))</f>
        <v>0.25</v>
      </c>
      <c r="V684" s="435">
        <f>IF(Table1[[#This Row],[Asset Class]]&lt;&gt;"Local",0.25,IF(Q684="y",1,""))</f>
        <v>0.25</v>
      </c>
      <c r="W684" s="435">
        <f>IF(Table1[[#This Row],[Asset Class]]&lt;&gt;"Local",0.25,IF(R684="y",1,""))</f>
        <v>0.25</v>
      </c>
      <c r="X684" s="435">
        <f>IF(Table1[[#This Row],[Asset Class]]&lt;&gt;"Local",0.25,IF(S684="y",1,""))</f>
        <v>0.25</v>
      </c>
      <c r="Y684" s="109">
        <f t="shared" si="61"/>
        <v>1</v>
      </c>
      <c r="AA684" s="274">
        <f t="shared" si="62"/>
        <v>655336.75</v>
      </c>
      <c r="AB684" s="275">
        <f t="shared" si="63"/>
        <v>655336.75</v>
      </c>
      <c r="AC684" s="275">
        <f t="shared" si="64"/>
        <v>655336.75</v>
      </c>
      <c r="AD684" s="275">
        <f t="shared" si="65"/>
        <v>655336.75</v>
      </c>
      <c r="AE684" s="276">
        <f t="shared" si="66"/>
        <v>2621347</v>
      </c>
    </row>
    <row r="685" spans="2:31">
      <c r="B685" s="227" t="s">
        <v>1190</v>
      </c>
      <c r="C685" s="228" t="s">
        <v>1191</v>
      </c>
      <c r="D685" s="228" t="s">
        <v>110</v>
      </c>
      <c r="E685" s="228" t="s">
        <v>106</v>
      </c>
      <c r="F685" s="258" t="s">
        <v>102</v>
      </c>
      <c r="G685" s="374">
        <v>0.5</v>
      </c>
      <c r="H685" s="377">
        <v>1255.3461909279895</v>
      </c>
      <c r="I685" s="382">
        <v>111.62041035606889</v>
      </c>
      <c r="J685" s="349">
        <f>Table1[[#This Row],[Embellishment Area (m2)]]*Table1[[#This Row],[Construction Unit Rate ($/m)]]*Table1[[#This Row],[Embellishment Area Factor]]</f>
        <v>70061.128485155088</v>
      </c>
      <c r="K685" s="263">
        <v>2510.692381855979</v>
      </c>
      <c r="L685" s="354">
        <v>66.125722619436161</v>
      </c>
      <c r="M685" s="101">
        <f>Table1[[#This Row],[Size of land (m2)]]*Table1[[#This Row],[Land Unit Rate ($/m2)]]</f>
        <v>166021.34802533995</v>
      </c>
      <c r="N685" s="261">
        <v>2021</v>
      </c>
      <c r="O685" s="219">
        <f>ROUND(IF(Table1[[#This Row],[Valuation Year]]=2016,(Table1[[#This Row],[Total Construction Cost ($)]]+Table1[[#This Row],[Land Value]])*('General Input Sheet'!$G$38/'General Input Sheet'!$G$43),Table1[[#This Row],[Total Construction Cost ($)]]+Table1[[#This Row],[Land Value]]),0)</f>
        <v>236082</v>
      </c>
      <c r="P685" s="139" t="str" cm="1">
        <f t="array" ref="P685">_xlfn.IFS(Table1[[#This Row],[Asset Class]]&lt;&gt;"Local","y",P$11=$E685,"y",Table1[[#This Row],[Asset Class]]="Local","")</f>
        <v>y</v>
      </c>
      <c r="Q685" s="99" t="str" cm="1">
        <f t="array" ref="Q685">_xlfn.IFS(Table1[[#This Row],[Asset Class]]&lt;&gt;"Local","y",Q$11=$E685,"y",Table1[[#This Row],[Asset Class]]="Local","")</f>
        <v/>
      </c>
      <c r="R685" s="99" t="str" cm="1">
        <f t="array" ref="R685">_xlfn.IFS(Table1[[#This Row],[Asset Class]]&lt;&gt;"Local","y",R$11=$E685,"y",Table1[[#This Row],[Asset Class]]="Local","")</f>
        <v/>
      </c>
      <c r="S685" s="358" t="str" cm="1">
        <f t="array" ref="S685">_xlfn.IFS(Table1[[#This Row],[Asset Class]]&lt;&gt;"Local","y",S$11=$E685,"y",Table1[[#This Row],[Asset Class]]="Local","")</f>
        <v/>
      </c>
      <c r="U685" s="109">
        <f>IF(Table1[[#This Row],[Asset Class]]&lt;&gt;"Local",0.25,IF(P685="y",1,""))</f>
        <v>1</v>
      </c>
      <c r="V685" s="435" t="str">
        <f>IF(Table1[[#This Row],[Asset Class]]&lt;&gt;"Local",0.25,IF(Q685="y",1,""))</f>
        <v/>
      </c>
      <c r="W685" s="435" t="str">
        <f>IF(Table1[[#This Row],[Asset Class]]&lt;&gt;"Local",0.25,IF(R685="y",1,""))</f>
        <v/>
      </c>
      <c r="X685" s="435" t="str">
        <f>IF(Table1[[#This Row],[Asset Class]]&lt;&gt;"Local",0.25,IF(S685="y",1,""))</f>
        <v/>
      </c>
      <c r="Y685" s="109">
        <f t="shared" si="61"/>
        <v>1</v>
      </c>
      <c r="AA685" s="274">
        <f t="shared" si="62"/>
        <v>236082</v>
      </c>
      <c r="AB685" s="275" t="str">
        <f t="shared" si="63"/>
        <v/>
      </c>
      <c r="AC685" s="275" t="str">
        <f t="shared" si="64"/>
        <v/>
      </c>
      <c r="AD685" s="275" t="str">
        <f t="shared" si="65"/>
        <v/>
      </c>
      <c r="AE685" s="276">
        <f t="shared" si="66"/>
        <v>236082</v>
      </c>
    </row>
    <row r="686" spans="2:31">
      <c r="B686" s="227" t="s">
        <v>1184</v>
      </c>
      <c r="C686" s="228" t="s">
        <v>1192</v>
      </c>
      <c r="D686" s="228" t="s">
        <v>105</v>
      </c>
      <c r="E686" s="228" t="s">
        <v>106</v>
      </c>
      <c r="F686" s="258" t="s">
        <v>135</v>
      </c>
      <c r="G686" s="374">
        <v>0.5</v>
      </c>
      <c r="H686" s="377">
        <v>854.24468463816402</v>
      </c>
      <c r="I686" s="382">
        <v>295.91815694928124</v>
      </c>
      <c r="J686" s="349">
        <f>Table1[[#This Row],[Embellishment Area (m2)]]*Table1[[#This Row],[Construction Unit Rate ($/m)]]*Table1[[#This Row],[Embellishment Area Factor]]</f>
        <v>126393.25633092274</v>
      </c>
      <c r="K686" s="263">
        <v>1708.489369276328</v>
      </c>
      <c r="L686" s="354">
        <v>157.26221918381682</v>
      </c>
      <c r="M686" s="101">
        <f>Table1[[#This Row],[Size of land (m2)]]*Table1[[#This Row],[Land Unit Rate ($/m2)]]</f>
        <v>268680.82966435485</v>
      </c>
      <c r="N686" s="261">
        <v>2021</v>
      </c>
      <c r="O686" s="219">
        <f>ROUND(IF(Table1[[#This Row],[Valuation Year]]=2016,(Table1[[#This Row],[Total Construction Cost ($)]]+Table1[[#This Row],[Land Value]])*('General Input Sheet'!$G$38/'General Input Sheet'!$G$43),Table1[[#This Row],[Total Construction Cost ($)]]+Table1[[#This Row],[Land Value]]),0)</f>
        <v>395074</v>
      </c>
      <c r="P686" s="139" t="str" cm="1">
        <f t="array" ref="P686">_xlfn.IFS(Table1[[#This Row],[Asset Class]]&lt;&gt;"Local","y",P$11=$E686,"y",Table1[[#This Row],[Asset Class]]="Local","")</f>
        <v>y</v>
      </c>
      <c r="Q686" s="99" t="str" cm="1">
        <f t="array" ref="Q686">_xlfn.IFS(Table1[[#This Row],[Asset Class]]&lt;&gt;"Local","y",Q$11=$E686,"y",Table1[[#This Row],[Asset Class]]="Local","")</f>
        <v>y</v>
      </c>
      <c r="R686" s="99" t="str" cm="1">
        <f t="array" ref="R686">_xlfn.IFS(Table1[[#This Row],[Asset Class]]&lt;&gt;"Local","y",R$11=$E686,"y",Table1[[#This Row],[Asset Class]]="Local","")</f>
        <v>y</v>
      </c>
      <c r="S686" s="358" t="str" cm="1">
        <f t="array" ref="S686">_xlfn.IFS(Table1[[#This Row],[Asset Class]]&lt;&gt;"Local","y",S$11=$E686,"y",Table1[[#This Row],[Asset Class]]="Local","")</f>
        <v>y</v>
      </c>
      <c r="U686" s="109">
        <f>IF(Table1[[#This Row],[Asset Class]]&lt;&gt;"Local",0.25,IF(P686="y",1,""))</f>
        <v>0.25</v>
      </c>
      <c r="V686" s="435">
        <f>IF(Table1[[#This Row],[Asset Class]]&lt;&gt;"Local",0.25,IF(Q686="y",1,""))</f>
        <v>0.25</v>
      </c>
      <c r="W686" s="435">
        <f>IF(Table1[[#This Row],[Asset Class]]&lt;&gt;"Local",0.25,IF(R686="y",1,""))</f>
        <v>0.25</v>
      </c>
      <c r="X686" s="435">
        <f>IF(Table1[[#This Row],[Asset Class]]&lt;&gt;"Local",0.25,IF(S686="y",1,""))</f>
        <v>0.25</v>
      </c>
      <c r="Y686" s="109">
        <f t="shared" si="61"/>
        <v>1</v>
      </c>
      <c r="AA686" s="274">
        <f t="shared" si="62"/>
        <v>98768.5</v>
      </c>
      <c r="AB686" s="275">
        <f t="shared" si="63"/>
        <v>98768.5</v>
      </c>
      <c r="AC686" s="275">
        <f t="shared" si="64"/>
        <v>98768.5</v>
      </c>
      <c r="AD686" s="275">
        <f t="shared" si="65"/>
        <v>98768.5</v>
      </c>
      <c r="AE686" s="276">
        <f t="shared" si="66"/>
        <v>395074</v>
      </c>
    </row>
    <row r="687" spans="2:31">
      <c r="B687" s="227" t="s">
        <v>1193</v>
      </c>
      <c r="C687" s="228" t="s">
        <v>1194</v>
      </c>
      <c r="D687" s="228" t="s">
        <v>105</v>
      </c>
      <c r="E687" s="228" t="s">
        <v>101</v>
      </c>
      <c r="F687" s="258" t="s">
        <v>107</v>
      </c>
      <c r="G687" s="374">
        <v>0.5</v>
      </c>
      <c r="H687" s="377">
        <v>20151.628827374865</v>
      </c>
      <c r="I687" s="382">
        <v>452.87898632773505</v>
      </c>
      <c r="J687" s="349">
        <f>Table1[[#This Row],[Embellishment Area (m2)]]*Table1[[#This Row],[Construction Unit Rate ($/m)]]*Table1[[#This Row],[Embellishment Area Factor]]</f>
        <v>4563124.618097146</v>
      </c>
      <c r="K687" s="263">
        <v>40303.25765474973</v>
      </c>
      <c r="L687" s="354">
        <v>140.14546069071523</v>
      </c>
      <c r="M687" s="101">
        <f>Table1[[#This Row],[Size of land (m2)]]*Table1[[#This Row],[Land Unit Rate ($/m2)]]</f>
        <v>5648318.6113614962</v>
      </c>
      <c r="N687" s="261">
        <v>2021</v>
      </c>
      <c r="O687" s="219">
        <f>ROUND(IF(Table1[[#This Row],[Valuation Year]]=2016,(Table1[[#This Row],[Total Construction Cost ($)]]+Table1[[#This Row],[Land Value]])*('General Input Sheet'!$G$38/'General Input Sheet'!$G$43),Table1[[#This Row],[Total Construction Cost ($)]]+Table1[[#This Row],[Land Value]]),0)</f>
        <v>10211443</v>
      </c>
      <c r="P687" s="139" t="str" cm="1">
        <f t="array" ref="P687">_xlfn.IFS(Table1[[#This Row],[Asset Class]]&lt;&gt;"Local","y",P$11=$E687,"y",Table1[[#This Row],[Asset Class]]="Local","")</f>
        <v>y</v>
      </c>
      <c r="Q687" s="99" t="str" cm="1">
        <f t="array" ref="Q687">_xlfn.IFS(Table1[[#This Row],[Asset Class]]&lt;&gt;"Local","y",Q$11=$E687,"y",Table1[[#This Row],[Asset Class]]="Local","")</f>
        <v>y</v>
      </c>
      <c r="R687" s="99" t="str" cm="1">
        <f t="array" ref="R687">_xlfn.IFS(Table1[[#This Row],[Asset Class]]&lt;&gt;"Local","y",R$11=$E687,"y",Table1[[#This Row],[Asset Class]]="Local","")</f>
        <v>y</v>
      </c>
      <c r="S687" s="358" t="str" cm="1">
        <f t="array" ref="S687">_xlfn.IFS(Table1[[#This Row],[Asset Class]]&lt;&gt;"Local","y",S$11=$E687,"y",Table1[[#This Row],[Asset Class]]="Local","")</f>
        <v>y</v>
      </c>
      <c r="U687" s="109">
        <f>IF(Table1[[#This Row],[Asset Class]]&lt;&gt;"Local",0.25,IF(P687="y",1,""))</f>
        <v>0.25</v>
      </c>
      <c r="V687" s="435">
        <f>IF(Table1[[#This Row],[Asset Class]]&lt;&gt;"Local",0.25,IF(Q687="y",1,""))</f>
        <v>0.25</v>
      </c>
      <c r="W687" s="435">
        <f>IF(Table1[[#This Row],[Asset Class]]&lt;&gt;"Local",0.25,IF(R687="y",1,""))</f>
        <v>0.25</v>
      </c>
      <c r="X687" s="435">
        <f>IF(Table1[[#This Row],[Asset Class]]&lt;&gt;"Local",0.25,IF(S687="y",1,""))</f>
        <v>0.25</v>
      </c>
      <c r="Y687" s="109">
        <f t="shared" si="61"/>
        <v>1</v>
      </c>
      <c r="AA687" s="274">
        <f t="shared" si="62"/>
        <v>2552860.75</v>
      </c>
      <c r="AB687" s="275">
        <f t="shared" si="63"/>
        <v>2552860.75</v>
      </c>
      <c r="AC687" s="275">
        <f t="shared" si="64"/>
        <v>2552860.75</v>
      </c>
      <c r="AD687" s="275">
        <f t="shared" si="65"/>
        <v>2552860.75</v>
      </c>
      <c r="AE687" s="276">
        <f t="shared" si="66"/>
        <v>10211443</v>
      </c>
    </row>
    <row r="688" spans="2:31">
      <c r="B688" s="227" t="s">
        <v>1195</v>
      </c>
      <c r="C688" s="228" t="s">
        <v>1196</v>
      </c>
      <c r="D688" s="228" t="s">
        <v>110</v>
      </c>
      <c r="E688" s="228" t="s">
        <v>101</v>
      </c>
      <c r="F688" s="258" t="s">
        <v>107</v>
      </c>
      <c r="G688" s="374">
        <v>0.5</v>
      </c>
      <c r="H688" s="377">
        <v>657.50746342683249</v>
      </c>
      <c r="I688" s="382">
        <v>143.96305955739601</v>
      </c>
      <c r="J688" s="349">
        <f>Table1[[#This Row],[Embellishment Area (m2)]]*Table1[[#This Row],[Construction Unit Rate ($/m)]]*Table1[[#This Row],[Embellishment Area Factor]]</f>
        <v>47328.393058374728</v>
      </c>
      <c r="K688" s="263">
        <v>1315.014926853665</v>
      </c>
      <c r="L688" s="354">
        <v>39.027494808321961</v>
      </c>
      <c r="M688" s="101">
        <f>Table1[[#This Row],[Size of land (m2)]]*Table1[[#This Row],[Land Unit Rate ($/m2)]]</f>
        <v>51321.738230647294</v>
      </c>
      <c r="N688" s="261">
        <v>2021</v>
      </c>
      <c r="O688" s="219">
        <f>ROUND(IF(Table1[[#This Row],[Valuation Year]]=2016,(Table1[[#This Row],[Total Construction Cost ($)]]+Table1[[#This Row],[Land Value]])*('General Input Sheet'!$G$38/'General Input Sheet'!$G$43),Table1[[#This Row],[Total Construction Cost ($)]]+Table1[[#This Row],[Land Value]]),0)</f>
        <v>98650</v>
      </c>
      <c r="P688" s="139" t="str" cm="1">
        <f t="array" ref="P688">_xlfn.IFS(Table1[[#This Row],[Asset Class]]&lt;&gt;"Local","y",P$11=$E688,"y",Table1[[#This Row],[Asset Class]]="Local","")</f>
        <v/>
      </c>
      <c r="Q688" s="99" t="str" cm="1">
        <f t="array" ref="Q688">_xlfn.IFS(Table1[[#This Row],[Asset Class]]&lt;&gt;"Local","y",Q$11=$E688,"y",Table1[[#This Row],[Asset Class]]="Local","")</f>
        <v/>
      </c>
      <c r="R688" s="99" t="str" cm="1">
        <f t="array" ref="R688">_xlfn.IFS(Table1[[#This Row],[Asset Class]]&lt;&gt;"Local","y",R$11=$E688,"y",Table1[[#This Row],[Asset Class]]="Local","")</f>
        <v>y</v>
      </c>
      <c r="S688" s="358" t="str" cm="1">
        <f t="array" ref="S688">_xlfn.IFS(Table1[[#This Row],[Asset Class]]&lt;&gt;"Local","y",S$11=$E688,"y",Table1[[#This Row],[Asset Class]]="Local","")</f>
        <v/>
      </c>
      <c r="U688" s="109" t="str">
        <f>IF(Table1[[#This Row],[Asset Class]]&lt;&gt;"Local",0.25,IF(P688="y",1,""))</f>
        <v/>
      </c>
      <c r="V688" s="435" t="str">
        <f>IF(Table1[[#This Row],[Asset Class]]&lt;&gt;"Local",0.25,IF(Q688="y",1,""))</f>
        <v/>
      </c>
      <c r="W688" s="435">
        <f>IF(Table1[[#This Row],[Asset Class]]&lt;&gt;"Local",0.25,IF(R688="y",1,""))</f>
        <v>1</v>
      </c>
      <c r="X688" s="435" t="str">
        <f>IF(Table1[[#This Row],[Asset Class]]&lt;&gt;"Local",0.25,IF(S688="y",1,""))</f>
        <v/>
      </c>
      <c r="Y688" s="109">
        <f t="shared" si="61"/>
        <v>1</v>
      </c>
      <c r="AA688" s="274" t="str">
        <f t="shared" si="62"/>
        <v/>
      </c>
      <c r="AB688" s="275" t="str">
        <f t="shared" si="63"/>
        <v/>
      </c>
      <c r="AC688" s="275">
        <f t="shared" si="64"/>
        <v>98650</v>
      </c>
      <c r="AD688" s="275" t="str">
        <f t="shared" si="65"/>
        <v/>
      </c>
      <c r="AE688" s="276">
        <f t="shared" si="66"/>
        <v>98650</v>
      </c>
    </row>
    <row r="689" spans="2:31">
      <c r="B689" s="227" t="s">
        <v>1197</v>
      </c>
      <c r="C689" s="228" t="s">
        <v>1198</v>
      </c>
      <c r="D689" s="228" t="s">
        <v>110</v>
      </c>
      <c r="E689" s="228" t="s">
        <v>101</v>
      </c>
      <c r="F689" s="258" t="s">
        <v>107</v>
      </c>
      <c r="G689" s="374">
        <v>0.5</v>
      </c>
      <c r="H689" s="377">
        <v>1805.0023851142864</v>
      </c>
      <c r="I689" s="382">
        <v>143.96305955739601</v>
      </c>
      <c r="J689" s="349">
        <f>Table1[[#This Row],[Embellishment Area (m2)]]*Table1[[#This Row],[Construction Unit Rate ($/m)]]*Table1[[#This Row],[Embellishment Area Factor]]</f>
        <v>129926.83293472494</v>
      </c>
      <c r="K689" s="263">
        <v>3610.0047702285729</v>
      </c>
      <c r="L689" s="354">
        <v>39.027494808321961</v>
      </c>
      <c r="M689" s="101">
        <f>Table1[[#This Row],[Size of land (m2)]]*Table1[[#This Row],[Land Unit Rate ($/m2)]]</f>
        <v>140889.44242811314</v>
      </c>
      <c r="N689" s="261">
        <v>2021</v>
      </c>
      <c r="O689" s="219">
        <f>ROUND(IF(Table1[[#This Row],[Valuation Year]]=2016,(Table1[[#This Row],[Total Construction Cost ($)]]+Table1[[#This Row],[Land Value]])*('General Input Sheet'!$G$38/'General Input Sheet'!$G$43),Table1[[#This Row],[Total Construction Cost ($)]]+Table1[[#This Row],[Land Value]]),0)</f>
        <v>270816</v>
      </c>
      <c r="P689" s="139" t="str" cm="1">
        <f t="array" ref="P689">_xlfn.IFS(Table1[[#This Row],[Asset Class]]&lt;&gt;"Local","y",P$11=$E689,"y",Table1[[#This Row],[Asset Class]]="Local","")</f>
        <v/>
      </c>
      <c r="Q689" s="99" t="str" cm="1">
        <f t="array" ref="Q689">_xlfn.IFS(Table1[[#This Row],[Asset Class]]&lt;&gt;"Local","y",Q$11=$E689,"y",Table1[[#This Row],[Asset Class]]="Local","")</f>
        <v/>
      </c>
      <c r="R689" s="99" t="str" cm="1">
        <f t="array" ref="R689">_xlfn.IFS(Table1[[#This Row],[Asset Class]]&lt;&gt;"Local","y",R$11=$E689,"y",Table1[[#This Row],[Asset Class]]="Local","")</f>
        <v>y</v>
      </c>
      <c r="S689" s="358" t="str" cm="1">
        <f t="array" ref="S689">_xlfn.IFS(Table1[[#This Row],[Asset Class]]&lt;&gt;"Local","y",S$11=$E689,"y",Table1[[#This Row],[Asset Class]]="Local","")</f>
        <v/>
      </c>
      <c r="U689" s="109" t="str">
        <f>IF(Table1[[#This Row],[Asset Class]]&lt;&gt;"Local",0.25,IF(P689="y",1,""))</f>
        <v/>
      </c>
      <c r="V689" s="435" t="str">
        <f>IF(Table1[[#This Row],[Asset Class]]&lt;&gt;"Local",0.25,IF(Q689="y",1,""))</f>
        <v/>
      </c>
      <c r="W689" s="435">
        <f>IF(Table1[[#This Row],[Asset Class]]&lt;&gt;"Local",0.25,IF(R689="y",1,""))</f>
        <v>1</v>
      </c>
      <c r="X689" s="435" t="str">
        <f>IF(Table1[[#This Row],[Asset Class]]&lt;&gt;"Local",0.25,IF(S689="y",1,""))</f>
        <v/>
      </c>
      <c r="Y689" s="109">
        <f t="shared" si="61"/>
        <v>1</v>
      </c>
      <c r="AA689" s="274" t="str">
        <f t="shared" si="62"/>
        <v/>
      </c>
      <c r="AB689" s="275" t="str">
        <f t="shared" si="63"/>
        <v/>
      </c>
      <c r="AC689" s="275">
        <f t="shared" si="64"/>
        <v>270816</v>
      </c>
      <c r="AD689" s="275" t="str">
        <f t="shared" si="65"/>
        <v/>
      </c>
      <c r="AE689" s="276">
        <f t="shared" si="66"/>
        <v>270816</v>
      </c>
    </row>
    <row r="690" spans="2:31">
      <c r="B690" s="227" t="s">
        <v>1199</v>
      </c>
      <c r="C690" s="228" t="s">
        <v>1200</v>
      </c>
      <c r="D690" s="228" t="s">
        <v>110</v>
      </c>
      <c r="E690" s="228" t="s">
        <v>101</v>
      </c>
      <c r="F690" s="258" t="s">
        <v>107</v>
      </c>
      <c r="G690" s="374">
        <v>0.5</v>
      </c>
      <c r="H690" s="377">
        <v>395.22171593687324</v>
      </c>
      <c r="I690" s="382">
        <v>143.96305955739601</v>
      </c>
      <c r="J690" s="349">
        <f>Table1[[#This Row],[Embellishment Area (m2)]]*Table1[[#This Row],[Construction Unit Rate ($/m)]]*Table1[[#This Row],[Embellishment Area Factor]]</f>
        <v>28448.663714898164</v>
      </c>
      <c r="K690" s="263">
        <v>790.44343187374648</v>
      </c>
      <c r="L690" s="354">
        <v>39.027494808321961</v>
      </c>
      <c r="M690" s="101">
        <f>Table1[[#This Row],[Size of land (m2)]]*Table1[[#This Row],[Land Unit Rate ($/m2)]]</f>
        <v>30849.026933724836</v>
      </c>
      <c r="N690" s="261">
        <v>2021</v>
      </c>
      <c r="O690" s="219">
        <f>ROUND(IF(Table1[[#This Row],[Valuation Year]]=2016,(Table1[[#This Row],[Total Construction Cost ($)]]+Table1[[#This Row],[Land Value]])*('General Input Sheet'!$G$38/'General Input Sheet'!$G$43),Table1[[#This Row],[Total Construction Cost ($)]]+Table1[[#This Row],[Land Value]]),0)</f>
        <v>59298</v>
      </c>
      <c r="P690" s="139" t="str" cm="1">
        <f t="array" ref="P690">_xlfn.IFS(Table1[[#This Row],[Asset Class]]&lt;&gt;"Local","y",P$11=$E690,"y",Table1[[#This Row],[Asset Class]]="Local","")</f>
        <v/>
      </c>
      <c r="Q690" s="99" t="str" cm="1">
        <f t="array" ref="Q690">_xlfn.IFS(Table1[[#This Row],[Asset Class]]&lt;&gt;"Local","y",Q$11=$E690,"y",Table1[[#This Row],[Asset Class]]="Local","")</f>
        <v/>
      </c>
      <c r="R690" s="99" t="str" cm="1">
        <f t="array" ref="R690">_xlfn.IFS(Table1[[#This Row],[Asset Class]]&lt;&gt;"Local","y",R$11=$E690,"y",Table1[[#This Row],[Asset Class]]="Local","")</f>
        <v>y</v>
      </c>
      <c r="S690" s="358" t="str" cm="1">
        <f t="array" ref="S690">_xlfn.IFS(Table1[[#This Row],[Asset Class]]&lt;&gt;"Local","y",S$11=$E690,"y",Table1[[#This Row],[Asset Class]]="Local","")</f>
        <v/>
      </c>
      <c r="U690" s="109" t="str">
        <f>IF(Table1[[#This Row],[Asset Class]]&lt;&gt;"Local",0.25,IF(P690="y",1,""))</f>
        <v/>
      </c>
      <c r="V690" s="435" t="str">
        <f>IF(Table1[[#This Row],[Asset Class]]&lt;&gt;"Local",0.25,IF(Q690="y",1,""))</f>
        <v/>
      </c>
      <c r="W690" s="435">
        <f>IF(Table1[[#This Row],[Asset Class]]&lt;&gt;"Local",0.25,IF(R690="y",1,""))</f>
        <v>1</v>
      </c>
      <c r="X690" s="435" t="str">
        <f>IF(Table1[[#This Row],[Asset Class]]&lt;&gt;"Local",0.25,IF(S690="y",1,""))</f>
        <v/>
      </c>
      <c r="Y690" s="109">
        <f t="shared" si="61"/>
        <v>1</v>
      </c>
      <c r="AA690" s="274" t="str">
        <f t="shared" si="62"/>
        <v/>
      </c>
      <c r="AB690" s="275" t="str">
        <f t="shared" si="63"/>
        <v/>
      </c>
      <c r="AC690" s="275">
        <f t="shared" si="64"/>
        <v>59298</v>
      </c>
      <c r="AD690" s="275" t="str">
        <f t="shared" si="65"/>
        <v/>
      </c>
      <c r="AE690" s="276">
        <f t="shared" si="66"/>
        <v>59298</v>
      </c>
    </row>
    <row r="691" spans="2:31">
      <c r="B691" s="227" t="s">
        <v>1199</v>
      </c>
      <c r="C691" s="228" t="s">
        <v>1201</v>
      </c>
      <c r="D691" s="228" t="s">
        <v>110</v>
      </c>
      <c r="E691" s="228" t="s">
        <v>101</v>
      </c>
      <c r="F691" s="258" t="s">
        <v>102</v>
      </c>
      <c r="G691" s="374">
        <v>0.5</v>
      </c>
      <c r="H691" s="377">
        <v>20248.961966400999</v>
      </c>
      <c r="I691" s="382">
        <v>143.96305955739601</v>
      </c>
      <c r="J691" s="349">
        <f>Table1[[#This Row],[Embellishment Area (m2)]]*Table1[[#This Row],[Construction Unit Rate ($/m)]]*Table1[[#This Row],[Embellishment Area Factor]]</f>
        <v>1457551.2587722167</v>
      </c>
      <c r="K691" s="263">
        <v>40497.923932801998</v>
      </c>
      <c r="L691" s="354">
        <v>39.027494808321961</v>
      </c>
      <c r="M691" s="101">
        <f>Table1[[#This Row],[Size of land (m2)]]*Table1[[#This Row],[Land Unit Rate ($/m2)]]</f>
        <v>1580532.5160352476</v>
      </c>
      <c r="N691" s="261">
        <v>2021</v>
      </c>
      <c r="O691" s="219">
        <f>ROUND(IF(Table1[[#This Row],[Valuation Year]]=2016,(Table1[[#This Row],[Total Construction Cost ($)]]+Table1[[#This Row],[Land Value]])*('General Input Sheet'!$G$38/'General Input Sheet'!$G$43),Table1[[#This Row],[Total Construction Cost ($)]]+Table1[[#This Row],[Land Value]]),0)</f>
        <v>3038084</v>
      </c>
      <c r="P691" s="139" t="str" cm="1">
        <f t="array" ref="P691">_xlfn.IFS(Table1[[#This Row],[Asset Class]]&lt;&gt;"Local","y",P$11=$E691,"y",Table1[[#This Row],[Asset Class]]="Local","")</f>
        <v/>
      </c>
      <c r="Q691" s="99" t="str" cm="1">
        <f t="array" ref="Q691">_xlfn.IFS(Table1[[#This Row],[Asset Class]]&lt;&gt;"Local","y",Q$11=$E691,"y",Table1[[#This Row],[Asset Class]]="Local","")</f>
        <v/>
      </c>
      <c r="R691" s="99" t="str" cm="1">
        <f t="array" ref="R691">_xlfn.IFS(Table1[[#This Row],[Asset Class]]&lt;&gt;"Local","y",R$11=$E691,"y",Table1[[#This Row],[Asset Class]]="Local","")</f>
        <v>y</v>
      </c>
      <c r="S691" s="358" t="str" cm="1">
        <f t="array" ref="S691">_xlfn.IFS(Table1[[#This Row],[Asset Class]]&lt;&gt;"Local","y",S$11=$E691,"y",Table1[[#This Row],[Asset Class]]="Local","")</f>
        <v/>
      </c>
      <c r="U691" s="109" t="str">
        <f>IF(Table1[[#This Row],[Asset Class]]&lt;&gt;"Local",0.25,IF(P691="y",1,""))</f>
        <v/>
      </c>
      <c r="V691" s="435" t="str">
        <f>IF(Table1[[#This Row],[Asset Class]]&lt;&gt;"Local",0.25,IF(Q691="y",1,""))</f>
        <v/>
      </c>
      <c r="W691" s="435">
        <f>IF(Table1[[#This Row],[Asset Class]]&lt;&gt;"Local",0.25,IF(R691="y",1,""))</f>
        <v>1</v>
      </c>
      <c r="X691" s="435" t="str">
        <f>IF(Table1[[#This Row],[Asset Class]]&lt;&gt;"Local",0.25,IF(S691="y",1,""))</f>
        <v/>
      </c>
      <c r="Y691" s="109">
        <f t="shared" si="61"/>
        <v>1</v>
      </c>
      <c r="AA691" s="274" t="str">
        <f t="shared" si="62"/>
        <v/>
      </c>
      <c r="AB691" s="275" t="str">
        <f t="shared" si="63"/>
        <v/>
      </c>
      <c r="AC691" s="275">
        <f t="shared" si="64"/>
        <v>3038084</v>
      </c>
      <c r="AD691" s="275" t="str">
        <f t="shared" si="65"/>
        <v/>
      </c>
      <c r="AE691" s="276">
        <f t="shared" si="66"/>
        <v>3038084</v>
      </c>
    </row>
    <row r="692" spans="2:31">
      <c r="B692" s="227" t="s">
        <v>1199</v>
      </c>
      <c r="C692" s="228" t="s">
        <v>1202</v>
      </c>
      <c r="D692" s="228" t="s">
        <v>110</v>
      </c>
      <c r="E692" s="228" t="s">
        <v>101</v>
      </c>
      <c r="F692" s="258" t="s">
        <v>107</v>
      </c>
      <c r="G692" s="374">
        <v>0.5</v>
      </c>
      <c r="H692" s="377">
        <v>21.330215337647331</v>
      </c>
      <c r="I692" s="382">
        <v>143.96305955739601</v>
      </c>
      <c r="J692" s="349">
        <f>Table1[[#This Row],[Embellishment Area (m2)]]*Table1[[#This Row],[Construction Unit Rate ($/m)]]*Table1[[#This Row],[Embellishment Area Factor]]</f>
        <v>1535.3815305129024</v>
      </c>
      <c r="K692" s="263">
        <v>42.660430675294663</v>
      </c>
      <c r="L692" s="354">
        <v>39.027494808321961</v>
      </c>
      <c r="M692" s="101">
        <f>Table1[[#This Row],[Size of land (m2)]]*Table1[[#This Row],[Land Unit Rate ($/m2)]]</f>
        <v>1664.9297367008414</v>
      </c>
      <c r="N692" s="261">
        <v>2021</v>
      </c>
      <c r="O692" s="219">
        <f>ROUND(IF(Table1[[#This Row],[Valuation Year]]=2016,(Table1[[#This Row],[Total Construction Cost ($)]]+Table1[[#This Row],[Land Value]])*('General Input Sheet'!$G$38/'General Input Sheet'!$G$43),Table1[[#This Row],[Total Construction Cost ($)]]+Table1[[#This Row],[Land Value]]),0)</f>
        <v>3200</v>
      </c>
      <c r="P692" s="139" t="str" cm="1">
        <f t="array" ref="P692">_xlfn.IFS(Table1[[#This Row],[Asset Class]]&lt;&gt;"Local","y",P$11=$E692,"y",Table1[[#This Row],[Asset Class]]="Local","")</f>
        <v/>
      </c>
      <c r="Q692" s="99" t="str" cm="1">
        <f t="array" ref="Q692">_xlfn.IFS(Table1[[#This Row],[Asset Class]]&lt;&gt;"Local","y",Q$11=$E692,"y",Table1[[#This Row],[Asset Class]]="Local","")</f>
        <v/>
      </c>
      <c r="R692" s="99" t="str" cm="1">
        <f t="array" ref="R692">_xlfn.IFS(Table1[[#This Row],[Asset Class]]&lt;&gt;"Local","y",R$11=$E692,"y",Table1[[#This Row],[Asset Class]]="Local","")</f>
        <v>y</v>
      </c>
      <c r="S692" s="358" t="str" cm="1">
        <f t="array" ref="S692">_xlfn.IFS(Table1[[#This Row],[Asset Class]]&lt;&gt;"Local","y",S$11=$E692,"y",Table1[[#This Row],[Asset Class]]="Local","")</f>
        <v/>
      </c>
      <c r="U692" s="109" t="str">
        <f>IF(Table1[[#This Row],[Asset Class]]&lt;&gt;"Local",0.25,IF(P692="y",1,""))</f>
        <v/>
      </c>
      <c r="V692" s="435" t="str">
        <f>IF(Table1[[#This Row],[Asset Class]]&lt;&gt;"Local",0.25,IF(Q692="y",1,""))</f>
        <v/>
      </c>
      <c r="W692" s="435">
        <f>IF(Table1[[#This Row],[Asset Class]]&lt;&gt;"Local",0.25,IF(R692="y",1,""))</f>
        <v>1</v>
      </c>
      <c r="X692" s="435" t="str">
        <f>IF(Table1[[#This Row],[Asset Class]]&lt;&gt;"Local",0.25,IF(S692="y",1,""))</f>
        <v/>
      </c>
      <c r="Y692" s="109">
        <f t="shared" si="61"/>
        <v>1</v>
      </c>
      <c r="AA692" s="274" t="str">
        <f t="shared" si="62"/>
        <v/>
      </c>
      <c r="AB692" s="275" t="str">
        <f t="shared" si="63"/>
        <v/>
      </c>
      <c r="AC692" s="275">
        <f t="shared" si="64"/>
        <v>3200</v>
      </c>
      <c r="AD692" s="275" t="str">
        <f t="shared" si="65"/>
        <v/>
      </c>
      <c r="AE692" s="276">
        <f t="shared" si="66"/>
        <v>3200</v>
      </c>
    </row>
    <row r="693" spans="2:31">
      <c r="B693" s="227" t="s">
        <v>1199</v>
      </c>
      <c r="C693" s="228" t="s">
        <v>1203</v>
      </c>
      <c r="D693" s="228" t="s">
        <v>110</v>
      </c>
      <c r="E693" s="228" t="s">
        <v>101</v>
      </c>
      <c r="F693" s="258" t="s">
        <v>107</v>
      </c>
      <c r="G693" s="374">
        <v>0.5</v>
      </c>
      <c r="H693" s="377">
        <v>1527.5903726702495</v>
      </c>
      <c r="I693" s="382">
        <v>143.96305955739601</v>
      </c>
      <c r="J693" s="349">
        <f>Table1[[#This Row],[Embellishment Area (m2)]]*Table1[[#This Row],[Construction Unit Rate ($/m)]]*Table1[[#This Row],[Embellishment Area Factor]]</f>
        <v>109958.29190001595</v>
      </c>
      <c r="K693" s="263">
        <v>3055.180745340499</v>
      </c>
      <c r="L693" s="354">
        <v>39.027494808321961</v>
      </c>
      <c r="M693" s="101">
        <f>Table1[[#This Row],[Size of land (m2)]]*Table1[[#This Row],[Land Unit Rate ($/m2)]]</f>
        <v>119236.05067726155</v>
      </c>
      <c r="N693" s="261">
        <v>2021</v>
      </c>
      <c r="O693" s="219">
        <f>ROUND(IF(Table1[[#This Row],[Valuation Year]]=2016,(Table1[[#This Row],[Total Construction Cost ($)]]+Table1[[#This Row],[Land Value]])*('General Input Sheet'!$G$38/'General Input Sheet'!$G$43),Table1[[#This Row],[Total Construction Cost ($)]]+Table1[[#This Row],[Land Value]]),0)</f>
        <v>229194</v>
      </c>
      <c r="P693" s="139" t="str" cm="1">
        <f t="array" ref="P693">_xlfn.IFS(Table1[[#This Row],[Asset Class]]&lt;&gt;"Local","y",P$11=$E693,"y",Table1[[#This Row],[Asset Class]]="Local","")</f>
        <v/>
      </c>
      <c r="Q693" s="99" t="str" cm="1">
        <f t="array" ref="Q693">_xlfn.IFS(Table1[[#This Row],[Asset Class]]&lt;&gt;"Local","y",Q$11=$E693,"y",Table1[[#This Row],[Asset Class]]="Local","")</f>
        <v/>
      </c>
      <c r="R693" s="99" t="str" cm="1">
        <f t="array" ref="R693">_xlfn.IFS(Table1[[#This Row],[Asset Class]]&lt;&gt;"Local","y",R$11=$E693,"y",Table1[[#This Row],[Asset Class]]="Local","")</f>
        <v>y</v>
      </c>
      <c r="S693" s="358" t="str" cm="1">
        <f t="array" ref="S693">_xlfn.IFS(Table1[[#This Row],[Asset Class]]&lt;&gt;"Local","y",S$11=$E693,"y",Table1[[#This Row],[Asset Class]]="Local","")</f>
        <v/>
      </c>
      <c r="U693" s="109" t="str">
        <f>IF(Table1[[#This Row],[Asset Class]]&lt;&gt;"Local",0.25,IF(P693="y",1,""))</f>
        <v/>
      </c>
      <c r="V693" s="435" t="str">
        <f>IF(Table1[[#This Row],[Asset Class]]&lt;&gt;"Local",0.25,IF(Q693="y",1,""))</f>
        <v/>
      </c>
      <c r="W693" s="435">
        <f>IF(Table1[[#This Row],[Asset Class]]&lt;&gt;"Local",0.25,IF(R693="y",1,""))</f>
        <v>1</v>
      </c>
      <c r="X693" s="435" t="str">
        <f>IF(Table1[[#This Row],[Asset Class]]&lt;&gt;"Local",0.25,IF(S693="y",1,""))</f>
        <v/>
      </c>
      <c r="Y693" s="109">
        <f t="shared" si="61"/>
        <v>1</v>
      </c>
      <c r="AA693" s="274" t="str">
        <f t="shared" si="62"/>
        <v/>
      </c>
      <c r="AB693" s="275" t="str">
        <f t="shared" si="63"/>
        <v/>
      </c>
      <c r="AC693" s="275">
        <f t="shared" si="64"/>
        <v>229194</v>
      </c>
      <c r="AD693" s="275" t="str">
        <f t="shared" si="65"/>
        <v/>
      </c>
      <c r="AE693" s="276">
        <f t="shared" si="66"/>
        <v>229194</v>
      </c>
    </row>
    <row r="694" spans="2:31">
      <c r="B694" s="227" t="s">
        <v>1204</v>
      </c>
      <c r="C694" s="228" t="s">
        <v>1205</v>
      </c>
      <c r="D694" s="228" t="s">
        <v>110</v>
      </c>
      <c r="E694" s="228" t="s">
        <v>101</v>
      </c>
      <c r="F694" s="258" t="s">
        <v>102</v>
      </c>
      <c r="G694" s="374">
        <v>0.5</v>
      </c>
      <c r="H694" s="377">
        <v>2706.3574397666707</v>
      </c>
      <c r="I694" s="382">
        <v>143.96305955739601</v>
      </c>
      <c r="J694" s="349">
        <f>Table1[[#This Row],[Embellishment Area (m2)]]*Table1[[#This Row],[Construction Unit Rate ($/m)]]*Table1[[#This Row],[Embellishment Area Factor]]</f>
        <v>194807.74864236551</v>
      </c>
      <c r="K694" s="263">
        <v>5412.7148795333414</v>
      </c>
      <c r="L694" s="354">
        <v>39.027494808321961</v>
      </c>
      <c r="M694" s="101">
        <f>Table1[[#This Row],[Size of land (m2)]]*Table1[[#This Row],[Land Unit Rate ($/m2)]]</f>
        <v>211244.70185991452</v>
      </c>
      <c r="N694" s="261">
        <v>2021</v>
      </c>
      <c r="O694" s="219">
        <f>ROUND(IF(Table1[[#This Row],[Valuation Year]]=2016,(Table1[[#This Row],[Total Construction Cost ($)]]+Table1[[#This Row],[Land Value]])*('General Input Sheet'!$G$38/'General Input Sheet'!$G$43),Table1[[#This Row],[Total Construction Cost ($)]]+Table1[[#This Row],[Land Value]]),0)</f>
        <v>406052</v>
      </c>
      <c r="P694" s="139" t="str" cm="1">
        <f t="array" ref="P694">_xlfn.IFS(Table1[[#This Row],[Asset Class]]&lt;&gt;"Local","y",P$11=$E694,"y",Table1[[#This Row],[Asset Class]]="Local","")</f>
        <v/>
      </c>
      <c r="Q694" s="99" t="str" cm="1">
        <f t="array" ref="Q694">_xlfn.IFS(Table1[[#This Row],[Asset Class]]&lt;&gt;"Local","y",Q$11=$E694,"y",Table1[[#This Row],[Asset Class]]="Local","")</f>
        <v/>
      </c>
      <c r="R694" s="99" t="str" cm="1">
        <f t="array" ref="R694">_xlfn.IFS(Table1[[#This Row],[Asset Class]]&lt;&gt;"Local","y",R$11=$E694,"y",Table1[[#This Row],[Asset Class]]="Local","")</f>
        <v>y</v>
      </c>
      <c r="S694" s="358" t="str" cm="1">
        <f t="array" ref="S694">_xlfn.IFS(Table1[[#This Row],[Asset Class]]&lt;&gt;"Local","y",S$11=$E694,"y",Table1[[#This Row],[Asset Class]]="Local","")</f>
        <v/>
      </c>
      <c r="U694" s="109" t="str">
        <f>IF(Table1[[#This Row],[Asset Class]]&lt;&gt;"Local",0.25,IF(P694="y",1,""))</f>
        <v/>
      </c>
      <c r="V694" s="435" t="str">
        <f>IF(Table1[[#This Row],[Asset Class]]&lt;&gt;"Local",0.25,IF(Q694="y",1,""))</f>
        <v/>
      </c>
      <c r="W694" s="435">
        <f>IF(Table1[[#This Row],[Asset Class]]&lt;&gt;"Local",0.25,IF(R694="y",1,""))</f>
        <v>1</v>
      </c>
      <c r="X694" s="435" t="str">
        <f>IF(Table1[[#This Row],[Asset Class]]&lt;&gt;"Local",0.25,IF(S694="y",1,""))</f>
        <v/>
      </c>
      <c r="Y694" s="109">
        <f t="shared" si="61"/>
        <v>1</v>
      </c>
      <c r="AA694" s="274" t="str">
        <f t="shared" si="62"/>
        <v/>
      </c>
      <c r="AB694" s="275" t="str">
        <f t="shared" si="63"/>
        <v/>
      </c>
      <c r="AC694" s="275">
        <f t="shared" si="64"/>
        <v>406052</v>
      </c>
      <c r="AD694" s="275" t="str">
        <f t="shared" si="65"/>
        <v/>
      </c>
      <c r="AE694" s="276">
        <f t="shared" si="66"/>
        <v>406052</v>
      </c>
    </row>
    <row r="695" spans="2:31">
      <c r="B695" s="227" t="s">
        <v>1206</v>
      </c>
      <c r="C695" s="228" t="s">
        <v>1207</v>
      </c>
      <c r="D695" s="228" t="s">
        <v>110</v>
      </c>
      <c r="E695" s="228" t="s">
        <v>101</v>
      </c>
      <c r="F695" s="258" t="s">
        <v>102</v>
      </c>
      <c r="G695" s="374">
        <v>0.5</v>
      </c>
      <c r="H695" s="377">
        <v>1296.4400866054775</v>
      </c>
      <c r="I695" s="382">
        <v>143.96305955739601</v>
      </c>
      <c r="J695" s="349">
        <f>Table1[[#This Row],[Embellishment Area (m2)]]*Table1[[#This Row],[Construction Unit Rate ($/m)]]*Table1[[#This Row],[Embellishment Area Factor]]</f>
        <v>93319.74070029</v>
      </c>
      <c r="K695" s="263">
        <v>2592.880173210955</v>
      </c>
      <c r="L695" s="354">
        <v>39.027494808321961</v>
      </c>
      <c r="M695" s="101">
        <f>Table1[[#This Row],[Size of land (m2)]]*Table1[[#This Row],[Land Unit Rate ($/m2)]]</f>
        <v>101193.6174985915</v>
      </c>
      <c r="N695" s="261">
        <v>2021</v>
      </c>
      <c r="O695" s="219">
        <f>ROUND(IF(Table1[[#This Row],[Valuation Year]]=2016,(Table1[[#This Row],[Total Construction Cost ($)]]+Table1[[#This Row],[Land Value]])*('General Input Sheet'!$G$38/'General Input Sheet'!$G$43),Table1[[#This Row],[Total Construction Cost ($)]]+Table1[[#This Row],[Land Value]]),0)</f>
        <v>194513</v>
      </c>
      <c r="P695" s="139" t="str" cm="1">
        <f t="array" ref="P695">_xlfn.IFS(Table1[[#This Row],[Asset Class]]&lt;&gt;"Local","y",P$11=$E695,"y",Table1[[#This Row],[Asset Class]]="Local","")</f>
        <v/>
      </c>
      <c r="Q695" s="99" t="str" cm="1">
        <f t="array" ref="Q695">_xlfn.IFS(Table1[[#This Row],[Asset Class]]&lt;&gt;"Local","y",Q$11=$E695,"y",Table1[[#This Row],[Asset Class]]="Local","")</f>
        <v/>
      </c>
      <c r="R695" s="99" t="str" cm="1">
        <f t="array" ref="R695">_xlfn.IFS(Table1[[#This Row],[Asset Class]]&lt;&gt;"Local","y",R$11=$E695,"y",Table1[[#This Row],[Asset Class]]="Local","")</f>
        <v>y</v>
      </c>
      <c r="S695" s="358" t="str" cm="1">
        <f t="array" ref="S695">_xlfn.IFS(Table1[[#This Row],[Asset Class]]&lt;&gt;"Local","y",S$11=$E695,"y",Table1[[#This Row],[Asset Class]]="Local","")</f>
        <v/>
      </c>
      <c r="U695" s="109" t="str">
        <f>IF(Table1[[#This Row],[Asset Class]]&lt;&gt;"Local",0.25,IF(P695="y",1,""))</f>
        <v/>
      </c>
      <c r="V695" s="435" t="str">
        <f>IF(Table1[[#This Row],[Asset Class]]&lt;&gt;"Local",0.25,IF(Q695="y",1,""))</f>
        <v/>
      </c>
      <c r="W695" s="435">
        <f>IF(Table1[[#This Row],[Asset Class]]&lt;&gt;"Local",0.25,IF(R695="y",1,""))</f>
        <v>1</v>
      </c>
      <c r="X695" s="435" t="str">
        <f>IF(Table1[[#This Row],[Asset Class]]&lt;&gt;"Local",0.25,IF(S695="y",1,""))</f>
        <v/>
      </c>
      <c r="Y695" s="109">
        <f t="shared" si="61"/>
        <v>1</v>
      </c>
      <c r="AA695" s="274" t="str">
        <f t="shared" si="62"/>
        <v/>
      </c>
      <c r="AB695" s="275" t="str">
        <f t="shared" si="63"/>
        <v/>
      </c>
      <c r="AC695" s="275">
        <f t="shared" si="64"/>
        <v>194513</v>
      </c>
      <c r="AD695" s="275" t="str">
        <f t="shared" si="65"/>
        <v/>
      </c>
      <c r="AE695" s="276">
        <f t="shared" si="66"/>
        <v>194513</v>
      </c>
    </row>
    <row r="696" spans="2:31">
      <c r="B696" s="227" t="s">
        <v>1206</v>
      </c>
      <c r="C696" s="228" t="s">
        <v>1208</v>
      </c>
      <c r="D696" s="228" t="s">
        <v>110</v>
      </c>
      <c r="E696" s="228" t="s">
        <v>101</v>
      </c>
      <c r="F696" s="258" t="s">
        <v>135</v>
      </c>
      <c r="G696" s="374">
        <v>0.5</v>
      </c>
      <c r="H696" s="377">
        <v>6867.8334677554349</v>
      </c>
      <c r="I696" s="382">
        <v>143.96305955739601</v>
      </c>
      <c r="J696" s="349">
        <f>Table1[[#This Row],[Embellishment Area (m2)]]*Table1[[#This Row],[Construction Unit Rate ($/m)]]*Table1[[#This Row],[Embellishment Area Factor]]</f>
        <v>494357.15927437664</v>
      </c>
      <c r="K696" s="263">
        <v>13735.66693551087</v>
      </c>
      <c r="L696" s="354">
        <v>39.027494808321961</v>
      </c>
      <c r="M696" s="101">
        <f>Table1[[#This Row],[Size of land (m2)]]*Table1[[#This Row],[Land Unit Rate ($/m2)]]</f>
        <v>536068.67001449014</v>
      </c>
      <c r="N696" s="261">
        <v>2021</v>
      </c>
      <c r="O696" s="219">
        <f>ROUND(IF(Table1[[#This Row],[Valuation Year]]=2016,(Table1[[#This Row],[Total Construction Cost ($)]]+Table1[[#This Row],[Land Value]])*('General Input Sheet'!$G$38/'General Input Sheet'!$G$43),Table1[[#This Row],[Total Construction Cost ($)]]+Table1[[#This Row],[Land Value]]),0)</f>
        <v>1030426</v>
      </c>
      <c r="P696" s="139" t="str" cm="1">
        <f t="array" ref="P696">_xlfn.IFS(Table1[[#This Row],[Asset Class]]&lt;&gt;"Local","y",P$11=$E696,"y",Table1[[#This Row],[Asset Class]]="Local","")</f>
        <v/>
      </c>
      <c r="Q696" s="99" t="str" cm="1">
        <f t="array" ref="Q696">_xlfn.IFS(Table1[[#This Row],[Asset Class]]&lt;&gt;"Local","y",Q$11=$E696,"y",Table1[[#This Row],[Asset Class]]="Local","")</f>
        <v/>
      </c>
      <c r="R696" s="99" t="str" cm="1">
        <f t="array" ref="R696">_xlfn.IFS(Table1[[#This Row],[Asset Class]]&lt;&gt;"Local","y",R$11=$E696,"y",Table1[[#This Row],[Asset Class]]="Local","")</f>
        <v>y</v>
      </c>
      <c r="S696" s="358" t="str" cm="1">
        <f t="array" ref="S696">_xlfn.IFS(Table1[[#This Row],[Asset Class]]&lt;&gt;"Local","y",S$11=$E696,"y",Table1[[#This Row],[Asset Class]]="Local","")</f>
        <v/>
      </c>
      <c r="U696" s="109" t="str">
        <f>IF(Table1[[#This Row],[Asset Class]]&lt;&gt;"Local",0.25,IF(P696="y",1,""))</f>
        <v/>
      </c>
      <c r="V696" s="435" t="str">
        <f>IF(Table1[[#This Row],[Asset Class]]&lt;&gt;"Local",0.25,IF(Q696="y",1,""))</f>
        <v/>
      </c>
      <c r="W696" s="435">
        <f>IF(Table1[[#This Row],[Asset Class]]&lt;&gt;"Local",0.25,IF(R696="y",1,""))</f>
        <v>1</v>
      </c>
      <c r="X696" s="435" t="str">
        <f>IF(Table1[[#This Row],[Asset Class]]&lt;&gt;"Local",0.25,IF(S696="y",1,""))</f>
        <v/>
      </c>
      <c r="Y696" s="109">
        <f t="shared" si="61"/>
        <v>1</v>
      </c>
      <c r="AA696" s="274" t="str">
        <f t="shared" si="62"/>
        <v/>
      </c>
      <c r="AB696" s="275" t="str">
        <f t="shared" si="63"/>
        <v/>
      </c>
      <c r="AC696" s="275">
        <f t="shared" si="64"/>
        <v>1030426</v>
      </c>
      <c r="AD696" s="275" t="str">
        <f t="shared" si="65"/>
        <v/>
      </c>
      <c r="AE696" s="276">
        <f t="shared" si="66"/>
        <v>1030426</v>
      </c>
    </row>
    <row r="697" spans="2:31">
      <c r="B697" s="227" t="s">
        <v>1206</v>
      </c>
      <c r="C697" s="228" t="s">
        <v>1209</v>
      </c>
      <c r="D697" s="228" t="s">
        <v>110</v>
      </c>
      <c r="E697" s="228" t="s">
        <v>101</v>
      </c>
      <c r="F697" s="258" t="s">
        <v>107</v>
      </c>
      <c r="G697" s="374">
        <v>0.5</v>
      </c>
      <c r="H697" s="377">
        <v>5866.1655512021553</v>
      </c>
      <c r="I697" s="382">
        <v>143.96305955739601</v>
      </c>
      <c r="J697" s="349">
        <f>Table1[[#This Row],[Embellishment Area (m2)]]*Table1[[#This Row],[Construction Unit Rate ($/m)]]*Table1[[#This Row],[Embellishment Area Factor]]</f>
        <v>422255.57031063031</v>
      </c>
      <c r="K697" s="263">
        <v>11732.331102404311</v>
      </c>
      <c r="L697" s="354">
        <v>39.027494808321961</v>
      </c>
      <c r="M697" s="101">
        <f>Table1[[#This Row],[Size of land (m2)]]*Table1[[#This Row],[Land Unit Rate ($/m2)]]</f>
        <v>457883.49118859851</v>
      </c>
      <c r="N697" s="261">
        <v>2021</v>
      </c>
      <c r="O697" s="219">
        <f>ROUND(IF(Table1[[#This Row],[Valuation Year]]=2016,(Table1[[#This Row],[Total Construction Cost ($)]]+Table1[[#This Row],[Land Value]])*('General Input Sheet'!$G$38/'General Input Sheet'!$G$43),Table1[[#This Row],[Total Construction Cost ($)]]+Table1[[#This Row],[Land Value]]),0)</f>
        <v>880139</v>
      </c>
      <c r="P697" s="139" t="str" cm="1">
        <f t="array" ref="P697">_xlfn.IFS(Table1[[#This Row],[Asset Class]]&lt;&gt;"Local","y",P$11=$E697,"y",Table1[[#This Row],[Asset Class]]="Local","")</f>
        <v/>
      </c>
      <c r="Q697" s="99" t="str" cm="1">
        <f t="array" ref="Q697">_xlfn.IFS(Table1[[#This Row],[Asset Class]]&lt;&gt;"Local","y",Q$11=$E697,"y",Table1[[#This Row],[Asset Class]]="Local","")</f>
        <v/>
      </c>
      <c r="R697" s="99" t="str" cm="1">
        <f t="array" ref="R697">_xlfn.IFS(Table1[[#This Row],[Asset Class]]&lt;&gt;"Local","y",R$11=$E697,"y",Table1[[#This Row],[Asset Class]]="Local","")</f>
        <v>y</v>
      </c>
      <c r="S697" s="358" t="str" cm="1">
        <f t="array" ref="S697">_xlfn.IFS(Table1[[#This Row],[Asset Class]]&lt;&gt;"Local","y",S$11=$E697,"y",Table1[[#This Row],[Asset Class]]="Local","")</f>
        <v/>
      </c>
      <c r="U697" s="109" t="str">
        <f>IF(Table1[[#This Row],[Asset Class]]&lt;&gt;"Local",0.25,IF(P697="y",1,""))</f>
        <v/>
      </c>
      <c r="V697" s="435" t="str">
        <f>IF(Table1[[#This Row],[Asset Class]]&lt;&gt;"Local",0.25,IF(Q697="y",1,""))</f>
        <v/>
      </c>
      <c r="W697" s="435">
        <f>IF(Table1[[#This Row],[Asset Class]]&lt;&gt;"Local",0.25,IF(R697="y",1,""))</f>
        <v>1</v>
      </c>
      <c r="X697" s="435" t="str">
        <f>IF(Table1[[#This Row],[Asset Class]]&lt;&gt;"Local",0.25,IF(S697="y",1,""))</f>
        <v/>
      </c>
      <c r="Y697" s="109">
        <f t="shared" si="61"/>
        <v>1</v>
      </c>
      <c r="AA697" s="274" t="str">
        <f t="shared" si="62"/>
        <v/>
      </c>
      <c r="AB697" s="275" t="str">
        <f t="shared" si="63"/>
        <v/>
      </c>
      <c r="AC697" s="275">
        <f t="shared" si="64"/>
        <v>880139</v>
      </c>
      <c r="AD697" s="275" t="str">
        <f t="shared" si="65"/>
        <v/>
      </c>
      <c r="AE697" s="276">
        <f t="shared" si="66"/>
        <v>880139</v>
      </c>
    </row>
    <row r="698" spans="2:31">
      <c r="B698" s="227" t="s">
        <v>1210</v>
      </c>
      <c r="C698" s="228" t="s">
        <v>1211</v>
      </c>
      <c r="D698" s="228" t="s">
        <v>110</v>
      </c>
      <c r="E698" s="228" t="s">
        <v>101</v>
      </c>
      <c r="F698" s="258" t="s">
        <v>102</v>
      </c>
      <c r="G698" s="374">
        <v>0.5</v>
      </c>
      <c r="H698" s="377">
        <v>10217.945828744399</v>
      </c>
      <c r="I698" s="382">
        <v>143.96305955739601</v>
      </c>
      <c r="J698" s="349">
        <f>Table1[[#This Row],[Embellishment Area (m2)]]*Table1[[#This Row],[Construction Unit Rate ($/m)]]*Table1[[#This Row],[Embellishment Area Factor]]</f>
        <v>735503.37194888806</v>
      </c>
      <c r="K698" s="263">
        <v>20435.891657488799</v>
      </c>
      <c r="L698" s="354">
        <v>39.027494808321961</v>
      </c>
      <c r="M698" s="101">
        <f>Table1[[#This Row],[Size of land (m2)]]*Table1[[#This Row],[Land Unit Rate ($/m2)]]</f>
        <v>797561.65556607419</v>
      </c>
      <c r="N698" s="261">
        <v>2021</v>
      </c>
      <c r="O698" s="219">
        <f>ROUND(IF(Table1[[#This Row],[Valuation Year]]=2016,(Table1[[#This Row],[Total Construction Cost ($)]]+Table1[[#This Row],[Land Value]])*('General Input Sheet'!$G$38/'General Input Sheet'!$G$43),Table1[[#This Row],[Total Construction Cost ($)]]+Table1[[#This Row],[Land Value]]),0)</f>
        <v>1533065</v>
      </c>
      <c r="P698" s="139" t="str" cm="1">
        <f t="array" ref="P698">_xlfn.IFS(Table1[[#This Row],[Asset Class]]&lt;&gt;"Local","y",P$11=$E698,"y",Table1[[#This Row],[Asset Class]]="Local","")</f>
        <v/>
      </c>
      <c r="Q698" s="99" t="str" cm="1">
        <f t="array" ref="Q698">_xlfn.IFS(Table1[[#This Row],[Asset Class]]&lt;&gt;"Local","y",Q$11=$E698,"y",Table1[[#This Row],[Asset Class]]="Local","")</f>
        <v/>
      </c>
      <c r="R698" s="99" t="str" cm="1">
        <f t="array" ref="R698">_xlfn.IFS(Table1[[#This Row],[Asset Class]]&lt;&gt;"Local","y",R$11=$E698,"y",Table1[[#This Row],[Asset Class]]="Local","")</f>
        <v>y</v>
      </c>
      <c r="S698" s="358" t="str" cm="1">
        <f t="array" ref="S698">_xlfn.IFS(Table1[[#This Row],[Asset Class]]&lt;&gt;"Local","y",S$11=$E698,"y",Table1[[#This Row],[Asset Class]]="Local","")</f>
        <v/>
      </c>
      <c r="U698" s="109" t="str">
        <f>IF(Table1[[#This Row],[Asset Class]]&lt;&gt;"Local",0.25,IF(P698="y",1,""))</f>
        <v/>
      </c>
      <c r="V698" s="435" t="str">
        <f>IF(Table1[[#This Row],[Asset Class]]&lt;&gt;"Local",0.25,IF(Q698="y",1,""))</f>
        <v/>
      </c>
      <c r="W698" s="435">
        <f>IF(Table1[[#This Row],[Asset Class]]&lt;&gt;"Local",0.25,IF(R698="y",1,""))</f>
        <v>1</v>
      </c>
      <c r="X698" s="435" t="str">
        <f>IF(Table1[[#This Row],[Asset Class]]&lt;&gt;"Local",0.25,IF(S698="y",1,""))</f>
        <v/>
      </c>
      <c r="Y698" s="109">
        <f t="shared" si="61"/>
        <v>1</v>
      </c>
      <c r="AA698" s="274" t="str">
        <f t="shared" si="62"/>
        <v/>
      </c>
      <c r="AB698" s="275" t="str">
        <f t="shared" si="63"/>
        <v/>
      </c>
      <c r="AC698" s="275">
        <f t="shared" si="64"/>
        <v>1533065</v>
      </c>
      <c r="AD698" s="275" t="str">
        <f t="shared" si="65"/>
        <v/>
      </c>
      <c r="AE698" s="276">
        <f t="shared" si="66"/>
        <v>1533065</v>
      </c>
    </row>
    <row r="699" spans="2:31">
      <c r="B699" s="227" t="s">
        <v>1210</v>
      </c>
      <c r="C699" s="228" t="s">
        <v>1212</v>
      </c>
      <c r="D699" s="228" t="s">
        <v>110</v>
      </c>
      <c r="E699" s="228" t="s">
        <v>101</v>
      </c>
      <c r="F699" s="258" t="s">
        <v>102</v>
      </c>
      <c r="G699" s="374">
        <v>0.5</v>
      </c>
      <c r="H699" s="377">
        <v>3137.9273303951468</v>
      </c>
      <c r="I699" s="382">
        <v>143.96305955739601</v>
      </c>
      <c r="J699" s="349">
        <f>Table1[[#This Row],[Embellishment Area (m2)]]*Table1[[#This Row],[Construction Unit Rate ($/m)]]*Table1[[#This Row],[Embellishment Area Factor]]</f>
        <v>225872.80957622858</v>
      </c>
      <c r="K699" s="263">
        <v>6275.8546607902936</v>
      </c>
      <c r="L699" s="354">
        <v>39.027494808321961</v>
      </c>
      <c r="M699" s="101">
        <f>Table1[[#This Row],[Size of land (m2)]]*Table1[[#This Row],[Land Unit Rate ($/m2)]]</f>
        <v>244930.88519177635</v>
      </c>
      <c r="N699" s="261">
        <v>2021</v>
      </c>
      <c r="O699" s="219">
        <f>ROUND(IF(Table1[[#This Row],[Valuation Year]]=2016,(Table1[[#This Row],[Total Construction Cost ($)]]+Table1[[#This Row],[Land Value]])*('General Input Sheet'!$G$38/'General Input Sheet'!$G$43),Table1[[#This Row],[Total Construction Cost ($)]]+Table1[[#This Row],[Land Value]]),0)</f>
        <v>470804</v>
      </c>
      <c r="P699" s="139" t="str" cm="1">
        <f t="array" ref="P699">_xlfn.IFS(Table1[[#This Row],[Asset Class]]&lt;&gt;"Local","y",P$11=$E699,"y",Table1[[#This Row],[Asset Class]]="Local","")</f>
        <v/>
      </c>
      <c r="Q699" s="99" t="str" cm="1">
        <f t="array" ref="Q699">_xlfn.IFS(Table1[[#This Row],[Asset Class]]&lt;&gt;"Local","y",Q$11=$E699,"y",Table1[[#This Row],[Asset Class]]="Local","")</f>
        <v/>
      </c>
      <c r="R699" s="99" t="str" cm="1">
        <f t="array" ref="R699">_xlfn.IFS(Table1[[#This Row],[Asset Class]]&lt;&gt;"Local","y",R$11=$E699,"y",Table1[[#This Row],[Asset Class]]="Local","")</f>
        <v>y</v>
      </c>
      <c r="S699" s="358" t="str" cm="1">
        <f t="array" ref="S699">_xlfn.IFS(Table1[[#This Row],[Asset Class]]&lt;&gt;"Local","y",S$11=$E699,"y",Table1[[#This Row],[Asset Class]]="Local","")</f>
        <v/>
      </c>
      <c r="U699" s="109" t="str">
        <f>IF(Table1[[#This Row],[Asset Class]]&lt;&gt;"Local",0.25,IF(P699="y",1,""))</f>
        <v/>
      </c>
      <c r="V699" s="435" t="str">
        <f>IF(Table1[[#This Row],[Asset Class]]&lt;&gt;"Local",0.25,IF(Q699="y",1,""))</f>
        <v/>
      </c>
      <c r="W699" s="435">
        <f>IF(Table1[[#This Row],[Asset Class]]&lt;&gt;"Local",0.25,IF(R699="y",1,""))</f>
        <v>1</v>
      </c>
      <c r="X699" s="435" t="str">
        <f>IF(Table1[[#This Row],[Asset Class]]&lt;&gt;"Local",0.25,IF(S699="y",1,""))</f>
        <v/>
      </c>
      <c r="Y699" s="109">
        <f t="shared" si="61"/>
        <v>1</v>
      </c>
      <c r="AA699" s="274" t="str">
        <f t="shared" si="62"/>
        <v/>
      </c>
      <c r="AB699" s="275" t="str">
        <f t="shared" si="63"/>
        <v/>
      </c>
      <c r="AC699" s="275">
        <f t="shared" si="64"/>
        <v>470804</v>
      </c>
      <c r="AD699" s="275" t="str">
        <f t="shared" si="65"/>
        <v/>
      </c>
      <c r="AE699" s="276">
        <f t="shared" si="66"/>
        <v>470804</v>
      </c>
    </row>
    <row r="700" spans="2:31">
      <c r="B700" s="227" t="s">
        <v>1213</v>
      </c>
      <c r="C700" s="228" t="s">
        <v>1214</v>
      </c>
      <c r="D700" s="228" t="s">
        <v>110</v>
      </c>
      <c r="E700" s="228" t="s">
        <v>101</v>
      </c>
      <c r="F700" s="258" t="s">
        <v>102</v>
      </c>
      <c r="G700" s="374">
        <v>0.5</v>
      </c>
      <c r="H700" s="377">
        <v>15450.836437160326</v>
      </c>
      <c r="I700" s="382">
        <v>143.96305955739601</v>
      </c>
      <c r="J700" s="349">
        <f>Table1[[#This Row],[Embellishment Area (m2)]]*Table1[[#This Row],[Construction Unit Rate ($/m)]]*Table1[[#This Row],[Embellishment Area Factor]]</f>
        <v>1112174.8431072482</v>
      </c>
      <c r="K700" s="263">
        <v>30901.672874320651</v>
      </c>
      <c r="L700" s="354">
        <v>39.027494808321961</v>
      </c>
      <c r="M700" s="101">
        <f>Table1[[#This Row],[Size of land (m2)]]*Table1[[#This Row],[Land Unit Rate ($/m2)]]</f>
        <v>1206014.8776710129</v>
      </c>
      <c r="N700" s="261">
        <v>2021</v>
      </c>
      <c r="O700" s="219">
        <f>ROUND(IF(Table1[[#This Row],[Valuation Year]]=2016,(Table1[[#This Row],[Total Construction Cost ($)]]+Table1[[#This Row],[Land Value]])*('General Input Sheet'!$G$38/'General Input Sheet'!$G$43),Table1[[#This Row],[Total Construction Cost ($)]]+Table1[[#This Row],[Land Value]]),0)</f>
        <v>2318190</v>
      </c>
      <c r="P700" s="139" t="str" cm="1">
        <f t="array" ref="P700">_xlfn.IFS(Table1[[#This Row],[Asset Class]]&lt;&gt;"Local","y",P$11=$E700,"y",Table1[[#This Row],[Asset Class]]="Local","")</f>
        <v/>
      </c>
      <c r="Q700" s="99" t="str" cm="1">
        <f t="array" ref="Q700">_xlfn.IFS(Table1[[#This Row],[Asset Class]]&lt;&gt;"Local","y",Q$11=$E700,"y",Table1[[#This Row],[Asset Class]]="Local","")</f>
        <v/>
      </c>
      <c r="R700" s="99" t="str" cm="1">
        <f t="array" ref="R700">_xlfn.IFS(Table1[[#This Row],[Asset Class]]&lt;&gt;"Local","y",R$11=$E700,"y",Table1[[#This Row],[Asset Class]]="Local","")</f>
        <v>y</v>
      </c>
      <c r="S700" s="358" t="str" cm="1">
        <f t="array" ref="S700">_xlfn.IFS(Table1[[#This Row],[Asset Class]]&lt;&gt;"Local","y",S$11=$E700,"y",Table1[[#This Row],[Asset Class]]="Local","")</f>
        <v/>
      </c>
      <c r="U700" s="109" t="str">
        <f>IF(Table1[[#This Row],[Asset Class]]&lt;&gt;"Local",0.25,IF(P700="y",1,""))</f>
        <v/>
      </c>
      <c r="V700" s="435" t="str">
        <f>IF(Table1[[#This Row],[Asset Class]]&lt;&gt;"Local",0.25,IF(Q700="y",1,""))</f>
        <v/>
      </c>
      <c r="W700" s="435">
        <f>IF(Table1[[#This Row],[Asset Class]]&lt;&gt;"Local",0.25,IF(R700="y",1,""))</f>
        <v>1</v>
      </c>
      <c r="X700" s="435" t="str">
        <f>IF(Table1[[#This Row],[Asset Class]]&lt;&gt;"Local",0.25,IF(S700="y",1,""))</f>
        <v/>
      </c>
      <c r="Y700" s="109">
        <f t="shared" si="61"/>
        <v>1</v>
      </c>
      <c r="AA700" s="274" t="str">
        <f t="shared" si="62"/>
        <v/>
      </c>
      <c r="AB700" s="275" t="str">
        <f t="shared" si="63"/>
        <v/>
      </c>
      <c r="AC700" s="275">
        <f t="shared" si="64"/>
        <v>2318190</v>
      </c>
      <c r="AD700" s="275" t="str">
        <f t="shared" si="65"/>
        <v/>
      </c>
      <c r="AE700" s="276">
        <f t="shared" si="66"/>
        <v>2318190</v>
      </c>
    </row>
    <row r="701" spans="2:31">
      <c r="B701" s="227" t="s">
        <v>1215</v>
      </c>
      <c r="C701" s="228" t="s">
        <v>1216</v>
      </c>
      <c r="D701" s="228" t="s">
        <v>110</v>
      </c>
      <c r="E701" s="228" t="s">
        <v>101</v>
      </c>
      <c r="F701" s="258" t="s">
        <v>102</v>
      </c>
      <c r="G701" s="374">
        <v>0.5</v>
      </c>
      <c r="H701" s="377">
        <v>3758.4463376553626</v>
      </c>
      <c r="I701" s="382">
        <v>143.96305955739601</v>
      </c>
      <c r="J701" s="349">
        <f>Table1[[#This Row],[Embellishment Area (m2)]]*Table1[[#This Row],[Construction Unit Rate ($/m)]]*Table1[[#This Row],[Embellishment Area Factor]]</f>
        <v>270538.71697557793</v>
      </c>
      <c r="K701" s="263">
        <v>7516.8926753107253</v>
      </c>
      <c r="L701" s="354">
        <v>39.027494808321961</v>
      </c>
      <c r="M701" s="101">
        <f>Table1[[#This Row],[Size of land (m2)]]*Table1[[#This Row],[Land Unit Rate ($/m2)]]</f>
        <v>293365.48986040271</v>
      </c>
      <c r="N701" s="261">
        <v>2021</v>
      </c>
      <c r="O701" s="219">
        <f>ROUND(IF(Table1[[#This Row],[Valuation Year]]=2016,(Table1[[#This Row],[Total Construction Cost ($)]]+Table1[[#This Row],[Land Value]])*('General Input Sheet'!$G$38/'General Input Sheet'!$G$43),Table1[[#This Row],[Total Construction Cost ($)]]+Table1[[#This Row],[Land Value]]),0)</f>
        <v>563904</v>
      </c>
      <c r="P701" s="139" t="str" cm="1">
        <f t="array" ref="P701">_xlfn.IFS(Table1[[#This Row],[Asset Class]]&lt;&gt;"Local","y",P$11=$E701,"y",Table1[[#This Row],[Asset Class]]="Local","")</f>
        <v/>
      </c>
      <c r="Q701" s="99" t="str" cm="1">
        <f t="array" ref="Q701">_xlfn.IFS(Table1[[#This Row],[Asset Class]]&lt;&gt;"Local","y",Q$11=$E701,"y",Table1[[#This Row],[Asset Class]]="Local","")</f>
        <v/>
      </c>
      <c r="R701" s="99" t="str" cm="1">
        <f t="array" ref="R701">_xlfn.IFS(Table1[[#This Row],[Asset Class]]&lt;&gt;"Local","y",R$11=$E701,"y",Table1[[#This Row],[Asset Class]]="Local","")</f>
        <v>y</v>
      </c>
      <c r="S701" s="358" t="str" cm="1">
        <f t="array" ref="S701">_xlfn.IFS(Table1[[#This Row],[Asset Class]]&lt;&gt;"Local","y",S$11=$E701,"y",Table1[[#This Row],[Asset Class]]="Local","")</f>
        <v/>
      </c>
      <c r="U701" s="109" t="str">
        <f>IF(Table1[[#This Row],[Asset Class]]&lt;&gt;"Local",0.25,IF(P701="y",1,""))</f>
        <v/>
      </c>
      <c r="V701" s="435" t="str">
        <f>IF(Table1[[#This Row],[Asset Class]]&lt;&gt;"Local",0.25,IF(Q701="y",1,""))</f>
        <v/>
      </c>
      <c r="W701" s="435">
        <f>IF(Table1[[#This Row],[Asset Class]]&lt;&gt;"Local",0.25,IF(R701="y",1,""))</f>
        <v>1</v>
      </c>
      <c r="X701" s="435" t="str">
        <f>IF(Table1[[#This Row],[Asset Class]]&lt;&gt;"Local",0.25,IF(S701="y",1,""))</f>
        <v/>
      </c>
      <c r="Y701" s="109">
        <f t="shared" si="61"/>
        <v>1</v>
      </c>
      <c r="AA701" s="274" t="str">
        <f t="shared" si="62"/>
        <v/>
      </c>
      <c r="AB701" s="275" t="str">
        <f t="shared" si="63"/>
        <v/>
      </c>
      <c r="AC701" s="275">
        <f t="shared" si="64"/>
        <v>563904</v>
      </c>
      <c r="AD701" s="275" t="str">
        <f t="shared" si="65"/>
        <v/>
      </c>
      <c r="AE701" s="276">
        <f t="shared" si="66"/>
        <v>563904</v>
      </c>
    </row>
    <row r="702" spans="2:31">
      <c r="B702" s="227" t="s">
        <v>1217</v>
      </c>
      <c r="C702" s="228" t="s">
        <v>1218</v>
      </c>
      <c r="D702" s="228" t="s">
        <v>110</v>
      </c>
      <c r="E702" s="228" t="s">
        <v>106</v>
      </c>
      <c r="F702" s="258" t="s">
        <v>102</v>
      </c>
      <c r="G702" s="374">
        <v>0.5</v>
      </c>
      <c r="H702" s="377">
        <v>2780.6574816748871</v>
      </c>
      <c r="I702" s="382">
        <v>111.62041035606889</v>
      </c>
      <c r="J702" s="349">
        <f>Table1[[#This Row],[Embellishment Area (m2)]]*Table1[[#This Row],[Construction Unit Rate ($/m)]]*Table1[[#This Row],[Embellishment Area Factor]]</f>
        <v>155189.06458211201</v>
      </c>
      <c r="K702" s="263">
        <v>0</v>
      </c>
      <c r="L702" s="354">
        <v>66.125722619436161</v>
      </c>
      <c r="M702" s="101">
        <f>Table1[[#This Row],[Size of land (m2)]]*Table1[[#This Row],[Land Unit Rate ($/m2)]]</f>
        <v>0</v>
      </c>
      <c r="N702" s="261">
        <v>2021</v>
      </c>
      <c r="O702" s="219">
        <f>ROUND(IF(Table1[[#This Row],[Valuation Year]]=2016,(Table1[[#This Row],[Total Construction Cost ($)]]+Table1[[#This Row],[Land Value]])*('General Input Sheet'!$G$38/'General Input Sheet'!$G$43),Table1[[#This Row],[Total Construction Cost ($)]]+Table1[[#This Row],[Land Value]]),0)</f>
        <v>155189</v>
      </c>
      <c r="P702" s="139" t="str" cm="1">
        <f t="array" ref="P702">_xlfn.IFS(Table1[[#This Row],[Asset Class]]&lt;&gt;"Local","y",P$11=$E702,"y",Table1[[#This Row],[Asset Class]]="Local","")</f>
        <v>y</v>
      </c>
      <c r="Q702" s="99" t="str" cm="1">
        <f t="array" ref="Q702">_xlfn.IFS(Table1[[#This Row],[Asset Class]]&lt;&gt;"Local","y",Q$11=$E702,"y",Table1[[#This Row],[Asset Class]]="Local","")</f>
        <v/>
      </c>
      <c r="R702" s="99" t="str" cm="1">
        <f t="array" ref="R702">_xlfn.IFS(Table1[[#This Row],[Asset Class]]&lt;&gt;"Local","y",R$11=$E702,"y",Table1[[#This Row],[Asset Class]]="Local","")</f>
        <v/>
      </c>
      <c r="S702" s="358" t="str" cm="1">
        <f t="array" ref="S702">_xlfn.IFS(Table1[[#This Row],[Asset Class]]&lt;&gt;"Local","y",S$11=$E702,"y",Table1[[#This Row],[Asset Class]]="Local","")</f>
        <v/>
      </c>
      <c r="U702" s="109">
        <f>IF(Table1[[#This Row],[Asset Class]]&lt;&gt;"Local",0.25,IF(P702="y",1,""))</f>
        <v>1</v>
      </c>
      <c r="V702" s="435" t="str">
        <f>IF(Table1[[#This Row],[Asset Class]]&lt;&gt;"Local",0.25,IF(Q702="y",1,""))</f>
        <v/>
      </c>
      <c r="W702" s="435" t="str">
        <f>IF(Table1[[#This Row],[Asset Class]]&lt;&gt;"Local",0.25,IF(R702="y",1,""))</f>
        <v/>
      </c>
      <c r="X702" s="435" t="str">
        <f>IF(Table1[[#This Row],[Asset Class]]&lt;&gt;"Local",0.25,IF(S702="y",1,""))</f>
        <v/>
      </c>
      <c r="Y702" s="109">
        <f t="shared" si="61"/>
        <v>1</v>
      </c>
      <c r="AA702" s="274">
        <f t="shared" si="62"/>
        <v>155189</v>
      </c>
      <c r="AB702" s="275" t="str">
        <f t="shared" si="63"/>
        <v/>
      </c>
      <c r="AC702" s="275" t="str">
        <f t="shared" si="64"/>
        <v/>
      </c>
      <c r="AD702" s="275" t="str">
        <f t="shared" si="65"/>
        <v/>
      </c>
      <c r="AE702" s="276">
        <f t="shared" si="66"/>
        <v>155189</v>
      </c>
    </row>
    <row r="703" spans="2:31">
      <c r="B703" s="227" t="s">
        <v>1219</v>
      </c>
      <c r="C703" s="228" t="s">
        <v>1220</v>
      </c>
      <c r="D703" s="228" t="s">
        <v>110</v>
      </c>
      <c r="E703" s="228" t="s">
        <v>113</v>
      </c>
      <c r="F703" s="258" t="s">
        <v>102</v>
      </c>
      <c r="G703" s="374">
        <v>0.5</v>
      </c>
      <c r="H703" s="377">
        <v>307.17014471230004</v>
      </c>
      <c r="I703" s="382">
        <v>77.371645491830151</v>
      </c>
      <c r="J703" s="349">
        <f>Table1[[#This Row],[Embellishment Area (m2)]]*Table1[[#This Row],[Construction Unit Rate ($/m)]]*Table1[[#This Row],[Embellishment Area Factor]]</f>
        <v>11883.129771177122</v>
      </c>
      <c r="K703" s="263">
        <v>0</v>
      </c>
      <c r="L703" s="354">
        <v>51.919695325664051</v>
      </c>
      <c r="M703" s="101">
        <f>Table1[[#This Row],[Size of land (m2)]]*Table1[[#This Row],[Land Unit Rate ($/m2)]]</f>
        <v>0</v>
      </c>
      <c r="N703" s="261">
        <v>2021</v>
      </c>
      <c r="O703" s="219">
        <f>ROUND(IF(Table1[[#This Row],[Valuation Year]]=2016,(Table1[[#This Row],[Total Construction Cost ($)]]+Table1[[#This Row],[Land Value]])*('General Input Sheet'!$G$38/'General Input Sheet'!$G$43),Table1[[#This Row],[Total Construction Cost ($)]]+Table1[[#This Row],[Land Value]]),0)</f>
        <v>11883</v>
      </c>
      <c r="P703" s="139" t="str" cm="1">
        <f t="array" ref="P703">_xlfn.IFS(Table1[[#This Row],[Asset Class]]&lt;&gt;"Local","y",P$11=$E703,"y",Table1[[#This Row],[Asset Class]]="Local","")</f>
        <v/>
      </c>
      <c r="Q703" s="99" t="str" cm="1">
        <f t="array" ref="Q703">_xlfn.IFS(Table1[[#This Row],[Asset Class]]&lt;&gt;"Local","y",Q$11=$E703,"y",Table1[[#This Row],[Asset Class]]="Local","")</f>
        <v/>
      </c>
      <c r="R703" s="99" t="str" cm="1">
        <f t="array" ref="R703">_xlfn.IFS(Table1[[#This Row],[Asset Class]]&lt;&gt;"Local","y",R$11=$E703,"y",Table1[[#This Row],[Asset Class]]="Local","")</f>
        <v/>
      </c>
      <c r="S703" s="358" t="str" cm="1">
        <f t="array" ref="S703">_xlfn.IFS(Table1[[#This Row],[Asset Class]]&lt;&gt;"Local","y",S$11=$E703,"y",Table1[[#This Row],[Asset Class]]="Local","")</f>
        <v>y</v>
      </c>
      <c r="U703" s="109" t="str">
        <f>IF(Table1[[#This Row],[Asset Class]]&lt;&gt;"Local",0.25,IF(P703="y",1,""))</f>
        <v/>
      </c>
      <c r="V703" s="435" t="str">
        <f>IF(Table1[[#This Row],[Asset Class]]&lt;&gt;"Local",0.25,IF(Q703="y",1,""))</f>
        <v/>
      </c>
      <c r="W703" s="435" t="str">
        <f>IF(Table1[[#This Row],[Asset Class]]&lt;&gt;"Local",0.25,IF(R703="y",1,""))</f>
        <v/>
      </c>
      <c r="X703" s="435">
        <f>IF(Table1[[#This Row],[Asset Class]]&lt;&gt;"Local",0.25,IF(S703="y",1,""))</f>
        <v>1</v>
      </c>
      <c r="Y703" s="109">
        <f t="shared" si="61"/>
        <v>1</v>
      </c>
      <c r="AA703" s="274" t="str">
        <f t="shared" si="62"/>
        <v/>
      </c>
      <c r="AB703" s="275" t="str">
        <f t="shared" si="63"/>
        <v/>
      </c>
      <c r="AC703" s="275" t="str">
        <f t="shared" si="64"/>
        <v/>
      </c>
      <c r="AD703" s="275">
        <f t="shared" si="65"/>
        <v>11883</v>
      </c>
      <c r="AE703" s="276">
        <f t="shared" si="66"/>
        <v>11883</v>
      </c>
    </row>
    <row r="704" spans="2:31">
      <c r="B704" s="227" t="s">
        <v>1221</v>
      </c>
      <c r="C704" s="228" t="s">
        <v>1222</v>
      </c>
      <c r="D704" s="228" t="s">
        <v>105</v>
      </c>
      <c r="E704" s="228" t="s">
        <v>113</v>
      </c>
      <c r="F704" s="258" t="s">
        <v>130</v>
      </c>
      <c r="G704" s="374">
        <v>0.5</v>
      </c>
      <c r="H704" s="377">
        <v>8284.6809903145895</v>
      </c>
      <c r="I704" s="382">
        <v>566.28724924743767</v>
      </c>
      <c r="J704" s="349">
        <f>Table1[[#This Row],[Embellishment Area (m2)]]*Table1[[#This Row],[Construction Unit Rate ($/m)]]*Table1[[#This Row],[Embellishment Area Factor]]</f>
        <v>2345754.6044488936</v>
      </c>
      <c r="K704" s="263">
        <v>0</v>
      </c>
      <c r="L704" s="354">
        <v>75.676903388107434</v>
      </c>
      <c r="M704" s="101">
        <f>Table1[[#This Row],[Size of land (m2)]]*Table1[[#This Row],[Land Unit Rate ($/m2)]]</f>
        <v>0</v>
      </c>
      <c r="N704" s="261">
        <v>2021</v>
      </c>
      <c r="O704" s="219">
        <f>ROUND(IF(Table1[[#This Row],[Valuation Year]]=2016,(Table1[[#This Row],[Total Construction Cost ($)]]+Table1[[#This Row],[Land Value]])*('General Input Sheet'!$G$38/'General Input Sheet'!$G$43),Table1[[#This Row],[Total Construction Cost ($)]]+Table1[[#This Row],[Land Value]]),0)</f>
        <v>2345755</v>
      </c>
      <c r="P704" s="139" t="str" cm="1">
        <f t="array" ref="P704">_xlfn.IFS(Table1[[#This Row],[Asset Class]]&lt;&gt;"Local","y",P$11=$E704,"y",Table1[[#This Row],[Asset Class]]="Local","")</f>
        <v>y</v>
      </c>
      <c r="Q704" s="99" t="str" cm="1">
        <f t="array" ref="Q704">_xlfn.IFS(Table1[[#This Row],[Asset Class]]&lt;&gt;"Local","y",Q$11=$E704,"y",Table1[[#This Row],[Asset Class]]="Local","")</f>
        <v>y</v>
      </c>
      <c r="R704" s="99" t="str" cm="1">
        <f t="array" ref="R704">_xlfn.IFS(Table1[[#This Row],[Asset Class]]&lt;&gt;"Local","y",R$11=$E704,"y",Table1[[#This Row],[Asset Class]]="Local","")</f>
        <v>y</v>
      </c>
      <c r="S704" s="358" t="str" cm="1">
        <f t="array" ref="S704">_xlfn.IFS(Table1[[#This Row],[Asset Class]]&lt;&gt;"Local","y",S$11=$E704,"y",Table1[[#This Row],[Asset Class]]="Local","")</f>
        <v>y</v>
      </c>
      <c r="U704" s="109">
        <f>IF(Table1[[#This Row],[Asset Class]]&lt;&gt;"Local",0.25,IF(P704="y",1,""))</f>
        <v>0.25</v>
      </c>
      <c r="V704" s="435">
        <f>IF(Table1[[#This Row],[Asset Class]]&lt;&gt;"Local",0.25,IF(Q704="y",1,""))</f>
        <v>0.25</v>
      </c>
      <c r="W704" s="435">
        <f>IF(Table1[[#This Row],[Asset Class]]&lt;&gt;"Local",0.25,IF(R704="y",1,""))</f>
        <v>0.25</v>
      </c>
      <c r="X704" s="435">
        <f>IF(Table1[[#This Row],[Asset Class]]&lt;&gt;"Local",0.25,IF(S704="y",1,""))</f>
        <v>0.25</v>
      </c>
      <c r="Y704" s="109">
        <f t="shared" si="61"/>
        <v>1</v>
      </c>
      <c r="AA704" s="274">
        <f t="shared" si="62"/>
        <v>586438.75</v>
      </c>
      <c r="AB704" s="275">
        <f t="shared" si="63"/>
        <v>586438.75</v>
      </c>
      <c r="AC704" s="275">
        <f t="shared" si="64"/>
        <v>586438.75</v>
      </c>
      <c r="AD704" s="275">
        <f t="shared" si="65"/>
        <v>586438.75</v>
      </c>
      <c r="AE704" s="276">
        <f t="shared" si="66"/>
        <v>2345755</v>
      </c>
    </row>
    <row r="705" spans="2:31">
      <c r="B705" s="227" t="s">
        <v>1219</v>
      </c>
      <c r="C705" s="228" t="s">
        <v>1223</v>
      </c>
      <c r="D705" s="228" t="s">
        <v>110</v>
      </c>
      <c r="E705" s="228" t="s">
        <v>113</v>
      </c>
      <c r="F705" s="258" t="s">
        <v>102</v>
      </c>
      <c r="G705" s="374">
        <v>0.5</v>
      </c>
      <c r="H705" s="377">
        <v>2127.898648097987</v>
      </c>
      <c r="I705" s="382">
        <v>77.371645491830151</v>
      </c>
      <c r="J705" s="349">
        <f>Table1[[#This Row],[Embellishment Area (m2)]]*Table1[[#This Row],[Construction Unit Rate ($/m)]]*Table1[[#This Row],[Embellishment Area Factor]]</f>
        <v>82319.509921591045</v>
      </c>
      <c r="K705" s="263">
        <v>0</v>
      </c>
      <c r="L705" s="354">
        <v>51.919695325664051</v>
      </c>
      <c r="M705" s="101">
        <f>Table1[[#This Row],[Size of land (m2)]]*Table1[[#This Row],[Land Unit Rate ($/m2)]]</f>
        <v>0</v>
      </c>
      <c r="N705" s="261">
        <v>2021</v>
      </c>
      <c r="O705" s="219">
        <f>ROUND(IF(Table1[[#This Row],[Valuation Year]]=2016,(Table1[[#This Row],[Total Construction Cost ($)]]+Table1[[#This Row],[Land Value]])*('General Input Sheet'!$G$38/'General Input Sheet'!$G$43),Table1[[#This Row],[Total Construction Cost ($)]]+Table1[[#This Row],[Land Value]]),0)</f>
        <v>82320</v>
      </c>
      <c r="P705" s="139" t="str" cm="1">
        <f t="array" ref="P705">_xlfn.IFS(Table1[[#This Row],[Asset Class]]&lt;&gt;"Local","y",P$11=$E705,"y",Table1[[#This Row],[Asset Class]]="Local","")</f>
        <v/>
      </c>
      <c r="Q705" s="99" t="str" cm="1">
        <f t="array" ref="Q705">_xlfn.IFS(Table1[[#This Row],[Asset Class]]&lt;&gt;"Local","y",Q$11=$E705,"y",Table1[[#This Row],[Asset Class]]="Local","")</f>
        <v/>
      </c>
      <c r="R705" s="99" t="str" cm="1">
        <f t="array" ref="R705">_xlfn.IFS(Table1[[#This Row],[Asset Class]]&lt;&gt;"Local","y",R$11=$E705,"y",Table1[[#This Row],[Asset Class]]="Local","")</f>
        <v/>
      </c>
      <c r="S705" s="358" t="str" cm="1">
        <f t="array" ref="S705">_xlfn.IFS(Table1[[#This Row],[Asset Class]]&lt;&gt;"Local","y",S$11=$E705,"y",Table1[[#This Row],[Asset Class]]="Local","")</f>
        <v>y</v>
      </c>
      <c r="U705" s="109" t="str">
        <f>IF(Table1[[#This Row],[Asset Class]]&lt;&gt;"Local",0.25,IF(P705="y",1,""))</f>
        <v/>
      </c>
      <c r="V705" s="435" t="str">
        <f>IF(Table1[[#This Row],[Asset Class]]&lt;&gt;"Local",0.25,IF(Q705="y",1,""))</f>
        <v/>
      </c>
      <c r="W705" s="435" t="str">
        <f>IF(Table1[[#This Row],[Asset Class]]&lt;&gt;"Local",0.25,IF(R705="y",1,""))</f>
        <v/>
      </c>
      <c r="X705" s="435">
        <f>IF(Table1[[#This Row],[Asset Class]]&lt;&gt;"Local",0.25,IF(S705="y",1,""))</f>
        <v>1</v>
      </c>
      <c r="Y705" s="109">
        <f t="shared" si="61"/>
        <v>1</v>
      </c>
      <c r="AA705" s="274" t="str">
        <f t="shared" si="62"/>
        <v/>
      </c>
      <c r="AB705" s="275" t="str">
        <f t="shared" si="63"/>
        <v/>
      </c>
      <c r="AC705" s="275" t="str">
        <f t="shared" si="64"/>
        <v/>
      </c>
      <c r="AD705" s="275">
        <f t="shared" si="65"/>
        <v>82320</v>
      </c>
      <c r="AE705" s="276">
        <f t="shared" si="66"/>
        <v>82320</v>
      </c>
    </row>
    <row r="706" spans="2:31">
      <c r="B706" s="227" t="s">
        <v>1224</v>
      </c>
      <c r="C706" s="228" t="s">
        <v>1225</v>
      </c>
      <c r="D706" s="228" t="s">
        <v>105</v>
      </c>
      <c r="E706" s="228" t="s">
        <v>113</v>
      </c>
      <c r="F706" s="258" t="s">
        <v>130</v>
      </c>
      <c r="G706" s="374">
        <v>0.5</v>
      </c>
      <c r="H706" s="377">
        <v>6631.1430624265449</v>
      </c>
      <c r="I706" s="382">
        <v>566.28724924743767</v>
      </c>
      <c r="J706" s="349">
        <f>Table1[[#This Row],[Embellishment Area (m2)]]*Table1[[#This Row],[Construction Unit Rate ($/m)]]*Table1[[#This Row],[Embellishment Area Factor]]</f>
        <v>1877565.8820938789</v>
      </c>
      <c r="K706" s="263">
        <v>13262.28612485309</v>
      </c>
      <c r="L706" s="354">
        <v>75.676903388107434</v>
      </c>
      <c r="M706" s="101">
        <f>Table1[[#This Row],[Size of land (m2)]]*Table1[[#This Row],[Land Unit Rate ($/m2)]]</f>
        <v>1003648.745775945</v>
      </c>
      <c r="N706" s="261">
        <v>2021</v>
      </c>
      <c r="O706" s="219">
        <f>ROUND(IF(Table1[[#This Row],[Valuation Year]]=2016,(Table1[[#This Row],[Total Construction Cost ($)]]+Table1[[#This Row],[Land Value]])*('General Input Sheet'!$G$38/'General Input Sheet'!$G$43),Table1[[#This Row],[Total Construction Cost ($)]]+Table1[[#This Row],[Land Value]]),0)</f>
        <v>2881215</v>
      </c>
      <c r="P706" s="139" t="str" cm="1">
        <f t="array" ref="P706">_xlfn.IFS(Table1[[#This Row],[Asset Class]]&lt;&gt;"Local","y",P$11=$E706,"y",Table1[[#This Row],[Asset Class]]="Local","")</f>
        <v>y</v>
      </c>
      <c r="Q706" s="99" t="str" cm="1">
        <f t="array" ref="Q706">_xlfn.IFS(Table1[[#This Row],[Asset Class]]&lt;&gt;"Local","y",Q$11=$E706,"y",Table1[[#This Row],[Asset Class]]="Local","")</f>
        <v>y</v>
      </c>
      <c r="R706" s="99" t="str" cm="1">
        <f t="array" ref="R706">_xlfn.IFS(Table1[[#This Row],[Asset Class]]&lt;&gt;"Local","y",R$11=$E706,"y",Table1[[#This Row],[Asset Class]]="Local","")</f>
        <v>y</v>
      </c>
      <c r="S706" s="358" t="str" cm="1">
        <f t="array" ref="S706">_xlfn.IFS(Table1[[#This Row],[Asset Class]]&lt;&gt;"Local","y",S$11=$E706,"y",Table1[[#This Row],[Asset Class]]="Local","")</f>
        <v>y</v>
      </c>
      <c r="U706" s="109">
        <f>IF(Table1[[#This Row],[Asset Class]]&lt;&gt;"Local",0.25,IF(P706="y",1,""))</f>
        <v>0.25</v>
      </c>
      <c r="V706" s="435">
        <f>IF(Table1[[#This Row],[Asset Class]]&lt;&gt;"Local",0.25,IF(Q706="y",1,""))</f>
        <v>0.25</v>
      </c>
      <c r="W706" s="435">
        <f>IF(Table1[[#This Row],[Asset Class]]&lt;&gt;"Local",0.25,IF(R706="y",1,""))</f>
        <v>0.25</v>
      </c>
      <c r="X706" s="435">
        <f>IF(Table1[[#This Row],[Asset Class]]&lt;&gt;"Local",0.25,IF(S706="y",1,""))</f>
        <v>0.25</v>
      </c>
      <c r="Y706" s="109">
        <f t="shared" si="61"/>
        <v>1</v>
      </c>
      <c r="AA706" s="274">
        <f t="shared" si="62"/>
        <v>720303.75</v>
      </c>
      <c r="AB706" s="275">
        <f t="shared" si="63"/>
        <v>720303.75</v>
      </c>
      <c r="AC706" s="275">
        <f t="shared" si="64"/>
        <v>720303.75</v>
      </c>
      <c r="AD706" s="275">
        <f t="shared" si="65"/>
        <v>720303.75</v>
      </c>
      <c r="AE706" s="276">
        <f t="shared" si="66"/>
        <v>2881215</v>
      </c>
    </row>
    <row r="707" spans="2:31">
      <c r="B707" s="227" t="s">
        <v>1226</v>
      </c>
      <c r="C707" s="228" t="s">
        <v>1227</v>
      </c>
      <c r="D707" s="228" t="s">
        <v>110</v>
      </c>
      <c r="E707" s="228" t="s">
        <v>113</v>
      </c>
      <c r="F707" s="258" t="s">
        <v>135</v>
      </c>
      <c r="G707" s="374">
        <v>0.5</v>
      </c>
      <c r="H707" s="377">
        <v>17141.46332706985</v>
      </c>
      <c r="I707" s="382">
        <v>77.371645491830151</v>
      </c>
      <c r="J707" s="349">
        <f>Table1[[#This Row],[Embellishment Area (m2)]]*Table1[[#This Row],[Construction Unit Rate ($/m)]]*Table1[[#This Row],[Embellishment Area Factor]]</f>
        <v>663131.6118766279</v>
      </c>
      <c r="K707" s="263">
        <v>34282.926654139701</v>
      </c>
      <c r="L707" s="354">
        <v>51.919695325664051</v>
      </c>
      <c r="M707" s="101">
        <f>Table1[[#This Row],[Size of land (m2)]]*Table1[[#This Row],[Land Unit Rate ($/m2)]]</f>
        <v>1779959.1067550206</v>
      </c>
      <c r="N707" s="261">
        <v>2021</v>
      </c>
      <c r="O707" s="219">
        <f>ROUND(IF(Table1[[#This Row],[Valuation Year]]=2016,(Table1[[#This Row],[Total Construction Cost ($)]]+Table1[[#This Row],[Land Value]])*('General Input Sheet'!$G$38/'General Input Sheet'!$G$43),Table1[[#This Row],[Total Construction Cost ($)]]+Table1[[#This Row],[Land Value]]),0)</f>
        <v>2443091</v>
      </c>
      <c r="P707" s="139" t="str" cm="1">
        <f t="array" ref="P707">_xlfn.IFS(Table1[[#This Row],[Asset Class]]&lt;&gt;"Local","y",P$11=$E707,"y",Table1[[#This Row],[Asset Class]]="Local","")</f>
        <v/>
      </c>
      <c r="Q707" s="99" t="str" cm="1">
        <f t="array" ref="Q707">_xlfn.IFS(Table1[[#This Row],[Asset Class]]&lt;&gt;"Local","y",Q$11=$E707,"y",Table1[[#This Row],[Asset Class]]="Local","")</f>
        <v/>
      </c>
      <c r="R707" s="99" t="str" cm="1">
        <f t="array" ref="R707">_xlfn.IFS(Table1[[#This Row],[Asset Class]]&lt;&gt;"Local","y",R$11=$E707,"y",Table1[[#This Row],[Asset Class]]="Local","")</f>
        <v/>
      </c>
      <c r="S707" s="358" t="str" cm="1">
        <f t="array" ref="S707">_xlfn.IFS(Table1[[#This Row],[Asset Class]]&lt;&gt;"Local","y",S$11=$E707,"y",Table1[[#This Row],[Asset Class]]="Local","")</f>
        <v>y</v>
      </c>
      <c r="U707" s="109" t="str">
        <f>IF(Table1[[#This Row],[Asset Class]]&lt;&gt;"Local",0.25,IF(P707="y",1,""))</f>
        <v/>
      </c>
      <c r="V707" s="435" t="str">
        <f>IF(Table1[[#This Row],[Asset Class]]&lt;&gt;"Local",0.25,IF(Q707="y",1,""))</f>
        <v/>
      </c>
      <c r="W707" s="435" t="str">
        <f>IF(Table1[[#This Row],[Asset Class]]&lt;&gt;"Local",0.25,IF(R707="y",1,""))</f>
        <v/>
      </c>
      <c r="X707" s="435">
        <f>IF(Table1[[#This Row],[Asset Class]]&lt;&gt;"Local",0.25,IF(S707="y",1,""))</f>
        <v>1</v>
      </c>
      <c r="Y707" s="109">
        <f t="shared" si="61"/>
        <v>1</v>
      </c>
      <c r="AA707" s="274" t="str">
        <f t="shared" si="62"/>
        <v/>
      </c>
      <c r="AB707" s="275" t="str">
        <f t="shared" si="63"/>
        <v/>
      </c>
      <c r="AC707" s="275" t="str">
        <f t="shared" si="64"/>
        <v/>
      </c>
      <c r="AD707" s="275">
        <f t="shared" si="65"/>
        <v>2443091</v>
      </c>
      <c r="AE707" s="276">
        <f t="shared" si="66"/>
        <v>2443091</v>
      </c>
    </row>
    <row r="708" spans="2:31">
      <c r="B708" s="227" t="s">
        <v>1228</v>
      </c>
      <c r="C708" s="228" t="s">
        <v>1229</v>
      </c>
      <c r="D708" s="228" t="s">
        <v>105</v>
      </c>
      <c r="E708" s="228" t="s">
        <v>113</v>
      </c>
      <c r="F708" s="258" t="s">
        <v>102</v>
      </c>
      <c r="G708" s="374">
        <v>0.5</v>
      </c>
      <c r="H708" s="377">
        <v>18432.683907325259</v>
      </c>
      <c r="I708" s="382">
        <v>566.28724924743767</v>
      </c>
      <c r="J708" s="349">
        <f>Table1[[#This Row],[Embellishment Area (m2)]]*Table1[[#This Row],[Construction Unit Rate ($/m)]]*Table1[[#This Row],[Embellishment Area Factor]]</f>
        <v>5219096.9330633665</v>
      </c>
      <c r="K708" s="263">
        <v>36865.367814650519</v>
      </c>
      <c r="L708" s="354">
        <v>75.676903388107434</v>
      </c>
      <c r="M708" s="101">
        <f>Table1[[#This Row],[Size of land (m2)]]*Table1[[#This Row],[Land Unit Rate ($/m2)]]</f>
        <v>2789856.8784763524</v>
      </c>
      <c r="N708" s="261">
        <v>2021</v>
      </c>
      <c r="O708" s="219">
        <f>ROUND(IF(Table1[[#This Row],[Valuation Year]]=2016,(Table1[[#This Row],[Total Construction Cost ($)]]+Table1[[#This Row],[Land Value]])*('General Input Sheet'!$G$38/'General Input Sheet'!$G$43),Table1[[#This Row],[Total Construction Cost ($)]]+Table1[[#This Row],[Land Value]]),0)</f>
        <v>8008954</v>
      </c>
      <c r="P708" s="139" t="str" cm="1">
        <f t="array" ref="P708">_xlfn.IFS(Table1[[#This Row],[Asset Class]]&lt;&gt;"Local","y",P$11=$E708,"y",Table1[[#This Row],[Asset Class]]="Local","")</f>
        <v>y</v>
      </c>
      <c r="Q708" s="99" t="str" cm="1">
        <f t="array" ref="Q708">_xlfn.IFS(Table1[[#This Row],[Asset Class]]&lt;&gt;"Local","y",Q$11=$E708,"y",Table1[[#This Row],[Asset Class]]="Local","")</f>
        <v>y</v>
      </c>
      <c r="R708" s="99" t="str" cm="1">
        <f t="array" ref="R708">_xlfn.IFS(Table1[[#This Row],[Asset Class]]&lt;&gt;"Local","y",R$11=$E708,"y",Table1[[#This Row],[Asset Class]]="Local","")</f>
        <v>y</v>
      </c>
      <c r="S708" s="358" t="str" cm="1">
        <f t="array" ref="S708">_xlfn.IFS(Table1[[#This Row],[Asset Class]]&lt;&gt;"Local","y",S$11=$E708,"y",Table1[[#This Row],[Asset Class]]="Local","")</f>
        <v>y</v>
      </c>
      <c r="U708" s="109">
        <f>IF(Table1[[#This Row],[Asset Class]]&lt;&gt;"Local",0.25,IF(P708="y",1,""))</f>
        <v>0.25</v>
      </c>
      <c r="V708" s="435">
        <f>IF(Table1[[#This Row],[Asset Class]]&lt;&gt;"Local",0.25,IF(Q708="y",1,""))</f>
        <v>0.25</v>
      </c>
      <c r="W708" s="435">
        <f>IF(Table1[[#This Row],[Asset Class]]&lt;&gt;"Local",0.25,IF(R708="y",1,""))</f>
        <v>0.25</v>
      </c>
      <c r="X708" s="435">
        <f>IF(Table1[[#This Row],[Asset Class]]&lt;&gt;"Local",0.25,IF(S708="y",1,""))</f>
        <v>0.25</v>
      </c>
      <c r="Y708" s="109">
        <f t="shared" si="61"/>
        <v>1</v>
      </c>
      <c r="AA708" s="274">
        <f t="shared" si="62"/>
        <v>2002238.5</v>
      </c>
      <c r="AB708" s="275">
        <f t="shared" si="63"/>
        <v>2002238.5</v>
      </c>
      <c r="AC708" s="275">
        <f t="shared" si="64"/>
        <v>2002238.5</v>
      </c>
      <c r="AD708" s="275">
        <f t="shared" si="65"/>
        <v>2002238.5</v>
      </c>
      <c r="AE708" s="276">
        <f t="shared" si="66"/>
        <v>8008954</v>
      </c>
    </row>
    <row r="709" spans="2:31">
      <c r="B709" s="227" t="s">
        <v>1230</v>
      </c>
      <c r="C709" s="228" t="s">
        <v>1231</v>
      </c>
      <c r="D709" s="228" t="s">
        <v>110</v>
      </c>
      <c r="E709" s="228" t="s">
        <v>113</v>
      </c>
      <c r="F709" s="258" t="s">
        <v>102</v>
      </c>
      <c r="G709" s="374">
        <v>0.5</v>
      </c>
      <c r="H709" s="377">
        <v>5155.7276322083353</v>
      </c>
      <c r="I709" s="382">
        <v>77.371645491830151</v>
      </c>
      <c r="J709" s="349">
        <f>Table1[[#This Row],[Embellishment Area (m2)]]*Table1[[#This Row],[Construction Unit Rate ($/m)]]*Table1[[#This Row],[Embellishment Area Factor]]</f>
        <v>199453.56530582809</v>
      </c>
      <c r="K709" s="263">
        <v>10311.455264416671</v>
      </c>
      <c r="L709" s="354">
        <v>51.919695325664051</v>
      </c>
      <c r="M709" s="101">
        <f>Table1[[#This Row],[Size of land (m2)]]*Table1[[#This Row],[Land Unit Rate ($/m2)]]</f>
        <v>535367.6156927282</v>
      </c>
      <c r="N709" s="261">
        <v>2021</v>
      </c>
      <c r="O709" s="219">
        <f>ROUND(IF(Table1[[#This Row],[Valuation Year]]=2016,(Table1[[#This Row],[Total Construction Cost ($)]]+Table1[[#This Row],[Land Value]])*('General Input Sheet'!$G$38/'General Input Sheet'!$G$43),Table1[[#This Row],[Total Construction Cost ($)]]+Table1[[#This Row],[Land Value]]),0)</f>
        <v>734821</v>
      </c>
      <c r="P709" s="139" t="str" cm="1">
        <f t="array" ref="P709">_xlfn.IFS(Table1[[#This Row],[Asset Class]]&lt;&gt;"Local","y",P$11=$E709,"y",Table1[[#This Row],[Asset Class]]="Local","")</f>
        <v/>
      </c>
      <c r="Q709" s="99" t="str" cm="1">
        <f t="array" ref="Q709">_xlfn.IFS(Table1[[#This Row],[Asset Class]]&lt;&gt;"Local","y",Q$11=$E709,"y",Table1[[#This Row],[Asset Class]]="Local","")</f>
        <v/>
      </c>
      <c r="R709" s="99" t="str" cm="1">
        <f t="array" ref="R709">_xlfn.IFS(Table1[[#This Row],[Asset Class]]&lt;&gt;"Local","y",R$11=$E709,"y",Table1[[#This Row],[Asset Class]]="Local","")</f>
        <v/>
      </c>
      <c r="S709" s="358" t="str" cm="1">
        <f t="array" ref="S709">_xlfn.IFS(Table1[[#This Row],[Asset Class]]&lt;&gt;"Local","y",S$11=$E709,"y",Table1[[#This Row],[Asset Class]]="Local","")</f>
        <v>y</v>
      </c>
      <c r="U709" s="109" t="str">
        <f>IF(Table1[[#This Row],[Asset Class]]&lt;&gt;"Local",0.25,IF(P709="y",1,""))</f>
        <v/>
      </c>
      <c r="V709" s="435" t="str">
        <f>IF(Table1[[#This Row],[Asset Class]]&lt;&gt;"Local",0.25,IF(Q709="y",1,""))</f>
        <v/>
      </c>
      <c r="W709" s="435" t="str">
        <f>IF(Table1[[#This Row],[Asset Class]]&lt;&gt;"Local",0.25,IF(R709="y",1,""))</f>
        <v/>
      </c>
      <c r="X709" s="435">
        <f>IF(Table1[[#This Row],[Asset Class]]&lt;&gt;"Local",0.25,IF(S709="y",1,""))</f>
        <v>1</v>
      </c>
      <c r="Y709" s="109">
        <f t="shared" si="61"/>
        <v>1</v>
      </c>
      <c r="AA709" s="274" t="str">
        <f t="shared" si="62"/>
        <v/>
      </c>
      <c r="AB709" s="275" t="str">
        <f t="shared" si="63"/>
        <v/>
      </c>
      <c r="AC709" s="275" t="str">
        <f t="shared" si="64"/>
        <v/>
      </c>
      <c r="AD709" s="275">
        <f t="shared" si="65"/>
        <v>734821</v>
      </c>
      <c r="AE709" s="276">
        <f t="shared" si="66"/>
        <v>734821</v>
      </c>
    </row>
    <row r="710" spans="2:31">
      <c r="B710" s="227" t="s">
        <v>1232</v>
      </c>
      <c r="C710" s="228" t="s">
        <v>1233</v>
      </c>
      <c r="D710" s="228" t="s">
        <v>110</v>
      </c>
      <c r="E710" s="228" t="s">
        <v>113</v>
      </c>
      <c r="F710" s="258" t="s">
        <v>107</v>
      </c>
      <c r="G710" s="374">
        <v>0.5</v>
      </c>
      <c r="H710" s="377">
        <v>9480.8443231143992</v>
      </c>
      <c r="I710" s="382">
        <v>77.371645491830151</v>
      </c>
      <c r="J710" s="349">
        <f>Table1[[#This Row],[Embellishment Area (m2)]]*Table1[[#This Row],[Construction Unit Rate ($/m)]]*Table1[[#This Row],[Embellishment Area Factor]]</f>
        <v>366774.26296561887</v>
      </c>
      <c r="K710" s="263">
        <v>18961.688646228798</v>
      </c>
      <c r="L710" s="354">
        <v>51.919695325664051</v>
      </c>
      <c r="M710" s="101">
        <f>Table1[[#This Row],[Size of land (m2)]]*Table1[[#This Row],[Land Unit Rate ($/m2)]]</f>
        <v>984485.09737230244</v>
      </c>
      <c r="N710" s="261">
        <v>2021</v>
      </c>
      <c r="O710" s="219">
        <f>ROUND(IF(Table1[[#This Row],[Valuation Year]]=2016,(Table1[[#This Row],[Total Construction Cost ($)]]+Table1[[#This Row],[Land Value]])*('General Input Sheet'!$G$38/'General Input Sheet'!$G$43),Table1[[#This Row],[Total Construction Cost ($)]]+Table1[[#This Row],[Land Value]]),0)</f>
        <v>1351259</v>
      </c>
      <c r="P710" s="139" t="str" cm="1">
        <f t="array" ref="P710">_xlfn.IFS(Table1[[#This Row],[Asset Class]]&lt;&gt;"Local","y",P$11=$E710,"y",Table1[[#This Row],[Asset Class]]="Local","")</f>
        <v/>
      </c>
      <c r="Q710" s="99" t="str" cm="1">
        <f t="array" ref="Q710">_xlfn.IFS(Table1[[#This Row],[Asset Class]]&lt;&gt;"Local","y",Q$11=$E710,"y",Table1[[#This Row],[Asset Class]]="Local","")</f>
        <v/>
      </c>
      <c r="R710" s="99" t="str" cm="1">
        <f t="array" ref="R710">_xlfn.IFS(Table1[[#This Row],[Asset Class]]&lt;&gt;"Local","y",R$11=$E710,"y",Table1[[#This Row],[Asset Class]]="Local","")</f>
        <v/>
      </c>
      <c r="S710" s="358" t="str" cm="1">
        <f t="array" ref="S710">_xlfn.IFS(Table1[[#This Row],[Asset Class]]&lt;&gt;"Local","y",S$11=$E710,"y",Table1[[#This Row],[Asset Class]]="Local","")</f>
        <v>y</v>
      </c>
      <c r="U710" s="109" t="str">
        <f>IF(Table1[[#This Row],[Asset Class]]&lt;&gt;"Local",0.25,IF(P710="y",1,""))</f>
        <v/>
      </c>
      <c r="V710" s="435" t="str">
        <f>IF(Table1[[#This Row],[Asset Class]]&lt;&gt;"Local",0.25,IF(Q710="y",1,""))</f>
        <v/>
      </c>
      <c r="W710" s="435" t="str">
        <f>IF(Table1[[#This Row],[Asset Class]]&lt;&gt;"Local",0.25,IF(R710="y",1,""))</f>
        <v/>
      </c>
      <c r="X710" s="435">
        <f>IF(Table1[[#This Row],[Asset Class]]&lt;&gt;"Local",0.25,IF(S710="y",1,""))</f>
        <v>1</v>
      </c>
      <c r="Y710" s="109">
        <f t="shared" si="61"/>
        <v>1</v>
      </c>
      <c r="AA710" s="274" t="str">
        <f t="shared" si="62"/>
        <v/>
      </c>
      <c r="AB710" s="275" t="str">
        <f t="shared" si="63"/>
        <v/>
      </c>
      <c r="AC710" s="275" t="str">
        <f t="shared" si="64"/>
        <v/>
      </c>
      <c r="AD710" s="275">
        <f t="shared" si="65"/>
        <v>1351259</v>
      </c>
      <c r="AE710" s="276">
        <f t="shared" si="66"/>
        <v>1351259</v>
      </c>
    </row>
    <row r="711" spans="2:31">
      <c r="B711" s="227" t="s">
        <v>1234</v>
      </c>
      <c r="C711" s="228" t="s">
        <v>1235</v>
      </c>
      <c r="D711" s="228" t="s">
        <v>110</v>
      </c>
      <c r="E711" s="228" t="s">
        <v>113</v>
      </c>
      <c r="F711" s="258" t="s">
        <v>102</v>
      </c>
      <c r="G711" s="374">
        <v>0.5</v>
      </c>
      <c r="H711" s="377">
        <v>4414.9691611349499</v>
      </c>
      <c r="I711" s="382">
        <v>77.371645491830151</v>
      </c>
      <c r="J711" s="349">
        <f>Table1[[#This Row],[Embellishment Area (m2)]]*Table1[[#This Row],[Construction Unit Rate ($/m)]]*Table1[[#This Row],[Embellishment Area Factor]]</f>
        <v>170796.71439634805</v>
      </c>
      <c r="K711" s="263">
        <v>8829.9383222698998</v>
      </c>
      <c r="L711" s="354">
        <v>51.919695325664051</v>
      </c>
      <c r="M711" s="101">
        <f>Table1[[#This Row],[Size of land (m2)]]*Table1[[#This Row],[Land Unit Rate ($/m2)]]</f>
        <v>458447.70743665838</v>
      </c>
      <c r="N711" s="261">
        <v>2021</v>
      </c>
      <c r="O711" s="219">
        <f>ROUND(IF(Table1[[#This Row],[Valuation Year]]=2016,(Table1[[#This Row],[Total Construction Cost ($)]]+Table1[[#This Row],[Land Value]])*('General Input Sheet'!$G$38/'General Input Sheet'!$G$43),Table1[[#This Row],[Total Construction Cost ($)]]+Table1[[#This Row],[Land Value]]),0)</f>
        <v>629244</v>
      </c>
      <c r="P711" s="139" t="str" cm="1">
        <f t="array" ref="P711">_xlfn.IFS(Table1[[#This Row],[Asset Class]]&lt;&gt;"Local","y",P$11=$E711,"y",Table1[[#This Row],[Asset Class]]="Local","")</f>
        <v/>
      </c>
      <c r="Q711" s="99" t="str" cm="1">
        <f t="array" ref="Q711">_xlfn.IFS(Table1[[#This Row],[Asset Class]]&lt;&gt;"Local","y",Q$11=$E711,"y",Table1[[#This Row],[Asset Class]]="Local","")</f>
        <v/>
      </c>
      <c r="R711" s="99" t="str" cm="1">
        <f t="array" ref="R711">_xlfn.IFS(Table1[[#This Row],[Asset Class]]&lt;&gt;"Local","y",R$11=$E711,"y",Table1[[#This Row],[Asset Class]]="Local","")</f>
        <v/>
      </c>
      <c r="S711" s="358" t="str" cm="1">
        <f t="array" ref="S711">_xlfn.IFS(Table1[[#This Row],[Asset Class]]&lt;&gt;"Local","y",S$11=$E711,"y",Table1[[#This Row],[Asset Class]]="Local","")</f>
        <v>y</v>
      </c>
      <c r="U711" s="109" t="str">
        <f>IF(Table1[[#This Row],[Asset Class]]&lt;&gt;"Local",0.25,IF(P711="y",1,""))</f>
        <v/>
      </c>
      <c r="V711" s="435" t="str">
        <f>IF(Table1[[#This Row],[Asset Class]]&lt;&gt;"Local",0.25,IF(Q711="y",1,""))</f>
        <v/>
      </c>
      <c r="W711" s="435" t="str">
        <f>IF(Table1[[#This Row],[Asset Class]]&lt;&gt;"Local",0.25,IF(R711="y",1,""))</f>
        <v/>
      </c>
      <c r="X711" s="435">
        <f>IF(Table1[[#This Row],[Asset Class]]&lt;&gt;"Local",0.25,IF(S711="y",1,""))</f>
        <v>1</v>
      </c>
      <c r="Y711" s="109">
        <f t="shared" si="61"/>
        <v>1</v>
      </c>
      <c r="AA711" s="274" t="str">
        <f t="shared" si="62"/>
        <v/>
      </c>
      <c r="AB711" s="275" t="str">
        <f t="shared" si="63"/>
        <v/>
      </c>
      <c r="AC711" s="275" t="str">
        <f t="shared" si="64"/>
        <v/>
      </c>
      <c r="AD711" s="275">
        <f t="shared" si="65"/>
        <v>629244</v>
      </c>
      <c r="AE711" s="276">
        <f t="shared" si="66"/>
        <v>629244</v>
      </c>
    </row>
    <row r="712" spans="2:31">
      <c r="B712" s="227" t="s">
        <v>1236</v>
      </c>
      <c r="C712" s="228" t="s">
        <v>1237</v>
      </c>
      <c r="D712" s="228" t="s">
        <v>110</v>
      </c>
      <c r="E712" s="228" t="s">
        <v>113</v>
      </c>
      <c r="F712" s="258" t="s">
        <v>102</v>
      </c>
      <c r="G712" s="374">
        <v>0.5</v>
      </c>
      <c r="H712" s="377">
        <v>2550.5448087017348</v>
      </c>
      <c r="I712" s="382">
        <v>77.371645491830151</v>
      </c>
      <c r="J712" s="349">
        <f>Table1[[#This Row],[Embellishment Area (m2)]]*Table1[[#This Row],[Construction Unit Rate ($/m)]]*Table1[[#This Row],[Embellishment Area Factor]]</f>
        <v>98669.924374949187</v>
      </c>
      <c r="K712" s="263">
        <v>5101.0896174034697</v>
      </c>
      <c r="L712" s="354">
        <v>51.919695325664051</v>
      </c>
      <c r="M712" s="101">
        <f>Table1[[#This Row],[Size of land (m2)]]*Table1[[#This Row],[Land Unit Rate ($/m2)]]</f>
        <v>264847.01876449637</v>
      </c>
      <c r="N712" s="261">
        <v>2021</v>
      </c>
      <c r="O712" s="219">
        <f>ROUND(IF(Table1[[#This Row],[Valuation Year]]=2016,(Table1[[#This Row],[Total Construction Cost ($)]]+Table1[[#This Row],[Land Value]])*('General Input Sheet'!$G$38/'General Input Sheet'!$G$43),Table1[[#This Row],[Total Construction Cost ($)]]+Table1[[#This Row],[Land Value]]),0)</f>
        <v>363517</v>
      </c>
      <c r="P712" s="139" t="str" cm="1">
        <f t="array" ref="P712">_xlfn.IFS(Table1[[#This Row],[Asset Class]]&lt;&gt;"Local","y",P$11=$E712,"y",Table1[[#This Row],[Asset Class]]="Local","")</f>
        <v/>
      </c>
      <c r="Q712" s="99" t="str" cm="1">
        <f t="array" ref="Q712">_xlfn.IFS(Table1[[#This Row],[Asset Class]]&lt;&gt;"Local","y",Q$11=$E712,"y",Table1[[#This Row],[Asset Class]]="Local","")</f>
        <v/>
      </c>
      <c r="R712" s="99" t="str" cm="1">
        <f t="array" ref="R712">_xlfn.IFS(Table1[[#This Row],[Asset Class]]&lt;&gt;"Local","y",R$11=$E712,"y",Table1[[#This Row],[Asset Class]]="Local","")</f>
        <v/>
      </c>
      <c r="S712" s="358" t="str" cm="1">
        <f t="array" ref="S712">_xlfn.IFS(Table1[[#This Row],[Asset Class]]&lt;&gt;"Local","y",S$11=$E712,"y",Table1[[#This Row],[Asset Class]]="Local","")</f>
        <v>y</v>
      </c>
      <c r="U712" s="109" t="str">
        <f>IF(Table1[[#This Row],[Asset Class]]&lt;&gt;"Local",0.25,IF(P712="y",1,""))</f>
        <v/>
      </c>
      <c r="V712" s="435" t="str">
        <f>IF(Table1[[#This Row],[Asset Class]]&lt;&gt;"Local",0.25,IF(Q712="y",1,""))</f>
        <v/>
      </c>
      <c r="W712" s="435" t="str">
        <f>IF(Table1[[#This Row],[Asset Class]]&lt;&gt;"Local",0.25,IF(R712="y",1,""))</f>
        <v/>
      </c>
      <c r="X712" s="435">
        <f>IF(Table1[[#This Row],[Asset Class]]&lt;&gt;"Local",0.25,IF(S712="y",1,""))</f>
        <v>1</v>
      </c>
      <c r="Y712" s="109">
        <f t="shared" si="61"/>
        <v>1</v>
      </c>
      <c r="AA712" s="274" t="str">
        <f t="shared" si="62"/>
        <v/>
      </c>
      <c r="AB712" s="275" t="str">
        <f t="shared" si="63"/>
        <v/>
      </c>
      <c r="AC712" s="275" t="str">
        <f t="shared" si="64"/>
        <v/>
      </c>
      <c r="AD712" s="275">
        <f t="shared" si="65"/>
        <v>363517</v>
      </c>
      <c r="AE712" s="276">
        <f t="shared" si="66"/>
        <v>363517</v>
      </c>
    </row>
    <row r="713" spans="2:31">
      <c r="B713" s="227" t="s">
        <v>1238</v>
      </c>
      <c r="C713" s="228" t="s">
        <v>1239</v>
      </c>
      <c r="D713" s="228" t="s">
        <v>110</v>
      </c>
      <c r="E713" s="228" t="s">
        <v>113</v>
      </c>
      <c r="F713" s="258" t="s">
        <v>102</v>
      </c>
      <c r="G713" s="374">
        <v>0.5</v>
      </c>
      <c r="H713" s="377">
        <v>2043.8204128700295</v>
      </c>
      <c r="I713" s="382">
        <v>77.371645491830151</v>
      </c>
      <c r="J713" s="349">
        <f>Table1[[#This Row],[Embellishment Area (m2)]]*Table1[[#This Row],[Construction Unit Rate ($/m)]]*Table1[[#This Row],[Embellishment Area Factor]]</f>
        <v>79066.874216772921</v>
      </c>
      <c r="K713" s="263">
        <v>4087.640825740059</v>
      </c>
      <c r="L713" s="354">
        <v>51.919695325664051</v>
      </c>
      <c r="M713" s="101">
        <f>Table1[[#This Row],[Size of land (m2)]]*Table1[[#This Row],[Land Unit Rate ($/m2)]]</f>
        <v>212229.06627316968</v>
      </c>
      <c r="N713" s="261">
        <v>2021</v>
      </c>
      <c r="O713" s="219">
        <f>ROUND(IF(Table1[[#This Row],[Valuation Year]]=2016,(Table1[[#This Row],[Total Construction Cost ($)]]+Table1[[#This Row],[Land Value]])*('General Input Sheet'!$G$38/'General Input Sheet'!$G$43),Table1[[#This Row],[Total Construction Cost ($)]]+Table1[[#This Row],[Land Value]]),0)</f>
        <v>291296</v>
      </c>
      <c r="P713" s="139" t="str" cm="1">
        <f t="array" ref="P713">_xlfn.IFS(Table1[[#This Row],[Asset Class]]&lt;&gt;"Local","y",P$11=$E713,"y",Table1[[#This Row],[Asset Class]]="Local","")</f>
        <v/>
      </c>
      <c r="Q713" s="99" t="str" cm="1">
        <f t="array" ref="Q713">_xlfn.IFS(Table1[[#This Row],[Asset Class]]&lt;&gt;"Local","y",Q$11=$E713,"y",Table1[[#This Row],[Asset Class]]="Local","")</f>
        <v/>
      </c>
      <c r="R713" s="99" t="str" cm="1">
        <f t="array" ref="R713">_xlfn.IFS(Table1[[#This Row],[Asset Class]]&lt;&gt;"Local","y",R$11=$E713,"y",Table1[[#This Row],[Asset Class]]="Local","")</f>
        <v/>
      </c>
      <c r="S713" s="358" t="str" cm="1">
        <f t="array" ref="S713">_xlfn.IFS(Table1[[#This Row],[Asset Class]]&lt;&gt;"Local","y",S$11=$E713,"y",Table1[[#This Row],[Asset Class]]="Local","")</f>
        <v>y</v>
      </c>
      <c r="U713" s="109" t="str">
        <f>IF(Table1[[#This Row],[Asset Class]]&lt;&gt;"Local",0.25,IF(P713="y",1,""))</f>
        <v/>
      </c>
      <c r="V713" s="435" t="str">
        <f>IF(Table1[[#This Row],[Asset Class]]&lt;&gt;"Local",0.25,IF(Q713="y",1,""))</f>
        <v/>
      </c>
      <c r="W713" s="435" t="str">
        <f>IF(Table1[[#This Row],[Asset Class]]&lt;&gt;"Local",0.25,IF(R713="y",1,""))</f>
        <v/>
      </c>
      <c r="X713" s="435">
        <f>IF(Table1[[#This Row],[Asset Class]]&lt;&gt;"Local",0.25,IF(S713="y",1,""))</f>
        <v>1</v>
      </c>
      <c r="Y713" s="109">
        <f t="shared" si="61"/>
        <v>1</v>
      </c>
      <c r="AA713" s="274" t="str">
        <f t="shared" si="62"/>
        <v/>
      </c>
      <c r="AB713" s="275" t="str">
        <f t="shared" si="63"/>
        <v/>
      </c>
      <c r="AC713" s="275" t="str">
        <f t="shared" si="64"/>
        <v/>
      </c>
      <c r="AD713" s="275">
        <f t="shared" si="65"/>
        <v>291296</v>
      </c>
      <c r="AE713" s="276">
        <f t="shared" si="66"/>
        <v>291296</v>
      </c>
    </row>
    <row r="714" spans="2:31">
      <c r="B714" s="227" t="s">
        <v>1240</v>
      </c>
      <c r="C714" s="228" t="s">
        <v>1241</v>
      </c>
      <c r="D714" s="228" t="s">
        <v>105</v>
      </c>
      <c r="E714" s="228" t="s">
        <v>113</v>
      </c>
      <c r="F714" s="258" t="s">
        <v>135</v>
      </c>
      <c r="G714" s="374">
        <v>0.5</v>
      </c>
      <c r="H714" s="377">
        <v>13672.252737831001</v>
      </c>
      <c r="I714" s="382">
        <v>566.28724924743767</v>
      </c>
      <c r="J714" s="349">
        <f>Table1[[#This Row],[Embellishment Area (m2)]]*Table1[[#This Row],[Construction Unit Rate ($/m)]]*Table1[[#This Row],[Embellishment Area Factor]]</f>
        <v>3871211.1969610332</v>
      </c>
      <c r="K714" s="263">
        <v>0</v>
      </c>
      <c r="L714" s="354">
        <v>75.676903388107434</v>
      </c>
      <c r="M714" s="101">
        <f>Table1[[#This Row],[Size of land (m2)]]*Table1[[#This Row],[Land Unit Rate ($/m2)]]</f>
        <v>0</v>
      </c>
      <c r="N714" s="261">
        <v>2021</v>
      </c>
      <c r="O714" s="219">
        <f>ROUND(IF(Table1[[#This Row],[Valuation Year]]=2016,(Table1[[#This Row],[Total Construction Cost ($)]]+Table1[[#This Row],[Land Value]])*('General Input Sheet'!$G$38/'General Input Sheet'!$G$43),Table1[[#This Row],[Total Construction Cost ($)]]+Table1[[#This Row],[Land Value]]),0)</f>
        <v>3871211</v>
      </c>
      <c r="P714" s="139" t="str" cm="1">
        <f t="array" ref="P714">_xlfn.IFS(Table1[[#This Row],[Asset Class]]&lt;&gt;"Local","y",P$11=$E714,"y",Table1[[#This Row],[Asset Class]]="Local","")</f>
        <v>y</v>
      </c>
      <c r="Q714" s="99" t="str" cm="1">
        <f t="array" ref="Q714">_xlfn.IFS(Table1[[#This Row],[Asset Class]]&lt;&gt;"Local","y",Q$11=$E714,"y",Table1[[#This Row],[Asset Class]]="Local","")</f>
        <v>y</v>
      </c>
      <c r="R714" s="99" t="str" cm="1">
        <f t="array" ref="R714">_xlfn.IFS(Table1[[#This Row],[Asset Class]]&lt;&gt;"Local","y",R$11=$E714,"y",Table1[[#This Row],[Asset Class]]="Local","")</f>
        <v>y</v>
      </c>
      <c r="S714" s="358" t="str" cm="1">
        <f t="array" ref="S714">_xlfn.IFS(Table1[[#This Row],[Asset Class]]&lt;&gt;"Local","y",S$11=$E714,"y",Table1[[#This Row],[Asset Class]]="Local","")</f>
        <v>y</v>
      </c>
      <c r="U714" s="109">
        <f>IF(Table1[[#This Row],[Asset Class]]&lt;&gt;"Local",0.25,IF(P714="y",1,""))</f>
        <v>0.25</v>
      </c>
      <c r="V714" s="435">
        <f>IF(Table1[[#This Row],[Asset Class]]&lt;&gt;"Local",0.25,IF(Q714="y",1,""))</f>
        <v>0.25</v>
      </c>
      <c r="W714" s="435">
        <f>IF(Table1[[#This Row],[Asset Class]]&lt;&gt;"Local",0.25,IF(R714="y",1,""))</f>
        <v>0.25</v>
      </c>
      <c r="X714" s="435">
        <f>IF(Table1[[#This Row],[Asset Class]]&lt;&gt;"Local",0.25,IF(S714="y",1,""))</f>
        <v>0.25</v>
      </c>
      <c r="Y714" s="109">
        <f t="shared" si="61"/>
        <v>1</v>
      </c>
      <c r="AA714" s="274">
        <f t="shared" si="62"/>
        <v>967802.75</v>
      </c>
      <c r="AB714" s="275">
        <f t="shared" si="63"/>
        <v>967802.75</v>
      </c>
      <c r="AC714" s="275">
        <f t="shared" si="64"/>
        <v>967802.75</v>
      </c>
      <c r="AD714" s="275">
        <f t="shared" si="65"/>
        <v>967802.75</v>
      </c>
      <c r="AE714" s="276">
        <f t="shared" si="66"/>
        <v>3871211</v>
      </c>
    </row>
    <row r="715" spans="2:31">
      <c r="B715" s="227" t="s">
        <v>1242</v>
      </c>
      <c r="C715" s="228" t="s">
        <v>1243</v>
      </c>
      <c r="D715" s="228" t="s">
        <v>110</v>
      </c>
      <c r="E715" s="228" t="s">
        <v>113</v>
      </c>
      <c r="F715" s="258" t="s">
        <v>102</v>
      </c>
      <c r="G715" s="374">
        <v>0.5</v>
      </c>
      <c r="H715" s="377">
        <v>2486.0239986898096</v>
      </c>
      <c r="I715" s="382">
        <v>77.371645491830151</v>
      </c>
      <c r="J715" s="349">
        <f>Table1[[#This Row],[Embellishment Area (m2)]]*Table1[[#This Row],[Construction Unit Rate ($/m)]]*Table1[[#This Row],[Embellishment Area Factor]]</f>
        <v>96173.883755404982</v>
      </c>
      <c r="K715" s="263">
        <v>0</v>
      </c>
      <c r="L715" s="354">
        <v>51.919695325664051</v>
      </c>
      <c r="M715" s="101">
        <f>Table1[[#This Row],[Size of land (m2)]]*Table1[[#This Row],[Land Unit Rate ($/m2)]]</f>
        <v>0</v>
      </c>
      <c r="N715" s="261">
        <v>2021</v>
      </c>
      <c r="O715" s="219">
        <f>ROUND(IF(Table1[[#This Row],[Valuation Year]]=2016,(Table1[[#This Row],[Total Construction Cost ($)]]+Table1[[#This Row],[Land Value]])*('General Input Sheet'!$G$38/'General Input Sheet'!$G$43),Table1[[#This Row],[Total Construction Cost ($)]]+Table1[[#This Row],[Land Value]]),0)</f>
        <v>96174</v>
      </c>
      <c r="P715" s="139" t="str" cm="1">
        <f t="array" ref="P715">_xlfn.IFS(Table1[[#This Row],[Asset Class]]&lt;&gt;"Local","y",P$11=$E715,"y",Table1[[#This Row],[Asset Class]]="Local","")</f>
        <v/>
      </c>
      <c r="Q715" s="99" t="str" cm="1">
        <f t="array" ref="Q715">_xlfn.IFS(Table1[[#This Row],[Asset Class]]&lt;&gt;"Local","y",Q$11=$E715,"y",Table1[[#This Row],[Asset Class]]="Local","")</f>
        <v/>
      </c>
      <c r="R715" s="99" t="str" cm="1">
        <f t="array" ref="R715">_xlfn.IFS(Table1[[#This Row],[Asset Class]]&lt;&gt;"Local","y",R$11=$E715,"y",Table1[[#This Row],[Asset Class]]="Local","")</f>
        <v/>
      </c>
      <c r="S715" s="358" t="str" cm="1">
        <f t="array" ref="S715">_xlfn.IFS(Table1[[#This Row],[Asset Class]]&lt;&gt;"Local","y",S$11=$E715,"y",Table1[[#This Row],[Asset Class]]="Local","")</f>
        <v>y</v>
      </c>
      <c r="U715" s="109" t="str">
        <f>IF(Table1[[#This Row],[Asset Class]]&lt;&gt;"Local",0.25,IF(P715="y",1,""))</f>
        <v/>
      </c>
      <c r="V715" s="435" t="str">
        <f>IF(Table1[[#This Row],[Asset Class]]&lt;&gt;"Local",0.25,IF(Q715="y",1,""))</f>
        <v/>
      </c>
      <c r="W715" s="435" t="str">
        <f>IF(Table1[[#This Row],[Asset Class]]&lt;&gt;"Local",0.25,IF(R715="y",1,""))</f>
        <v/>
      </c>
      <c r="X715" s="435">
        <f>IF(Table1[[#This Row],[Asset Class]]&lt;&gt;"Local",0.25,IF(S715="y",1,""))</f>
        <v>1</v>
      </c>
      <c r="Y715" s="109">
        <f t="shared" si="61"/>
        <v>1</v>
      </c>
      <c r="AA715" s="274" t="str">
        <f t="shared" si="62"/>
        <v/>
      </c>
      <c r="AB715" s="275" t="str">
        <f t="shared" si="63"/>
        <v/>
      </c>
      <c r="AC715" s="275" t="str">
        <f t="shared" si="64"/>
        <v/>
      </c>
      <c r="AD715" s="275">
        <f t="shared" si="65"/>
        <v>96174</v>
      </c>
      <c r="AE715" s="276">
        <f t="shared" si="66"/>
        <v>96174</v>
      </c>
    </row>
    <row r="716" spans="2:31">
      <c r="B716" s="227" t="s">
        <v>1244</v>
      </c>
      <c r="C716" s="228" t="s">
        <v>1245</v>
      </c>
      <c r="D716" s="228" t="s">
        <v>105</v>
      </c>
      <c r="E716" s="228" t="s">
        <v>113</v>
      </c>
      <c r="F716" s="258" t="s">
        <v>102</v>
      </c>
      <c r="G716" s="374">
        <v>0.5</v>
      </c>
      <c r="H716" s="377">
        <v>27244.333640822275</v>
      </c>
      <c r="I716" s="382">
        <v>566.28724924743767</v>
      </c>
      <c r="J716" s="349">
        <f>Table1[[#This Row],[Embellishment Area (m2)]]*Table1[[#This Row],[Construction Unit Rate ($/m)]]*Table1[[#This Row],[Embellishment Area Factor]]</f>
        <v>7714059.3775203377</v>
      </c>
      <c r="K716" s="263">
        <v>54488.66728164455</v>
      </c>
      <c r="L716" s="354">
        <v>75.676903388107434</v>
      </c>
      <c r="M716" s="101">
        <f>Table1[[#This Row],[Size of land (m2)]]*Table1[[#This Row],[Land Unit Rate ($/m2)]]</f>
        <v>4123533.6096197451</v>
      </c>
      <c r="N716" s="261">
        <v>2021</v>
      </c>
      <c r="O716" s="219">
        <f>ROUND(IF(Table1[[#This Row],[Valuation Year]]=2016,(Table1[[#This Row],[Total Construction Cost ($)]]+Table1[[#This Row],[Land Value]])*('General Input Sheet'!$G$38/'General Input Sheet'!$G$43),Table1[[#This Row],[Total Construction Cost ($)]]+Table1[[#This Row],[Land Value]]),0)</f>
        <v>11837593</v>
      </c>
      <c r="P716" s="139" t="str" cm="1">
        <f t="array" ref="P716">_xlfn.IFS(Table1[[#This Row],[Asset Class]]&lt;&gt;"Local","y",P$11=$E716,"y",Table1[[#This Row],[Asset Class]]="Local","")</f>
        <v>y</v>
      </c>
      <c r="Q716" s="99" t="str" cm="1">
        <f t="array" ref="Q716">_xlfn.IFS(Table1[[#This Row],[Asset Class]]&lt;&gt;"Local","y",Q$11=$E716,"y",Table1[[#This Row],[Asset Class]]="Local","")</f>
        <v>y</v>
      </c>
      <c r="R716" s="99" t="str" cm="1">
        <f t="array" ref="R716">_xlfn.IFS(Table1[[#This Row],[Asset Class]]&lt;&gt;"Local","y",R$11=$E716,"y",Table1[[#This Row],[Asset Class]]="Local","")</f>
        <v>y</v>
      </c>
      <c r="S716" s="358" t="str" cm="1">
        <f t="array" ref="S716">_xlfn.IFS(Table1[[#This Row],[Asset Class]]&lt;&gt;"Local","y",S$11=$E716,"y",Table1[[#This Row],[Asset Class]]="Local","")</f>
        <v>y</v>
      </c>
      <c r="U716" s="109">
        <f>IF(Table1[[#This Row],[Asset Class]]&lt;&gt;"Local",0.25,IF(P716="y",1,""))</f>
        <v>0.25</v>
      </c>
      <c r="V716" s="435">
        <f>IF(Table1[[#This Row],[Asset Class]]&lt;&gt;"Local",0.25,IF(Q716="y",1,""))</f>
        <v>0.25</v>
      </c>
      <c r="W716" s="435">
        <f>IF(Table1[[#This Row],[Asset Class]]&lt;&gt;"Local",0.25,IF(R716="y",1,""))</f>
        <v>0.25</v>
      </c>
      <c r="X716" s="435">
        <f>IF(Table1[[#This Row],[Asset Class]]&lt;&gt;"Local",0.25,IF(S716="y",1,""))</f>
        <v>0.25</v>
      </c>
      <c r="Y716" s="109">
        <f t="shared" si="61"/>
        <v>1</v>
      </c>
      <c r="AA716" s="274">
        <f t="shared" si="62"/>
        <v>2959398.25</v>
      </c>
      <c r="AB716" s="275">
        <f t="shared" si="63"/>
        <v>2959398.25</v>
      </c>
      <c r="AC716" s="275">
        <f t="shared" si="64"/>
        <v>2959398.25</v>
      </c>
      <c r="AD716" s="275">
        <f t="shared" si="65"/>
        <v>2959398.25</v>
      </c>
      <c r="AE716" s="276">
        <f t="shared" si="66"/>
        <v>11837593</v>
      </c>
    </row>
    <row r="717" spans="2:31">
      <c r="B717" s="227" t="s">
        <v>1246</v>
      </c>
      <c r="C717" s="228" t="s">
        <v>1247</v>
      </c>
      <c r="D717" s="228" t="s">
        <v>110</v>
      </c>
      <c r="E717" s="228" t="s">
        <v>113</v>
      </c>
      <c r="F717" s="258" t="s">
        <v>102</v>
      </c>
      <c r="G717" s="374">
        <v>0.5</v>
      </c>
      <c r="H717" s="377">
        <v>3323.6451799870538</v>
      </c>
      <c r="I717" s="382">
        <v>77.371645491830151</v>
      </c>
      <c r="J717" s="349">
        <f>Table1[[#This Row],[Embellishment Area (m2)]]*Table1[[#This Row],[Construction Unit Rate ($/m)]]*Table1[[#This Row],[Embellishment Area Factor]]</f>
        <v>128577.94830329416</v>
      </c>
      <c r="K717" s="263">
        <v>6647.2903599741076</v>
      </c>
      <c r="L717" s="354">
        <v>51.919695325664051</v>
      </c>
      <c r="M717" s="101">
        <f>Table1[[#This Row],[Size of land (m2)]]*Table1[[#This Row],[Land Unit Rate ($/m2)]]</f>
        <v>345125.29023107939</v>
      </c>
      <c r="N717" s="261">
        <v>2021</v>
      </c>
      <c r="O717" s="219">
        <f>ROUND(IF(Table1[[#This Row],[Valuation Year]]=2016,(Table1[[#This Row],[Total Construction Cost ($)]]+Table1[[#This Row],[Land Value]])*('General Input Sheet'!$G$38/'General Input Sheet'!$G$43),Table1[[#This Row],[Total Construction Cost ($)]]+Table1[[#This Row],[Land Value]]),0)</f>
        <v>473703</v>
      </c>
      <c r="P717" s="139" t="str" cm="1">
        <f t="array" ref="P717">_xlfn.IFS(Table1[[#This Row],[Asset Class]]&lt;&gt;"Local","y",P$11=$E717,"y",Table1[[#This Row],[Asset Class]]="Local","")</f>
        <v/>
      </c>
      <c r="Q717" s="99" t="str" cm="1">
        <f t="array" ref="Q717">_xlfn.IFS(Table1[[#This Row],[Asset Class]]&lt;&gt;"Local","y",Q$11=$E717,"y",Table1[[#This Row],[Asset Class]]="Local","")</f>
        <v/>
      </c>
      <c r="R717" s="99" t="str" cm="1">
        <f t="array" ref="R717">_xlfn.IFS(Table1[[#This Row],[Asset Class]]&lt;&gt;"Local","y",R$11=$E717,"y",Table1[[#This Row],[Asset Class]]="Local","")</f>
        <v/>
      </c>
      <c r="S717" s="358" t="str" cm="1">
        <f t="array" ref="S717">_xlfn.IFS(Table1[[#This Row],[Asset Class]]&lt;&gt;"Local","y",S$11=$E717,"y",Table1[[#This Row],[Asset Class]]="Local","")</f>
        <v>y</v>
      </c>
      <c r="U717" s="109" t="str">
        <f>IF(Table1[[#This Row],[Asset Class]]&lt;&gt;"Local",0.25,IF(P717="y",1,""))</f>
        <v/>
      </c>
      <c r="V717" s="435" t="str">
        <f>IF(Table1[[#This Row],[Asset Class]]&lt;&gt;"Local",0.25,IF(Q717="y",1,""))</f>
        <v/>
      </c>
      <c r="W717" s="435" t="str">
        <f>IF(Table1[[#This Row],[Asset Class]]&lt;&gt;"Local",0.25,IF(R717="y",1,""))</f>
        <v/>
      </c>
      <c r="X717" s="435">
        <f>IF(Table1[[#This Row],[Asset Class]]&lt;&gt;"Local",0.25,IF(S717="y",1,""))</f>
        <v>1</v>
      </c>
      <c r="Y717" s="109">
        <f t="shared" si="61"/>
        <v>1</v>
      </c>
      <c r="AA717" s="274" t="str">
        <f t="shared" si="62"/>
        <v/>
      </c>
      <c r="AB717" s="275" t="str">
        <f t="shared" si="63"/>
        <v/>
      </c>
      <c r="AC717" s="275" t="str">
        <f t="shared" si="64"/>
        <v/>
      </c>
      <c r="AD717" s="275">
        <f t="shared" si="65"/>
        <v>473703</v>
      </c>
      <c r="AE717" s="276">
        <f t="shared" si="66"/>
        <v>473703</v>
      </c>
    </row>
    <row r="718" spans="2:31">
      <c r="B718" s="227" t="s">
        <v>1248</v>
      </c>
      <c r="C718" s="228" t="s">
        <v>1249</v>
      </c>
      <c r="D718" s="228" t="s">
        <v>105</v>
      </c>
      <c r="E718" s="228" t="s">
        <v>113</v>
      </c>
      <c r="F718" s="258" t="s">
        <v>107</v>
      </c>
      <c r="G718" s="374">
        <v>0.5</v>
      </c>
      <c r="H718" s="377">
        <v>41391.719921220647</v>
      </c>
      <c r="I718" s="382">
        <v>566.28724924743767</v>
      </c>
      <c r="J718" s="349">
        <f>Table1[[#This Row],[Embellishment Area (m2)]]*Table1[[#This Row],[Construction Unit Rate ($/m)]]*Table1[[#This Row],[Embellishment Area Factor]]</f>
        <v>11719801.607904203</v>
      </c>
      <c r="K718" s="263">
        <v>82783.439842441294</v>
      </c>
      <c r="L718" s="354">
        <v>75.676903388107434</v>
      </c>
      <c r="M718" s="101">
        <f>Table1[[#This Row],[Size of land (m2)]]*Table1[[#This Row],[Land Unit Rate ($/m2)]]</f>
        <v>6264794.3790916335</v>
      </c>
      <c r="N718" s="261">
        <v>2021</v>
      </c>
      <c r="O718" s="219">
        <f>ROUND(IF(Table1[[#This Row],[Valuation Year]]=2016,(Table1[[#This Row],[Total Construction Cost ($)]]+Table1[[#This Row],[Land Value]])*('General Input Sheet'!$G$38/'General Input Sheet'!$G$43),Table1[[#This Row],[Total Construction Cost ($)]]+Table1[[#This Row],[Land Value]]),0)</f>
        <v>17984596</v>
      </c>
      <c r="P718" s="139" t="str" cm="1">
        <f t="array" ref="P718">_xlfn.IFS(Table1[[#This Row],[Asset Class]]&lt;&gt;"Local","y",P$11=$E718,"y",Table1[[#This Row],[Asset Class]]="Local","")</f>
        <v>y</v>
      </c>
      <c r="Q718" s="99" t="str" cm="1">
        <f t="array" ref="Q718">_xlfn.IFS(Table1[[#This Row],[Asset Class]]&lt;&gt;"Local","y",Q$11=$E718,"y",Table1[[#This Row],[Asset Class]]="Local","")</f>
        <v>y</v>
      </c>
      <c r="R718" s="99" t="str" cm="1">
        <f t="array" ref="R718">_xlfn.IFS(Table1[[#This Row],[Asset Class]]&lt;&gt;"Local","y",R$11=$E718,"y",Table1[[#This Row],[Asset Class]]="Local","")</f>
        <v>y</v>
      </c>
      <c r="S718" s="358" t="str" cm="1">
        <f t="array" ref="S718">_xlfn.IFS(Table1[[#This Row],[Asset Class]]&lt;&gt;"Local","y",S$11=$E718,"y",Table1[[#This Row],[Asset Class]]="Local","")</f>
        <v>y</v>
      </c>
      <c r="U718" s="109">
        <f>IF(Table1[[#This Row],[Asset Class]]&lt;&gt;"Local",0.25,IF(P718="y",1,""))</f>
        <v>0.25</v>
      </c>
      <c r="V718" s="435">
        <f>IF(Table1[[#This Row],[Asset Class]]&lt;&gt;"Local",0.25,IF(Q718="y",1,""))</f>
        <v>0.25</v>
      </c>
      <c r="W718" s="435">
        <f>IF(Table1[[#This Row],[Asset Class]]&lt;&gt;"Local",0.25,IF(R718="y",1,""))</f>
        <v>0.25</v>
      </c>
      <c r="X718" s="435">
        <f>IF(Table1[[#This Row],[Asset Class]]&lt;&gt;"Local",0.25,IF(S718="y",1,""))</f>
        <v>0.25</v>
      </c>
      <c r="Y718" s="109">
        <f t="shared" si="61"/>
        <v>1</v>
      </c>
      <c r="AA718" s="274">
        <f t="shared" si="62"/>
        <v>4496149</v>
      </c>
      <c r="AB718" s="275">
        <f t="shared" si="63"/>
        <v>4496149</v>
      </c>
      <c r="AC718" s="275">
        <f t="shared" si="64"/>
        <v>4496149</v>
      </c>
      <c r="AD718" s="275">
        <f t="shared" si="65"/>
        <v>4496149</v>
      </c>
      <c r="AE718" s="276">
        <f t="shared" si="66"/>
        <v>17984596</v>
      </c>
    </row>
    <row r="719" spans="2:31">
      <c r="B719" s="227" t="s">
        <v>1250</v>
      </c>
      <c r="C719" s="228" t="s">
        <v>1251</v>
      </c>
      <c r="D719" s="228" t="s">
        <v>110</v>
      </c>
      <c r="E719" s="228" t="s">
        <v>113</v>
      </c>
      <c r="F719" s="258" t="s">
        <v>107</v>
      </c>
      <c r="G719" s="374">
        <v>0.5</v>
      </c>
      <c r="H719" s="377">
        <v>2851.7044239076831</v>
      </c>
      <c r="I719" s="382">
        <v>77.371645491830151</v>
      </c>
      <c r="J719" s="349">
        <f>Table1[[#This Row],[Embellishment Area (m2)]]*Table1[[#This Row],[Construction Unit Rate ($/m)]]*Table1[[#This Row],[Embellishment Area Factor]]</f>
        <v>110320.5318670345</v>
      </c>
      <c r="K719" s="263">
        <v>5703.4088478153662</v>
      </c>
      <c r="L719" s="354">
        <v>51.919695325664051</v>
      </c>
      <c r="M719" s="101">
        <f>Table1[[#This Row],[Size of land (m2)]]*Table1[[#This Row],[Land Unit Rate ($/m2)]]</f>
        <v>296119.24969627045</v>
      </c>
      <c r="N719" s="261">
        <v>2021</v>
      </c>
      <c r="O719" s="219">
        <f>ROUND(IF(Table1[[#This Row],[Valuation Year]]=2016,(Table1[[#This Row],[Total Construction Cost ($)]]+Table1[[#This Row],[Land Value]])*('General Input Sheet'!$G$38/'General Input Sheet'!$G$43),Table1[[#This Row],[Total Construction Cost ($)]]+Table1[[#This Row],[Land Value]]),0)</f>
        <v>406440</v>
      </c>
      <c r="P719" s="139" t="str" cm="1">
        <f t="array" ref="P719">_xlfn.IFS(Table1[[#This Row],[Asset Class]]&lt;&gt;"Local","y",P$11=$E719,"y",Table1[[#This Row],[Asset Class]]="Local","")</f>
        <v/>
      </c>
      <c r="Q719" s="99" t="str" cm="1">
        <f t="array" ref="Q719">_xlfn.IFS(Table1[[#This Row],[Asset Class]]&lt;&gt;"Local","y",Q$11=$E719,"y",Table1[[#This Row],[Asset Class]]="Local","")</f>
        <v/>
      </c>
      <c r="R719" s="99" t="str" cm="1">
        <f t="array" ref="R719">_xlfn.IFS(Table1[[#This Row],[Asset Class]]&lt;&gt;"Local","y",R$11=$E719,"y",Table1[[#This Row],[Asset Class]]="Local","")</f>
        <v/>
      </c>
      <c r="S719" s="358" t="str" cm="1">
        <f t="array" ref="S719">_xlfn.IFS(Table1[[#This Row],[Asset Class]]&lt;&gt;"Local","y",S$11=$E719,"y",Table1[[#This Row],[Asset Class]]="Local","")</f>
        <v>y</v>
      </c>
      <c r="U719" s="109" t="str">
        <f>IF(Table1[[#This Row],[Asset Class]]&lt;&gt;"Local",0.25,IF(P719="y",1,""))</f>
        <v/>
      </c>
      <c r="V719" s="435" t="str">
        <f>IF(Table1[[#This Row],[Asset Class]]&lt;&gt;"Local",0.25,IF(Q719="y",1,""))</f>
        <v/>
      </c>
      <c r="W719" s="435" t="str">
        <f>IF(Table1[[#This Row],[Asset Class]]&lt;&gt;"Local",0.25,IF(R719="y",1,""))</f>
        <v/>
      </c>
      <c r="X719" s="435">
        <f>IF(Table1[[#This Row],[Asset Class]]&lt;&gt;"Local",0.25,IF(S719="y",1,""))</f>
        <v>1</v>
      </c>
      <c r="Y719" s="109">
        <f t="shared" ref="Y719:Y782" si="67">SUM(U719:X719)</f>
        <v>1</v>
      </c>
      <c r="AA719" s="274" t="str">
        <f t="shared" ref="AA719:AA782" si="68">IF(U719="","",(U719/$Y719)*$O719)</f>
        <v/>
      </c>
      <c r="AB719" s="275" t="str">
        <f t="shared" ref="AB719:AB782" si="69">IF(V719="","",(V719/$Y719)*$O719)</f>
        <v/>
      </c>
      <c r="AC719" s="275" t="str">
        <f t="shared" ref="AC719:AC782" si="70">IF(W719="","",(W719/$Y719)*$O719)</f>
        <v/>
      </c>
      <c r="AD719" s="275">
        <f t="shared" ref="AD719:AD782" si="71">IF(X719="","",(X719/$Y719)*$O719)</f>
        <v>406440</v>
      </c>
      <c r="AE719" s="276">
        <f t="shared" ref="AE719:AE782" si="72">SUM(AA719:AD719)</f>
        <v>406440</v>
      </c>
    </row>
    <row r="720" spans="2:31">
      <c r="B720" s="227" t="s">
        <v>1252</v>
      </c>
      <c r="C720" s="228" t="s">
        <v>1253</v>
      </c>
      <c r="D720" s="228" t="s">
        <v>105</v>
      </c>
      <c r="E720" s="228" t="s">
        <v>113</v>
      </c>
      <c r="F720" s="258" t="s">
        <v>102</v>
      </c>
      <c r="G720" s="374">
        <v>0.5</v>
      </c>
      <c r="H720" s="377">
        <v>31894.496740864441</v>
      </c>
      <c r="I720" s="382">
        <v>566.28724924743767</v>
      </c>
      <c r="J720" s="349">
        <f>Table1[[#This Row],[Embellishment Area (m2)]]*Table1[[#This Row],[Construction Unit Rate ($/m)]]*Table1[[#This Row],[Embellishment Area Factor]]</f>
        <v>9030723.412757745</v>
      </c>
      <c r="K720" s="263">
        <v>63788.993481728881</v>
      </c>
      <c r="L720" s="354">
        <v>75.676903388107434</v>
      </c>
      <c r="M720" s="101">
        <f>Table1[[#This Row],[Size of land (m2)]]*Table1[[#This Row],[Land Unit Rate ($/m2)]]</f>
        <v>4827353.4969414109</v>
      </c>
      <c r="N720" s="261">
        <v>2021</v>
      </c>
      <c r="O720" s="219">
        <f>ROUND(IF(Table1[[#This Row],[Valuation Year]]=2016,(Table1[[#This Row],[Total Construction Cost ($)]]+Table1[[#This Row],[Land Value]])*('General Input Sheet'!$G$38/'General Input Sheet'!$G$43),Table1[[#This Row],[Total Construction Cost ($)]]+Table1[[#This Row],[Land Value]]),0)</f>
        <v>13858077</v>
      </c>
      <c r="P720" s="139" t="str" cm="1">
        <f t="array" ref="P720">_xlfn.IFS(Table1[[#This Row],[Asset Class]]&lt;&gt;"Local","y",P$11=$E720,"y",Table1[[#This Row],[Asset Class]]="Local","")</f>
        <v>y</v>
      </c>
      <c r="Q720" s="99" t="str" cm="1">
        <f t="array" ref="Q720">_xlfn.IFS(Table1[[#This Row],[Asset Class]]&lt;&gt;"Local","y",Q$11=$E720,"y",Table1[[#This Row],[Asset Class]]="Local","")</f>
        <v>y</v>
      </c>
      <c r="R720" s="99" t="str" cm="1">
        <f t="array" ref="R720">_xlfn.IFS(Table1[[#This Row],[Asset Class]]&lt;&gt;"Local","y",R$11=$E720,"y",Table1[[#This Row],[Asset Class]]="Local","")</f>
        <v>y</v>
      </c>
      <c r="S720" s="358" t="str" cm="1">
        <f t="array" ref="S720">_xlfn.IFS(Table1[[#This Row],[Asset Class]]&lt;&gt;"Local","y",S$11=$E720,"y",Table1[[#This Row],[Asset Class]]="Local","")</f>
        <v>y</v>
      </c>
      <c r="U720" s="109">
        <f>IF(Table1[[#This Row],[Asset Class]]&lt;&gt;"Local",0.25,IF(P720="y",1,""))</f>
        <v>0.25</v>
      </c>
      <c r="V720" s="435">
        <f>IF(Table1[[#This Row],[Asset Class]]&lt;&gt;"Local",0.25,IF(Q720="y",1,""))</f>
        <v>0.25</v>
      </c>
      <c r="W720" s="435">
        <f>IF(Table1[[#This Row],[Asset Class]]&lt;&gt;"Local",0.25,IF(R720="y",1,""))</f>
        <v>0.25</v>
      </c>
      <c r="X720" s="435">
        <f>IF(Table1[[#This Row],[Asset Class]]&lt;&gt;"Local",0.25,IF(S720="y",1,""))</f>
        <v>0.25</v>
      </c>
      <c r="Y720" s="109">
        <f t="shared" si="67"/>
        <v>1</v>
      </c>
      <c r="AA720" s="274">
        <f t="shared" si="68"/>
        <v>3464519.25</v>
      </c>
      <c r="AB720" s="275">
        <f t="shared" si="69"/>
        <v>3464519.25</v>
      </c>
      <c r="AC720" s="275">
        <f t="shared" si="70"/>
        <v>3464519.25</v>
      </c>
      <c r="AD720" s="275">
        <f t="shared" si="71"/>
        <v>3464519.25</v>
      </c>
      <c r="AE720" s="276">
        <f t="shared" si="72"/>
        <v>13858077</v>
      </c>
    </row>
    <row r="721" spans="2:31">
      <c r="B721" s="227" t="s">
        <v>1252</v>
      </c>
      <c r="C721" s="228" t="s">
        <v>1254</v>
      </c>
      <c r="D721" s="228" t="s">
        <v>105</v>
      </c>
      <c r="E721" s="228" t="s">
        <v>113</v>
      </c>
      <c r="F721" s="258" t="s">
        <v>130</v>
      </c>
      <c r="G721" s="374">
        <v>0.5</v>
      </c>
      <c r="H721" s="377">
        <v>419452.82022780145</v>
      </c>
      <c r="I721" s="382">
        <v>566.28724924743767</v>
      </c>
      <c r="J721" s="349">
        <f>Table1[[#This Row],[Embellishment Area (m2)]]*Table1[[#This Row],[Construction Unit Rate ($/m)]]*Table1[[#This Row],[Embellishment Area Factor]]</f>
        <v>118765391.87794083</v>
      </c>
      <c r="K721" s="263">
        <v>838905.6404556029</v>
      </c>
      <c r="L721" s="354">
        <v>75.676903388107434</v>
      </c>
      <c r="M721" s="101">
        <f>Table1[[#This Row],[Size of land (m2)]]*Table1[[#This Row],[Land Unit Rate ($/m2)]]</f>
        <v>63485781.104497053</v>
      </c>
      <c r="N721" s="261">
        <v>2021</v>
      </c>
      <c r="O721" s="219">
        <f>ROUND(IF(Table1[[#This Row],[Valuation Year]]=2016,(Table1[[#This Row],[Total Construction Cost ($)]]+Table1[[#This Row],[Land Value]])*('General Input Sheet'!$G$38/'General Input Sheet'!$G$43),Table1[[#This Row],[Total Construction Cost ($)]]+Table1[[#This Row],[Land Value]]),0)</f>
        <v>182251173</v>
      </c>
      <c r="P721" s="139" t="str" cm="1">
        <f t="array" ref="P721">_xlfn.IFS(Table1[[#This Row],[Asset Class]]&lt;&gt;"Local","y",P$11=$E721,"y",Table1[[#This Row],[Asset Class]]="Local","")</f>
        <v>y</v>
      </c>
      <c r="Q721" s="99" t="str" cm="1">
        <f t="array" ref="Q721">_xlfn.IFS(Table1[[#This Row],[Asset Class]]&lt;&gt;"Local","y",Q$11=$E721,"y",Table1[[#This Row],[Asset Class]]="Local","")</f>
        <v>y</v>
      </c>
      <c r="R721" s="99" t="str" cm="1">
        <f t="array" ref="R721">_xlfn.IFS(Table1[[#This Row],[Asset Class]]&lt;&gt;"Local","y",R$11=$E721,"y",Table1[[#This Row],[Asset Class]]="Local","")</f>
        <v>y</v>
      </c>
      <c r="S721" s="358" t="str" cm="1">
        <f t="array" ref="S721">_xlfn.IFS(Table1[[#This Row],[Asset Class]]&lt;&gt;"Local","y",S$11=$E721,"y",Table1[[#This Row],[Asset Class]]="Local","")</f>
        <v>y</v>
      </c>
      <c r="U721" s="109">
        <f>IF(Table1[[#This Row],[Asset Class]]&lt;&gt;"Local",0.25,IF(P721="y",1,""))</f>
        <v>0.25</v>
      </c>
      <c r="V721" s="435">
        <f>IF(Table1[[#This Row],[Asset Class]]&lt;&gt;"Local",0.25,IF(Q721="y",1,""))</f>
        <v>0.25</v>
      </c>
      <c r="W721" s="435">
        <f>IF(Table1[[#This Row],[Asset Class]]&lt;&gt;"Local",0.25,IF(R721="y",1,""))</f>
        <v>0.25</v>
      </c>
      <c r="X721" s="435">
        <f>IF(Table1[[#This Row],[Asset Class]]&lt;&gt;"Local",0.25,IF(S721="y",1,""))</f>
        <v>0.25</v>
      </c>
      <c r="Y721" s="109">
        <f t="shared" si="67"/>
        <v>1</v>
      </c>
      <c r="AA721" s="274">
        <f t="shared" si="68"/>
        <v>45562793.25</v>
      </c>
      <c r="AB721" s="275">
        <f t="shared" si="69"/>
        <v>45562793.25</v>
      </c>
      <c r="AC721" s="275">
        <f t="shared" si="70"/>
        <v>45562793.25</v>
      </c>
      <c r="AD721" s="275">
        <f t="shared" si="71"/>
        <v>45562793.25</v>
      </c>
      <c r="AE721" s="276">
        <f t="shared" si="72"/>
        <v>182251173</v>
      </c>
    </row>
    <row r="722" spans="2:31">
      <c r="B722" s="227" t="s">
        <v>1255</v>
      </c>
      <c r="C722" s="228" t="s">
        <v>1256</v>
      </c>
      <c r="D722" s="228" t="s">
        <v>110</v>
      </c>
      <c r="E722" s="228" t="s">
        <v>113</v>
      </c>
      <c r="F722" s="258" t="s">
        <v>107</v>
      </c>
      <c r="G722" s="374">
        <v>0.5</v>
      </c>
      <c r="H722" s="377">
        <v>7924.4761588387546</v>
      </c>
      <c r="I722" s="382">
        <v>77.371645491830151</v>
      </c>
      <c r="J722" s="349">
        <f>Table1[[#This Row],[Embellishment Area (m2)]]*Table1[[#This Row],[Construction Unit Rate ($/m)]]*Table1[[#This Row],[Embellishment Area Factor]]</f>
        <v>306564.88003506605</v>
      </c>
      <c r="K722" s="263">
        <v>15848.952317677509</v>
      </c>
      <c r="L722" s="354">
        <v>51.919695325664051</v>
      </c>
      <c r="M722" s="101">
        <f>Table1[[#This Row],[Size of land (m2)]]*Table1[[#This Row],[Land Unit Rate ($/m2)]]</f>
        <v>822872.77556479338</v>
      </c>
      <c r="N722" s="261">
        <v>2021</v>
      </c>
      <c r="O722" s="219">
        <f>ROUND(IF(Table1[[#This Row],[Valuation Year]]=2016,(Table1[[#This Row],[Total Construction Cost ($)]]+Table1[[#This Row],[Land Value]])*('General Input Sheet'!$G$38/'General Input Sheet'!$G$43),Table1[[#This Row],[Total Construction Cost ($)]]+Table1[[#This Row],[Land Value]]),0)</f>
        <v>1129438</v>
      </c>
      <c r="P722" s="139" t="str" cm="1">
        <f t="array" ref="P722">_xlfn.IFS(Table1[[#This Row],[Asset Class]]&lt;&gt;"Local","y",P$11=$E722,"y",Table1[[#This Row],[Asset Class]]="Local","")</f>
        <v/>
      </c>
      <c r="Q722" s="99" t="str" cm="1">
        <f t="array" ref="Q722">_xlfn.IFS(Table1[[#This Row],[Asset Class]]&lt;&gt;"Local","y",Q$11=$E722,"y",Table1[[#This Row],[Asset Class]]="Local","")</f>
        <v/>
      </c>
      <c r="R722" s="99" t="str" cm="1">
        <f t="array" ref="R722">_xlfn.IFS(Table1[[#This Row],[Asset Class]]&lt;&gt;"Local","y",R$11=$E722,"y",Table1[[#This Row],[Asset Class]]="Local","")</f>
        <v/>
      </c>
      <c r="S722" s="358" t="str" cm="1">
        <f t="array" ref="S722">_xlfn.IFS(Table1[[#This Row],[Asset Class]]&lt;&gt;"Local","y",S$11=$E722,"y",Table1[[#This Row],[Asset Class]]="Local","")</f>
        <v>y</v>
      </c>
      <c r="U722" s="109" t="str">
        <f>IF(Table1[[#This Row],[Asset Class]]&lt;&gt;"Local",0.25,IF(P722="y",1,""))</f>
        <v/>
      </c>
      <c r="V722" s="435" t="str">
        <f>IF(Table1[[#This Row],[Asset Class]]&lt;&gt;"Local",0.25,IF(Q722="y",1,""))</f>
        <v/>
      </c>
      <c r="W722" s="435" t="str">
        <f>IF(Table1[[#This Row],[Asset Class]]&lt;&gt;"Local",0.25,IF(R722="y",1,""))</f>
        <v/>
      </c>
      <c r="X722" s="435">
        <f>IF(Table1[[#This Row],[Asset Class]]&lt;&gt;"Local",0.25,IF(S722="y",1,""))</f>
        <v>1</v>
      </c>
      <c r="Y722" s="109">
        <f t="shared" si="67"/>
        <v>1</v>
      </c>
      <c r="AA722" s="274" t="str">
        <f t="shared" si="68"/>
        <v/>
      </c>
      <c r="AB722" s="275" t="str">
        <f t="shared" si="69"/>
        <v/>
      </c>
      <c r="AC722" s="275" t="str">
        <f t="shared" si="70"/>
        <v/>
      </c>
      <c r="AD722" s="275">
        <f t="shared" si="71"/>
        <v>1129438</v>
      </c>
      <c r="AE722" s="276">
        <f t="shared" si="72"/>
        <v>1129438</v>
      </c>
    </row>
    <row r="723" spans="2:31">
      <c r="B723" s="227" t="s">
        <v>1257</v>
      </c>
      <c r="C723" s="228" t="s">
        <v>1258</v>
      </c>
      <c r="D723" s="228" t="s">
        <v>110</v>
      </c>
      <c r="E723" s="228" t="s">
        <v>113</v>
      </c>
      <c r="F723" s="258" t="s">
        <v>107</v>
      </c>
      <c r="G723" s="374">
        <v>0.5</v>
      </c>
      <c r="H723" s="377">
        <v>4947.6283463315231</v>
      </c>
      <c r="I723" s="382">
        <v>77.371645491830151</v>
      </c>
      <c r="J723" s="349">
        <f>Table1[[#This Row],[Embellishment Area (m2)]]*Table1[[#This Row],[Construction Unit Rate ($/m)]]*Table1[[#This Row],[Embellishment Area Factor]]</f>
        <v>191403.07321884623</v>
      </c>
      <c r="K723" s="263">
        <v>0</v>
      </c>
      <c r="L723" s="354">
        <v>51.919695325664051</v>
      </c>
      <c r="M723" s="101">
        <f>Table1[[#This Row],[Size of land (m2)]]*Table1[[#This Row],[Land Unit Rate ($/m2)]]</f>
        <v>0</v>
      </c>
      <c r="N723" s="261">
        <v>2021</v>
      </c>
      <c r="O723" s="219">
        <f>ROUND(IF(Table1[[#This Row],[Valuation Year]]=2016,(Table1[[#This Row],[Total Construction Cost ($)]]+Table1[[#This Row],[Land Value]])*('General Input Sheet'!$G$38/'General Input Sheet'!$G$43),Table1[[#This Row],[Total Construction Cost ($)]]+Table1[[#This Row],[Land Value]]),0)</f>
        <v>191403</v>
      </c>
      <c r="P723" s="139" t="str" cm="1">
        <f t="array" ref="P723">_xlfn.IFS(Table1[[#This Row],[Asset Class]]&lt;&gt;"Local","y",P$11=$E723,"y",Table1[[#This Row],[Asset Class]]="Local","")</f>
        <v/>
      </c>
      <c r="Q723" s="99" t="str" cm="1">
        <f t="array" ref="Q723">_xlfn.IFS(Table1[[#This Row],[Asset Class]]&lt;&gt;"Local","y",Q$11=$E723,"y",Table1[[#This Row],[Asset Class]]="Local","")</f>
        <v/>
      </c>
      <c r="R723" s="99" t="str" cm="1">
        <f t="array" ref="R723">_xlfn.IFS(Table1[[#This Row],[Asset Class]]&lt;&gt;"Local","y",R$11=$E723,"y",Table1[[#This Row],[Asset Class]]="Local","")</f>
        <v/>
      </c>
      <c r="S723" s="358" t="str" cm="1">
        <f t="array" ref="S723">_xlfn.IFS(Table1[[#This Row],[Asset Class]]&lt;&gt;"Local","y",S$11=$E723,"y",Table1[[#This Row],[Asset Class]]="Local","")</f>
        <v>y</v>
      </c>
      <c r="U723" s="109" t="str">
        <f>IF(Table1[[#This Row],[Asset Class]]&lt;&gt;"Local",0.25,IF(P723="y",1,""))</f>
        <v/>
      </c>
      <c r="V723" s="435" t="str">
        <f>IF(Table1[[#This Row],[Asset Class]]&lt;&gt;"Local",0.25,IF(Q723="y",1,""))</f>
        <v/>
      </c>
      <c r="W723" s="435" t="str">
        <f>IF(Table1[[#This Row],[Asset Class]]&lt;&gt;"Local",0.25,IF(R723="y",1,""))</f>
        <v/>
      </c>
      <c r="X723" s="435">
        <f>IF(Table1[[#This Row],[Asset Class]]&lt;&gt;"Local",0.25,IF(S723="y",1,""))</f>
        <v>1</v>
      </c>
      <c r="Y723" s="109">
        <f t="shared" si="67"/>
        <v>1</v>
      </c>
      <c r="AA723" s="274" t="str">
        <f t="shared" si="68"/>
        <v/>
      </c>
      <c r="AB723" s="275" t="str">
        <f t="shared" si="69"/>
        <v/>
      </c>
      <c r="AC723" s="275" t="str">
        <f t="shared" si="70"/>
        <v/>
      </c>
      <c r="AD723" s="275">
        <f t="shared" si="71"/>
        <v>191403</v>
      </c>
      <c r="AE723" s="276">
        <f t="shared" si="72"/>
        <v>191403</v>
      </c>
    </row>
    <row r="724" spans="2:31">
      <c r="B724" s="227" t="s">
        <v>1259</v>
      </c>
      <c r="C724" s="228" t="s">
        <v>1260</v>
      </c>
      <c r="D724" s="228" t="s">
        <v>105</v>
      </c>
      <c r="E724" s="228" t="s">
        <v>113</v>
      </c>
      <c r="F724" s="258" t="s">
        <v>135</v>
      </c>
      <c r="G724" s="374">
        <v>0.5</v>
      </c>
      <c r="H724" s="377">
        <v>18232.719161180674</v>
      </c>
      <c r="I724" s="382">
        <v>566.28724924743767</v>
      </c>
      <c r="J724" s="349">
        <f>Table1[[#This Row],[Embellishment Area (m2)]]*Table1[[#This Row],[Construction Unit Rate ($/m)]]*Table1[[#This Row],[Embellishment Area Factor]]</f>
        <v>5162478.1900430266</v>
      </c>
      <c r="K724" s="263">
        <v>0</v>
      </c>
      <c r="L724" s="354">
        <v>75.676903388107434</v>
      </c>
      <c r="M724" s="101">
        <f>Table1[[#This Row],[Size of land (m2)]]*Table1[[#This Row],[Land Unit Rate ($/m2)]]</f>
        <v>0</v>
      </c>
      <c r="N724" s="261">
        <v>2021</v>
      </c>
      <c r="O724" s="219">
        <f>ROUND(IF(Table1[[#This Row],[Valuation Year]]=2016,(Table1[[#This Row],[Total Construction Cost ($)]]+Table1[[#This Row],[Land Value]])*('General Input Sheet'!$G$38/'General Input Sheet'!$G$43),Table1[[#This Row],[Total Construction Cost ($)]]+Table1[[#This Row],[Land Value]]),0)</f>
        <v>5162478</v>
      </c>
      <c r="P724" s="139" t="str" cm="1">
        <f t="array" ref="P724">_xlfn.IFS(Table1[[#This Row],[Asset Class]]&lt;&gt;"Local","y",P$11=$E724,"y",Table1[[#This Row],[Asset Class]]="Local","")</f>
        <v>y</v>
      </c>
      <c r="Q724" s="99" t="str" cm="1">
        <f t="array" ref="Q724">_xlfn.IFS(Table1[[#This Row],[Asset Class]]&lt;&gt;"Local","y",Q$11=$E724,"y",Table1[[#This Row],[Asset Class]]="Local","")</f>
        <v>y</v>
      </c>
      <c r="R724" s="99" t="str" cm="1">
        <f t="array" ref="R724">_xlfn.IFS(Table1[[#This Row],[Asset Class]]&lt;&gt;"Local","y",R$11=$E724,"y",Table1[[#This Row],[Asset Class]]="Local","")</f>
        <v>y</v>
      </c>
      <c r="S724" s="358" t="str" cm="1">
        <f t="array" ref="S724">_xlfn.IFS(Table1[[#This Row],[Asset Class]]&lt;&gt;"Local","y",S$11=$E724,"y",Table1[[#This Row],[Asset Class]]="Local","")</f>
        <v>y</v>
      </c>
      <c r="U724" s="109">
        <f>IF(Table1[[#This Row],[Asset Class]]&lt;&gt;"Local",0.25,IF(P724="y",1,""))</f>
        <v>0.25</v>
      </c>
      <c r="V724" s="435">
        <f>IF(Table1[[#This Row],[Asset Class]]&lt;&gt;"Local",0.25,IF(Q724="y",1,""))</f>
        <v>0.25</v>
      </c>
      <c r="W724" s="435">
        <f>IF(Table1[[#This Row],[Asset Class]]&lt;&gt;"Local",0.25,IF(R724="y",1,""))</f>
        <v>0.25</v>
      </c>
      <c r="X724" s="435">
        <f>IF(Table1[[#This Row],[Asset Class]]&lt;&gt;"Local",0.25,IF(S724="y",1,""))</f>
        <v>0.25</v>
      </c>
      <c r="Y724" s="109">
        <f t="shared" si="67"/>
        <v>1</v>
      </c>
      <c r="AA724" s="274">
        <f t="shared" si="68"/>
        <v>1290619.5</v>
      </c>
      <c r="AB724" s="275">
        <f t="shared" si="69"/>
        <v>1290619.5</v>
      </c>
      <c r="AC724" s="275">
        <f t="shared" si="70"/>
        <v>1290619.5</v>
      </c>
      <c r="AD724" s="275">
        <f t="shared" si="71"/>
        <v>1290619.5</v>
      </c>
      <c r="AE724" s="276">
        <f t="shared" si="72"/>
        <v>5162478</v>
      </c>
    </row>
    <row r="725" spans="2:31">
      <c r="B725" s="227" t="s">
        <v>1261</v>
      </c>
      <c r="C725" s="228" t="s">
        <v>1262</v>
      </c>
      <c r="D725" s="228" t="s">
        <v>110</v>
      </c>
      <c r="E725" s="228" t="s">
        <v>113</v>
      </c>
      <c r="F725" s="258" t="s">
        <v>102</v>
      </c>
      <c r="G725" s="374">
        <v>0.5</v>
      </c>
      <c r="H725" s="377">
        <v>3658.1895300079259</v>
      </c>
      <c r="I725" s="382">
        <v>77.371645491830151</v>
      </c>
      <c r="J725" s="349">
        <f>Table1[[#This Row],[Embellishment Area (m2)]]*Table1[[#This Row],[Construction Unit Rate ($/m)]]*Table1[[#This Row],[Embellishment Area Factor]]</f>
        <v>141520.071728849</v>
      </c>
      <c r="K725" s="263">
        <v>7316.3790600158518</v>
      </c>
      <c r="L725" s="354">
        <v>51.919695325664051</v>
      </c>
      <c r="M725" s="101">
        <f>Table1[[#This Row],[Size of land (m2)]]*Table1[[#This Row],[Land Unit Rate ($/m2)]]</f>
        <v>379864.17168309138</v>
      </c>
      <c r="N725" s="261">
        <v>2021</v>
      </c>
      <c r="O725" s="219">
        <f>ROUND(IF(Table1[[#This Row],[Valuation Year]]=2016,(Table1[[#This Row],[Total Construction Cost ($)]]+Table1[[#This Row],[Land Value]])*('General Input Sheet'!$G$38/'General Input Sheet'!$G$43),Table1[[#This Row],[Total Construction Cost ($)]]+Table1[[#This Row],[Land Value]]),0)</f>
        <v>521384</v>
      </c>
      <c r="P725" s="139" t="str" cm="1">
        <f t="array" ref="P725">_xlfn.IFS(Table1[[#This Row],[Asset Class]]&lt;&gt;"Local","y",P$11=$E725,"y",Table1[[#This Row],[Asset Class]]="Local","")</f>
        <v/>
      </c>
      <c r="Q725" s="99" t="str" cm="1">
        <f t="array" ref="Q725">_xlfn.IFS(Table1[[#This Row],[Asset Class]]&lt;&gt;"Local","y",Q$11=$E725,"y",Table1[[#This Row],[Asset Class]]="Local","")</f>
        <v/>
      </c>
      <c r="R725" s="99" t="str" cm="1">
        <f t="array" ref="R725">_xlfn.IFS(Table1[[#This Row],[Asset Class]]&lt;&gt;"Local","y",R$11=$E725,"y",Table1[[#This Row],[Asset Class]]="Local","")</f>
        <v/>
      </c>
      <c r="S725" s="358" t="str" cm="1">
        <f t="array" ref="S725">_xlfn.IFS(Table1[[#This Row],[Asset Class]]&lt;&gt;"Local","y",S$11=$E725,"y",Table1[[#This Row],[Asset Class]]="Local","")</f>
        <v>y</v>
      </c>
      <c r="U725" s="109" t="str">
        <f>IF(Table1[[#This Row],[Asset Class]]&lt;&gt;"Local",0.25,IF(P725="y",1,""))</f>
        <v/>
      </c>
      <c r="V725" s="435" t="str">
        <f>IF(Table1[[#This Row],[Asset Class]]&lt;&gt;"Local",0.25,IF(Q725="y",1,""))</f>
        <v/>
      </c>
      <c r="W725" s="435" t="str">
        <f>IF(Table1[[#This Row],[Asset Class]]&lt;&gt;"Local",0.25,IF(R725="y",1,""))</f>
        <v/>
      </c>
      <c r="X725" s="435">
        <f>IF(Table1[[#This Row],[Asset Class]]&lt;&gt;"Local",0.25,IF(S725="y",1,""))</f>
        <v>1</v>
      </c>
      <c r="Y725" s="109">
        <f t="shared" si="67"/>
        <v>1</v>
      </c>
      <c r="AA725" s="274" t="str">
        <f t="shared" si="68"/>
        <v/>
      </c>
      <c r="AB725" s="275" t="str">
        <f t="shared" si="69"/>
        <v/>
      </c>
      <c r="AC725" s="275" t="str">
        <f t="shared" si="70"/>
        <v/>
      </c>
      <c r="AD725" s="275">
        <f t="shared" si="71"/>
        <v>521384</v>
      </c>
      <c r="AE725" s="276">
        <f t="shared" si="72"/>
        <v>521384</v>
      </c>
    </row>
    <row r="726" spans="2:31">
      <c r="B726" s="227" t="s">
        <v>1263</v>
      </c>
      <c r="C726" s="228" t="s">
        <v>1264</v>
      </c>
      <c r="D726" s="228" t="s">
        <v>105</v>
      </c>
      <c r="E726" s="228" t="s">
        <v>113</v>
      </c>
      <c r="F726" s="258" t="s">
        <v>102</v>
      </c>
      <c r="G726" s="374">
        <v>0.5</v>
      </c>
      <c r="H726" s="377">
        <v>4172.7987656464502</v>
      </c>
      <c r="I726" s="382">
        <v>566.28724924743767</v>
      </c>
      <c r="J726" s="349">
        <f>Table1[[#This Row],[Embellishment Area (m2)]]*Table1[[#This Row],[Construction Unit Rate ($/m)]]*Table1[[#This Row],[Embellishment Area Factor]]</f>
        <v>1181501.3673305158</v>
      </c>
      <c r="K726" s="263">
        <v>8345.5975312929004</v>
      </c>
      <c r="L726" s="354">
        <v>75.676903388107434</v>
      </c>
      <c r="M726" s="101">
        <f>Table1[[#This Row],[Size of land (m2)]]*Table1[[#This Row],[Land Unit Rate ($/m2)]]</f>
        <v>631568.97809168068</v>
      </c>
      <c r="N726" s="261">
        <v>2021</v>
      </c>
      <c r="O726" s="219">
        <f>ROUND(IF(Table1[[#This Row],[Valuation Year]]=2016,(Table1[[#This Row],[Total Construction Cost ($)]]+Table1[[#This Row],[Land Value]])*('General Input Sheet'!$G$38/'General Input Sheet'!$G$43),Table1[[#This Row],[Total Construction Cost ($)]]+Table1[[#This Row],[Land Value]]),0)</f>
        <v>1813070</v>
      </c>
      <c r="P726" s="139" t="str" cm="1">
        <f t="array" ref="P726">_xlfn.IFS(Table1[[#This Row],[Asset Class]]&lt;&gt;"Local","y",P$11=$E726,"y",Table1[[#This Row],[Asset Class]]="Local","")</f>
        <v>y</v>
      </c>
      <c r="Q726" s="99" t="str" cm="1">
        <f t="array" ref="Q726">_xlfn.IFS(Table1[[#This Row],[Asset Class]]&lt;&gt;"Local","y",Q$11=$E726,"y",Table1[[#This Row],[Asset Class]]="Local","")</f>
        <v>y</v>
      </c>
      <c r="R726" s="99" t="str" cm="1">
        <f t="array" ref="R726">_xlfn.IFS(Table1[[#This Row],[Asset Class]]&lt;&gt;"Local","y",R$11=$E726,"y",Table1[[#This Row],[Asset Class]]="Local","")</f>
        <v>y</v>
      </c>
      <c r="S726" s="358" t="str" cm="1">
        <f t="array" ref="S726">_xlfn.IFS(Table1[[#This Row],[Asset Class]]&lt;&gt;"Local","y",S$11=$E726,"y",Table1[[#This Row],[Asset Class]]="Local","")</f>
        <v>y</v>
      </c>
      <c r="U726" s="109">
        <f>IF(Table1[[#This Row],[Asset Class]]&lt;&gt;"Local",0.25,IF(P726="y",1,""))</f>
        <v>0.25</v>
      </c>
      <c r="V726" s="435">
        <f>IF(Table1[[#This Row],[Asset Class]]&lt;&gt;"Local",0.25,IF(Q726="y",1,""))</f>
        <v>0.25</v>
      </c>
      <c r="W726" s="435">
        <f>IF(Table1[[#This Row],[Asset Class]]&lt;&gt;"Local",0.25,IF(R726="y",1,""))</f>
        <v>0.25</v>
      </c>
      <c r="X726" s="435">
        <f>IF(Table1[[#This Row],[Asset Class]]&lt;&gt;"Local",0.25,IF(S726="y",1,""))</f>
        <v>0.25</v>
      </c>
      <c r="Y726" s="109">
        <f t="shared" si="67"/>
        <v>1</v>
      </c>
      <c r="AA726" s="274">
        <f t="shared" si="68"/>
        <v>453267.5</v>
      </c>
      <c r="AB726" s="275">
        <f t="shared" si="69"/>
        <v>453267.5</v>
      </c>
      <c r="AC726" s="275">
        <f t="shared" si="70"/>
        <v>453267.5</v>
      </c>
      <c r="AD726" s="275">
        <f t="shared" si="71"/>
        <v>453267.5</v>
      </c>
      <c r="AE726" s="276">
        <f t="shared" si="72"/>
        <v>1813070</v>
      </c>
    </row>
    <row r="727" spans="2:31">
      <c r="B727" s="227" t="s">
        <v>1265</v>
      </c>
      <c r="C727" s="228" t="s">
        <v>1266</v>
      </c>
      <c r="D727" s="228" t="s">
        <v>110</v>
      </c>
      <c r="E727" s="228" t="s">
        <v>113</v>
      </c>
      <c r="F727" s="258" t="s">
        <v>135</v>
      </c>
      <c r="G727" s="374">
        <v>0.5</v>
      </c>
      <c r="H727" s="377">
        <v>2565.642358970907</v>
      </c>
      <c r="I727" s="382">
        <v>77.371645491830151</v>
      </c>
      <c r="J727" s="349">
        <f>Table1[[#This Row],[Embellishment Area (m2)]]*Table1[[#This Row],[Construction Unit Rate ($/m)]]*Table1[[#This Row],[Embellishment Area Factor]]</f>
        <v>99253.985528559933</v>
      </c>
      <c r="K727" s="263">
        <v>5131.2847179418141</v>
      </c>
      <c r="L727" s="354">
        <v>51.919695325664051</v>
      </c>
      <c r="M727" s="101">
        <f>Table1[[#This Row],[Size of land (m2)]]*Table1[[#This Row],[Land Unit Rate ($/m2)]]</f>
        <v>266414.73918477498</v>
      </c>
      <c r="N727" s="261">
        <v>2021</v>
      </c>
      <c r="O727" s="219">
        <f>ROUND(IF(Table1[[#This Row],[Valuation Year]]=2016,(Table1[[#This Row],[Total Construction Cost ($)]]+Table1[[#This Row],[Land Value]])*('General Input Sheet'!$G$38/'General Input Sheet'!$G$43),Table1[[#This Row],[Total Construction Cost ($)]]+Table1[[#This Row],[Land Value]]),0)</f>
        <v>365669</v>
      </c>
      <c r="P727" s="139" t="str" cm="1">
        <f t="array" ref="P727">_xlfn.IFS(Table1[[#This Row],[Asset Class]]&lt;&gt;"Local","y",P$11=$E727,"y",Table1[[#This Row],[Asset Class]]="Local","")</f>
        <v/>
      </c>
      <c r="Q727" s="99" t="str" cm="1">
        <f t="array" ref="Q727">_xlfn.IFS(Table1[[#This Row],[Asset Class]]&lt;&gt;"Local","y",Q$11=$E727,"y",Table1[[#This Row],[Asset Class]]="Local","")</f>
        <v/>
      </c>
      <c r="R727" s="99" t="str" cm="1">
        <f t="array" ref="R727">_xlfn.IFS(Table1[[#This Row],[Asset Class]]&lt;&gt;"Local","y",R$11=$E727,"y",Table1[[#This Row],[Asset Class]]="Local","")</f>
        <v/>
      </c>
      <c r="S727" s="358" t="str" cm="1">
        <f t="array" ref="S727">_xlfn.IFS(Table1[[#This Row],[Asset Class]]&lt;&gt;"Local","y",S$11=$E727,"y",Table1[[#This Row],[Asset Class]]="Local","")</f>
        <v>y</v>
      </c>
      <c r="U727" s="109" t="str">
        <f>IF(Table1[[#This Row],[Asset Class]]&lt;&gt;"Local",0.25,IF(P727="y",1,""))</f>
        <v/>
      </c>
      <c r="V727" s="435" t="str">
        <f>IF(Table1[[#This Row],[Asset Class]]&lt;&gt;"Local",0.25,IF(Q727="y",1,""))</f>
        <v/>
      </c>
      <c r="W727" s="435" t="str">
        <f>IF(Table1[[#This Row],[Asset Class]]&lt;&gt;"Local",0.25,IF(R727="y",1,""))</f>
        <v/>
      </c>
      <c r="X727" s="435">
        <f>IF(Table1[[#This Row],[Asset Class]]&lt;&gt;"Local",0.25,IF(S727="y",1,""))</f>
        <v>1</v>
      </c>
      <c r="Y727" s="109">
        <f t="shared" si="67"/>
        <v>1</v>
      </c>
      <c r="AA727" s="274" t="str">
        <f t="shared" si="68"/>
        <v/>
      </c>
      <c r="AB727" s="275" t="str">
        <f t="shared" si="69"/>
        <v/>
      </c>
      <c r="AC727" s="275" t="str">
        <f t="shared" si="70"/>
        <v/>
      </c>
      <c r="AD727" s="275">
        <f t="shared" si="71"/>
        <v>365669</v>
      </c>
      <c r="AE727" s="276">
        <f t="shared" si="72"/>
        <v>365669</v>
      </c>
    </row>
    <row r="728" spans="2:31">
      <c r="B728" s="227" t="s">
        <v>1267</v>
      </c>
      <c r="C728" s="228" t="s">
        <v>1268</v>
      </c>
      <c r="D728" s="228" t="s">
        <v>110</v>
      </c>
      <c r="E728" s="228" t="s">
        <v>113</v>
      </c>
      <c r="F728" s="258" t="s">
        <v>107</v>
      </c>
      <c r="G728" s="374">
        <v>0.5</v>
      </c>
      <c r="H728" s="377">
        <v>4908.083075532465</v>
      </c>
      <c r="I728" s="382">
        <v>77.371645491830151</v>
      </c>
      <c r="J728" s="349">
        <f>Table1[[#This Row],[Embellishment Area (m2)]]*Table1[[#This Row],[Construction Unit Rate ($/m)]]*Table1[[#This Row],[Embellishment Area Factor]]</f>
        <v>189873.23188227465</v>
      </c>
      <c r="K728" s="263">
        <v>9816.1661510649301</v>
      </c>
      <c r="L728" s="354">
        <v>51.919695325664051</v>
      </c>
      <c r="M728" s="101">
        <f>Table1[[#This Row],[Size of land (m2)]]*Table1[[#This Row],[Land Unit Rate ($/m2)]]</f>
        <v>509652.35582938755</v>
      </c>
      <c r="N728" s="261">
        <v>2021</v>
      </c>
      <c r="O728" s="219">
        <f>ROUND(IF(Table1[[#This Row],[Valuation Year]]=2016,(Table1[[#This Row],[Total Construction Cost ($)]]+Table1[[#This Row],[Land Value]])*('General Input Sheet'!$G$38/'General Input Sheet'!$G$43),Table1[[#This Row],[Total Construction Cost ($)]]+Table1[[#This Row],[Land Value]]),0)</f>
        <v>699526</v>
      </c>
      <c r="P728" s="139" t="str" cm="1">
        <f t="array" ref="P728">_xlfn.IFS(Table1[[#This Row],[Asset Class]]&lt;&gt;"Local","y",P$11=$E728,"y",Table1[[#This Row],[Asset Class]]="Local","")</f>
        <v/>
      </c>
      <c r="Q728" s="99" t="str" cm="1">
        <f t="array" ref="Q728">_xlfn.IFS(Table1[[#This Row],[Asset Class]]&lt;&gt;"Local","y",Q$11=$E728,"y",Table1[[#This Row],[Asset Class]]="Local","")</f>
        <v/>
      </c>
      <c r="R728" s="99" t="str" cm="1">
        <f t="array" ref="R728">_xlfn.IFS(Table1[[#This Row],[Asset Class]]&lt;&gt;"Local","y",R$11=$E728,"y",Table1[[#This Row],[Asset Class]]="Local","")</f>
        <v/>
      </c>
      <c r="S728" s="358" t="str" cm="1">
        <f t="array" ref="S728">_xlfn.IFS(Table1[[#This Row],[Asset Class]]&lt;&gt;"Local","y",S$11=$E728,"y",Table1[[#This Row],[Asset Class]]="Local","")</f>
        <v>y</v>
      </c>
      <c r="U728" s="109" t="str">
        <f>IF(Table1[[#This Row],[Asset Class]]&lt;&gt;"Local",0.25,IF(P728="y",1,""))</f>
        <v/>
      </c>
      <c r="V728" s="435" t="str">
        <f>IF(Table1[[#This Row],[Asset Class]]&lt;&gt;"Local",0.25,IF(Q728="y",1,""))</f>
        <v/>
      </c>
      <c r="W728" s="435" t="str">
        <f>IF(Table1[[#This Row],[Asset Class]]&lt;&gt;"Local",0.25,IF(R728="y",1,""))</f>
        <v/>
      </c>
      <c r="X728" s="435">
        <f>IF(Table1[[#This Row],[Asset Class]]&lt;&gt;"Local",0.25,IF(S728="y",1,""))</f>
        <v>1</v>
      </c>
      <c r="Y728" s="109">
        <f t="shared" si="67"/>
        <v>1</v>
      </c>
      <c r="AA728" s="274" t="str">
        <f t="shared" si="68"/>
        <v/>
      </c>
      <c r="AB728" s="275" t="str">
        <f t="shared" si="69"/>
        <v/>
      </c>
      <c r="AC728" s="275" t="str">
        <f t="shared" si="70"/>
        <v/>
      </c>
      <c r="AD728" s="275">
        <f t="shared" si="71"/>
        <v>699526</v>
      </c>
      <c r="AE728" s="276">
        <f t="shared" si="72"/>
        <v>699526</v>
      </c>
    </row>
    <row r="729" spans="2:31">
      <c r="B729" s="227" t="s">
        <v>1269</v>
      </c>
      <c r="C729" s="228" t="s">
        <v>1270</v>
      </c>
      <c r="D729" s="228" t="s">
        <v>105</v>
      </c>
      <c r="E729" s="228" t="s">
        <v>113</v>
      </c>
      <c r="F729" s="258" t="s">
        <v>130</v>
      </c>
      <c r="G729" s="374">
        <v>0.5</v>
      </c>
      <c r="H729" s="378">
        <v>1460.1912318349241</v>
      </c>
      <c r="I729" s="382">
        <v>566.28724924743767</v>
      </c>
      <c r="J729" s="349">
        <f>Table1[[#This Row],[Embellishment Area (m2)]]*Table1[[#This Row],[Construction Unit Rate ($/m)]]*Table1[[#This Row],[Embellishment Area Factor]]</f>
        <v>413443.83802551334</v>
      </c>
      <c r="K729" s="263">
        <v>2920.3824636698482</v>
      </c>
      <c r="L729" s="354">
        <v>75.676903388107434</v>
      </c>
      <c r="M729" s="101">
        <f>Table1[[#This Row],[Size of land (m2)]]*Table1[[#This Row],[Land Unit Rate ($/m2)]]</f>
        <v>221005.50155946627</v>
      </c>
      <c r="N729" s="261">
        <v>2021</v>
      </c>
      <c r="O729" s="101">
        <f>ROUND(IF(Table1[[#This Row],[Valuation Year]]=2016,(Table1[[#This Row],[Total Construction Cost ($)]]+Table1[[#This Row],[Land Value]])*('General Input Sheet'!$G$38/'General Input Sheet'!$G$43),Table1[[#This Row],[Total Construction Cost ($)]]+Table1[[#This Row],[Land Value]]),0)</f>
        <v>634449</v>
      </c>
      <c r="P729" s="139" t="str" cm="1">
        <f t="array" ref="P729">_xlfn.IFS(Table1[[#This Row],[Asset Class]]&lt;&gt;"Local","y",P$11=$E729,"y",Table1[[#This Row],[Asset Class]]="Local","")</f>
        <v>y</v>
      </c>
      <c r="Q729" s="99" t="str" cm="1">
        <f t="array" ref="Q729">_xlfn.IFS(Table1[[#This Row],[Asset Class]]&lt;&gt;"Local","y",Q$11=$E729,"y",Table1[[#This Row],[Asset Class]]="Local","")</f>
        <v>y</v>
      </c>
      <c r="R729" s="99" t="str" cm="1">
        <f t="array" ref="R729">_xlfn.IFS(Table1[[#This Row],[Asset Class]]&lt;&gt;"Local","y",R$11=$E729,"y",Table1[[#This Row],[Asset Class]]="Local","")</f>
        <v>y</v>
      </c>
      <c r="S729" s="358" t="str" cm="1">
        <f t="array" ref="S729">_xlfn.IFS(Table1[[#This Row],[Asset Class]]&lt;&gt;"Local","y",S$11=$E729,"y",Table1[[#This Row],[Asset Class]]="Local","")</f>
        <v>y</v>
      </c>
      <c r="U729" s="109">
        <f>IF(Table1[[#This Row],[Asset Class]]&lt;&gt;"Local",0.25,IF(P729="y",1,""))</f>
        <v>0.25</v>
      </c>
      <c r="V729" s="435">
        <f>IF(Table1[[#This Row],[Asset Class]]&lt;&gt;"Local",0.25,IF(Q729="y",1,""))</f>
        <v>0.25</v>
      </c>
      <c r="W729" s="435">
        <f>IF(Table1[[#This Row],[Asset Class]]&lt;&gt;"Local",0.25,IF(R729="y",1,""))</f>
        <v>0.25</v>
      </c>
      <c r="X729" s="435">
        <f>IF(Table1[[#This Row],[Asset Class]]&lt;&gt;"Local",0.25,IF(S729="y",1,""))</f>
        <v>0.25</v>
      </c>
      <c r="Y729" s="109">
        <f t="shared" si="67"/>
        <v>1</v>
      </c>
      <c r="AA729" s="274">
        <f t="shared" si="68"/>
        <v>158612.25</v>
      </c>
      <c r="AB729" s="275">
        <f t="shared" si="69"/>
        <v>158612.25</v>
      </c>
      <c r="AC729" s="275">
        <f t="shared" si="70"/>
        <v>158612.25</v>
      </c>
      <c r="AD729" s="275">
        <f t="shared" si="71"/>
        <v>158612.25</v>
      </c>
      <c r="AE729" s="276">
        <f t="shared" si="72"/>
        <v>634449</v>
      </c>
    </row>
    <row r="730" spans="2:31">
      <c r="B730" s="227" t="s">
        <v>1271</v>
      </c>
      <c r="C730" s="228" t="s">
        <v>1272</v>
      </c>
      <c r="D730" s="228" t="s">
        <v>110</v>
      </c>
      <c r="E730" s="228" t="s">
        <v>113</v>
      </c>
      <c r="F730" s="258" t="s">
        <v>102</v>
      </c>
      <c r="G730" s="374">
        <v>0.5</v>
      </c>
      <c r="H730" s="378">
        <v>10054.618835419889</v>
      </c>
      <c r="I730" s="382">
        <v>77.371645491830151</v>
      </c>
      <c r="J730" s="349">
        <f>Table1[[#This Row],[Embellishment Area (m2)]]*Table1[[#This Row],[Construction Unit Rate ($/m)]]*Table1[[#This Row],[Embellishment Area Factor]]</f>
        <v>388971.20204479288</v>
      </c>
      <c r="K730" s="263">
        <v>20109.237670839779</v>
      </c>
      <c r="L730" s="354">
        <v>51.919695325664051</v>
      </c>
      <c r="M730" s="101">
        <f>Table1[[#This Row],[Size of land (m2)]]*Table1[[#This Row],[Land Unit Rate ($/m2)]]</f>
        <v>1044065.4931013675</v>
      </c>
      <c r="N730" s="261">
        <v>2021</v>
      </c>
      <c r="O730" s="101">
        <f>ROUND(IF(Table1[[#This Row],[Valuation Year]]=2016,(Table1[[#This Row],[Total Construction Cost ($)]]+Table1[[#This Row],[Land Value]])*('General Input Sheet'!$G$38/'General Input Sheet'!$G$43),Table1[[#This Row],[Total Construction Cost ($)]]+Table1[[#This Row],[Land Value]]),0)</f>
        <v>1433037</v>
      </c>
      <c r="P730" s="139" t="str" cm="1">
        <f t="array" ref="P730">_xlfn.IFS(Table1[[#This Row],[Asset Class]]&lt;&gt;"Local","y",P$11=$E730,"y",Table1[[#This Row],[Asset Class]]="Local","")</f>
        <v/>
      </c>
      <c r="Q730" s="99" t="str" cm="1">
        <f t="array" ref="Q730">_xlfn.IFS(Table1[[#This Row],[Asset Class]]&lt;&gt;"Local","y",Q$11=$E730,"y",Table1[[#This Row],[Asset Class]]="Local","")</f>
        <v/>
      </c>
      <c r="R730" s="99" t="str" cm="1">
        <f t="array" ref="R730">_xlfn.IFS(Table1[[#This Row],[Asset Class]]&lt;&gt;"Local","y",R$11=$E730,"y",Table1[[#This Row],[Asset Class]]="Local","")</f>
        <v/>
      </c>
      <c r="S730" s="358" t="str" cm="1">
        <f t="array" ref="S730">_xlfn.IFS(Table1[[#This Row],[Asset Class]]&lt;&gt;"Local","y",S$11=$E730,"y",Table1[[#This Row],[Asset Class]]="Local","")</f>
        <v>y</v>
      </c>
      <c r="U730" s="109" t="str">
        <f>IF(Table1[[#This Row],[Asset Class]]&lt;&gt;"Local",0.25,IF(P730="y",1,""))</f>
        <v/>
      </c>
      <c r="V730" s="435" t="str">
        <f>IF(Table1[[#This Row],[Asset Class]]&lt;&gt;"Local",0.25,IF(Q730="y",1,""))</f>
        <v/>
      </c>
      <c r="W730" s="435" t="str">
        <f>IF(Table1[[#This Row],[Asset Class]]&lt;&gt;"Local",0.25,IF(R730="y",1,""))</f>
        <v/>
      </c>
      <c r="X730" s="435">
        <f>IF(Table1[[#This Row],[Asset Class]]&lt;&gt;"Local",0.25,IF(S730="y",1,""))</f>
        <v>1</v>
      </c>
      <c r="Y730" s="109">
        <f t="shared" si="67"/>
        <v>1</v>
      </c>
      <c r="AA730" s="274" t="str">
        <f t="shared" si="68"/>
        <v/>
      </c>
      <c r="AB730" s="275" t="str">
        <f t="shared" si="69"/>
        <v/>
      </c>
      <c r="AC730" s="275" t="str">
        <f t="shared" si="70"/>
        <v/>
      </c>
      <c r="AD730" s="275">
        <f t="shared" si="71"/>
        <v>1433037</v>
      </c>
      <c r="AE730" s="276">
        <f t="shared" si="72"/>
        <v>1433037</v>
      </c>
    </row>
    <row r="731" spans="2:31">
      <c r="B731" s="227" t="s">
        <v>1273</v>
      </c>
      <c r="C731" s="228" t="s">
        <v>1274</v>
      </c>
      <c r="D731" s="228" t="s">
        <v>105</v>
      </c>
      <c r="E731" s="228" t="s">
        <v>113</v>
      </c>
      <c r="F731" s="258" t="s">
        <v>135</v>
      </c>
      <c r="G731" s="374">
        <v>0.5</v>
      </c>
      <c r="H731" s="378">
        <v>15980.3301639045</v>
      </c>
      <c r="I731" s="382">
        <v>566.28724924743767</v>
      </c>
      <c r="J731" s="349">
        <f>Table1[[#This Row],[Embellishment Area (m2)]]*Table1[[#This Row],[Construction Unit Rate ($/m)]]*Table1[[#This Row],[Embellishment Area Factor]]</f>
        <v>4524728.6052916674</v>
      </c>
      <c r="K731" s="263">
        <v>0</v>
      </c>
      <c r="L731" s="354">
        <v>75.676903388107434</v>
      </c>
      <c r="M731" s="101">
        <f>Table1[[#This Row],[Size of land (m2)]]*Table1[[#This Row],[Land Unit Rate ($/m2)]]</f>
        <v>0</v>
      </c>
      <c r="N731" s="261">
        <v>2021</v>
      </c>
      <c r="O731" s="101">
        <f>ROUND(IF(Table1[[#This Row],[Valuation Year]]=2016,(Table1[[#This Row],[Total Construction Cost ($)]]+Table1[[#This Row],[Land Value]])*('General Input Sheet'!$G$38/'General Input Sheet'!$G$43),Table1[[#This Row],[Total Construction Cost ($)]]+Table1[[#This Row],[Land Value]]),0)</f>
        <v>4524729</v>
      </c>
      <c r="P731" s="139" t="str" cm="1">
        <f t="array" ref="P731">_xlfn.IFS(Table1[[#This Row],[Asset Class]]&lt;&gt;"Local","y",P$11=$E731,"y",Table1[[#This Row],[Asset Class]]="Local","")</f>
        <v>y</v>
      </c>
      <c r="Q731" s="99" t="str" cm="1">
        <f t="array" ref="Q731">_xlfn.IFS(Table1[[#This Row],[Asset Class]]&lt;&gt;"Local","y",Q$11=$E731,"y",Table1[[#This Row],[Asset Class]]="Local","")</f>
        <v>y</v>
      </c>
      <c r="R731" s="99" t="str" cm="1">
        <f t="array" ref="R731">_xlfn.IFS(Table1[[#This Row],[Asset Class]]&lt;&gt;"Local","y",R$11=$E731,"y",Table1[[#This Row],[Asset Class]]="Local","")</f>
        <v>y</v>
      </c>
      <c r="S731" s="358" t="str" cm="1">
        <f t="array" ref="S731">_xlfn.IFS(Table1[[#This Row],[Asset Class]]&lt;&gt;"Local","y",S$11=$E731,"y",Table1[[#This Row],[Asset Class]]="Local","")</f>
        <v>y</v>
      </c>
      <c r="U731" s="109">
        <f>IF(Table1[[#This Row],[Asset Class]]&lt;&gt;"Local",0.25,IF(P731="y",1,""))</f>
        <v>0.25</v>
      </c>
      <c r="V731" s="435">
        <f>IF(Table1[[#This Row],[Asset Class]]&lt;&gt;"Local",0.25,IF(Q731="y",1,""))</f>
        <v>0.25</v>
      </c>
      <c r="W731" s="435">
        <f>IF(Table1[[#This Row],[Asset Class]]&lt;&gt;"Local",0.25,IF(R731="y",1,""))</f>
        <v>0.25</v>
      </c>
      <c r="X731" s="435">
        <f>IF(Table1[[#This Row],[Asset Class]]&lt;&gt;"Local",0.25,IF(S731="y",1,""))</f>
        <v>0.25</v>
      </c>
      <c r="Y731" s="109">
        <f t="shared" si="67"/>
        <v>1</v>
      </c>
      <c r="AA731" s="274">
        <f t="shared" si="68"/>
        <v>1131182.25</v>
      </c>
      <c r="AB731" s="275">
        <f t="shared" si="69"/>
        <v>1131182.25</v>
      </c>
      <c r="AC731" s="275">
        <f t="shared" si="70"/>
        <v>1131182.25</v>
      </c>
      <c r="AD731" s="275">
        <f t="shared" si="71"/>
        <v>1131182.25</v>
      </c>
      <c r="AE731" s="276">
        <f t="shared" si="72"/>
        <v>4524729</v>
      </c>
    </row>
    <row r="732" spans="2:31">
      <c r="B732" s="227" t="s">
        <v>1275</v>
      </c>
      <c r="C732" s="228" t="s">
        <v>1276</v>
      </c>
      <c r="D732" s="228" t="s">
        <v>110</v>
      </c>
      <c r="E732" s="228" t="s">
        <v>113</v>
      </c>
      <c r="F732" s="258" t="s">
        <v>102</v>
      </c>
      <c r="G732" s="374">
        <v>0.5</v>
      </c>
      <c r="H732" s="377">
        <v>12146.052743828935</v>
      </c>
      <c r="I732" s="382">
        <v>77.371645491830151</v>
      </c>
      <c r="J732" s="349">
        <f>Table1[[#This Row],[Embellishment Area (m2)]]*Table1[[#This Row],[Construction Unit Rate ($/m)]]*Table1[[#This Row],[Embellishment Area Factor]]</f>
        <v>469880.04351030162</v>
      </c>
      <c r="K732" s="263">
        <v>0</v>
      </c>
      <c r="L732" s="354">
        <v>51.919695325664051</v>
      </c>
      <c r="M732" s="101">
        <f>Table1[[#This Row],[Size of land (m2)]]*Table1[[#This Row],[Land Unit Rate ($/m2)]]</f>
        <v>0</v>
      </c>
      <c r="N732" s="261">
        <v>2021</v>
      </c>
      <c r="O732" s="219">
        <f>ROUND(IF(Table1[[#This Row],[Valuation Year]]=2016,(Table1[[#This Row],[Total Construction Cost ($)]]+Table1[[#This Row],[Land Value]])*('General Input Sheet'!$G$38/'General Input Sheet'!$G$43),Table1[[#This Row],[Total Construction Cost ($)]]+Table1[[#This Row],[Land Value]]),0)</f>
        <v>469880</v>
      </c>
      <c r="P732" s="139" t="str" cm="1">
        <f t="array" ref="P732">_xlfn.IFS(Table1[[#This Row],[Asset Class]]&lt;&gt;"Local","y",P$11=$E732,"y",Table1[[#This Row],[Asset Class]]="Local","")</f>
        <v/>
      </c>
      <c r="Q732" s="99" t="str" cm="1">
        <f t="array" ref="Q732">_xlfn.IFS(Table1[[#This Row],[Asset Class]]&lt;&gt;"Local","y",Q$11=$E732,"y",Table1[[#This Row],[Asset Class]]="Local","")</f>
        <v/>
      </c>
      <c r="R732" s="99" t="str" cm="1">
        <f t="array" ref="R732">_xlfn.IFS(Table1[[#This Row],[Asset Class]]&lt;&gt;"Local","y",R$11=$E732,"y",Table1[[#This Row],[Asset Class]]="Local","")</f>
        <v/>
      </c>
      <c r="S732" s="358" t="str" cm="1">
        <f t="array" ref="S732">_xlfn.IFS(Table1[[#This Row],[Asset Class]]&lt;&gt;"Local","y",S$11=$E732,"y",Table1[[#This Row],[Asset Class]]="Local","")</f>
        <v>y</v>
      </c>
      <c r="U732" s="109" t="str">
        <f>IF(Table1[[#This Row],[Asset Class]]&lt;&gt;"Local",0.25,IF(P732="y",1,""))</f>
        <v/>
      </c>
      <c r="V732" s="435" t="str">
        <f>IF(Table1[[#This Row],[Asset Class]]&lt;&gt;"Local",0.25,IF(Q732="y",1,""))</f>
        <v/>
      </c>
      <c r="W732" s="435" t="str">
        <f>IF(Table1[[#This Row],[Asset Class]]&lt;&gt;"Local",0.25,IF(R732="y",1,""))</f>
        <v/>
      </c>
      <c r="X732" s="435">
        <f>IF(Table1[[#This Row],[Asset Class]]&lt;&gt;"Local",0.25,IF(S732="y",1,""))</f>
        <v>1</v>
      </c>
      <c r="Y732" s="109">
        <f t="shared" si="67"/>
        <v>1</v>
      </c>
      <c r="AA732" s="274" t="str">
        <f t="shared" si="68"/>
        <v/>
      </c>
      <c r="AB732" s="275" t="str">
        <f t="shared" si="69"/>
        <v/>
      </c>
      <c r="AC732" s="275" t="str">
        <f t="shared" si="70"/>
        <v/>
      </c>
      <c r="AD732" s="275">
        <f t="shared" si="71"/>
        <v>469880</v>
      </c>
      <c r="AE732" s="276">
        <f t="shared" si="72"/>
        <v>469880</v>
      </c>
    </row>
    <row r="733" spans="2:31">
      <c r="B733" s="227" t="s">
        <v>1277</v>
      </c>
      <c r="C733" s="228" t="s">
        <v>1278</v>
      </c>
      <c r="D733" s="228" t="s">
        <v>110</v>
      </c>
      <c r="E733" s="228" t="s">
        <v>106</v>
      </c>
      <c r="F733" s="258" t="s">
        <v>102</v>
      </c>
      <c r="G733" s="374">
        <v>0.5</v>
      </c>
      <c r="H733" s="377">
        <v>11363.285522350245</v>
      </c>
      <c r="I733" s="382">
        <v>111.62041035606889</v>
      </c>
      <c r="J733" s="349">
        <f>Table1[[#This Row],[Embellishment Area (m2)]]*Table1[[#This Row],[Construction Unit Rate ($/m)]]*Table1[[#This Row],[Embellishment Area Factor]]</f>
        <v>634187.29649895546</v>
      </c>
      <c r="K733" s="263">
        <v>0</v>
      </c>
      <c r="L733" s="354">
        <v>66.125722619436161</v>
      </c>
      <c r="M733" s="101">
        <f>Table1[[#This Row],[Size of land (m2)]]*Table1[[#This Row],[Land Unit Rate ($/m2)]]</f>
        <v>0</v>
      </c>
      <c r="N733" s="261">
        <v>2021</v>
      </c>
      <c r="O733" s="219">
        <f>ROUND(IF(Table1[[#This Row],[Valuation Year]]=2016,(Table1[[#This Row],[Total Construction Cost ($)]]+Table1[[#This Row],[Land Value]])*('General Input Sheet'!$G$38/'General Input Sheet'!$G$43),Table1[[#This Row],[Total Construction Cost ($)]]+Table1[[#This Row],[Land Value]]),0)</f>
        <v>634187</v>
      </c>
      <c r="P733" s="139" t="str" cm="1">
        <f t="array" ref="P733">_xlfn.IFS(Table1[[#This Row],[Asset Class]]&lt;&gt;"Local","y",P$11=$E733,"y",Table1[[#This Row],[Asset Class]]="Local","")</f>
        <v>y</v>
      </c>
      <c r="Q733" s="99" t="str" cm="1">
        <f t="array" ref="Q733">_xlfn.IFS(Table1[[#This Row],[Asset Class]]&lt;&gt;"Local","y",Q$11=$E733,"y",Table1[[#This Row],[Asset Class]]="Local","")</f>
        <v/>
      </c>
      <c r="R733" s="99" t="str" cm="1">
        <f t="array" ref="R733">_xlfn.IFS(Table1[[#This Row],[Asset Class]]&lt;&gt;"Local","y",R$11=$E733,"y",Table1[[#This Row],[Asset Class]]="Local","")</f>
        <v/>
      </c>
      <c r="S733" s="358" t="str" cm="1">
        <f t="array" ref="S733">_xlfn.IFS(Table1[[#This Row],[Asset Class]]&lt;&gt;"Local","y",S$11=$E733,"y",Table1[[#This Row],[Asset Class]]="Local","")</f>
        <v/>
      </c>
      <c r="U733" s="109">
        <f>IF(Table1[[#This Row],[Asset Class]]&lt;&gt;"Local",0.25,IF(P733="y",1,""))</f>
        <v>1</v>
      </c>
      <c r="V733" s="435" t="str">
        <f>IF(Table1[[#This Row],[Asset Class]]&lt;&gt;"Local",0.25,IF(Q733="y",1,""))</f>
        <v/>
      </c>
      <c r="W733" s="435" t="str">
        <f>IF(Table1[[#This Row],[Asset Class]]&lt;&gt;"Local",0.25,IF(R733="y",1,""))</f>
        <v/>
      </c>
      <c r="X733" s="435" t="str">
        <f>IF(Table1[[#This Row],[Asset Class]]&lt;&gt;"Local",0.25,IF(S733="y",1,""))</f>
        <v/>
      </c>
      <c r="Y733" s="109">
        <f t="shared" si="67"/>
        <v>1</v>
      </c>
      <c r="AA733" s="274">
        <f t="shared" si="68"/>
        <v>634187</v>
      </c>
      <c r="AB733" s="275" t="str">
        <f t="shared" si="69"/>
        <v/>
      </c>
      <c r="AC733" s="275" t="str">
        <f t="shared" si="70"/>
        <v/>
      </c>
      <c r="AD733" s="275" t="str">
        <f t="shared" si="71"/>
        <v/>
      </c>
      <c r="AE733" s="276">
        <f t="shared" si="72"/>
        <v>634187</v>
      </c>
    </row>
    <row r="734" spans="2:31">
      <c r="B734" s="227" t="s">
        <v>1279</v>
      </c>
      <c r="C734" s="228" t="s">
        <v>1280</v>
      </c>
      <c r="D734" s="228" t="s">
        <v>105</v>
      </c>
      <c r="E734" s="228" t="s">
        <v>106</v>
      </c>
      <c r="F734" s="258" t="s">
        <v>102</v>
      </c>
      <c r="G734" s="374">
        <v>0.5</v>
      </c>
      <c r="H734" s="377">
        <v>32761.174262849425</v>
      </c>
      <c r="I734" s="382">
        <v>295.91815694928124</v>
      </c>
      <c r="J734" s="349">
        <f>Table1[[#This Row],[Embellishment Area (m2)]]*Table1[[#This Row],[Construction Unit Rate ($/m)]]*Table1[[#This Row],[Embellishment Area Factor]]</f>
        <v>4847313.1536783148</v>
      </c>
      <c r="K734" s="263">
        <v>65522.34852569885</v>
      </c>
      <c r="L734" s="354">
        <v>157.26221918381682</v>
      </c>
      <c r="M734" s="101">
        <f>Table1[[#This Row],[Size of land (m2)]]*Table1[[#This Row],[Land Unit Rate ($/m2)]]</f>
        <v>10304189.935286889</v>
      </c>
      <c r="N734" s="261">
        <v>2021</v>
      </c>
      <c r="O734" s="219">
        <f>ROUND(IF(Table1[[#This Row],[Valuation Year]]=2016,(Table1[[#This Row],[Total Construction Cost ($)]]+Table1[[#This Row],[Land Value]])*('General Input Sheet'!$G$38/'General Input Sheet'!$G$43),Table1[[#This Row],[Total Construction Cost ($)]]+Table1[[#This Row],[Land Value]]),0)</f>
        <v>15151503</v>
      </c>
      <c r="P734" s="139" t="str" cm="1">
        <f t="array" ref="P734">_xlfn.IFS(Table1[[#This Row],[Asset Class]]&lt;&gt;"Local","y",P$11=$E734,"y",Table1[[#This Row],[Asset Class]]="Local","")</f>
        <v>y</v>
      </c>
      <c r="Q734" s="99" t="str" cm="1">
        <f t="array" ref="Q734">_xlfn.IFS(Table1[[#This Row],[Asset Class]]&lt;&gt;"Local","y",Q$11=$E734,"y",Table1[[#This Row],[Asset Class]]="Local","")</f>
        <v>y</v>
      </c>
      <c r="R734" s="99" t="str" cm="1">
        <f t="array" ref="R734">_xlfn.IFS(Table1[[#This Row],[Asset Class]]&lt;&gt;"Local","y",R$11=$E734,"y",Table1[[#This Row],[Asset Class]]="Local","")</f>
        <v>y</v>
      </c>
      <c r="S734" s="358" t="str" cm="1">
        <f t="array" ref="S734">_xlfn.IFS(Table1[[#This Row],[Asset Class]]&lt;&gt;"Local","y",S$11=$E734,"y",Table1[[#This Row],[Asset Class]]="Local","")</f>
        <v>y</v>
      </c>
      <c r="U734" s="109">
        <f>IF(Table1[[#This Row],[Asset Class]]&lt;&gt;"Local",0.25,IF(P734="y",1,""))</f>
        <v>0.25</v>
      </c>
      <c r="V734" s="435">
        <f>IF(Table1[[#This Row],[Asset Class]]&lt;&gt;"Local",0.25,IF(Q734="y",1,""))</f>
        <v>0.25</v>
      </c>
      <c r="W734" s="435">
        <f>IF(Table1[[#This Row],[Asset Class]]&lt;&gt;"Local",0.25,IF(R734="y",1,""))</f>
        <v>0.25</v>
      </c>
      <c r="X734" s="435">
        <f>IF(Table1[[#This Row],[Asset Class]]&lt;&gt;"Local",0.25,IF(S734="y",1,""))</f>
        <v>0.25</v>
      </c>
      <c r="Y734" s="109">
        <f t="shared" si="67"/>
        <v>1</v>
      </c>
      <c r="AA734" s="274">
        <f t="shared" si="68"/>
        <v>3787875.75</v>
      </c>
      <c r="AB734" s="275">
        <f t="shared" si="69"/>
        <v>3787875.75</v>
      </c>
      <c r="AC734" s="275">
        <f t="shared" si="70"/>
        <v>3787875.75</v>
      </c>
      <c r="AD734" s="275">
        <f t="shared" si="71"/>
        <v>3787875.75</v>
      </c>
      <c r="AE734" s="276">
        <f t="shared" si="72"/>
        <v>15151503</v>
      </c>
    </row>
    <row r="735" spans="2:31">
      <c r="B735" s="227" t="s">
        <v>1281</v>
      </c>
      <c r="C735" s="228" t="s">
        <v>1282</v>
      </c>
      <c r="D735" s="228" t="s">
        <v>105</v>
      </c>
      <c r="E735" s="228" t="s">
        <v>106</v>
      </c>
      <c r="F735" s="258" t="s">
        <v>107</v>
      </c>
      <c r="G735" s="374">
        <v>0.5</v>
      </c>
      <c r="H735" s="377">
        <v>25168.3554815354</v>
      </c>
      <c r="I735" s="382">
        <v>295.91815694928124</v>
      </c>
      <c r="J735" s="349">
        <f>Table1[[#This Row],[Embellishment Area (m2)]]*Table1[[#This Row],[Construction Unit Rate ($/m)]]*Table1[[#This Row],[Embellishment Area Factor]]</f>
        <v>3723886.6837701476</v>
      </c>
      <c r="K735" s="263">
        <v>50336.7109630708</v>
      </c>
      <c r="L735" s="354">
        <v>157.26221918381682</v>
      </c>
      <c r="M735" s="101">
        <f>Table1[[#This Row],[Size of land (m2)]]*Table1[[#This Row],[Land Unit Rate ($/m2)]]</f>
        <v>7916062.8724668752</v>
      </c>
      <c r="N735" s="261">
        <v>2021</v>
      </c>
      <c r="O735" s="219">
        <f>ROUND(IF(Table1[[#This Row],[Valuation Year]]=2016,(Table1[[#This Row],[Total Construction Cost ($)]]+Table1[[#This Row],[Land Value]])*('General Input Sheet'!$G$38/'General Input Sheet'!$G$43),Table1[[#This Row],[Total Construction Cost ($)]]+Table1[[#This Row],[Land Value]]),0)</f>
        <v>11639950</v>
      </c>
      <c r="P735" s="139" t="str" cm="1">
        <f t="array" ref="P735">_xlfn.IFS(Table1[[#This Row],[Asset Class]]&lt;&gt;"Local","y",P$11=$E735,"y",Table1[[#This Row],[Asset Class]]="Local","")</f>
        <v>y</v>
      </c>
      <c r="Q735" s="99" t="str" cm="1">
        <f t="array" ref="Q735">_xlfn.IFS(Table1[[#This Row],[Asset Class]]&lt;&gt;"Local","y",Q$11=$E735,"y",Table1[[#This Row],[Asset Class]]="Local","")</f>
        <v>y</v>
      </c>
      <c r="R735" s="99" t="str" cm="1">
        <f t="array" ref="R735">_xlfn.IFS(Table1[[#This Row],[Asset Class]]&lt;&gt;"Local","y",R$11=$E735,"y",Table1[[#This Row],[Asset Class]]="Local","")</f>
        <v>y</v>
      </c>
      <c r="S735" s="358" t="str" cm="1">
        <f t="array" ref="S735">_xlfn.IFS(Table1[[#This Row],[Asset Class]]&lt;&gt;"Local","y",S$11=$E735,"y",Table1[[#This Row],[Asset Class]]="Local","")</f>
        <v>y</v>
      </c>
      <c r="U735" s="109">
        <f>IF(Table1[[#This Row],[Asset Class]]&lt;&gt;"Local",0.25,IF(P735="y",1,""))</f>
        <v>0.25</v>
      </c>
      <c r="V735" s="435">
        <f>IF(Table1[[#This Row],[Asset Class]]&lt;&gt;"Local",0.25,IF(Q735="y",1,""))</f>
        <v>0.25</v>
      </c>
      <c r="W735" s="435">
        <f>IF(Table1[[#This Row],[Asset Class]]&lt;&gt;"Local",0.25,IF(R735="y",1,""))</f>
        <v>0.25</v>
      </c>
      <c r="X735" s="435">
        <f>IF(Table1[[#This Row],[Asset Class]]&lt;&gt;"Local",0.25,IF(S735="y",1,""))</f>
        <v>0.25</v>
      </c>
      <c r="Y735" s="109">
        <f t="shared" si="67"/>
        <v>1</v>
      </c>
      <c r="AA735" s="274">
        <f t="shared" si="68"/>
        <v>2909987.5</v>
      </c>
      <c r="AB735" s="275">
        <f t="shared" si="69"/>
        <v>2909987.5</v>
      </c>
      <c r="AC735" s="275">
        <f t="shared" si="70"/>
        <v>2909987.5</v>
      </c>
      <c r="AD735" s="275">
        <f t="shared" si="71"/>
        <v>2909987.5</v>
      </c>
      <c r="AE735" s="276">
        <f t="shared" si="72"/>
        <v>11639950</v>
      </c>
    </row>
    <row r="736" spans="2:31">
      <c r="B736" s="227" t="s">
        <v>1281</v>
      </c>
      <c r="C736" s="228" t="s">
        <v>1283</v>
      </c>
      <c r="D736" s="228" t="s">
        <v>105</v>
      </c>
      <c r="E736" s="228" t="s">
        <v>106</v>
      </c>
      <c r="F736" s="258" t="s">
        <v>102</v>
      </c>
      <c r="G736" s="374">
        <v>0.5</v>
      </c>
      <c r="H736" s="377">
        <v>28640.992514138474</v>
      </c>
      <c r="I736" s="382">
        <v>295.91815694928124</v>
      </c>
      <c r="J736" s="349">
        <f>Table1[[#This Row],[Embellishment Area (m2)]]*Table1[[#This Row],[Construction Unit Rate ($/m)]]*Table1[[#This Row],[Embellishment Area Factor]]</f>
        <v>4237694.8589910092</v>
      </c>
      <c r="K736" s="263">
        <v>57281.985028276948</v>
      </c>
      <c r="L736" s="354">
        <v>157.26221918381682</v>
      </c>
      <c r="M736" s="101">
        <f>Table1[[#This Row],[Size of land (m2)]]*Table1[[#This Row],[Land Unit Rate ($/m2)]]</f>
        <v>9008292.0848010033</v>
      </c>
      <c r="N736" s="261">
        <v>2021</v>
      </c>
      <c r="O736" s="219">
        <f>ROUND(IF(Table1[[#This Row],[Valuation Year]]=2016,(Table1[[#This Row],[Total Construction Cost ($)]]+Table1[[#This Row],[Land Value]])*('General Input Sheet'!$G$38/'General Input Sheet'!$G$43),Table1[[#This Row],[Total Construction Cost ($)]]+Table1[[#This Row],[Land Value]]),0)</f>
        <v>13245987</v>
      </c>
      <c r="P736" s="139" t="str" cm="1">
        <f t="array" ref="P736">_xlfn.IFS(Table1[[#This Row],[Asset Class]]&lt;&gt;"Local","y",P$11=$E736,"y",Table1[[#This Row],[Asset Class]]="Local","")</f>
        <v>y</v>
      </c>
      <c r="Q736" s="99" t="str" cm="1">
        <f t="array" ref="Q736">_xlfn.IFS(Table1[[#This Row],[Asset Class]]&lt;&gt;"Local","y",Q$11=$E736,"y",Table1[[#This Row],[Asset Class]]="Local","")</f>
        <v>y</v>
      </c>
      <c r="R736" s="99" t="str" cm="1">
        <f t="array" ref="R736">_xlfn.IFS(Table1[[#This Row],[Asset Class]]&lt;&gt;"Local","y",R$11=$E736,"y",Table1[[#This Row],[Asset Class]]="Local","")</f>
        <v>y</v>
      </c>
      <c r="S736" s="358" t="str" cm="1">
        <f t="array" ref="S736">_xlfn.IFS(Table1[[#This Row],[Asset Class]]&lt;&gt;"Local","y",S$11=$E736,"y",Table1[[#This Row],[Asset Class]]="Local","")</f>
        <v>y</v>
      </c>
      <c r="U736" s="109">
        <f>IF(Table1[[#This Row],[Asset Class]]&lt;&gt;"Local",0.25,IF(P736="y",1,""))</f>
        <v>0.25</v>
      </c>
      <c r="V736" s="435">
        <f>IF(Table1[[#This Row],[Asset Class]]&lt;&gt;"Local",0.25,IF(Q736="y",1,""))</f>
        <v>0.25</v>
      </c>
      <c r="W736" s="435">
        <f>IF(Table1[[#This Row],[Asset Class]]&lt;&gt;"Local",0.25,IF(R736="y",1,""))</f>
        <v>0.25</v>
      </c>
      <c r="X736" s="435">
        <f>IF(Table1[[#This Row],[Asset Class]]&lt;&gt;"Local",0.25,IF(S736="y",1,""))</f>
        <v>0.25</v>
      </c>
      <c r="Y736" s="109">
        <f t="shared" si="67"/>
        <v>1</v>
      </c>
      <c r="AA736" s="274">
        <f t="shared" si="68"/>
        <v>3311496.75</v>
      </c>
      <c r="AB736" s="275">
        <f t="shared" si="69"/>
        <v>3311496.75</v>
      </c>
      <c r="AC736" s="275">
        <f t="shared" si="70"/>
        <v>3311496.75</v>
      </c>
      <c r="AD736" s="275">
        <f t="shared" si="71"/>
        <v>3311496.75</v>
      </c>
      <c r="AE736" s="276">
        <f t="shared" si="72"/>
        <v>13245987</v>
      </c>
    </row>
    <row r="737" spans="2:31">
      <c r="B737" s="227" t="s">
        <v>1281</v>
      </c>
      <c r="C737" s="228" t="s">
        <v>1284</v>
      </c>
      <c r="D737" s="228" t="s">
        <v>105</v>
      </c>
      <c r="E737" s="228" t="s">
        <v>106</v>
      </c>
      <c r="F737" s="258" t="s">
        <v>107</v>
      </c>
      <c r="G737" s="374">
        <v>0.5</v>
      </c>
      <c r="H737" s="377">
        <v>22150.306698333767</v>
      </c>
      <c r="I737" s="382">
        <v>295.91815694928124</v>
      </c>
      <c r="J737" s="349">
        <f>Table1[[#This Row],[Embellishment Area (m2)]]*Table1[[#This Row],[Construction Unit Rate ($/m)]]*Table1[[#This Row],[Embellishment Area Factor]]</f>
        <v>3277338.9670161237</v>
      </c>
      <c r="K737" s="263">
        <v>44300.613396667533</v>
      </c>
      <c r="L737" s="354">
        <v>157.26221918381682</v>
      </c>
      <c r="M737" s="101">
        <f>Table1[[#This Row],[Size of land (m2)]]*Table1[[#This Row],[Land Unit Rate ($/m2)]]</f>
        <v>6966812.7739642616</v>
      </c>
      <c r="N737" s="261">
        <v>2021</v>
      </c>
      <c r="O737" s="219">
        <f>ROUND(IF(Table1[[#This Row],[Valuation Year]]=2016,(Table1[[#This Row],[Total Construction Cost ($)]]+Table1[[#This Row],[Land Value]])*('General Input Sheet'!$G$38/'General Input Sheet'!$G$43),Table1[[#This Row],[Total Construction Cost ($)]]+Table1[[#This Row],[Land Value]]),0)</f>
        <v>10244152</v>
      </c>
      <c r="P737" s="139" t="str" cm="1">
        <f t="array" ref="P737">_xlfn.IFS(Table1[[#This Row],[Asset Class]]&lt;&gt;"Local","y",P$11=$E737,"y",Table1[[#This Row],[Asset Class]]="Local","")</f>
        <v>y</v>
      </c>
      <c r="Q737" s="99" t="str" cm="1">
        <f t="array" ref="Q737">_xlfn.IFS(Table1[[#This Row],[Asset Class]]&lt;&gt;"Local","y",Q$11=$E737,"y",Table1[[#This Row],[Asset Class]]="Local","")</f>
        <v>y</v>
      </c>
      <c r="R737" s="99" t="str" cm="1">
        <f t="array" ref="R737">_xlfn.IFS(Table1[[#This Row],[Asset Class]]&lt;&gt;"Local","y",R$11=$E737,"y",Table1[[#This Row],[Asset Class]]="Local","")</f>
        <v>y</v>
      </c>
      <c r="S737" s="358" t="str" cm="1">
        <f t="array" ref="S737">_xlfn.IFS(Table1[[#This Row],[Asset Class]]&lt;&gt;"Local","y",S$11=$E737,"y",Table1[[#This Row],[Asset Class]]="Local","")</f>
        <v>y</v>
      </c>
      <c r="U737" s="109">
        <f>IF(Table1[[#This Row],[Asset Class]]&lt;&gt;"Local",0.25,IF(P737="y",1,""))</f>
        <v>0.25</v>
      </c>
      <c r="V737" s="435">
        <f>IF(Table1[[#This Row],[Asset Class]]&lt;&gt;"Local",0.25,IF(Q737="y",1,""))</f>
        <v>0.25</v>
      </c>
      <c r="W737" s="435">
        <f>IF(Table1[[#This Row],[Asset Class]]&lt;&gt;"Local",0.25,IF(R737="y",1,""))</f>
        <v>0.25</v>
      </c>
      <c r="X737" s="435">
        <f>IF(Table1[[#This Row],[Asset Class]]&lt;&gt;"Local",0.25,IF(S737="y",1,""))</f>
        <v>0.25</v>
      </c>
      <c r="Y737" s="109">
        <f t="shared" si="67"/>
        <v>1</v>
      </c>
      <c r="AA737" s="274">
        <f t="shared" si="68"/>
        <v>2561038</v>
      </c>
      <c r="AB737" s="275">
        <f t="shared" si="69"/>
        <v>2561038</v>
      </c>
      <c r="AC737" s="275">
        <f t="shared" si="70"/>
        <v>2561038</v>
      </c>
      <c r="AD737" s="275">
        <f t="shared" si="71"/>
        <v>2561038</v>
      </c>
      <c r="AE737" s="276">
        <f t="shared" si="72"/>
        <v>10244152</v>
      </c>
    </row>
    <row r="738" spans="2:31">
      <c r="B738" s="227" t="s">
        <v>1281</v>
      </c>
      <c r="C738" s="228" t="s">
        <v>1285</v>
      </c>
      <c r="D738" s="228" t="s">
        <v>105</v>
      </c>
      <c r="E738" s="228" t="s">
        <v>106</v>
      </c>
      <c r="F738" s="258" t="s">
        <v>107</v>
      </c>
      <c r="G738" s="374">
        <v>0.5</v>
      </c>
      <c r="H738" s="377">
        <v>16274.522869193095</v>
      </c>
      <c r="I738" s="382">
        <v>295.91815694928124</v>
      </c>
      <c r="J738" s="349">
        <f>Table1[[#This Row],[Embellishment Area (m2)]]*Table1[[#This Row],[Construction Unit Rate ($/m)]]*Table1[[#This Row],[Embellishment Area Factor]]</f>
        <v>2407963.4063402745</v>
      </c>
      <c r="K738" s="263">
        <v>32549.04573838619</v>
      </c>
      <c r="L738" s="354">
        <v>157.26221918381682</v>
      </c>
      <c r="M738" s="101">
        <f>Table1[[#This Row],[Size of land (m2)]]*Table1[[#This Row],[Land Unit Rate ($/m2)]]</f>
        <v>5118735.1651341682</v>
      </c>
      <c r="N738" s="261">
        <v>2021</v>
      </c>
      <c r="O738" s="219">
        <f>ROUND(IF(Table1[[#This Row],[Valuation Year]]=2016,(Table1[[#This Row],[Total Construction Cost ($)]]+Table1[[#This Row],[Land Value]])*('General Input Sheet'!$G$38/'General Input Sheet'!$G$43),Table1[[#This Row],[Total Construction Cost ($)]]+Table1[[#This Row],[Land Value]]),0)</f>
        <v>7526699</v>
      </c>
      <c r="P738" s="139" t="str" cm="1">
        <f t="array" ref="P738">_xlfn.IFS(Table1[[#This Row],[Asset Class]]&lt;&gt;"Local","y",P$11=$E738,"y",Table1[[#This Row],[Asset Class]]="Local","")</f>
        <v>y</v>
      </c>
      <c r="Q738" s="99" t="str" cm="1">
        <f t="array" ref="Q738">_xlfn.IFS(Table1[[#This Row],[Asset Class]]&lt;&gt;"Local","y",Q$11=$E738,"y",Table1[[#This Row],[Asset Class]]="Local","")</f>
        <v>y</v>
      </c>
      <c r="R738" s="99" t="str" cm="1">
        <f t="array" ref="R738">_xlfn.IFS(Table1[[#This Row],[Asset Class]]&lt;&gt;"Local","y",R$11=$E738,"y",Table1[[#This Row],[Asset Class]]="Local","")</f>
        <v>y</v>
      </c>
      <c r="S738" s="358" t="str" cm="1">
        <f t="array" ref="S738">_xlfn.IFS(Table1[[#This Row],[Asset Class]]&lt;&gt;"Local","y",S$11=$E738,"y",Table1[[#This Row],[Asset Class]]="Local","")</f>
        <v>y</v>
      </c>
      <c r="U738" s="109">
        <f>IF(Table1[[#This Row],[Asset Class]]&lt;&gt;"Local",0.25,IF(P738="y",1,""))</f>
        <v>0.25</v>
      </c>
      <c r="V738" s="435">
        <f>IF(Table1[[#This Row],[Asset Class]]&lt;&gt;"Local",0.25,IF(Q738="y",1,""))</f>
        <v>0.25</v>
      </c>
      <c r="W738" s="435">
        <f>IF(Table1[[#This Row],[Asset Class]]&lt;&gt;"Local",0.25,IF(R738="y",1,""))</f>
        <v>0.25</v>
      </c>
      <c r="X738" s="435">
        <f>IF(Table1[[#This Row],[Asset Class]]&lt;&gt;"Local",0.25,IF(S738="y",1,""))</f>
        <v>0.25</v>
      </c>
      <c r="Y738" s="109">
        <f t="shared" si="67"/>
        <v>1</v>
      </c>
      <c r="AA738" s="274">
        <f t="shared" si="68"/>
        <v>1881674.75</v>
      </c>
      <c r="AB738" s="275">
        <f t="shared" si="69"/>
        <v>1881674.75</v>
      </c>
      <c r="AC738" s="275">
        <f t="shared" si="70"/>
        <v>1881674.75</v>
      </c>
      <c r="AD738" s="275">
        <f t="shared" si="71"/>
        <v>1881674.75</v>
      </c>
      <c r="AE738" s="276">
        <f t="shared" si="72"/>
        <v>7526699</v>
      </c>
    </row>
    <row r="739" spans="2:31">
      <c r="B739" s="227" t="s">
        <v>1281</v>
      </c>
      <c r="C739" s="228" t="s">
        <v>1286</v>
      </c>
      <c r="D739" s="228" t="s">
        <v>105</v>
      </c>
      <c r="E739" s="228" t="s">
        <v>106</v>
      </c>
      <c r="F739" s="258" t="s">
        <v>107</v>
      </c>
      <c r="G739" s="374">
        <v>0.5</v>
      </c>
      <c r="H739" s="377">
        <v>1059.3664763352861</v>
      </c>
      <c r="I739" s="382">
        <v>295.91815694928124</v>
      </c>
      <c r="J739" s="349">
        <f>Table1[[#This Row],[Embellishment Area (m2)]]*Table1[[#This Row],[Construction Unit Rate ($/m)]]*Table1[[#This Row],[Embellishment Area Factor]]</f>
        <v>156742.8876054961</v>
      </c>
      <c r="K739" s="263">
        <v>2118.7329526705721</v>
      </c>
      <c r="L739" s="354">
        <v>157.26221918381682</v>
      </c>
      <c r="M739" s="101">
        <f>Table1[[#This Row],[Size of land (m2)]]*Table1[[#This Row],[Land Unit Rate ($/m2)]]</f>
        <v>333196.64599485492</v>
      </c>
      <c r="N739" s="261">
        <v>2021</v>
      </c>
      <c r="O739" s="219">
        <f>ROUND(IF(Table1[[#This Row],[Valuation Year]]=2016,(Table1[[#This Row],[Total Construction Cost ($)]]+Table1[[#This Row],[Land Value]])*('General Input Sheet'!$G$38/'General Input Sheet'!$G$43),Table1[[#This Row],[Total Construction Cost ($)]]+Table1[[#This Row],[Land Value]]),0)</f>
        <v>489940</v>
      </c>
      <c r="P739" s="139" t="str" cm="1">
        <f t="array" ref="P739">_xlfn.IFS(Table1[[#This Row],[Asset Class]]&lt;&gt;"Local","y",P$11=$E739,"y",Table1[[#This Row],[Asset Class]]="Local","")</f>
        <v>y</v>
      </c>
      <c r="Q739" s="99" t="str" cm="1">
        <f t="array" ref="Q739">_xlfn.IFS(Table1[[#This Row],[Asset Class]]&lt;&gt;"Local","y",Q$11=$E739,"y",Table1[[#This Row],[Asset Class]]="Local","")</f>
        <v>y</v>
      </c>
      <c r="R739" s="99" t="str" cm="1">
        <f t="array" ref="R739">_xlfn.IFS(Table1[[#This Row],[Asset Class]]&lt;&gt;"Local","y",R$11=$E739,"y",Table1[[#This Row],[Asset Class]]="Local","")</f>
        <v>y</v>
      </c>
      <c r="S739" s="358" t="str" cm="1">
        <f t="array" ref="S739">_xlfn.IFS(Table1[[#This Row],[Asset Class]]&lt;&gt;"Local","y",S$11=$E739,"y",Table1[[#This Row],[Asset Class]]="Local","")</f>
        <v>y</v>
      </c>
      <c r="U739" s="109">
        <f>IF(Table1[[#This Row],[Asset Class]]&lt;&gt;"Local",0.25,IF(P739="y",1,""))</f>
        <v>0.25</v>
      </c>
      <c r="V739" s="435">
        <f>IF(Table1[[#This Row],[Asset Class]]&lt;&gt;"Local",0.25,IF(Q739="y",1,""))</f>
        <v>0.25</v>
      </c>
      <c r="W739" s="435">
        <f>IF(Table1[[#This Row],[Asset Class]]&lt;&gt;"Local",0.25,IF(R739="y",1,""))</f>
        <v>0.25</v>
      </c>
      <c r="X739" s="435">
        <f>IF(Table1[[#This Row],[Asset Class]]&lt;&gt;"Local",0.25,IF(S739="y",1,""))</f>
        <v>0.25</v>
      </c>
      <c r="Y739" s="109">
        <f t="shared" si="67"/>
        <v>1</v>
      </c>
      <c r="AA739" s="274">
        <f t="shared" si="68"/>
        <v>122485</v>
      </c>
      <c r="AB739" s="275">
        <f t="shared" si="69"/>
        <v>122485</v>
      </c>
      <c r="AC739" s="275">
        <f t="shared" si="70"/>
        <v>122485</v>
      </c>
      <c r="AD739" s="275">
        <f t="shared" si="71"/>
        <v>122485</v>
      </c>
      <c r="AE739" s="276">
        <f t="shared" si="72"/>
        <v>489940</v>
      </c>
    </row>
    <row r="740" spans="2:31">
      <c r="B740" s="227" t="s">
        <v>1287</v>
      </c>
      <c r="C740" s="228" t="s">
        <v>1288</v>
      </c>
      <c r="D740" s="228" t="s">
        <v>110</v>
      </c>
      <c r="E740" s="228" t="s">
        <v>106</v>
      </c>
      <c r="F740" s="258" t="s">
        <v>102</v>
      </c>
      <c r="G740" s="374">
        <v>0.5</v>
      </c>
      <c r="H740" s="377">
        <v>2066.9452552651137</v>
      </c>
      <c r="I740" s="382">
        <v>111.62041035606889</v>
      </c>
      <c r="J740" s="349">
        <f>Table1[[#This Row],[Embellishment Area (m2)]]*Table1[[#This Row],[Construction Unit Rate ($/m)]]*Table1[[#This Row],[Embellishment Area Factor]]</f>
        <v>115356.63878811078</v>
      </c>
      <c r="K740" s="263">
        <v>0</v>
      </c>
      <c r="L740" s="354">
        <v>66.125722619436161</v>
      </c>
      <c r="M740" s="101">
        <f>Table1[[#This Row],[Size of land (m2)]]*Table1[[#This Row],[Land Unit Rate ($/m2)]]</f>
        <v>0</v>
      </c>
      <c r="N740" s="261">
        <v>2021</v>
      </c>
      <c r="O740" s="219">
        <f>ROUND(IF(Table1[[#This Row],[Valuation Year]]=2016,(Table1[[#This Row],[Total Construction Cost ($)]]+Table1[[#This Row],[Land Value]])*('General Input Sheet'!$G$38/'General Input Sheet'!$G$43),Table1[[#This Row],[Total Construction Cost ($)]]+Table1[[#This Row],[Land Value]]),0)</f>
        <v>115357</v>
      </c>
      <c r="P740" s="139" t="str" cm="1">
        <f t="array" ref="P740">_xlfn.IFS(Table1[[#This Row],[Asset Class]]&lt;&gt;"Local","y",P$11=$E740,"y",Table1[[#This Row],[Asset Class]]="Local","")</f>
        <v>y</v>
      </c>
      <c r="Q740" s="99" t="str" cm="1">
        <f t="array" ref="Q740">_xlfn.IFS(Table1[[#This Row],[Asset Class]]&lt;&gt;"Local","y",Q$11=$E740,"y",Table1[[#This Row],[Asset Class]]="Local","")</f>
        <v/>
      </c>
      <c r="R740" s="99" t="str" cm="1">
        <f t="array" ref="R740">_xlfn.IFS(Table1[[#This Row],[Asset Class]]&lt;&gt;"Local","y",R$11=$E740,"y",Table1[[#This Row],[Asset Class]]="Local","")</f>
        <v/>
      </c>
      <c r="S740" s="358" t="str" cm="1">
        <f t="array" ref="S740">_xlfn.IFS(Table1[[#This Row],[Asset Class]]&lt;&gt;"Local","y",S$11=$E740,"y",Table1[[#This Row],[Asset Class]]="Local","")</f>
        <v/>
      </c>
      <c r="U740" s="109">
        <f>IF(Table1[[#This Row],[Asset Class]]&lt;&gt;"Local",0.25,IF(P740="y",1,""))</f>
        <v>1</v>
      </c>
      <c r="V740" s="435" t="str">
        <f>IF(Table1[[#This Row],[Asset Class]]&lt;&gt;"Local",0.25,IF(Q740="y",1,""))</f>
        <v/>
      </c>
      <c r="W740" s="435" t="str">
        <f>IF(Table1[[#This Row],[Asset Class]]&lt;&gt;"Local",0.25,IF(R740="y",1,""))</f>
        <v/>
      </c>
      <c r="X740" s="435" t="str">
        <f>IF(Table1[[#This Row],[Asset Class]]&lt;&gt;"Local",0.25,IF(S740="y",1,""))</f>
        <v/>
      </c>
      <c r="Y740" s="109">
        <f t="shared" si="67"/>
        <v>1</v>
      </c>
      <c r="AA740" s="274">
        <f t="shared" si="68"/>
        <v>115357</v>
      </c>
      <c r="AB740" s="275" t="str">
        <f t="shared" si="69"/>
        <v/>
      </c>
      <c r="AC740" s="275" t="str">
        <f t="shared" si="70"/>
        <v/>
      </c>
      <c r="AD740" s="275" t="str">
        <f t="shared" si="71"/>
        <v/>
      </c>
      <c r="AE740" s="276">
        <f t="shared" si="72"/>
        <v>115357</v>
      </c>
    </row>
    <row r="741" spans="2:31">
      <c r="B741" s="227" t="s">
        <v>1289</v>
      </c>
      <c r="C741" s="228" t="s">
        <v>1290</v>
      </c>
      <c r="D741" s="228" t="s">
        <v>105</v>
      </c>
      <c r="E741" s="228" t="s">
        <v>106</v>
      </c>
      <c r="F741" s="258" t="s">
        <v>107</v>
      </c>
      <c r="G741" s="374">
        <v>0.5</v>
      </c>
      <c r="H741" s="377">
        <v>53868.267496065702</v>
      </c>
      <c r="I741" s="382">
        <v>295.91815694928124</v>
      </c>
      <c r="J741" s="349">
        <f>Table1[[#This Row],[Embellishment Area (m2)]]*Table1[[#This Row],[Construction Unit Rate ($/m)]]*Table1[[#This Row],[Embellishment Area Factor]]</f>
        <v>7970299.2177433176</v>
      </c>
      <c r="K741" s="263">
        <v>0</v>
      </c>
      <c r="L741" s="354">
        <v>157.26221918381682</v>
      </c>
      <c r="M741" s="101">
        <f>Table1[[#This Row],[Size of land (m2)]]*Table1[[#This Row],[Land Unit Rate ($/m2)]]</f>
        <v>0</v>
      </c>
      <c r="N741" s="261">
        <v>2021</v>
      </c>
      <c r="O741" s="219">
        <f>ROUND(IF(Table1[[#This Row],[Valuation Year]]=2016,(Table1[[#This Row],[Total Construction Cost ($)]]+Table1[[#This Row],[Land Value]])*('General Input Sheet'!$G$38/'General Input Sheet'!$G$43),Table1[[#This Row],[Total Construction Cost ($)]]+Table1[[#This Row],[Land Value]]),0)</f>
        <v>7970299</v>
      </c>
      <c r="P741" s="139" t="str" cm="1">
        <f t="array" ref="P741">_xlfn.IFS(Table1[[#This Row],[Asset Class]]&lt;&gt;"Local","y",P$11=$E741,"y",Table1[[#This Row],[Asset Class]]="Local","")</f>
        <v>y</v>
      </c>
      <c r="Q741" s="99" t="str" cm="1">
        <f t="array" ref="Q741">_xlfn.IFS(Table1[[#This Row],[Asset Class]]&lt;&gt;"Local","y",Q$11=$E741,"y",Table1[[#This Row],[Asset Class]]="Local","")</f>
        <v>y</v>
      </c>
      <c r="R741" s="99" t="str" cm="1">
        <f t="array" ref="R741">_xlfn.IFS(Table1[[#This Row],[Asset Class]]&lt;&gt;"Local","y",R$11=$E741,"y",Table1[[#This Row],[Asset Class]]="Local","")</f>
        <v>y</v>
      </c>
      <c r="S741" s="358" t="str" cm="1">
        <f t="array" ref="S741">_xlfn.IFS(Table1[[#This Row],[Asset Class]]&lt;&gt;"Local","y",S$11=$E741,"y",Table1[[#This Row],[Asset Class]]="Local","")</f>
        <v>y</v>
      </c>
      <c r="U741" s="109">
        <f>IF(Table1[[#This Row],[Asset Class]]&lt;&gt;"Local",0.25,IF(P741="y",1,""))</f>
        <v>0.25</v>
      </c>
      <c r="V741" s="435">
        <f>IF(Table1[[#This Row],[Asset Class]]&lt;&gt;"Local",0.25,IF(Q741="y",1,""))</f>
        <v>0.25</v>
      </c>
      <c r="W741" s="435">
        <f>IF(Table1[[#This Row],[Asset Class]]&lt;&gt;"Local",0.25,IF(R741="y",1,""))</f>
        <v>0.25</v>
      </c>
      <c r="X741" s="435">
        <f>IF(Table1[[#This Row],[Asset Class]]&lt;&gt;"Local",0.25,IF(S741="y",1,""))</f>
        <v>0.25</v>
      </c>
      <c r="Y741" s="109">
        <f t="shared" si="67"/>
        <v>1</v>
      </c>
      <c r="AA741" s="274">
        <f t="shared" si="68"/>
        <v>1992574.75</v>
      </c>
      <c r="AB741" s="275">
        <f t="shared" si="69"/>
        <v>1992574.75</v>
      </c>
      <c r="AC741" s="275">
        <f t="shared" si="70"/>
        <v>1992574.75</v>
      </c>
      <c r="AD741" s="275">
        <f t="shared" si="71"/>
        <v>1992574.75</v>
      </c>
      <c r="AE741" s="276">
        <f t="shared" si="72"/>
        <v>7970299</v>
      </c>
    </row>
    <row r="742" spans="2:31">
      <c r="B742" s="227" t="s">
        <v>1291</v>
      </c>
      <c r="C742" s="228" t="s">
        <v>1292</v>
      </c>
      <c r="D742" s="228" t="s">
        <v>105</v>
      </c>
      <c r="E742" s="228" t="s">
        <v>142</v>
      </c>
      <c r="F742" s="258" t="s">
        <v>102</v>
      </c>
      <c r="G742" s="374">
        <v>0.5</v>
      </c>
      <c r="H742" s="377">
        <v>41594.709077877029</v>
      </c>
      <c r="I742" s="382">
        <v>406.79298511948269</v>
      </c>
      <c r="J742" s="349">
        <f>Table1[[#This Row],[Embellishment Area (m2)]]*Table1[[#This Row],[Construction Unit Rate ($/m)]]*Table1[[#This Row],[Embellishment Area Factor]]</f>
        <v>8460217.9354830217</v>
      </c>
      <c r="K742" s="263">
        <v>0</v>
      </c>
      <c r="L742" s="354">
        <v>77.249060510664719</v>
      </c>
      <c r="M742" s="101">
        <f>Table1[[#This Row],[Size of land (m2)]]*Table1[[#This Row],[Land Unit Rate ($/m2)]]</f>
        <v>0</v>
      </c>
      <c r="N742" s="261">
        <v>2021</v>
      </c>
      <c r="O742" s="219">
        <f>ROUND(IF(Table1[[#This Row],[Valuation Year]]=2016,(Table1[[#This Row],[Total Construction Cost ($)]]+Table1[[#This Row],[Land Value]])*('General Input Sheet'!$G$38/'General Input Sheet'!$G$43),Table1[[#This Row],[Total Construction Cost ($)]]+Table1[[#This Row],[Land Value]]),0)</f>
        <v>8460218</v>
      </c>
      <c r="P742" s="139" t="str" cm="1">
        <f t="array" ref="P742">_xlfn.IFS(Table1[[#This Row],[Asset Class]]&lt;&gt;"Local","y",P$11=$E742,"y",Table1[[#This Row],[Asset Class]]="Local","")</f>
        <v>y</v>
      </c>
      <c r="Q742" s="99" t="str" cm="1">
        <f t="array" ref="Q742">_xlfn.IFS(Table1[[#This Row],[Asset Class]]&lt;&gt;"Local","y",Q$11=$E742,"y",Table1[[#This Row],[Asset Class]]="Local","")</f>
        <v>y</v>
      </c>
      <c r="R742" s="99" t="str" cm="1">
        <f t="array" ref="R742">_xlfn.IFS(Table1[[#This Row],[Asset Class]]&lt;&gt;"Local","y",R$11=$E742,"y",Table1[[#This Row],[Asset Class]]="Local","")</f>
        <v>y</v>
      </c>
      <c r="S742" s="358" t="str" cm="1">
        <f t="array" ref="S742">_xlfn.IFS(Table1[[#This Row],[Asset Class]]&lt;&gt;"Local","y",S$11=$E742,"y",Table1[[#This Row],[Asset Class]]="Local","")</f>
        <v>y</v>
      </c>
      <c r="U742" s="109">
        <f>IF(Table1[[#This Row],[Asset Class]]&lt;&gt;"Local",0.25,IF(P742="y",1,""))</f>
        <v>0.25</v>
      </c>
      <c r="V742" s="435">
        <f>IF(Table1[[#This Row],[Asset Class]]&lt;&gt;"Local",0.25,IF(Q742="y",1,""))</f>
        <v>0.25</v>
      </c>
      <c r="W742" s="435">
        <f>IF(Table1[[#This Row],[Asset Class]]&lt;&gt;"Local",0.25,IF(R742="y",1,""))</f>
        <v>0.25</v>
      </c>
      <c r="X742" s="435">
        <f>IF(Table1[[#This Row],[Asset Class]]&lt;&gt;"Local",0.25,IF(S742="y",1,""))</f>
        <v>0.25</v>
      </c>
      <c r="Y742" s="109">
        <f t="shared" si="67"/>
        <v>1</v>
      </c>
      <c r="AA742" s="274">
        <f t="shared" si="68"/>
        <v>2115054.5</v>
      </c>
      <c r="AB742" s="275">
        <f t="shared" si="69"/>
        <v>2115054.5</v>
      </c>
      <c r="AC742" s="275">
        <f t="shared" si="70"/>
        <v>2115054.5</v>
      </c>
      <c r="AD742" s="275">
        <f t="shared" si="71"/>
        <v>2115054.5</v>
      </c>
      <c r="AE742" s="276">
        <f t="shared" si="72"/>
        <v>8460218</v>
      </c>
    </row>
    <row r="743" spans="2:31">
      <c r="B743" s="227" t="s">
        <v>1293</v>
      </c>
      <c r="C743" s="228" t="s">
        <v>1294</v>
      </c>
      <c r="D743" s="228" t="s">
        <v>105</v>
      </c>
      <c r="E743" s="228" t="s">
        <v>142</v>
      </c>
      <c r="F743" s="258" t="s">
        <v>102</v>
      </c>
      <c r="G743" s="374">
        <v>0.5</v>
      </c>
      <c r="H743" s="377">
        <v>22055.966350042745</v>
      </c>
      <c r="I743" s="382">
        <v>406.79298511948269</v>
      </c>
      <c r="J743" s="349">
        <f>Table1[[#This Row],[Embellishment Area (m2)]]*Table1[[#This Row],[Construction Unit Rate ($/m)]]*Table1[[#This Row],[Embellishment Area Factor]]</f>
        <v>4486106.1956143742</v>
      </c>
      <c r="K743" s="263">
        <v>0</v>
      </c>
      <c r="L743" s="354">
        <v>77.249060510664719</v>
      </c>
      <c r="M743" s="101">
        <f>Table1[[#This Row],[Size of land (m2)]]*Table1[[#This Row],[Land Unit Rate ($/m2)]]</f>
        <v>0</v>
      </c>
      <c r="N743" s="261">
        <v>2021</v>
      </c>
      <c r="O743" s="219">
        <f>ROUND(IF(Table1[[#This Row],[Valuation Year]]=2016,(Table1[[#This Row],[Total Construction Cost ($)]]+Table1[[#This Row],[Land Value]])*('General Input Sheet'!$G$38/'General Input Sheet'!$G$43),Table1[[#This Row],[Total Construction Cost ($)]]+Table1[[#This Row],[Land Value]]),0)</f>
        <v>4486106</v>
      </c>
      <c r="P743" s="139" t="str" cm="1">
        <f t="array" ref="P743">_xlfn.IFS(Table1[[#This Row],[Asset Class]]&lt;&gt;"Local","y",P$11=$E743,"y",Table1[[#This Row],[Asset Class]]="Local","")</f>
        <v>y</v>
      </c>
      <c r="Q743" s="99" t="str" cm="1">
        <f t="array" ref="Q743">_xlfn.IFS(Table1[[#This Row],[Asset Class]]&lt;&gt;"Local","y",Q$11=$E743,"y",Table1[[#This Row],[Asset Class]]="Local","")</f>
        <v>y</v>
      </c>
      <c r="R743" s="99" t="str" cm="1">
        <f t="array" ref="R743">_xlfn.IFS(Table1[[#This Row],[Asset Class]]&lt;&gt;"Local","y",R$11=$E743,"y",Table1[[#This Row],[Asset Class]]="Local","")</f>
        <v>y</v>
      </c>
      <c r="S743" s="358" t="str" cm="1">
        <f t="array" ref="S743">_xlfn.IFS(Table1[[#This Row],[Asset Class]]&lt;&gt;"Local","y",S$11=$E743,"y",Table1[[#This Row],[Asset Class]]="Local","")</f>
        <v>y</v>
      </c>
      <c r="U743" s="109">
        <f>IF(Table1[[#This Row],[Asset Class]]&lt;&gt;"Local",0.25,IF(P743="y",1,""))</f>
        <v>0.25</v>
      </c>
      <c r="V743" s="435">
        <f>IF(Table1[[#This Row],[Asset Class]]&lt;&gt;"Local",0.25,IF(Q743="y",1,""))</f>
        <v>0.25</v>
      </c>
      <c r="W743" s="435">
        <f>IF(Table1[[#This Row],[Asset Class]]&lt;&gt;"Local",0.25,IF(R743="y",1,""))</f>
        <v>0.25</v>
      </c>
      <c r="X743" s="435">
        <f>IF(Table1[[#This Row],[Asset Class]]&lt;&gt;"Local",0.25,IF(S743="y",1,""))</f>
        <v>0.25</v>
      </c>
      <c r="Y743" s="109">
        <f t="shared" si="67"/>
        <v>1</v>
      </c>
      <c r="AA743" s="274">
        <f t="shared" si="68"/>
        <v>1121526.5</v>
      </c>
      <c r="AB743" s="275">
        <f t="shared" si="69"/>
        <v>1121526.5</v>
      </c>
      <c r="AC743" s="275">
        <f t="shared" si="70"/>
        <v>1121526.5</v>
      </c>
      <c r="AD743" s="275">
        <f t="shared" si="71"/>
        <v>1121526.5</v>
      </c>
      <c r="AE743" s="276">
        <f t="shared" si="72"/>
        <v>4486106</v>
      </c>
    </row>
    <row r="744" spans="2:31">
      <c r="B744" s="227" t="s">
        <v>1293</v>
      </c>
      <c r="C744" s="228" t="s">
        <v>1295</v>
      </c>
      <c r="D744" s="228" t="s">
        <v>105</v>
      </c>
      <c r="E744" s="228" t="s">
        <v>142</v>
      </c>
      <c r="F744" s="258" t="s">
        <v>135</v>
      </c>
      <c r="G744" s="374">
        <v>0.5</v>
      </c>
      <c r="H744" s="377">
        <v>18157.665669324109</v>
      </c>
      <c r="I744" s="382">
        <v>406.79298511948269</v>
      </c>
      <c r="J744" s="349">
        <f>Table1[[#This Row],[Embellishment Area (m2)]]*Table1[[#This Row],[Construction Unit Rate ($/m)]]*Table1[[#This Row],[Embellishment Area Factor]]</f>
        <v>3693205.5102129523</v>
      </c>
      <c r="K744" s="263">
        <v>0</v>
      </c>
      <c r="L744" s="354">
        <v>77.249060510664719</v>
      </c>
      <c r="M744" s="101">
        <f>Table1[[#This Row],[Size of land (m2)]]*Table1[[#This Row],[Land Unit Rate ($/m2)]]</f>
        <v>0</v>
      </c>
      <c r="N744" s="261">
        <v>2021</v>
      </c>
      <c r="O744" s="219">
        <f>ROUND(IF(Table1[[#This Row],[Valuation Year]]=2016,(Table1[[#This Row],[Total Construction Cost ($)]]+Table1[[#This Row],[Land Value]])*('General Input Sheet'!$G$38/'General Input Sheet'!$G$43),Table1[[#This Row],[Total Construction Cost ($)]]+Table1[[#This Row],[Land Value]]),0)</f>
        <v>3693206</v>
      </c>
      <c r="P744" s="139" t="str" cm="1">
        <f t="array" ref="P744">_xlfn.IFS(Table1[[#This Row],[Asset Class]]&lt;&gt;"Local","y",P$11=$E744,"y",Table1[[#This Row],[Asset Class]]="Local","")</f>
        <v>y</v>
      </c>
      <c r="Q744" s="99" t="str" cm="1">
        <f t="array" ref="Q744">_xlfn.IFS(Table1[[#This Row],[Asset Class]]&lt;&gt;"Local","y",Q$11=$E744,"y",Table1[[#This Row],[Asset Class]]="Local","")</f>
        <v>y</v>
      </c>
      <c r="R744" s="99" t="str" cm="1">
        <f t="array" ref="R744">_xlfn.IFS(Table1[[#This Row],[Asset Class]]&lt;&gt;"Local","y",R$11=$E744,"y",Table1[[#This Row],[Asset Class]]="Local","")</f>
        <v>y</v>
      </c>
      <c r="S744" s="358" t="str" cm="1">
        <f t="array" ref="S744">_xlfn.IFS(Table1[[#This Row],[Asset Class]]&lt;&gt;"Local","y",S$11=$E744,"y",Table1[[#This Row],[Asset Class]]="Local","")</f>
        <v>y</v>
      </c>
      <c r="U744" s="109">
        <f>IF(Table1[[#This Row],[Asset Class]]&lt;&gt;"Local",0.25,IF(P744="y",1,""))</f>
        <v>0.25</v>
      </c>
      <c r="V744" s="435">
        <f>IF(Table1[[#This Row],[Asset Class]]&lt;&gt;"Local",0.25,IF(Q744="y",1,""))</f>
        <v>0.25</v>
      </c>
      <c r="W744" s="435">
        <f>IF(Table1[[#This Row],[Asset Class]]&lt;&gt;"Local",0.25,IF(R744="y",1,""))</f>
        <v>0.25</v>
      </c>
      <c r="X744" s="435">
        <f>IF(Table1[[#This Row],[Asset Class]]&lt;&gt;"Local",0.25,IF(S744="y",1,""))</f>
        <v>0.25</v>
      </c>
      <c r="Y744" s="109">
        <f t="shared" si="67"/>
        <v>1</v>
      </c>
      <c r="AA744" s="274">
        <f t="shared" si="68"/>
        <v>923301.5</v>
      </c>
      <c r="AB744" s="275">
        <f t="shared" si="69"/>
        <v>923301.5</v>
      </c>
      <c r="AC744" s="275">
        <f t="shared" si="70"/>
        <v>923301.5</v>
      </c>
      <c r="AD744" s="275">
        <f t="shared" si="71"/>
        <v>923301.5</v>
      </c>
      <c r="AE744" s="276">
        <f t="shared" si="72"/>
        <v>3693206</v>
      </c>
    </row>
    <row r="745" spans="2:31">
      <c r="B745" s="227" t="s">
        <v>1296</v>
      </c>
      <c r="C745" s="228" t="s">
        <v>1297</v>
      </c>
      <c r="D745" s="228" t="s">
        <v>110</v>
      </c>
      <c r="E745" s="228" t="s">
        <v>142</v>
      </c>
      <c r="F745" s="258" t="s">
        <v>102</v>
      </c>
      <c r="G745" s="374">
        <v>0.5</v>
      </c>
      <c r="H745" s="377">
        <v>3099.8132684147999</v>
      </c>
      <c r="I745" s="382">
        <v>115.6419902144599</v>
      </c>
      <c r="J745" s="349">
        <f>Table1[[#This Row],[Embellishment Area (m2)]]*Table1[[#This Row],[Construction Unit Rate ($/m)]]*Table1[[#This Row],[Embellishment Area Factor]]</f>
        <v>179234.28782633861</v>
      </c>
      <c r="K745" s="263">
        <v>6199.6265368295999</v>
      </c>
      <c r="L745" s="354">
        <v>85.331826959272703</v>
      </c>
      <c r="M745" s="101">
        <f>Table1[[#This Row],[Size of land (m2)]]*Table1[[#This Row],[Land Unit Rate ($/m2)]]</f>
        <v>529025.45885285852</v>
      </c>
      <c r="N745" s="261">
        <v>2021</v>
      </c>
      <c r="O745" s="219">
        <f>ROUND(IF(Table1[[#This Row],[Valuation Year]]=2016,(Table1[[#This Row],[Total Construction Cost ($)]]+Table1[[#This Row],[Land Value]])*('General Input Sheet'!$G$38/'General Input Sheet'!$G$43),Table1[[#This Row],[Total Construction Cost ($)]]+Table1[[#This Row],[Land Value]]),0)</f>
        <v>708260</v>
      </c>
      <c r="P745" s="139" t="str" cm="1">
        <f t="array" ref="P745">_xlfn.IFS(Table1[[#This Row],[Asset Class]]&lt;&gt;"Local","y",P$11=$E745,"y",Table1[[#This Row],[Asset Class]]="Local","")</f>
        <v/>
      </c>
      <c r="Q745" s="99" t="str" cm="1">
        <f t="array" ref="Q745">_xlfn.IFS(Table1[[#This Row],[Asset Class]]&lt;&gt;"Local","y",Q$11=$E745,"y",Table1[[#This Row],[Asset Class]]="Local","")</f>
        <v>y</v>
      </c>
      <c r="R745" s="99" t="str" cm="1">
        <f t="array" ref="R745">_xlfn.IFS(Table1[[#This Row],[Asset Class]]&lt;&gt;"Local","y",R$11=$E745,"y",Table1[[#This Row],[Asset Class]]="Local","")</f>
        <v/>
      </c>
      <c r="S745" s="358" t="str" cm="1">
        <f t="array" ref="S745">_xlfn.IFS(Table1[[#This Row],[Asset Class]]&lt;&gt;"Local","y",S$11=$E745,"y",Table1[[#This Row],[Asset Class]]="Local","")</f>
        <v/>
      </c>
      <c r="U745" s="109" t="str">
        <f>IF(Table1[[#This Row],[Asset Class]]&lt;&gt;"Local",0.25,IF(P745="y",1,""))</f>
        <v/>
      </c>
      <c r="V745" s="435">
        <f>IF(Table1[[#This Row],[Asset Class]]&lt;&gt;"Local",0.25,IF(Q745="y",1,""))</f>
        <v>1</v>
      </c>
      <c r="W745" s="435" t="str">
        <f>IF(Table1[[#This Row],[Asset Class]]&lt;&gt;"Local",0.25,IF(R745="y",1,""))</f>
        <v/>
      </c>
      <c r="X745" s="435" t="str">
        <f>IF(Table1[[#This Row],[Asset Class]]&lt;&gt;"Local",0.25,IF(S745="y",1,""))</f>
        <v/>
      </c>
      <c r="Y745" s="109">
        <f t="shared" si="67"/>
        <v>1</v>
      </c>
      <c r="AA745" s="274" t="str">
        <f t="shared" si="68"/>
        <v/>
      </c>
      <c r="AB745" s="275">
        <f t="shared" si="69"/>
        <v>708260</v>
      </c>
      <c r="AC745" s="275" t="str">
        <f t="shared" si="70"/>
        <v/>
      </c>
      <c r="AD745" s="275" t="str">
        <f t="shared" si="71"/>
        <v/>
      </c>
      <c r="AE745" s="276">
        <f t="shared" si="72"/>
        <v>708260</v>
      </c>
    </row>
    <row r="746" spans="2:31">
      <c r="B746" s="227" t="s">
        <v>1298</v>
      </c>
      <c r="C746" s="228" t="s">
        <v>1299</v>
      </c>
      <c r="D746" s="228" t="s">
        <v>110</v>
      </c>
      <c r="E746" s="228" t="s">
        <v>142</v>
      </c>
      <c r="F746" s="258" t="s">
        <v>102</v>
      </c>
      <c r="G746" s="374">
        <v>0.5</v>
      </c>
      <c r="H746" s="377">
        <v>1891.4901853883255</v>
      </c>
      <c r="I746" s="382">
        <v>115.6419902144599</v>
      </c>
      <c r="J746" s="349">
        <f>Table1[[#This Row],[Embellishment Area (m2)]]*Table1[[#This Row],[Construction Unit Rate ($/m)]]*Table1[[#This Row],[Embellishment Area Factor]]</f>
        <v>109367.84475471183</v>
      </c>
      <c r="K746" s="263">
        <v>3782.9803707766509</v>
      </c>
      <c r="L746" s="354">
        <v>85.331826959272703</v>
      </c>
      <c r="M746" s="101">
        <f>Table1[[#This Row],[Size of land (m2)]]*Table1[[#This Row],[Land Unit Rate ($/m2)]]</f>
        <v>322808.62638943846</v>
      </c>
      <c r="N746" s="261">
        <v>2021</v>
      </c>
      <c r="O746" s="219">
        <f>ROUND(IF(Table1[[#This Row],[Valuation Year]]=2016,(Table1[[#This Row],[Total Construction Cost ($)]]+Table1[[#This Row],[Land Value]])*('General Input Sheet'!$G$38/'General Input Sheet'!$G$43),Table1[[#This Row],[Total Construction Cost ($)]]+Table1[[#This Row],[Land Value]]),0)</f>
        <v>432176</v>
      </c>
      <c r="P746" s="139" t="str" cm="1">
        <f t="array" ref="P746">_xlfn.IFS(Table1[[#This Row],[Asset Class]]&lt;&gt;"Local","y",P$11=$E746,"y",Table1[[#This Row],[Asset Class]]="Local","")</f>
        <v/>
      </c>
      <c r="Q746" s="99" t="str" cm="1">
        <f t="array" ref="Q746">_xlfn.IFS(Table1[[#This Row],[Asset Class]]&lt;&gt;"Local","y",Q$11=$E746,"y",Table1[[#This Row],[Asset Class]]="Local","")</f>
        <v>y</v>
      </c>
      <c r="R746" s="99" t="str" cm="1">
        <f t="array" ref="R746">_xlfn.IFS(Table1[[#This Row],[Asset Class]]&lt;&gt;"Local","y",R$11=$E746,"y",Table1[[#This Row],[Asset Class]]="Local","")</f>
        <v/>
      </c>
      <c r="S746" s="358" t="str" cm="1">
        <f t="array" ref="S746">_xlfn.IFS(Table1[[#This Row],[Asset Class]]&lt;&gt;"Local","y",S$11=$E746,"y",Table1[[#This Row],[Asset Class]]="Local","")</f>
        <v/>
      </c>
      <c r="U746" s="109" t="str">
        <f>IF(Table1[[#This Row],[Asset Class]]&lt;&gt;"Local",0.25,IF(P746="y",1,""))</f>
        <v/>
      </c>
      <c r="V746" s="435">
        <f>IF(Table1[[#This Row],[Asset Class]]&lt;&gt;"Local",0.25,IF(Q746="y",1,""))</f>
        <v>1</v>
      </c>
      <c r="W746" s="435" t="str">
        <f>IF(Table1[[#This Row],[Asset Class]]&lt;&gt;"Local",0.25,IF(R746="y",1,""))</f>
        <v/>
      </c>
      <c r="X746" s="435" t="str">
        <f>IF(Table1[[#This Row],[Asset Class]]&lt;&gt;"Local",0.25,IF(S746="y",1,""))</f>
        <v/>
      </c>
      <c r="Y746" s="109">
        <f t="shared" si="67"/>
        <v>1</v>
      </c>
      <c r="AA746" s="274" t="str">
        <f t="shared" si="68"/>
        <v/>
      </c>
      <c r="AB746" s="275">
        <f t="shared" si="69"/>
        <v>432176</v>
      </c>
      <c r="AC746" s="275" t="str">
        <f t="shared" si="70"/>
        <v/>
      </c>
      <c r="AD746" s="275" t="str">
        <f t="shared" si="71"/>
        <v/>
      </c>
      <c r="AE746" s="276">
        <f t="shared" si="72"/>
        <v>432176</v>
      </c>
    </row>
    <row r="747" spans="2:31">
      <c r="B747" s="227" t="s">
        <v>1300</v>
      </c>
      <c r="C747" s="228" t="s">
        <v>1301</v>
      </c>
      <c r="D747" s="228" t="s">
        <v>105</v>
      </c>
      <c r="E747" s="228" t="s">
        <v>142</v>
      </c>
      <c r="F747" s="258" t="s">
        <v>107</v>
      </c>
      <c r="G747" s="374">
        <v>0.5</v>
      </c>
      <c r="H747" s="377">
        <v>61468.70036673815</v>
      </c>
      <c r="I747" s="382">
        <v>406.79298511948269</v>
      </c>
      <c r="J747" s="349">
        <f>Table1[[#This Row],[Embellishment Area (m2)]]*Table1[[#This Row],[Construction Unit Rate ($/m)]]*Table1[[#This Row],[Embellishment Area Factor]]</f>
        <v>12502518.056800226</v>
      </c>
      <c r="K747" s="263">
        <v>0</v>
      </c>
      <c r="L747" s="354">
        <v>77.249060510664719</v>
      </c>
      <c r="M747" s="101">
        <f>Table1[[#This Row],[Size of land (m2)]]*Table1[[#This Row],[Land Unit Rate ($/m2)]]</f>
        <v>0</v>
      </c>
      <c r="N747" s="261">
        <v>2021</v>
      </c>
      <c r="O747" s="219">
        <f>ROUND(IF(Table1[[#This Row],[Valuation Year]]=2016,(Table1[[#This Row],[Total Construction Cost ($)]]+Table1[[#This Row],[Land Value]])*('General Input Sheet'!$G$38/'General Input Sheet'!$G$43),Table1[[#This Row],[Total Construction Cost ($)]]+Table1[[#This Row],[Land Value]]),0)</f>
        <v>12502518</v>
      </c>
      <c r="P747" s="139" t="str" cm="1">
        <f t="array" ref="P747">_xlfn.IFS(Table1[[#This Row],[Asset Class]]&lt;&gt;"Local","y",P$11=$E747,"y",Table1[[#This Row],[Asset Class]]="Local","")</f>
        <v>y</v>
      </c>
      <c r="Q747" s="99" t="str" cm="1">
        <f t="array" ref="Q747">_xlfn.IFS(Table1[[#This Row],[Asset Class]]&lt;&gt;"Local","y",Q$11=$E747,"y",Table1[[#This Row],[Asset Class]]="Local","")</f>
        <v>y</v>
      </c>
      <c r="R747" s="99" t="str" cm="1">
        <f t="array" ref="R747">_xlfn.IFS(Table1[[#This Row],[Asset Class]]&lt;&gt;"Local","y",R$11=$E747,"y",Table1[[#This Row],[Asset Class]]="Local","")</f>
        <v>y</v>
      </c>
      <c r="S747" s="358" t="str" cm="1">
        <f t="array" ref="S747">_xlfn.IFS(Table1[[#This Row],[Asset Class]]&lt;&gt;"Local","y",S$11=$E747,"y",Table1[[#This Row],[Asset Class]]="Local","")</f>
        <v>y</v>
      </c>
      <c r="U747" s="109">
        <f>IF(Table1[[#This Row],[Asset Class]]&lt;&gt;"Local",0.25,IF(P747="y",1,""))</f>
        <v>0.25</v>
      </c>
      <c r="V747" s="435">
        <f>IF(Table1[[#This Row],[Asset Class]]&lt;&gt;"Local",0.25,IF(Q747="y",1,""))</f>
        <v>0.25</v>
      </c>
      <c r="W747" s="435">
        <f>IF(Table1[[#This Row],[Asset Class]]&lt;&gt;"Local",0.25,IF(R747="y",1,""))</f>
        <v>0.25</v>
      </c>
      <c r="X747" s="435">
        <f>IF(Table1[[#This Row],[Asset Class]]&lt;&gt;"Local",0.25,IF(S747="y",1,""))</f>
        <v>0.25</v>
      </c>
      <c r="Y747" s="109">
        <f t="shared" si="67"/>
        <v>1</v>
      </c>
      <c r="AA747" s="274">
        <f t="shared" si="68"/>
        <v>3125629.5</v>
      </c>
      <c r="AB747" s="275">
        <f t="shared" si="69"/>
        <v>3125629.5</v>
      </c>
      <c r="AC747" s="275">
        <f t="shared" si="70"/>
        <v>3125629.5</v>
      </c>
      <c r="AD747" s="275">
        <f t="shared" si="71"/>
        <v>3125629.5</v>
      </c>
      <c r="AE747" s="276">
        <f t="shared" si="72"/>
        <v>12502518</v>
      </c>
    </row>
    <row r="748" spans="2:31">
      <c r="B748" s="227" t="s">
        <v>1302</v>
      </c>
      <c r="C748" s="228" t="s">
        <v>1303</v>
      </c>
      <c r="D748" s="228" t="s">
        <v>105</v>
      </c>
      <c r="E748" s="228" t="s">
        <v>142</v>
      </c>
      <c r="F748" s="258" t="s">
        <v>102</v>
      </c>
      <c r="G748" s="374">
        <v>0.5</v>
      </c>
      <c r="H748" s="377">
        <v>5196.97826615759</v>
      </c>
      <c r="I748" s="382">
        <v>406.79298511948269</v>
      </c>
      <c r="J748" s="349">
        <f>Table1[[#This Row],[Embellishment Area (m2)]]*Table1[[#This Row],[Construction Unit Rate ($/m)]]*Table1[[#This Row],[Embellishment Area Factor]]</f>
        <v>1057047.1512456597</v>
      </c>
      <c r="K748" s="263">
        <v>10393.95653231518</v>
      </c>
      <c r="L748" s="354">
        <v>77.249060510664719</v>
      </c>
      <c r="M748" s="101">
        <f>Table1[[#This Row],[Size of land (m2)]]*Table1[[#This Row],[Land Unit Rate ($/m2)]]</f>
        <v>802923.37711003423</v>
      </c>
      <c r="N748" s="261">
        <v>2021</v>
      </c>
      <c r="O748" s="219">
        <f>ROUND(IF(Table1[[#This Row],[Valuation Year]]=2016,(Table1[[#This Row],[Total Construction Cost ($)]]+Table1[[#This Row],[Land Value]])*('General Input Sheet'!$G$38/'General Input Sheet'!$G$43),Table1[[#This Row],[Total Construction Cost ($)]]+Table1[[#This Row],[Land Value]]),0)</f>
        <v>1859971</v>
      </c>
      <c r="P748" s="139" t="str" cm="1">
        <f t="array" ref="P748">_xlfn.IFS(Table1[[#This Row],[Asset Class]]&lt;&gt;"Local","y",P$11=$E748,"y",Table1[[#This Row],[Asset Class]]="Local","")</f>
        <v>y</v>
      </c>
      <c r="Q748" s="99" t="str" cm="1">
        <f t="array" ref="Q748">_xlfn.IFS(Table1[[#This Row],[Asset Class]]&lt;&gt;"Local","y",Q$11=$E748,"y",Table1[[#This Row],[Asset Class]]="Local","")</f>
        <v>y</v>
      </c>
      <c r="R748" s="99" t="str" cm="1">
        <f t="array" ref="R748">_xlfn.IFS(Table1[[#This Row],[Asset Class]]&lt;&gt;"Local","y",R$11=$E748,"y",Table1[[#This Row],[Asset Class]]="Local","")</f>
        <v>y</v>
      </c>
      <c r="S748" s="358" t="str" cm="1">
        <f t="array" ref="S748">_xlfn.IFS(Table1[[#This Row],[Asset Class]]&lt;&gt;"Local","y",S$11=$E748,"y",Table1[[#This Row],[Asset Class]]="Local","")</f>
        <v>y</v>
      </c>
      <c r="U748" s="109">
        <f>IF(Table1[[#This Row],[Asset Class]]&lt;&gt;"Local",0.25,IF(P748="y",1,""))</f>
        <v>0.25</v>
      </c>
      <c r="V748" s="435">
        <f>IF(Table1[[#This Row],[Asset Class]]&lt;&gt;"Local",0.25,IF(Q748="y",1,""))</f>
        <v>0.25</v>
      </c>
      <c r="W748" s="435">
        <f>IF(Table1[[#This Row],[Asset Class]]&lt;&gt;"Local",0.25,IF(R748="y",1,""))</f>
        <v>0.25</v>
      </c>
      <c r="X748" s="435">
        <f>IF(Table1[[#This Row],[Asset Class]]&lt;&gt;"Local",0.25,IF(S748="y",1,""))</f>
        <v>0.25</v>
      </c>
      <c r="Y748" s="109">
        <f t="shared" si="67"/>
        <v>1</v>
      </c>
      <c r="AA748" s="274">
        <f t="shared" si="68"/>
        <v>464992.75</v>
      </c>
      <c r="AB748" s="275">
        <f t="shared" si="69"/>
        <v>464992.75</v>
      </c>
      <c r="AC748" s="275">
        <f t="shared" si="70"/>
        <v>464992.75</v>
      </c>
      <c r="AD748" s="275">
        <f t="shared" si="71"/>
        <v>464992.75</v>
      </c>
      <c r="AE748" s="276">
        <f t="shared" si="72"/>
        <v>1859971</v>
      </c>
    </row>
    <row r="749" spans="2:31">
      <c r="B749" s="227" t="s">
        <v>1304</v>
      </c>
      <c r="C749" s="228" t="s">
        <v>1305</v>
      </c>
      <c r="D749" s="228" t="s">
        <v>105</v>
      </c>
      <c r="E749" s="228" t="s">
        <v>142</v>
      </c>
      <c r="F749" s="258" t="s">
        <v>102</v>
      </c>
      <c r="G749" s="374">
        <v>0.5</v>
      </c>
      <c r="H749" s="377">
        <v>283.10387955470861</v>
      </c>
      <c r="I749" s="382">
        <v>406.79298511948269</v>
      </c>
      <c r="J749" s="349">
        <f>Table1[[#This Row],[Embellishment Area (m2)]]*Table1[[#This Row],[Construction Unit Rate ($/m)]]*Table1[[#This Row],[Embellishment Area Factor]]</f>
        <v>57582.3361314832</v>
      </c>
      <c r="K749" s="263">
        <v>566.20775910941722</v>
      </c>
      <c r="L749" s="354">
        <v>77.249060510664719</v>
      </c>
      <c r="M749" s="101">
        <f>Table1[[#This Row],[Size of land (m2)]]*Table1[[#This Row],[Land Unit Rate ($/m2)]]</f>
        <v>43739.017445051242</v>
      </c>
      <c r="N749" s="261">
        <v>2021</v>
      </c>
      <c r="O749" s="219">
        <f>ROUND(IF(Table1[[#This Row],[Valuation Year]]=2016,(Table1[[#This Row],[Total Construction Cost ($)]]+Table1[[#This Row],[Land Value]])*('General Input Sheet'!$G$38/'General Input Sheet'!$G$43),Table1[[#This Row],[Total Construction Cost ($)]]+Table1[[#This Row],[Land Value]]),0)</f>
        <v>101321</v>
      </c>
      <c r="P749" s="139" t="str" cm="1">
        <f t="array" ref="P749">_xlfn.IFS(Table1[[#This Row],[Asset Class]]&lt;&gt;"Local","y",P$11=$E749,"y",Table1[[#This Row],[Asset Class]]="Local","")</f>
        <v>y</v>
      </c>
      <c r="Q749" s="99" t="str" cm="1">
        <f t="array" ref="Q749">_xlfn.IFS(Table1[[#This Row],[Asset Class]]&lt;&gt;"Local","y",Q$11=$E749,"y",Table1[[#This Row],[Asset Class]]="Local","")</f>
        <v>y</v>
      </c>
      <c r="R749" s="99" t="str" cm="1">
        <f t="array" ref="R749">_xlfn.IFS(Table1[[#This Row],[Asset Class]]&lt;&gt;"Local","y",R$11=$E749,"y",Table1[[#This Row],[Asset Class]]="Local","")</f>
        <v>y</v>
      </c>
      <c r="S749" s="358" t="str" cm="1">
        <f t="array" ref="S749">_xlfn.IFS(Table1[[#This Row],[Asset Class]]&lt;&gt;"Local","y",S$11=$E749,"y",Table1[[#This Row],[Asset Class]]="Local","")</f>
        <v>y</v>
      </c>
      <c r="U749" s="109">
        <f>IF(Table1[[#This Row],[Asset Class]]&lt;&gt;"Local",0.25,IF(P749="y",1,""))</f>
        <v>0.25</v>
      </c>
      <c r="V749" s="435">
        <f>IF(Table1[[#This Row],[Asset Class]]&lt;&gt;"Local",0.25,IF(Q749="y",1,""))</f>
        <v>0.25</v>
      </c>
      <c r="W749" s="435">
        <f>IF(Table1[[#This Row],[Asset Class]]&lt;&gt;"Local",0.25,IF(R749="y",1,""))</f>
        <v>0.25</v>
      </c>
      <c r="X749" s="435">
        <f>IF(Table1[[#This Row],[Asset Class]]&lt;&gt;"Local",0.25,IF(S749="y",1,""))</f>
        <v>0.25</v>
      </c>
      <c r="Y749" s="109">
        <f t="shared" si="67"/>
        <v>1</v>
      </c>
      <c r="AA749" s="274">
        <f t="shared" si="68"/>
        <v>25330.25</v>
      </c>
      <c r="AB749" s="275">
        <f t="shared" si="69"/>
        <v>25330.25</v>
      </c>
      <c r="AC749" s="275">
        <f t="shared" si="70"/>
        <v>25330.25</v>
      </c>
      <c r="AD749" s="275">
        <f t="shared" si="71"/>
        <v>25330.25</v>
      </c>
      <c r="AE749" s="276">
        <f t="shared" si="72"/>
        <v>101321</v>
      </c>
    </row>
    <row r="750" spans="2:31">
      <c r="B750" s="227" t="s">
        <v>1304</v>
      </c>
      <c r="C750" s="228" t="s">
        <v>1306</v>
      </c>
      <c r="D750" s="228" t="s">
        <v>105</v>
      </c>
      <c r="E750" s="228" t="s">
        <v>142</v>
      </c>
      <c r="F750" s="258" t="s">
        <v>102</v>
      </c>
      <c r="G750" s="374">
        <v>0.5</v>
      </c>
      <c r="H750" s="377">
        <v>1019.4265362833465</v>
      </c>
      <c r="I750" s="382">
        <v>406.79298511948269</v>
      </c>
      <c r="J750" s="349">
        <f>Table1[[#This Row],[Embellishment Area (m2)]]*Table1[[#This Row],[Construction Unit Rate ($/m)]]*Table1[[#This Row],[Embellishment Area Factor]]</f>
        <v>207347.78190235858</v>
      </c>
      <c r="K750" s="263">
        <v>2038.8530725666931</v>
      </c>
      <c r="L750" s="354">
        <v>77.249060510664719</v>
      </c>
      <c r="M750" s="101">
        <f>Table1[[#This Row],[Size of land (m2)]]*Table1[[#This Row],[Land Unit Rate ($/m2)]]</f>
        <v>157499.48437505917</v>
      </c>
      <c r="N750" s="261">
        <v>2021</v>
      </c>
      <c r="O750" s="219">
        <f>ROUND(IF(Table1[[#This Row],[Valuation Year]]=2016,(Table1[[#This Row],[Total Construction Cost ($)]]+Table1[[#This Row],[Land Value]])*('General Input Sheet'!$G$38/'General Input Sheet'!$G$43),Table1[[#This Row],[Total Construction Cost ($)]]+Table1[[#This Row],[Land Value]]),0)</f>
        <v>364847</v>
      </c>
      <c r="P750" s="139" t="str" cm="1">
        <f t="array" ref="P750">_xlfn.IFS(Table1[[#This Row],[Asset Class]]&lt;&gt;"Local","y",P$11=$E750,"y",Table1[[#This Row],[Asset Class]]="Local","")</f>
        <v>y</v>
      </c>
      <c r="Q750" s="99" t="str" cm="1">
        <f t="array" ref="Q750">_xlfn.IFS(Table1[[#This Row],[Asset Class]]&lt;&gt;"Local","y",Q$11=$E750,"y",Table1[[#This Row],[Asset Class]]="Local","")</f>
        <v>y</v>
      </c>
      <c r="R750" s="99" t="str" cm="1">
        <f t="array" ref="R750">_xlfn.IFS(Table1[[#This Row],[Asset Class]]&lt;&gt;"Local","y",R$11=$E750,"y",Table1[[#This Row],[Asset Class]]="Local","")</f>
        <v>y</v>
      </c>
      <c r="S750" s="358" t="str" cm="1">
        <f t="array" ref="S750">_xlfn.IFS(Table1[[#This Row],[Asset Class]]&lt;&gt;"Local","y",S$11=$E750,"y",Table1[[#This Row],[Asset Class]]="Local","")</f>
        <v>y</v>
      </c>
      <c r="U750" s="109">
        <f>IF(Table1[[#This Row],[Asset Class]]&lt;&gt;"Local",0.25,IF(P750="y",1,""))</f>
        <v>0.25</v>
      </c>
      <c r="V750" s="435">
        <f>IF(Table1[[#This Row],[Asset Class]]&lt;&gt;"Local",0.25,IF(Q750="y",1,""))</f>
        <v>0.25</v>
      </c>
      <c r="W750" s="435">
        <f>IF(Table1[[#This Row],[Asset Class]]&lt;&gt;"Local",0.25,IF(R750="y",1,""))</f>
        <v>0.25</v>
      </c>
      <c r="X750" s="435">
        <f>IF(Table1[[#This Row],[Asset Class]]&lt;&gt;"Local",0.25,IF(S750="y",1,""))</f>
        <v>0.25</v>
      </c>
      <c r="Y750" s="109">
        <f t="shared" si="67"/>
        <v>1</v>
      </c>
      <c r="AA750" s="274">
        <f t="shared" si="68"/>
        <v>91211.75</v>
      </c>
      <c r="AB750" s="275">
        <f t="shared" si="69"/>
        <v>91211.75</v>
      </c>
      <c r="AC750" s="275">
        <f t="shared" si="70"/>
        <v>91211.75</v>
      </c>
      <c r="AD750" s="275">
        <f t="shared" si="71"/>
        <v>91211.75</v>
      </c>
      <c r="AE750" s="276">
        <f t="shared" si="72"/>
        <v>364847</v>
      </c>
    </row>
    <row r="751" spans="2:31">
      <c r="B751" s="227" t="s">
        <v>1304</v>
      </c>
      <c r="C751" s="228" t="s">
        <v>1307</v>
      </c>
      <c r="D751" s="228" t="s">
        <v>105</v>
      </c>
      <c r="E751" s="228" t="s">
        <v>142</v>
      </c>
      <c r="F751" s="258" t="s">
        <v>107</v>
      </c>
      <c r="G751" s="374">
        <v>0.5</v>
      </c>
      <c r="H751" s="377">
        <v>1372.8177771810465</v>
      </c>
      <c r="I751" s="382">
        <v>406.79298511948269</v>
      </c>
      <c r="J751" s="349">
        <f>Table1[[#This Row],[Embellishment Area (m2)]]*Table1[[#This Row],[Construction Unit Rate ($/m)]]*Table1[[#This Row],[Embellishment Area Factor]]</f>
        <v>279226.32080228539</v>
      </c>
      <c r="K751" s="263">
        <v>2745.635554362093</v>
      </c>
      <c r="L751" s="354">
        <v>77.249060510664719</v>
      </c>
      <c r="M751" s="101">
        <f>Table1[[#This Row],[Size of land (m2)]]*Table1[[#This Row],[Land Unit Rate ($/m2)]]</f>
        <v>212097.76707914978</v>
      </c>
      <c r="N751" s="261">
        <v>2021</v>
      </c>
      <c r="O751" s="219">
        <f>ROUND(IF(Table1[[#This Row],[Valuation Year]]=2016,(Table1[[#This Row],[Total Construction Cost ($)]]+Table1[[#This Row],[Land Value]])*('General Input Sheet'!$G$38/'General Input Sheet'!$G$43),Table1[[#This Row],[Total Construction Cost ($)]]+Table1[[#This Row],[Land Value]]),0)</f>
        <v>491324</v>
      </c>
      <c r="P751" s="139" t="str" cm="1">
        <f t="array" ref="P751">_xlfn.IFS(Table1[[#This Row],[Asset Class]]&lt;&gt;"Local","y",P$11=$E751,"y",Table1[[#This Row],[Asset Class]]="Local","")</f>
        <v>y</v>
      </c>
      <c r="Q751" s="99" t="str" cm="1">
        <f t="array" ref="Q751">_xlfn.IFS(Table1[[#This Row],[Asset Class]]&lt;&gt;"Local","y",Q$11=$E751,"y",Table1[[#This Row],[Asset Class]]="Local","")</f>
        <v>y</v>
      </c>
      <c r="R751" s="99" t="str" cm="1">
        <f t="array" ref="R751">_xlfn.IFS(Table1[[#This Row],[Asset Class]]&lt;&gt;"Local","y",R$11=$E751,"y",Table1[[#This Row],[Asset Class]]="Local","")</f>
        <v>y</v>
      </c>
      <c r="S751" s="358" t="str" cm="1">
        <f t="array" ref="S751">_xlfn.IFS(Table1[[#This Row],[Asset Class]]&lt;&gt;"Local","y",S$11=$E751,"y",Table1[[#This Row],[Asset Class]]="Local","")</f>
        <v>y</v>
      </c>
      <c r="U751" s="109">
        <f>IF(Table1[[#This Row],[Asset Class]]&lt;&gt;"Local",0.25,IF(P751="y",1,""))</f>
        <v>0.25</v>
      </c>
      <c r="V751" s="435">
        <f>IF(Table1[[#This Row],[Asset Class]]&lt;&gt;"Local",0.25,IF(Q751="y",1,""))</f>
        <v>0.25</v>
      </c>
      <c r="W751" s="435">
        <f>IF(Table1[[#This Row],[Asset Class]]&lt;&gt;"Local",0.25,IF(R751="y",1,""))</f>
        <v>0.25</v>
      </c>
      <c r="X751" s="435">
        <f>IF(Table1[[#This Row],[Asset Class]]&lt;&gt;"Local",0.25,IF(S751="y",1,""))</f>
        <v>0.25</v>
      </c>
      <c r="Y751" s="109">
        <f t="shared" si="67"/>
        <v>1</v>
      </c>
      <c r="AA751" s="274">
        <f t="shared" si="68"/>
        <v>122831</v>
      </c>
      <c r="AB751" s="275">
        <f t="shared" si="69"/>
        <v>122831</v>
      </c>
      <c r="AC751" s="275">
        <f t="shared" si="70"/>
        <v>122831</v>
      </c>
      <c r="AD751" s="275">
        <f t="shared" si="71"/>
        <v>122831</v>
      </c>
      <c r="AE751" s="276">
        <f t="shared" si="72"/>
        <v>491324</v>
      </c>
    </row>
    <row r="752" spans="2:31">
      <c r="B752" s="227" t="s">
        <v>1304</v>
      </c>
      <c r="C752" s="228" t="s">
        <v>1308</v>
      </c>
      <c r="D752" s="228" t="s">
        <v>105</v>
      </c>
      <c r="E752" s="228" t="s">
        <v>142</v>
      </c>
      <c r="F752" s="258" t="s">
        <v>135</v>
      </c>
      <c r="G752" s="374">
        <v>0.5</v>
      </c>
      <c r="H752" s="377">
        <v>10736.97309729291</v>
      </c>
      <c r="I752" s="382">
        <v>406.79298511948269</v>
      </c>
      <c r="J752" s="349">
        <f>Table1[[#This Row],[Embellishment Area (m2)]]*Table1[[#This Row],[Construction Unit Rate ($/m)]]*Table1[[#This Row],[Embellishment Area Factor]]</f>
        <v>2183862.6686976803</v>
      </c>
      <c r="K752" s="263">
        <v>21473.94619458582</v>
      </c>
      <c r="L752" s="354">
        <v>77.249060510664719</v>
      </c>
      <c r="M752" s="101">
        <f>Table1[[#This Row],[Size of land (m2)]]*Table1[[#This Row],[Land Unit Rate ($/m2)]]</f>
        <v>1658842.1689883184</v>
      </c>
      <c r="N752" s="261">
        <v>2021</v>
      </c>
      <c r="O752" s="219">
        <f>ROUND(IF(Table1[[#This Row],[Valuation Year]]=2016,(Table1[[#This Row],[Total Construction Cost ($)]]+Table1[[#This Row],[Land Value]])*('General Input Sheet'!$G$38/'General Input Sheet'!$G$43),Table1[[#This Row],[Total Construction Cost ($)]]+Table1[[#This Row],[Land Value]]),0)</f>
        <v>3842705</v>
      </c>
      <c r="P752" s="139" t="str" cm="1">
        <f t="array" ref="P752">_xlfn.IFS(Table1[[#This Row],[Asset Class]]&lt;&gt;"Local","y",P$11=$E752,"y",Table1[[#This Row],[Asset Class]]="Local","")</f>
        <v>y</v>
      </c>
      <c r="Q752" s="99" t="str" cm="1">
        <f t="array" ref="Q752">_xlfn.IFS(Table1[[#This Row],[Asset Class]]&lt;&gt;"Local","y",Q$11=$E752,"y",Table1[[#This Row],[Asset Class]]="Local","")</f>
        <v>y</v>
      </c>
      <c r="R752" s="99" t="str" cm="1">
        <f t="array" ref="R752">_xlfn.IFS(Table1[[#This Row],[Asset Class]]&lt;&gt;"Local","y",R$11=$E752,"y",Table1[[#This Row],[Asset Class]]="Local","")</f>
        <v>y</v>
      </c>
      <c r="S752" s="358" t="str" cm="1">
        <f t="array" ref="S752">_xlfn.IFS(Table1[[#This Row],[Asset Class]]&lt;&gt;"Local","y",S$11=$E752,"y",Table1[[#This Row],[Asset Class]]="Local","")</f>
        <v>y</v>
      </c>
      <c r="U752" s="109">
        <f>IF(Table1[[#This Row],[Asset Class]]&lt;&gt;"Local",0.25,IF(P752="y",1,""))</f>
        <v>0.25</v>
      </c>
      <c r="V752" s="435">
        <f>IF(Table1[[#This Row],[Asset Class]]&lt;&gt;"Local",0.25,IF(Q752="y",1,""))</f>
        <v>0.25</v>
      </c>
      <c r="W752" s="435">
        <f>IF(Table1[[#This Row],[Asset Class]]&lt;&gt;"Local",0.25,IF(R752="y",1,""))</f>
        <v>0.25</v>
      </c>
      <c r="X752" s="435">
        <f>IF(Table1[[#This Row],[Asset Class]]&lt;&gt;"Local",0.25,IF(S752="y",1,""))</f>
        <v>0.25</v>
      </c>
      <c r="Y752" s="109">
        <f t="shared" si="67"/>
        <v>1</v>
      </c>
      <c r="AA752" s="274">
        <f t="shared" si="68"/>
        <v>960676.25</v>
      </c>
      <c r="AB752" s="275">
        <f t="shared" si="69"/>
        <v>960676.25</v>
      </c>
      <c r="AC752" s="275">
        <f t="shared" si="70"/>
        <v>960676.25</v>
      </c>
      <c r="AD752" s="275">
        <f t="shared" si="71"/>
        <v>960676.25</v>
      </c>
      <c r="AE752" s="276">
        <f t="shared" si="72"/>
        <v>3842705</v>
      </c>
    </row>
    <row r="753" spans="2:31">
      <c r="B753" s="227" t="s">
        <v>1309</v>
      </c>
      <c r="C753" s="228" t="s">
        <v>1310</v>
      </c>
      <c r="D753" s="228" t="s">
        <v>110</v>
      </c>
      <c r="E753" s="228" t="s">
        <v>142</v>
      </c>
      <c r="F753" s="258" t="s">
        <v>102</v>
      </c>
      <c r="G753" s="374">
        <v>0.5</v>
      </c>
      <c r="H753" s="377">
        <v>2510.7021577293567</v>
      </c>
      <c r="I753" s="382">
        <v>115.6419902144599</v>
      </c>
      <c r="J753" s="349">
        <f>Table1[[#This Row],[Embellishment Area (m2)]]*Table1[[#This Row],[Construction Unit Rate ($/m)]]*Table1[[#This Row],[Embellishment Area Factor]]</f>
        <v>145171.2971777808</v>
      </c>
      <c r="K753" s="263">
        <v>5021.4043154587134</v>
      </c>
      <c r="L753" s="354">
        <v>85.331826959272703</v>
      </c>
      <c r="M753" s="101">
        <f>Table1[[#This Row],[Size of land (m2)]]*Table1[[#This Row],[Land Unit Rate ($/m2)]]</f>
        <v>428485.60413926817</v>
      </c>
      <c r="N753" s="261">
        <v>2021</v>
      </c>
      <c r="O753" s="219">
        <f>ROUND(IF(Table1[[#This Row],[Valuation Year]]=2016,(Table1[[#This Row],[Total Construction Cost ($)]]+Table1[[#This Row],[Land Value]])*('General Input Sheet'!$G$38/'General Input Sheet'!$G$43),Table1[[#This Row],[Total Construction Cost ($)]]+Table1[[#This Row],[Land Value]]),0)</f>
        <v>573657</v>
      </c>
      <c r="P753" s="139" t="str" cm="1">
        <f t="array" ref="P753">_xlfn.IFS(Table1[[#This Row],[Asset Class]]&lt;&gt;"Local","y",P$11=$E753,"y",Table1[[#This Row],[Asset Class]]="Local","")</f>
        <v/>
      </c>
      <c r="Q753" s="99" t="str" cm="1">
        <f t="array" ref="Q753">_xlfn.IFS(Table1[[#This Row],[Asset Class]]&lt;&gt;"Local","y",Q$11=$E753,"y",Table1[[#This Row],[Asset Class]]="Local","")</f>
        <v>y</v>
      </c>
      <c r="R753" s="99" t="str" cm="1">
        <f t="array" ref="R753">_xlfn.IFS(Table1[[#This Row],[Asset Class]]&lt;&gt;"Local","y",R$11=$E753,"y",Table1[[#This Row],[Asset Class]]="Local","")</f>
        <v/>
      </c>
      <c r="S753" s="358" t="str" cm="1">
        <f t="array" ref="S753">_xlfn.IFS(Table1[[#This Row],[Asset Class]]&lt;&gt;"Local","y",S$11=$E753,"y",Table1[[#This Row],[Asset Class]]="Local","")</f>
        <v/>
      </c>
      <c r="U753" s="109" t="str">
        <f>IF(Table1[[#This Row],[Asset Class]]&lt;&gt;"Local",0.25,IF(P753="y",1,""))</f>
        <v/>
      </c>
      <c r="V753" s="435">
        <f>IF(Table1[[#This Row],[Asset Class]]&lt;&gt;"Local",0.25,IF(Q753="y",1,""))</f>
        <v>1</v>
      </c>
      <c r="W753" s="435" t="str">
        <f>IF(Table1[[#This Row],[Asset Class]]&lt;&gt;"Local",0.25,IF(R753="y",1,""))</f>
        <v/>
      </c>
      <c r="X753" s="435" t="str">
        <f>IF(Table1[[#This Row],[Asset Class]]&lt;&gt;"Local",0.25,IF(S753="y",1,""))</f>
        <v/>
      </c>
      <c r="Y753" s="109">
        <f t="shared" si="67"/>
        <v>1</v>
      </c>
      <c r="AA753" s="274" t="str">
        <f t="shared" si="68"/>
        <v/>
      </c>
      <c r="AB753" s="275">
        <f t="shared" si="69"/>
        <v>573657</v>
      </c>
      <c r="AC753" s="275" t="str">
        <f t="shared" si="70"/>
        <v/>
      </c>
      <c r="AD753" s="275" t="str">
        <f t="shared" si="71"/>
        <v/>
      </c>
      <c r="AE753" s="276">
        <f t="shared" si="72"/>
        <v>573657</v>
      </c>
    </row>
    <row r="754" spans="2:31">
      <c r="B754" s="227" t="s">
        <v>1311</v>
      </c>
      <c r="C754" s="228" t="s">
        <v>1312</v>
      </c>
      <c r="D754" s="228" t="s">
        <v>105</v>
      </c>
      <c r="E754" s="228" t="s">
        <v>142</v>
      </c>
      <c r="F754" s="258" t="s">
        <v>135</v>
      </c>
      <c r="G754" s="374">
        <v>0.5</v>
      </c>
      <c r="H754" s="377">
        <v>16323.82490500966</v>
      </c>
      <c r="I754" s="382">
        <v>406.79298511948269</v>
      </c>
      <c r="J754" s="349">
        <f>Table1[[#This Row],[Embellishment Area (m2)]]*Table1[[#This Row],[Construction Unit Rate ($/m)]]*Table1[[#This Row],[Embellishment Area Factor]]</f>
        <v>3320208.7308383179</v>
      </c>
      <c r="K754" s="263">
        <v>0</v>
      </c>
      <c r="L754" s="354">
        <v>77.249060510664719</v>
      </c>
      <c r="M754" s="101">
        <f>Table1[[#This Row],[Size of land (m2)]]*Table1[[#This Row],[Land Unit Rate ($/m2)]]</f>
        <v>0</v>
      </c>
      <c r="N754" s="261">
        <v>2021</v>
      </c>
      <c r="O754" s="219">
        <f>ROUND(IF(Table1[[#This Row],[Valuation Year]]=2016,(Table1[[#This Row],[Total Construction Cost ($)]]+Table1[[#This Row],[Land Value]])*('General Input Sheet'!$G$38/'General Input Sheet'!$G$43),Table1[[#This Row],[Total Construction Cost ($)]]+Table1[[#This Row],[Land Value]]),0)</f>
        <v>3320209</v>
      </c>
      <c r="P754" s="139" t="str" cm="1">
        <f t="array" ref="P754">_xlfn.IFS(Table1[[#This Row],[Asset Class]]&lt;&gt;"Local","y",P$11=$E754,"y",Table1[[#This Row],[Asset Class]]="Local","")</f>
        <v>y</v>
      </c>
      <c r="Q754" s="99" t="str" cm="1">
        <f t="array" ref="Q754">_xlfn.IFS(Table1[[#This Row],[Asset Class]]&lt;&gt;"Local","y",Q$11=$E754,"y",Table1[[#This Row],[Asset Class]]="Local","")</f>
        <v>y</v>
      </c>
      <c r="R754" s="99" t="str" cm="1">
        <f t="array" ref="R754">_xlfn.IFS(Table1[[#This Row],[Asset Class]]&lt;&gt;"Local","y",R$11=$E754,"y",Table1[[#This Row],[Asset Class]]="Local","")</f>
        <v>y</v>
      </c>
      <c r="S754" s="358" t="str" cm="1">
        <f t="array" ref="S754">_xlfn.IFS(Table1[[#This Row],[Asset Class]]&lt;&gt;"Local","y",S$11=$E754,"y",Table1[[#This Row],[Asset Class]]="Local","")</f>
        <v>y</v>
      </c>
      <c r="U754" s="109">
        <f>IF(Table1[[#This Row],[Asset Class]]&lt;&gt;"Local",0.25,IF(P754="y",1,""))</f>
        <v>0.25</v>
      </c>
      <c r="V754" s="435">
        <f>IF(Table1[[#This Row],[Asset Class]]&lt;&gt;"Local",0.25,IF(Q754="y",1,""))</f>
        <v>0.25</v>
      </c>
      <c r="W754" s="435">
        <f>IF(Table1[[#This Row],[Asset Class]]&lt;&gt;"Local",0.25,IF(R754="y",1,""))</f>
        <v>0.25</v>
      </c>
      <c r="X754" s="435">
        <f>IF(Table1[[#This Row],[Asset Class]]&lt;&gt;"Local",0.25,IF(S754="y",1,""))</f>
        <v>0.25</v>
      </c>
      <c r="Y754" s="109">
        <f t="shared" si="67"/>
        <v>1</v>
      </c>
      <c r="AA754" s="274">
        <f t="shared" si="68"/>
        <v>830052.25</v>
      </c>
      <c r="AB754" s="275">
        <f t="shared" si="69"/>
        <v>830052.25</v>
      </c>
      <c r="AC754" s="275">
        <f t="shared" si="70"/>
        <v>830052.25</v>
      </c>
      <c r="AD754" s="275">
        <f t="shared" si="71"/>
        <v>830052.25</v>
      </c>
      <c r="AE754" s="276">
        <f t="shared" si="72"/>
        <v>3320209</v>
      </c>
    </row>
    <row r="755" spans="2:31">
      <c r="B755" s="227" t="s">
        <v>1311</v>
      </c>
      <c r="C755" s="228" t="s">
        <v>1313</v>
      </c>
      <c r="D755" s="228" t="s">
        <v>105</v>
      </c>
      <c r="E755" s="228" t="s">
        <v>142</v>
      </c>
      <c r="F755" s="258" t="s">
        <v>135</v>
      </c>
      <c r="G755" s="374">
        <v>0.5</v>
      </c>
      <c r="H755" s="377">
        <v>5920.0748630850048</v>
      </c>
      <c r="I755" s="382">
        <v>406.79298511948269</v>
      </c>
      <c r="J755" s="349">
        <f>Table1[[#This Row],[Embellishment Area (m2)]]*Table1[[#This Row],[Construction Unit Rate ($/m)]]*Table1[[#This Row],[Embellishment Area Factor]]</f>
        <v>1204122.4628425809</v>
      </c>
      <c r="K755" s="263">
        <v>0</v>
      </c>
      <c r="L755" s="354">
        <v>77.249060510664719</v>
      </c>
      <c r="M755" s="101">
        <f>Table1[[#This Row],[Size of land (m2)]]*Table1[[#This Row],[Land Unit Rate ($/m2)]]</f>
        <v>0</v>
      </c>
      <c r="N755" s="261">
        <v>2021</v>
      </c>
      <c r="O755" s="219">
        <f>ROUND(IF(Table1[[#This Row],[Valuation Year]]=2016,(Table1[[#This Row],[Total Construction Cost ($)]]+Table1[[#This Row],[Land Value]])*('General Input Sheet'!$G$38/'General Input Sheet'!$G$43),Table1[[#This Row],[Total Construction Cost ($)]]+Table1[[#This Row],[Land Value]]),0)</f>
        <v>1204122</v>
      </c>
      <c r="P755" s="139" t="str" cm="1">
        <f t="array" ref="P755">_xlfn.IFS(Table1[[#This Row],[Asset Class]]&lt;&gt;"Local","y",P$11=$E755,"y",Table1[[#This Row],[Asset Class]]="Local","")</f>
        <v>y</v>
      </c>
      <c r="Q755" s="99" t="str" cm="1">
        <f t="array" ref="Q755">_xlfn.IFS(Table1[[#This Row],[Asset Class]]&lt;&gt;"Local","y",Q$11=$E755,"y",Table1[[#This Row],[Asset Class]]="Local","")</f>
        <v>y</v>
      </c>
      <c r="R755" s="99" t="str" cm="1">
        <f t="array" ref="R755">_xlfn.IFS(Table1[[#This Row],[Asset Class]]&lt;&gt;"Local","y",R$11=$E755,"y",Table1[[#This Row],[Asset Class]]="Local","")</f>
        <v>y</v>
      </c>
      <c r="S755" s="358" t="str" cm="1">
        <f t="array" ref="S755">_xlfn.IFS(Table1[[#This Row],[Asset Class]]&lt;&gt;"Local","y",S$11=$E755,"y",Table1[[#This Row],[Asset Class]]="Local","")</f>
        <v>y</v>
      </c>
      <c r="U755" s="109">
        <f>IF(Table1[[#This Row],[Asset Class]]&lt;&gt;"Local",0.25,IF(P755="y",1,""))</f>
        <v>0.25</v>
      </c>
      <c r="V755" s="435">
        <f>IF(Table1[[#This Row],[Asset Class]]&lt;&gt;"Local",0.25,IF(Q755="y",1,""))</f>
        <v>0.25</v>
      </c>
      <c r="W755" s="435">
        <f>IF(Table1[[#This Row],[Asset Class]]&lt;&gt;"Local",0.25,IF(R755="y",1,""))</f>
        <v>0.25</v>
      </c>
      <c r="X755" s="435">
        <f>IF(Table1[[#This Row],[Asset Class]]&lt;&gt;"Local",0.25,IF(S755="y",1,""))</f>
        <v>0.25</v>
      </c>
      <c r="Y755" s="109">
        <f t="shared" si="67"/>
        <v>1</v>
      </c>
      <c r="AA755" s="274">
        <f t="shared" si="68"/>
        <v>301030.5</v>
      </c>
      <c r="AB755" s="275">
        <f t="shared" si="69"/>
        <v>301030.5</v>
      </c>
      <c r="AC755" s="275">
        <f t="shared" si="70"/>
        <v>301030.5</v>
      </c>
      <c r="AD755" s="275">
        <f t="shared" si="71"/>
        <v>301030.5</v>
      </c>
      <c r="AE755" s="276">
        <f t="shared" si="72"/>
        <v>1204122</v>
      </c>
    </row>
    <row r="756" spans="2:31">
      <c r="B756" s="227" t="s">
        <v>1311</v>
      </c>
      <c r="C756" s="228" t="s">
        <v>1314</v>
      </c>
      <c r="D756" s="228" t="s">
        <v>105</v>
      </c>
      <c r="E756" s="228" t="s">
        <v>142</v>
      </c>
      <c r="F756" s="258" t="s">
        <v>102</v>
      </c>
      <c r="G756" s="374">
        <v>0.5</v>
      </c>
      <c r="H756" s="377">
        <v>11554.900628289221</v>
      </c>
      <c r="I756" s="382">
        <v>406.79298511948269</v>
      </c>
      <c r="J756" s="349">
        <f>Table1[[#This Row],[Embellishment Area (m2)]]*Table1[[#This Row],[Construction Unit Rate ($/m)]]*Table1[[#This Row],[Embellishment Area Factor]]</f>
        <v>2350226.2596703791</v>
      </c>
      <c r="K756" s="263">
        <v>0</v>
      </c>
      <c r="L756" s="354">
        <v>77.249060510664719</v>
      </c>
      <c r="M756" s="101">
        <f>Table1[[#This Row],[Size of land (m2)]]*Table1[[#This Row],[Land Unit Rate ($/m2)]]</f>
        <v>0</v>
      </c>
      <c r="N756" s="261">
        <v>2021</v>
      </c>
      <c r="O756" s="219">
        <f>ROUND(IF(Table1[[#This Row],[Valuation Year]]=2016,(Table1[[#This Row],[Total Construction Cost ($)]]+Table1[[#This Row],[Land Value]])*('General Input Sheet'!$G$38/'General Input Sheet'!$G$43),Table1[[#This Row],[Total Construction Cost ($)]]+Table1[[#This Row],[Land Value]]),0)</f>
        <v>2350226</v>
      </c>
      <c r="P756" s="139" t="str" cm="1">
        <f t="array" ref="P756">_xlfn.IFS(Table1[[#This Row],[Asset Class]]&lt;&gt;"Local","y",P$11=$E756,"y",Table1[[#This Row],[Asset Class]]="Local","")</f>
        <v>y</v>
      </c>
      <c r="Q756" s="99" t="str" cm="1">
        <f t="array" ref="Q756">_xlfn.IFS(Table1[[#This Row],[Asset Class]]&lt;&gt;"Local","y",Q$11=$E756,"y",Table1[[#This Row],[Asset Class]]="Local","")</f>
        <v>y</v>
      </c>
      <c r="R756" s="99" t="str" cm="1">
        <f t="array" ref="R756">_xlfn.IFS(Table1[[#This Row],[Asset Class]]&lt;&gt;"Local","y",R$11=$E756,"y",Table1[[#This Row],[Asset Class]]="Local","")</f>
        <v>y</v>
      </c>
      <c r="S756" s="358" t="str" cm="1">
        <f t="array" ref="S756">_xlfn.IFS(Table1[[#This Row],[Asset Class]]&lt;&gt;"Local","y",S$11=$E756,"y",Table1[[#This Row],[Asset Class]]="Local","")</f>
        <v>y</v>
      </c>
      <c r="U756" s="109">
        <f>IF(Table1[[#This Row],[Asset Class]]&lt;&gt;"Local",0.25,IF(P756="y",1,""))</f>
        <v>0.25</v>
      </c>
      <c r="V756" s="435">
        <f>IF(Table1[[#This Row],[Asset Class]]&lt;&gt;"Local",0.25,IF(Q756="y",1,""))</f>
        <v>0.25</v>
      </c>
      <c r="W756" s="435">
        <f>IF(Table1[[#This Row],[Asset Class]]&lt;&gt;"Local",0.25,IF(R756="y",1,""))</f>
        <v>0.25</v>
      </c>
      <c r="X756" s="435">
        <f>IF(Table1[[#This Row],[Asset Class]]&lt;&gt;"Local",0.25,IF(S756="y",1,""))</f>
        <v>0.25</v>
      </c>
      <c r="Y756" s="109">
        <f t="shared" si="67"/>
        <v>1</v>
      </c>
      <c r="AA756" s="274">
        <f t="shared" si="68"/>
        <v>587556.5</v>
      </c>
      <c r="AB756" s="275">
        <f t="shared" si="69"/>
        <v>587556.5</v>
      </c>
      <c r="AC756" s="275">
        <f t="shared" si="70"/>
        <v>587556.5</v>
      </c>
      <c r="AD756" s="275">
        <f t="shared" si="71"/>
        <v>587556.5</v>
      </c>
      <c r="AE756" s="276">
        <f t="shared" si="72"/>
        <v>2350226</v>
      </c>
    </row>
    <row r="757" spans="2:31">
      <c r="B757" s="227" t="s">
        <v>1311</v>
      </c>
      <c r="C757" s="228" t="s">
        <v>1315</v>
      </c>
      <c r="D757" s="228" t="s">
        <v>105</v>
      </c>
      <c r="E757" s="228" t="s">
        <v>142</v>
      </c>
      <c r="F757" s="258" t="s">
        <v>102</v>
      </c>
      <c r="G757" s="374">
        <v>0.5</v>
      </c>
      <c r="H757" s="377">
        <v>5691.4764802518348</v>
      </c>
      <c r="I757" s="382">
        <v>406.79298511948269</v>
      </c>
      <c r="J757" s="349">
        <f>Table1[[#This Row],[Embellishment Area (m2)]]*Table1[[#This Row],[Construction Unit Rate ($/m)]]*Table1[[#This Row],[Embellishment Area Factor]]</f>
        <v>1157626.3535694852</v>
      </c>
      <c r="K757" s="263">
        <v>0</v>
      </c>
      <c r="L757" s="354">
        <v>77.249060510664719</v>
      </c>
      <c r="M757" s="101">
        <f>Table1[[#This Row],[Size of land (m2)]]*Table1[[#This Row],[Land Unit Rate ($/m2)]]</f>
        <v>0</v>
      </c>
      <c r="N757" s="261">
        <v>2021</v>
      </c>
      <c r="O757" s="219">
        <f>ROUND(IF(Table1[[#This Row],[Valuation Year]]=2016,(Table1[[#This Row],[Total Construction Cost ($)]]+Table1[[#This Row],[Land Value]])*('General Input Sheet'!$G$38/'General Input Sheet'!$G$43),Table1[[#This Row],[Total Construction Cost ($)]]+Table1[[#This Row],[Land Value]]),0)</f>
        <v>1157626</v>
      </c>
      <c r="P757" s="139" t="str" cm="1">
        <f t="array" ref="P757">_xlfn.IFS(Table1[[#This Row],[Asset Class]]&lt;&gt;"Local","y",P$11=$E757,"y",Table1[[#This Row],[Asset Class]]="Local","")</f>
        <v>y</v>
      </c>
      <c r="Q757" s="99" t="str" cm="1">
        <f t="array" ref="Q757">_xlfn.IFS(Table1[[#This Row],[Asset Class]]&lt;&gt;"Local","y",Q$11=$E757,"y",Table1[[#This Row],[Asset Class]]="Local","")</f>
        <v>y</v>
      </c>
      <c r="R757" s="99" t="str" cm="1">
        <f t="array" ref="R757">_xlfn.IFS(Table1[[#This Row],[Asset Class]]&lt;&gt;"Local","y",R$11=$E757,"y",Table1[[#This Row],[Asset Class]]="Local","")</f>
        <v>y</v>
      </c>
      <c r="S757" s="358" t="str" cm="1">
        <f t="array" ref="S757">_xlfn.IFS(Table1[[#This Row],[Asset Class]]&lt;&gt;"Local","y",S$11=$E757,"y",Table1[[#This Row],[Asset Class]]="Local","")</f>
        <v>y</v>
      </c>
      <c r="U757" s="109">
        <f>IF(Table1[[#This Row],[Asset Class]]&lt;&gt;"Local",0.25,IF(P757="y",1,""))</f>
        <v>0.25</v>
      </c>
      <c r="V757" s="435">
        <f>IF(Table1[[#This Row],[Asset Class]]&lt;&gt;"Local",0.25,IF(Q757="y",1,""))</f>
        <v>0.25</v>
      </c>
      <c r="W757" s="435">
        <f>IF(Table1[[#This Row],[Asset Class]]&lt;&gt;"Local",0.25,IF(R757="y",1,""))</f>
        <v>0.25</v>
      </c>
      <c r="X757" s="435">
        <f>IF(Table1[[#This Row],[Asset Class]]&lt;&gt;"Local",0.25,IF(S757="y",1,""))</f>
        <v>0.25</v>
      </c>
      <c r="Y757" s="109">
        <f t="shared" si="67"/>
        <v>1</v>
      </c>
      <c r="AA757" s="274">
        <f t="shared" si="68"/>
        <v>289406.5</v>
      </c>
      <c r="AB757" s="275">
        <f t="shared" si="69"/>
        <v>289406.5</v>
      </c>
      <c r="AC757" s="275">
        <f t="shared" si="70"/>
        <v>289406.5</v>
      </c>
      <c r="AD757" s="275">
        <f t="shared" si="71"/>
        <v>289406.5</v>
      </c>
      <c r="AE757" s="276">
        <f t="shared" si="72"/>
        <v>1157626</v>
      </c>
    </row>
    <row r="758" spans="2:31">
      <c r="B758" s="227" t="s">
        <v>1316</v>
      </c>
      <c r="C758" s="228" t="s">
        <v>1317</v>
      </c>
      <c r="D758" s="228" t="s">
        <v>110</v>
      </c>
      <c r="E758" s="228" t="s">
        <v>142</v>
      </c>
      <c r="F758" s="258" t="s">
        <v>135</v>
      </c>
      <c r="G758" s="374">
        <v>0.5</v>
      </c>
      <c r="H758" s="377">
        <v>4188.5633138979974</v>
      </c>
      <c r="I758" s="382">
        <v>115.6419902144599</v>
      </c>
      <c r="J758" s="349">
        <f>Table1[[#This Row],[Embellishment Area (m2)]]*Table1[[#This Row],[Construction Unit Rate ($/m)]]*Table1[[#This Row],[Embellishment Area Factor]]</f>
        <v>242186.89887921896</v>
      </c>
      <c r="K758" s="263">
        <v>8377.1266277959949</v>
      </c>
      <c r="L758" s="354">
        <v>85.331826959272703</v>
      </c>
      <c r="M758" s="101">
        <f>Table1[[#This Row],[Size of land (m2)]]*Table1[[#This Row],[Land Unit Rate ($/m2)]]</f>
        <v>714835.51981900353</v>
      </c>
      <c r="N758" s="261">
        <v>2021</v>
      </c>
      <c r="O758" s="219">
        <f>ROUND(IF(Table1[[#This Row],[Valuation Year]]=2016,(Table1[[#This Row],[Total Construction Cost ($)]]+Table1[[#This Row],[Land Value]])*('General Input Sheet'!$G$38/'General Input Sheet'!$G$43),Table1[[#This Row],[Total Construction Cost ($)]]+Table1[[#This Row],[Land Value]]),0)</f>
        <v>957022</v>
      </c>
      <c r="P758" s="139" t="str" cm="1">
        <f t="array" ref="P758">_xlfn.IFS(Table1[[#This Row],[Asset Class]]&lt;&gt;"Local","y",P$11=$E758,"y",Table1[[#This Row],[Asset Class]]="Local","")</f>
        <v/>
      </c>
      <c r="Q758" s="99" t="str" cm="1">
        <f t="array" ref="Q758">_xlfn.IFS(Table1[[#This Row],[Asset Class]]&lt;&gt;"Local","y",Q$11=$E758,"y",Table1[[#This Row],[Asset Class]]="Local","")</f>
        <v>y</v>
      </c>
      <c r="R758" s="99" t="str" cm="1">
        <f t="array" ref="R758">_xlfn.IFS(Table1[[#This Row],[Asset Class]]&lt;&gt;"Local","y",R$11=$E758,"y",Table1[[#This Row],[Asset Class]]="Local","")</f>
        <v/>
      </c>
      <c r="S758" s="358" t="str" cm="1">
        <f t="array" ref="S758">_xlfn.IFS(Table1[[#This Row],[Asset Class]]&lt;&gt;"Local","y",S$11=$E758,"y",Table1[[#This Row],[Asset Class]]="Local","")</f>
        <v/>
      </c>
      <c r="U758" s="109" t="str">
        <f>IF(Table1[[#This Row],[Asset Class]]&lt;&gt;"Local",0.25,IF(P758="y",1,""))</f>
        <v/>
      </c>
      <c r="V758" s="435">
        <f>IF(Table1[[#This Row],[Asset Class]]&lt;&gt;"Local",0.25,IF(Q758="y",1,""))</f>
        <v>1</v>
      </c>
      <c r="W758" s="435" t="str">
        <f>IF(Table1[[#This Row],[Asset Class]]&lt;&gt;"Local",0.25,IF(R758="y",1,""))</f>
        <v/>
      </c>
      <c r="X758" s="435" t="str">
        <f>IF(Table1[[#This Row],[Asset Class]]&lt;&gt;"Local",0.25,IF(S758="y",1,""))</f>
        <v/>
      </c>
      <c r="Y758" s="109">
        <f t="shared" si="67"/>
        <v>1</v>
      </c>
      <c r="AA758" s="274" t="str">
        <f t="shared" si="68"/>
        <v/>
      </c>
      <c r="AB758" s="275">
        <f t="shared" si="69"/>
        <v>957022</v>
      </c>
      <c r="AC758" s="275" t="str">
        <f t="shared" si="70"/>
        <v/>
      </c>
      <c r="AD758" s="275" t="str">
        <f t="shared" si="71"/>
        <v/>
      </c>
      <c r="AE758" s="276">
        <f t="shared" si="72"/>
        <v>957022</v>
      </c>
    </row>
    <row r="759" spans="2:31">
      <c r="B759" s="227" t="s">
        <v>1318</v>
      </c>
      <c r="C759" s="228" t="s">
        <v>1319</v>
      </c>
      <c r="D759" s="228" t="s">
        <v>105</v>
      </c>
      <c r="E759" s="228" t="s">
        <v>142</v>
      </c>
      <c r="F759" s="258" t="s">
        <v>102</v>
      </c>
      <c r="G759" s="374">
        <v>0.5</v>
      </c>
      <c r="H759" s="377">
        <v>15623.59647308783</v>
      </c>
      <c r="I759" s="382">
        <v>406.79298511948269</v>
      </c>
      <c r="J759" s="349">
        <f>Table1[[#This Row],[Embellishment Area (m2)]]*Table1[[#This Row],[Construction Unit Rate ($/m)]]*Table1[[#This Row],[Embellishment Area Factor]]</f>
        <v>3177784.72379481</v>
      </c>
      <c r="K759" s="263">
        <v>31247.192946175659</v>
      </c>
      <c r="L759" s="354">
        <v>77.249060510664719</v>
      </c>
      <c r="M759" s="101">
        <f>Table1[[#This Row],[Size of land (m2)]]*Table1[[#This Row],[Land Unit Rate ($/m2)]]</f>
        <v>2413816.2986875391</v>
      </c>
      <c r="N759" s="261">
        <v>2021</v>
      </c>
      <c r="O759" s="219">
        <f>ROUND(IF(Table1[[#This Row],[Valuation Year]]=2016,(Table1[[#This Row],[Total Construction Cost ($)]]+Table1[[#This Row],[Land Value]])*('General Input Sheet'!$G$38/'General Input Sheet'!$G$43),Table1[[#This Row],[Total Construction Cost ($)]]+Table1[[#This Row],[Land Value]]),0)</f>
        <v>5591601</v>
      </c>
      <c r="P759" s="139" t="str" cm="1">
        <f t="array" ref="P759">_xlfn.IFS(Table1[[#This Row],[Asset Class]]&lt;&gt;"Local","y",P$11=$E759,"y",Table1[[#This Row],[Asset Class]]="Local","")</f>
        <v>y</v>
      </c>
      <c r="Q759" s="99" t="str" cm="1">
        <f t="array" ref="Q759">_xlfn.IFS(Table1[[#This Row],[Asset Class]]&lt;&gt;"Local","y",Q$11=$E759,"y",Table1[[#This Row],[Asset Class]]="Local","")</f>
        <v>y</v>
      </c>
      <c r="R759" s="99" t="str" cm="1">
        <f t="array" ref="R759">_xlfn.IFS(Table1[[#This Row],[Asset Class]]&lt;&gt;"Local","y",R$11=$E759,"y",Table1[[#This Row],[Asset Class]]="Local","")</f>
        <v>y</v>
      </c>
      <c r="S759" s="358" t="str" cm="1">
        <f t="array" ref="S759">_xlfn.IFS(Table1[[#This Row],[Asset Class]]&lt;&gt;"Local","y",S$11=$E759,"y",Table1[[#This Row],[Asset Class]]="Local","")</f>
        <v>y</v>
      </c>
      <c r="U759" s="109">
        <f>IF(Table1[[#This Row],[Asset Class]]&lt;&gt;"Local",0.25,IF(P759="y",1,""))</f>
        <v>0.25</v>
      </c>
      <c r="V759" s="435">
        <f>IF(Table1[[#This Row],[Asset Class]]&lt;&gt;"Local",0.25,IF(Q759="y",1,""))</f>
        <v>0.25</v>
      </c>
      <c r="W759" s="435">
        <f>IF(Table1[[#This Row],[Asset Class]]&lt;&gt;"Local",0.25,IF(R759="y",1,""))</f>
        <v>0.25</v>
      </c>
      <c r="X759" s="435">
        <f>IF(Table1[[#This Row],[Asset Class]]&lt;&gt;"Local",0.25,IF(S759="y",1,""))</f>
        <v>0.25</v>
      </c>
      <c r="Y759" s="109">
        <f t="shared" si="67"/>
        <v>1</v>
      </c>
      <c r="AA759" s="274">
        <f t="shared" si="68"/>
        <v>1397900.25</v>
      </c>
      <c r="AB759" s="275">
        <f t="shared" si="69"/>
        <v>1397900.25</v>
      </c>
      <c r="AC759" s="275">
        <f t="shared" si="70"/>
        <v>1397900.25</v>
      </c>
      <c r="AD759" s="275">
        <f t="shared" si="71"/>
        <v>1397900.25</v>
      </c>
      <c r="AE759" s="276">
        <f t="shared" si="72"/>
        <v>5591601</v>
      </c>
    </row>
    <row r="760" spans="2:31">
      <c r="B760" s="227" t="s">
        <v>1320</v>
      </c>
      <c r="C760" s="228" t="s">
        <v>1321</v>
      </c>
      <c r="D760" s="228" t="s">
        <v>110</v>
      </c>
      <c r="E760" s="228" t="s">
        <v>142</v>
      </c>
      <c r="F760" s="258" t="s">
        <v>102</v>
      </c>
      <c r="G760" s="374">
        <v>0.5</v>
      </c>
      <c r="H760" s="377">
        <v>3295.1945823772248</v>
      </c>
      <c r="I760" s="382">
        <v>115.6419902144599</v>
      </c>
      <c r="J760" s="349">
        <f>Table1[[#This Row],[Embellishment Area (m2)]]*Table1[[#This Row],[Construction Unit Rate ($/m)]]*Table1[[#This Row],[Embellishment Area Factor]]</f>
        <v>190531.42982500416</v>
      </c>
      <c r="K760" s="263">
        <v>6590.3891647544497</v>
      </c>
      <c r="L760" s="354">
        <v>85.331826959272703</v>
      </c>
      <c r="M760" s="101">
        <f>Table1[[#This Row],[Size of land (m2)]]*Table1[[#This Row],[Land Unit Rate ($/m2)]]</f>
        <v>562369.94780109241</v>
      </c>
      <c r="N760" s="261">
        <v>2021</v>
      </c>
      <c r="O760" s="219">
        <f>ROUND(IF(Table1[[#This Row],[Valuation Year]]=2016,(Table1[[#This Row],[Total Construction Cost ($)]]+Table1[[#This Row],[Land Value]])*('General Input Sheet'!$G$38/'General Input Sheet'!$G$43),Table1[[#This Row],[Total Construction Cost ($)]]+Table1[[#This Row],[Land Value]]),0)</f>
        <v>752901</v>
      </c>
      <c r="P760" s="139" t="str" cm="1">
        <f t="array" ref="P760">_xlfn.IFS(Table1[[#This Row],[Asset Class]]&lt;&gt;"Local","y",P$11=$E760,"y",Table1[[#This Row],[Asset Class]]="Local","")</f>
        <v/>
      </c>
      <c r="Q760" s="99" t="str" cm="1">
        <f t="array" ref="Q760">_xlfn.IFS(Table1[[#This Row],[Asset Class]]&lt;&gt;"Local","y",Q$11=$E760,"y",Table1[[#This Row],[Asset Class]]="Local","")</f>
        <v>y</v>
      </c>
      <c r="R760" s="99" t="str" cm="1">
        <f t="array" ref="R760">_xlfn.IFS(Table1[[#This Row],[Asset Class]]&lt;&gt;"Local","y",R$11=$E760,"y",Table1[[#This Row],[Asset Class]]="Local","")</f>
        <v/>
      </c>
      <c r="S760" s="358" t="str" cm="1">
        <f t="array" ref="S760">_xlfn.IFS(Table1[[#This Row],[Asset Class]]&lt;&gt;"Local","y",S$11=$E760,"y",Table1[[#This Row],[Asset Class]]="Local","")</f>
        <v/>
      </c>
      <c r="U760" s="109" t="str">
        <f>IF(Table1[[#This Row],[Asset Class]]&lt;&gt;"Local",0.25,IF(P760="y",1,""))</f>
        <v/>
      </c>
      <c r="V760" s="435">
        <f>IF(Table1[[#This Row],[Asset Class]]&lt;&gt;"Local",0.25,IF(Q760="y",1,""))</f>
        <v>1</v>
      </c>
      <c r="W760" s="435" t="str">
        <f>IF(Table1[[#This Row],[Asset Class]]&lt;&gt;"Local",0.25,IF(R760="y",1,""))</f>
        <v/>
      </c>
      <c r="X760" s="435" t="str">
        <f>IF(Table1[[#This Row],[Asset Class]]&lt;&gt;"Local",0.25,IF(S760="y",1,""))</f>
        <v/>
      </c>
      <c r="Y760" s="109">
        <f t="shared" si="67"/>
        <v>1</v>
      </c>
      <c r="AA760" s="274" t="str">
        <f t="shared" si="68"/>
        <v/>
      </c>
      <c r="AB760" s="275">
        <f t="shared" si="69"/>
        <v>752901</v>
      </c>
      <c r="AC760" s="275" t="str">
        <f t="shared" si="70"/>
        <v/>
      </c>
      <c r="AD760" s="275" t="str">
        <f t="shared" si="71"/>
        <v/>
      </c>
      <c r="AE760" s="276">
        <f t="shared" si="72"/>
        <v>752901</v>
      </c>
    </row>
    <row r="761" spans="2:31">
      <c r="B761" s="227" t="s">
        <v>1322</v>
      </c>
      <c r="C761" s="228" t="s">
        <v>1323</v>
      </c>
      <c r="D761" s="228" t="s">
        <v>110</v>
      </c>
      <c r="E761" s="228" t="s">
        <v>142</v>
      </c>
      <c r="F761" s="258" t="s">
        <v>107</v>
      </c>
      <c r="G761" s="374">
        <v>0.5</v>
      </c>
      <c r="H761" s="377">
        <v>4122.0357343808091</v>
      </c>
      <c r="I761" s="382">
        <v>115.6419902144599</v>
      </c>
      <c r="J761" s="349">
        <f>Table1[[#This Row],[Embellishment Area (m2)]]*Table1[[#This Row],[Construction Unit Rate ($/m)]]*Table1[[#This Row],[Embellishment Area Factor]]</f>
        <v>238340.20802945975</v>
      </c>
      <c r="K761" s="263">
        <v>0</v>
      </c>
      <c r="L761" s="354">
        <v>85.331826959272703</v>
      </c>
      <c r="M761" s="101">
        <f>Table1[[#This Row],[Size of land (m2)]]*Table1[[#This Row],[Land Unit Rate ($/m2)]]</f>
        <v>0</v>
      </c>
      <c r="N761" s="261">
        <v>2021</v>
      </c>
      <c r="O761" s="219">
        <f>ROUND(IF(Table1[[#This Row],[Valuation Year]]=2016,(Table1[[#This Row],[Total Construction Cost ($)]]+Table1[[#This Row],[Land Value]])*('General Input Sheet'!$G$38/'General Input Sheet'!$G$43),Table1[[#This Row],[Total Construction Cost ($)]]+Table1[[#This Row],[Land Value]]),0)</f>
        <v>238340</v>
      </c>
      <c r="P761" s="139" t="str" cm="1">
        <f t="array" ref="P761">_xlfn.IFS(Table1[[#This Row],[Asset Class]]&lt;&gt;"Local","y",P$11=$E761,"y",Table1[[#This Row],[Asset Class]]="Local","")</f>
        <v/>
      </c>
      <c r="Q761" s="99" t="str" cm="1">
        <f t="array" ref="Q761">_xlfn.IFS(Table1[[#This Row],[Asset Class]]&lt;&gt;"Local","y",Q$11=$E761,"y",Table1[[#This Row],[Asset Class]]="Local","")</f>
        <v>y</v>
      </c>
      <c r="R761" s="99" t="str" cm="1">
        <f t="array" ref="R761">_xlfn.IFS(Table1[[#This Row],[Asset Class]]&lt;&gt;"Local","y",R$11=$E761,"y",Table1[[#This Row],[Asset Class]]="Local","")</f>
        <v/>
      </c>
      <c r="S761" s="358" t="str" cm="1">
        <f t="array" ref="S761">_xlfn.IFS(Table1[[#This Row],[Asset Class]]&lt;&gt;"Local","y",S$11=$E761,"y",Table1[[#This Row],[Asset Class]]="Local","")</f>
        <v/>
      </c>
      <c r="U761" s="109" t="str">
        <f>IF(Table1[[#This Row],[Asset Class]]&lt;&gt;"Local",0.25,IF(P761="y",1,""))</f>
        <v/>
      </c>
      <c r="V761" s="435">
        <f>IF(Table1[[#This Row],[Asset Class]]&lt;&gt;"Local",0.25,IF(Q761="y",1,""))</f>
        <v>1</v>
      </c>
      <c r="W761" s="435" t="str">
        <f>IF(Table1[[#This Row],[Asset Class]]&lt;&gt;"Local",0.25,IF(R761="y",1,""))</f>
        <v/>
      </c>
      <c r="X761" s="435" t="str">
        <f>IF(Table1[[#This Row],[Asset Class]]&lt;&gt;"Local",0.25,IF(S761="y",1,""))</f>
        <v/>
      </c>
      <c r="Y761" s="109">
        <f t="shared" si="67"/>
        <v>1</v>
      </c>
      <c r="AA761" s="274" t="str">
        <f t="shared" si="68"/>
        <v/>
      </c>
      <c r="AB761" s="275">
        <f t="shared" si="69"/>
        <v>238340</v>
      </c>
      <c r="AC761" s="275" t="str">
        <f t="shared" si="70"/>
        <v/>
      </c>
      <c r="AD761" s="275" t="str">
        <f t="shared" si="71"/>
        <v/>
      </c>
      <c r="AE761" s="276">
        <f t="shared" si="72"/>
        <v>238340</v>
      </c>
    </row>
    <row r="762" spans="2:31">
      <c r="B762" s="227" t="s">
        <v>1324</v>
      </c>
      <c r="C762" s="228" t="s">
        <v>1325</v>
      </c>
      <c r="D762" s="228" t="s">
        <v>110</v>
      </c>
      <c r="E762" s="228" t="s">
        <v>142</v>
      </c>
      <c r="F762" s="258" t="s">
        <v>102</v>
      </c>
      <c r="G762" s="374">
        <v>0.5</v>
      </c>
      <c r="H762" s="377">
        <v>2878.9464312819082</v>
      </c>
      <c r="I762" s="382">
        <v>115.6419902144599</v>
      </c>
      <c r="J762" s="349">
        <f>Table1[[#This Row],[Embellishment Area (m2)]]*Table1[[#This Row],[Construction Unit Rate ($/m)]]*Table1[[#This Row],[Embellishment Area Factor]]</f>
        <v>166463.54751712832</v>
      </c>
      <c r="K762" s="263">
        <v>5757.8928625638164</v>
      </c>
      <c r="L762" s="354">
        <v>85.331826959272703</v>
      </c>
      <c r="M762" s="101">
        <f>Table1[[#This Row],[Size of land (m2)]]*Table1[[#This Row],[Land Unit Rate ($/m2)]]</f>
        <v>491331.51739832695</v>
      </c>
      <c r="N762" s="261">
        <v>2021</v>
      </c>
      <c r="O762" s="219">
        <f>ROUND(IF(Table1[[#This Row],[Valuation Year]]=2016,(Table1[[#This Row],[Total Construction Cost ($)]]+Table1[[#This Row],[Land Value]])*('General Input Sheet'!$G$38/'General Input Sheet'!$G$43),Table1[[#This Row],[Total Construction Cost ($)]]+Table1[[#This Row],[Land Value]]),0)</f>
        <v>657795</v>
      </c>
      <c r="P762" s="139" t="str" cm="1">
        <f t="array" ref="P762">_xlfn.IFS(Table1[[#This Row],[Asset Class]]&lt;&gt;"Local","y",P$11=$E762,"y",Table1[[#This Row],[Asset Class]]="Local","")</f>
        <v/>
      </c>
      <c r="Q762" s="99" t="str" cm="1">
        <f t="array" ref="Q762">_xlfn.IFS(Table1[[#This Row],[Asset Class]]&lt;&gt;"Local","y",Q$11=$E762,"y",Table1[[#This Row],[Asset Class]]="Local","")</f>
        <v>y</v>
      </c>
      <c r="R762" s="99" t="str" cm="1">
        <f t="array" ref="R762">_xlfn.IFS(Table1[[#This Row],[Asset Class]]&lt;&gt;"Local","y",R$11=$E762,"y",Table1[[#This Row],[Asset Class]]="Local","")</f>
        <v/>
      </c>
      <c r="S762" s="358" t="str" cm="1">
        <f t="array" ref="S762">_xlfn.IFS(Table1[[#This Row],[Asset Class]]&lt;&gt;"Local","y",S$11=$E762,"y",Table1[[#This Row],[Asset Class]]="Local","")</f>
        <v/>
      </c>
      <c r="U762" s="109" t="str">
        <f>IF(Table1[[#This Row],[Asset Class]]&lt;&gt;"Local",0.25,IF(P762="y",1,""))</f>
        <v/>
      </c>
      <c r="V762" s="435">
        <f>IF(Table1[[#This Row],[Asset Class]]&lt;&gt;"Local",0.25,IF(Q762="y",1,""))</f>
        <v>1</v>
      </c>
      <c r="W762" s="435" t="str">
        <f>IF(Table1[[#This Row],[Asset Class]]&lt;&gt;"Local",0.25,IF(R762="y",1,""))</f>
        <v/>
      </c>
      <c r="X762" s="435" t="str">
        <f>IF(Table1[[#This Row],[Asset Class]]&lt;&gt;"Local",0.25,IF(S762="y",1,""))</f>
        <v/>
      </c>
      <c r="Y762" s="109">
        <f t="shared" si="67"/>
        <v>1</v>
      </c>
      <c r="AA762" s="274" t="str">
        <f t="shared" si="68"/>
        <v/>
      </c>
      <c r="AB762" s="275">
        <f t="shared" si="69"/>
        <v>657795</v>
      </c>
      <c r="AC762" s="275" t="str">
        <f t="shared" si="70"/>
        <v/>
      </c>
      <c r="AD762" s="275" t="str">
        <f t="shared" si="71"/>
        <v/>
      </c>
      <c r="AE762" s="276">
        <f t="shared" si="72"/>
        <v>657795</v>
      </c>
    </row>
    <row r="763" spans="2:31">
      <c r="B763" s="227" t="s">
        <v>1324</v>
      </c>
      <c r="C763" s="228" t="s">
        <v>1326</v>
      </c>
      <c r="D763" s="228" t="s">
        <v>110</v>
      </c>
      <c r="E763" s="228" t="s">
        <v>142</v>
      </c>
      <c r="F763" s="258" t="s">
        <v>107</v>
      </c>
      <c r="G763" s="374">
        <v>0.5</v>
      </c>
      <c r="H763" s="377">
        <v>351.21458783880905</v>
      </c>
      <c r="I763" s="382">
        <v>115.6419902144599</v>
      </c>
      <c r="J763" s="349">
        <f>Table1[[#This Row],[Embellishment Area (m2)]]*Table1[[#This Row],[Construction Unit Rate ($/m)]]*Table1[[#This Row],[Embellishment Area Factor]]</f>
        <v>20307.57696501556</v>
      </c>
      <c r="K763" s="263">
        <v>702.4291756776181</v>
      </c>
      <c r="L763" s="354">
        <v>85.331826959272703</v>
      </c>
      <c r="M763" s="101">
        <f>Table1[[#This Row],[Size of land (m2)]]*Table1[[#This Row],[Land Unit Rate ($/m2)]]</f>
        <v>59939.564870067072</v>
      </c>
      <c r="N763" s="261">
        <v>2021</v>
      </c>
      <c r="O763" s="219">
        <f>ROUND(IF(Table1[[#This Row],[Valuation Year]]=2016,(Table1[[#This Row],[Total Construction Cost ($)]]+Table1[[#This Row],[Land Value]])*('General Input Sheet'!$G$38/'General Input Sheet'!$G$43),Table1[[#This Row],[Total Construction Cost ($)]]+Table1[[#This Row],[Land Value]]),0)</f>
        <v>80247</v>
      </c>
      <c r="P763" s="139" t="str" cm="1">
        <f t="array" ref="P763">_xlfn.IFS(Table1[[#This Row],[Asset Class]]&lt;&gt;"Local","y",P$11=$E763,"y",Table1[[#This Row],[Asset Class]]="Local","")</f>
        <v/>
      </c>
      <c r="Q763" s="99" t="str" cm="1">
        <f t="array" ref="Q763">_xlfn.IFS(Table1[[#This Row],[Asset Class]]&lt;&gt;"Local","y",Q$11=$E763,"y",Table1[[#This Row],[Asset Class]]="Local","")</f>
        <v>y</v>
      </c>
      <c r="R763" s="99" t="str" cm="1">
        <f t="array" ref="R763">_xlfn.IFS(Table1[[#This Row],[Asset Class]]&lt;&gt;"Local","y",R$11=$E763,"y",Table1[[#This Row],[Asset Class]]="Local","")</f>
        <v/>
      </c>
      <c r="S763" s="358" t="str" cm="1">
        <f t="array" ref="S763">_xlfn.IFS(Table1[[#This Row],[Asset Class]]&lt;&gt;"Local","y",S$11=$E763,"y",Table1[[#This Row],[Asset Class]]="Local","")</f>
        <v/>
      </c>
      <c r="U763" s="109" t="str">
        <f>IF(Table1[[#This Row],[Asset Class]]&lt;&gt;"Local",0.25,IF(P763="y",1,""))</f>
        <v/>
      </c>
      <c r="V763" s="435">
        <f>IF(Table1[[#This Row],[Asset Class]]&lt;&gt;"Local",0.25,IF(Q763="y",1,""))</f>
        <v>1</v>
      </c>
      <c r="W763" s="435" t="str">
        <f>IF(Table1[[#This Row],[Asset Class]]&lt;&gt;"Local",0.25,IF(R763="y",1,""))</f>
        <v/>
      </c>
      <c r="X763" s="435" t="str">
        <f>IF(Table1[[#This Row],[Asset Class]]&lt;&gt;"Local",0.25,IF(S763="y",1,""))</f>
        <v/>
      </c>
      <c r="Y763" s="109">
        <f t="shared" si="67"/>
        <v>1</v>
      </c>
      <c r="AA763" s="274" t="str">
        <f t="shared" si="68"/>
        <v/>
      </c>
      <c r="AB763" s="275">
        <f t="shared" si="69"/>
        <v>80247</v>
      </c>
      <c r="AC763" s="275" t="str">
        <f t="shared" si="70"/>
        <v/>
      </c>
      <c r="AD763" s="275" t="str">
        <f t="shared" si="71"/>
        <v/>
      </c>
      <c r="AE763" s="276">
        <f t="shared" si="72"/>
        <v>80247</v>
      </c>
    </row>
    <row r="764" spans="2:31">
      <c r="B764" s="227" t="s">
        <v>1324</v>
      </c>
      <c r="C764" s="228" t="s">
        <v>1327</v>
      </c>
      <c r="D764" s="228" t="s">
        <v>110</v>
      </c>
      <c r="E764" s="228" t="s">
        <v>142</v>
      </c>
      <c r="F764" s="258" t="s">
        <v>107</v>
      </c>
      <c r="G764" s="374">
        <v>0.5</v>
      </c>
      <c r="H764" s="377">
        <v>62964.580253653199</v>
      </c>
      <c r="I764" s="382">
        <v>115.6419902144599</v>
      </c>
      <c r="J764" s="349">
        <f>Table1[[#This Row],[Embellishment Area (m2)]]*Table1[[#This Row],[Construction Unit Rate ($/m)]]*Table1[[#This Row],[Embellishment Area Factor]]</f>
        <v>3640674.686775269</v>
      </c>
      <c r="K764" s="263">
        <v>125929.1605073064</v>
      </c>
      <c r="L764" s="354">
        <v>85.331826959272703</v>
      </c>
      <c r="M764" s="101">
        <f>Table1[[#This Row],[Size of land (m2)]]*Table1[[#This Row],[Land Unit Rate ($/m2)]]</f>
        <v>10745765.333535947</v>
      </c>
      <c r="N764" s="261">
        <v>2021</v>
      </c>
      <c r="O764" s="219">
        <f>ROUND(IF(Table1[[#This Row],[Valuation Year]]=2016,(Table1[[#This Row],[Total Construction Cost ($)]]+Table1[[#This Row],[Land Value]])*('General Input Sheet'!$G$38/'General Input Sheet'!$G$43),Table1[[#This Row],[Total Construction Cost ($)]]+Table1[[#This Row],[Land Value]]),0)</f>
        <v>14386440</v>
      </c>
      <c r="P764" s="139" t="str" cm="1">
        <f t="array" ref="P764">_xlfn.IFS(Table1[[#This Row],[Asset Class]]&lt;&gt;"Local","y",P$11=$E764,"y",Table1[[#This Row],[Asset Class]]="Local","")</f>
        <v/>
      </c>
      <c r="Q764" s="99" t="str" cm="1">
        <f t="array" ref="Q764">_xlfn.IFS(Table1[[#This Row],[Asset Class]]&lt;&gt;"Local","y",Q$11=$E764,"y",Table1[[#This Row],[Asset Class]]="Local","")</f>
        <v>y</v>
      </c>
      <c r="R764" s="99" t="str" cm="1">
        <f t="array" ref="R764">_xlfn.IFS(Table1[[#This Row],[Asset Class]]&lt;&gt;"Local","y",R$11=$E764,"y",Table1[[#This Row],[Asset Class]]="Local","")</f>
        <v/>
      </c>
      <c r="S764" s="358" t="str" cm="1">
        <f t="array" ref="S764">_xlfn.IFS(Table1[[#This Row],[Asset Class]]&lt;&gt;"Local","y",S$11=$E764,"y",Table1[[#This Row],[Asset Class]]="Local","")</f>
        <v/>
      </c>
      <c r="U764" s="109" t="str">
        <f>IF(Table1[[#This Row],[Asset Class]]&lt;&gt;"Local",0.25,IF(P764="y",1,""))</f>
        <v/>
      </c>
      <c r="V764" s="435">
        <f>IF(Table1[[#This Row],[Asset Class]]&lt;&gt;"Local",0.25,IF(Q764="y",1,""))</f>
        <v>1</v>
      </c>
      <c r="W764" s="435" t="str">
        <f>IF(Table1[[#This Row],[Asset Class]]&lt;&gt;"Local",0.25,IF(R764="y",1,""))</f>
        <v/>
      </c>
      <c r="X764" s="435" t="str">
        <f>IF(Table1[[#This Row],[Asset Class]]&lt;&gt;"Local",0.25,IF(S764="y",1,""))</f>
        <v/>
      </c>
      <c r="Y764" s="109">
        <f t="shared" si="67"/>
        <v>1</v>
      </c>
      <c r="AA764" s="274" t="str">
        <f t="shared" si="68"/>
        <v/>
      </c>
      <c r="AB764" s="275">
        <f t="shared" si="69"/>
        <v>14386440</v>
      </c>
      <c r="AC764" s="275" t="str">
        <f t="shared" si="70"/>
        <v/>
      </c>
      <c r="AD764" s="275" t="str">
        <f t="shared" si="71"/>
        <v/>
      </c>
      <c r="AE764" s="276">
        <f t="shared" si="72"/>
        <v>14386440</v>
      </c>
    </row>
    <row r="765" spans="2:31">
      <c r="B765" s="227" t="s">
        <v>1324</v>
      </c>
      <c r="C765" s="228" t="s">
        <v>1328</v>
      </c>
      <c r="D765" s="228" t="s">
        <v>110</v>
      </c>
      <c r="E765" s="228" t="s">
        <v>142</v>
      </c>
      <c r="F765" s="258" t="s">
        <v>102</v>
      </c>
      <c r="G765" s="374">
        <v>0.5</v>
      </c>
      <c r="H765" s="377">
        <v>3956.6791965247271</v>
      </c>
      <c r="I765" s="382">
        <v>115.6419902144599</v>
      </c>
      <c r="J765" s="349">
        <f>Table1[[#This Row],[Embellishment Area (m2)]]*Table1[[#This Row],[Construction Unit Rate ($/m)]]*Table1[[#This Row],[Embellishment Area Factor]]</f>
        <v>228779.12846313475</v>
      </c>
      <c r="K765" s="263">
        <v>7913.3583930494542</v>
      </c>
      <c r="L765" s="354">
        <v>85.331826959272703</v>
      </c>
      <c r="M765" s="101">
        <f>Table1[[#This Row],[Size of land (m2)]]*Table1[[#This Row],[Land Unit Rate ($/m2)]]</f>
        <v>675261.32906240434</v>
      </c>
      <c r="N765" s="261">
        <v>2021</v>
      </c>
      <c r="O765" s="219">
        <f>ROUND(IF(Table1[[#This Row],[Valuation Year]]=2016,(Table1[[#This Row],[Total Construction Cost ($)]]+Table1[[#This Row],[Land Value]])*('General Input Sheet'!$G$38/'General Input Sheet'!$G$43),Table1[[#This Row],[Total Construction Cost ($)]]+Table1[[#This Row],[Land Value]]),0)</f>
        <v>904040</v>
      </c>
      <c r="P765" s="139" t="str" cm="1">
        <f t="array" ref="P765">_xlfn.IFS(Table1[[#This Row],[Asset Class]]&lt;&gt;"Local","y",P$11=$E765,"y",Table1[[#This Row],[Asset Class]]="Local","")</f>
        <v/>
      </c>
      <c r="Q765" s="99" t="str" cm="1">
        <f t="array" ref="Q765">_xlfn.IFS(Table1[[#This Row],[Asset Class]]&lt;&gt;"Local","y",Q$11=$E765,"y",Table1[[#This Row],[Asset Class]]="Local","")</f>
        <v>y</v>
      </c>
      <c r="R765" s="99" t="str" cm="1">
        <f t="array" ref="R765">_xlfn.IFS(Table1[[#This Row],[Asset Class]]&lt;&gt;"Local","y",R$11=$E765,"y",Table1[[#This Row],[Asset Class]]="Local","")</f>
        <v/>
      </c>
      <c r="S765" s="358" t="str" cm="1">
        <f t="array" ref="S765">_xlfn.IFS(Table1[[#This Row],[Asset Class]]&lt;&gt;"Local","y",S$11=$E765,"y",Table1[[#This Row],[Asset Class]]="Local","")</f>
        <v/>
      </c>
      <c r="U765" s="109" t="str">
        <f>IF(Table1[[#This Row],[Asset Class]]&lt;&gt;"Local",0.25,IF(P765="y",1,""))</f>
        <v/>
      </c>
      <c r="V765" s="435">
        <f>IF(Table1[[#This Row],[Asset Class]]&lt;&gt;"Local",0.25,IF(Q765="y",1,""))</f>
        <v>1</v>
      </c>
      <c r="W765" s="435" t="str">
        <f>IF(Table1[[#This Row],[Asset Class]]&lt;&gt;"Local",0.25,IF(R765="y",1,""))</f>
        <v/>
      </c>
      <c r="X765" s="435" t="str">
        <f>IF(Table1[[#This Row],[Asset Class]]&lt;&gt;"Local",0.25,IF(S765="y",1,""))</f>
        <v/>
      </c>
      <c r="Y765" s="109">
        <f t="shared" si="67"/>
        <v>1</v>
      </c>
      <c r="AA765" s="274" t="str">
        <f t="shared" si="68"/>
        <v/>
      </c>
      <c r="AB765" s="275">
        <f t="shared" si="69"/>
        <v>904040</v>
      </c>
      <c r="AC765" s="275" t="str">
        <f t="shared" si="70"/>
        <v/>
      </c>
      <c r="AD765" s="275" t="str">
        <f t="shared" si="71"/>
        <v/>
      </c>
      <c r="AE765" s="276">
        <f t="shared" si="72"/>
        <v>904040</v>
      </c>
    </row>
    <row r="766" spans="2:31">
      <c r="B766" s="227" t="s">
        <v>1324</v>
      </c>
      <c r="C766" s="228" t="s">
        <v>1329</v>
      </c>
      <c r="D766" s="228" t="s">
        <v>110</v>
      </c>
      <c r="E766" s="228" t="s">
        <v>142</v>
      </c>
      <c r="F766" s="258" t="s">
        <v>102</v>
      </c>
      <c r="G766" s="374">
        <v>0.5</v>
      </c>
      <c r="H766" s="377">
        <v>4242.8131327297415</v>
      </c>
      <c r="I766" s="382">
        <v>115.6419902144599</v>
      </c>
      <c r="J766" s="349">
        <f>Table1[[#This Row],[Embellishment Area (m2)]]*Table1[[#This Row],[Construction Unit Rate ($/m)]]*Table1[[#This Row],[Embellishment Area Factor]]</f>
        <v>245323.67738845735</v>
      </c>
      <c r="K766" s="263">
        <v>8485.626265459483</v>
      </c>
      <c r="L766" s="354">
        <v>85.331826959272703</v>
      </c>
      <c r="M766" s="101">
        <f>Table1[[#This Row],[Size of land (m2)]]*Table1[[#This Row],[Land Unit Rate ($/m2)]]</f>
        <v>724093.99212524807</v>
      </c>
      <c r="N766" s="261">
        <v>2021</v>
      </c>
      <c r="O766" s="219">
        <f>ROUND(IF(Table1[[#This Row],[Valuation Year]]=2016,(Table1[[#This Row],[Total Construction Cost ($)]]+Table1[[#This Row],[Land Value]])*('General Input Sheet'!$G$38/'General Input Sheet'!$G$43),Table1[[#This Row],[Total Construction Cost ($)]]+Table1[[#This Row],[Land Value]]),0)</f>
        <v>969418</v>
      </c>
      <c r="P766" s="139" t="str" cm="1">
        <f t="array" ref="P766">_xlfn.IFS(Table1[[#This Row],[Asset Class]]&lt;&gt;"Local","y",P$11=$E766,"y",Table1[[#This Row],[Asset Class]]="Local","")</f>
        <v/>
      </c>
      <c r="Q766" s="99" t="str" cm="1">
        <f t="array" ref="Q766">_xlfn.IFS(Table1[[#This Row],[Asset Class]]&lt;&gt;"Local","y",Q$11=$E766,"y",Table1[[#This Row],[Asset Class]]="Local","")</f>
        <v>y</v>
      </c>
      <c r="R766" s="99" t="str" cm="1">
        <f t="array" ref="R766">_xlfn.IFS(Table1[[#This Row],[Asset Class]]&lt;&gt;"Local","y",R$11=$E766,"y",Table1[[#This Row],[Asset Class]]="Local","")</f>
        <v/>
      </c>
      <c r="S766" s="358" t="str" cm="1">
        <f t="array" ref="S766">_xlfn.IFS(Table1[[#This Row],[Asset Class]]&lt;&gt;"Local","y",S$11=$E766,"y",Table1[[#This Row],[Asset Class]]="Local","")</f>
        <v/>
      </c>
      <c r="U766" s="109" t="str">
        <f>IF(Table1[[#This Row],[Asset Class]]&lt;&gt;"Local",0.25,IF(P766="y",1,""))</f>
        <v/>
      </c>
      <c r="V766" s="435">
        <f>IF(Table1[[#This Row],[Asset Class]]&lt;&gt;"Local",0.25,IF(Q766="y",1,""))</f>
        <v>1</v>
      </c>
      <c r="W766" s="435" t="str">
        <f>IF(Table1[[#This Row],[Asset Class]]&lt;&gt;"Local",0.25,IF(R766="y",1,""))</f>
        <v/>
      </c>
      <c r="X766" s="435" t="str">
        <f>IF(Table1[[#This Row],[Asset Class]]&lt;&gt;"Local",0.25,IF(S766="y",1,""))</f>
        <v/>
      </c>
      <c r="Y766" s="109">
        <f t="shared" si="67"/>
        <v>1</v>
      </c>
      <c r="AA766" s="274" t="str">
        <f t="shared" si="68"/>
        <v/>
      </c>
      <c r="AB766" s="275">
        <f t="shared" si="69"/>
        <v>969418</v>
      </c>
      <c r="AC766" s="275" t="str">
        <f t="shared" si="70"/>
        <v/>
      </c>
      <c r="AD766" s="275" t="str">
        <f t="shared" si="71"/>
        <v/>
      </c>
      <c r="AE766" s="276">
        <f t="shared" si="72"/>
        <v>969418</v>
      </c>
    </row>
    <row r="767" spans="2:31">
      <c r="B767" s="227" t="s">
        <v>1330</v>
      </c>
      <c r="C767" s="228" t="s">
        <v>1331</v>
      </c>
      <c r="D767" s="228" t="s">
        <v>105</v>
      </c>
      <c r="E767" s="228" t="s">
        <v>142</v>
      </c>
      <c r="F767" s="258" t="s">
        <v>135</v>
      </c>
      <c r="G767" s="374">
        <v>0.5</v>
      </c>
      <c r="H767" s="377">
        <v>19955.403911846373</v>
      </c>
      <c r="I767" s="382">
        <v>406.79298511948269</v>
      </c>
      <c r="J767" s="349">
        <f>Table1[[#This Row],[Embellishment Area (m2)]]*Table1[[#This Row],[Construction Unit Rate ($/m)]]*Table1[[#This Row],[Embellishment Area Factor]]</f>
        <v>4058859.1632824941</v>
      </c>
      <c r="K767" s="263">
        <v>39910.807823692747</v>
      </c>
      <c r="L767" s="354">
        <v>77.249060510664719</v>
      </c>
      <c r="M767" s="101">
        <f>Table1[[#This Row],[Size of land (m2)]]*Table1[[#This Row],[Land Unit Rate ($/m2)]]</f>
        <v>3083072.4086019518</v>
      </c>
      <c r="N767" s="261">
        <v>2021</v>
      </c>
      <c r="O767" s="219">
        <f>ROUND(IF(Table1[[#This Row],[Valuation Year]]=2016,(Table1[[#This Row],[Total Construction Cost ($)]]+Table1[[#This Row],[Land Value]])*('General Input Sheet'!$G$38/'General Input Sheet'!$G$43),Table1[[#This Row],[Total Construction Cost ($)]]+Table1[[#This Row],[Land Value]]),0)</f>
        <v>7141932</v>
      </c>
      <c r="P767" s="139" t="str" cm="1">
        <f t="array" ref="P767">_xlfn.IFS(Table1[[#This Row],[Asset Class]]&lt;&gt;"Local","y",P$11=$E767,"y",Table1[[#This Row],[Asset Class]]="Local","")</f>
        <v>y</v>
      </c>
      <c r="Q767" s="99" t="str" cm="1">
        <f t="array" ref="Q767">_xlfn.IFS(Table1[[#This Row],[Asset Class]]&lt;&gt;"Local","y",Q$11=$E767,"y",Table1[[#This Row],[Asset Class]]="Local","")</f>
        <v>y</v>
      </c>
      <c r="R767" s="99" t="str" cm="1">
        <f t="array" ref="R767">_xlfn.IFS(Table1[[#This Row],[Asset Class]]&lt;&gt;"Local","y",R$11=$E767,"y",Table1[[#This Row],[Asset Class]]="Local","")</f>
        <v>y</v>
      </c>
      <c r="S767" s="358" t="str" cm="1">
        <f t="array" ref="S767">_xlfn.IFS(Table1[[#This Row],[Asset Class]]&lt;&gt;"Local","y",S$11=$E767,"y",Table1[[#This Row],[Asset Class]]="Local","")</f>
        <v>y</v>
      </c>
      <c r="U767" s="109">
        <f>IF(Table1[[#This Row],[Asset Class]]&lt;&gt;"Local",0.25,IF(P767="y",1,""))</f>
        <v>0.25</v>
      </c>
      <c r="V767" s="435">
        <f>IF(Table1[[#This Row],[Asset Class]]&lt;&gt;"Local",0.25,IF(Q767="y",1,""))</f>
        <v>0.25</v>
      </c>
      <c r="W767" s="435">
        <f>IF(Table1[[#This Row],[Asset Class]]&lt;&gt;"Local",0.25,IF(R767="y",1,""))</f>
        <v>0.25</v>
      </c>
      <c r="X767" s="435">
        <f>IF(Table1[[#This Row],[Asset Class]]&lt;&gt;"Local",0.25,IF(S767="y",1,""))</f>
        <v>0.25</v>
      </c>
      <c r="Y767" s="109">
        <f t="shared" si="67"/>
        <v>1</v>
      </c>
      <c r="AA767" s="274">
        <f t="shared" si="68"/>
        <v>1785483</v>
      </c>
      <c r="AB767" s="275">
        <f t="shared" si="69"/>
        <v>1785483</v>
      </c>
      <c r="AC767" s="275">
        <f t="shared" si="70"/>
        <v>1785483</v>
      </c>
      <c r="AD767" s="275">
        <f t="shared" si="71"/>
        <v>1785483</v>
      </c>
      <c r="AE767" s="276">
        <f t="shared" si="72"/>
        <v>7141932</v>
      </c>
    </row>
    <row r="768" spans="2:31">
      <c r="B768" s="227" t="s">
        <v>1330</v>
      </c>
      <c r="C768" s="228" t="s">
        <v>1332</v>
      </c>
      <c r="D768" s="228" t="s">
        <v>105</v>
      </c>
      <c r="E768" s="228" t="s">
        <v>142</v>
      </c>
      <c r="F768" s="258" t="s">
        <v>130</v>
      </c>
      <c r="G768" s="374">
        <v>0.5</v>
      </c>
      <c r="H768" s="377">
        <v>2731.1153028241583</v>
      </c>
      <c r="I768" s="382">
        <v>406.79298511948269</v>
      </c>
      <c r="J768" s="349">
        <f>Table1[[#This Row],[Embellishment Area (m2)]]*Table1[[#This Row],[Construction Unit Rate ($/m)]]*Table1[[#This Row],[Embellishment Area Factor]]</f>
        <v>555499.27337066969</v>
      </c>
      <c r="K768" s="263">
        <v>5462.2306056483167</v>
      </c>
      <c r="L768" s="354">
        <v>77.249060510664719</v>
      </c>
      <c r="M768" s="101">
        <f>Table1[[#This Row],[Size of land (m2)]]*Table1[[#This Row],[Land Unit Rate ($/m2)]]</f>
        <v>421952.18257893162</v>
      </c>
      <c r="N768" s="261">
        <v>2021</v>
      </c>
      <c r="O768" s="219">
        <f>ROUND(IF(Table1[[#This Row],[Valuation Year]]=2016,(Table1[[#This Row],[Total Construction Cost ($)]]+Table1[[#This Row],[Land Value]])*('General Input Sheet'!$G$38/'General Input Sheet'!$G$43),Table1[[#This Row],[Total Construction Cost ($)]]+Table1[[#This Row],[Land Value]]),0)</f>
        <v>977451</v>
      </c>
      <c r="P768" s="139" t="str" cm="1">
        <f t="array" ref="P768">_xlfn.IFS(Table1[[#This Row],[Asset Class]]&lt;&gt;"Local","y",P$11=$E768,"y",Table1[[#This Row],[Asset Class]]="Local","")</f>
        <v>y</v>
      </c>
      <c r="Q768" s="99" t="str" cm="1">
        <f t="array" ref="Q768">_xlfn.IFS(Table1[[#This Row],[Asset Class]]&lt;&gt;"Local","y",Q$11=$E768,"y",Table1[[#This Row],[Asset Class]]="Local","")</f>
        <v>y</v>
      </c>
      <c r="R768" s="99" t="str" cm="1">
        <f t="array" ref="R768">_xlfn.IFS(Table1[[#This Row],[Asset Class]]&lt;&gt;"Local","y",R$11=$E768,"y",Table1[[#This Row],[Asset Class]]="Local","")</f>
        <v>y</v>
      </c>
      <c r="S768" s="358" t="str" cm="1">
        <f t="array" ref="S768">_xlfn.IFS(Table1[[#This Row],[Asset Class]]&lt;&gt;"Local","y",S$11=$E768,"y",Table1[[#This Row],[Asset Class]]="Local","")</f>
        <v>y</v>
      </c>
      <c r="U768" s="109">
        <f>IF(Table1[[#This Row],[Asset Class]]&lt;&gt;"Local",0.25,IF(P768="y",1,""))</f>
        <v>0.25</v>
      </c>
      <c r="V768" s="435">
        <f>IF(Table1[[#This Row],[Asset Class]]&lt;&gt;"Local",0.25,IF(Q768="y",1,""))</f>
        <v>0.25</v>
      </c>
      <c r="W768" s="435">
        <f>IF(Table1[[#This Row],[Asset Class]]&lt;&gt;"Local",0.25,IF(R768="y",1,""))</f>
        <v>0.25</v>
      </c>
      <c r="X768" s="435">
        <f>IF(Table1[[#This Row],[Asset Class]]&lt;&gt;"Local",0.25,IF(S768="y",1,""))</f>
        <v>0.25</v>
      </c>
      <c r="Y768" s="109">
        <f t="shared" si="67"/>
        <v>1</v>
      </c>
      <c r="AA768" s="274">
        <f t="shared" si="68"/>
        <v>244362.75</v>
      </c>
      <c r="AB768" s="275">
        <f t="shared" si="69"/>
        <v>244362.75</v>
      </c>
      <c r="AC768" s="275">
        <f t="shared" si="70"/>
        <v>244362.75</v>
      </c>
      <c r="AD768" s="275">
        <f t="shared" si="71"/>
        <v>244362.75</v>
      </c>
      <c r="AE768" s="276">
        <f t="shared" si="72"/>
        <v>977451</v>
      </c>
    </row>
    <row r="769" spans="2:31">
      <c r="B769" s="227" t="s">
        <v>1333</v>
      </c>
      <c r="C769" s="228" t="s">
        <v>1334</v>
      </c>
      <c r="D769" s="228" t="s">
        <v>110</v>
      </c>
      <c r="E769" s="228" t="s">
        <v>142</v>
      </c>
      <c r="F769" s="258" t="s">
        <v>102</v>
      </c>
      <c r="G769" s="374">
        <v>0.5</v>
      </c>
      <c r="H769" s="377">
        <v>5140.4017734318704</v>
      </c>
      <c r="I769" s="382">
        <v>115.6419902144599</v>
      </c>
      <c r="J769" s="349">
        <f>Table1[[#This Row],[Embellishment Area (m2)]]*Table1[[#This Row],[Construction Unit Rate ($/m)]]*Table1[[#This Row],[Embellishment Area Factor]]</f>
        <v>297223.14579080034</v>
      </c>
      <c r="K769" s="263">
        <v>10280.803546863741</v>
      </c>
      <c r="L769" s="354">
        <v>85.331826959272703</v>
      </c>
      <c r="M769" s="101">
        <f>Table1[[#This Row],[Size of land (m2)]]*Table1[[#This Row],[Land Unit Rate ($/m2)]]</f>
        <v>877279.74926325376</v>
      </c>
      <c r="N769" s="261">
        <v>2021</v>
      </c>
      <c r="O769" s="219">
        <f>ROUND(IF(Table1[[#This Row],[Valuation Year]]=2016,(Table1[[#This Row],[Total Construction Cost ($)]]+Table1[[#This Row],[Land Value]])*('General Input Sheet'!$G$38/'General Input Sheet'!$G$43),Table1[[#This Row],[Total Construction Cost ($)]]+Table1[[#This Row],[Land Value]]),0)</f>
        <v>1174503</v>
      </c>
      <c r="P769" s="139" t="str" cm="1">
        <f t="array" ref="P769">_xlfn.IFS(Table1[[#This Row],[Asset Class]]&lt;&gt;"Local","y",P$11=$E769,"y",Table1[[#This Row],[Asset Class]]="Local","")</f>
        <v/>
      </c>
      <c r="Q769" s="99" t="str" cm="1">
        <f t="array" ref="Q769">_xlfn.IFS(Table1[[#This Row],[Asset Class]]&lt;&gt;"Local","y",Q$11=$E769,"y",Table1[[#This Row],[Asset Class]]="Local","")</f>
        <v>y</v>
      </c>
      <c r="R769" s="99" t="str" cm="1">
        <f t="array" ref="R769">_xlfn.IFS(Table1[[#This Row],[Asset Class]]&lt;&gt;"Local","y",R$11=$E769,"y",Table1[[#This Row],[Asset Class]]="Local","")</f>
        <v/>
      </c>
      <c r="S769" s="358" t="str" cm="1">
        <f t="array" ref="S769">_xlfn.IFS(Table1[[#This Row],[Asset Class]]&lt;&gt;"Local","y",S$11=$E769,"y",Table1[[#This Row],[Asset Class]]="Local","")</f>
        <v/>
      </c>
      <c r="U769" s="109" t="str">
        <f>IF(Table1[[#This Row],[Asset Class]]&lt;&gt;"Local",0.25,IF(P769="y",1,""))</f>
        <v/>
      </c>
      <c r="V769" s="435">
        <f>IF(Table1[[#This Row],[Asset Class]]&lt;&gt;"Local",0.25,IF(Q769="y",1,""))</f>
        <v>1</v>
      </c>
      <c r="W769" s="435" t="str">
        <f>IF(Table1[[#This Row],[Asset Class]]&lt;&gt;"Local",0.25,IF(R769="y",1,""))</f>
        <v/>
      </c>
      <c r="X769" s="435" t="str">
        <f>IF(Table1[[#This Row],[Asset Class]]&lt;&gt;"Local",0.25,IF(S769="y",1,""))</f>
        <v/>
      </c>
      <c r="Y769" s="109">
        <f t="shared" si="67"/>
        <v>1</v>
      </c>
      <c r="AA769" s="274" t="str">
        <f t="shared" si="68"/>
        <v/>
      </c>
      <c r="AB769" s="275">
        <f t="shared" si="69"/>
        <v>1174503</v>
      </c>
      <c r="AC769" s="275" t="str">
        <f t="shared" si="70"/>
        <v/>
      </c>
      <c r="AD769" s="275" t="str">
        <f t="shared" si="71"/>
        <v/>
      </c>
      <c r="AE769" s="276">
        <f t="shared" si="72"/>
        <v>1174503</v>
      </c>
    </row>
    <row r="770" spans="2:31">
      <c r="B770" s="227" t="s">
        <v>1335</v>
      </c>
      <c r="C770" s="228" t="s">
        <v>1336</v>
      </c>
      <c r="D770" s="228" t="s">
        <v>105</v>
      </c>
      <c r="E770" s="228" t="s">
        <v>142</v>
      </c>
      <c r="F770" s="258" t="s">
        <v>130</v>
      </c>
      <c r="G770" s="374">
        <v>0.5</v>
      </c>
      <c r="H770" s="377">
        <v>6566.7756883857301</v>
      </c>
      <c r="I770" s="382">
        <v>406.79298511948269</v>
      </c>
      <c r="J770" s="349">
        <f>Table1[[#This Row],[Embellishment Area (m2)]]*Table1[[#This Row],[Construction Unit Rate ($/m)]]*Table1[[#This Row],[Embellishment Area Factor]]</f>
        <v>1335659.1424442385</v>
      </c>
      <c r="K770" s="263">
        <v>13133.55137677146</v>
      </c>
      <c r="L770" s="354">
        <v>77.249060510664719</v>
      </c>
      <c r="M770" s="101">
        <f>Table1[[#This Row],[Size of land (m2)]]*Table1[[#This Row],[Land Unit Rate ($/m2)]]</f>
        <v>1014554.5050241424</v>
      </c>
      <c r="N770" s="261">
        <v>2021</v>
      </c>
      <c r="O770" s="219">
        <f>ROUND(IF(Table1[[#This Row],[Valuation Year]]=2016,(Table1[[#This Row],[Total Construction Cost ($)]]+Table1[[#This Row],[Land Value]])*('General Input Sheet'!$G$38/'General Input Sheet'!$G$43),Table1[[#This Row],[Total Construction Cost ($)]]+Table1[[#This Row],[Land Value]]),0)</f>
        <v>2350214</v>
      </c>
      <c r="P770" s="139" t="str" cm="1">
        <f t="array" ref="P770">_xlfn.IFS(Table1[[#This Row],[Asset Class]]&lt;&gt;"Local","y",P$11=$E770,"y",Table1[[#This Row],[Asset Class]]="Local","")</f>
        <v>y</v>
      </c>
      <c r="Q770" s="99" t="str" cm="1">
        <f t="array" ref="Q770">_xlfn.IFS(Table1[[#This Row],[Asset Class]]&lt;&gt;"Local","y",Q$11=$E770,"y",Table1[[#This Row],[Asset Class]]="Local","")</f>
        <v>y</v>
      </c>
      <c r="R770" s="99" t="str" cm="1">
        <f t="array" ref="R770">_xlfn.IFS(Table1[[#This Row],[Asset Class]]&lt;&gt;"Local","y",R$11=$E770,"y",Table1[[#This Row],[Asset Class]]="Local","")</f>
        <v>y</v>
      </c>
      <c r="S770" s="358" t="str" cm="1">
        <f t="array" ref="S770">_xlfn.IFS(Table1[[#This Row],[Asset Class]]&lt;&gt;"Local","y",S$11=$E770,"y",Table1[[#This Row],[Asset Class]]="Local","")</f>
        <v>y</v>
      </c>
      <c r="U770" s="109">
        <f>IF(Table1[[#This Row],[Asset Class]]&lt;&gt;"Local",0.25,IF(P770="y",1,""))</f>
        <v>0.25</v>
      </c>
      <c r="V770" s="435">
        <f>IF(Table1[[#This Row],[Asset Class]]&lt;&gt;"Local",0.25,IF(Q770="y",1,""))</f>
        <v>0.25</v>
      </c>
      <c r="W770" s="435">
        <f>IF(Table1[[#This Row],[Asset Class]]&lt;&gt;"Local",0.25,IF(R770="y",1,""))</f>
        <v>0.25</v>
      </c>
      <c r="X770" s="435">
        <f>IF(Table1[[#This Row],[Asset Class]]&lt;&gt;"Local",0.25,IF(S770="y",1,""))</f>
        <v>0.25</v>
      </c>
      <c r="Y770" s="109">
        <f t="shared" si="67"/>
        <v>1</v>
      </c>
      <c r="AA770" s="274">
        <f t="shared" si="68"/>
        <v>587553.5</v>
      </c>
      <c r="AB770" s="275">
        <f t="shared" si="69"/>
        <v>587553.5</v>
      </c>
      <c r="AC770" s="275">
        <f t="shared" si="70"/>
        <v>587553.5</v>
      </c>
      <c r="AD770" s="275">
        <f t="shared" si="71"/>
        <v>587553.5</v>
      </c>
      <c r="AE770" s="276">
        <f t="shared" si="72"/>
        <v>2350214</v>
      </c>
    </row>
    <row r="771" spans="2:31">
      <c r="B771" s="227" t="s">
        <v>1337</v>
      </c>
      <c r="C771" s="228" t="s">
        <v>1338</v>
      </c>
      <c r="D771" s="228" t="s">
        <v>110</v>
      </c>
      <c r="E771" s="228" t="s">
        <v>142</v>
      </c>
      <c r="F771" s="258" t="s">
        <v>102</v>
      </c>
      <c r="G771" s="374">
        <v>0.5</v>
      </c>
      <c r="H771" s="377">
        <v>5593.2413101501852</v>
      </c>
      <c r="I771" s="382">
        <v>115.6419902144599</v>
      </c>
      <c r="J771" s="349">
        <f>Table1[[#This Row],[Embellishment Area (m2)]]*Table1[[#This Row],[Construction Unit Rate ($/m)]]*Table1[[#This Row],[Embellishment Area Factor]]</f>
        <v>323406.77842775028</v>
      </c>
      <c r="K771" s="263">
        <v>11186.48262030037</v>
      </c>
      <c r="L771" s="354">
        <v>85.331826959272703</v>
      </c>
      <c r="M771" s="101">
        <f>Table1[[#This Row],[Size of land (m2)]]*Table1[[#This Row],[Land Unit Rate ($/m2)]]</f>
        <v>954562.99923838268</v>
      </c>
      <c r="N771" s="261">
        <v>2021</v>
      </c>
      <c r="O771" s="219">
        <f>ROUND(IF(Table1[[#This Row],[Valuation Year]]=2016,(Table1[[#This Row],[Total Construction Cost ($)]]+Table1[[#This Row],[Land Value]])*('General Input Sheet'!$G$38/'General Input Sheet'!$G$43),Table1[[#This Row],[Total Construction Cost ($)]]+Table1[[#This Row],[Land Value]]),0)</f>
        <v>1277970</v>
      </c>
      <c r="P771" s="139" t="str" cm="1">
        <f t="array" ref="P771">_xlfn.IFS(Table1[[#This Row],[Asset Class]]&lt;&gt;"Local","y",P$11=$E771,"y",Table1[[#This Row],[Asset Class]]="Local","")</f>
        <v/>
      </c>
      <c r="Q771" s="99" t="str" cm="1">
        <f t="array" ref="Q771">_xlfn.IFS(Table1[[#This Row],[Asset Class]]&lt;&gt;"Local","y",Q$11=$E771,"y",Table1[[#This Row],[Asset Class]]="Local","")</f>
        <v>y</v>
      </c>
      <c r="R771" s="99" t="str" cm="1">
        <f t="array" ref="R771">_xlfn.IFS(Table1[[#This Row],[Asset Class]]&lt;&gt;"Local","y",R$11=$E771,"y",Table1[[#This Row],[Asset Class]]="Local","")</f>
        <v/>
      </c>
      <c r="S771" s="358" t="str" cm="1">
        <f t="array" ref="S771">_xlfn.IFS(Table1[[#This Row],[Asset Class]]&lt;&gt;"Local","y",S$11=$E771,"y",Table1[[#This Row],[Asset Class]]="Local","")</f>
        <v/>
      </c>
      <c r="U771" s="109" t="str">
        <f>IF(Table1[[#This Row],[Asset Class]]&lt;&gt;"Local",0.25,IF(P771="y",1,""))</f>
        <v/>
      </c>
      <c r="V771" s="435">
        <f>IF(Table1[[#This Row],[Asset Class]]&lt;&gt;"Local",0.25,IF(Q771="y",1,""))</f>
        <v>1</v>
      </c>
      <c r="W771" s="435" t="str">
        <f>IF(Table1[[#This Row],[Asset Class]]&lt;&gt;"Local",0.25,IF(R771="y",1,""))</f>
        <v/>
      </c>
      <c r="X771" s="435" t="str">
        <f>IF(Table1[[#This Row],[Asset Class]]&lt;&gt;"Local",0.25,IF(S771="y",1,""))</f>
        <v/>
      </c>
      <c r="Y771" s="109">
        <f t="shared" si="67"/>
        <v>1</v>
      </c>
      <c r="AA771" s="274" t="str">
        <f t="shared" si="68"/>
        <v/>
      </c>
      <c r="AB771" s="275">
        <f t="shared" si="69"/>
        <v>1277970</v>
      </c>
      <c r="AC771" s="275" t="str">
        <f t="shared" si="70"/>
        <v/>
      </c>
      <c r="AD771" s="275" t="str">
        <f t="shared" si="71"/>
        <v/>
      </c>
      <c r="AE771" s="276">
        <f t="shared" si="72"/>
        <v>1277970</v>
      </c>
    </row>
    <row r="772" spans="2:31">
      <c r="B772" s="227" t="s">
        <v>1339</v>
      </c>
      <c r="C772" s="228" t="s">
        <v>1340</v>
      </c>
      <c r="D772" s="228" t="s">
        <v>110</v>
      </c>
      <c r="E772" s="228" t="s">
        <v>142</v>
      </c>
      <c r="F772" s="258" t="s">
        <v>102</v>
      </c>
      <c r="G772" s="374">
        <v>0.5</v>
      </c>
      <c r="H772" s="378">
        <v>16189.622575849966</v>
      </c>
      <c r="I772" s="382">
        <v>115.6419902144599</v>
      </c>
      <c r="J772" s="349">
        <f>Table1[[#This Row],[Embellishment Area (m2)]]*Table1[[#This Row],[Construction Unit Rate ($/m)]]*Table1[[#This Row],[Embellishment Area Factor]]</f>
        <v>936100.08774612041</v>
      </c>
      <c r="K772" s="263">
        <v>32379.245151699932</v>
      </c>
      <c r="L772" s="354">
        <v>85.331826959272703</v>
      </c>
      <c r="M772" s="101">
        <f>Table1[[#This Row],[Size of land (m2)]]*Table1[[#This Row],[Land Unit Rate ($/m2)]]</f>
        <v>2762980.1443567281</v>
      </c>
      <c r="N772" s="261">
        <v>2021</v>
      </c>
      <c r="O772" s="101">
        <f>ROUND(IF(Table1[[#This Row],[Valuation Year]]=2016,(Table1[[#This Row],[Total Construction Cost ($)]]+Table1[[#This Row],[Land Value]])*('General Input Sheet'!$G$38/'General Input Sheet'!$G$43),Table1[[#This Row],[Total Construction Cost ($)]]+Table1[[#This Row],[Land Value]]),0)</f>
        <v>3699080</v>
      </c>
      <c r="P772" s="139" t="str" cm="1">
        <f t="array" ref="P772">_xlfn.IFS(Table1[[#This Row],[Asset Class]]&lt;&gt;"Local","y",P$11=$E772,"y",Table1[[#This Row],[Asset Class]]="Local","")</f>
        <v/>
      </c>
      <c r="Q772" s="99" t="str" cm="1">
        <f t="array" ref="Q772">_xlfn.IFS(Table1[[#This Row],[Asset Class]]&lt;&gt;"Local","y",Q$11=$E772,"y",Table1[[#This Row],[Asset Class]]="Local","")</f>
        <v>y</v>
      </c>
      <c r="R772" s="99" t="str" cm="1">
        <f t="array" ref="R772">_xlfn.IFS(Table1[[#This Row],[Asset Class]]&lt;&gt;"Local","y",R$11=$E772,"y",Table1[[#This Row],[Asset Class]]="Local","")</f>
        <v/>
      </c>
      <c r="S772" s="358" t="str" cm="1">
        <f t="array" ref="S772">_xlfn.IFS(Table1[[#This Row],[Asset Class]]&lt;&gt;"Local","y",S$11=$E772,"y",Table1[[#This Row],[Asset Class]]="Local","")</f>
        <v/>
      </c>
      <c r="U772" s="109" t="str">
        <f>IF(Table1[[#This Row],[Asset Class]]&lt;&gt;"Local",0.25,IF(P772="y",1,""))</f>
        <v/>
      </c>
      <c r="V772" s="435">
        <f>IF(Table1[[#This Row],[Asset Class]]&lt;&gt;"Local",0.25,IF(Q772="y",1,""))</f>
        <v>1</v>
      </c>
      <c r="W772" s="435" t="str">
        <f>IF(Table1[[#This Row],[Asset Class]]&lt;&gt;"Local",0.25,IF(R772="y",1,""))</f>
        <v/>
      </c>
      <c r="X772" s="435" t="str">
        <f>IF(Table1[[#This Row],[Asset Class]]&lt;&gt;"Local",0.25,IF(S772="y",1,""))</f>
        <v/>
      </c>
      <c r="Y772" s="109">
        <f t="shared" si="67"/>
        <v>1</v>
      </c>
      <c r="AA772" s="274" t="str">
        <f t="shared" si="68"/>
        <v/>
      </c>
      <c r="AB772" s="275">
        <f t="shared" si="69"/>
        <v>3699080</v>
      </c>
      <c r="AC772" s="275" t="str">
        <f t="shared" si="70"/>
        <v/>
      </c>
      <c r="AD772" s="275" t="str">
        <f t="shared" si="71"/>
        <v/>
      </c>
      <c r="AE772" s="276">
        <f t="shared" si="72"/>
        <v>3699080</v>
      </c>
    </row>
    <row r="773" spans="2:31">
      <c r="B773" s="227" t="s">
        <v>1341</v>
      </c>
      <c r="C773" s="228" t="s">
        <v>1342</v>
      </c>
      <c r="D773" s="228" t="s">
        <v>110</v>
      </c>
      <c r="E773" s="228" t="s">
        <v>142</v>
      </c>
      <c r="F773" s="258" t="s">
        <v>102</v>
      </c>
      <c r="G773" s="374">
        <v>0.5</v>
      </c>
      <c r="H773" s="378">
        <v>22648.940248029983</v>
      </c>
      <c r="I773" s="382">
        <v>115.6419902144599</v>
      </c>
      <c r="J773" s="349">
        <f>Table1[[#This Row],[Embellishment Area (m2)]]*Table1[[#This Row],[Construction Unit Rate ($/m)]]*Table1[[#This Row],[Embellishment Area Factor]]</f>
        <v>1309584.2632652852</v>
      </c>
      <c r="K773" s="263">
        <v>0</v>
      </c>
      <c r="L773" s="354">
        <v>85.331826959272703</v>
      </c>
      <c r="M773" s="101">
        <f>Table1[[#This Row],[Size of land (m2)]]*Table1[[#This Row],[Land Unit Rate ($/m2)]]</f>
        <v>0</v>
      </c>
      <c r="N773" s="261">
        <v>2021</v>
      </c>
      <c r="O773" s="101">
        <f>ROUND(IF(Table1[[#This Row],[Valuation Year]]=2016,(Table1[[#This Row],[Total Construction Cost ($)]]+Table1[[#This Row],[Land Value]])*('General Input Sheet'!$G$38/'General Input Sheet'!$G$43),Table1[[#This Row],[Total Construction Cost ($)]]+Table1[[#This Row],[Land Value]]),0)</f>
        <v>1309584</v>
      </c>
      <c r="P773" s="139" t="str" cm="1">
        <f t="array" ref="P773">_xlfn.IFS(Table1[[#This Row],[Asset Class]]&lt;&gt;"Local","y",P$11=$E773,"y",Table1[[#This Row],[Asset Class]]="Local","")</f>
        <v/>
      </c>
      <c r="Q773" s="99" t="str" cm="1">
        <f t="array" ref="Q773">_xlfn.IFS(Table1[[#This Row],[Asset Class]]&lt;&gt;"Local","y",Q$11=$E773,"y",Table1[[#This Row],[Asset Class]]="Local","")</f>
        <v>y</v>
      </c>
      <c r="R773" s="99" t="str" cm="1">
        <f t="array" ref="R773">_xlfn.IFS(Table1[[#This Row],[Asset Class]]&lt;&gt;"Local","y",R$11=$E773,"y",Table1[[#This Row],[Asset Class]]="Local","")</f>
        <v/>
      </c>
      <c r="S773" s="358" t="str" cm="1">
        <f t="array" ref="S773">_xlfn.IFS(Table1[[#This Row],[Asset Class]]&lt;&gt;"Local","y",S$11=$E773,"y",Table1[[#This Row],[Asset Class]]="Local","")</f>
        <v/>
      </c>
      <c r="U773" s="109" t="str">
        <f>IF(Table1[[#This Row],[Asset Class]]&lt;&gt;"Local",0.25,IF(P773="y",1,""))</f>
        <v/>
      </c>
      <c r="V773" s="435">
        <f>IF(Table1[[#This Row],[Asset Class]]&lt;&gt;"Local",0.25,IF(Q773="y",1,""))</f>
        <v>1</v>
      </c>
      <c r="W773" s="435" t="str">
        <f>IF(Table1[[#This Row],[Asset Class]]&lt;&gt;"Local",0.25,IF(R773="y",1,""))</f>
        <v/>
      </c>
      <c r="X773" s="435" t="str">
        <f>IF(Table1[[#This Row],[Asset Class]]&lt;&gt;"Local",0.25,IF(S773="y",1,""))</f>
        <v/>
      </c>
      <c r="Y773" s="109">
        <f t="shared" si="67"/>
        <v>1</v>
      </c>
      <c r="AA773" s="274" t="str">
        <f t="shared" si="68"/>
        <v/>
      </c>
      <c r="AB773" s="275">
        <f t="shared" si="69"/>
        <v>1309584</v>
      </c>
      <c r="AC773" s="275" t="str">
        <f t="shared" si="70"/>
        <v/>
      </c>
      <c r="AD773" s="275" t="str">
        <f t="shared" si="71"/>
        <v/>
      </c>
      <c r="AE773" s="276">
        <f t="shared" si="72"/>
        <v>1309584</v>
      </c>
    </row>
    <row r="774" spans="2:31">
      <c r="B774" s="227" t="s">
        <v>1343</v>
      </c>
      <c r="C774" s="228" t="s">
        <v>1344</v>
      </c>
      <c r="D774" s="228" t="s">
        <v>105</v>
      </c>
      <c r="E774" s="228" t="s">
        <v>142</v>
      </c>
      <c r="F774" s="258" t="s">
        <v>107</v>
      </c>
      <c r="G774" s="374">
        <v>0.5</v>
      </c>
      <c r="H774" s="378">
        <v>1371.5428285420605</v>
      </c>
      <c r="I774" s="382">
        <v>406.79298511948269</v>
      </c>
      <c r="J774" s="349">
        <f>Table1[[#This Row],[Embellishment Area (m2)]]*Table1[[#This Row],[Construction Unit Rate ($/m)]]*Table1[[#This Row],[Embellishment Area Factor]]</f>
        <v>278967.00072092185</v>
      </c>
      <c r="K774" s="263">
        <v>2743.0856570841211</v>
      </c>
      <c r="L774" s="354">
        <v>77.249060510664719</v>
      </c>
      <c r="M774" s="101">
        <f>Table1[[#This Row],[Size of land (m2)]]*Table1[[#This Row],[Land Unit Rate ($/m2)]]</f>
        <v>211900.78991002776</v>
      </c>
      <c r="N774" s="261">
        <v>2021</v>
      </c>
      <c r="O774" s="101">
        <f>ROUND(IF(Table1[[#This Row],[Valuation Year]]=2016,(Table1[[#This Row],[Total Construction Cost ($)]]+Table1[[#This Row],[Land Value]])*('General Input Sheet'!$G$38/'General Input Sheet'!$G$43),Table1[[#This Row],[Total Construction Cost ($)]]+Table1[[#This Row],[Land Value]]),0)</f>
        <v>490868</v>
      </c>
      <c r="P774" s="139" t="str" cm="1">
        <f t="array" ref="P774">_xlfn.IFS(Table1[[#This Row],[Asset Class]]&lt;&gt;"Local","y",P$11=$E774,"y",Table1[[#This Row],[Asset Class]]="Local","")</f>
        <v>y</v>
      </c>
      <c r="Q774" s="99" t="str" cm="1">
        <f t="array" ref="Q774">_xlfn.IFS(Table1[[#This Row],[Asset Class]]&lt;&gt;"Local","y",Q$11=$E774,"y",Table1[[#This Row],[Asset Class]]="Local","")</f>
        <v>y</v>
      </c>
      <c r="R774" s="99" t="str" cm="1">
        <f t="array" ref="R774">_xlfn.IFS(Table1[[#This Row],[Asset Class]]&lt;&gt;"Local","y",R$11=$E774,"y",Table1[[#This Row],[Asset Class]]="Local","")</f>
        <v>y</v>
      </c>
      <c r="S774" s="358" t="str" cm="1">
        <f t="array" ref="S774">_xlfn.IFS(Table1[[#This Row],[Asset Class]]&lt;&gt;"Local","y",S$11=$E774,"y",Table1[[#This Row],[Asset Class]]="Local","")</f>
        <v>y</v>
      </c>
      <c r="U774" s="109">
        <f>IF(Table1[[#This Row],[Asset Class]]&lt;&gt;"Local",0.25,IF(P774="y",1,""))</f>
        <v>0.25</v>
      </c>
      <c r="V774" s="435">
        <f>IF(Table1[[#This Row],[Asset Class]]&lt;&gt;"Local",0.25,IF(Q774="y",1,""))</f>
        <v>0.25</v>
      </c>
      <c r="W774" s="435">
        <f>IF(Table1[[#This Row],[Asset Class]]&lt;&gt;"Local",0.25,IF(R774="y",1,""))</f>
        <v>0.25</v>
      </c>
      <c r="X774" s="435">
        <f>IF(Table1[[#This Row],[Asset Class]]&lt;&gt;"Local",0.25,IF(S774="y",1,""))</f>
        <v>0.25</v>
      </c>
      <c r="Y774" s="109">
        <f t="shared" si="67"/>
        <v>1</v>
      </c>
      <c r="AA774" s="274">
        <f t="shared" si="68"/>
        <v>122717</v>
      </c>
      <c r="AB774" s="275">
        <f t="shared" si="69"/>
        <v>122717</v>
      </c>
      <c r="AC774" s="275">
        <f t="shared" si="70"/>
        <v>122717</v>
      </c>
      <c r="AD774" s="275">
        <f t="shared" si="71"/>
        <v>122717</v>
      </c>
      <c r="AE774" s="276">
        <f t="shared" si="72"/>
        <v>490868</v>
      </c>
    </row>
    <row r="775" spans="2:31">
      <c r="B775" s="227" t="s">
        <v>1343</v>
      </c>
      <c r="C775" s="228" t="s">
        <v>1345</v>
      </c>
      <c r="D775" s="228" t="s">
        <v>105</v>
      </c>
      <c r="E775" s="228" t="s">
        <v>142</v>
      </c>
      <c r="F775" s="258" t="s">
        <v>102</v>
      </c>
      <c r="G775" s="374">
        <v>0.5</v>
      </c>
      <c r="H775" s="377">
        <v>11647.562255756206</v>
      </c>
      <c r="I775" s="382">
        <v>406.79298511948269</v>
      </c>
      <c r="J775" s="349">
        <f>Table1[[#This Row],[Embellishment Area (m2)]]*Table1[[#This Row],[Construction Unit Rate ($/m)]]*Table1[[#This Row],[Embellishment Area Factor]]</f>
        <v>2369073.309692041</v>
      </c>
      <c r="K775" s="263">
        <v>23295.124511512411</v>
      </c>
      <c r="L775" s="354">
        <v>77.249060510664719</v>
      </c>
      <c r="M775" s="101">
        <f>Table1[[#This Row],[Size of land (m2)]]*Table1[[#This Row],[Land Unit Rate ($/m2)]]</f>
        <v>1799526.4829932912</v>
      </c>
      <c r="N775" s="261">
        <v>2021</v>
      </c>
      <c r="O775" s="219">
        <f>ROUND(IF(Table1[[#This Row],[Valuation Year]]=2016,(Table1[[#This Row],[Total Construction Cost ($)]]+Table1[[#This Row],[Land Value]])*('General Input Sheet'!$G$38/'General Input Sheet'!$G$43),Table1[[#This Row],[Total Construction Cost ($)]]+Table1[[#This Row],[Land Value]]),0)</f>
        <v>4168600</v>
      </c>
      <c r="P775" s="139" t="str" cm="1">
        <f t="array" ref="P775">_xlfn.IFS(Table1[[#This Row],[Asset Class]]&lt;&gt;"Local","y",P$11=$E775,"y",Table1[[#This Row],[Asset Class]]="Local","")</f>
        <v>y</v>
      </c>
      <c r="Q775" s="99" t="str" cm="1">
        <f t="array" ref="Q775">_xlfn.IFS(Table1[[#This Row],[Asset Class]]&lt;&gt;"Local","y",Q$11=$E775,"y",Table1[[#This Row],[Asset Class]]="Local","")</f>
        <v>y</v>
      </c>
      <c r="R775" s="99" t="str" cm="1">
        <f t="array" ref="R775">_xlfn.IFS(Table1[[#This Row],[Asset Class]]&lt;&gt;"Local","y",R$11=$E775,"y",Table1[[#This Row],[Asset Class]]="Local","")</f>
        <v>y</v>
      </c>
      <c r="S775" s="358" t="str" cm="1">
        <f t="array" ref="S775">_xlfn.IFS(Table1[[#This Row],[Asset Class]]&lt;&gt;"Local","y",S$11=$E775,"y",Table1[[#This Row],[Asset Class]]="Local","")</f>
        <v>y</v>
      </c>
      <c r="U775" s="109">
        <f>IF(Table1[[#This Row],[Asset Class]]&lt;&gt;"Local",0.25,IF(P775="y",1,""))</f>
        <v>0.25</v>
      </c>
      <c r="V775" s="435">
        <f>IF(Table1[[#This Row],[Asset Class]]&lt;&gt;"Local",0.25,IF(Q775="y",1,""))</f>
        <v>0.25</v>
      </c>
      <c r="W775" s="435">
        <f>IF(Table1[[#This Row],[Asset Class]]&lt;&gt;"Local",0.25,IF(R775="y",1,""))</f>
        <v>0.25</v>
      </c>
      <c r="X775" s="435">
        <f>IF(Table1[[#This Row],[Asset Class]]&lt;&gt;"Local",0.25,IF(S775="y",1,""))</f>
        <v>0.25</v>
      </c>
      <c r="Y775" s="109">
        <f t="shared" si="67"/>
        <v>1</v>
      </c>
      <c r="AA775" s="274">
        <f t="shared" si="68"/>
        <v>1042150</v>
      </c>
      <c r="AB775" s="275">
        <f t="shared" si="69"/>
        <v>1042150</v>
      </c>
      <c r="AC775" s="275">
        <f t="shared" si="70"/>
        <v>1042150</v>
      </c>
      <c r="AD775" s="275">
        <f t="shared" si="71"/>
        <v>1042150</v>
      </c>
      <c r="AE775" s="276">
        <f t="shared" si="72"/>
        <v>4168600</v>
      </c>
    </row>
    <row r="776" spans="2:31">
      <c r="B776" s="227" t="s">
        <v>1346</v>
      </c>
      <c r="C776" s="228" t="s">
        <v>1347</v>
      </c>
      <c r="D776" s="228" t="s">
        <v>110</v>
      </c>
      <c r="E776" s="228" t="s">
        <v>142</v>
      </c>
      <c r="F776" s="258" t="s">
        <v>107</v>
      </c>
      <c r="G776" s="374">
        <v>0.5</v>
      </c>
      <c r="H776" s="377">
        <v>8964.7281360965299</v>
      </c>
      <c r="I776" s="382">
        <v>115.6419902144599</v>
      </c>
      <c r="J776" s="349">
        <f>Table1[[#This Row],[Embellishment Area (m2)]]*Table1[[#This Row],[Construction Unit Rate ($/m)]]*Table1[[#This Row],[Embellishment Area Factor]]</f>
        <v>518349.50169488409</v>
      </c>
      <c r="K776" s="263">
        <v>17929.45627219306</v>
      </c>
      <c r="L776" s="354">
        <v>85.331826959272703</v>
      </c>
      <c r="M776" s="101">
        <f>Table1[[#This Row],[Size of land (m2)]]*Table1[[#This Row],[Land Unit Rate ($/m2)]]</f>
        <v>1529953.2600926247</v>
      </c>
      <c r="N776" s="261">
        <v>2021</v>
      </c>
      <c r="O776" s="219">
        <f>ROUND(IF(Table1[[#This Row],[Valuation Year]]=2016,(Table1[[#This Row],[Total Construction Cost ($)]]+Table1[[#This Row],[Land Value]])*('General Input Sheet'!$G$38/'General Input Sheet'!$G$43),Table1[[#This Row],[Total Construction Cost ($)]]+Table1[[#This Row],[Land Value]]),0)</f>
        <v>2048303</v>
      </c>
      <c r="P776" s="139" t="str" cm="1">
        <f t="array" ref="P776">_xlfn.IFS(Table1[[#This Row],[Asset Class]]&lt;&gt;"Local","y",P$11=$E776,"y",Table1[[#This Row],[Asset Class]]="Local","")</f>
        <v/>
      </c>
      <c r="Q776" s="99" t="str" cm="1">
        <f t="array" ref="Q776">_xlfn.IFS(Table1[[#This Row],[Asset Class]]&lt;&gt;"Local","y",Q$11=$E776,"y",Table1[[#This Row],[Asset Class]]="Local","")</f>
        <v>y</v>
      </c>
      <c r="R776" s="99" t="str" cm="1">
        <f t="array" ref="R776">_xlfn.IFS(Table1[[#This Row],[Asset Class]]&lt;&gt;"Local","y",R$11=$E776,"y",Table1[[#This Row],[Asset Class]]="Local","")</f>
        <v/>
      </c>
      <c r="S776" s="358" t="str" cm="1">
        <f t="array" ref="S776">_xlfn.IFS(Table1[[#This Row],[Asset Class]]&lt;&gt;"Local","y",S$11=$E776,"y",Table1[[#This Row],[Asset Class]]="Local","")</f>
        <v/>
      </c>
      <c r="U776" s="109" t="str">
        <f>IF(Table1[[#This Row],[Asset Class]]&lt;&gt;"Local",0.25,IF(P776="y",1,""))</f>
        <v/>
      </c>
      <c r="V776" s="435">
        <f>IF(Table1[[#This Row],[Asset Class]]&lt;&gt;"Local",0.25,IF(Q776="y",1,""))</f>
        <v>1</v>
      </c>
      <c r="W776" s="435" t="str">
        <f>IF(Table1[[#This Row],[Asset Class]]&lt;&gt;"Local",0.25,IF(R776="y",1,""))</f>
        <v/>
      </c>
      <c r="X776" s="435" t="str">
        <f>IF(Table1[[#This Row],[Asset Class]]&lt;&gt;"Local",0.25,IF(S776="y",1,""))</f>
        <v/>
      </c>
      <c r="Y776" s="109">
        <f t="shared" si="67"/>
        <v>1</v>
      </c>
      <c r="AA776" s="274" t="str">
        <f t="shared" si="68"/>
        <v/>
      </c>
      <c r="AB776" s="275">
        <f t="shared" si="69"/>
        <v>2048303</v>
      </c>
      <c r="AC776" s="275" t="str">
        <f t="shared" si="70"/>
        <v/>
      </c>
      <c r="AD776" s="275" t="str">
        <f t="shared" si="71"/>
        <v/>
      </c>
      <c r="AE776" s="276">
        <f t="shared" si="72"/>
        <v>2048303</v>
      </c>
    </row>
    <row r="777" spans="2:31">
      <c r="B777" s="227" t="s">
        <v>1348</v>
      </c>
      <c r="C777" s="228" t="s">
        <v>1349</v>
      </c>
      <c r="D777" s="228" t="s">
        <v>105</v>
      </c>
      <c r="E777" s="228" t="s">
        <v>142</v>
      </c>
      <c r="F777" s="258" t="s">
        <v>107</v>
      </c>
      <c r="G777" s="374">
        <v>0.5</v>
      </c>
      <c r="H777" s="377">
        <v>10517.791631420925</v>
      </c>
      <c r="I777" s="382">
        <v>406.79298511948269</v>
      </c>
      <c r="J777" s="349">
        <f>Table1[[#This Row],[Embellishment Area (m2)]]*Table1[[#This Row],[Construction Unit Rate ($/m)]]*Table1[[#This Row],[Embellishment Area Factor]]</f>
        <v>2139281.927305216</v>
      </c>
      <c r="K777" s="263">
        <v>21035.58326284185</v>
      </c>
      <c r="L777" s="354">
        <v>77.249060510664719</v>
      </c>
      <c r="M777" s="101">
        <f>Table1[[#This Row],[Size of land (m2)]]*Table1[[#This Row],[Land Unit Rate ($/m2)]]</f>
        <v>1624979.0443483961</v>
      </c>
      <c r="N777" s="261">
        <v>2021</v>
      </c>
      <c r="O777" s="219">
        <f>ROUND(IF(Table1[[#This Row],[Valuation Year]]=2016,(Table1[[#This Row],[Total Construction Cost ($)]]+Table1[[#This Row],[Land Value]])*('General Input Sheet'!$G$38/'General Input Sheet'!$G$43),Table1[[#This Row],[Total Construction Cost ($)]]+Table1[[#This Row],[Land Value]]),0)</f>
        <v>3764261</v>
      </c>
      <c r="P777" s="139" t="str" cm="1">
        <f t="array" ref="P777">_xlfn.IFS(Table1[[#This Row],[Asset Class]]&lt;&gt;"Local","y",P$11=$E777,"y",Table1[[#This Row],[Asset Class]]="Local","")</f>
        <v>y</v>
      </c>
      <c r="Q777" s="99" t="str" cm="1">
        <f t="array" ref="Q777">_xlfn.IFS(Table1[[#This Row],[Asset Class]]&lt;&gt;"Local","y",Q$11=$E777,"y",Table1[[#This Row],[Asset Class]]="Local","")</f>
        <v>y</v>
      </c>
      <c r="R777" s="99" t="str" cm="1">
        <f t="array" ref="R777">_xlfn.IFS(Table1[[#This Row],[Asset Class]]&lt;&gt;"Local","y",R$11=$E777,"y",Table1[[#This Row],[Asset Class]]="Local","")</f>
        <v>y</v>
      </c>
      <c r="S777" s="358" t="str" cm="1">
        <f t="array" ref="S777">_xlfn.IFS(Table1[[#This Row],[Asset Class]]&lt;&gt;"Local","y",S$11=$E777,"y",Table1[[#This Row],[Asset Class]]="Local","")</f>
        <v>y</v>
      </c>
      <c r="U777" s="109">
        <f>IF(Table1[[#This Row],[Asset Class]]&lt;&gt;"Local",0.25,IF(P777="y",1,""))</f>
        <v>0.25</v>
      </c>
      <c r="V777" s="435">
        <f>IF(Table1[[#This Row],[Asset Class]]&lt;&gt;"Local",0.25,IF(Q777="y",1,""))</f>
        <v>0.25</v>
      </c>
      <c r="W777" s="435">
        <f>IF(Table1[[#This Row],[Asset Class]]&lt;&gt;"Local",0.25,IF(R777="y",1,""))</f>
        <v>0.25</v>
      </c>
      <c r="X777" s="435">
        <f>IF(Table1[[#This Row],[Asset Class]]&lt;&gt;"Local",0.25,IF(S777="y",1,""))</f>
        <v>0.25</v>
      </c>
      <c r="Y777" s="109">
        <f t="shared" si="67"/>
        <v>1</v>
      </c>
      <c r="AA777" s="274">
        <f t="shared" si="68"/>
        <v>941065.25</v>
      </c>
      <c r="AB777" s="275">
        <f t="shared" si="69"/>
        <v>941065.25</v>
      </c>
      <c r="AC777" s="275">
        <f t="shared" si="70"/>
        <v>941065.25</v>
      </c>
      <c r="AD777" s="275">
        <f t="shared" si="71"/>
        <v>941065.25</v>
      </c>
      <c r="AE777" s="276">
        <f t="shared" si="72"/>
        <v>3764261</v>
      </c>
    </row>
    <row r="778" spans="2:31">
      <c r="B778" s="227" t="s">
        <v>1350</v>
      </c>
      <c r="C778" s="228" t="s">
        <v>1351</v>
      </c>
      <c r="D778" s="228" t="s">
        <v>105</v>
      </c>
      <c r="E778" s="228" t="s">
        <v>142</v>
      </c>
      <c r="F778" s="258" t="s">
        <v>102</v>
      </c>
      <c r="G778" s="374">
        <v>0.5</v>
      </c>
      <c r="H778" s="377">
        <v>56602.248767049801</v>
      </c>
      <c r="I778" s="382">
        <v>406.79298511948269</v>
      </c>
      <c r="J778" s="349">
        <f>Table1[[#This Row],[Embellishment Area (m2)]]*Table1[[#This Row],[Construction Unit Rate ($/m)]]*Table1[[#This Row],[Embellishment Area Factor]]</f>
        <v>11512698.870211873</v>
      </c>
      <c r="K778" s="263">
        <v>113204.4975340996</v>
      </c>
      <c r="L778" s="354">
        <v>77.249060510664719</v>
      </c>
      <c r="M778" s="101">
        <f>Table1[[#This Row],[Size of land (m2)]]*Table1[[#This Row],[Land Unit Rate ($/m2)]]</f>
        <v>8744941.0800910555</v>
      </c>
      <c r="N778" s="261">
        <v>2021</v>
      </c>
      <c r="O778" s="219">
        <f>ROUND(IF(Table1[[#This Row],[Valuation Year]]=2016,(Table1[[#This Row],[Total Construction Cost ($)]]+Table1[[#This Row],[Land Value]])*('General Input Sheet'!$G$38/'General Input Sheet'!$G$43),Table1[[#This Row],[Total Construction Cost ($)]]+Table1[[#This Row],[Land Value]]),0)</f>
        <v>20257640</v>
      </c>
      <c r="P778" s="139" t="str" cm="1">
        <f t="array" ref="P778">_xlfn.IFS(Table1[[#This Row],[Asset Class]]&lt;&gt;"Local","y",P$11=$E778,"y",Table1[[#This Row],[Asset Class]]="Local","")</f>
        <v>y</v>
      </c>
      <c r="Q778" s="99" t="str" cm="1">
        <f t="array" ref="Q778">_xlfn.IFS(Table1[[#This Row],[Asset Class]]&lt;&gt;"Local","y",Q$11=$E778,"y",Table1[[#This Row],[Asset Class]]="Local","")</f>
        <v>y</v>
      </c>
      <c r="R778" s="99" t="str" cm="1">
        <f t="array" ref="R778">_xlfn.IFS(Table1[[#This Row],[Asset Class]]&lt;&gt;"Local","y",R$11=$E778,"y",Table1[[#This Row],[Asset Class]]="Local","")</f>
        <v>y</v>
      </c>
      <c r="S778" s="358" t="str" cm="1">
        <f t="array" ref="S778">_xlfn.IFS(Table1[[#This Row],[Asset Class]]&lt;&gt;"Local","y",S$11=$E778,"y",Table1[[#This Row],[Asset Class]]="Local","")</f>
        <v>y</v>
      </c>
      <c r="U778" s="109">
        <f>IF(Table1[[#This Row],[Asset Class]]&lt;&gt;"Local",0.25,IF(P778="y",1,""))</f>
        <v>0.25</v>
      </c>
      <c r="V778" s="435">
        <f>IF(Table1[[#This Row],[Asset Class]]&lt;&gt;"Local",0.25,IF(Q778="y",1,""))</f>
        <v>0.25</v>
      </c>
      <c r="W778" s="435">
        <f>IF(Table1[[#This Row],[Asset Class]]&lt;&gt;"Local",0.25,IF(R778="y",1,""))</f>
        <v>0.25</v>
      </c>
      <c r="X778" s="435">
        <f>IF(Table1[[#This Row],[Asset Class]]&lt;&gt;"Local",0.25,IF(S778="y",1,""))</f>
        <v>0.25</v>
      </c>
      <c r="Y778" s="109">
        <f t="shared" si="67"/>
        <v>1</v>
      </c>
      <c r="AA778" s="274">
        <f t="shared" si="68"/>
        <v>5064410</v>
      </c>
      <c r="AB778" s="275">
        <f t="shared" si="69"/>
        <v>5064410</v>
      </c>
      <c r="AC778" s="275">
        <f t="shared" si="70"/>
        <v>5064410</v>
      </c>
      <c r="AD778" s="275">
        <f t="shared" si="71"/>
        <v>5064410</v>
      </c>
      <c r="AE778" s="276">
        <f t="shared" si="72"/>
        <v>20257640</v>
      </c>
    </row>
    <row r="779" spans="2:31">
      <c r="B779" s="227" t="s">
        <v>1352</v>
      </c>
      <c r="C779" s="228" t="s">
        <v>1353</v>
      </c>
      <c r="D779" s="228" t="s">
        <v>110</v>
      </c>
      <c r="E779" s="228" t="s">
        <v>142</v>
      </c>
      <c r="F779" s="258" t="s">
        <v>135</v>
      </c>
      <c r="G779" s="374">
        <v>0.5</v>
      </c>
      <c r="H779" s="377">
        <v>12998.42818200307</v>
      </c>
      <c r="I779" s="382">
        <v>115.6419902144599</v>
      </c>
      <c r="J779" s="349">
        <f>Table1[[#This Row],[Embellishment Area (m2)]]*Table1[[#This Row],[Construction Unit Rate ($/m)]]*Table1[[#This Row],[Embellishment Area Factor]]</f>
        <v>751582.05231327936</v>
      </c>
      <c r="K779" s="263">
        <v>25996.85636400614</v>
      </c>
      <c r="L779" s="354">
        <v>85.331826959272703</v>
      </c>
      <c r="M779" s="101">
        <f>Table1[[#This Row],[Size of land (m2)]]*Table1[[#This Row],[Land Unit Rate ($/m2)]]</f>
        <v>2218359.2487384393</v>
      </c>
      <c r="N779" s="261">
        <v>2021</v>
      </c>
      <c r="O779" s="219">
        <f>ROUND(IF(Table1[[#This Row],[Valuation Year]]=2016,(Table1[[#This Row],[Total Construction Cost ($)]]+Table1[[#This Row],[Land Value]])*('General Input Sheet'!$G$38/'General Input Sheet'!$G$43),Table1[[#This Row],[Total Construction Cost ($)]]+Table1[[#This Row],[Land Value]]),0)</f>
        <v>2969941</v>
      </c>
      <c r="P779" s="139" t="str" cm="1">
        <f t="array" ref="P779">_xlfn.IFS(Table1[[#This Row],[Asset Class]]&lt;&gt;"Local","y",P$11=$E779,"y",Table1[[#This Row],[Asset Class]]="Local","")</f>
        <v/>
      </c>
      <c r="Q779" s="99" t="str" cm="1">
        <f t="array" ref="Q779">_xlfn.IFS(Table1[[#This Row],[Asset Class]]&lt;&gt;"Local","y",Q$11=$E779,"y",Table1[[#This Row],[Asset Class]]="Local","")</f>
        <v>y</v>
      </c>
      <c r="R779" s="99" t="str" cm="1">
        <f t="array" ref="R779">_xlfn.IFS(Table1[[#This Row],[Asset Class]]&lt;&gt;"Local","y",R$11=$E779,"y",Table1[[#This Row],[Asset Class]]="Local","")</f>
        <v/>
      </c>
      <c r="S779" s="358" t="str" cm="1">
        <f t="array" ref="S779">_xlfn.IFS(Table1[[#This Row],[Asset Class]]&lt;&gt;"Local","y",S$11=$E779,"y",Table1[[#This Row],[Asset Class]]="Local","")</f>
        <v/>
      </c>
      <c r="U779" s="109" t="str">
        <f>IF(Table1[[#This Row],[Asset Class]]&lt;&gt;"Local",0.25,IF(P779="y",1,""))</f>
        <v/>
      </c>
      <c r="V779" s="435">
        <f>IF(Table1[[#This Row],[Asset Class]]&lt;&gt;"Local",0.25,IF(Q779="y",1,""))</f>
        <v>1</v>
      </c>
      <c r="W779" s="435" t="str">
        <f>IF(Table1[[#This Row],[Asset Class]]&lt;&gt;"Local",0.25,IF(R779="y",1,""))</f>
        <v/>
      </c>
      <c r="X779" s="435" t="str">
        <f>IF(Table1[[#This Row],[Asset Class]]&lt;&gt;"Local",0.25,IF(S779="y",1,""))</f>
        <v/>
      </c>
      <c r="Y779" s="109">
        <f t="shared" si="67"/>
        <v>1</v>
      </c>
      <c r="AA779" s="274" t="str">
        <f t="shared" si="68"/>
        <v/>
      </c>
      <c r="AB779" s="275">
        <f t="shared" si="69"/>
        <v>2969941</v>
      </c>
      <c r="AC779" s="275" t="str">
        <f t="shared" si="70"/>
        <v/>
      </c>
      <c r="AD779" s="275" t="str">
        <f t="shared" si="71"/>
        <v/>
      </c>
      <c r="AE779" s="276">
        <f t="shared" si="72"/>
        <v>2969941</v>
      </c>
    </row>
    <row r="780" spans="2:31">
      <c r="B780" s="227" t="s">
        <v>1350</v>
      </c>
      <c r="C780" s="228" t="s">
        <v>1354</v>
      </c>
      <c r="D780" s="228" t="s">
        <v>105</v>
      </c>
      <c r="E780" s="228" t="s">
        <v>142</v>
      </c>
      <c r="F780" s="258" t="s">
        <v>107</v>
      </c>
      <c r="G780" s="374">
        <v>0.5</v>
      </c>
      <c r="H780" s="377">
        <v>19732.535902403499</v>
      </c>
      <c r="I780" s="382">
        <v>406.79298511948269</v>
      </c>
      <c r="J780" s="349">
        <f>Table1[[#This Row],[Embellishment Area (m2)]]*Table1[[#This Row],[Construction Unit Rate ($/m)]]*Table1[[#This Row],[Embellishment Area Factor]]</f>
        <v>4013528.5918580424</v>
      </c>
      <c r="K780" s="263">
        <v>39465.071804806998</v>
      </c>
      <c r="L780" s="354">
        <v>77.249060510664719</v>
      </c>
      <c r="M780" s="101">
        <f>Table1[[#This Row],[Size of land (m2)]]*Table1[[#This Row],[Land Unit Rate ($/m2)]]</f>
        <v>3048639.7199072638</v>
      </c>
      <c r="N780" s="261">
        <v>2021</v>
      </c>
      <c r="O780" s="219">
        <f>ROUND(IF(Table1[[#This Row],[Valuation Year]]=2016,(Table1[[#This Row],[Total Construction Cost ($)]]+Table1[[#This Row],[Land Value]])*('General Input Sheet'!$G$38/'General Input Sheet'!$G$43),Table1[[#This Row],[Total Construction Cost ($)]]+Table1[[#This Row],[Land Value]]),0)</f>
        <v>7062168</v>
      </c>
      <c r="P780" s="139" t="str" cm="1">
        <f t="array" ref="P780">_xlfn.IFS(Table1[[#This Row],[Asset Class]]&lt;&gt;"Local","y",P$11=$E780,"y",Table1[[#This Row],[Asset Class]]="Local","")</f>
        <v>y</v>
      </c>
      <c r="Q780" s="99" t="str" cm="1">
        <f t="array" ref="Q780">_xlfn.IFS(Table1[[#This Row],[Asset Class]]&lt;&gt;"Local","y",Q$11=$E780,"y",Table1[[#This Row],[Asset Class]]="Local","")</f>
        <v>y</v>
      </c>
      <c r="R780" s="99" t="str" cm="1">
        <f t="array" ref="R780">_xlfn.IFS(Table1[[#This Row],[Asset Class]]&lt;&gt;"Local","y",R$11=$E780,"y",Table1[[#This Row],[Asset Class]]="Local","")</f>
        <v>y</v>
      </c>
      <c r="S780" s="358" t="str" cm="1">
        <f t="array" ref="S780">_xlfn.IFS(Table1[[#This Row],[Asset Class]]&lt;&gt;"Local","y",S$11=$E780,"y",Table1[[#This Row],[Asset Class]]="Local","")</f>
        <v>y</v>
      </c>
      <c r="U780" s="109">
        <f>IF(Table1[[#This Row],[Asset Class]]&lt;&gt;"Local",0.25,IF(P780="y",1,""))</f>
        <v>0.25</v>
      </c>
      <c r="V780" s="435">
        <f>IF(Table1[[#This Row],[Asset Class]]&lt;&gt;"Local",0.25,IF(Q780="y",1,""))</f>
        <v>0.25</v>
      </c>
      <c r="W780" s="435">
        <f>IF(Table1[[#This Row],[Asset Class]]&lt;&gt;"Local",0.25,IF(R780="y",1,""))</f>
        <v>0.25</v>
      </c>
      <c r="X780" s="435">
        <f>IF(Table1[[#This Row],[Asset Class]]&lt;&gt;"Local",0.25,IF(S780="y",1,""))</f>
        <v>0.25</v>
      </c>
      <c r="Y780" s="109">
        <f t="shared" si="67"/>
        <v>1</v>
      </c>
      <c r="AA780" s="274">
        <f t="shared" si="68"/>
        <v>1765542</v>
      </c>
      <c r="AB780" s="275">
        <f t="shared" si="69"/>
        <v>1765542</v>
      </c>
      <c r="AC780" s="275">
        <f t="shared" si="70"/>
        <v>1765542</v>
      </c>
      <c r="AD780" s="275">
        <f t="shared" si="71"/>
        <v>1765542</v>
      </c>
      <c r="AE780" s="276">
        <f t="shared" si="72"/>
        <v>7062168</v>
      </c>
    </row>
    <row r="781" spans="2:31">
      <c r="B781" s="227" t="s">
        <v>1350</v>
      </c>
      <c r="C781" s="228" t="s">
        <v>1355</v>
      </c>
      <c r="D781" s="228" t="s">
        <v>105</v>
      </c>
      <c r="E781" s="228" t="s">
        <v>142</v>
      </c>
      <c r="F781" s="258" t="s">
        <v>107</v>
      </c>
      <c r="G781" s="374">
        <v>0.5</v>
      </c>
      <c r="H781" s="377">
        <v>5420.0929131629046</v>
      </c>
      <c r="I781" s="382">
        <v>406.79298511948269</v>
      </c>
      <c r="J781" s="349">
        <f>Table1[[#This Row],[Embellishment Area (m2)]]*Table1[[#This Row],[Construction Unit Rate ($/m)]]*Table1[[#This Row],[Embellishment Area Factor]]</f>
        <v>1102427.8878852455</v>
      </c>
      <c r="K781" s="263">
        <v>10840.185826325809</v>
      </c>
      <c r="L781" s="354">
        <v>77.249060510664719</v>
      </c>
      <c r="M781" s="101">
        <f>Table1[[#This Row],[Size of land (m2)]]*Table1[[#This Row],[Land Unit Rate ($/m2)]]</f>
        <v>837394.1708446925</v>
      </c>
      <c r="N781" s="261">
        <v>2021</v>
      </c>
      <c r="O781" s="219">
        <f>ROUND(IF(Table1[[#This Row],[Valuation Year]]=2016,(Table1[[#This Row],[Total Construction Cost ($)]]+Table1[[#This Row],[Land Value]])*('General Input Sheet'!$G$38/'General Input Sheet'!$G$43),Table1[[#This Row],[Total Construction Cost ($)]]+Table1[[#This Row],[Land Value]]),0)</f>
        <v>1939822</v>
      </c>
      <c r="P781" s="139" t="str" cm="1">
        <f t="array" ref="P781">_xlfn.IFS(Table1[[#This Row],[Asset Class]]&lt;&gt;"Local","y",P$11=$E781,"y",Table1[[#This Row],[Asset Class]]="Local","")</f>
        <v>y</v>
      </c>
      <c r="Q781" s="99" t="str" cm="1">
        <f t="array" ref="Q781">_xlfn.IFS(Table1[[#This Row],[Asset Class]]&lt;&gt;"Local","y",Q$11=$E781,"y",Table1[[#This Row],[Asset Class]]="Local","")</f>
        <v>y</v>
      </c>
      <c r="R781" s="99" t="str" cm="1">
        <f t="array" ref="R781">_xlfn.IFS(Table1[[#This Row],[Asset Class]]&lt;&gt;"Local","y",R$11=$E781,"y",Table1[[#This Row],[Asset Class]]="Local","")</f>
        <v>y</v>
      </c>
      <c r="S781" s="358" t="str" cm="1">
        <f t="array" ref="S781">_xlfn.IFS(Table1[[#This Row],[Asset Class]]&lt;&gt;"Local","y",S$11=$E781,"y",Table1[[#This Row],[Asset Class]]="Local","")</f>
        <v>y</v>
      </c>
      <c r="U781" s="109">
        <f>IF(Table1[[#This Row],[Asset Class]]&lt;&gt;"Local",0.25,IF(P781="y",1,""))</f>
        <v>0.25</v>
      </c>
      <c r="V781" s="435">
        <f>IF(Table1[[#This Row],[Asset Class]]&lt;&gt;"Local",0.25,IF(Q781="y",1,""))</f>
        <v>0.25</v>
      </c>
      <c r="W781" s="435">
        <f>IF(Table1[[#This Row],[Asset Class]]&lt;&gt;"Local",0.25,IF(R781="y",1,""))</f>
        <v>0.25</v>
      </c>
      <c r="X781" s="435">
        <f>IF(Table1[[#This Row],[Asset Class]]&lt;&gt;"Local",0.25,IF(S781="y",1,""))</f>
        <v>0.25</v>
      </c>
      <c r="Y781" s="109">
        <f t="shared" si="67"/>
        <v>1</v>
      </c>
      <c r="AA781" s="274">
        <f t="shared" si="68"/>
        <v>484955.5</v>
      </c>
      <c r="AB781" s="275">
        <f t="shared" si="69"/>
        <v>484955.5</v>
      </c>
      <c r="AC781" s="275">
        <f t="shared" si="70"/>
        <v>484955.5</v>
      </c>
      <c r="AD781" s="275">
        <f t="shared" si="71"/>
        <v>484955.5</v>
      </c>
      <c r="AE781" s="276">
        <f t="shared" si="72"/>
        <v>1939822</v>
      </c>
    </row>
    <row r="782" spans="2:31">
      <c r="B782" s="227" t="s">
        <v>1352</v>
      </c>
      <c r="C782" s="228" t="s">
        <v>1356</v>
      </c>
      <c r="D782" s="228" t="s">
        <v>110</v>
      </c>
      <c r="E782" s="228" t="s">
        <v>142</v>
      </c>
      <c r="F782" s="258" t="s">
        <v>135</v>
      </c>
      <c r="G782" s="374">
        <v>0.5</v>
      </c>
      <c r="H782" s="377">
        <v>824.89724177363803</v>
      </c>
      <c r="I782" s="382">
        <v>115.6419902144599</v>
      </c>
      <c r="J782" s="349">
        <f>Table1[[#This Row],[Embellishment Area (m2)]]*Table1[[#This Row],[Construction Unit Rate ($/m)]]*Table1[[#This Row],[Embellishment Area Factor]]</f>
        <v>47696.379380561004</v>
      </c>
      <c r="K782" s="263">
        <v>1649.7944835472761</v>
      </c>
      <c r="L782" s="354">
        <v>85.331826959272703</v>
      </c>
      <c r="M782" s="101">
        <f>Table1[[#This Row],[Size of land (m2)]]*Table1[[#This Row],[Land Unit Rate ($/m2)]]</f>
        <v>140779.97738841883</v>
      </c>
      <c r="N782" s="261">
        <v>2021</v>
      </c>
      <c r="O782" s="219">
        <f>ROUND(IF(Table1[[#This Row],[Valuation Year]]=2016,(Table1[[#This Row],[Total Construction Cost ($)]]+Table1[[#This Row],[Land Value]])*('General Input Sheet'!$G$38/'General Input Sheet'!$G$43),Table1[[#This Row],[Total Construction Cost ($)]]+Table1[[#This Row],[Land Value]]),0)</f>
        <v>188476</v>
      </c>
      <c r="P782" s="139" t="str" cm="1">
        <f t="array" ref="P782">_xlfn.IFS(Table1[[#This Row],[Asset Class]]&lt;&gt;"Local","y",P$11=$E782,"y",Table1[[#This Row],[Asset Class]]="Local","")</f>
        <v/>
      </c>
      <c r="Q782" s="99" t="str" cm="1">
        <f t="array" ref="Q782">_xlfn.IFS(Table1[[#This Row],[Asset Class]]&lt;&gt;"Local","y",Q$11=$E782,"y",Table1[[#This Row],[Asset Class]]="Local","")</f>
        <v>y</v>
      </c>
      <c r="R782" s="99" t="str" cm="1">
        <f t="array" ref="R782">_xlfn.IFS(Table1[[#This Row],[Asset Class]]&lt;&gt;"Local","y",R$11=$E782,"y",Table1[[#This Row],[Asset Class]]="Local","")</f>
        <v/>
      </c>
      <c r="S782" s="358" t="str" cm="1">
        <f t="array" ref="S782">_xlfn.IFS(Table1[[#This Row],[Asset Class]]&lt;&gt;"Local","y",S$11=$E782,"y",Table1[[#This Row],[Asset Class]]="Local","")</f>
        <v/>
      </c>
      <c r="U782" s="109" t="str">
        <f>IF(Table1[[#This Row],[Asset Class]]&lt;&gt;"Local",0.25,IF(P782="y",1,""))</f>
        <v/>
      </c>
      <c r="V782" s="435">
        <f>IF(Table1[[#This Row],[Asset Class]]&lt;&gt;"Local",0.25,IF(Q782="y",1,""))</f>
        <v>1</v>
      </c>
      <c r="W782" s="435" t="str">
        <f>IF(Table1[[#This Row],[Asset Class]]&lt;&gt;"Local",0.25,IF(R782="y",1,""))</f>
        <v/>
      </c>
      <c r="X782" s="435" t="str">
        <f>IF(Table1[[#This Row],[Asset Class]]&lt;&gt;"Local",0.25,IF(S782="y",1,""))</f>
        <v/>
      </c>
      <c r="Y782" s="109">
        <f t="shared" si="67"/>
        <v>1</v>
      </c>
      <c r="AA782" s="274" t="str">
        <f t="shared" si="68"/>
        <v/>
      </c>
      <c r="AB782" s="275">
        <f t="shared" si="69"/>
        <v>188476</v>
      </c>
      <c r="AC782" s="275" t="str">
        <f t="shared" si="70"/>
        <v/>
      </c>
      <c r="AD782" s="275" t="str">
        <f t="shared" si="71"/>
        <v/>
      </c>
      <c r="AE782" s="276">
        <f t="shared" si="72"/>
        <v>188476</v>
      </c>
    </row>
    <row r="783" spans="2:31">
      <c r="B783" s="227" t="s">
        <v>1350</v>
      </c>
      <c r="C783" s="228" t="s">
        <v>1357</v>
      </c>
      <c r="D783" s="228" t="s">
        <v>105</v>
      </c>
      <c r="E783" s="228" t="s">
        <v>142</v>
      </c>
      <c r="F783" s="258" t="s">
        <v>107</v>
      </c>
      <c r="G783" s="374">
        <v>0.5</v>
      </c>
      <c r="H783" s="377">
        <v>621.32105093289351</v>
      </c>
      <c r="I783" s="382">
        <v>406.79298511948269</v>
      </c>
      <c r="J783" s="349">
        <f>Table1[[#This Row],[Embellishment Area (m2)]]*Table1[[#This Row],[Construction Unit Rate ($/m)]]*Table1[[#This Row],[Embellishment Area Factor]]</f>
        <v>126374.52251328295</v>
      </c>
      <c r="K783" s="263">
        <v>1242.642101865787</v>
      </c>
      <c r="L783" s="354">
        <v>77.249060510664719</v>
      </c>
      <c r="M783" s="101">
        <f>Table1[[#This Row],[Size of land (m2)]]*Table1[[#This Row],[Land Unit Rate ($/m2)]]</f>
        <v>95992.934920129774</v>
      </c>
      <c r="N783" s="261">
        <v>2021</v>
      </c>
      <c r="O783" s="219">
        <f>ROUND(IF(Table1[[#This Row],[Valuation Year]]=2016,(Table1[[#This Row],[Total Construction Cost ($)]]+Table1[[#This Row],[Land Value]])*('General Input Sheet'!$G$38/'General Input Sheet'!$G$43),Table1[[#This Row],[Total Construction Cost ($)]]+Table1[[#This Row],[Land Value]]),0)</f>
        <v>222367</v>
      </c>
      <c r="P783" s="139" t="str" cm="1">
        <f t="array" ref="P783">_xlfn.IFS(Table1[[#This Row],[Asset Class]]&lt;&gt;"Local","y",P$11=$E783,"y",Table1[[#This Row],[Asset Class]]="Local","")</f>
        <v>y</v>
      </c>
      <c r="Q783" s="99" t="str" cm="1">
        <f t="array" ref="Q783">_xlfn.IFS(Table1[[#This Row],[Asset Class]]&lt;&gt;"Local","y",Q$11=$E783,"y",Table1[[#This Row],[Asset Class]]="Local","")</f>
        <v>y</v>
      </c>
      <c r="R783" s="99" t="str" cm="1">
        <f t="array" ref="R783">_xlfn.IFS(Table1[[#This Row],[Asset Class]]&lt;&gt;"Local","y",R$11=$E783,"y",Table1[[#This Row],[Asset Class]]="Local","")</f>
        <v>y</v>
      </c>
      <c r="S783" s="358" t="str" cm="1">
        <f t="array" ref="S783">_xlfn.IFS(Table1[[#This Row],[Asset Class]]&lt;&gt;"Local","y",S$11=$E783,"y",Table1[[#This Row],[Asset Class]]="Local","")</f>
        <v>y</v>
      </c>
      <c r="U783" s="109">
        <f>IF(Table1[[#This Row],[Asset Class]]&lt;&gt;"Local",0.25,IF(P783="y",1,""))</f>
        <v>0.25</v>
      </c>
      <c r="V783" s="435">
        <f>IF(Table1[[#This Row],[Asset Class]]&lt;&gt;"Local",0.25,IF(Q783="y",1,""))</f>
        <v>0.25</v>
      </c>
      <c r="W783" s="435">
        <f>IF(Table1[[#This Row],[Asset Class]]&lt;&gt;"Local",0.25,IF(R783="y",1,""))</f>
        <v>0.25</v>
      </c>
      <c r="X783" s="435">
        <f>IF(Table1[[#This Row],[Asset Class]]&lt;&gt;"Local",0.25,IF(S783="y",1,""))</f>
        <v>0.25</v>
      </c>
      <c r="Y783" s="109">
        <f t="shared" ref="Y783:Y846" si="73">SUM(U783:X783)</f>
        <v>1</v>
      </c>
      <c r="AA783" s="274">
        <f t="shared" ref="AA783:AA846" si="74">IF(U783="","",(U783/$Y783)*$O783)</f>
        <v>55591.75</v>
      </c>
      <c r="AB783" s="275">
        <f t="shared" ref="AB783:AB846" si="75">IF(V783="","",(V783/$Y783)*$O783)</f>
        <v>55591.75</v>
      </c>
      <c r="AC783" s="275">
        <f t="shared" ref="AC783:AC846" si="76">IF(W783="","",(W783/$Y783)*$O783)</f>
        <v>55591.75</v>
      </c>
      <c r="AD783" s="275">
        <f t="shared" ref="AD783:AD846" si="77">IF(X783="","",(X783/$Y783)*$O783)</f>
        <v>55591.75</v>
      </c>
      <c r="AE783" s="276">
        <f t="shared" ref="AE783:AE846" si="78">SUM(AA783:AD783)</f>
        <v>222367</v>
      </c>
    </row>
    <row r="784" spans="2:31">
      <c r="B784" s="227" t="s">
        <v>1352</v>
      </c>
      <c r="C784" s="228" t="s">
        <v>1358</v>
      </c>
      <c r="D784" s="228" t="s">
        <v>110</v>
      </c>
      <c r="E784" s="228" t="s">
        <v>142</v>
      </c>
      <c r="F784" s="258" t="s">
        <v>135</v>
      </c>
      <c r="G784" s="374">
        <v>0.5</v>
      </c>
      <c r="H784" s="377">
        <v>16598.287813339921</v>
      </c>
      <c r="I784" s="382">
        <v>115.6419902144599</v>
      </c>
      <c r="J784" s="349">
        <f>Table1[[#This Row],[Embellishment Area (m2)]]*Table1[[#This Row],[Construction Unit Rate ($/m)]]*Table1[[#This Row],[Embellishment Area Factor]]</f>
        <v>959729.51844352204</v>
      </c>
      <c r="K784" s="263">
        <v>33196.575626679842</v>
      </c>
      <c r="L784" s="354">
        <v>85.331826959272703</v>
      </c>
      <c r="M784" s="101">
        <f>Table1[[#This Row],[Size of land (m2)]]*Table1[[#This Row],[Land Unit Rate ($/m2)]]</f>
        <v>2832724.4470162541</v>
      </c>
      <c r="N784" s="261">
        <v>2021</v>
      </c>
      <c r="O784" s="219">
        <f>ROUND(IF(Table1[[#This Row],[Valuation Year]]=2016,(Table1[[#This Row],[Total Construction Cost ($)]]+Table1[[#This Row],[Land Value]])*('General Input Sheet'!$G$38/'General Input Sheet'!$G$43),Table1[[#This Row],[Total Construction Cost ($)]]+Table1[[#This Row],[Land Value]]),0)</f>
        <v>3792454</v>
      </c>
      <c r="P784" s="139" t="str" cm="1">
        <f t="array" ref="P784">_xlfn.IFS(Table1[[#This Row],[Asset Class]]&lt;&gt;"Local","y",P$11=$E784,"y",Table1[[#This Row],[Asset Class]]="Local","")</f>
        <v/>
      </c>
      <c r="Q784" s="99" t="str" cm="1">
        <f t="array" ref="Q784">_xlfn.IFS(Table1[[#This Row],[Asset Class]]&lt;&gt;"Local","y",Q$11=$E784,"y",Table1[[#This Row],[Asset Class]]="Local","")</f>
        <v>y</v>
      </c>
      <c r="R784" s="99" t="str" cm="1">
        <f t="array" ref="R784">_xlfn.IFS(Table1[[#This Row],[Asset Class]]&lt;&gt;"Local","y",R$11=$E784,"y",Table1[[#This Row],[Asset Class]]="Local","")</f>
        <v/>
      </c>
      <c r="S784" s="358" t="str" cm="1">
        <f t="array" ref="S784">_xlfn.IFS(Table1[[#This Row],[Asset Class]]&lt;&gt;"Local","y",S$11=$E784,"y",Table1[[#This Row],[Asset Class]]="Local","")</f>
        <v/>
      </c>
      <c r="U784" s="109" t="str">
        <f>IF(Table1[[#This Row],[Asset Class]]&lt;&gt;"Local",0.25,IF(P784="y",1,""))</f>
        <v/>
      </c>
      <c r="V784" s="435">
        <f>IF(Table1[[#This Row],[Asset Class]]&lt;&gt;"Local",0.25,IF(Q784="y",1,""))</f>
        <v>1</v>
      </c>
      <c r="W784" s="435" t="str">
        <f>IF(Table1[[#This Row],[Asset Class]]&lt;&gt;"Local",0.25,IF(R784="y",1,""))</f>
        <v/>
      </c>
      <c r="X784" s="435" t="str">
        <f>IF(Table1[[#This Row],[Asset Class]]&lt;&gt;"Local",0.25,IF(S784="y",1,""))</f>
        <v/>
      </c>
      <c r="Y784" s="109">
        <f t="shared" si="73"/>
        <v>1</v>
      </c>
      <c r="AA784" s="274" t="str">
        <f t="shared" si="74"/>
        <v/>
      </c>
      <c r="AB784" s="275">
        <f t="shared" si="75"/>
        <v>3792454</v>
      </c>
      <c r="AC784" s="275" t="str">
        <f t="shared" si="76"/>
        <v/>
      </c>
      <c r="AD784" s="275" t="str">
        <f t="shared" si="77"/>
        <v/>
      </c>
      <c r="AE784" s="276">
        <f t="shared" si="78"/>
        <v>3792454</v>
      </c>
    </row>
    <row r="785" spans="2:31">
      <c r="B785" s="227" t="s">
        <v>1352</v>
      </c>
      <c r="C785" s="228" t="s">
        <v>1359</v>
      </c>
      <c r="D785" s="228" t="s">
        <v>110</v>
      </c>
      <c r="E785" s="228" t="s">
        <v>142</v>
      </c>
      <c r="F785" s="258" t="s">
        <v>135</v>
      </c>
      <c r="G785" s="374">
        <v>0.5</v>
      </c>
      <c r="H785" s="377">
        <v>8595.3884107998492</v>
      </c>
      <c r="I785" s="382">
        <v>115.6419902144599</v>
      </c>
      <c r="J785" s="349">
        <f>Table1[[#This Row],[Embellishment Area (m2)]]*Table1[[#This Row],[Construction Unit Rate ($/m)]]*Table1[[#This Row],[Embellishment Area Factor]]</f>
        <v>496993.9112455991</v>
      </c>
      <c r="K785" s="263">
        <v>17190.776821599698</v>
      </c>
      <c r="L785" s="354">
        <v>85.331826959272703</v>
      </c>
      <c r="M785" s="101">
        <f>Table1[[#This Row],[Size of land (m2)]]*Table1[[#This Row],[Land Unit Rate ($/m2)]]</f>
        <v>1466920.3930362214</v>
      </c>
      <c r="N785" s="261">
        <v>2021</v>
      </c>
      <c r="O785" s="219">
        <f>ROUND(IF(Table1[[#This Row],[Valuation Year]]=2016,(Table1[[#This Row],[Total Construction Cost ($)]]+Table1[[#This Row],[Land Value]])*('General Input Sheet'!$G$38/'General Input Sheet'!$G$43),Table1[[#This Row],[Total Construction Cost ($)]]+Table1[[#This Row],[Land Value]]),0)</f>
        <v>1963914</v>
      </c>
      <c r="P785" s="139" t="str" cm="1">
        <f t="array" ref="P785">_xlfn.IFS(Table1[[#This Row],[Asset Class]]&lt;&gt;"Local","y",P$11=$E785,"y",Table1[[#This Row],[Asset Class]]="Local","")</f>
        <v/>
      </c>
      <c r="Q785" s="99" t="str" cm="1">
        <f t="array" ref="Q785">_xlfn.IFS(Table1[[#This Row],[Asset Class]]&lt;&gt;"Local","y",Q$11=$E785,"y",Table1[[#This Row],[Asset Class]]="Local","")</f>
        <v>y</v>
      </c>
      <c r="R785" s="99" t="str" cm="1">
        <f t="array" ref="R785">_xlfn.IFS(Table1[[#This Row],[Asset Class]]&lt;&gt;"Local","y",R$11=$E785,"y",Table1[[#This Row],[Asset Class]]="Local","")</f>
        <v/>
      </c>
      <c r="S785" s="358" t="str" cm="1">
        <f t="array" ref="S785">_xlfn.IFS(Table1[[#This Row],[Asset Class]]&lt;&gt;"Local","y",S$11=$E785,"y",Table1[[#This Row],[Asset Class]]="Local","")</f>
        <v/>
      </c>
      <c r="U785" s="109" t="str">
        <f>IF(Table1[[#This Row],[Asset Class]]&lt;&gt;"Local",0.25,IF(P785="y",1,""))</f>
        <v/>
      </c>
      <c r="V785" s="435">
        <f>IF(Table1[[#This Row],[Asset Class]]&lt;&gt;"Local",0.25,IF(Q785="y",1,""))</f>
        <v>1</v>
      </c>
      <c r="W785" s="435" t="str">
        <f>IF(Table1[[#This Row],[Asset Class]]&lt;&gt;"Local",0.25,IF(R785="y",1,""))</f>
        <v/>
      </c>
      <c r="X785" s="435" t="str">
        <f>IF(Table1[[#This Row],[Asset Class]]&lt;&gt;"Local",0.25,IF(S785="y",1,""))</f>
        <v/>
      </c>
      <c r="Y785" s="109">
        <f t="shared" si="73"/>
        <v>1</v>
      </c>
      <c r="AA785" s="274" t="str">
        <f t="shared" si="74"/>
        <v/>
      </c>
      <c r="AB785" s="275">
        <f t="shared" si="75"/>
        <v>1963914</v>
      </c>
      <c r="AC785" s="275" t="str">
        <f t="shared" si="76"/>
        <v/>
      </c>
      <c r="AD785" s="275" t="str">
        <f t="shared" si="77"/>
        <v/>
      </c>
      <c r="AE785" s="276">
        <f t="shared" si="78"/>
        <v>1963914</v>
      </c>
    </row>
    <row r="786" spans="2:31">
      <c r="B786" s="227" t="s">
        <v>1350</v>
      </c>
      <c r="C786" s="228" t="s">
        <v>1360</v>
      </c>
      <c r="D786" s="228" t="s">
        <v>105</v>
      </c>
      <c r="E786" s="228" t="s">
        <v>142</v>
      </c>
      <c r="F786" s="258" t="s">
        <v>107</v>
      </c>
      <c r="G786" s="374">
        <v>0.5</v>
      </c>
      <c r="H786" s="377">
        <v>857.83699798454597</v>
      </c>
      <c r="I786" s="382">
        <v>406.79298511948269</v>
      </c>
      <c r="J786" s="349">
        <f>Table1[[#This Row],[Embellishment Area (m2)]]*Table1[[#This Row],[Construction Unit Rate ($/m)]]*Table1[[#This Row],[Embellishment Area Factor]]</f>
        <v>174481.03657803455</v>
      </c>
      <c r="K786" s="263">
        <v>1715.6739959690919</v>
      </c>
      <c r="L786" s="354">
        <v>77.249060510664719</v>
      </c>
      <c r="M786" s="101">
        <f>Table1[[#This Row],[Size of land (m2)]]*Table1[[#This Row],[Land Unit Rate ($/m2)]]</f>
        <v>132534.20433119033</v>
      </c>
      <c r="N786" s="261">
        <v>2021</v>
      </c>
      <c r="O786" s="219">
        <f>ROUND(IF(Table1[[#This Row],[Valuation Year]]=2016,(Table1[[#This Row],[Total Construction Cost ($)]]+Table1[[#This Row],[Land Value]])*('General Input Sheet'!$G$38/'General Input Sheet'!$G$43),Table1[[#This Row],[Total Construction Cost ($)]]+Table1[[#This Row],[Land Value]]),0)</f>
        <v>307015</v>
      </c>
      <c r="P786" s="139" t="str" cm="1">
        <f t="array" ref="P786">_xlfn.IFS(Table1[[#This Row],[Asset Class]]&lt;&gt;"Local","y",P$11=$E786,"y",Table1[[#This Row],[Asset Class]]="Local","")</f>
        <v>y</v>
      </c>
      <c r="Q786" s="99" t="str" cm="1">
        <f t="array" ref="Q786">_xlfn.IFS(Table1[[#This Row],[Asset Class]]&lt;&gt;"Local","y",Q$11=$E786,"y",Table1[[#This Row],[Asset Class]]="Local","")</f>
        <v>y</v>
      </c>
      <c r="R786" s="99" t="str" cm="1">
        <f t="array" ref="R786">_xlfn.IFS(Table1[[#This Row],[Asset Class]]&lt;&gt;"Local","y",R$11=$E786,"y",Table1[[#This Row],[Asset Class]]="Local","")</f>
        <v>y</v>
      </c>
      <c r="S786" s="358" t="str" cm="1">
        <f t="array" ref="S786">_xlfn.IFS(Table1[[#This Row],[Asset Class]]&lt;&gt;"Local","y",S$11=$E786,"y",Table1[[#This Row],[Asset Class]]="Local","")</f>
        <v>y</v>
      </c>
      <c r="U786" s="109">
        <f>IF(Table1[[#This Row],[Asset Class]]&lt;&gt;"Local",0.25,IF(P786="y",1,""))</f>
        <v>0.25</v>
      </c>
      <c r="V786" s="435">
        <f>IF(Table1[[#This Row],[Asset Class]]&lt;&gt;"Local",0.25,IF(Q786="y",1,""))</f>
        <v>0.25</v>
      </c>
      <c r="W786" s="435">
        <f>IF(Table1[[#This Row],[Asset Class]]&lt;&gt;"Local",0.25,IF(R786="y",1,""))</f>
        <v>0.25</v>
      </c>
      <c r="X786" s="435">
        <f>IF(Table1[[#This Row],[Asset Class]]&lt;&gt;"Local",0.25,IF(S786="y",1,""))</f>
        <v>0.25</v>
      </c>
      <c r="Y786" s="109">
        <f t="shared" si="73"/>
        <v>1</v>
      </c>
      <c r="AA786" s="274">
        <f t="shared" si="74"/>
        <v>76753.75</v>
      </c>
      <c r="AB786" s="275">
        <f t="shared" si="75"/>
        <v>76753.75</v>
      </c>
      <c r="AC786" s="275">
        <f t="shared" si="76"/>
        <v>76753.75</v>
      </c>
      <c r="AD786" s="275">
        <f t="shared" si="77"/>
        <v>76753.75</v>
      </c>
      <c r="AE786" s="276">
        <f t="shared" si="78"/>
        <v>307015</v>
      </c>
    </row>
    <row r="787" spans="2:31">
      <c r="B787" s="227" t="s">
        <v>1350</v>
      </c>
      <c r="C787" s="228" t="s">
        <v>1361</v>
      </c>
      <c r="D787" s="228" t="s">
        <v>105</v>
      </c>
      <c r="E787" s="228" t="s">
        <v>142</v>
      </c>
      <c r="F787" s="258" t="s">
        <v>107</v>
      </c>
      <c r="G787" s="374">
        <v>0.5</v>
      </c>
      <c r="H787" s="377">
        <v>46.100098056008505</v>
      </c>
      <c r="I787" s="382">
        <v>406.79298511948269</v>
      </c>
      <c r="J787" s="349">
        <f>Table1[[#This Row],[Embellishment Area (m2)]]*Table1[[#This Row],[Construction Unit Rate ($/m)]]*Table1[[#This Row],[Embellishment Area Factor]]</f>
        <v>9376.5982512522805</v>
      </c>
      <c r="K787" s="263">
        <v>92.200196112017011</v>
      </c>
      <c r="L787" s="354">
        <v>77.249060510664719</v>
      </c>
      <c r="M787" s="101">
        <f>Table1[[#This Row],[Size of land (m2)]]*Table1[[#This Row],[Land Unit Rate ($/m2)]]</f>
        <v>7122.3785285523563</v>
      </c>
      <c r="N787" s="261">
        <v>2021</v>
      </c>
      <c r="O787" s="219">
        <f>ROUND(IF(Table1[[#This Row],[Valuation Year]]=2016,(Table1[[#This Row],[Total Construction Cost ($)]]+Table1[[#This Row],[Land Value]])*('General Input Sheet'!$G$38/'General Input Sheet'!$G$43),Table1[[#This Row],[Total Construction Cost ($)]]+Table1[[#This Row],[Land Value]]),0)</f>
        <v>16499</v>
      </c>
      <c r="P787" s="139" t="str" cm="1">
        <f t="array" ref="P787">_xlfn.IFS(Table1[[#This Row],[Asset Class]]&lt;&gt;"Local","y",P$11=$E787,"y",Table1[[#This Row],[Asset Class]]="Local","")</f>
        <v>y</v>
      </c>
      <c r="Q787" s="99" t="str" cm="1">
        <f t="array" ref="Q787">_xlfn.IFS(Table1[[#This Row],[Asset Class]]&lt;&gt;"Local","y",Q$11=$E787,"y",Table1[[#This Row],[Asset Class]]="Local","")</f>
        <v>y</v>
      </c>
      <c r="R787" s="99" t="str" cm="1">
        <f t="array" ref="R787">_xlfn.IFS(Table1[[#This Row],[Asset Class]]&lt;&gt;"Local","y",R$11=$E787,"y",Table1[[#This Row],[Asset Class]]="Local","")</f>
        <v>y</v>
      </c>
      <c r="S787" s="358" t="str" cm="1">
        <f t="array" ref="S787">_xlfn.IFS(Table1[[#This Row],[Asset Class]]&lt;&gt;"Local","y",S$11=$E787,"y",Table1[[#This Row],[Asset Class]]="Local","")</f>
        <v>y</v>
      </c>
      <c r="U787" s="109">
        <f>IF(Table1[[#This Row],[Asset Class]]&lt;&gt;"Local",0.25,IF(P787="y",1,""))</f>
        <v>0.25</v>
      </c>
      <c r="V787" s="435">
        <f>IF(Table1[[#This Row],[Asset Class]]&lt;&gt;"Local",0.25,IF(Q787="y",1,""))</f>
        <v>0.25</v>
      </c>
      <c r="W787" s="435">
        <f>IF(Table1[[#This Row],[Asset Class]]&lt;&gt;"Local",0.25,IF(R787="y",1,""))</f>
        <v>0.25</v>
      </c>
      <c r="X787" s="435">
        <f>IF(Table1[[#This Row],[Asset Class]]&lt;&gt;"Local",0.25,IF(S787="y",1,""))</f>
        <v>0.25</v>
      </c>
      <c r="Y787" s="109">
        <f t="shared" si="73"/>
        <v>1</v>
      </c>
      <c r="AA787" s="274">
        <f t="shared" si="74"/>
        <v>4124.75</v>
      </c>
      <c r="AB787" s="275">
        <f t="shared" si="75"/>
        <v>4124.75</v>
      </c>
      <c r="AC787" s="275">
        <f t="shared" si="76"/>
        <v>4124.75</v>
      </c>
      <c r="AD787" s="275">
        <f t="shared" si="77"/>
        <v>4124.75</v>
      </c>
      <c r="AE787" s="276">
        <f t="shared" si="78"/>
        <v>16499</v>
      </c>
    </row>
    <row r="788" spans="2:31">
      <c r="B788" s="227" t="s">
        <v>1362</v>
      </c>
      <c r="C788" s="228" t="s">
        <v>1363</v>
      </c>
      <c r="D788" s="228" t="s">
        <v>100</v>
      </c>
      <c r="E788" s="228" t="s">
        <v>142</v>
      </c>
      <c r="F788" s="258" t="s">
        <v>130</v>
      </c>
      <c r="G788" s="374">
        <v>0.5</v>
      </c>
      <c r="H788" s="378">
        <v>50357.371232294849</v>
      </c>
      <c r="I788" s="382">
        <v>236.89696198394208</v>
      </c>
      <c r="J788" s="349">
        <f>Table1[[#This Row],[Embellishment Area (m2)]]*Table1[[#This Row],[Construction Unit Rate ($/m)]]*Table1[[#This Row],[Embellishment Area Factor]]</f>
        <v>5964754.1292141052</v>
      </c>
      <c r="K788" s="263">
        <v>100714.7424645897</v>
      </c>
      <c r="L788" s="354">
        <v>76.269268802397988</v>
      </c>
      <c r="M788" s="101">
        <f>Table1[[#This Row],[Size of land (m2)]]*Table1[[#This Row],[Land Unit Rate ($/m2)]]</f>
        <v>7681439.765396079</v>
      </c>
      <c r="N788" s="261">
        <v>2021</v>
      </c>
      <c r="O788" s="101">
        <f>ROUND(IF(Table1[[#This Row],[Valuation Year]]=2016,(Table1[[#This Row],[Total Construction Cost ($)]]+Table1[[#This Row],[Land Value]])*('General Input Sheet'!$G$38/'General Input Sheet'!$G$43),Table1[[#This Row],[Total Construction Cost ($)]]+Table1[[#This Row],[Land Value]]),0)</f>
        <v>13646194</v>
      </c>
      <c r="P788" s="139" t="str" cm="1">
        <f t="array" ref="P788">_xlfn.IFS(Table1[[#This Row],[Asset Class]]&lt;&gt;"Local","y",P$11=$E788,"y",Table1[[#This Row],[Asset Class]]="Local","")</f>
        <v>y</v>
      </c>
      <c r="Q788" s="99" t="str" cm="1">
        <f t="array" ref="Q788">_xlfn.IFS(Table1[[#This Row],[Asset Class]]&lt;&gt;"Local","y",Q$11=$E788,"y",Table1[[#This Row],[Asset Class]]="Local","")</f>
        <v>y</v>
      </c>
      <c r="R788" s="99" t="str" cm="1">
        <f t="array" ref="R788">_xlfn.IFS(Table1[[#This Row],[Asset Class]]&lt;&gt;"Local","y",R$11=$E788,"y",Table1[[#This Row],[Asset Class]]="Local","")</f>
        <v>y</v>
      </c>
      <c r="S788" s="358" t="str" cm="1">
        <f t="array" ref="S788">_xlfn.IFS(Table1[[#This Row],[Asset Class]]&lt;&gt;"Local","y",S$11=$E788,"y",Table1[[#This Row],[Asset Class]]="Local","")</f>
        <v>y</v>
      </c>
      <c r="U788" s="109">
        <f>IF(Table1[[#This Row],[Asset Class]]&lt;&gt;"Local",0.25,IF(P788="y",1,""))</f>
        <v>0.25</v>
      </c>
      <c r="V788" s="435">
        <f>IF(Table1[[#This Row],[Asset Class]]&lt;&gt;"Local",0.25,IF(Q788="y",1,""))</f>
        <v>0.25</v>
      </c>
      <c r="W788" s="435">
        <f>IF(Table1[[#This Row],[Asset Class]]&lt;&gt;"Local",0.25,IF(R788="y",1,""))</f>
        <v>0.25</v>
      </c>
      <c r="X788" s="435">
        <f>IF(Table1[[#This Row],[Asset Class]]&lt;&gt;"Local",0.25,IF(S788="y",1,""))</f>
        <v>0.25</v>
      </c>
      <c r="Y788" s="109">
        <f t="shared" si="73"/>
        <v>1</v>
      </c>
      <c r="AA788" s="274">
        <f t="shared" si="74"/>
        <v>3411548.5</v>
      </c>
      <c r="AB788" s="275">
        <f t="shared" si="75"/>
        <v>3411548.5</v>
      </c>
      <c r="AC788" s="275">
        <f t="shared" si="76"/>
        <v>3411548.5</v>
      </c>
      <c r="AD788" s="275">
        <f t="shared" si="77"/>
        <v>3411548.5</v>
      </c>
      <c r="AE788" s="276">
        <f t="shared" si="78"/>
        <v>13646194</v>
      </c>
    </row>
    <row r="789" spans="2:31">
      <c r="B789" s="227" t="s">
        <v>1364</v>
      </c>
      <c r="C789" s="228" t="s">
        <v>1365</v>
      </c>
      <c r="D789" s="228" t="s">
        <v>105</v>
      </c>
      <c r="E789" s="228" t="s">
        <v>142</v>
      </c>
      <c r="F789" s="258" t="s">
        <v>107</v>
      </c>
      <c r="G789" s="374">
        <v>0.5</v>
      </c>
      <c r="H789" s="378">
        <v>9519.0082504094753</v>
      </c>
      <c r="I789" s="382">
        <v>406.79298511948269</v>
      </c>
      <c r="J789" s="349">
        <f>Table1[[#This Row],[Embellishment Area (m2)]]*Table1[[#This Row],[Construction Unit Rate ($/m)]]*Table1[[#This Row],[Embellishment Area Factor]]</f>
        <v>1936132.8907805274</v>
      </c>
      <c r="K789" s="263">
        <v>19038.016500818951</v>
      </c>
      <c r="L789" s="354">
        <v>77.249060510664719</v>
      </c>
      <c r="M789" s="101">
        <f>Table1[[#This Row],[Size of land (m2)]]*Table1[[#This Row],[Land Unit Rate ($/m2)]]</f>
        <v>1470668.8886747966</v>
      </c>
      <c r="N789" s="261">
        <v>2021</v>
      </c>
      <c r="O789" s="101">
        <f>ROUND(IF(Table1[[#This Row],[Valuation Year]]=2016,(Table1[[#This Row],[Total Construction Cost ($)]]+Table1[[#This Row],[Land Value]])*('General Input Sheet'!$G$38/'General Input Sheet'!$G$43),Table1[[#This Row],[Total Construction Cost ($)]]+Table1[[#This Row],[Land Value]]),0)</f>
        <v>3406802</v>
      </c>
      <c r="P789" s="139" t="str" cm="1">
        <f t="array" ref="P789">_xlfn.IFS(Table1[[#This Row],[Asset Class]]&lt;&gt;"Local","y",P$11=$E789,"y",Table1[[#This Row],[Asset Class]]="Local","")</f>
        <v>y</v>
      </c>
      <c r="Q789" s="99" t="str" cm="1">
        <f t="array" ref="Q789">_xlfn.IFS(Table1[[#This Row],[Asset Class]]&lt;&gt;"Local","y",Q$11=$E789,"y",Table1[[#This Row],[Asset Class]]="Local","")</f>
        <v>y</v>
      </c>
      <c r="R789" s="99" t="str" cm="1">
        <f t="array" ref="R789">_xlfn.IFS(Table1[[#This Row],[Asset Class]]&lt;&gt;"Local","y",R$11=$E789,"y",Table1[[#This Row],[Asset Class]]="Local","")</f>
        <v>y</v>
      </c>
      <c r="S789" s="358" t="str" cm="1">
        <f t="array" ref="S789">_xlfn.IFS(Table1[[#This Row],[Asset Class]]&lt;&gt;"Local","y",S$11=$E789,"y",Table1[[#This Row],[Asset Class]]="Local","")</f>
        <v>y</v>
      </c>
      <c r="U789" s="109">
        <f>IF(Table1[[#This Row],[Asset Class]]&lt;&gt;"Local",0.25,IF(P789="y",1,""))</f>
        <v>0.25</v>
      </c>
      <c r="V789" s="435">
        <f>IF(Table1[[#This Row],[Asset Class]]&lt;&gt;"Local",0.25,IF(Q789="y",1,""))</f>
        <v>0.25</v>
      </c>
      <c r="W789" s="435">
        <f>IF(Table1[[#This Row],[Asset Class]]&lt;&gt;"Local",0.25,IF(R789="y",1,""))</f>
        <v>0.25</v>
      </c>
      <c r="X789" s="435">
        <f>IF(Table1[[#This Row],[Asset Class]]&lt;&gt;"Local",0.25,IF(S789="y",1,""))</f>
        <v>0.25</v>
      </c>
      <c r="Y789" s="109">
        <f t="shared" si="73"/>
        <v>1</v>
      </c>
      <c r="AA789" s="274">
        <f t="shared" si="74"/>
        <v>851700.5</v>
      </c>
      <c r="AB789" s="275">
        <f t="shared" si="75"/>
        <v>851700.5</v>
      </c>
      <c r="AC789" s="275">
        <f t="shared" si="76"/>
        <v>851700.5</v>
      </c>
      <c r="AD789" s="275">
        <f t="shared" si="77"/>
        <v>851700.5</v>
      </c>
      <c r="AE789" s="276">
        <f t="shared" si="78"/>
        <v>3406802</v>
      </c>
    </row>
    <row r="790" spans="2:31">
      <c r="B790" s="227" t="s">
        <v>1364</v>
      </c>
      <c r="C790" s="228" t="s">
        <v>1366</v>
      </c>
      <c r="D790" s="228" t="s">
        <v>105</v>
      </c>
      <c r="E790" s="228" t="s">
        <v>142</v>
      </c>
      <c r="F790" s="258" t="s">
        <v>102</v>
      </c>
      <c r="G790" s="374">
        <v>0.5</v>
      </c>
      <c r="H790" s="377">
        <v>51500.321130352349</v>
      </c>
      <c r="I790" s="382">
        <v>406.79298511948269</v>
      </c>
      <c r="J790" s="349">
        <f>Table1[[#This Row],[Embellishment Area (m2)]]*Table1[[#This Row],[Construction Unit Rate ($/m)]]*Table1[[#This Row],[Embellishment Area Factor]]</f>
        <v>10474984.683614003</v>
      </c>
      <c r="K790" s="263">
        <v>103000.6422607047</v>
      </c>
      <c r="L790" s="354">
        <v>77.249060510664719</v>
      </c>
      <c r="M790" s="101">
        <f>Table1[[#This Row],[Size of land (m2)]]*Table1[[#This Row],[Land Unit Rate ($/m2)]]</f>
        <v>7956702.8466345072</v>
      </c>
      <c r="N790" s="261">
        <v>2021</v>
      </c>
      <c r="O790" s="219">
        <f>ROUND(IF(Table1[[#This Row],[Valuation Year]]=2016,(Table1[[#This Row],[Total Construction Cost ($)]]+Table1[[#This Row],[Land Value]])*('General Input Sheet'!$G$38/'General Input Sheet'!$G$43),Table1[[#This Row],[Total Construction Cost ($)]]+Table1[[#This Row],[Land Value]]),0)</f>
        <v>18431688</v>
      </c>
      <c r="P790" s="139" t="str" cm="1">
        <f t="array" ref="P790">_xlfn.IFS(Table1[[#This Row],[Asset Class]]&lt;&gt;"Local","y",P$11=$E790,"y",Table1[[#This Row],[Asset Class]]="Local","")</f>
        <v>y</v>
      </c>
      <c r="Q790" s="99" t="str" cm="1">
        <f t="array" ref="Q790">_xlfn.IFS(Table1[[#This Row],[Asset Class]]&lt;&gt;"Local","y",Q$11=$E790,"y",Table1[[#This Row],[Asset Class]]="Local","")</f>
        <v>y</v>
      </c>
      <c r="R790" s="99" t="str" cm="1">
        <f t="array" ref="R790">_xlfn.IFS(Table1[[#This Row],[Asset Class]]&lt;&gt;"Local","y",R$11=$E790,"y",Table1[[#This Row],[Asset Class]]="Local","")</f>
        <v>y</v>
      </c>
      <c r="S790" s="358" t="str" cm="1">
        <f t="array" ref="S790">_xlfn.IFS(Table1[[#This Row],[Asset Class]]&lt;&gt;"Local","y",S$11=$E790,"y",Table1[[#This Row],[Asset Class]]="Local","")</f>
        <v>y</v>
      </c>
      <c r="U790" s="109">
        <f>IF(Table1[[#This Row],[Asset Class]]&lt;&gt;"Local",0.25,IF(P790="y",1,""))</f>
        <v>0.25</v>
      </c>
      <c r="V790" s="435">
        <f>IF(Table1[[#This Row],[Asset Class]]&lt;&gt;"Local",0.25,IF(Q790="y",1,""))</f>
        <v>0.25</v>
      </c>
      <c r="W790" s="435">
        <f>IF(Table1[[#This Row],[Asset Class]]&lt;&gt;"Local",0.25,IF(R790="y",1,""))</f>
        <v>0.25</v>
      </c>
      <c r="X790" s="435">
        <f>IF(Table1[[#This Row],[Asset Class]]&lt;&gt;"Local",0.25,IF(S790="y",1,""))</f>
        <v>0.25</v>
      </c>
      <c r="Y790" s="109">
        <f t="shared" si="73"/>
        <v>1</v>
      </c>
      <c r="AA790" s="274">
        <f t="shared" si="74"/>
        <v>4607922</v>
      </c>
      <c r="AB790" s="275">
        <f t="shared" si="75"/>
        <v>4607922</v>
      </c>
      <c r="AC790" s="275">
        <f t="shared" si="76"/>
        <v>4607922</v>
      </c>
      <c r="AD790" s="275">
        <f t="shared" si="77"/>
        <v>4607922</v>
      </c>
      <c r="AE790" s="276">
        <f t="shared" si="78"/>
        <v>18431688</v>
      </c>
    </row>
    <row r="791" spans="2:31">
      <c r="B791" s="227" t="s">
        <v>1364</v>
      </c>
      <c r="C791" s="228" t="s">
        <v>1367</v>
      </c>
      <c r="D791" s="228" t="s">
        <v>105</v>
      </c>
      <c r="E791" s="228" t="s">
        <v>142</v>
      </c>
      <c r="F791" s="258" t="s">
        <v>102</v>
      </c>
      <c r="G791" s="374">
        <v>0.5</v>
      </c>
      <c r="H791" s="377">
        <v>317.72868165730523</v>
      </c>
      <c r="I791" s="382">
        <v>406.79298511948269</v>
      </c>
      <c r="J791" s="349">
        <f>Table1[[#This Row],[Embellishment Area (m2)]]*Table1[[#This Row],[Construction Unit Rate ($/m)]]*Table1[[#This Row],[Embellishment Area Factor]]</f>
        <v>64624.899434726511</v>
      </c>
      <c r="K791" s="263">
        <v>635.45736331461046</v>
      </c>
      <c r="L791" s="354">
        <v>77.249060510664719</v>
      </c>
      <c r="M791" s="101">
        <f>Table1[[#This Row],[Size of land (m2)]]*Table1[[#This Row],[Land Unit Rate ($/m2)]]</f>
        <v>49088.484310637796</v>
      </c>
      <c r="N791" s="261">
        <v>2021</v>
      </c>
      <c r="O791" s="219">
        <f>ROUND(IF(Table1[[#This Row],[Valuation Year]]=2016,(Table1[[#This Row],[Total Construction Cost ($)]]+Table1[[#This Row],[Land Value]])*('General Input Sheet'!$G$38/'General Input Sheet'!$G$43),Table1[[#This Row],[Total Construction Cost ($)]]+Table1[[#This Row],[Land Value]]),0)</f>
        <v>113713</v>
      </c>
      <c r="P791" s="139" t="str" cm="1">
        <f t="array" ref="P791">_xlfn.IFS(Table1[[#This Row],[Asset Class]]&lt;&gt;"Local","y",P$11=$E791,"y",Table1[[#This Row],[Asset Class]]="Local","")</f>
        <v>y</v>
      </c>
      <c r="Q791" s="99" t="str" cm="1">
        <f t="array" ref="Q791">_xlfn.IFS(Table1[[#This Row],[Asset Class]]&lt;&gt;"Local","y",Q$11=$E791,"y",Table1[[#This Row],[Asset Class]]="Local","")</f>
        <v>y</v>
      </c>
      <c r="R791" s="99" t="str" cm="1">
        <f t="array" ref="R791">_xlfn.IFS(Table1[[#This Row],[Asset Class]]&lt;&gt;"Local","y",R$11=$E791,"y",Table1[[#This Row],[Asset Class]]="Local","")</f>
        <v>y</v>
      </c>
      <c r="S791" s="358" t="str" cm="1">
        <f t="array" ref="S791">_xlfn.IFS(Table1[[#This Row],[Asset Class]]&lt;&gt;"Local","y",S$11=$E791,"y",Table1[[#This Row],[Asset Class]]="Local","")</f>
        <v>y</v>
      </c>
      <c r="U791" s="109">
        <f>IF(Table1[[#This Row],[Asset Class]]&lt;&gt;"Local",0.25,IF(P791="y",1,""))</f>
        <v>0.25</v>
      </c>
      <c r="V791" s="435">
        <f>IF(Table1[[#This Row],[Asset Class]]&lt;&gt;"Local",0.25,IF(Q791="y",1,""))</f>
        <v>0.25</v>
      </c>
      <c r="W791" s="435">
        <f>IF(Table1[[#This Row],[Asset Class]]&lt;&gt;"Local",0.25,IF(R791="y",1,""))</f>
        <v>0.25</v>
      </c>
      <c r="X791" s="435">
        <f>IF(Table1[[#This Row],[Asset Class]]&lt;&gt;"Local",0.25,IF(S791="y",1,""))</f>
        <v>0.25</v>
      </c>
      <c r="Y791" s="109">
        <f t="shared" si="73"/>
        <v>1</v>
      </c>
      <c r="AA791" s="274">
        <f t="shared" si="74"/>
        <v>28428.25</v>
      </c>
      <c r="AB791" s="275">
        <f t="shared" si="75"/>
        <v>28428.25</v>
      </c>
      <c r="AC791" s="275">
        <f t="shared" si="76"/>
        <v>28428.25</v>
      </c>
      <c r="AD791" s="275">
        <f t="shared" si="77"/>
        <v>28428.25</v>
      </c>
      <c r="AE791" s="276">
        <f t="shared" si="78"/>
        <v>113713</v>
      </c>
    </row>
    <row r="792" spans="2:31">
      <c r="B792" s="227" t="s">
        <v>1364</v>
      </c>
      <c r="C792" s="228" t="s">
        <v>1368</v>
      </c>
      <c r="D792" s="228" t="s">
        <v>105</v>
      </c>
      <c r="E792" s="228" t="s">
        <v>142</v>
      </c>
      <c r="F792" s="258" t="s">
        <v>135</v>
      </c>
      <c r="G792" s="374">
        <v>0.5</v>
      </c>
      <c r="H792" s="377">
        <v>73029.234465001355</v>
      </c>
      <c r="I792" s="382">
        <v>406.79298511948269</v>
      </c>
      <c r="J792" s="349">
        <f>Table1[[#This Row],[Embellishment Area (m2)]]*Table1[[#This Row],[Construction Unit Rate ($/m)]]*Table1[[#This Row],[Embellishment Area Factor]]</f>
        <v>14853890.144504255</v>
      </c>
      <c r="K792" s="263">
        <v>146058.46893000271</v>
      </c>
      <c r="L792" s="354">
        <v>77.249060510664719</v>
      </c>
      <c r="M792" s="101">
        <f>Table1[[#This Row],[Size of land (m2)]]*Table1[[#This Row],[Land Unit Rate ($/m2)]]</f>
        <v>11282879.504468823</v>
      </c>
      <c r="N792" s="261">
        <v>2021</v>
      </c>
      <c r="O792" s="219">
        <f>ROUND(IF(Table1[[#This Row],[Valuation Year]]=2016,(Table1[[#This Row],[Total Construction Cost ($)]]+Table1[[#This Row],[Land Value]])*('General Input Sheet'!$G$38/'General Input Sheet'!$G$43),Table1[[#This Row],[Total Construction Cost ($)]]+Table1[[#This Row],[Land Value]]),0)</f>
        <v>26136770</v>
      </c>
      <c r="P792" s="139" t="str" cm="1">
        <f t="array" ref="P792">_xlfn.IFS(Table1[[#This Row],[Asset Class]]&lt;&gt;"Local","y",P$11=$E792,"y",Table1[[#This Row],[Asset Class]]="Local","")</f>
        <v>y</v>
      </c>
      <c r="Q792" s="99" t="str" cm="1">
        <f t="array" ref="Q792">_xlfn.IFS(Table1[[#This Row],[Asset Class]]&lt;&gt;"Local","y",Q$11=$E792,"y",Table1[[#This Row],[Asset Class]]="Local","")</f>
        <v>y</v>
      </c>
      <c r="R792" s="99" t="str" cm="1">
        <f t="array" ref="R792">_xlfn.IFS(Table1[[#This Row],[Asset Class]]&lt;&gt;"Local","y",R$11=$E792,"y",Table1[[#This Row],[Asset Class]]="Local","")</f>
        <v>y</v>
      </c>
      <c r="S792" s="358" t="str" cm="1">
        <f t="array" ref="S792">_xlfn.IFS(Table1[[#This Row],[Asset Class]]&lt;&gt;"Local","y",S$11=$E792,"y",Table1[[#This Row],[Asset Class]]="Local","")</f>
        <v>y</v>
      </c>
      <c r="U792" s="109">
        <f>IF(Table1[[#This Row],[Asset Class]]&lt;&gt;"Local",0.25,IF(P792="y",1,""))</f>
        <v>0.25</v>
      </c>
      <c r="V792" s="435">
        <f>IF(Table1[[#This Row],[Asset Class]]&lt;&gt;"Local",0.25,IF(Q792="y",1,""))</f>
        <v>0.25</v>
      </c>
      <c r="W792" s="435">
        <f>IF(Table1[[#This Row],[Asset Class]]&lt;&gt;"Local",0.25,IF(R792="y",1,""))</f>
        <v>0.25</v>
      </c>
      <c r="X792" s="435">
        <f>IF(Table1[[#This Row],[Asset Class]]&lt;&gt;"Local",0.25,IF(S792="y",1,""))</f>
        <v>0.25</v>
      </c>
      <c r="Y792" s="109">
        <f t="shared" si="73"/>
        <v>1</v>
      </c>
      <c r="AA792" s="274">
        <f t="shared" si="74"/>
        <v>6534192.5</v>
      </c>
      <c r="AB792" s="275">
        <f t="shared" si="75"/>
        <v>6534192.5</v>
      </c>
      <c r="AC792" s="275">
        <f t="shared" si="76"/>
        <v>6534192.5</v>
      </c>
      <c r="AD792" s="275">
        <f t="shared" si="77"/>
        <v>6534192.5</v>
      </c>
      <c r="AE792" s="276">
        <f t="shared" si="78"/>
        <v>26136770</v>
      </c>
    </row>
    <row r="793" spans="2:31">
      <c r="B793" s="227" t="s">
        <v>1369</v>
      </c>
      <c r="C793" s="228" t="s">
        <v>1370</v>
      </c>
      <c r="D793" s="228" t="s">
        <v>105</v>
      </c>
      <c r="E793" s="228" t="s">
        <v>142</v>
      </c>
      <c r="F793" s="258" t="s">
        <v>135</v>
      </c>
      <c r="G793" s="374">
        <v>0.5</v>
      </c>
      <c r="H793" s="377">
        <v>20834.013005454166</v>
      </c>
      <c r="I793" s="382">
        <v>406.79298511948269</v>
      </c>
      <c r="J793" s="349">
        <f>Table1[[#This Row],[Embellishment Area (m2)]]*Table1[[#This Row],[Construction Unit Rate ($/m)]]*Table1[[#This Row],[Embellishment Area Factor]]</f>
        <v>4237565.171253413</v>
      </c>
      <c r="K793" s="263">
        <v>0</v>
      </c>
      <c r="L793" s="354">
        <v>77.249060510664719</v>
      </c>
      <c r="M793" s="101">
        <f>Table1[[#This Row],[Size of land (m2)]]*Table1[[#This Row],[Land Unit Rate ($/m2)]]</f>
        <v>0</v>
      </c>
      <c r="N793" s="261">
        <v>2021</v>
      </c>
      <c r="O793" s="219">
        <f>ROUND(IF(Table1[[#This Row],[Valuation Year]]=2016,(Table1[[#This Row],[Total Construction Cost ($)]]+Table1[[#This Row],[Land Value]])*('General Input Sheet'!$G$38/'General Input Sheet'!$G$43),Table1[[#This Row],[Total Construction Cost ($)]]+Table1[[#This Row],[Land Value]]),0)</f>
        <v>4237565</v>
      </c>
      <c r="P793" s="139" t="str" cm="1">
        <f t="array" ref="P793">_xlfn.IFS(Table1[[#This Row],[Asset Class]]&lt;&gt;"Local","y",P$11=$E793,"y",Table1[[#This Row],[Asset Class]]="Local","")</f>
        <v>y</v>
      </c>
      <c r="Q793" s="99" t="str" cm="1">
        <f t="array" ref="Q793">_xlfn.IFS(Table1[[#This Row],[Asset Class]]&lt;&gt;"Local","y",Q$11=$E793,"y",Table1[[#This Row],[Asset Class]]="Local","")</f>
        <v>y</v>
      </c>
      <c r="R793" s="99" t="str" cm="1">
        <f t="array" ref="R793">_xlfn.IFS(Table1[[#This Row],[Asset Class]]&lt;&gt;"Local","y",R$11=$E793,"y",Table1[[#This Row],[Asset Class]]="Local","")</f>
        <v>y</v>
      </c>
      <c r="S793" s="358" t="str" cm="1">
        <f t="array" ref="S793">_xlfn.IFS(Table1[[#This Row],[Asset Class]]&lt;&gt;"Local","y",S$11=$E793,"y",Table1[[#This Row],[Asset Class]]="Local","")</f>
        <v>y</v>
      </c>
      <c r="U793" s="109">
        <f>IF(Table1[[#This Row],[Asset Class]]&lt;&gt;"Local",0.25,IF(P793="y",1,""))</f>
        <v>0.25</v>
      </c>
      <c r="V793" s="435">
        <f>IF(Table1[[#This Row],[Asset Class]]&lt;&gt;"Local",0.25,IF(Q793="y",1,""))</f>
        <v>0.25</v>
      </c>
      <c r="W793" s="435">
        <f>IF(Table1[[#This Row],[Asset Class]]&lt;&gt;"Local",0.25,IF(R793="y",1,""))</f>
        <v>0.25</v>
      </c>
      <c r="X793" s="435">
        <f>IF(Table1[[#This Row],[Asset Class]]&lt;&gt;"Local",0.25,IF(S793="y",1,""))</f>
        <v>0.25</v>
      </c>
      <c r="Y793" s="109">
        <f t="shared" si="73"/>
        <v>1</v>
      </c>
      <c r="AA793" s="274">
        <f t="shared" si="74"/>
        <v>1059391.25</v>
      </c>
      <c r="AB793" s="275">
        <f t="shared" si="75"/>
        <v>1059391.25</v>
      </c>
      <c r="AC793" s="275">
        <f t="shared" si="76"/>
        <v>1059391.25</v>
      </c>
      <c r="AD793" s="275">
        <f t="shared" si="77"/>
        <v>1059391.25</v>
      </c>
      <c r="AE793" s="276">
        <f t="shared" si="78"/>
        <v>4237565</v>
      </c>
    </row>
    <row r="794" spans="2:31">
      <c r="B794" s="227" t="s">
        <v>1371</v>
      </c>
      <c r="C794" s="228" t="s">
        <v>1372</v>
      </c>
      <c r="D794" s="228" t="s">
        <v>110</v>
      </c>
      <c r="E794" s="228" t="s">
        <v>113</v>
      </c>
      <c r="F794" s="258" t="s">
        <v>135</v>
      </c>
      <c r="G794" s="374">
        <v>0.5</v>
      </c>
      <c r="H794" s="377">
        <v>5995.4750475318151</v>
      </c>
      <c r="I794" s="382">
        <v>77.371645491830151</v>
      </c>
      <c r="J794" s="349">
        <f>Table1[[#This Row],[Embellishment Area (m2)]]*Table1[[#This Row],[Construction Unit Rate ($/m)]]*Table1[[#This Row],[Embellishment Area Factor]]</f>
        <v>231939.88496637257</v>
      </c>
      <c r="K794" s="263">
        <v>11990.95009506363</v>
      </c>
      <c r="L794" s="354">
        <v>51.919695325664051</v>
      </c>
      <c r="M794" s="101">
        <f>Table1[[#This Row],[Size of land (m2)]]*Table1[[#This Row],[Land Unit Rate ($/m2)]]</f>
        <v>622566.47560094611</v>
      </c>
      <c r="N794" s="261">
        <v>2021</v>
      </c>
      <c r="O794" s="219">
        <f>ROUND(IF(Table1[[#This Row],[Valuation Year]]=2016,(Table1[[#This Row],[Total Construction Cost ($)]]+Table1[[#This Row],[Land Value]])*('General Input Sheet'!$G$38/'General Input Sheet'!$G$43),Table1[[#This Row],[Total Construction Cost ($)]]+Table1[[#This Row],[Land Value]]),0)</f>
        <v>854506</v>
      </c>
      <c r="P794" s="139" t="str" cm="1">
        <f t="array" ref="P794">_xlfn.IFS(Table1[[#This Row],[Asset Class]]&lt;&gt;"Local","y",P$11=$E794,"y",Table1[[#This Row],[Asset Class]]="Local","")</f>
        <v/>
      </c>
      <c r="Q794" s="99" t="str" cm="1">
        <f t="array" ref="Q794">_xlfn.IFS(Table1[[#This Row],[Asset Class]]&lt;&gt;"Local","y",Q$11=$E794,"y",Table1[[#This Row],[Asset Class]]="Local","")</f>
        <v/>
      </c>
      <c r="R794" s="99" t="str" cm="1">
        <f t="array" ref="R794">_xlfn.IFS(Table1[[#This Row],[Asset Class]]&lt;&gt;"Local","y",R$11=$E794,"y",Table1[[#This Row],[Asset Class]]="Local","")</f>
        <v/>
      </c>
      <c r="S794" s="358" t="str" cm="1">
        <f t="array" ref="S794">_xlfn.IFS(Table1[[#This Row],[Asset Class]]&lt;&gt;"Local","y",S$11=$E794,"y",Table1[[#This Row],[Asset Class]]="Local","")</f>
        <v>y</v>
      </c>
      <c r="U794" s="109" t="str">
        <f>IF(Table1[[#This Row],[Asset Class]]&lt;&gt;"Local",0.25,IF(P794="y",1,""))</f>
        <v/>
      </c>
      <c r="V794" s="435" t="str">
        <f>IF(Table1[[#This Row],[Asset Class]]&lt;&gt;"Local",0.25,IF(Q794="y",1,""))</f>
        <v/>
      </c>
      <c r="W794" s="435" t="str">
        <f>IF(Table1[[#This Row],[Asset Class]]&lt;&gt;"Local",0.25,IF(R794="y",1,""))</f>
        <v/>
      </c>
      <c r="X794" s="435">
        <f>IF(Table1[[#This Row],[Asset Class]]&lt;&gt;"Local",0.25,IF(S794="y",1,""))</f>
        <v>1</v>
      </c>
      <c r="Y794" s="109">
        <f t="shared" si="73"/>
        <v>1</v>
      </c>
      <c r="AA794" s="274" t="str">
        <f t="shared" si="74"/>
        <v/>
      </c>
      <c r="AB794" s="275" t="str">
        <f t="shared" si="75"/>
        <v/>
      </c>
      <c r="AC794" s="275" t="str">
        <f t="shared" si="76"/>
        <v/>
      </c>
      <c r="AD794" s="275">
        <f t="shared" si="77"/>
        <v>854506</v>
      </c>
      <c r="AE794" s="276">
        <f t="shared" si="78"/>
        <v>854506</v>
      </c>
    </row>
    <row r="795" spans="2:31">
      <c r="B795" s="227" t="s">
        <v>1371</v>
      </c>
      <c r="C795" s="228" t="s">
        <v>1373</v>
      </c>
      <c r="D795" s="228" t="s">
        <v>110</v>
      </c>
      <c r="E795" s="228" t="s">
        <v>113</v>
      </c>
      <c r="F795" s="258" t="s">
        <v>102</v>
      </c>
      <c r="G795" s="374">
        <v>0.5</v>
      </c>
      <c r="H795" s="377">
        <v>15250.330845475086</v>
      </c>
      <c r="I795" s="382">
        <v>77.371645491830151</v>
      </c>
      <c r="J795" s="349">
        <f>Table1[[#This Row],[Embellishment Area (m2)]]*Table1[[#This Row],[Construction Unit Rate ($/m)]]*Table1[[#This Row],[Embellishment Area Factor]]</f>
        <v>589971.59590461035</v>
      </c>
      <c r="K795" s="263">
        <v>30500.661690950172</v>
      </c>
      <c r="L795" s="354">
        <v>51.919695325664051</v>
      </c>
      <c r="M795" s="101">
        <f>Table1[[#This Row],[Size of land (m2)]]*Table1[[#This Row],[Land Unit Rate ($/m2)]]</f>
        <v>1583585.0622252862</v>
      </c>
      <c r="N795" s="261">
        <v>2021</v>
      </c>
      <c r="O795" s="219">
        <f>ROUND(IF(Table1[[#This Row],[Valuation Year]]=2016,(Table1[[#This Row],[Total Construction Cost ($)]]+Table1[[#This Row],[Land Value]])*('General Input Sheet'!$G$38/'General Input Sheet'!$G$43),Table1[[#This Row],[Total Construction Cost ($)]]+Table1[[#This Row],[Land Value]]),0)</f>
        <v>2173557</v>
      </c>
      <c r="P795" s="139" t="str" cm="1">
        <f t="array" ref="P795">_xlfn.IFS(Table1[[#This Row],[Asset Class]]&lt;&gt;"Local","y",P$11=$E795,"y",Table1[[#This Row],[Asset Class]]="Local","")</f>
        <v/>
      </c>
      <c r="Q795" s="99" t="str" cm="1">
        <f t="array" ref="Q795">_xlfn.IFS(Table1[[#This Row],[Asset Class]]&lt;&gt;"Local","y",Q$11=$E795,"y",Table1[[#This Row],[Asset Class]]="Local","")</f>
        <v/>
      </c>
      <c r="R795" s="99" t="str" cm="1">
        <f t="array" ref="R795">_xlfn.IFS(Table1[[#This Row],[Asset Class]]&lt;&gt;"Local","y",R$11=$E795,"y",Table1[[#This Row],[Asset Class]]="Local","")</f>
        <v/>
      </c>
      <c r="S795" s="358" t="str" cm="1">
        <f t="array" ref="S795">_xlfn.IFS(Table1[[#This Row],[Asset Class]]&lt;&gt;"Local","y",S$11=$E795,"y",Table1[[#This Row],[Asset Class]]="Local","")</f>
        <v>y</v>
      </c>
      <c r="U795" s="109" t="str">
        <f>IF(Table1[[#This Row],[Asset Class]]&lt;&gt;"Local",0.25,IF(P795="y",1,""))</f>
        <v/>
      </c>
      <c r="V795" s="435" t="str">
        <f>IF(Table1[[#This Row],[Asset Class]]&lt;&gt;"Local",0.25,IF(Q795="y",1,""))</f>
        <v/>
      </c>
      <c r="W795" s="435" t="str">
        <f>IF(Table1[[#This Row],[Asset Class]]&lt;&gt;"Local",0.25,IF(R795="y",1,""))</f>
        <v/>
      </c>
      <c r="X795" s="435">
        <f>IF(Table1[[#This Row],[Asset Class]]&lt;&gt;"Local",0.25,IF(S795="y",1,""))</f>
        <v>1</v>
      </c>
      <c r="Y795" s="109">
        <f t="shared" si="73"/>
        <v>1</v>
      </c>
      <c r="AA795" s="274" t="str">
        <f t="shared" si="74"/>
        <v/>
      </c>
      <c r="AB795" s="275" t="str">
        <f t="shared" si="75"/>
        <v/>
      </c>
      <c r="AC795" s="275" t="str">
        <f t="shared" si="76"/>
        <v/>
      </c>
      <c r="AD795" s="275">
        <f t="shared" si="77"/>
        <v>2173557</v>
      </c>
      <c r="AE795" s="276">
        <f t="shared" si="78"/>
        <v>2173557</v>
      </c>
    </row>
    <row r="796" spans="2:31">
      <c r="B796" s="227" t="s">
        <v>1374</v>
      </c>
      <c r="C796" s="228" t="s">
        <v>1375</v>
      </c>
      <c r="D796" s="228" t="s">
        <v>105</v>
      </c>
      <c r="E796" s="228" t="s">
        <v>113</v>
      </c>
      <c r="F796" s="258" t="s">
        <v>102</v>
      </c>
      <c r="G796" s="374">
        <v>0.5</v>
      </c>
      <c r="H796" s="377">
        <v>84344.469499387604</v>
      </c>
      <c r="I796" s="382">
        <v>566.28724924743767</v>
      </c>
      <c r="J796" s="349">
        <f>Table1[[#This Row],[Embellishment Area (m2)]]*Table1[[#This Row],[Construction Unit Rate ($/m)]]*Table1[[#This Row],[Embellishment Area Factor]]</f>
        <v>23881598.811021306</v>
      </c>
      <c r="K796" s="263">
        <v>0</v>
      </c>
      <c r="L796" s="354">
        <v>75.676903388107434</v>
      </c>
      <c r="M796" s="101">
        <f>Table1[[#This Row],[Size of land (m2)]]*Table1[[#This Row],[Land Unit Rate ($/m2)]]</f>
        <v>0</v>
      </c>
      <c r="N796" s="261">
        <v>2021</v>
      </c>
      <c r="O796" s="219">
        <f>ROUND(IF(Table1[[#This Row],[Valuation Year]]=2016,(Table1[[#This Row],[Total Construction Cost ($)]]+Table1[[#This Row],[Land Value]])*('General Input Sheet'!$G$38/'General Input Sheet'!$G$43),Table1[[#This Row],[Total Construction Cost ($)]]+Table1[[#This Row],[Land Value]]),0)</f>
        <v>23881599</v>
      </c>
      <c r="P796" s="139" t="str" cm="1">
        <f t="array" ref="P796">_xlfn.IFS(Table1[[#This Row],[Asset Class]]&lt;&gt;"Local","y",P$11=$E796,"y",Table1[[#This Row],[Asset Class]]="Local","")</f>
        <v>y</v>
      </c>
      <c r="Q796" s="99" t="str" cm="1">
        <f t="array" ref="Q796">_xlfn.IFS(Table1[[#This Row],[Asset Class]]&lt;&gt;"Local","y",Q$11=$E796,"y",Table1[[#This Row],[Asset Class]]="Local","")</f>
        <v>y</v>
      </c>
      <c r="R796" s="99" t="str" cm="1">
        <f t="array" ref="R796">_xlfn.IFS(Table1[[#This Row],[Asset Class]]&lt;&gt;"Local","y",R$11=$E796,"y",Table1[[#This Row],[Asset Class]]="Local","")</f>
        <v>y</v>
      </c>
      <c r="S796" s="358" t="str" cm="1">
        <f t="array" ref="S796">_xlfn.IFS(Table1[[#This Row],[Asset Class]]&lt;&gt;"Local","y",S$11=$E796,"y",Table1[[#This Row],[Asset Class]]="Local","")</f>
        <v>y</v>
      </c>
      <c r="U796" s="109">
        <f>IF(Table1[[#This Row],[Asset Class]]&lt;&gt;"Local",0.25,IF(P796="y",1,""))</f>
        <v>0.25</v>
      </c>
      <c r="V796" s="435">
        <f>IF(Table1[[#This Row],[Asset Class]]&lt;&gt;"Local",0.25,IF(Q796="y",1,""))</f>
        <v>0.25</v>
      </c>
      <c r="W796" s="435">
        <f>IF(Table1[[#This Row],[Asset Class]]&lt;&gt;"Local",0.25,IF(R796="y",1,""))</f>
        <v>0.25</v>
      </c>
      <c r="X796" s="435">
        <f>IF(Table1[[#This Row],[Asset Class]]&lt;&gt;"Local",0.25,IF(S796="y",1,""))</f>
        <v>0.25</v>
      </c>
      <c r="Y796" s="109">
        <f t="shared" si="73"/>
        <v>1</v>
      </c>
      <c r="AA796" s="274">
        <f t="shared" si="74"/>
        <v>5970399.75</v>
      </c>
      <c r="AB796" s="275">
        <f t="shared" si="75"/>
        <v>5970399.75</v>
      </c>
      <c r="AC796" s="275">
        <f t="shared" si="76"/>
        <v>5970399.75</v>
      </c>
      <c r="AD796" s="275">
        <f t="shared" si="77"/>
        <v>5970399.75</v>
      </c>
      <c r="AE796" s="276">
        <f t="shared" si="78"/>
        <v>23881599</v>
      </c>
    </row>
    <row r="797" spans="2:31">
      <c r="B797" s="227" t="s">
        <v>1376</v>
      </c>
      <c r="C797" s="228" t="s">
        <v>1377</v>
      </c>
      <c r="D797" s="228" t="s">
        <v>110</v>
      </c>
      <c r="E797" s="228" t="s">
        <v>113</v>
      </c>
      <c r="F797" s="258" t="s">
        <v>102</v>
      </c>
      <c r="G797" s="374">
        <v>0.5</v>
      </c>
      <c r="H797" s="377">
        <v>3185.484582619396</v>
      </c>
      <c r="I797" s="382">
        <v>77.371645491830151</v>
      </c>
      <c r="J797" s="349">
        <f>Table1[[#This Row],[Embellishment Area (m2)]]*Table1[[#This Row],[Construction Unit Rate ($/m)]]*Table1[[#This Row],[Embellishment Area Factor]]</f>
        <v>123233.09192305921</v>
      </c>
      <c r="K797" s="263">
        <v>0</v>
      </c>
      <c r="L797" s="354">
        <v>51.919695325664051</v>
      </c>
      <c r="M797" s="101">
        <f>Table1[[#This Row],[Size of land (m2)]]*Table1[[#This Row],[Land Unit Rate ($/m2)]]</f>
        <v>0</v>
      </c>
      <c r="N797" s="261">
        <v>2021</v>
      </c>
      <c r="O797" s="219">
        <f>ROUND(IF(Table1[[#This Row],[Valuation Year]]=2016,(Table1[[#This Row],[Total Construction Cost ($)]]+Table1[[#This Row],[Land Value]])*('General Input Sheet'!$G$38/'General Input Sheet'!$G$43),Table1[[#This Row],[Total Construction Cost ($)]]+Table1[[#This Row],[Land Value]]),0)</f>
        <v>123233</v>
      </c>
      <c r="P797" s="139" t="str" cm="1">
        <f t="array" ref="P797">_xlfn.IFS(Table1[[#This Row],[Asset Class]]&lt;&gt;"Local","y",P$11=$E797,"y",Table1[[#This Row],[Asset Class]]="Local","")</f>
        <v/>
      </c>
      <c r="Q797" s="99" t="str" cm="1">
        <f t="array" ref="Q797">_xlfn.IFS(Table1[[#This Row],[Asset Class]]&lt;&gt;"Local","y",Q$11=$E797,"y",Table1[[#This Row],[Asset Class]]="Local","")</f>
        <v/>
      </c>
      <c r="R797" s="99" t="str" cm="1">
        <f t="array" ref="R797">_xlfn.IFS(Table1[[#This Row],[Asset Class]]&lt;&gt;"Local","y",R$11=$E797,"y",Table1[[#This Row],[Asset Class]]="Local","")</f>
        <v/>
      </c>
      <c r="S797" s="358" t="str" cm="1">
        <f t="array" ref="S797">_xlfn.IFS(Table1[[#This Row],[Asset Class]]&lt;&gt;"Local","y",S$11=$E797,"y",Table1[[#This Row],[Asset Class]]="Local","")</f>
        <v>y</v>
      </c>
      <c r="U797" s="109" t="str">
        <f>IF(Table1[[#This Row],[Asset Class]]&lt;&gt;"Local",0.25,IF(P797="y",1,""))</f>
        <v/>
      </c>
      <c r="V797" s="435" t="str">
        <f>IF(Table1[[#This Row],[Asset Class]]&lt;&gt;"Local",0.25,IF(Q797="y",1,""))</f>
        <v/>
      </c>
      <c r="W797" s="435" t="str">
        <f>IF(Table1[[#This Row],[Asset Class]]&lt;&gt;"Local",0.25,IF(R797="y",1,""))</f>
        <v/>
      </c>
      <c r="X797" s="435">
        <f>IF(Table1[[#This Row],[Asset Class]]&lt;&gt;"Local",0.25,IF(S797="y",1,""))</f>
        <v>1</v>
      </c>
      <c r="Y797" s="109">
        <f t="shared" si="73"/>
        <v>1</v>
      </c>
      <c r="AA797" s="274" t="str">
        <f t="shared" si="74"/>
        <v/>
      </c>
      <c r="AB797" s="275" t="str">
        <f t="shared" si="75"/>
        <v/>
      </c>
      <c r="AC797" s="275" t="str">
        <f t="shared" si="76"/>
        <v/>
      </c>
      <c r="AD797" s="275">
        <f t="shared" si="77"/>
        <v>123233</v>
      </c>
      <c r="AE797" s="276">
        <f t="shared" si="78"/>
        <v>123233</v>
      </c>
    </row>
    <row r="798" spans="2:31">
      <c r="B798" s="227" t="s">
        <v>1378</v>
      </c>
      <c r="C798" s="228" t="s">
        <v>1379</v>
      </c>
      <c r="D798" s="228" t="s">
        <v>105</v>
      </c>
      <c r="E798" s="228" t="s">
        <v>113</v>
      </c>
      <c r="F798" s="258" t="s">
        <v>130</v>
      </c>
      <c r="G798" s="374">
        <v>0.5</v>
      </c>
      <c r="H798" s="377">
        <v>2594.6268988608572</v>
      </c>
      <c r="I798" s="382">
        <v>566.28724924743767</v>
      </c>
      <c r="J798" s="349">
        <f>Table1[[#This Row],[Embellishment Area (m2)]]*Table1[[#This Row],[Construction Unit Rate ($/m)]]*Table1[[#This Row],[Embellishment Area Factor]]</f>
        <v>734652.06468966219</v>
      </c>
      <c r="K798" s="263">
        <v>5189.2537977217144</v>
      </c>
      <c r="L798" s="354">
        <v>75.676903388107434</v>
      </c>
      <c r="M798" s="101">
        <f>Table1[[#This Row],[Size of land (m2)]]*Table1[[#This Row],[Land Unit Rate ($/m2)]]</f>
        <v>392706.65830655576</v>
      </c>
      <c r="N798" s="261">
        <v>2021</v>
      </c>
      <c r="O798" s="219">
        <f>ROUND(IF(Table1[[#This Row],[Valuation Year]]=2016,(Table1[[#This Row],[Total Construction Cost ($)]]+Table1[[#This Row],[Land Value]])*('General Input Sheet'!$G$38/'General Input Sheet'!$G$43),Table1[[#This Row],[Total Construction Cost ($)]]+Table1[[#This Row],[Land Value]]),0)</f>
        <v>1127359</v>
      </c>
      <c r="P798" s="139" t="str" cm="1">
        <f t="array" ref="P798">_xlfn.IFS(Table1[[#This Row],[Asset Class]]&lt;&gt;"Local","y",P$11=$E798,"y",Table1[[#This Row],[Asset Class]]="Local","")</f>
        <v>y</v>
      </c>
      <c r="Q798" s="99" t="str" cm="1">
        <f t="array" ref="Q798">_xlfn.IFS(Table1[[#This Row],[Asset Class]]&lt;&gt;"Local","y",Q$11=$E798,"y",Table1[[#This Row],[Asset Class]]="Local","")</f>
        <v>y</v>
      </c>
      <c r="R798" s="99" t="str" cm="1">
        <f t="array" ref="R798">_xlfn.IFS(Table1[[#This Row],[Asset Class]]&lt;&gt;"Local","y",R$11=$E798,"y",Table1[[#This Row],[Asset Class]]="Local","")</f>
        <v>y</v>
      </c>
      <c r="S798" s="358" t="str" cm="1">
        <f t="array" ref="S798">_xlfn.IFS(Table1[[#This Row],[Asset Class]]&lt;&gt;"Local","y",S$11=$E798,"y",Table1[[#This Row],[Asset Class]]="Local","")</f>
        <v>y</v>
      </c>
      <c r="U798" s="109">
        <f>IF(Table1[[#This Row],[Asset Class]]&lt;&gt;"Local",0.25,IF(P798="y",1,""))</f>
        <v>0.25</v>
      </c>
      <c r="V798" s="435">
        <f>IF(Table1[[#This Row],[Asset Class]]&lt;&gt;"Local",0.25,IF(Q798="y",1,""))</f>
        <v>0.25</v>
      </c>
      <c r="W798" s="435">
        <f>IF(Table1[[#This Row],[Asset Class]]&lt;&gt;"Local",0.25,IF(R798="y",1,""))</f>
        <v>0.25</v>
      </c>
      <c r="X798" s="435">
        <f>IF(Table1[[#This Row],[Asset Class]]&lt;&gt;"Local",0.25,IF(S798="y",1,""))</f>
        <v>0.25</v>
      </c>
      <c r="Y798" s="109">
        <f t="shared" si="73"/>
        <v>1</v>
      </c>
      <c r="AA798" s="274">
        <f t="shared" si="74"/>
        <v>281839.75</v>
      </c>
      <c r="AB798" s="275">
        <f t="shared" si="75"/>
        <v>281839.75</v>
      </c>
      <c r="AC798" s="275">
        <f t="shared" si="76"/>
        <v>281839.75</v>
      </c>
      <c r="AD798" s="275">
        <f t="shared" si="77"/>
        <v>281839.75</v>
      </c>
      <c r="AE798" s="276">
        <f t="shared" si="78"/>
        <v>1127359</v>
      </c>
    </row>
    <row r="799" spans="2:31">
      <c r="B799" s="227" t="s">
        <v>1380</v>
      </c>
      <c r="C799" s="228" t="s">
        <v>1381</v>
      </c>
      <c r="D799" s="228" t="s">
        <v>110</v>
      </c>
      <c r="E799" s="228" t="s">
        <v>113</v>
      </c>
      <c r="F799" s="258" t="s">
        <v>102</v>
      </c>
      <c r="G799" s="374">
        <v>0.5</v>
      </c>
      <c r="H799" s="377">
        <v>1446.5411800388156</v>
      </c>
      <c r="I799" s="382">
        <v>77.371645491830151</v>
      </c>
      <c r="J799" s="349">
        <f>Table1[[#This Row],[Embellishment Area (m2)]]*Table1[[#This Row],[Construction Unit Rate ($/m)]]*Table1[[#This Row],[Embellishment Area Factor]]</f>
        <v>55960.635685648449</v>
      </c>
      <c r="K799" s="263">
        <v>2893.0823600776312</v>
      </c>
      <c r="L799" s="354">
        <v>51.919695325664051</v>
      </c>
      <c r="M799" s="101">
        <f>Table1[[#This Row],[Size of land (m2)]]*Table1[[#This Row],[Land Unit Rate ($/m2)]]</f>
        <v>150207.95468728369</v>
      </c>
      <c r="N799" s="261">
        <v>2021</v>
      </c>
      <c r="O799" s="219">
        <f>ROUND(IF(Table1[[#This Row],[Valuation Year]]=2016,(Table1[[#This Row],[Total Construction Cost ($)]]+Table1[[#This Row],[Land Value]])*('General Input Sheet'!$G$38/'General Input Sheet'!$G$43),Table1[[#This Row],[Total Construction Cost ($)]]+Table1[[#This Row],[Land Value]]),0)</f>
        <v>206169</v>
      </c>
      <c r="P799" s="139" t="str" cm="1">
        <f t="array" ref="P799">_xlfn.IFS(Table1[[#This Row],[Asset Class]]&lt;&gt;"Local","y",P$11=$E799,"y",Table1[[#This Row],[Asset Class]]="Local","")</f>
        <v/>
      </c>
      <c r="Q799" s="99" t="str" cm="1">
        <f t="array" ref="Q799">_xlfn.IFS(Table1[[#This Row],[Asset Class]]&lt;&gt;"Local","y",Q$11=$E799,"y",Table1[[#This Row],[Asset Class]]="Local","")</f>
        <v/>
      </c>
      <c r="R799" s="99" t="str" cm="1">
        <f t="array" ref="R799">_xlfn.IFS(Table1[[#This Row],[Asset Class]]&lt;&gt;"Local","y",R$11=$E799,"y",Table1[[#This Row],[Asset Class]]="Local","")</f>
        <v/>
      </c>
      <c r="S799" s="358" t="str" cm="1">
        <f t="array" ref="S799">_xlfn.IFS(Table1[[#This Row],[Asset Class]]&lt;&gt;"Local","y",S$11=$E799,"y",Table1[[#This Row],[Asset Class]]="Local","")</f>
        <v>y</v>
      </c>
      <c r="U799" s="109" t="str">
        <f>IF(Table1[[#This Row],[Asset Class]]&lt;&gt;"Local",0.25,IF(P799="y",1,""))</f>
        <v/>
      </c>
      <c r="V799" s="435" t="str">
        <f>IF(Table1[[#This Row],[Asset Class]]&lt;&gt;"Local",0.25,IF(Q799="y",1,""))</f>
        <v/>
      </c>
      <c r="W799" s="435" t="str">
        <f>IF(Table1[[#This Row],[Asset Class]]&lt;&gt;"Local",0.25,IF(R799="y",1,""))</f>
        <v/>
      </c>
      <c r="X799" s="435">
        <f>IF(Table1[[#This Row],[Asset Class]]&lt;&gt;"Local",0.25,IF(S799="y",1,""))</f>
        <v>1</v>
      </c>
      <c r="Y799" s="109">
        <f t="shared" si="73"/>
        <v>1</v>
      </c>
      <c r="AA799" s="274" t="str">
        <f t="shared" si="74"/>
        <v/>
      </c>
      <c r="AB799" s="275" t="str">
        <f t="shared" si="75"/>
        <v/>
      </c>
      <c r="AC799" s="275" t="str">
        <f t="shared" si="76"/>
        <v/>
      </c>
      <c r="AD799" s="275">
        <f t="shared" si="77"/>
        <v>206169</v>
      </c>
      <c r="AE799" s="276">
        <f t="shared" si="78"/>
        <v>206169</v>
      </c>
    </row>
    <row r="800" spans="2:31">
      <c r="B800" s="227" t="s">
        <v>1382</v>
      </c>
      <c r="C800" s="228" t="s">
        <v>1383</v>
      </c>
      <c r="D800" s="228" t="s">
        <v>105</v>
      </c>
      <c r="E800" s="228" t="s">
        <v>113</v>
      </c>
      <c r="F800" s="258" t="s">
        <v>102</v>
      </c>
      <c r="G800" s="374">
        <v>0.5</v>
      </c>
      <c r="H800" s="377">
        <v>3216.4741636584172</v>
      </c>
      <c r="I800" s="382">
        <v>566.28724924743767</v>
      </c>
      <c r="J800" s="349">
        <f>Table1[[#This Row],[Embellishment Area (m2)]]*Table1[[#This Row],[Construction Unit Rate ($/m)]]*Table1[[#This Row],[Embellishment Area Factor]]</f>
        <v>910724.15320678882</v>
      </c>
      <c r="K800" s="263">
        <v>6432.9483273168344</v>
      </c>
      <c r="L800" s="354">
        <v>75.676903388107434</v>
      </c>
      <c r="M800" s="101">
        <f>Table1[[#This Row],[Size of land (m2)]]*Table1[[#This Row],[Land Unit Rate ($/m2)]]</f>
        <v>486825.60906704341</v>
      </c>
      <c r="N800" s="261">
        <v>2021</v>
      </c>
      <c r="O800" s="219">
        <f>ROUND(IF(Table1[[#This Row],[Valuation Year]]=2016,(Table1[[#This Row],[Total Construction Cost ($)]]+Table1[[#This Row],[Land Value]])*('General Input Sheet'!$G$38/'General Input Sheet'!$G$43),Table1[[#This Row],[Total Construction Cost ($)]]+Table1[[#This Row],[Land Value]]),0)</f>
        <v>1397550</v>
      </c>
      <c r="P800" s="139" t="str" cm="1">
        <f t="array" ref="P800">_xlfn.IFS(Table1[[#This Row],[Asset Class]]&lt;&gt;"Local","y",P$11=$E800,"y",Table1[[#This Row],[Asset Class]]="Local","")</f>
        <v>y</v>
      </c>
      <c r="Q800" s="99" t="str" cm="1">
        <f t="array" ref="Q800">_xlfn.IFS(Table1[[#This Row],[Asset Class]]&lt;&gt;"Local","y",Q$11=$E800,"y",Table1[[#This Row],[Asset Class]]="Local","")</f>
        <v>y</v>
      </c>
      <c r="R800" s="99" t="str" cm="1">
        <f t="array" ref="R800">_xlfn.IFS(Table1[[#This Row],[Asset Class]]&lt;&gt;"Local","y",R$11=$E800,"y",Table1[[#This Row],[Asset Class]]="Local","")</f>
        <v>y</v>
      </c>
      <c r="S800" s="358" t="str" cm="1">
        <f t="array" ref="S800">_xlfn.IFS(Table1[[#This Row],[Asset Class]]&lt;&gt;"Local","y",S$11=$E800,"y",Table1[[#This Row],[Asset Class]]="Local","")</f>
        <v>y</v>
      </c>
      <c r="U800" s="109">
        <f>IF(Table1[[#This Row],[Asset Class]]&lt;&gt;"Local",0.25,IF(P800="y",1,""))</f>
        <v>0.25</v>
      </c>
      <c r="V800" s="435">
        <f>IF(Table1[[#This Row],[Asset Class]]&lt;&gt;"Local",0.25,IF(Q800="y",1,""))</f>
        <v>0.25</v>
      </c>
      <c r="W800" s="435">
        <f>IF(Table1[[#This Row],[Asset Class]]&lt;&gt;"Local",0.25,IF(R800="y",1,""))</f>
        <v>0.25</v>
      </c>
      <c r="X800" s="435">
        <f>IF(Table1[[#This Row],[Asset Class]]&lt;&gt;"Local",0.25,IF(S800="y",1,""))</f>
        <v>0.25</v>
      </c>
      <c r="Y800" s="109">
        <f t="shared" si="73"/>
        <v>1</v>
      </c>
      <c r="AA800" s="274">
        <f t="shared" si="74"/>
        <v>349387.5</v>
      </c>
      <c r="AB800" s="275">
        <f t="shared" si="75"/>
        <v>349387.5</v>
      </c>
      <c r="AC800" s="275">
        <f t="shared" si="76"/>
        <v>349387.5</v>
      </c>
      <c r="AD800" s="275">
        <f t="shared" si="77"/>
        <v>349387.5</v>
      </c>
      <c r="AE800" s="276">
        <f t="shared" si="78"/>
        <v>1397550</v>
      </c>
    </row>
    <row r="801" spans="2:31">
      <c r="B801" s="227" t="s">
        <v>1382</v>
      </c>
      <c r="C801" s="228" t="s">
        <v>1384</v>
      </c>
      <c r="D801" s="228" t="s">
        <v>105</v>
      </c>
      <c r="E801" s="228" t="s">
        <v>113</v>
      </c>
      <c r="F801" s="258" t="s">
        <v>135</v>
      </c>
      <c r="G801" s="374">
        <v>0.5</v>
      </c>
      <c r="H801" s="377">
        <v>22280.366900116256</v>
      </c>
      <c r="I801" s="382">
        <v>566.28724924743767</v>
      </c>
      <c r="J801" s="349">
        <f>Table1[[#This Row],[Embellishment Area (m2)]]*Table1[[#This Row],[Construction Unit Rate ($/m)]]*Table1[[#This Row],[Embellishment Area Factor]]</f>
        <v>6308543.8420452476</v>
      </c>
      <c r="K801" s="263">
        <v>44560.733800232512</v>
      </c>
      <c r="L801" s="354">
        <v>75.676903388107434</v>
      </c>
      <c r="M801" s="101">
        <f>Table1[[#This Row],[Size of land (m2)]]*Table1[[#This Row],[Land Unit Rate ($/m2)]]</f>
        <v>3372218.3467033692</v>
      </c>
      <c r="N801" s="261">
        <v>2021</v>
      </c>
      <c r="O801" s="219">
        <f>ROUND(IF(Table1[[#This Row],[Valuation Year]]=2016,(Table1[[#This Row],[Total Construction Cost ($)]]+Table1[[#This Row],[Land Value]])*('General Input Sheet'!$G$38/'General Input Sheet'!$G$43),Table1[[#This Row],[Total Construction Cost ($)]]+Table1[[#This Row],[Land Value]]),0)</f>
        <v>9680762</v>
      </c>
      <c r="P801" s="139" t="str" cm="1">
        <f t="array" ref="P801">_xlfn.IFS(Table1[[#This Row],[Asset Class]]&lt;&gt;"Local","y",P$11=$E801,"y",Table1[[#This Row],[Asset Class]]="Local","")</f>
        <v>y</v>
      </c>
      <c r="Q801" s="99" t="str" cm="1">
        <f t="array" ref="Q801">_xlfn.IFS(Table1[[#This Row],[Asset Class]]&lt;&gt;"Local","y",Q$11=$E801,"y",Table1[[#This Row],[Asset Class]]="Local","")</f>
        <v>y</v>
      </c>
      <c r="R801" s="99" t="str" cm="1">
        <f t="array" ref="R801">_xlfn.IFS(Table1[[#This Row],[Asset Class]]&lt;&gt;"Local","y",R$11=$E801,"y",Table1[[#This Row],[Asset Class]]="Local","")</f>
        <v>y</v>
      </c>
      <c r="S801" s="358" t="str" cm="1">
        <f t="array" ref="S801">_xlfn.IFS(Table1[[#This Row],[Asset Class]]&lt;&gt;"Local","y",S$11=$E801,"y",Table1[[#This Row],[Asset Class]]="Local","")</f>
        <v>y</v>
      </c>
      <c r="U801" s="109">
        <f>IF(Table1[[#This Row],[Asset Class]]&lt;&gt;"Local",0.25,IF(P801="y",1,""))</f>
        <v>0.25</v>
      </c>
      <c r="V801" s="435">
        <f>IF(Table1[[#This Row],[Asset Class]]&lt;&gt;"Local",0.25,IF(Q801="y",1,""))</f>
        <v>0.25</v>
      </c>
      <c r="W801" s="435">
        <f>IF(Table1[[#This Row],[Asset Class]]&lt;&gt;"Local",0.25,IF(R801="y",1,""))</f>
        <v>0.25</v>
      </c>
      <c r="X801" s="435">
        <f>IF(Table1[[#This Row],[Asset Class]]&lt;&gt;"Local",0.25,IF(S801="y",1,""))</f>
        <v>0.25</v>
      </c>
      <c r="Y801" s="109">
        <f t="shared" si="73"/>
        <v>1</v>
      </c>
      <c r="AA801" s="274">
        <f t="shared" si="74"/>
        <v>2420190.5</v>
      </c>
      <c r="AB801" s="275">
        <f t="shared" si="75"/>
        <v>2420190.5</v>
      </c>
      <c r="AC801" s="275">
        <f t="shared" si="76"/>
        <v>2420190.5</v>
      </c>
      <c r="AD801" s="275">
        <f t="shared" si="77"/>
        <v>2420190.5</v>
      </c>
      <c r="AE801" s="276">
        <f t="shared" si="78"/>
        <v>9680762</v>
      </c>
    </row>
    <row r="802" spans="2:31">
      <c r="B802" s="227" t="s">
        <v>1382</v>
      </c>
      <c r="C802" s="228" t="s">
        <v>1385</v>
      </c>
      <c r="D802" s="228" t="s">
        <v>105</v>
      </c>
      <c r="E802" s="228" t="s">
        <v>113</v>
      </c>
      <c r="F802" s="258" t="s">
        <v>102</v>
      </c>
      <c r="G802" s="374">
        <v>0.5</v>
      </c>
      <c r="H802" s="377">
        <v>22602.925967580559</v>
      </c>
      <c r="I802" s="382">
        <v>566.28724924743767</v>
      </c>
      <c r="J802" s="349">
        <f>Table1[[#This Row],[Embellishment Area (m2)]]*Table1[[#This Row],[Construction Unit Rate ($/m)]]*Table1[[#This Row],[Embellishment Area Factor]]</f>
        <v>6399874.385562337</v>
      </c>
      <c r="K802" s="263">
        <v>45205.851935161118</v>
      </c>
      <c r="L802" s="354">
        <v>75.676903388107434</v>
      </c>
      <c r="M802" s="101">
        <f>Table1[[#This Row],[Size of land (m2)]]*Table1[[#This Row],[Land Unit Rate ($/m2)]]</f>
        <v>3421038.8894742774</v>
      </c>
      <c r="N802" s="261">
        <v>2021</v>
      </c>
      <c r="O802" s="219">
        <f>ROUND(IF(Table1[[#This Row],[Valuation Year]]=2016,(Table1[[#This Row],[Total Construction Cost ($)]]+Table1[[#This Row],[Land Value]])*('General Input Sheet'!$G$38/'General Input Sheet'!$G$43),Table1[[#This Row],[Total Construction Cost ($)]]+Table1[[#This Row],[Land Value]]),0)</f>
        <v>9820913</v>
      </c>
      <c r="P802" s="139" t="str" cm="1">
        <f t="array" ref="P802">_xlfn.IFS(Table1[[#This Row],[Asset Class]]&lt;&gt;"Local","y",P$11=$E802,"y",Table1[[#This Row],[Asset Class]]="Local","")</f>
        <v>y</v>
      </c>
      <c r="Q802" s="99" t="str" cm="1">
        <f t="array" ref="Q802">_xlfn.IFS(Table1[[#This Row],[Asset Class]]&lt;&gt;"Local","y",Q$11=$E802,"y",Table1[[#This Row],[Asset Class]]="Local","")</f>
        <v>y</v>
      </c>
      <c r="R802" s="99" t="str" cm="1">
        <f t="array" ref="R802">_xlfn.IFS(Table1[[#This Row],[Asset Class]]&lt;&gt;"Local","y",R$11=$E802,"y",Table1[[#This Row],[Asset Class]]="Local","")</f>
        <v>y</v>
      </c>
      <c r="S802" s="358" t="str" cm="1">
        <f t="array" ref="S802">_xlfn.IFS(Table1[[#This Row],[Asset Class]]&lt;&gt;"Local","y",S$11=$E802,"y",Table1[[#This Row],[Asset Class]]="Local","")</f>
        <v>y</v>
      </c>
      <c r="U802" s="109">
        <f>IF(Table1[[#This Row],[Asset Class]]&lt;&gt;"Local",0.25,IF(P802="y",1,""))</f>
        <v>0.25</v>
      </c>
      <c r="V802" s="435">
        <f>IF(Table1[[#This Row],[Asset Class]]&lt;&gt;"Local",0.25,IF(Q802="y",1,""))</f>
        <v>0.25</v>
      </c>
      <c r="W802" s="435">
        <f>IF(Table1[[#This Row],[Asset Class]]&lt;&gt;"Local",0.25,IF(R802="y",1,""))</f>
        <v>0.25</v>
      </c>
      <c r="X802" s="435">
        <f>IF(Table1[[#This Row],[Asset Class]]&lt;&gt;"Local",0.25,IF(S802="y",1,""))</f>
        <v>0.25</v>
      </c>
      <c r="Y802" s="109">
        <f t="shared" si="73"/>
        <v>1</v>
      </c>
      <c r="AA802" s="274">
        <f t="shared" si="74"/>
        <v>2455228.25</v>
      </c>
      <c r="AB802" s="275">
        <f t="shared" si="75"/>
        <v>2455228.25</v>
      </c>
      <c r="AC802" s="275">
        <f t="shared" si="76"/>
        <v>2455228.25</v>
      </c>
      <c r="AD802" s="275">
        <f t="shared" si="77"/>
        <v>2455228.25</v>
      </c>
      <c r="AE802" s="276">
        <f t="shared" si="78"/>
        <v>9820913</v>
      </c>
    </row>
    <row r="803" spans="2:31">
      <c r="B803" s="227" t="s">
        <v>1382</v>
      </c>
      <c r="C803" s="228" t="s">
        <v>1386</v>
      </c>
      <c r="D803" s="228" t="s">
        <v>105</v>
      </c>
      <c r="E803" s="228" t="s">
        <v>113</v>
      </c>
      <c r="F803" s="258" t="s">
        <v>102</v>
      </c>
      <c r="G803" s="374">
        <v>0.5</v>
      </c>
      <c r="H803" s="377">
        <v>4825.6410784421378</v>
      </c>
      <c r="I803" s="382">
        <v>566.28724924743767</v>
      </c>
      <c r="J803" s="349">
        <f>Table1[[#This Row],[Embellishment Area (m2)]]*Table1[[#This Row],[Construction Unit Rate ($/m)]]*Table1[[#This Row],[Embellishment Area Factor]]</f>
        <v>1366349.5060832184</v>
      </c>
      <c r="K803" s="263">
        <v>9651.2821568842755</v>
      </c>
      <c r="L803" s="354">
        <v>75.676903388107434</v>
      </c>
      <c r="M803" s="101">
        <f>Table1[[#This Row],[Size of land (m2)]]*Table1[[#This Row],[Land Unit Rate ($/m2)]]</f>
        <v>730379.14735789644</v>
      </c>
      <c r="N803" s="261">
        <v>2021</v>
      </c>
      <c r="O803" s="219">
        <f>ROUND(IF(Table1[[#This Row],[Valuation Year]]=2016,(Table1[[#This Row],[Total Construction Cost ($)]]+Table1[[#This Row],[Land Value]])*('General Input Sheet'!$G$38/'General Input Sheet'!$G$43),Table1[[#This Row],[Total Construction Cost ($)]]+Table1[[#This Row],[Land Value]]),0)</f>
        <v>2096729</v>
      </c>
      <c r="P803" s="139" t="str" cm="1">
        <f t="array" ref="P803">_xlfn.IFS(Table1[[#This Row],[Asset Class]]&lt;&gt;"Local","y",P$11=$E803,"y",Table1[[#This Row],[Asset Class]]="Local","")</f>
        <v>y</v>
      </c>
      <c r="Q803" s="99" t="str" cm="1">
        <f t="array" ref="Q803">_xlfn.IFS(Table1[[#This Row],[Asset Class]]&lt;&gt;"Local","y",Q$11=$E803,"y",Table1[[#This Row],[Asset Class]]="Local","")</f>
        <v>y</v>
      </c>
      <c r="R803" s="99" t="str" cm="1">
        <f t="array" ref="R803">_xlfn.IFS(Table1[[#This Row],[Asset Class]]&lt;&gt;"Local","y",R$11=$E803,"y",Table1[[#This Row],[Asset Class]]="Local","")</f>
        <v>y</v>
      </c>
      <c r="S803" s="358" t="str" cm="1">
        <f t="array" ref="S803">_xlfn.IFS(Table1[[#This Row],[Asset Class]]&lt;&gt;"Local","y",S$11=$E803,"y",Table1[[#This Row],[Asset Class]]="Local","")</f>
        <v>y</v>
      </c>
      <c r="U803" s="109">
        <f>IF(Table1[[#This Row],[Asset Class]]&lt;&gt;"Local",0.25,IF(P803="y",1,""))</f>
        <v>0.25</v>
      </c>
      <c r="V803" s="435">
        <f>IF(Table1[[#This Row],[Asset Class]]&lt;&gt;"Local",0.25,IF(Q803="y",1,""))</f>
        <v>0.25</v>
      </c>
      <c r="W803" s="435">
        <f>IF(Table1[[#This Row],[Asset Class]]&lt;&gt;"Local",0.25,IF(R803="y",1,""))</f>
        <v>0.25</v>
      </c>
      <c r="X803" s="435">
        <f>IF(Table1[[#This Row],[Asset Class]]&lt;&gt;"Local",0.25,IF(S803="y",1,""))</f>
        <v>0.25</v>
      </c>
      <c r="Y803" s="109">
        <f t="shared" si="73"/>
        <v>1</v>
      </c>
      <c r="AA803" s="274">
        <f t="shared" si="74"/>
        <v>524182.25</v>
      </c>
      <c r="AB803" s="275">
        <f t="shared" si="75"/>
        <v>524182.25</v>
      </c>
      <c r="AC803" s="275">
        <f t="shared" si="76"/>
        <v>524182.25</v>
      </c>
      <c r="AD803" s="275">
        <f t="shared" si="77"/>
        <v>524182.25</v>
      </c>
      <c r="AE803" s="276">
        <f t="shared" si="78"/>
        <v>2096729</v>
      </c>
    </row>
    <row r="804" spans="2:31">
      <c r="B804" s="227" t="s">
        <v>1387</v>
      </c>
      <c r="C804" s="228" t="s">
        <v>1388</v>
      </c>
      <c r="D804" s="228" t="s">
        <v>110</v>
      </c>
      <c r="E804" s="228" t="s">
        <v>113</v>
      </c>
      <c r="F804" s="258" t="s">
        <v>102</v>
      </c>
      <c r="G804" s="374">
        <v>0.5</v>
      </c>
      <c r="H804" s="377">
        <v>381.38980063321497</v>
      </c>
      <c r="I804" s="382">
        <v>77.371645491830151</v>
      </c>
      <c r="J804" s="349">
        <f>Table1[[#This Row],[Embellishment Area (m2)]]*Table1[[#This Row],[Construction Unit Rate ($/m)]]*Table1[[#This Row],[Embellishment Area Factor]]</f>
        <v>14754.378224396443</v>
      </c>
      <c r="K804" s="263">
        <v>762.77960126642995</v>
      </c>
      <c r="L804" s="354">
        <v>51.919695325664051</v>
      </c>
      <c r="M804" s="101">
        <f>Table1[[#This Row],[Size of land (m2)]]*Table1[[#This Row],[Land Unit Rate ($/m2)]]</f>
        <v>39603.28449838455</v>
      </c>
      <c r="N804" s="261">
        <v>2021</v>
      </c>
      <c r="O804" s="219">
        <f>ROUND(IF(Table1[[#This Row],[Valuation Year]]=2016,(Table1[[#This Row],[Total Construction Cost ($)]]+Table1[[#This Row],[Land Value]])*('General Input Sheet'!$G$38/'General Input Sheet'!$G$43),Table1[[#This Row],[Total Construction Cost ($)]]+Table1[[#This Row],[Land Value]]),0)</f>
        <v>54358</v>
      </c>
      <c r="P804" s="139" t="str" cm="1">
        <f t="array" ref="P804">_xlfn.IFS(Table1[[#This Row],[Asset Class]]&lt;&gt;"Local","y",P$11=$E804,"y",Table1[[#This Row],[Asset Class]]="Local","")</f>
        <v/>
      </c>
      <c r="Q804" s="99" t="str" cm="1">
        <f t="array" ref="Q804">_xlfn.IFS(Table1[[#This Row],[Asset Class]]&lt;&gt;"Local","y",Q$11=$E804,"y",Table1[[#This Row],[Asset Class]]="Local","")</f>
        <v/>
      </c>
      <c r="R804" s="99" t="str" cm="1">
        <f t="array" ref="R804">_xlfn.IFS(Table1[[#This Row],[Asset Class]]&lt;&gt;"Local","y",R$11=$E804,"y",Table1[[#This Row],[Asset Class]]="Local","")</f>
        <v/>
      </c>
      <c r="S804" s="358" t="str" cm="1">
        <f t="array" ref="S804">_xlfn.IFS(Table1[[#This Row],[Asset Class]]&lt;&gt;"Local","y",S$11=$E804,"y",Table1[[#This Row],[Asset Class]]="Local","")</f>
        <v>y</v>
      </c>
      <c r="U804" s="109" t="str">
        <f>IF(Table1[[#This Row],[Asset Class]]&lt;&gt;"Local",0.25,IF(P804="y",1,""))</f>
        <v/>
      </c>
      <c r="V804" s="435" t="str">
        <f>IF(Table1[[#This Row],[Asset Class]]&lt;&gt;"Local",0.25,IF(Q804="y",1,""))</f>
        <v/>
      </c>
      <c r="W804" s="435" t="str">
        <f>IF(Table1[[#This Row],[Asset Class]]&lt;&gt;"Local",0.25,IF(R804="y",1,""))</f>
        <v/>
      </c>
      <c r="X804" s="435">
        <f>IF(Table1[[#This Row],[Asset Class]]&lt;&gt;"Local",0.25,IF(S804="y",1,""))</f>
        <v>1</v>
      </c>
      <c r="Y804" s="109">
        <f t="shared" si="73"/>
        <v>1</v>
      </c>
      <c r="AA804" s="274" t="str">
        <f t="shared" si="74"/>
        <v/>
      </c>
      <c r="AB804" s="275" t="str">
        <f t="shared" si="75"/>
        <v/>
      </c>
      <c r="AC804" s="275" t="str">
        <f t="shared" si="76"/>
        <v/>
      </c>
      <c r="AD804" s="275">
        <f t="shared" si="77"/>
        <v>54358</v>
      </c>
      <c r="AE804" s="276">
        <f t="shared" si="78"/>
        <v>54358</v>
      </c>
    </row>
    <row r="805" spans="2:31">
      <c r="B805" s="227" t="s">
        <v>1389</v>
      </c>
      <c r="C805" s="228" t="s">
        <v>1390</v>
      </c>
      <c r="D805" s="228" t="s">
        <v>110</v>
      </c>
      <c r="E805" s="228" t="s">
        <v>113</v>
      </c>
      <c r="F805" s="258" t="s">
        <v>102</v>
      </c>
      <c r="G805" s="374">
        <v>0.5</v>
      </c>
      <c r="H805" s="377">
        <v>9277.3555165426151</v>
      </c>
      <c r="I805" s="382">
        <v>77.371645491830151</v>
      </c>
      <c r="J805" s="349">
        <f>Table1[[#This Row],[Embellishment Area (m2)]]*Table1[[#This Row],[Construction Unit Rate ($/m)]]*Table1[[#This Row],[Embellishment Area Factor]]</f>
        <v>358902.13106380502</v>
      </c>
      <c r="K805" s="263">
        <v>18554.71103308523</v>
      </c>
      <c r="L805" s="354">
        <v>51.919695325664051</v>
      </c>
      <c r="M805" s="101">
        <f>Table1[[#This Row],[Size of land (m2)]]*Table1[[#This Row],[Land Unit Rate ($/m2)]]</f>
        <v>963354.94369352248</v>
      </c>
      <c r="N805" s="261">
        <v>2021</v>
      </c>
      <c r="O805" s="219">
        <f>ROUND(IF(Table1[[#This Row],[Valuation Year]]=2016,(Table1[[#This Row],[Total Construction Cost ($)]]+Table1[[#This Row],[Land Value]])*('General Input Sheet'!$G$38/'General Input Sheet'!$G$43),Table1[[#This Row],[Total Construction Cost ($)]]+Table1[[#This Row],[Land Value]]),0)</f>
        <v>1322257</v>
      </c>
      <c r="P805" s="139" t="str" cm="1">
        <f t="array" ref="P805">_xlfn.IFS(Table1[[#This Row],[Asset Class]]&lt;&gt;"Local","y",P$11=$E805,"y",Table1[[#This Row],[Asset Class]]="Local","")</f>
        <v/>
      </c>
      <c r="Q805" s="99" t="str" cm="1">
        <f t="array" ref="Q805">_xlfn.IFS(Table1[[#This Row],[Asset Class]]&lt;&gt;"Local","y",Q$11=$E805,"y",Table1[[#This Row],[Asset Class]]="Local","")</f>
        <v/>
      </c>
      <c r="R805" s="99" t="str" cm="1">
        <f t="array" ref="R805">_xlfn.IFS(Table1[[#This Row],[Asset Class]]&lt;&gt;"Local","y",R$11=$E805,"y",Table1[[#This Row],[Asset Class]]="Local","")</f>
        <v/>
      </c>
      <c r="S805" s="358" t="str" cm="1">
        <f t="array" ref="S805">_xlfn.IFS(Table1[[#This Row],[Asset Class]]&lt;&gt;"Local","y",S$11=$E805,"y",Table1[[#This Row],[Asset Class]]="Local","")</f>
        <v>y</v>
      </c>
      <c r="U805" s="109" t="str">
        <f>IF(Table1[[#This Row],[Asset Class]]&lt;&gt;"Local",0.25,IF(P805="y",1,""))</f>
        <v/>
      </c>
      <c r="V805" s="435" t="str">
        <f>IF(Table1[[#This Row],[Asset Class]]&lt;&gt;"Local",0.25,IF(Q805="y",1,""))</f>
        <v/>
      </c>
      <c r="W805" s="435" t="str">
        <f>IF(Table1[[#This Row],[Asset Class]]&lt;&gt;"Local",0.25,IF(R805="y",1,""))</f>
        <v/>
      </c>
      <c r="X805" s="435">
        <f>IF(Table1[[#This Row],[Asset Class]]&lt;&gt;"Local",0.25,IF(S805="y",1,""))</f>
        <v>1</v>
      </c>
      <c r="Y805" s="109">
        <f t="shared" si="73"/>
        <v>1</v>
      </c>
      <c r="AA805" s="274" t="str">
        <f t="shared" si="74"/>
        <v/>
      </c>
      <c r="AB805" s="275" t="str">
        <f t="shared" si="75"/>
        <v/>
      </c>
      <c r="AC805" s="275" t="str">
        <f t="shared" si="76"/>
        <v/>
      </c>
      <c r="AD805" s="275">
        <f t="shared" si="77"/>
        <v>1322257</v>
      </c>
      <c r="AE805" s="276">
        <f t="shared" si="78"/>
        <v>1322257</v>
      </c>
    </row>
    <row r="806" spans="2:31">
      <c r="B806" s="227" t="s">
        <v>1391</v>
      </c>
      <c r="C806" s="228" t="s">
        <v>1392</v>
      </c>
      <c r="D806" s="228" t="s">
        <v>105</v>
      </c>
      <c r="E806" s="228" t="s">
        <v>113</v>
      </c>
      <c r="F806" s="258" t="s">
        <v>102</v>
      </c>
      <c r="G806" s="374">
        <v>0.5</v>
      </c>
      <c r="H806" s="378">
        <v>8933.5614175999053</v>
      </c>
      <c r="I806" s="382">
        <v>566.28724924743767</v>
      </c>
      <c r="J806" s="349">
        <f>Table1[[#This Row],[Embellishment Area (m2)]]*Table1[[#This Row],[Construction Unit Rate ($/m)]]*Table1[[#This Row],[Embellishment Area Factor]]</f>
        <v>2529480.9605778451</v>
      </c>
      <c r="K806" s="263">
        <v>0</v>
      </c>
      <c r="L806" s="354">
        <v>75.676903388107434</v>
      </c>
      <c r="M806" s="101">
        <f>Table1[[#This Row],[Size of land (m2)]]*Table1[[#This Row],[Land Unit Rate ($/m2)]]</f>
        <v>0</v>
      </c>
      <c r="N806" s="261">
        <v>2021</v>
      </c>
      <c r="O806" s="101">
        <f>ROUND(IF(Table1[[#This Row],[Valuation Year]]=2016,(Table1[[#This Row],[Total Construction Cost ($)]]+Table1[[#This Row],[Land Value]])*('General Input Sheet'!$G$38/'General Input Sheet'!$G$43),Table1[[#This Row],[Total Construction Cost ($)]]+Table1[[#This Row],[Land Value]]),0)</f>
        <v>2529481</v>
      </c>
      <c r="P806" s="139" t="str" cm="1">
        <f t="array" ref="P806">_xlfn.IFS(Table1[[#This Row],[Asset Class]]&lt;&gt;"Local","y",P$11=$E806,"y",Table1[[#This Row],[Asset Class]]="Local","")</f>
        <v>y</v>
      </c>
      <c r="Q806" s="99" t="str" cm="1">
        <f t="array" ref="Q806">_xlfn.IFS(Table1[[#This Row],[Asset Class]]&lt;&gt;"Local","y",Q$11=$E806,"y",Table1[[#This Row],[Asset Class]]="Local","")</f>
        <v>y</v>
      </c>
      <c r="R806" s="99" t="str" cm="1">
        <f t="array" ref="R806">_xlfn.IFS(Table1[[#This Row],[Asset Class]]&lt;&gt;"Local","y",R$11=$E806,"y",Table1[[#This Row],[Asset Class]]="Local","")</f>
        <v>y</v>
      </c>
      <c r="S806" s="358" t="str" cm="1">
        <f t="array" ref="S806">_xlfn.IFS(Table1[[#This Row],[Asset Class]]&lt;&gt;"Local","y",S$11=$E806,"y",Table1[[#This Row],[Asset Class]]="Local","")</f>
        <v>y</v>
      </c>
      <c r="U806" s="109">
        <f>IF(Table1[[#This Row],[Asset Class]]&lt;&gt;"Local",0.25,IF(P806="y",1,""))</f>
        <v>0.25</v>
      </c>
      <c r="V806" s="435">
        <f>IF(Table1[[#This Row],[Asset Class]]&lt;&gt;"Local",0.25,IF(Q806="y",1,""))</f>
        <v>0.25</v>
      </c>
      <c r="W806" s="435">
        <f>IF(Table1[[#This Row],[Asset Class]]&lt;&gt;"Local",0.25,IF(R806="y",1,""))</f>
        <v>0.25</v>
      </c>
      <c r="X806" s="435">
        <f>IF(Table1[[#This Row],[Asset Class]]&lt;&gt;"Local",0.25,IF(S806="y",1,""))</f>
        <v>0.25</v>
      </c>
      <c r="Y806" s="109">
        <f t="shared" si="73"/>
        <v>1</v>
      </c>
      <c r="AA806" s="274">
        <f t="shared" si="74"/>
        <v>632370.25</v>
      </c>
      <c r="AB806" s="275">
        <f t="shared" si="75"/>
        <v>632370.25</v>
      </c>
      <c r="AC806" s="275">
        <f t="shared" si="76"/>
        <v>632370.25</v>
      </c>
      <c r="AD806" s="275">
        <f t="shared" si="77"/>
        <v>632370.25</v>
      </c>
      <c r="AE806" s="276">
        <f t="shared" si="78"/>
        <v>2529481</v>
      </c>
    </row>
    <row r="807" spans="2:31">
      <c r="B807" s="227" t="s">
        <v>1393</v>
      </c>
      <c r="C807" s="228" t="s">
        <v>1394</v>
      </c>
      <c r="D807" s="228" t="s">
        <v>105</v>
      </c>
      <c r="E807" s="228" t="s">
        <v>113</v>
      </c>
      <c r="F807" s="258" t="s">
        <v>107</v>
      </c>
      <c r="G807" s="374">
        <v>0.5</v>
      </c>
      <c r="H807" s="378">
        <v>2560.0871659032096</v>
      </c>
      <c r="I807" s="382">
        <v>566.28724924743767</v>
      </c>
      <c r="J807" s="349">
        <f>Table1[[#This Row],[Embellishment Area (m2)]]*Table1[[#This Row],[Construction Unit Rate ($/m)]]*Table1[[#This Row],[Embellishment Area Factor]]</f>
        <v>724872.35950649856</v>
      </c>
      <c r="K807" s="263">
        <v>0</v>
      </c>
      <c r="L807" s="354">
        <v>75.676903388107434</v>
      </c>
      <c r="M807" s="101">
        <f>Table1[[#This Row],[Size of land (m2)]]*Table1[[#This Row],[Land Unit Rate ($/m2)]]</f>
        <v>0</v>
      </c>
      <c r="N807" s="261">
        <v>2021</v>
      </c>
      <c r="O807" s="101">
        <f>ROUND(IF(Table1[[#This Row],[Valuation Year]]=2016,(Table1[[#This Row],[Total Construction Cost ($)]]+Table1[[#This Row],[Land Value]])*('General Input Sheet'!$G$38/'General Input Sheet'!$G$43),Table1[[#This Row],[Total Construction Cost ($)]]+Table1[[#This Row],[Land Value]]),0)</f>
        <v>724872</v>
      </c>
      <c r="P807" s="139" t="str" cm="1">
        <f t="array" ref="P807">_xlfn.IFS(Table1[[#This Row],[Asset Class]]&lt;&gt;"Local","y",P$11=$E807,"y",Table1[[#This Row],[Asset Class]]="Local","")</f>
        <v>y</v>
      </c>
      <c r="Q807" s="99" t="str" cm="1">
        <f t="array" ref="Q807">_xlfn.IFS(Table1[[#This Row],[Asset Class]]&lt;&gt;"Local","y",Q$11=$E807,"y",Table1[[#This Row],[Asset Class]]="Local","")</f>
        <v>y</v>
      </c>
      <c r="R807" s="99" t="str" cm="1">
        <f t="array" ref="R807">_xlfn.IFS(Table1[[#This Row],[Asset Class]]&lt;&gt;"Local","y",R$11=$E807,"y",Table1[[#This Row],[Asset Class]]="Local","")</f>
        <v>y</v>
      </c>
      <c r="S807" s="358" t="str" cm="1">
        <f t="array" ref="S807">_xlfn.IFS(Table1[[#This Row],[Asset Class]]&lt;&gt;"Local","y",S$11=$E807,"y",Table1[[#This Row],[Asset Class]]="Local","")</f>
        <v>y</v>
      </c>
      <c r="U807" s="109">
        <f>IF(Table1[[#This Row],[Asset Class]]&lt;&gt;"Local",0.25,IF(P807="y",1,""))</f>
        <v>0.25</v>
      </c>
      <c r="V807" s="435">
        <f>IF(Table1[[#This Row],[Asset Class]]&lt;&gt;"Local",0.25,IF(Q807="y",1,""))</f>
        <v>0.25</v>
      </c>
      <c r="W807" s="435">
        <f>IF(Table1[[#This Row],[Asset Class]]&lt;&gt;"Local",0.25,IF(R807="y",1,""))</f>
        <v>0.25</v>
      </c>
      <c r="X807" s="435">
        <f>IF(Table1[[#This Row],[Asset Class]]&lt;&gt;"Local",0.25,IF(S807="y",1,""))</f>
        <v>0.25</v>
      </c>
      <c r="Y807" s="109">
        <f t="shared" si="73"/>
        <v>1</v>
      </c>
      <c r="AA807" s="274">
        <f t="shared" si="74"/>
        <v>181218</v>
      </c>
      <c r="AB807" s="275">
        <f t="shared" si="75"/>
        <v>181218</v>
      </c>
      <c r="AC807" s="275">
        <f t="shared" si="76"/>
        <v>181218</v>
      </c>
      <c r="AD807" s="275">
        <f t="shared" si="77"/>
        <v>181218</v>
      </c>
      <c r="AE807" s="276">
        <f t="shared" si="78"/>
        <v>724872</v>
      </c>
    </row>
    <row r="808" spans="2:31">
      <c r="B808" s="227" t="s">
        <v>1395</v>
      </c>
      <c r="C808" s="228" t="s">
        <v>1396</v>
      </c>
      <c r="D808" s="228" t="s">
        <v>110</v>
      </c>
      <c r="E808" s="228" t="s">
        <v>113</v>
      </c>
      <c r="F808" s="258" t="s">
        <v>102</v>
      </c>
      <c r="G808" s="374">
        <v>0.5</v>
      </c>
      <c r="H808" s="377">
        <v>1590.6344041433465</v>
      </c>
      <c r="I808" s="382">
        <v>77.371645491830151</v>
      </c>
      <c r="J808" s="349">
        <f>Table1[[#This Row],[Embellishment Area (m2)]]*Table1[[#This Row],[Construction Unit Rate ($/m)]]*Table1[[#This Row],[Embellishment Area Factor]]</f>
        <v>61535.000612243748</v>
      </c>
      <c r="K808" s="263">
        <v>0</v>
      </c>
      <c r="L808" s="354">
        <v>51.919695325664051</v>
      </c>
      <c r="M808" s="101">
        <f>Table1[[#This Row],[Size of land (m2)]]*Table1[[#This Row],[Land Unit Rate ($/m2)]]</f>
        <v>0</v>
      </c>
      <c r="N808" s="261">
        <v>2021</v>
      </c>
      <c r="O808" s="219">
        <f>ROUND(IF(Table1[[#This Row],[Valuation Year]]=2016,(Table1[[#This Row],[Total Construction Cost ($)]]+Table1[[#This Row],[Land Value]])*('General Input Sheet'!$G$38/'General Input Sheet'!$G$43),Table1[[#This Row],[Total Construction Cost ($)]]+Table1[[#This Row],[Land Value]]),0)</f>
        <v>61535</v>
      </c>
      <c r="P808" s="139" t="str" cm="1">
        <f t="array" ref="P808">_xlfn.IFS(Table1[[#This Row],[Asset Class]]&lt;&gt;"Local","y",P$11=$E808,"y",Table1[[#This Row],[Asset Class]]="Local","")</f>
        <v/>
      </c>
      <c r="Q808" s="99" t="str" cm="1">
        <f t="array" ref="Q808">_xlfn.IFS(Table1[[#This Row],[Asset Class]]&lt;&gt;"Local","y",Q$11=$E808,"y",Table1[[#This Row],[Asset Class]]="Local","")</f>
        <v/>
      </c>
      <c r="R808" s="99" t="str" cm="1">
        <f t="array" ref="R808">_xlfn.IFS(Table1[[#This Row],[Asset Class]]&lt;&gt;"Local","y",R$11=$E808,"y",Table1[[#This Row],[Asset Class]]="Local","")</f>
        <v/>
      </c>
      <c r="S808" s="358" t="str" cm="1">
        <f t="array" ref="S808">_xlfn.IFS(Table1[[#This Row],[Asset Class]]&lt;&gt;"Local","y",S$11=$E808,"y",Table1[[#This Row],[Asset Class]]="Local","")</f>
        <v>y</v>
      </c>
      <c r="U808" s="109" t="str">
        <f>IF(Table1[[#This Row],[Asset Class]]&lt;&gt;"Local",0.25,IF(P808="y",1,""))</f>
        <v/>
      </c>
      <c r="V808" s="435" t="str">
        <f>IF(Table1[[#This Row],[Asset Class]]&lt;&gt;"Local",0.25,IF(Q808="y",1,""))</f>
        <v/>
      </c>
      <c r="W808" s="435" t="str">
        <f>IF(Table1[[#This Row],[Asset Class]]&lt;&gt;"Local",0.25,IF(R808="y",1,""))</f>
        <v/>
      </c>
      <c r="X808" s="435">
        <f>IF(Table1[[#This Row],[Asset Class]]&lt;&gt;"Local",0.25,IF(S808="y",1,""))</f>
        <v>1</v>
      </c>
      <c r="Y808" s="109">
        <f t="shared" si="73"/>
        <v>1</v>
      </c>
      <c r="AA808" s="274" t="str">
        <f t="shared" si="74"/>
        <v/>
      </c>
      <c r="AB808" s="275" t="str">
        <f t="shared" si="75"/>
        <v/>
      </c>
      <c r="AC808" s="275" t="str">
        <f t="shared" si="76"/>
        <v/>
      </c>
      <c r="AD808" s="275">
        <f t="shared" si="77"/>
        <v>61535</v>
      </c>
      <c r="AE808" s="276">
        <f t="shared" si="78"/>
        <v>61535</v>
      </c>
    </row>
    <row r="809" spans="2:31">
      <c r="B809" s="227" t="s">
        <v>1397</v>
      </c>
      <c r="C809" s="228" t="s">
        <v>1398</v>
      </c>
      <c r="D809" s="228" t="s">
        <v>105</v>
      </c>
      <c r="E809" s="228" t="s">
        <v>113</v>
      </c>
      <c r="F809" s="258" t="s">
        <v>135</v>
      </c>
      <c r="G809" s="374">
        <v>0.5</v>
      </c>
      <c r="H809" s="378">
        <v>9028.8489071580898</v>
      </c>
      <c r="I809" s="382">
        <v>566.28724924743767</v>
      </c>
      <c r="J809" s="349">
        <f>Table1[[#This Row],[Embellishment Area (m2)]]*Table1[[#This Row],[Construction Unit Rate ($/m)]]*Table1[[#This Row],[Embellishment Area Factor]]</f>
        <v>2556461.005752644</v>
      </c>
      <c r="K809" s="263">
        <v>0</v>
      </c>
      <c r="L809" s="354">
        <v>75.676903388107434</v>
      </c>
      <c r="M809" s="101">
        <f>Table1[[#This Row],[Size of land (m2)]]*Table1[[#This Row],[Land Unit Rate ($/m2)]]</f>
        <v>0</v>
      </c>
      <c r="N809" s="261">
        <v>2021</v>
      </c>
      <c r="O809" s="101">
        <f>ROUND(IF(Table1[[#This Row],[Valuation Year]]=2016,(Table1[[#This Row],[Total Construction Cost ($)]]+Table1[[#This Row],[Land Value]])*('General Input Sheet'!$G$38/'General Input Sheet'!$G$43),Table1[[#This Row],[Total Construction Cost ($)]]+Table1[[#This Row],[Land Value]]),0)</f>
        <v>2556461</v>
      </c>
      <c r="P809" s="139" t="str" cm="1">
        <f t="array" ref="P809">_xlfn.IFS(Table1[[#This Row],[Asset Class]]&lt;&gt;"Local","y",P$11=$E809,"y",Table1[[#This Row],[Asset Class]]="Local","")</f>
        <v>y</v>
      </c>
      <c r="Q809" s="99" t="str" cm="1">
        <f t="array" ref="Q809">_xlfn.IFS(Table1[[#This Row],[Asset Class]]&lt;&gt;"Local","y",Q$11=$E809,"y",Table1[[#This Row],[Asset Class]]="Local","")</f>
        <v>y</v>
      </c>
      <c r="R809" s="99" t="str" cm="1">
        <f t="array" ref="R809">_xlfn.IFS(Table1[[#This Row],[Asset Class]]&lt;&gt;"Local","y",R$11=$E809,"y",Table1[[#This Row],[Asset Class]]="Local","")</f>
        <v>y</v>
      </c>
      <c r="S809" s="358" t="str" cm="1">
        <f t="array" ref="S809">_xlfn.IFS(Table1[[#This Row],[Asset Class]]&lt;&gt;"Local","y",S$11=$E809,"y",Table1[[#This Row],[Asset Class]]="Local","")</f>
        <v>y</v>
      </c>
      <c r="U809" s="109">
        <f>IF(Table1[[#This Row],[Asset Class]]&lt;&gt;"Local",0.25,IF(P809="y",1,""))</f>
        <v>0.25</v>
      </c>
      <c r="V809" s="435">
        <f>IF(Table1[[#This Row],[Asset Class]]&lt;&gt;"Local",0.25,IF(Q809="y",1,""))</f>
        <v>0.25</v>
      </c>
      <c r="W809" s="435">
        <f>IF(Table1[[#This Row],[Asset Class]]&lt;&gt;"Local",0.25,IF(R809="y",1,""))</f>
        <v>0.25</v>
      </c>
      <c r="X809" s="435">
        <f>IF(Table1[[#This Row],[Asset Class]]&lt;&gt;"Local",0.25,IF(S809="y",1,""))</f>
        <v>0.25</v>
      </c>
      <c r="Y809" s="109">
        <f t="shared" si="73"/>
        <v>1</v>
      </c>
      <c r="AA809" s="274">
        <f t="shared" si="74"/>
        <v>639115.25</v>
      </c>
      <c r="AB809" s="275">
        <f t="shared" si="75"/>
        <v>639115.25</v>
      </c>
      <c r="AC809" s="275">
        <f t="shared" si="76"/>
        <v>639115.25</v>
      </c>
      <c r="AD809" s="275">
        <f t="shared" si="77"/>
        <v>639115.25</v>
      </c>
      <c r="AE809" s="276">
        <f t="shared" si="78"/>
        <v>2556461</v>
      </c>
    </row>
    <row r="810" spans="2:31">
      <c r="B810" s="227" t="s">
        <v>1395</v>
      </c>
      <c r="C810" s="228" t="s">
        <v>1399</v>
      </c>
      <c r="D810" s="228" t="s">
        <v>110</v>
      </c>
      <c r="E810" s="228" t="s">
        <v>113</v>
      </c>
      <c r="F810" s="258" t="s">
        <v>102</v>
      </c>
      <c r="G810" s="374">
        <v>0.5</v>
      </c>
      <c r="H810" s="377">
        <v>1535.6336305246864</v>
      </c>
      <c r="I810" s="382">
        <v>77.371645491830151</v>
      </c>
      <c r="J810" s="349">
        <f>Table1[[#This Row],[Embellishment Area (m2)]]*Table1[[#This Row],[Construction Unit Rate ($/m)]]*Table1[[#This Row],[Embellishment Area Factor]]</f>
        <v>59407.250433144058</v>
      </c>
      <c r="K810" s="263">
        <v>0</v>
      </c>
      <c r="L810" s="354">
        <v>51.919695325664051</v>
      </c>
      <c r="M810" s="101">
        <f>Table1[[#This Row],[Size of land (m2)]]*Table1[[#This Row],[Land Unit Rate ($/m2)]]</f>
        <v>0</v>
      </c>
      <c r="N810" s="261">
        <v>2021</v>
      </c>
      <c r="O810" s="219">
        <f>ROUND(IF(Table1[[#This Row],[Valuation Year]]=2016,(Table1[[#This Row],[Total Construction Cost ($)]]+Table1[[#This Row],[Land Value]])*('General Input Sheet'!$G$38/'General Input Sheet'!$G$43),Table1[[#This Row],[Total Construction Cost ($)]]+Table1[[#This Row],[Land Value]]),0)</f>
        <v>59407</v>
      </c>
      <c r="P810" s="139" t="str" cm="1">
        <f t="array" ref="P810">_xlfn.IFS(Table1[[#This Row],[Asset Class]]&lt;&gt;"Local","y",P$11=$E810,"y",Table1[[#This Row],[Asset Class]]="Local","")</f>
        <v/>
      </c>
      <c r="Q810" s="99" t="str" cm="1">
        <f t="array" ref="Q810">_xlfn.IFS(Table1[[#This Row],[Asset Class]]&lt;&gt;"Local","y",Q$11=$E810,"y",Table1[[#This Row],[Asset Class]]="Local","")</f>
        <v/>
      </c>
      <c r="R810" s="99" t="str" cm="1">
        <f t="array" ref="R810">_xlfn.IFS(Table1[[#This Row],[Asset Class]]&lt;&gt;"Local","y",R$11=$E810,"y",Table1[[#This Row],[Asset Class]]="Local","")</f>
        <v/>
      </c>
      <c r="S810" s="358" t="str" cm="1">
        <f t="array" ref="S810">_xlfn.IFS(Table1[[#This Row],[Asset Class]]&lt;&gt;"Local","y",S$11=$E810,"y",Table1[[#This Row],[Asset Class]]="Local","")</f>
        <v>y</v>
      </c>
      <c r="U810" s="109" t="str">
        <f>IF(Table1[[#This Row],[Asset Class]]&lt;&gt;"Local",0.25,IF(P810="y",1,""))</f>
        <v/>
      </c>
      <c r="V810" s="435" t="str">
        <f>IF(Table1[[#This Row],[Asset Class]]&lt;&gt;"Local",0.25,IF(Q810="y",1,""))</f>
        <v/>
      </c>
      <c r="W810" s="435" t="str">
        <f>IF(Table1[[#This Row],[Asset Class]]&lt;&gt;"Local",0.25,IF(R810="y",1,""))</f>
        <v/>
      </c>
      <c r="X810" s="435">
        <f>IF(Table1[[#This Row],[Asset Class]]&lt;&gt;"Local",0.25,IF(S810="y",1,""))</f>
        <v>1</v>
      </c>
      <c r="Y810" s="109">
        <f t="shared" si="73"/>
        <v>1</v>
      </c>
      <c r="AA810" s="274" t="str">
        <f t="shared" si="74"/>
        <v/>
      </c>
      <c r="AB810" s="275" t="str">
        <f t="shared" si="75"/>
        <v/>
      </c>
      <c r="AC810" s="275" t="str">
        <f t="shared" si="76"/>
        <v/>
      </c>
      <c r="AD810" s="275">
        <f t="shared" si="77"/>
        <v>59407</v>
      </c>
      <c r="AE810" s="276">
        <f t="shared" si="78"/>
        <v>59407</v>
      </c>
    </row>
    <row r="811" spans="2:31">
      <c r="B811" s="227" t="s">
        <v>1400</v>
      </c>
      <c r="C811" s="228" t="s">
        <v>1401</v>
      </c>
      <c r="D811" s="228" t="s">
        <v>105</v>
      </c>
      <c r="E811" s="228" t="s">
        <v>113</v>
      </c>
      <c r="F811" s="258" t="s">
        <v>102</v>
      </c>
      <c r="G811" s="374">
        <v>0.5</v>
      </c>
      <c r="H811" s="377">
        <v>934.72568595282951</v>
      </c>
      <c r="I811" s="382">
        <v>566.28724924743767</v>
      </c>
      <c r="J811" s="349">
        <f>Table1[[#This Row],[Embellishment Area (m2)]]*Table1[[#This Row],[Construction Unit Rate ($/m)]]*Table1[[#This Row],[Embellishment Area Factor]]</f>
        <v>264661.61874957604</v>
      </c>
      <c r="K811" s="263">
        <v>0</v>
      </c>
      <c r="L811" s="354">
        <v>75.676903388107434</v>
      </c>
      <c r="M811" s="101">
        <f>Table1[[#This Row],[Size of land (m2)]]*Table1[[#This Row],[Land Unit Rate ($/m2)]]</f>
        <v>0</v>
      </c>
      <c r="N811" s="261">
        <v>2021</v>
      </c>
      <c r="O811" s="219">
        <f>ROUND(IF(Table1[[#This Row],[Valuation Year]]=2016,(Table1[[#This Row],[Total Construction Cost ($)]]+Table1[[#This Row],[Land Value]])*('General Input Sheet'!$G$38/'General Input Sheet'!$G$43),Table1[[#This Row],[Total Construction Cost ($)]]+Table1[[#This Row],[Land Value]]),0)</f>
        <v>264662</v>
      </c>
      <c r="P811" s="139" t="str" cm="1">
        <f t="array" ref="P811">_xlfn.IFS(Table1[[#This Row],[Asset Class]]&lt;&gt;"Local","y",P$11=$E811,"y",Table1[[#This Row],[Asset Class]]="Local","")</f>
        <v>y</v>
      </c>
      <c r="Q811" s="99" t="str" cm="1">
        <f t="array" ref="Q811">_xlfn.IFS(Table1[[#This Row],[Asset Class]]&lt;&gt;"Local","y",Q$11=$E811,"y",Table1[[#This Row],[Asset Class]]="Local","")</f>
        <v>y</v>
      </c>
      <c r="R811" s="99" t="str" cm="1">
        <f t="array" ref="R811">_xlfn.IFS(Table1[[#This Row],[Asset Class]]&lt;&gt;"Local","y",R$11=$E811,"y",Table1[[#This Row],[Asset Class]]="Local","")</f>
        <v>y</v>
      </c>
      <c r="S811" s="358" t="str" cm="1">
        <f t="array" ref="S811">_xlfn.IFS(Table1[[#This Row],[Asset Class]]&lt;&gt;"Local","y",S$11=$E811,"y",Table1[[#This Row],[Asset Class]]="Local","")</f>
        <v>y</v>
      </c>
      <c r="U811" s="109">
        <f>IF(Table1[[#This Row],[Asset Class]]&lt;&gt;"Local",0.25,IF(P811="y",1,""))</f>
        <v>0.25</v>
      </c>
      <c r="V811" s="435">
        <f>IF(Table1[[#This Row],[Asset Class]]&lt;&gt;"Local",0.25,IF(Q811="y",1,""))</f>
        <v>0.25</v>
      </c>
      <c r="W811" s="435">
        <f>IF(Table1[[#This Row],[Asset Class]]&lt;&gt;"Local",0.25,IF(R811="y",1,""))</f>
        <v>0.25</v>
      </c>
      <c r="X811" s="435">
        <f>IF(Table1[[#This Row],[Asset Class]]&lt;&gt;"Local",0.25,IF(S811="y",1,""))</f>
        <v>0.25</v>
      </c>
      <c r="Y811" s="109">
        <f t="shared" si="73"/>
        <v>1</v>
      </c>
      <c r="AA811" s="274">
        <f t="shared" si="74"/>
        <v>66165.5</v>
      </c>
      <c r="AB811" s="275">
        <f t="shared" si="75"/>
        <v>66165.5</v>
      </c>
      <c r="AC811" s="275">
        <f t="shared" si="76"/>
        <v>66165.5</v>
      </c>
      <c r="AD811" s="275">
        <f t="shared" si="77"/>
        <v>66165.5</v>
      </c>
      <c r="AE811" s="276">
        <f t="shared" si="78"/>
        <v>264662</v>
      </c>
    </row>
    <row r="812" spans="2:31">
      <c r="B812" s="227" t="s">
        <v>1400</v>
      </c>
      <c r="C812" s="228" t="s">
        <v>1402</v>
      </c>
      <c r="D812" s="228" t="s">
        <v>105</v>
      </c>
      <c r="E812" s="228" t="s">
        <v>113</v>
      </c>
      <c r="F812" s="258" t="s">
        <v>102</v>
      </c>
      <c r="G812" s="374">
        <v>0.5</v>
      </c>
      <c r="H812" s="377">
        <v>8740.5400166873405</v>
      </c>
      <c r="I812" s="382">
        <v>566.28724924743767</v>
      </c>
      <c r="J812" s="349">
        <f>Table1[[#This Row],[Embellishment Area (m2)]]*Table1[[#This Row],[Construction Unit Rate ($/m)]]*Table1[[#This Row],[Embellishment Area Factor]]</f>
        <v>2474828.1814935133</v>
      </c>
      <c r="K812" s="263">
        <v>0</v>
      </c>
      <c r="L812" s="354">
        <v>75.676903388107434</v>
      </c>
      <c r="M812" s="101">
        <f>Table1[[#This Row],[Size of land (m2)]]*Table1[[#This Row],[Land Unit Rate ($/m2)]]</f>
        <v>0</v>
      </c>
      <c r="N812" s="261">
        <v>2021</v>
      </c>
      <c r="O812" s="219">
        <f>ROUND(IF(Table1[[#This Row],[Valuation Year]]=2016,(Table1[[#This Row],[Total Construction Cost ($)]]+Table1[[#This Row],[Land Value]])*('General Input Sheet'!$G$38/'General Input Sheet'!$G$43),Table1[[#This Row],[Total Construction Cost ($)]]+Table1[[#This Row],[Land Value]]),0)</f>
        <v>2474828</v>
      </c>
      <c r="P812" s="139" t="str" cm="1">
        <f t="array" ref="P812">_xlfn.IFS(Table1[[#This Row],[Asset Class]]&lt;&gt;"Local","y",P$11=$E812,"y",Table1[[#This Row],[Asset Class]]="Local","")</f>
        <v>y</v>
      </c>
      <c r="Q812" s="99" t="str" cm="1">
        <f t="array" ref="Q812">_xlfn.IFS(Table1[[#This Row],[Asset Class]]&lt;&gt;"Local","y",Q$11=$E812,"y",Table1[[#This Row],[Asset Class]]="Local","")</f>
        <v>y</v>
      </c>
      <c r="R812" s="99" t="str" cm="1">
        <f t="array" ref="R812">_xlfn.IFS(Table1[[#This Row],[Asset Class]]&lt;&gt;"Local","y",R$11=$E812,"y",Table1[[#This Row],[Asset Class]]="Local","")</f>
        <v>y</v>
      </c>
      <c r="S812" s="358" t="str" cm="1">
        <f t="array" ref="S812">_xlfn.IFS(Table1[[#This Row],[Asset Class]]&lt;&gt;"Local","y",S$11=$E812,"y",Table1[[#This Row],[Asset Class]]="Local","")</f>
        <v>y</v>
      </c>
      <c r="U812" s="109">
        <f>IF(Table1[[#This Row],[Asset Class]]&lt;&gt;"Local",0.25,IF(P812="y",1,""))</f>
        <v>0.25</v>
      </c>
      <c r="V812" s="435">
        <f>IF(Table1[[#This Row],[Asset Class]]&lt;&gt;"Local",0.25,IF(Q812="y",1,""))</f>
        <v>0.25</v>
      </c>
      <c r="W812" s="435">
        <f>IF(Table1[[#This Row],[Asset Class]]&lt;&gt;"Local",0.25,IF(R812="y",1,""))</f>
        <v>0.25</v>
      </c>
      <c r="X812" s="435">
        <f>IF(Table1[[#This Row],[Asset Class]]&lt;&gt;"Local",0.25,IF(S812="y",1,""))</f>
        <v>0.25</v>
      </c>
      <c r="Y812" s="109">
        <f t="shared" si="73"/>
        <v>1</v>
      </c>
      <c r="AA812" s="274">
        <f t="shared" si="74"/>
        <v>618707</v>
      </c>
      <c r="AB812" s="275">
        <f t="shared" si="75"/>
        <v>618707</v>
      </c>
      <c r="AC812" s="275">
        <f t="shared" si="76"/>
        <v>618707</v>
      </c>
      <c r="AD812" s="275">
        <f t="shared" si="77"/>
        <v>618707</v>
      </c>
      <c r="AE812" s="276">
        <f t="shared" si="78"/>
        <v>2474828</v>
      </c>
    </row>
    <row r="813" spans="2:31">
      <c r="B813" s="227" t="s">
        <v>1403</v>
      </c>
      <c r="C813" s="228" t="s">
        <v>1404</v>
      </c>
      <c r="D813" s="228" t="s">
        <v>110</v>
      </c>
      <c r="E813" s="228" t="s">
        <v>113</v>
      </c>
      <c r="F813" s="258" t="s">
        <v>135</v>
      </c>
      <c r="G813" s="374">
        <v>0.5</v>
      </c>
      <c r="H813" s="377">
        <v>6607.0709720243203</v>
      </c>
      <c r="I813" s="382">
        <v>77.371645491830151</v>
      </c>
      <c r="J813" s="349">
        <f>Table1[[#This Row],[Embellishment Area (m2)]]*Table1[[#This Row],[Construction Unit Rate ($/m)]]*Table1[[#This Row],[Embellishment Area Factor]]</f>
        <v>255599.97649341368</v>
      </c>
      <c r="K813" s="263">
        <v>0</v>
      </c>
      <c r="L813" s="354">
        <v>51.919695325664051</v>
      </c>
      <c r="M813" s="101">
        <f>Table1[[#This Row],[Size of land (m2)]]*Table1[[#This Row],[Land Unit Rate ($/m2)]]</f>
        <v>0</v>
      </c>
      <c r="N813" s="261">
        <v>2021</v>
      </c>
      <c r="O813" s="219">
        <f>ROUND(IF(Table1[[#This Row],[Valuation Year]]=2016,(Table1[[#This Row],[Total Construction Cost ($)]]+Table1[[#This Row],[Land Value]])*('General Input Sheet'!$G$38/'General Input Sheet'!$G$43),Table1[[#This Row],[Total Construction Cost ($)]]+Table1[[#This Row],[Land Value]]),0)</f>
        <v>255600</v>
      </c>
      <c r="P813" s="139" t="str" cm="1">
        <f t="array" ref="P813">_xlfn.IFS(Table1[[#This Row],[Asset Class]]&lt;&gt;"Local","y",P$11=$E813,"y",Table1[[#This Row],[Asset Class]]="Local","")</f>
        <v/>
      </c>
      <c r="Q813" s="99" t="str" cm="1">
        <f t="array" ref="Q813">_xlfn.IFS(Table1[[#This Row],[Asset Class]]&lt;&gt;"Local","y",Q$11=$E813,"y",Table1[[#This Row],[Asset Class]]="Local","")</f>
        <v/>
      </c>
      <c r="R813" s="99" t="str" cm="1">
        <f t="array" ref="R813">_xlfn.IFS(Table1[[#This Row],[Asset Class]]&lt;&gt;"Local","y",R$11=$E813,"y",Table1[[#This Row],[Asset Class]]="Local","")</f>
        <v/>
      </c>
      <c r="S813" s="358" t="str" cm="1">
        <f t="array" ref="S813">_xlfn.IFS(Table1[[#This Row],[Asset Class]]&lt;&gt;"Local","y",S$11=$E813,"y",Table1[[#This Row],[Asset Class]]="Local","")</f>
        <v>y</v>
      </c>
      <c r="U813" s="109" t="str">
        <f>IF(Table1[[#This Row],[Asset Class]]&lt;&gt;"Local",0.25,IF(P813="y",1,""))</f>
        <v/>
      </c>
      <c r="V813" s="435" t="str">
        <f>IF(Table1[[#This Row],[Asset Class]]&lt;&gt;"Local",0.25,IF(Q813="y",1,""))</f>
        <v/>
      </c>
      <c r="W813" s="435" t="str">
        <f>IF(Table1[[#This Row],[Asset Class]]&lt;&gt;"Local",0.25,IF(R813="y",1,""))</f>
        <v/>
      </c>
      <c r="X813" s="435">
        <f>IF(Table1[[#This Row],[Asset Class]]&lt;&gt;"Local",0.25,IF(S813="y",1,""))</f>
        <v>1</v>
      </c>
      <c r="Y813" s="109">
        <f t="shared" si="73"/>
        <v>1</v>
      </c>
      <c r="AA813" s="274" t="str">
        <f t="shared" si="74"/>
        <v/>
      </c>
      <c r="AB813" s="275" t="str">
        <f t="shared" si="75"/>
        <v/>
      </c>
      <c r="AC813" s="275" t="str">
        <f t="shared" si="76"/>
        <v/>
      </c>
      <c r="AD813" s="275">
        <f t="shared" si="77"/>
        <v>255600</v>
      </c>
      <c r="AE813" s="276">
        <f t="shared" si="78"/>
        <v>255600</v>
      </c>
    </row>
    <row r="814" spans="2:31">
      <c r="B814" s="227" t="s">
        <v>1405</v>
      </c>
      <c r="C814" s="228" t="s">
        <v>1406</v>
      </c>
      <c r="D814" s="228" t="s">
        <v>105</v>
      </c>
      <c r="E814" s="228" t="s">
        <v>113</v>
      </c>
      <c r="F814" s="258" t="s">
        <v>102</v>
      </c>
      <c r="G814" s="374">
        <v>0.5</v>
      </c>
      <c r="H814" s="377">
        <v>6715.0102555135854</v>
      </c>
      <c r="I814" s="382">
        <v>566.28724924743767</v>
      </c>
      <c r="J814" s="349">
        <f>Table1[[#This Row],[Embellishment Area (m2)]]*Table1[[#This Row],[Construction Unit Rate ($/m)]]*Table1[[#This Row],[Embellishment Area Factor]]</f>
        <v>1901312.3431315608</v>
      </c>
      <c r="K814" s="263">
        <v>0</v>
      </c>
      <c r="L814" s="354">
        <v>75.676903388107434</v>
      </c>
      <c r="M814" s="101">
        <f>Table1[[#This Row],[Size of land (m2)]]*Table1[[#This Row],[Land Unit Rate ($/m2)]]</f>
        <v>0</v>
      </c>
      <c r="N814" s="261">
        <v>2021</v>
      </c>
      <c r="O814" s="219">
        <f>ROUND(IF(Table1[[#This Row],[Valuation Year]]=2016,(Table1[[#This Row],[Total Construction Cost ($)]]+Table1[[#This Row],[Land Value]])*('General Input Sheet'!$G$38/'General Input Sheet'!$G$43),Table1[[#This Row],[Total Construction Cost ($)]]+Table1[[#This Row],[Land Value]]),0)</f>
        <v>1901312</v>
      </c>
      <c r="P814" s="139" t="str" cm="1">
        <f t="array" ref="P814">_xlfn.IFS(Table1[[#This Row],[Asset Class]]&lt;&gt;"Local","y",P$11=$E814,"y",Table1[[#This Row],[Asset Class]]="Local","")</f>
        <v>y</v>
      </c>
      <c r="Q814" s="99" t="str" cm="1">
        <f t="array" ref="Q814">_xlfn.IFS(Table1[[#This Row],[Asset Class]]&lt;&gt;"Local","y",Q$11=$E814,"y",Table1[[#This Row],[Asset Class]]="Local","")</f>
        <v>y</v>
      </c>
      <c r="R814" s="99" t="str" cm="1">
        <f t="array" ref="R814">_xlfn.IFS(Table1[[#This Row],[Asset Class]]&lt;&gt;"Local","y",R$11=$E814,"y",Table1[[#This Row],[Asset Class]]="Local","")</f>
        <v>y</v>
      </c>
      <c r="S814" s="358" t="str" cm="1">
        <f t="array" ref="S814">_xlfn.IFS(Table1[[#This Row],[Asset Class]]&lt;&gt;"Local","y",S$11=$E814,"y",Table1[[#This Row],[Asset Class]]="Local","")</f>
        <v>y</v>
      </c>
      <c r="U814" s="109">
        <f>IF(Table1[[#This Row],[Asset Class]]&lt;&gt;"Local",0.25,IF(P814="y",1,""))</f>
        <v>0.25</v>
      </c>
      <c r="V814" s="435">
        <f>IF(Table1[[#This Row],[Asset Class]]&lt;&gt;"Local",0.25,IF(Q814="y",1,""))</f>
        <v>0.25</v>
      </c>
      <c r="W814" s="435">
        <f>IF(Table1[[#This Row],[Asset Class]]&lt;&gt;"Local",0.25,IF(R814="y",1,""))</f>
        <v>0.25</v>
      </c>
      <c r="X814" s="435">
        <f>IF(Table1[[#This Row],[Asset Class]]&lt;&gt;"Local",0.25,IF(S814="y",1,""))</f>
        <v>0.25</v>
      </c>
      <c r="Y814" s="109">
        <f t="shared" si="73"/>
        <v>1</v>
      </c>
      <c r="AA814" s="274">
        <f t="shared" si="74"/>
        <v>475328</v>
      </c>
      <c r="AB814" s="275">
        <f t="shared" si="75"/>
        <v>475328</v>
      </c>
      <c r="AC814" s="275">
        <f t="shared" si="76"/>
        <v>475328</v>
      </c>
      <c r="AD814" s="275">
        <f t="shared" si="77"/>
        <v>475328</v>
      </c>
      <c r="AE814" s="276">
        <f t="shared" si="78"/>
        <v>1901312</v>
      </c>
    </row>
    <row r="815" spans="2:31">
      <c r="B815" s="227" t="s">
        <v>1407</v>
      </c>
      <c r="C815" s="228" t="s">
        <v>1408</v>
      </c>
      <c r="D815" s="228" t="s">
        <v>105</v>
      </c>
      <c r="E815" s="228" t="s">
        <v>113</v>
      </c>
      <c r="F815" s="258" t="s">
        <v>102</v>
      </c>
      <c r="G815" s="374">
        <v>0.5</v>
      </c>
      <c r="H815" s="377">
        <v>35036.682228444202</v>
      </c>
      <c r="I815" s="382">
        <v>566.28724924743767</v>
      </c>
      <c r="J815" s="349">
        <f>Table1[[#This Row],[Embellishment Area (m2)]]*Table1[[#This Row],[Construction Unit Rate ($/m)]]*Table1[[#This Row],[Embellishment Area Factor]]</f>
        <v>9920413.2009511255</v>
      </c>
      <c r="K815" s="263">
        <v>70073.364456888405</v>
      </c>
      <c r="L815" s="354">
        <v>75.676903388107434</v>
      </c>
      <c r="M815" s="101">
        <f>Table1[[#This Row],[Size of land (m2)]]*Table1[[#This Row],[Land Unit Rate ($/m2)]]</f>
        <v>5302935.2320835851</v>
      </c>
      <c r="N815" s="261">
        <v>2021</v>
      </c>
      <c r="O815" s="219">
        <f>ROUND(IF(Table1[[#This Row],[Valuation Year]]=2016,(Table1[[#This Row],[Total Construction Cost ($)]]+Table1[[#This Row],[Land Value]])*('General Input Sheet'!$G$38/'General Input Sheet'!$G$43),Table1[[#This Row],[Total Construction Cost ($)]]+Table1[[#This Row],[Land Value]]),0)</f>
        <v>15223348</v>
      </c>
      <c r="P815" s="139" t="str" cm="1">
        <f t="array" ref="P815">_xlfn.IFS(Table1[[#This Row],[Asset Class]]&lt;&gt;"Local","y",P$11=$E815,"y",Table1[[#This Row],[Asset Class]]="Local","")</f>
        <v>y</v>
      </c>
      <c r="Q815" s="99" t="str" cm="1">
        <f t="array" ref="Q815">_xlfn.IFS(Table1[[#This Row],[Asset Class]]&lt;&gt;"Local","y",Q$11=$E815,"y",Table1[[#This Row],[Asset Class]]="Local","")</f>
        <v>y</v>
      </c>
      <c r="R815" s="99" t="str" cm="1">
        <f t="array" ref="R815">_xlfn.IFS(Table1[[#This Row],[Asset Class]]&lt;&gt;"Local","y",R$11=$E815,"y",Table1[[#This Row],[Asset Class]]="Local","")</f>
        <v>y</v>
      </c>
      <c r="S815" s="358" t="str" cm="1">
        <f t="array" ref="S815">_xlfn.IFS(Table1[[#This Row],[Asset Class]]&lt;&gt;"Local","y",S$11=$E815,"y",Table1[[#This Row],[Asset Class]]="Local","")</f>
        <v>y</v>
      </c>
      <c r="U815" s="109">
        <f>IF(Table1[[#This Row],[Asset Class]]&lt;&gt;"Local",0.25,IF(P815="y",1,""))</f>
        <v>0.25</v>
      </c>
      <c r="V815" s="435">
        <f>IF(Table1[[#This Row],[Asset Class]]&lt;&gt;"Local",0.25,IF(Q815="y",1,""))</f>
        <v>0.25</v>
      </c>
      <c r="W815" s="435">
        <f>IF(Table1[[#This Row],[Asset Class]]&lt;&gt;"Local",0.25,IF(R815="y",1,""))</f>
        <v>0.25</v>
      </c>
      <c r="X815" s="435">
        <f>IF(Table1[[#This Row],[Asset Class]]&lt;&gt;"Local",0.25,IF(S815="y",1,""))</f>
        <v>0.25</v>
      </c>
      <c r="Y815" s="109">
        <f t="shared" si="73"/>
        <v>1</v>
      </c>
      <c r="AA815" s="274">
        <f t="shared" si="74"/>
        <v>3805837</v>
      </c>
      <c r="AB815" s="275">
        <f t="shared" si="75"/>
        <v>3805837</v>
      </c>
      <c r="AC815" s="275">
        <f t="shared" si="76"/>
        <v>3805837</v>
      </c>
      <c r="AD815" s="275">
        <f t="shared" si="77"/>
        <v>3805837</v>
      </c>
      <c r="AE815" s="276">
        <f t="shared" si="78"/>
        <v>15223348</v>
      </c>
    </row>
    <row r="816" spans="2:31">
      <c r="B816" s="227" t="s">
        <v>1407</v>
      </c>
      <c r="C816" s="228" t="s">
        <v>1409</v>
      </c>
      <c r="D816" s="228" t="s">
        <v>105</v>
      </c>
      <c r="E816" s="228" t="s">
        <v>113</v>
      </c>
      <c r="F816" s="258" t="s">
        <v>102</v>
      </c>
      <c r="G816" s="374">
        <v>0.5</v>
      </c>
      <c r="H816" s="377">
        <v>1252.4752369427185</v>
      </c>
      <c r="I816" s="382">
        <v>566.28724924743767</v>
      </c>
      <c r="J816" s="349">
        <f>Table1[[#This Row],[Embellishment Area (m2)]]*Table1[[#This Row],[Construction Unit Rate ($/m)]]*Table1[[#This Row],[Embellishment Area Factor]]</f>
        <v>354630.37833941239</v>
      </c>
      <c r="K816" s="263">
        <v>2504.9504738854371</v>
      </c>
      <c r="L816" s="354">
        <v>75.676903388107434</v>
      </c>
      <c r="M816" s="101">
        <f>Table1[[#This Row],[Size of land (m2)]]*Table1[[#This Row],[Land Unit Rate ($/m2)]]</f>
        <v>189566.89500422214</v>
      </c>
      <c r="N816" s="261">
        <v>2021</v>
      </c>
      <c r="O816" s="219">
        <f>ROUND(IF(Table1[[#This Row],[Valuation Year]]=2016,(Table1[[#This Row],[Total Construction Cost ($)]]+Table1[[#This Row],[Land Value]])*('General Input Sheet'!$G$38/'General Input Sheet'!$G$43),Table1[[#This Row],[Total Construction Cost ($)]]+Table1[[#This Row],[Land Value]]),0)</f>
        <v>544197</v>
      </c>
      <c r="P816" s="139" t="str" cm="1">
        <f t="array" ref="P816">_xlfn.IFS(Table1[[#This Row],[Asset Class]]&lt;&gt;"Local","y",P$11=$E816,"y",Table1[[#This Row],[Asset Class]]="Local","")</f>
        <v>y</v>
      </c>
      <c r="Q816" s="99" t="str" cm="1">
        <f t="array" ref="Q816">_xlfn.IFS(Table1[[#This Row],[Asset Class]]&lt;&gt;"Local","y",Q$11=$E816,"y",Table1[[#This Row],[Asset Class]]="Local","")</f>
        <v>y</v>
      </c>
      <c r="R816" s="99" t="str" cm="1">
        <f t="array" ref="R816">_xlfn.IFS(Table1[[#This Row],[Asset Class]]&lt;&gt;"Local","y",R$11=$E816,"y",Table1[[#This Row],[Asset Class]]="Local","")</f>
        <v>y</v>
      </c>
      <c r="S816" s="358" t="str" cm="1">
        <f t="array" ref="S816">_xlfn.IFS(Table1[[#This Row],[Asset Class]]&lt;&gt;"Local","y",S$11=$E816,"y",Table1[[#This Row],[Asset Class]]="Local","")</f>
        <v>y</v>
      </c>
      <c r="U816" s="109">
        <f>IF(Table1[[#This Row],[Asset Class]]&lt;&gt;"Local",0.25,IF(P816="y",1,""))</f>
        <v>0.25</v>
      </c>
      <c r="V816" s="435">
        <f>IF(Table1[[#This Row],[Asset Class]]&lt;&gt;"Local",0.25,IF(Q816="y",1,""))</f>
        <v>0.25</v>
      </c>
      <c r="W816" s="435">
        <f>IF(Table1[[#This Row],[Asset Class]]&lt;&gt;"Local",0.25,IF(R816="y",1,""))</f>
        <v>0.25</v>
      </c>
      <c r="X816" s="435">
        <f>IF(Table1[[#This Row],[Asset Class]]&lt;&gt;"Local",0.25,IF(S816="y",1,""))</f>
        <v>0.25</v>
      </c>
      <c r="Y816" s="109">
        <f t="shared" si="73"/>
        <v>1</v>
      </c>
      <c r="AA816" s="274">
        <f t="shared" si="74"/>
        <v>136049.25</v>
      </c>
      <c r="AB816" s="275">
        <f t="shared" si="75"/>
        <v>136049.25</v>
      </c>
      <c r="AC816" s="275">
        <f t="shared" si="76"/>
        <v>136049.25</v>
      </c>
      <c r="AD816" s="275">
        <f t="shared" si="77"/>
        <v>136049.25</v>
      </c>
      <c r="AE816" s="276">
        <f t="shared" si="78"/>
        <v>544197</v>
      </c>
    </row>
    <row r="817" spans="2:31">
      <c r="B817" s="227" t="s">
        <v>1407</v>
      </c>
      <c r="C817" s="228" t="s">
        <v>1410</v>
      </c>
      <c r="D817" s="228" t="s">
        <v>105</v>
      </c>
      <c r="E817" s="228" t="s">
        <v>113</v>
      </c>
      <c r="F817" s="258" t="s">
        <v>130</v>
      </c>
      <c r="G817" s="374">
        <v>0.5</v>
      </c>
      <c r="H817" s="377">
        <v>7457.4727795638601</v>
      </c>
      <c r="I817" s="382">
        <v>566.28724924743767</v>
      </c>
      <c r="J817" s="349">
        <f>Table1[[#This Row],[Embellishment Area (m2)]]*Table1[[#This Row],[Construction Unit Rate ($/m)]]*Table1[[#This Row],[Embellishment Area Factor]]</f>
        <v>2111535.8733384307</v>
      </c>
      <c r="K817" s="263">
        <v>14914.94555912772</v>
      </c>
      <c r="L817" s="354">
        <v>75.676903388107434</v>
      </c>
      <c r="M817" s="101">
        <f>Table1[[#This Row],[Size of land (m2)]]*Table1[[#This Row],[Land Unit Rate ($/m2)]]</f>
        <v>1128716.8941169905</v>
      </c>
      <c r="N817" s="261">
        <v>2021</v>
      </c>
      <c r="O817" s="219">
        <f>ROUND(IF(Table1[[#This Row],[Valuation Year]]=2016,(Table1[[#This Row],[Total Construction Cost ($)]]+Table1[[#This Row],[Land Value]])*('General Input Sheet'!$G$38/'General Input Sheet'!$G$43),Table1[[#This Row],[Total Construction Cost ($)]]+Table1[[#This Row],[Land Value]]),0)</f>
        <v>3240253</v>
      </c>
      <c r="P817" s="139" t="str" cm="1">
        <f t="array" ref="P817">_xlfn.IFS(Table1[[#This Row],[Asset Class]]&lt;&gt;"Local","y",P$11=$E817,"y",Table1[[#This Row],[Asset Class]]="Local","")</f>
        <v>y</v>
      </c>
      <c r="Q817" s="99" t="str" cm="1">
        <f t="array" ref="Q817">_xlfn.IFS(Table1[[#This Row],[Asset Class]]&lt;&gt;"Local","y",Q$11=$E817,"y",Table1[[#This Row],[Asset Class]]="Local","")</f>
        <v>y</v>
      </c>
      <c r="R817" s="99" t="str" cm="1">
        <f t="array" ref="R817">_xlfn.IFS(Table1[[#This Row],[Asset Class]]&lt;&gt;"Local","y",R$11=$E817,"y",Table1[[#This Row],[Asset Class]]="Local","")</f>
        <v>y</v>
      </c>
      <c r="S817" s="358" t="str" cm="1">
        <f t="array" ref="S817">_xlfn.IFS(Table1[[#This Row],[Asset Class]]&lt;&gt;"Local","y",S$11=$E817,"y",Table1[[#This Row],[Asset Class]]="Local","")</f>
        <v>y</v>
      </c>
      <c r="U817" s="109">
        <f>IF(Table1[[#This Row],[Asset Class]]&lt;&gt;"Local",0.25,IF(P817="y",1,""))</f>
        <v>0.25</v>
      </c>
      <c r="V817" s="435">
        <f>IF(Table1[[#This Row],[Asset Class]]&lt;&gt;"Local",0.25,IF(Q817="y",1,""))</f>
        <v>0.25</v>
      </c>
      <c r="W817" s="435">
        <f>IF(Table1[[#This Row],[Asset Class]]&lt;&gt;"Local",0.25,IF(R817="y",1,""))</f>
        <v>0.25</v>
      </c>
      <c r="X817" s="435">
        <f>IF(Table1[[#This Row],[Asset Class]]&lt;&gt;"Local",0.25,IF(S817="y",1,""))</f>
        <v>0.25</v>
      </c>
      <c r="Y817" s="109">
        <f t="shared" si="73"/>
        <v>1</v>
      </c>
      <c r="AA817" s="274">
        <f t="shared" si="74"/>
        <v>810063.25</v>
      </c>
      <c r="AB817" s="275">
        <f t="shared" si="75"/>
        <v>810063.25</v>
      </c>
      <c r="AC817" s="275">
        <f t="shared" si="76"/>
        <v>810063.25</v>
      </c>
      <c r="AD817" s="275">
        <f t="shared" si="77"/>
        <v>810063.25</v>
      </c>
      <c r="AE817" s="276">
        <f t="shared" si="78"/>
        <v>3240253</v>
      </c>
    </row>
    <row r="818" spans="2:31">
      <c r="B818" s="227" t="s">
        <v>1411</v>
      </c>
      <c r="C818" s="228" t="s">
        <v>1412</v>
      </c>
      <c r="D818" s="228" t="s">
        <v>110</v>
      </c>
      <c r="E818" s="228" t="s">
        <v>113</v>
      </c>
      <c r="F818" s="258" t="s">
        <v>102</v>
      </c>
      <c r="G818" s="374">
        <v>0.5</v>
      </c>
      <c r="H818" s="377">
        <v>4864.6478082826816</v>
      </c>
      <c r="I818" s="382">
        <v>77.371645491830151</v>
      </c>
      <c r="J818" s="349">
        <f>Table1[[#This Row],[Embellishment Area (m2)]]*Table1[[#This Row],[Construction Unit Rate ($/m)]]*Table1[[#This Row],[Embellishment Area Factor]]</f>
        <v>188192.90283252808</v>
      </c>
      <c r="K818" s="263">
        <v>9729.2956165653632</v>
      </c>
      <c r="L818" s="354">
        <v>51.919695325664051</v>
      </c>
      <c r="M818" s="101">
        <f>Table1[[#This Row],[Size of land (m2)]]*Table1[[#This Row],[Land Unit Rate ($/m2)]]</f>
        <v>505142.06414539245</v>
      </c>
      <c r="N818" s="261">
        <v>2021</v>
      </c>
      <c r="O818" s="219">
        <f>ROUND(IF(Table1[[#This Row],[Valuation Year]]=2016,(Table1[[#This Row],[Total Construction Cost ($)]]+Table1[[#This Row],[Land Value]])*('General Input Sheet'!$G$38/'General Input Sheet'!$G$43),Table1[[#This Row],[Total Construction Cost ($)]]+Table1[[#This Row],[Land Value]]),0)</f>
        <v>693335</v>
      </c>
      <c r="P818" s="139" t="str" cm="1">
        <f t="array" ref="P818">_xlfn.IFS(Table1[[#This Row],[Asset Class]]&lt;&gt;"Local","y",P$11=$E818,"y",Table1[[#This Row],[Asset Class]]="Local","")</f>
        <v/>
      </c>
      <c r="Q818" s="99" t="str" cm="1">
        <f t="array" ref="Q818">_xlfn.IFS(Table1[[#This Row],[Asset Class]]&lt;&gt;"Local","y",Q$11=$E818,"y",Table1[[#This Row],[Asset Class]]="Local","")</f>
        <v/>
      </c>
      <c r="R818" s="99" t="str" cm="1">
        <f t="array" ref="R818">_xlfn.IFS(Table1[[#This Row],[Asset Class]]&lt;&gt;"Local","y",R$11=$E818,"y",Table1[[#This Row],[Asset Class]]="Local","")</f>
        <v/>
      </c>
      <c r="S818" s="358" t="str" cm="1">
        <f t="array" ref="S818">_xlfn.IFS(Table1[[#This Row],[Asset Class]]&lt;&gt;"Local","y",S$11=$E818,"y",Table1[[#This Row],[Asset Class]]="Local","")</f>
        <v>y</v>
      </c>
      <c r="U818" s="109" t="str">
        <f>IF(Table1[[#This Row],[Asset Class]]&lt;&gt;"Local",0.25,IF(P818="y",1,""))</f>
        <v/>
      </c>
      <c r="V818" s="435" t="str">
        <f>IF(Table1[[#This Row],[Asset Class]]&lt;&gt;"Local",0.25,IF(Q818="y",1,""))</f>
        <v/>
      </c>
      <c r="W818" s="435" t="str">
        <f>IF(Table1[[#This Row],[Asset Class]]&lt;&gt;"Local",0.25,IF(R818="y",1,""))</f>
        <v/>
      </c>
      <c r="X818" s="435">
        <f>IF(Table1[[#This Row],[Asset Class]]&lt;&gt;"Local",0.25,IF(S818="y",1,""))</f>
        <v>1</v>
      </c>
      <c r="Y818" s="109">
        <f t="shared" si="73"/>
        <v>1</v>
      </c>
      <c r="AA818" s="274" t="str">
        <f t="shared" si="74"/>
        <v/>
      </c>
      <c r="AB818" s="275" t="str">
        <f t="shared" si="75"/>
        <v/>
      </c>
      <c r="AC818" s="275" t="str">
        <f t="shared" si="76"/>
        <v/>
      </c>
      <c r="AD818" s="275">
        <f t="shared" si="77"/>
        <v>693335</v>
      </c>
      <c r="AE818" s="276">
        <f t="shared" si="78"/>
        <v>693335</v>
      </c>
    </row>
    <row r="819" spans="2:31">
      <c r="B819" s="227" t="s">
        <v>1413</v>
      </c>
      <c r="C819" s="228" t="s">
        <v>1414</v>
      </c>
      <c r="D819" s="228" t="s">
        <v>105</v>
      </c>
      <c r="E819" s="228" t="s">
        <v>113</v>
      </c>
      <c r="F819" s="258" t="s">
        <v>135</v>
      </c>
      <c r="G819" s="374">
        <v>0.5</v>
      </c>
      <c r="H819" s="377">
        <v>14770.452525752806</v>
      </c>
      <c r="I819" s="382">
        <v>566.28724924743767</v>
      </c>
      <c r="J819" s="349">
        <f>Table1[[#This Row],[Embellishment Area (m2)]]*Table1[[#This Row],[Construction Unit Rate ($/m)]]*Table1[[#This Row],[Embellishment Area Factor]]</f>
        <v>4182159.4654742121</v>
      </c>
      <c r="K819" s="263">
        <v>29540.905051505611</v>
      </c>
      <c r="L819" s="354">
        <v>75.676903388107434</v>
      </c>
      <c r="M819" s="101">
        <f>Table1[[#This Row],[Size of land (m2)]]*Table1[[#This Row],[Land Unit Rate ($/m2)]]</f>
        <v>2235564.2175800451</v>
      </c>
      <c r="N819" s="261">
        <v>2021</v>
      </c>
      <c r="O819" s="219">
        <f>ROUND(IF(Table1[[#This Row],[Valuation Year]]=2016,(Table1[[#This Row],[Total Construction Cost ($)]]+Table1[[#This Row],[Land Value]])*('General Input Sheet'!$G$38/'General Input Sheet'!$G$43),Table1[[#This Row],[Total Construction Cost ($)]]+Table1[[#This Row],[Land Value]]),0)</f>
        <v>6417724</v>
      </c>
      <c r="P819" s="139" t="str" cm="1">
        <f t="array" ref="P819">_xlfn.IFS(Table1[[#This Row],[Asset Class]]&lt;&gt;"Local","y",P$11=$E819,"y",Table1[[#This Row],[Asset Class]]="Local","")</f>
        <v>y</v>
      </c>
      <c r="Q819" s="99" t="str" cm="1">
        <f t="array" ref="Q819">_xlfn.IFS(Table1[[#This Row],[Asset Class]]&lt;&gt;"Local","y",Q$11=$E819,"y",Table1[[#This Row],[Asset Class]]="Local","")</f>
        <v>y</v>
      </c>
      <c r="R819" s="99" t="str" cm="1">
        <f t="array" ref="R819">_xlfn.IFS(Table1[[#This Row],[Asset Class]]&lt;&gt;"Local","y",R$11=$E819,"y",Table1[[#This Row],[Asset Class]]="Local","")</f>
        <v>y</v>
      </c>
      <c r="S819" s="358" t="str" cm="1">
        <f t="array" ref="S819">_xlfn.IFS(Table1[[#This Row],[Asset Class]]&lt;&gt;"Local","y",S$11=$E819,"y",Table1[[#This Row],[Asset Class]]="Local","")</f>
        <v>y</v>
      </c>
      <c r="U819" s="109">
        <f>IF(Table1[[#This Row],[Asset Class]]&lt;&gt;"Local",0.25,IF(P819="y",1,""))</f>
        <v>0.25</v>
      </c>
      <c r="V819" s="435">
        <f>IF(Table1[[#This Row],[Asset Class]]&lt;&gt;"Local",0.25,IF(Q819="y",1,""))</f>
        <v>0.25</v>
      </c>
      <c r="W819" s="435">
        <f>IF(Table1[[#This Row],[Asset Class]]&lt;&gt;"Local",0.25,IF(R819="y",1,""))</f>
        <v>0.25</v>
      </c>
      <c r="X819" s="435">
        <f>IF(Table1[[#This Row],[Asset Class]]&lt;&gt;"Local",0.25,IF(S819="y",1,""))</f>
        <v>0.25</v>
      </c>
      <c r="Y819" s="109">
        <f t="shared" si="73"/>
        <v>1</v>
      </c>
      <c r="AA819" s="274">
        <f t="shared" si="74"/>
        <v>1604431</v>
      </c>
      <c r="AB819" s="275">
        <f t="shared" si="75"/>
        <v>1604431</v>
      </c>
      <c r="AC819" s="275">
        <f t="shared" si="76"/>
        <v>1604431</v>
      </c>
      <c r="AD819" s="275">
        <f t="shared" si="77"/>
        <v>1604431</v>
      </c>
      <c r="AE819" s="276">
        <f t="shared" si="78"/>
        <v>6417724</v>
      </c>
    </row>
    <row r="820" spans="2:31">
      <c r="B820" s="227" t="s">
        <v>1411</v>
      </c>
      <c r="C820" s="228" t="s">
        <v>1415</v>
      </c>
      <c r="D820" s="228" t="s">
        <v>110</v>
      </c>
      <c r="E820" s="228" t="s">
        <v>113</v>
      </c>
      <c r="F820" s="258" t="s">
        <v>107</v>
      </c>
      <c r="G820" s="374">
        <v>0.5</v>
      </c>
      <c r="H820" s="377">
        <v>708.88278801293245</v>
      </c>
      <c r="I820" s="382">
        <v>77.371645491830151</v>
      </c>
      <c r="J820" s="349">
        <f>Table1[[#This Row],[Embellishment Area (m2)]]*Table1[[#This Row],[Construction Unit Rate ($/m)]]*Table1[[#This Row],[Embellishment Area Factor]]</f>
        <v>27423.713884698398</v>
      </c>
      <c r="K820" s="263">
        <v>1417.7655760258649</v>
      </c>
      <c r="L820" s="354">
        <v>51.919695325664051</v>
      </c>
      <c r="M820" s="101">
        <f>Table1[[#This Row],[Size of land (m2)]]*Table1[[#This Row],[Land Unit Rate ($/m2)]]</f>
        <v>73609.956750477504</v>
      </c>
      <c r="N820" s="261">
        <v>2021</v>
      </c>
      <c r="O820" s="219">
        <f>ROUND(IF(Table1[[#This Row],[Valuation Year]]=2016,(Table1[[#This Row],[Total Construction Cost ($)]]+Table1[[#This Row],[Land Value]])*('General Input Sheet'!$G$38/'General Input Sheet'!$G$43),Table1[[#This Row],[Total Construction Cost ($)]]+Table1[[#This Row],[Land Value]]),0)</f>
        <v>101034</v>
      </c>
      <c r="P820" s="139" t="str" cm="1">
        <f t="array" ref="P820">_xlfn.IFS(Table1[[#This Row],[Asset Class]]&lt;&gt;"Local","y",P$11=$E820,"y",Table1[[#This Row],[Asset Class]]="Local","")</f>
        <v/>
      </c>
      <c r="Q820" s="99" t="str" cm="1">
        <f t="array" ref="Q820">_xlfn.IFS(Table1[[#This Row],[Asset Class]]&lt;&gt;"Local","y",Q$11=$E820,"y",Table1[[#This Row],[Asset Class]]="Local","")</f>
        <v/>
      </c>
      <c r="R820" s="99" t="str" cm="1">
        <f t="array" ref="R820">_xlfn.IFS(Table1[[#This Row],[Asset Class]]&lt;&gt;"Local","y",R$11=$E820,"y",Table1[[#This Row],[Asset Class]]="Local","")</f>
        <v/>
      </c>
      <c r="S820" s="358" t="str" cm="1">
        <f t="array" ref="S820">_xlfn.IFS(Table1[[#This Row],[Asset Class]]&lt;&gt;"Local","y",S$11=$E820,"y",Table1[[#This Row],[Asset Class]]="Local","")</f>
        <v>y</v>
      </c>
      <c r="U820" s="109" t="str">
        <f>IF(Table1[[#This Row],[Asset Class]]&lt;&gt;"Local",0.25,IF(P820="y",1,""))</f>
        <v/>
      </c>
      <c r="V820" s="435" t="str">
        <f>IF(Table1[[#This Row],[Asset Class]]&lt;&gt;"Local",0.25,IF(Q820="y",1,""))</f>
        <v/>
      </c>
      <c r="W820" s="435" t="str">
        <f>IF(Table1[[#This Row],[Asset Class]]&lt;&gt;"Local",0.25,IF(R820="y",1,""))</f>
        <v/>
      </c>
      <c r="X820" s="435">
        <f>IF(Table1[[#This Row],[Asset Class]]&lt;&gt;"Local",0.25,IF(S820="y",1,""))</f>
        <v>1</v>
      </c>
      <c r="Y820" s="109">
        <f t="shared" si="73"/>
        <v>1</v>
      </c>
      <c r="AA820" s="274" t="str">
        <f t="shared" si="74"/>
        <v/>
      </c>
      <c r="AB820" s="275" t="str">
        <f t="shared" si="75"/>
        <v/>
      </c>
      <c r="AC820" s="275" t="str">
        <f t="shared" si="76"/>
        <v/>
      </c>
      <c r="AD820" s="275">
        <f t="shared" si="77"/>
        <v>101034</v>
      </c>
      <c r="AE820" s="276">
        <f t="shared" si="78"/>
        <v>101034</v>
      </c>
    </row>
    <row r="821" spans="2:31">
      <c r="B821" s="227" t="s">
        <v>1416</v>
      </c>
      <c r="C821" s="228" t="s">
        <v>1417</v>
      </c>
      <c r="D821" s="228" t="s">
        <v>110</v>
      </c>
      <c r="E821" s="228" t="s">
        <v>113</v>
      </c>
      <c r="F821" s="258" t="s">
        <v>107</v>
      </c>
      <c r="G821" s="374">
        <v>0.5</v>
      </c>
      <c r="H821" s="377">
        <v>1718.8857081336826</v>
      </c>
      <c r="I821" s="382">
        <v>77.371645491830151</v>
      </c>
      <c r="J821" s="349">
        <f>Table1[[#This Row],[Embellishment Area (m2)]]*Table1[[#This Row],[Construction Unit Rate ($/m)]]*Table1[[#This Row],[Embellishment Area Factor]]</f>
        <v>66496.507825346358</v>
      </c>
      <c r="K821" s="263">
        <v>3437.7714162673651</v>
      </c>
      <c r="L821" s="354">
        <v>51.919695325664051</v>
      </c>
      <c r="M821" s="101">
        <f>Table1[[#This Row],[Size of land (m2)]]*Table1[[#This Row],[Land Unit Rate ($/m2)]]</f>
        <v>178488.0445318782</v>
      </c>
      <c r="N821" s="261">
        <v>2021</v>
      </c>
      <c r="O821" s="219">
        <f>ROUND(IF(Table1[[#This Row],[Valuation Year]]=2016,(Table1[[#This Row],[Total Construction Cost ($)]]+Table1[[#This Row],[Land Value]])*('General Input Sheet'!$G$38/'General Input Sheet'!$G$43),Table1[[#This Row],[Total Construction Cost ($)]]+Table1[[#This Row],[Land Value]]),0)</f>
        <v>244985</v>
      </c>
      <c r="P821" s="139" t="str" cm="1">
        <f t="array" ref="P821">_xlfn.IFS(Table1[[#This Row],[Asset Class]]&lt;&gt;"Local","y",P$11=$E821,"y",Table1[[#This Row],[Asset Class]]="Local","")</f>
        <v/>
      </c>
      <c r="Q821" s="99" t="str" cm="1">
        <f t="array" ref="Q821">_xlfn.IFS(Table1[[#This Row],[Asset Class]]&lt;&gt;"Local","y",Q$11=$E821,"y",Table1[[#This Row],[Asset Class]]="Local","")</f>
        <v/>
      </c>
      <c r="R821" s="99" t="str" cm="1">
        <f t="array" ref="R821">_xlfn.IFS(Table1[[#This Row],[Asset Class]]&lt;&gt;"Local","y",R$11=$E821,"y",Table1[[#This Row],[Asset Class]]="Local","")</f>
        <v/>
      </c>
      <c r="S821" s="358" t="str" cm="1">
        <f t="array" ref="S821">_xlfn.IFS(Table1[[#This Row],[Asset Class]]&lt;&gt;"Local","y",S$11=$E821,"y",Table1[[#This Row],[Asset Class]]="Local","")</f>
        <v>y</v>
      </c>
      <c r="U821" s="109" t="str">
        <f>IF(Table1[[#This Row],[Asset Class]]&lt;&gt;"Local",0.25,IF(P821="y",1,""))</f>
        <v/>
      </c>
      <c r="V821" s="435" t="str">
        <f>IF(Table1[[#This Row],[Asset Class]]&lt;&gt;"Local",0.25,IF(Q821="y",1,""))</f>
        <v/>
      </c>
      <c r="W821" s="435" t="str">
        <f>IF(Table1[[#This Row],[Asset Class]]&lt;&gt;"Local",0.25,IF(R821="y",1,""))</f>
        <v/>
      </c>
      <c r="X821" s="435">
        <f>IF(Table1[[#This Row],[Asset Class]]&lt;&gt;"Local",0.25,IF(S821="y",1,""))</f>
        <v>1</v>
      </c>
      <c r="Y821" s="109">
        <f t="shared" si="73"/>
        <v>1</v>
      </c>
      <c r="AA821" s="274" t="str">
        <f t="shared" si="74"/>
        <v/>
      </c>
      <c r="AB821" s="275" t="str">
        <f t="shared" si="75"/>
        <v/>
      </c>
      <c r="AC821" s="275" t="str">
        <f t="shared" si="76"/>
        <v/>
      </c>
      <c r="AD821" s="275">
        <f t="shared" si="77"/>
        <v>244985</v>
      </c>
      <c r="AE821" s="276">
        <f t="shared" si="78"/>
        <v>244985</v>
      </c>
    </row>
    <row r="822" spans="2:31">
      <c r="B822" s="227" t="s">
        <v>1418</v>
      </c>
      <c r="C822" s="228" t="s">
        <v>1419</v>
      </c>
      <c r="D822" s="228" t="s">
        <v>110</v>
      </c>
      <c r="E822" s="228" t="s">
        <v>113</v>
      </c>
      <c r="F822" s="258" t="s">
        <v>102</v>
      </c>
      <c r="G822" s="374">
        <v>0.5</v>
      </c>
      <c r="H822" s="377">
        <v>1516.072769599627</v>
      </c>
      <c r="I822" s="382">
        <v>77.371645491830151</v>
      </c>
      <c r="J822" s="349">
        <f>Table1[[#This Row],[Embellishment Area (m2)]]*Table1[[#This Row],[Construction Unit Rate ($/m)]]*Table1[[#This Row],[Embellishment Area Factor]]</f>
        <v>58650.522434639715</v>
      </c>
      <c r="K822" s="263">
        <v>3032.145539199254</v>
      </c>
      <c r="L822" s="354">
        <v>51.919695325664051</v>
      </c>
      <c r="M822" s="101">
        <f>Table1[[#This Row],[Size of land (m2)]]*Table1[[#This Row],[Land Unit Rate ($/m2)]]</f>
        <v>157428.07257829662</v>
      </c>
      <c r="N822" s="261">
        <v>2021</v>
      </c>
      <c r="O822" s="219">
        <f>ROUND(IF(Table1[[#This Row],[Valuation Year]]=2016,(Table1[[#This Row],[Total Construction Cost ($)]]+Table1[[#This Row],[Land Value]])*('General Input Sheet'!$G$38/'General Input Sheet'!$G$43),Table1[[#This Row],[Total Construction Cost ($)]]+Table1[[#This Row],[Land Value]]),0)</f>
        <v>216079</v>
      </c>
      <c r="P822" s="139" t="str" cm="1">
        <f t="array" ref="P822">_xlfn.IFS(Table1[[#This Row],[Asset Class]]&lt;&gt;"Local","y",P$11=$E822,"y",Table1[[#This Row],[Asset Class]]="Local","")</f>
        <v/>
      </c>
      <c r="Q822" s="99" t="str" cm="1">
        <f t="array" ref="Q822">_xlfn.IFS(Table1[[#This Row],[Asset Class]]&lt;&gt;"Local","y",Q$11=$E822,"y",Table1[[#This Row],[Asset Class]]="Local","")</f>
        <v/>
      </c>
      <c r="R822" s="99" t="str" cm="1">
        <f t="array" ref="R822">_xlfn.IFS(Table1[[#This Row],[Asset Class]]&lt;&gt;"Local","y",R$11=$E822,"y",Table1[[#This Row],[Asset Class]]="Local","")</f>
        <v/>
      </c>
      <c r="S822" s="358" t="str" cm="1">
        <f t="array" ref="S822">_xlfn.IFS(Table1[[#This Row],[Asset Class]]&lt;&gt;"Local","y",S$11=$E822,"y",Table1[[#This Row],[Asset Class]]="Local","")</f>
        <v>y</v>
      </c>
      <c r="U822" s="109" t="str">
        <f>IF(Table1[[#This Row],[Asset Class]]&lt;&gt;"Local",0.25,IF(P822="y",1,""))</f>
        <v/>
      </c>
      <c r="V822" s="435" t="str">
        <f>IF(Table1[[#This Row],[Asset Class]]&lt;&gt;"Local",0.25,IF(Q822="y",1,""))</f>
        <v/>
      </c>
      <c r="W822" s="435" t="str">
        <f>IF(Table1[[#This Row],[Asset Class]]&lt;&gt;"Local",0.25,IF(R822="y",1,""))</f>
        <v/>
      </c>
      <c r="X822" s="435">
        <f>IF(Table1[[#This Row],[Asset Class]]&lt;&gt;"Local",0.25,IF(S822="y",1,""))</f>
        <v>1</v>
      </c>
      <c r="Y822" s="109">
        <f t="shared" si="73"/>
        <v>1</v>
      </c>
      <c r="AA822" s="274" t="str">
        <f t="shared" si="74"/>
        <v/>
      </c>
      <c r="AB822" s="275" t="str">
        <f t="shared" si="75"/>
        <v/>
      </c>
      <c r="AC822" s="275" t="str">
        <f t="shared" si="76"/>
        <v/>
      </c>
      <c r="AD822" s="275">
        <f t="shared" si="77"/>
        <v>216079</v>
      </c>
      <c r="AE822" s="276">
        <f t="shared" si="78"/>
        <v>216079</v>
      </c>
    </row>
    <row r="823" spans="2:31">
      <c r="B823" s="227" t="s">
        <v>1420</v>
      </c>
      <c r="C823" s="228" t="s">
        <v>1421</v>
      </c>
      <c r="D823" s="228" t="s">
        <v>105</v>
      </c>
      <c r="E823" s="228" t="s">
        <v>113</v>
      </c>
      <c r="F823" s="258" t="s">
        <v>107</v>
      </c>
      <c r="G823" s="374">
        <v>0.5</v>
      </c>
      <c r="H823" s="377">
        <v>5515.4249676793752</v>
      </c>
      <c r="I823" s="382">
        <v>566.28724924743767</v>
      </c>
      <c r="J823" s="349">
        <f>Table1[[#This Row],[Embellishment Area (m2)]]*Table1[[#This Row],[Construction Unit Rate ($/m)]]*Table1[[#This Row],[Embellishment Area Factor]]</f>
        <v>1561657.4166888956</v>
      </c>
      <c r="K823" s="263">
        <v>11030.84993535875</v>
      </c>
      <c r="L823" s="354">
        <v>75.676903388107434</v>
      </c>
      <c r="M823" s="101">
        <f>Table1[[#This Row],[Size of land (m2)]]*Table1[[#This Row],[Land Unit Rate ($/m2)]]</f>
        <v>834780.56484685524</v>
      </c>
      <c r="N823" s="261">
        <v>2021</v>
      </c>
      <c r="O823" s="219">
        <f>ROUND(IF(Table1[[#This Row],[Valuation Year]]=2016,(Table1[[#This Row],[Total Construction Cost ($)]]+Table1[[#This Row],[Land Value]])*('General Input Sheet'!$G$38/'General Input Sheet'!$G$43),Table1[[#This Row],[Total Construction Cost ($)]]+Table1[[#This Row],[Land Value]]),0)</f>
        <v>2396438</v>
      </c>
      <c r="P823" s="139" t="str" cm="1">
        <f t="array" ref="P823">_xlfn.IFS(Table1[[#This Row],[Asset Class]]&lt;&gt;"Local","y",P$11=$E823,"y",Table1[[#This Row],[Asset Class]]="Local","")</f>
        <v>y</v>
      </c>
      <c r="Q823" s="99" t="str" cm="1">
        <f t="array" ref="Q823">_xlfn.IFS(Table1[[#This Row],[Asset Class]]&lt;&gt;"Local","y",Q$11=$E823,"y",Table1[[#This Row],[Asset Class]]="Local","")</f>
        <v>y</v>
      </c>
      <c r="R823" s="99" t="str" cm="1">
        <f t="array" ref="R823">_xlfn.IFS(Table1[[#This Row],[Asset Class]]&lt;&gt;"Local","y",R$11=$E823,"y",Table1[[#This Row],[Asset Class]]="Local","")</f>
        <v>y</v>
      </c>
      <c r="S823" s="358" t="str" cm="1">
        <f t="array" ref="S823">_xlfn.IFS(Table1[[#This Row],[Asset Class]]&lt;&gt;"Local","y",S$11=$E823,"y",Table1[[#This Row],[Asset Class]]="Local","")</f>
        <v>y</v>
      </c>
      <c r="U823" s="109">
        <f>IF(Table1[[#This Row],[Asset Class]]&lt;&gt;"Local",0.25,IF(P823="y",1,""))</f>
        <v>0.25</v>
      </c>
      <c r="V823" s="435">
        <f>IF(Table1[[#This Row],[Asset Class]]&lt;&gt;"Local",0.25,IF(Q823="y",1,""))</f>
        <v>0.25</v>
      </c>
      <c r="W823" s="435">
        <f>IF(Table1[[#This Row],[Asset Class]]&lt;&gt;"Local",0.25,IF(R823="y",1,""))</f>
        <v>0.25</v>
      </c>
      <c r="X823" s="435">
        <f>IF(Table1[[#This Row],[Asset Class]]&lt;&gt;"Local",0.25,IF(S823="y",1,""))</f>
        <v>0.25</v>
      </c>
      <c r="Y823" s="109">
        <f t="shared" si="73"/>
        <v>1</v>
      </c>
      <c r="AA823" s="274">
        <f t="shared" si="74"/>
        <v>599109.5</v>
      </c>
      <c r="AB823" s="275">
        <f t="shared" si="75"/>
        <v>599109.5</v>
      </c>
      <c r="AC823" s="275">
        <f t="shared" si="76"/>
        <v>599109.5</v>
      </c>
      <c r="AD823" s="275">
        <f t="shared" si="77"/>
        <v>599109.5</v>
      </c>
      <c r="AE823" s="276">
        <f t="shared" si="78"/>
        <v>2396438</v>
      </c>
    </row>
    <row r="824" spans="2:31">
      <c r="B824" s="227" t="s">
        <v>1420</v>
      </c>
      <c r="C824" s="228" t="s">
        <v>1422</v>
      </c>
      <c r="D824" s="228" t="s">
        <v>105</v>
      </c>
      <c r="E824" s="228" t="s">
        <v>113</v>
      </c>
      <c r="F824" s="258" t="s">
        <v>135</v>
      </c>
      <c r="G824" s="374">
        <v>0.5</v>
      </c>
      <c r="H824" s="377">
        <v>18486.786216744964</v>
      </c>
      <c r="I824" s="382">
        <v>566.28724924743767</v>
      </c>
      <c r="J824" s="349">
        <f>Table1[[#This Row],[Embellishment Area (m2)]]*Table1[[#This Row],[Construction Unit Rate ($/m)]]*Table1[[#This Row],[Embellishment Area Factor]]</f>
        <v>5234415.6570529751</v>
      </c>
      <c r="K824" s="263">
        <v>36973.572433489928</v>
      </c>
      <c r="L824" s="354">
        <v>75.676903388107434</v>
      </c>
      <c r="M824" s="101">
        <f>Table1[[#This Row],[Size of land (m2)]]*Table1[[#This Row],[Land Unit Rate ($/m2)]]</f>
        <v>2798045.4689624095</v>
      </c>
      <c r="N824" s="261">
        <v>2021</v>
      </c>
      <c r="O824" s="219">
        <f>ROUND(IF(Table1[[#This Row],[Valuation Year]]=2016,(Table1[[#This Row],[Total Construction Cost ($)]]+Table1[[#This Row],[Land Value]])*('General Input Sheet'!$G$38/'General Input Sheet'!$G$43),Table1[[#This Row],[Total Construction Cost ($)]]+Table1[[#This Row],[Land Value]]),0)</f>
        <v>8032461</v>
      </c>
      <c r="P824" s="139" t="str" cm="1">
        <f t="array" ref="P824">_xlfn.IFS(Table1[[#This Row],[Asset Class]]&lt;&gt;"Local","y",P$11=$E824,"y",Table1[[#This Row],[Asset Class]]="Local","")</f>
        <v>y</v>
      </c>
      <c r="Q824" s="99" t="str" cm="1">
        <f t="array" ref="Q824">_xlfn.IFS(Table1[[#This Row],[Asset Class]]&lt;&gt;"Local","y",Q$11=$E824,"y",Table1[[#This Row],[Asset Class]]="Local","")</f>
        <v>y</v>
      </c>
      <c r="R824" s="99" t="str" cm="1">
        <f t="array" ref="R824">_xlfn.IFS(Table1[[#This Row],[Asset Class]]&lt;&gt;"Local","y",R$11=$E824,"y",Table1[[#This Row],[Asset Class]]="Local","")</f>
        <v>y</v>
      </c>
      <c r="S824" s="358" t="str" cm="1">
        <f t="array" ref="S824">_xlfn.IFS(Table1[[#This Row],[Asset Class]]&lt;&gt;"Local","y",S$11=$E824,"y",Table1[[#This Row],[Asset Class]]="Local","")</f>
        <v>y</v>
      </c>
      <c r="U824" s="109">
        <f>IF(Table1[[#This Row],[Asset Class]]&lt;&gt;"Local",0.25,IF(P824="y",1,""))</f>
        <v>0.25</v>
      </c>
      <c r="V824" s="435">
        <f>IF(Table1[[#This Row],[Asset Class]]&lt;&gt;"Local",0.25,IF(Q824="y",1,""))</f>
        <v>0.25</v>
      </c>
      <c r="W824" s="435">
        <f>IF(Table1[[#This Row],[Asset Class]]&lt;&gt;"Local",0.25,IF(R824="y",1,""))</f>
        <v>0.25</v>
      </c>
      <c r="X824" s="435">
        <f>IF(Table1[[#This Row],[Asset Class]]&lt;&gt;"Local",0.25,IF(S824="y",1,""))</f>
        <v>0.25</v>
      </c>
      <c r="Y824" s="109">
        <f t="shared" si="73"/>
        <v>1</v>
      </c>
      <c r="AA824" s="274">
        <f t="shared" si="74"/>
        <v>2008115.25</v>
      </c>
      <c r="AB824" s="275">
        <f t="shared" si="75"/>
        <v>2008115.25</v>
      </c>
      <c r="AC824" s="275">
        <f t="shared" si="76"/>
        <v>2008115.25</v>
      </c>
      <c r="AD824" s="275">
        <f t="shared" si="77"/>
        <v>2008115.25</v>
      </c>
      <c r="AE824" s="276">
        <f t="shared" si="78"/>
        <v>8032461</v>
      </c>
    </row>
    <row r="825" spans="2:31">
      <c r="B825" s="227" t="s">
        <v>1423</v>
      </c>
      <c r="C825" s="228" t="s">
        <v>1424</v>
      </c>
      <c r="D825" s="228" t="s">
        <v>110</v>
      </c>
      <c r="E825" s="228" t="s">
        <v>113</v>
      </c>
      <c r="F825" s="258" t="s">
        <v>107</v>
      </c>
      <c r="G825" s="374">
        <v>0.5</v>
      </c>
      <c r="H825" s="377">
        <v>892.74431798475155</v>
      </c>
      <c r="I825" s="382">
        <v>77.371645491830151</v>
      </c>
      <c r="J825" s="349">
        <f>Table1[[#This Row],[Embellishment Area (m2)]]*Table1[[#This Row],[Construction Unit Rate ($/m)]]*Table1[[#This Row],[Embellishment Area Factor]]</f>
        <v>34536.548442980944</v>
      </c>
      <c r="K825" s="263">
        <v>1785.4886359695031</v>
      </c>
      <c r="L825" s="354">
        <v>51.919695325664051</v>
      </c>
      <c r="M825" s="101">
        <f>Table1[[#This Row],[Size of land (m2)]]*Table1[[#This Row],[Land Unit Rate ($/m2)]]</f>
        <v>92702.02598697209</v>
      </c>
      <c r="N825" s="261">
        <v>2021</v>
      </c>
      <c r="O825" s="219">
        <f>ROUND(IF(Table1[[#This Row],[Valuation Year]]=2016,(Table1[[#This Row],[Total Construction Cost ($)]]+Table1[[#This Row],[Land Value]])*('General Input Sheet'!$G$38/'General Input Sheet'!$G$43),Table1[[#This Row],[Total Construction Cost ($)]]+Table1[[#This Row],[Land Value]]),0)</f>
        <v>127239</v>
      </c>
      <c r="P825" s="139" t="str" cm="1">
        <f t="array" ref="P825">_xlfn.IFS(Table1[[#This Row],[Asset Class]]&lt;&gt;"Local","y",P$11=$E825,"y",Table1[[#This Row],[Asset Class]]="Local","")</f>
        <v/>
      </c>
      <c r="Q825" s="99" t="str" cm="1">
        <f t="array" ref="Q825">_xlfn.IFS(Table1[[#This Row],[Asset Class]]&lt;&gt;"Local","y",Q$11=$E825,"y",Table1[[#This Row],[Asset Class]]="Local","")</f>
        <v/>
      </c>
      <c r="R825" s="99" t="str" cm="1">
        <f t="array" ref="R825">_xlfn.IFS(Table1[[#This Row],[Asset Class]]&lt;&gt;"Local","y",R$11=$E825,"y",Table1[[#This Row],[Asset Class]]="Local","")</f>
        <v/>
      </c>
      <c r="S825" s="358" t="str" cm="1">
        <f t="array" ref="S825">_xlfn.IFS(Table1[[#This Row],[Asset Class]]&lt;&gt;"Local","y",S$11=$E825,"y",Table1[[#This Row],[Asset Class]]="Local","")</f>
        <v>y</v>
      </c>
      <c r="U825" s="109" t="str">
        <f>IF(Table1[[#This Row],[Asset Class]]&lt;&gt;"Local",0.25,IF(P825="y",1,""))</f>
        <v/>
      </c>
      <c r="V825" s="435" t="str">
        <f>IF(Table1[[#This Row],[Asset Class]]&lt;&gt;"Local",0.25,IF(Q825="y",1,""))</f>
        <v/>
      </c>
      <c r="W825" s="435" t="str">
        <f>IF(Table1[[#This Row],[Asset Class]]&lt;&gt;"Local",0.25,IF(R825="y",1,""))</f>
        <v/>
      </c>
      <c r="X825" s="435">
        <f>IF(Table1[[#This Row],[Asset Class]]&lt;&gt;"Local",0.25,IF(S825="y",1,""))</f>
        <v>1</v>
      </c>
      <c r="Y825" s="109">
        <f t="shared" si="73"/>
        <v>1</v>
      </c>
      <c r="AA825" s="274" t="str">
        <f t="shared" si="74"/>
        <v/>
      </c>
      <c r="AB825" s="275" t="str">
        <f t="shared" si="75"/>
        <v/>
      </c>
      <c r="AC825" s="275" t="str">
        <f t="shared" si="76"/>
        <v/>
      </c>
      <c r="AD825" s="275">
        <f t="shared" si="77"/>
        <v>127239</v>
      </c>
      <c r="AE825" s="276">
        <f t="shared" si="78"/>
        <v>127239</v>
      </c>
    </row>
    <row r="826" spans="2:31">
      <c r="B826" s="227" t="s">
        <v>1423</v>
      </c>
      <c r="C826" s="228" t="s">
        <v>1425</v>
      </c>
      <c r="D826" s="228" t="s">
        <v>110</v>
      </c>
      <c r="E826" s="228" t="s">
        <v>113</v>
      </c>
      <c r="F826" s="258" t="s">
        <v>102</v>
      </c>
      <c r="G826" s="374">
        <v>0.5</v>
      </c>
      <c r="H826" s="377">
        <v>388.29163798329199</v>
      </c>
      <c r="I826" s="382">
        <v>77.371645491830151</v>
      </c>
      <c r="J826" s="349">
        <f>Table1[[#This Row],[Embellishment Area (m2)]]*Table1[[#This Row],[Construction Unit Rate ($/m)]]*Table1[[#This Row],[Embellishment Area Factor]]</f>
        <v>15021.381480742659</v>
      </c>
      <c r="K826" s="263">
        <v>776.58327596658398</v>
      </c>
      <c r="L826" s="354">
        <v>51.919695325664051</v>
      </c>
      <c r="M826" s="101">
        <f>Table1[[#This Row],[Size of land (m2)]]*Table1[[#This Row],[Land Unit Rate ($/m2)]]</f>
        <v>40319.967083191128</v>
      </c>
      <c r="N826" s="261">
        <v>2021</v>
      </c>
      <c r="O826" s="219">
        <f>ROUND(IF(Table1[[#This Row],[Valuation Year]]=2016,(Table1[[#This Row],[Total Construction Cost ($)]]+Table1[[#This Row],[Land Value]])*('General Input Sheet'!$G$38/'General Input Sheet'!$G$43),Table1[[#This Row],[Total Construction Cost ($)]]+Table1[[#This Row],[Land Value]]),0)</f>
        <v>55341</v>
      </c>
      <c r="P826" s="139" t="str" cm="1">
        <f t="array" ref="P826">_xlfn.IFS(Table1[[#This Row],[Asset Class]]&lt;&gt;"Local","y",P$11=$E826,"y",Table1[[#This Row],[Asset Class]]="Local","")</f>
        <v/>
      </c>
      <c r="Q826" s="99" t="str" cm="1">
        <f t="array" ref="Q826">_xlfn.IFS(Table1[[#This Row],[Asset Class]]&lt;&gt;"Local","y",Q$11=$E826,"y",Table1[[#This Row],[Asset Class]]="Local","")</f>
        <v/>
      </c>
      <c r="R826" s="99" t="str" cm="1">
        <f t="array" ref="R826">_xlfn.IFS(Table1[[#This Row],[Asset Class]]&lt;&gt;"Local","y",R$11=$E826,"y",Table1[[#This Row],[Asset Class]]="Local","")</f>
        <v/>
      </c>
      <c r="S826" s="358" t="str" cm="1">
        <f t="array" ref="S826">_xlfn.IFS(Table1[[#This Row],[Asset Class]]&lt;&gt;"Local","y",S$11=$E826,"y",Table1[[#This Row],[Asset Class]]="Local","")</f>
        <v>y</v>
      </c>
      <c r="U826" s="109" t="str">
        <f>IF(Table1[[#This Row],[Asset Class]]&lt;&gt;"Local",0.25,IF(P826="y",1,""))</f>
        <v/>
      </c>
      <c r="V826" s="435" t="str">
        <f>IF(Table1[[#This Row],[Asset Class]]&lt;&gt;"Local",0.25,IF(Q826="y",1,""))</f>
        <v/>
      </c>
      <c r="W826" s="435" t="str">
        <f>IF(Table1[[#This Row],[Asset Class]]&lt;&gt;"Local",0.25,IF(R826="y",1,""))</f>
        <v/>
      </c>
      <c r="X826" s="435">
        <f>IF(Table1[[#This Row],[Asset Class]]&lt;&gt;"Local",0.25,IF(S826="y",1,""))</f>
        <v>1</v>
      </c>
      <c r="Y826" s="109">
        <f t="shared" si="73"/>
        <v>1</v>
      </c>
      <c r="AA826" s="274" t="str">
        <f t="shared" si="74"/>
        <v/>
      </c>
      <c r="AB826" s="275" t="str">
        <f t="shared" si="75"/>
        <v/>
      </c>
      <c r="AC826" s="275" t="str">
        <f t="shared" si="76"/>
        <v/>
      </c>
      <c r="AD826" s="275">
        <f t="shared" si="77"/>
        <v>55341</v>
      </c>
      <c r="AE826" s="276">
        <f t="shared" si="78"/>
        <v>55341</v>
      </c>
    </row>
    <row r="827" spans="2:31">
      <c r="B827" s="227" t="s">
        <v>1426</v>
      </c>
      <c r="C827" s="228" t="s">
        <v>1427</v>
      </c>
      <c r="D827" s="228" t="s">
        <v>105</v>
      </c>
      <c r="E827" s="228" t="s">
        <v>113</v>
      </c>
      <c r="F827" s="258" t="s">
        <v>107</v>
      </c>
      <c r="G827" s="374">
        <v>0.5</v>
      </c>
      <c r="H827" s="377">
        <v>151.1718221503784</v>
      </c>
      <c r="I827" s="382">
        <v>566.28724924743767</v>
      </c>
      <c r="J827" s="349">
        <f>Table1[[#This Row],[Embellishment Area (m2)]]*Table1[[#This Row],[Construction Unit Rate ($/m)]]*Table1[[#This Row],[Embellishment Area Factor]]</f>
        <v>42803.33766463033</v>
      </c>
      <c r="K827" s="263">
        <v>302.34364430075681</v>
      </c>
      <c r="L827" s="354">
        <v>75.676903388107434</v>
      </c>
      <c r="M827" s="101">
        <f>Table1[[#This Row],[Size of land (m2)]]*Table1[[#This Row],[Land Unit Rate ($/m2)]]</f>
        <v>22880.430759756691</v>
      </c>
      <c r="N827" s="261">
        <v>2021</v>
      </c>
      <c r="O827" s="219">
        <f>ROUND(IF(Table1[[#This Row],[Valuation Year]]=2016,(Table1[[#This Row],[Total Construction Cost ($)]]+Table1[[#This Row],[Land Value]])*('General Input Sheet'!$G$38/'General Input Sheet'!$G$43),Table1[[#This Row],[Total Construction Cost ($)]]+Table1[[#This Row],[Land Value]]),0)</f>
        <v>65684</v>
      </c>
      <c r="P827" s="139" t="str" cm="1">
        <f t="array" ref="P827">_xlfn.IFS(Table1[[#This Row],[Asset Class]]&lt;&gt;"Local","y",P$11=$E827,"y",Table1[[#This Row],[Asset Class]]="Local","")</f>
        <v>y</v>
      </c>
      <c r="Q827" s="99" t="str" cm="1">
        <f t="array" ref="Q827">_xlfn.IFS(Table1[[#This Row],[Asset Class]]&lt;&gt;"Local","y",Q$11=$E827,"y",Table1[[#This Row],[Asset Class]]="Local","")</f>
        <v>y</v>
      </c>
      <c r="R827" s="99" t="str" cm="1">
        <f t="array" ref="R827">_xlfn.IFS(Table1[[#This Row],[Asset Class]]&lt;&gt;"Local","y",R$11=$E827,"y",Table1[[#This Row],[Asset Class]]="Local","")</f>
        <v>y</v>
      </c>
      <c r="S827" s="358" t="str" cm="1">
        <f t="array" ref="S827">_xlfn.IFS(Table1[[#This Row],[Asset Class]]&lt;&gt;"Local","y",S$11=$E827,"y",Table1[[#This Row],[Asset Class]]="Local","")</f>
        <v>y</v>
      </c>
      <c r="U827" s="109">
        <f>IF(Table1[[#This Row],[Asset Class]]&lt;&gt;"Local",0.25,IF(P827="y",1,""))</f>
        <v>0.25</v>
      </c>
      <c r="V827" s="435">
        <f>IF(Table1[[#This Row],[Asset Class]]&lt;&gt;"Local",0.25,IF(Q827="y",1,""))</f>
        <v>0.25</v>
      </c>
      <c r="W827" s="435">
        <f>IF(Table1[[#This Row],[Asset Class]]&lt;&gt;"Local",0.25,IF(R827="y",1,""))</f>
        <v>0.25</v>
      </c>
      <c r="X827" s="435">
        <f>IF(Table1[[#This Row],[Asset Class]]&lt;&gt;"Local",0.25,IF(S827="y",1,""))</f>
        <v>0.25</v>
      </c>
      <c r="Y827" s="109">
        <f t="shared" si="73"/>
        <v>1</v>
      </c>
      <c r="AA827" s="274">
        <f t="shared" si="74"/>
        <v>16421</v>
      </c>
      <c r="AB827" s="275">
        <f t="shared" si="75"/>
        <v>16421</v>
      </c>
      <c r="AC827" s="275">
        <f t="shared" si="76"/>
        <v>16421</v>
      </c>
      <c r="AD827" s="275">
        <f t="shared" si="77"/>
        <v>16421</v>
      </c>
      <c r="AE827" s="276">
        <f t="shared" si="78"/>
        <v>65684</v>
      </c>
    </row>
    <row r="828" spans="2:31">
      <c r="B828" s="227" t="s">
        <v>1426</v>
      </c>
      <c r="C828" s="228" t="s">
        <v>1428</v>
      </c>
      <c r="D828" s="228" t="s">
        <v>105</v>
      </c>
      <c r="E828" s="228" t="s">
        <v>113</v>
      </c>
      <c r="F828" s="258" t="s">
        <v>107</v>
      </c>
      <c r="G828" s="374">
        <v>0.5</v>
      </c>
      <c r="H828" s="377">
        <v>2210.4359268946655</v>
      </c>
      <c r="I828" s="382">
        <v>566.28724924743767</v>
      </c>
      <c r="J828" s="349">
        <f>Table1[[#This Row],[Embellishment Area (m2)]]*Table1[[#This Row],[Construction Unit Rate ($/m)]]*Table1[[#This Row],[Embellishment Area Factor]]</f>
        <v>625870.84033944516</v>
      </c>
      <c r="K828" s="263">
        <v>4420.871853789331</v>
      </c>
      <c r="L828" s="354">
        <v>75.676903388107434</v>
      </c>
      <c r="M828" s="101">
        <f>Table1[[#This Row],[Size of land (m2)]]*Table1[[#This Row],[Land Unit Rate ($/m2)]]</f>
        <v>334557.89217041864</v>
      </c>
      <c r="N828" s="261">
        <v>2021</v>
      </c>
      <c r="O828" s="219">
        <f>ROUND(IF(Table1[[#This Row],[Valuation Year]]=2016,(Table1[[#This Row],[Total Construction Cost ($)]]+Table1[[#This Row],[Land Value]])*('General Input Sheet'!$G$38/'General Input Sheet'!$G$43),Table1[[#This Row],[Total Construction Cost ($)]]+Table1[[#This Row],[Land Value]]),0)</f>
        <v>960429</v>
      </c>
      <c r="P828" s="139" t="str" cm="1">
        <f t="array" ref="P828">_xlfn.IFS(Table1[[#This Row],[Asset Class]]&lt;&gt;"Local","y",P$11=$E828,"y",Table1[[#This Row],[Asset Class]]="Local","")</f>
        <v>y</v>
      </c>
      <c r="Q828" s="99" t="str" cm="1">
        <f t="array" ref="Q828">_xlfn.IFS(Table1[[#This Row],[Asset Class]]&lt;&gt;"Local","y",Q$11=$E828,"y",Table1[[#This Row],[Asset Class]]="Local","")</f>
        <v>y</v>
      </c>
      <c r="R828" s="99" t="str" cm="1">
        <f t="array" ref="R828">_xlfn.IFS(Table1[[#This Row],[Asset Class]]&lt;&gt;"Local","y",R$11=$E828,"y",Table1[[#This Row],[Asset Class]]="Local","")</f>
        <v>y</v>
      </c>
      <c r="S828" s="358" t="str" cm="1">
        <f t="array" ref="S828">_xlfn.IFS(Table1[[#This Row],[Asset Class]]&lt;&gt;"Local","y",S$11=$E828,"y",Table1[[#This Row],[Asset Class]]="Local","")</f>
        <v>y</v>
      </c>
      <c r="U828" s="109">
        <f>IF(Table1[[#This Row],[Asset Class]]&lt;&gt;"Local",0.25,IF(P828="y",1,""))</f>
        <v>0.25</v>
      </c>
      <c r="V828" s="435">
        <f>IF(Table1[[#This Row],[Asset Class]]&lt;&gt;"Local",0.25,IF(Q828="y",1,""))</f>
        <v>0.25</v>
      </c>
      <c r="W828" s="435">
        <f>IF(Table1[[#This Row],[Asset Class]]&lt;&gt;"Local",0.25,IF(R828="y",1,""))</f>
        <v>0.25</v>
      </c>
      <c r="X828" s="435">
        <f>IF(Table1[[#This Row],[Asset Class]]&lt;&gt;"Local",0.25,IF(S828="y",1,""))</f>
        <v>0.25</v>
      </c>
      <c r="Y828" s="109">
        <f t="shared" si="73"/>
        <v>1</v>
      </c>
      <c r="AA828" s="274">
        <f t="shared" si="74"/>
        <v>240107.25</v>
      </c>
      <c r="AB828" s="275">
        <f t="shared" si="75"/>
        <v>240107.25</v>
      </c>
      <c r="AC828" s="275">
        <f t="shared" si="76"/>
        <v>240107.25</v>
      </c>
      <c r="AD828" s="275">
        <f t="shared" si="77"/>
        <v>240107.25</v>
      </c>
      <c r="AE828" s="276">
        <f t="shared" si="78"/>
        <v>960429</v>
      </c>
    </row>
    <row r="829" spans="2:31">
      <c r="B829" s="227" t="s">
        <v>1429</v>
      </c>
      <c r="C829" s="228" t="s">
        <v>1430</v>
      </c>
      <c r="D829" s="228" t="s">
        <v>110</v>
      </c>
      <c r="E829" s="228" t="s">
        <v>113</v>
      </c>
      <c r="F829" s="258" t="s">
        <v>135</v>
      </c>
      <c r="G829" s="374">
        <v>0.5</v>
      </c>
      <c r="H829" s="377">
        <v>5755.3363227044301</v>
      </c>
      <c r="I829" s="382">
        <v>77.371645491830151</v>
      </c>
      <c r="J829" s="349">
        <f>Table1[[#This Row],[Embellishment Area (m2)]]*Table1[[#This Row],[Construction Unit Rate ($/m)]]*Table1[[#This Row],[Embellishment Area Factor]]</f>
        <v>222649.92082327028</v>
      </c>
      <c r="K829" s="263">
        <v>11510.67264540886</v>
      </c>
      <c r="L829" s="354">
        <v>51.919695325664051</v>
      </c>
      <c r="M829" s="101">
        <f>Table1[[#This Row],[Size of land (m2)]]*Table1[[#This Row],[Land Unit Rate ($/m2)]]</f>
        <v>597630.61674308346</v>
      </c>
      <c r="N829" s="261">
        <v>2021</v>
      </c>
      <c r="O829" s="219">
        <f>ROUND(IF(Table1[[#This Row],[Valuation Year]]=2016,(Table1[[#This Row],[Total Construction Cost ($)]]+Table1[[#This Row],[Land Value]])*('General Input Sheet'!$G$38/'General Input Sheet'!$G$43),Table1[[#This Row],[Total Construction Cost ($)]]+Table1[[#This Row],[Land Value]]),0)</f>
        <v>820281</v>
      </c>
      <c r="P829" s="139" t="str" cm="1">
        <f t="array" ref="P829">_xlfn.IFS(Table1[[#This Row],[Asset Class]]&lt;&gt;"Local","y",P$11=$E829,"y",Table1[[#This Row],[Asset Class]]="Local","")</f>
        <v/>
      </c>
      <c r="Q829" s="99" t="str" cm="1">
        <f t="array" ref="Q829">_xlfn.IFS(Table1[[#This Row],[Asset Class]]&lt;&gt;"Local","y",Q$11=$E829,"y",Table1[[#This Row],[Asset Class]]="Local","")</f>
        <v/>
      </c>
      <c r="R829" s="99" t="str" cm="1">
        <f t="array" ref="R829">_xlfn.IFS(Table1[[#This Row],[Asset Class]]&lt;&gt;"Local","y",R$11=$E829,"y",Table1[[#This Row],[Asset Class]]="Local","")</f>
        <v/>
      </c>
      <c r="S829" s="358" t="str" cm="1">
        <f t="array" ref="S829">_xlfn.IFS(Table1[[#This Row],[Asset Class]]&lt;&gt;"Local","y",S$11=$E829,"y",Table1[[#This Row],[Asset Class]]="Local","")</f>
        <v>y</v>
      </c>
      <c r="U829" s="109" t="str">
        <f>IF(Table1[[#This Row],[Asset Class]]&lt;&gt;"Local",0.25,IF(P829="y",1,""))</f>
        <v/>
      </c>
      <c r="V829" s="435" t="str">
        <f>IF(Table1[[#This Row],[Asset Class]]&lt;&gt;"Local",0.25,IF(Q829="y",1,""))</f>
        <v/>
      </c>
      <c r="W829" s="435" t="str">
        <f>IF(Table1[[#This Row],[Asset Class]]&lt;&gt;"Local",0.25,IF(R829="y",1,""))</f>
        <v/>
      </c>
      <c r="X829" s="435">
        <f>IF(Table1[[#This Row],[Asset Class]]&lt;&gt;"Local",0.25,IF(S829="y",1,""))</f>
        <v>1</v>
      </c>
      <c r="Y829" s="109">
        <f t="shared" si="73"/>
        <v>1</v>
      </c>
      <c r="AA829" s="274" t="str">
        <f t="shared" si="74"/>
        <v/>
      </c>
      <c r="AB829" s="275" t="str">
        <f t="shared" si="75"/>
        <v/>
      </c>
      <c r="AC829" s="275" t="str">
        <f t="shared" si="76"/>
        <v/>
      </c>
      <c r="AD829" s="275">
        <f t="shared" si="77"/>
        <v>820281</v>
      </c>
      <c r="AE829" s="276">
        <f t="shared" si="78"/>
        <v>820281</v>
      </c>
    </row>
    <row r="830" spans="2:31">
      <c r="B830" s="227" t="s">
        <v>1429</v>
      </c>
      <c r="C830" s="228" t="s">
        <v>1431</v>
      </c>
      <c r="D830" s="228" t="s">
        <v>110</v>
      </c>
      <c r="E830" s="228" t="s">
        <v>113</v>
      </c>
      <c r="F830" s="258" t="s">
        <v>102</v>
      </c>
      <c r="G830" s="374">
        <v>0.5</v>
      </c>
      <c r="H830" s="377">
        <v>940.04008124332495</v>
      </c>
      <c r="I830" s="382">
        <v>77.371645491830151</v>
      </c>
      <c r="J830" s="349">
        <f>Table1[[#This Row],[Embellishment Area (m2)]]*Table1[[#This Row],[Construction Unit Rate ($/m)]]*Table1[[#This Row],[Embellishment Area Factor]]</f>
        <v>36366.223957034876</v>
      </c>
      <c r="K830" s="263">
        <v>1880.0801624866499</v>
      </c>
      <c r="L830" s="354">
        <v>51.919695325664051</v>
      </c>
      <c r="M830" s="101">
        <f>Table1[[#This Row],[Size of land (m2)]]*Table1[[#This Row],[Land Unit Rate ($/m2)]]</f>
        <v>97613.189224131827</v>
      </c>
      <c r="N830" s="261">
        <v>2021</v>
      </c>
      <c r="O830" s="219">
        <f>ROUND(IF(Table1[[#This Row],[Valuation Year]]=2016,(Table1[[#This Row],[Total Construction Cost ($)]]+Table1[[#This Row],[Land Value]])*('General Input Sheet'!$G$38/'General Input Sheet'!$G$43),Table1[[#This Row],[Total Construction Cost ($)]]+Table1[[#This Row],[Land Value]]),0)</f>
        <v>133979</v>
      </c>
      <c r="P830" s="139" t="str" cm="1">
        <f t="array" ref="P830">_xlfn.IFS(Table1[[#This Row],[Asset Class]]&lt;&gt;"Local","y",P$11=$E830,"y",Table1[[#This Row],[Asset Class]]="Local","")</f>
        <v/>
      </c>
      <c r="Q830" s="99" t="str" cm="1">
        <f t="array" ref="Q830">_xlfn.IFS(Table1[[#This Row],[Asset Class]]&lt;&gt;"Local","y",Q$11=$E830,"y",Table1[[#This Row],[Asset Class]]="Local","")</f>
        <v/>
      </c>
      <c r="R830" s="99" t="str" cm="1">
        <f t="array" ref="R830">_xlfn.IFS(Table1[[#This Row],[Asset Class]]&lt;&gt;"Local","y",R$11=$E830,"y",Table1[[#This Row],[Asset Class]]="Local","")</f>
        <v/>
      </c>
      <c r="S830" s="358" t="str" cm="1">
        <f t="array" ref="S830">_xlfn.IFS(Table1[[#This Row],[Asset Class]]&lt;&gt;"Local","y",S$11=$E830,"y",Table1[[#This Row],[Asset Class]]="Local","")</f>
        <v>y</v>
      </c>
      <c r="U830" s="109" t="str">
        <f>IF(Table1[[#This Row],[Asset Class]]&lt;&gt;"Local",0.25,IF(P830="y",1,""))</f>
        <v/>
      </c>
      <c r="V830" s="435" t="str">
        <f>IF(Table1[[#This Row],[Asset Class]]&lt;&gt;"Local",0.25,IF(Q830="y",1,""))</f>
        <v/>
      </c>
      <c r="W830" s="435" t="str">
        <f>IF(Table1[[#This Row],[Asset Class]]&lt;&gt;"Local",0.25,IF(R830="y",1,""))</f>
        <v/>
      </c>
      <c r="X830" s="435">
        <f>IF(Table1[[#This Row],[Asset Class]]&lt;&gt;"Local",0.25,IF(S830="y",1,""))</f>
        <v>1</v>
      </c>
      <c r="Y830" s="109">
        <f t="shared" si="73"/>
        <v>1</v>
      </c>
      <c r="AA830" s="274" t="str">
        <f t="shared" si="74"/>
        <v/>
      </c>
      <c r="AB830" s="275" t="str">
        <f t="shared" si="75"/>
        <v/>
      </c>
      <c r="AC830" s="275" t="str">
        <f t="shared" si="76"/>
        <v/>
      </c>
      <c r="AD830" s="275">
        <f t="shared" si="77"/>
        <v>133979</v>
      </c>
      <c r="AE830" s="276">
        <f t="shared" si="78"/>
        <v>133979</v>
      </c>
    </row>
    <row r="831" spans="2:31">
      <c r="B831" s="227" t="s">
        <v>1432</v>
      </c>
      <c r="C831" s="228" t="s">
        <v>1433</v>
      </c>
      <c r="D831" s="228" t="s">
        <v>105</v>
      </c>
      <c r="E831" s="228" t="s">
        <v>113</v>
      </c>
      <c r="F831" s="258" t="s">
        <v>107</v>
      </c>
      <c r="G831" s="374">
        <v>0.5</v>
      </c>
      <c r="H831" s="377">
        <v>24380.313259267856</v>
      </c>
      <c r="I831" s="382">
        <v>566.28724924743767</v>
      </c>
      <c r="J831" s="349">
        <f>Table1[[#This Row],[Embellishment Area (m2)]]*Table1[[#This Row],[Construction Unit Rate ($/m)]]*Table1[[#This Row],[Embellishment Area Factor]]</f>
        <v>6903130.2656908128</v>
      </c>
      <c r="K831" s="263">
        <v>48760.626518535712</v>
      </c>
      <c r="L831" s="354">
        <v>75.676903388107434</v>
      </c>
      <c r="M831" s="101">
        <f>Table1[[#This Row],[Size of land (m2)]]*Table1[[#This Row],[Land Unit Rate ($/m2)]]</f>
        <v>3690053.2221868164</v>
      </c>
      <c r="N831" s="261">
        <v>2021</v>
      </c>
      <c r="O831" s="219">
        <f>ROUND(IF(Table1[[#This Row],[Valuation Year]]=2016,(Table1[[#This Row],[Total Construction Cost ($)]]+Table1[[#This Row],[Land Value]])*('General Input Sheet'!$G$38/'General Input Sheet'!$G$43),Table1[[#This Row],[Total Construction Cost ($)]]+Table1[[#This Row],[Land Value]]),0)</f>
        <v>10593183</v>
      </c>
      <c r="P831" s="139" t="str" cm="1">
        <f t="array" ref="P831">_xlfn.IFS(Table1[[#This Row],[Asset Class]]&lt;&gt;"Local","y",P$11=$E831,"y",Table1[[#This Row],[Asset Class]]="Local","")</f>
        <v>y</v>
      </c>
      <c r="Q831" s="99" t="str" cm="1">
        <f t="array" ref="Q831">_xlfn.IFS(Table1[[#This Row],[Asset Class]]&lt;&gt;"Local","y",Q$11=$E831,"y",Table1[[#This Row],[Asset Class]]="Local","")</f>
        <v>y</v>
      </c>
      <c r="R831" s="99" t="str" cm="1">
        <f t="array" ref="R831">_xlfn.IFS(Table1[[#This Row],[Asset Class]]&lt;&gt;"Local","y",R$11=$E831,"y",Table1[[#This Row],[Asset Class]]="Local","")</f>
        <v>y</v>
      </c>
      <c r="S831" s="358" t="str" cm="1">
        <f t="array" ref="S831">_xlfn.IFS(Table1[[#This Row],[Asset Class]]&lt;&gt;"Local","y",S$11=$E831,"y",Table1[[#This Row],[Asset Class]]="Local","")</f>
        <v>y</v>
      </c>
      <c r="U831" s="109">
        <f>IF(Table1[[#This Row],[Asset Class]]&lt;&gt;"Local",0.25,IF(P831="y",1,""))</f>
        <v>0.25</v>
      </c>
      <c r="V831" s="435">
        <f>IF(Table1[[#This Row],[Asset Class]]&lt;&gt;"Local",0.25,IF(Q831="y",1,""))</f>
        <v>0.25</v>
      </c>
      <c r="W831" s="435">
        <f>IF(Table1[[#This Row],[Asset Class]]&lt;&gt;"Local",0.25,IF(R831="y",1,""))</f>
        <v>0.25</v>
      </c>
      <c r="X831" s="435">
        <f>IF(Table1[[#This Row],[Asset Class]]&lt;&gt;"Local",0.25,IF(S831="y",1,""))</f>
        <v>0.25</v>
      </c>
      <c r="Y831" s="109">
        <f t="shared" si="73"/>
        <v>1</v>
      </c>
      <c r="AA831" s="274">
        <f t="shared" si="74"/>
        <v>2648295.75</v>
      </c>
      <c r="AB831" s="275">
        <f t="shared" si="75"/>
        <v>2648295.75</v>
      </c>
      <c r="AC831" s="275">
        <f t="shared" si="76"/>
        <v>2648295.75</v>
      </c>
      <c r="AD831" s="275">
        <f t="shared" si="77"/>
        <v>2648295.75</v>
      </c>
      <c r="AE831" s="276">
        <f t="shared" si="78"/>
        <v>10593183</v>
      </c>
    </row>
    <row r="832" spans="2:31">
      <c r="B832" s="227" t="s">
        <v>1429</v>
      </c>
      <c r="C832" s="228" t="s">
        <v>1434</v>
      </c>
      <c r="D832" s="228" t="s">
        <v>110</v>
      </c>
      <c r="E832" s="228" t="s">
        <v>113</v>
      </c>
      <c r="F832" s="258" t="s">
        <v>135</v>
      </c>
      <c r="G832" s="374">
        <v>0.5</v>
      </c>
      <c r="H832" s="377">
        <v>5176.8845911613398</v>
      </c>
      <c r="I832" s="382">
        <v>77.371645491830151</v>
      </c>
      <c r="J832" s="349">
        <f>Table1[[#This Row],[Embellishment Area (m2)]]*Table1[[#This Row],[Construction Unit Rate ($/m)]]*Table1[[#This Row],[Embellishment Area Factor]]</f>
        <v>200272.03966972663</v>
      </c>
      <c r="K832" s="263">
        <v>10353.76918232268</v>
      </c>
      <c r="L832" s="354">
        <v>51.919695325664051</v>
      </c>
      <c r="M832" s="101">
        <f>Table1[[#This Row],[Size of land (m2)]]*Table1[[#This Row],[Land Unit Rate ($/m2)]]</f>
        <v>537564.54141844332</v>
      </c>
      <c r="N832" s="261">
        <v>2021</v>
      </c>
      <c r="O832" s="219">
        <f>ROUND(IF(Table1[[#This Row],[Valuation Year]]=2016,(Table1[[#This Row],[Total Construction Cost ($)]]+Table1[[#This Row],[Land Value]])*('General Input Sheet'!$G$38/'General Input Sheet'!$G$43),Table1[[#This Row],[Total Construction Cost ($)]]+Table1[[#This Row],[Land Value]]),0)</f>
        <v>737837</v>
      </c>
      <c r="P832" s="139" t="str" cm="1">
        <f t="array" ref="P832">_xlfn.IFS(Table1[[#This Row],[Asset Class]]&lt;&gt;"Local","y",P$11=$E832,"y",Table1[[#This Row],[Asset Class]]="Local","")</f>
        <v/>
      </c>
      <c r="Q832" s="99" t="str" cm="1">
        <f t="array" ref="Q832">_xlfn.IFS(Table1[[#This Row],[Asset Class]]&lt;&gt;"Local","y",Q$11=$E832,"y",Table1[[#This Row],[Asset Class]]="Local","")</f>
        <v/>
      </c>
      <c r="R832" s="99" t="str" cm="1">
        <f t="array" ref="R832">_xlfn.IFS(Table1[[#This Row],[Asset Class]]&lt;&gt;"Local","y",R$11=$E832,"y",Table1[[#This Row],[Asset Class]]="Local","")</f>
        <v/>
      </c>
      <c r="S832" s="358" t="str" cm="1">
        <f t="array" ref="S832">_xlfn.IFS(Table1[[#This Row],[Asset Class]]&lt;&gt;"Local","y",S$11=$E832,"y",Table1[[#This Row],[Asset Class]]="Local","")</f>
        <v>y</v>
      </c>
      <c r="U832" s="109" t="str">
        <f>IF(Table1[[#This Row],[Asset Class]]&lt;&gt;"Local",0.25,IF(P832="y",1,""))</f>
        <v/>
      </c>
      <c r="V832" s="435" t="str">
        <f>IF(Table1[[#This Row],[Asset Class]]&lt;&gt;"Local",0.25,IF(Q832="y",1,""))</f>
        <v/>
      </c>
      <c r="W832" s="435" t="str">
        <f>IF(Table1[[#This Row],[Asset Class]]&lt;&gt;"Local",0.25,IF(R832="y",1,""))</f>
        <v/>
      </c>
      <c r="X832" s="435">
        <f>IF(Table1[[#This Row],[Asset Class]]&lt;&gt;"Local",0.25,IF(S832="y",1,""))</f>
        <v>1</v>
      </c>
      <c r="Y832" s="109">
        <f t="shared" si="73"/>
        <v>1</v>
      </c>
      <c r="AA832" s="274" t="str">
        <f t="shared" si="74"/>
        <v/>
      </c>
      <c r="AB832" s="275" t="str">
        <f t="shared" si="75"/>
        <v/>
      </c>
      <c r="AC832" s="275" t="str">
        <f t="shared" si="76"/>
        <v/>
      </c>
      <c r="AD832" s="275">
        <f t="shared" si="77"/>
        <v>737837</v>
      </c>
      <c r="AE832" s="276">
        <f t="shared" si="78"/>
        <v>737837</v>
      </c>
    </row>
    <row r="833" spans="2:31">
      <c r="B833" s="227" t="s">
        <v>1435</v>
      </c>
      <c r="C833" s="228" t="s">
        <v>1436</v>
      </c>
      <c r="D833" s="228" t="s">
        <v>105</v>
      </c>
      <c r="E833" s="228" t="s">
        <v>113</v>
      </c>
      <c r="F833" s="258" t="s">
        <v>135</v>
      </c>
      <c r="G833" s="374">
        <v>0.5</v>
      </c>
      <c r="H833" s="377">
        <v>16491.396784549754</v>
      </c>
      <c r="I833" s="382">
        <v>566.28724924743767</v>
      </c>
      <c r="J833" s="349">
        <f>Table1[[#This Row],[Embellishment Area (m2)]]*Table1[[#This Row],[Construction Unit Rate ($/m)]]*Table1[[#This Row],[Embellishment Area Factor]]</f>
        <v>4669433.8606853597</v>
      </c>
      <c r="K833" s="263">
        <v>0</v>
      </c>
      <c r="L833" s="354">
        <v>75.676903388107434</v>
      </c>
      <c r="M833" s="101">
        <f>Table1[[#This Row],[Size of land (m2)]]*Table1[[#This Row],[Land Unit Rate ($/m2)]]</f>
        <v>0</v>
      </c>
      <c r="N833" s="261">
        <v>2021</v>
      </c>
      <c r="O833" s="219">
        <f>ROUND(IF(Table1[[#This Row],[Valuation Year]]=2016,(Table1[[#This Row],[Total Construction Cost ($)]]+Table1[[#This Row],[Land Value]])*('General Input Sheet'!$G$38/'General Input Sheet'!$G$43),Table1[[#This Row],[Total Construction Cost ($)]]+Table1[[#This Row],[Land Value]]),0)</f>
        <v>4669434</v>
      </c>
      <c r="P833" s="139" t="str" cm="1">
        <f t="array" ref="P833">_xlfn.IFS(Table1[[#This Row],[Asset Class]]&lt;&gt;"Local","y",P$11=$E833,"y",Table1[[#This Row],[Asset Class]]="Local","")</f>
        <v>y</v>
      </c>
      <c r="Q833" s="99" t="str" cm="1">
        <f t="array" ref="Q833">_xlfn.IFS(Table1[[#This Row],[Asset Class]]&lt;&gt;"Local","y",Q$11=$E833,"y",Table1[[#This Row],[Asset Class]]="Local","")</f>
        <v>y</v>
      </c>
      <c r="R833" s="99" t="str" cm="1">
        <f t="array" ref="R833">_xlfn.IFS(Table1[[#This Row],[Asset Class]]&lt;&gt;"Local","y",R$11=$E833,"y",Table1[[#This Row],[Asset Class]]="Local","")</f>
        <v>y</v>
      </c>
      <c r="S833" s="358" t="str" cm="1">
        <f t="array" ref="S833">_xlfn.IFS(Table1[[#This Row],[Asset Class]]&lt;&gt;"Local","y",S$11=$E833,"y",Table1[[#This Row],[Asset Class]]="Local","")</f>
        <v>y</v>
      </c>
      <c r="U833" s="109">
        <f>IF(Table1[[#This Row],[Asset Class]]&lt;&gt;"Local",0.25,IF(P833="y",1,""))</f>
        <v>0.25</v>
      </c>
      <c r="V833" s="435">
        <f>IF(Table1[[#This Row],[Asset Class]]&lt;&gt;"Local",0.25,IF(Q833="y",1,""))</f>
        <v>0.25</v>
      </c>
      <c r="W833" s="435">
        <f>IF(Table1[[#This Row],[Asset Class]]&lt;&gt;"Local",0.25,IF(R833="y",1,""))</f>
        <v>0.25</v>
      </c>
      <c r="X833" s="435">
        <f>IF(Table1[[#This Row],[Asset Class]]&lt;&gt;"Local",0.25,IF(S833="y",1,""))</f>
        <v>0.25</v>
      </c>
      <c r="Y833" s="109">
        <f t="shared" si="73"/>
        <v>1</v>
      </c>
      <c r="AA833" s="274">
        <f t="shared" si="74"/>
        <v>1167358.5</v>
      </c>
      <c r="AB833" s="275">
        <f t="shared" si="75"/>
        <v>1167358.5</v>
      </c>
      <c r="AC833" s="275">
        <f t="shared" si="76"/>
        <v>1167358.5</v>
      </c>
      <c r="AD833" s="275">
        <f t="shared" si="77"/>
        <v>1167358.5</v>
      </c>
      <c r="AE833" s="276">
        <f t="shared" si="78"/>
        <v>4669434</v>
      </c>
    </row>
    <row r="834" spans="2:31">
      <c r="B834" s="227" t="s">
        <v>1437</v>
      </c>
      <c r="C834" s="228" t="s">
        <v>1438</v>
      </c>
      <c r="D834" s="228" t="s">
        <v>110</v>
      </c>
      <c r="E834" s="228" t="s">
        <v>113</v>
      </c>
      <c r="F834" s="258" t="s">
        <v>102</v>
      </c>
      <c r="G834" s="374">
        <v>0.5</v>
      </c>
      <c r="H834" s="377">
        <v>1862.4086386485999</v>
      </c>
      <c r="I834" s="382">
        <v>77.371645491830151</v>
      </c>
      <c r="J834" s="349">
        <f>Table1[[#This Row],[Embellishment Area (m2)]]*Table1[[#This Row],[Construction Unit Rate ($/m)]]*Table1[[#This Row],[Embellishment Area Factor]]</f>
        <v>72048.810475220729</v>
      </c>
      <c r="K834" s="263">
        <v>0</v>
      </c>
      <c r="L834" s="354">
        <v>51.919695325664051</v>
      </c>
      <c r="M834" s="101">
        <f>Table1[[#This Row],[Size of land (m2)]]*Table1[[#This Row],[Land Unit Rate ($/m2)]]</f>
        <v>0</v>
      </c>
      <c r="N834" s="261">
        <v>2021</v>
      </c>
      <c r="O834" s="219">
        <f>ROUND(IF(Table1[[#This Row],[Valuation Year]]=2016,(Table1[[#This Row],[Total Construction Cost ($)]]+Table1[[#This Row],[Land Value]])*('General Input Sheet'!$G$38/'General Input Sheet'!$G$43),Table1[[#This Row],[Total Construction Cost ($)]]+Table1[[#This Row],[Land Value]]),0)</f>
        <v>72049</v>
      </c>
      <c r="P834" s="139" t="str" cm="1">
        <f t="array" ref="P834">_xlfn.IFS(Table1[[#This Row],[Asset Class]]&lt;&gt;"Local","y",P$11=$E834,"y",Table1[[#This Row],[Asset Class]]="Local","")</f>
        <v/>
      </c>
      <c r="Q834" s="99" t="str" cm="1">
        <f t="array" ref="Q834">_xlfn.IFS(Table1[[#This Row],[Asset Class]]&lt;&gt;"Local","y",Q$11=$E834,"y",Table1[[#This Row],[Asset Class]]="Local","")</f>
        <v/>
      </c>
      <c r="R834" s="99" t="str" cm="1">
        <f t="array" ref="R834">_xlfn.IFS(Table1[[#This Row],[Asset Class]]&lt;&gt;"Local","y",R$11=$E834,"y",Table1[[#This Row],[Asset Class]]="Local","")</f>
        <v/>
      </c>
      <c r="S834" s="358" t="str" cm="1">
        <f t="array" ref="S834">_xlfn.IFS(Table1[[#This Row],[Asset Class]]&lt;&gt;"Local","y",S$11=$E834,"y",Table1[[#This Row],[Asset Class]]="Local","")</f>
        <v>y</v>
      </c>
      <c r="U834" s="109" t="str">
        <f>IF(Table1[[#This Row],[Asset Class]]&lt;&gt;"Local",0.25,IF(P834="y",1,""))</f>
        <v/>
      </c>
      <c r="V834" s="435" t="str">
        <f>IF(Table1[[#This Row],[Asset Class]]&lt;&gt;"Local",0.25,IF(Q834="y",1,""))</f>
        <v/>
      </c>
      <c r="W834" s="435" t="str">
        <f>IF(Table1[[#This Row],[Asset Class]]&lt;&gt;"Local",0.25,IF(R834="y",1,""))</f>
        <v/>
      </c>
      <c r="X834" s="435">
        <f>IF(Table1[[#This Row],[Asset Class]]&lt;&gt;"Local",0.25,IF(S834="y",1,""))</f>
        <v>1</v>
      </c>
      <c r="Y834" s="109">
        <f t="shared" si="73"/>
        <v>1</v>
      </c>
      <c r="AA834" s="274" t="str">
        <f t="shared" si="74"/>
        <v/>
      </c>
      <c r="AB834" s="275" t="str">
        <f t="shared" si="75"/>
        <v/>
      </c>
      <c r="AC834" s="275" t="str">
        <f t="shared" si="76"/>
        <v/>
      </c>
      <c r="AD834" s="275">
        <f t="shared" si="77"/>
        <v>72049</v>
      </c>
      <c r="AE834" s="276">
        <f t="shared" si="78"/>
        <v>72049</v>
      </c>
    </row>
    <row r="835" spans="2:31">
      <c r="B835" s="227" t="s">
        <v>1437</v>
      </c>
      <c r="C835" s="228" t="s">
        <v>1439</v>
      </c>
      <c r="D835" s="228" t="s">
        <v>110</v>
      </c>
      <c r="E835" s="228" t="s">
        <v>113</v>
      </c>
      <c r="F835" s="258" t="s">
        <v>102</v>
      </c>
      <c r="G835" s="374">
        <v>0.5</v>
      </c>
      <c r="H835" s="377">
        <v>2121.8827330675103</v>
      </c>
      <c r="I835" s="382">
        <v>77.371645491830151</v>
      </c>
      <c r="J835" s="349">
        <f>Table1[[#This Row],[Embellishment Area (m2)]]*Table1[[#This Row],[Construction Unit Rate ($/m)]]*Table1[[#This Row],[Embellishment Area Factor]]</f>
        <v>82086.779299067537</v>
      </c>
      <c r="K835" s="263">
        <v>0</v>
      </c>
      <c r="L835" s="354">
        <v>51.919695325664051</v>
      </c>
      <c r="M835" s="101">
        <f>Table1[[#This Row],[Size of land (m2)]]*Table1[[#This Row],[Land Unit Rate ($/m2)]]</f>
        <v>0</v>
      </c>
      <c r="N835" s="261">
        <v>2021</v>
      </c>
      <c r="O835" s="219">
        <f>ROUND(IF(Table1[[#This Row],[Valuation Year]]=2016,(Table1[[#This Row],[Total Construction Cost ($)]]+Table1[[#This Row],[Land Value]])*('General Input Sheet'!$G$38/'General Input Sheet'!$G$43),Table1[[#This Row],[Total Construction Cost ($)]]+Table1[[#This Row],[Land Value]]),0)</f>
        <v>82087</v>
      </c>
      <c r="P835" s="139" t="str" cm="1">
        <f t="array" ref="P835">_xlfn.IFS(Table1[[#This Row],[Asset Class]]&lt;&gt;"Local","y",P$11=$E835,"y",Table1[[#This Row],[Asset Class]]="Local","")</f>
        <v/>
      </c>
      <c r="Q835" s="99" t="str" cm="1">
        <f t="array" ref="Q835">_xlfn.IFS(Table1[[#This Row],[Asset Class]]&lt;&gt;"Local","y",Q$11=$E835,"y",Table1[[#This Row],[Asset Class]]="Local","")</f>
        <v/>
      </c>
      <c r="R835" s="99" t="str" cm="1">
        <f t="array" ref="R835">_xlfn.IFS(Table1[[#This Row],[Asset Class]]&lt;&gt;"Local","y",R$11=$E835,"y",Table1[[#This Row],[Asset Class]]="Local","")</f>
        <v/>
      </c>
      <c r="S835" s="358" t="str" cm="1">
        <f t="array" ref="S835">_xlfn.IFS(Table1[[#This Row],[Asset Class]]&lt;&gt;"Local","y",S$11=$E835,"y",Table1[[#This Row],[Asset Class]]="Local","")</f>
        <v>y</v>
      </c>
      <c r="U835" s="109" t="str">
        <f>IF(Table1[[#This Row],[Asset Class]]&lt;&gt;"Local",0.25,IF(P835="y",1,""))</f>
        <v/>
      </c>
      <c r="V835" s="435" t="str">
        <f>IF(Table1[[#This Row],[Asset Class]]&lt;&gt;"Local",0.25,IF(Q835="y",1,""))</f>
        <v/>
      </c>
      <c r="W835" s="435" t="str">
        <f>IF(Table1[[#This Row],[Asset Class]]&lt;&gt;"Local",0.25,IF(R835="y",1,""))</f>
        <v/>
      </c>
      <c r="X835" s="435">
        <f>IF(Table1[[#This Row],[Asset Class]]&lt;&gt;"Local",0.25,IF(S835="y",1,""))</f>
        <v>1</v>
      </c>
      <c r="Y835" s="109">
        <f t="shared" si="73"/>
        <v>1</v>
      </c>
      <c r="AA835" s="274" t="str">
        <f t="shared" si="74"/>
        <v/>
      </c>
      <c r="AB835" s="275" t="str">
        <f t="shared" si="75"/>
        <v/>
      </c>
      <c r="AC835" s="275" t="str">
        <f t="shared" si="76"/>
        <v/>
      </c>
      <c r="AD835" s="275">
        <f t="shared" si="77"/>
        <v>82087</v>
      </c>
      <c r="AE835" s="276">
        <f t="shared" si="78"/>
        <v>82087</v>
      </c>
    </row>
    <row r="836" spans="2:31">
      <c r="B836" s="227" t="s">
        <v>1440</v>
      </c>
      <c r="C836" s="228" t="s">
        <v>1441</v>
      </c>
      <c r="D836" s="228" t="s">
        <v>105</v>
      </c>
      <c r="E836" s="228" t="s">
        <v>113</v>
      </c>
      <c r="F836" s="258" t="s">
        <v>107</v>
      </c>
      <c r="G836" s="374">
        <v>0.5</v>
      </c>
      <c r="H836" s="377">
        <v>12275.751399928229</v>
      </c>
      <c r="I836" s="382">
        <v>566.28724924743767</v>
      </c>
      <c r="J836" s="349">
        <f>Table1[[#This Row],[Embellishment Area (m2)]]*Table1[[#This Row],[Construction Unit Rate ($/m)]]*Table1[[#This Row],[Embellishment Area Factor]]</f>
        <v>3475800.7463553697</v>
      </c>
      <c r="K836" s="263">
        <v>24551.502799856458</v>
      </c>
      <c r="L836" s="354">
        <v>75.676903388107434</v>
      </c>
      <c r="M836" s="101">
        <f>Table1[[#This Row],[Size of land (m2)]]*Table1[[#This Row],[Land Unit Rate ($/m2)]]</f>
        <v>1857981.7054175863</v>
      </c>
      <c r="N836" s="261">
        <v>2021</v>
      </c>
      <c r="O836" s="219">
        <f>ROUND(IF(Table1[[#This Row],[Valuation Year]]=2016,(Table1[[#This Row],[Total Construction Cost ($)]]+Table1[[#This Row],[Land Value]])*('General Input Sheet'!$G$38/'General Input Sheet'!$G$43),Table1[[#This Row],[Total Construction Cost ($)]]+Table1[[#This Row],[Land Value]]),0)</f>
        <v>5333782</v>
      </c>
      <c r="P836" s="139" t="str" cm="1">
        <f t="array" ref="P836">_xlfn.IFS(Table1[[#This Row],[Asset Class]]&lt;&gt;"Local","y",P$11=$E836,"y",Table1[[#This Row],[Asset Class]]="Local","")</f>
        <v>y</v>
      </c>
      <c r="Q836" s="99" t="str" cm="1">
        <f t="array" ref="Q836">_xlfn.IFS(Table1[[#This Row],[Asset Class]]&lt;&gt;"Local","y",Q$11=$E836,"y",Table1[[#This Row],[Asset Class]]="Local","")</f>
        <v>y</v>
      </c>
      <c r="R836" s="99" t="str" cm="1">
        <f t="array" ref="R836">_xlfn.IFS(Table1[[#This Row],[Asset Class]]&lt;&gt;"Local","y",R$11=$E836,"y",Table1[[#This Row],[Asset Class]]="Local","")</f>
        <v>y</v>
      </c>
      <c r="S836" s="358" t="str" cm="1">
        <f t="array" ref="S836">_xlfn.IFS(Table1[[#This Row],[Asset Class]]&lt;&gt;"Local","y",S$11=$E836,"y",Table1[[#This Row],[Asset Class]]="Local","")</f>
        <v>y</v>
      </c>
      <c r="U836" s="109">
        <f>IF(Table1[[#This Row],[Asset Class]]&lt;&gt;"Local",0.25,IF(P836="y",1,""))</f>
        <v>0.25</v>
      </c>
      <c r="V836" s="435">
        <f>IF(Table1[[#This Row],[Asset Class]]&lt;&gt;"Local",0.25,IF(Q836="y",1,""))</f>
        <v>0.25</v>
      </c>
      <c r="W836" s="435">
        <f>IF(Table1[[#This Row],[Asset Class]]&lt;&gt;"Local",0.25,IF(R836="y",1,""))</f>
        <v>0.25</v>
      </c>
      <c r="X836" s="435">
        <f>IF(Table1[[#This Row],[Asset Class]]&lt;&gt;"Local",0.25,IF(S836="y",1,""))</f>
        <v>0.25</v>
      </c>
      <c r="Y836" s="109">
        <f t="shared" si="73"/>
        <v>1</v>
      </c>
      <c r="AA836" s="274">
        <f t="shared" si="74"/>
        <v>1333445.5</v>
      </c>
      <c r="AB836" s="275">
        <f t="shared" si="75"/>
        <v>1333445.5</v>
      </c>
      <c r="AC836" s="275">
        <f t="shared" si="76"/>
        <v>1333445.5</v>
      </c>
      <c r="AD836" s="275">
        <f t="shared" si="77"/>
        <v>1333445.5</v>
      </c>
      <c r="AE836" s="276">
        <f t="shared" si="78"/>
        <v>5333782</v>
      </c>
    </row>
    <row r="837" spans="2:31">
      <c r="B837" s="227" t="s">
        <v>1440</v>
      </c>
      <c r="C837" s="228" t="s">
        <v>1442</v>
      </c>
      <c r="D837" s="228" t="s">
        <v>105</v>
      </c>
      <c r="E837" s="228" t="s">
        <v>113</v>
      </c>
      <c r="F837" s="258" t="s">
        <v>135</v>
      </c>
      <c r="G837" s="374">
        <v>0.5</v>
      </c>
      <c r="H837" s="377">
        <v>31173.601818379011</v>
      </c>
      <c r="I837" s="382">
        <v>566.28724924743767</v>
      </c>
      <c r="J837" s="349">
        <f>Table1[[#This Row],[Embellishment Area (m2)]]*Table1[[#This Row],[Construction Unit Rate ($/m)]]*Table1[[#This Row],[Embellishment Area Factor]]</f>
        <v>8826606.6114323866</v>
      </c>
      <c r="K837" s="263">
        <v>62347.203636758022</v>
      </c>
      <c r="L837" s="354">
        <v>75.676903388107434</v>
      </c>
      <c r="M837" s="101">
        <f>Table1[[#This Row],[Size of land (m2)]]*Table1[[#This Row],[Land Unit Rate ($/m2)]]</f>
        <v>4718243.3061375972</v>
      </c>
      <c r="N837" s="261">
        <v>2021</v>
      </c>
      <c r="O837" s="219">
        <f>ROUND(IF(Table1[[#This Row],[Valuation Year]]=2016,(Table1[[#This Row],[Total Construction Cost ($)]]+Table1[[#This Row],[Land Value]])*('General Input Sheet'!$G$38/'General Input Sheet'!$G$43),Table1[[#This Row],[Total Construction Cost ($)]]+Table1[[#This Row],[Land Value]]),0)</f>
        <v>13544850</v>
      </c>
      <c r="P837" s="139" t="str" cm="1">
        <f t="array" ref="P837">_xlfn.IFS(Table1[[#This Row],[Asset Class]]&lt;&gt;"Local","y",P$11=$E837,"y",Table1[[#This Row],[Asset Class]]="Local","")</f>
        <v>y</v>
      </c>
      <c r="Q837" s="99" t="str" cm="1">
        <f t="array" ref="Q837">_xlfn.IFS(Table1[[#This Row],[Asset Class]]&lt;&gt;"Local","y",Q$11=$E837,"y",Table1[[#This Row],[Asset Class]]="Local","")</f>
        <v>y</v>
      </c>
      <c r="R837" s="99" t="str" cm="1">
        <f t="array" ref="R837">_xlfn.IFS(Table1[[#This Row],[Asset Class]]&lt;&gt;"Local","y",R$11=$E837,"y",Table1[[#This Row],[Asset Class]]="Local","")</f>
        <v>y</v>
      </c>
      <c r="S837" s="358" t="str" cm="1">
        <f t="array" ref="S837">_xlfn.IFS(Table1[[#This Row],[Asset Class]]&lt;&gt;"Local","y",S$11=$E837,"y",Table1[[#This Row],[Asset Class]]="Local","")</f>
        <v>y</v>
      </c>
      <c r="U837" s="109">
        <f>IF(Table1[[#This Row],[Asset Class]]&lt;&gt;"Local",0.25,IF(P837="y",1,""))</f>
        <v>0.25</v>
      </c>
      <c r="V837" s="435">
        <f>IF(Table1[[#This Row],[Asset Class]]&lt;&gt;"Local",0.25,IF(Q837="y",1,""))</f>
        <v>0.25</v>
      </c>
      <c r="W837" s="435">
        <f>IF(Table1[[#This Row],[Asset Class]]&lt;&gt;"Local",0.25,IF(R837="y",1,""))</f>
        <v>0.25</v>
      </c>
      <c r="X837" s="435">
        <f>IF(Table1[[#This Row],[Asset Class]]&lt;&gt;"Local",0.25,IF(S837="y",1,""))</f>
        <v>0.25</v>
      </c>
      <c r="Y837" s="109">
        <f t="shared" si="73"/>
        <v>1</v>
      </c>
      <c r="AA837" s="274">
        <f t="shared" si="74"/>
        <v>3386212.5</v>
      </c>
      <c r="AB837" s="275">
        <f t="shared" si="75"/>
        <v>3386212.5</v>
      </c>
      <c r="AC837" s="275">
        <f t="shared" si="76"/>
        <v>3386212.5</v>
      </c>
      <c r="AD837" s="275">
        <f t="shared" si="77"/>
        <v>3386212.5</v>
      </c>
      <c r="AE837" s="276">
        <f t="shared" si="78"/>
        <v>13544850</v>
      </c>
    </row>
    <row r="838" spans="2:31">
      <c r="B838" s="227" t="s">
        <v>1443</v>
      </c>
      <c r="C838" s="228" t="s">
        <v>1444</v>
      </c>
      <c r="D838" s="228" t="s">
        <v>110</v>
      </c>
      <c r="E838" s="228" t="s">
        <v>113</v>
      </c>
      <c r="F838" s="258" t="s">
        <v>107</v>
      </c>
      <c r="G838" s="374">
        <v>0.5</v>
      </c>
      <c r="H838" s="377">
        <v>15058.202232814005</v>
      </c>
      <c r="I838" s="382">
        <v>77.371645491830151</v>
      </c>
      <c r="J838" s="349">
        <f>Table1[[#This Row],[Embellishment Area (m2)]]*Table1[[#This Row],[Construction Unit Rate ($/m)]]*Table1[[#This Row],[Embellishment Area Factor]]</f>
        <v>582538.94245078519</v>
      </c>
      <c r="K838" s="263">
        <v>30116.404465628009</v>
      </c>
      <c r="L838" s="354">
        <v>51.919695325664051</v>
      </c>
      <c r="M838" s="101">
        <f>Table1[[#This Row],[Size of land (m2)]]*Table1[[#This Row],[Land Unit Rate ($/m2)]]</f>
        <v>1563634.5441598746</v>
      </c>
      <c r="N838" s="261">
        <v>2021</v>
      </c>
      <c r="O838" s="219">
        <f>ROUND(IF(Table1[[#This Row],[Valuation Year]]=2016,(Table1[[#This Row],[Total Construction Cost ($)]]+Table1[[#This Row],[Land Value]])*('General Input Sheet'!$G$38/'General Input Sheet'!$G$43),Table1[[#This Row],[Total Construction Cost ($)]]+Table1[[#This Row],[Land Value]]),0)</f>
        <v>2146173</v>
      </c>
      <c r="P838" s="139" t="str" cm="1">
        <f t="array" ref="P838">_xlfn.IFS(Table1[[#This Row],[Asset Class]]&lt;&gt;"Local","y",P$11=$E838,"y",Table1[[#This Row],[Asset Class]]="Local","")</f>
        <v/>
      </c>
      <c r="Q838" s="99" t="str" cm="1">
        <f t="array" ref="Q838">_xlfn.IFS(Table1[[#This Row],[Asset Class]]&lt;&gt;"Local","y",Q$11=$E838,"y",Table1[[#This Row],[Asset Class]]="Local","")</f>
        <v/>
      </c>
      <c r="R838" s="99" t="str" cm="1">
        <f t="array" ref="R838">_xlfn.IFS(Table1[[#This Row],[Asset Class]]&lt;&gt;"Local","y",R$11=$E838,"y",Table1[[#This Row],[Asset Class]]="Local","")</f>
        <v/>
      </c>
      <c r="S838" s="358" t="str" cm="1">
        <f t="array" ref="S838">_xlfn.IFS(Table1[[#This Row],[Asset Class]]&lt;&gt;"Local","y",S$11=$E838,"y",Table1[[#This Row],[Asset Class]]="Local","")</f>
        <v>y</v>
      </c>
      <c r="U838" s="109" t="str">
        <f>IF(Table1[[#This Row],[Asset Class]]&lt;&gt;"Local",0.25,IF(P838="y",1,""))</f>
        <v/>
      </c>
      <c r="V838" s="435" t="str">
        <f>IF(Table1[[#This Row],[Asset Class]]&lt;&gt;"Local",0.25,IF(Q838="y",1,""))</f>
        <v/>
      </c>
      <c r="W838" s="435" t="str">
        <f>IF(Table1[[#This Row],[Asset Class]]&lt;&gt;"Local",0.25,IF(R838="y",1,""))</f>
        <v/>
      </c>
      <c r="X838" s="435">
        <f>IF(Table1[[#This Row],[Asset Class]]&lt;&gt;"Local",0.25,IF(S838="y",1,""))</f>
        <v>1</v>
      </c>
      <c r="Y838" s="109">
        <f t="shared" si="73"/>
        <v>1</v>
      </c>
      <c r="AA838" s="274" t="str">
        <f t="shared" si="74"/>
        <v/>
      </c>
      <c r="AB838" s="275" t="str">
        <f t="shared" si="75"/>
        <v/>
      </c>
      <c r="AC838" s="275" t="str">
        <f t="shared" si="76"/>
        <v/>
      </c>
      <c r="AD838" s="275">
        <f t="shared" si="77"/>
        <v>2146173</v>
      </c>
      <c r="AE838" s="276">
        <f t="shared" si="78"/>
        <v>2146173</v>
      </c>
    </row>
    <row r="839" spans="2:31">
      <c r="B839" s="227" t="s">
        <v>1445</v>
      </c>
      <c r="C839" s="228" t="s">
        <v>1446</v>
      </c>
      <c r="D839" s="228" t="s">
        <v>105</v>
      </c>
      <c r="E839" s="228" t="s">
        <v>113</v>
      </c>
      <c r="F839" s="258" t="s">
        <v>135</v>
      </c>
      <c r="G839" s="374">
        <v>0.5</v>
      </c>
      <c r="H839" s="377">
        <v>30858.734539932626</v>
      </c>
      <c r="I839" s="382">
        <v>566.28724924743767</v>
      </c>
      <c r="J839" s="349">
        <f>Table1[[#This Row],[Embellishment Area (m2)]]*Table1[[#This Row],[Construction Unit Rate ($/m)]]*Table1[[#This Row],[Embellishment Area Factor]]</f>
        <v>8737453.9489376713</v>
      </c>
      <c r="K839" s="263">
        <v>61717.469079865252</v>
      </c>
      <c r="L839" s="354">
        <v>75.676903388107434</v>
      </c>
      <c r="M839" s="101">
        <f>Table1[[#This Row],[Size of land (m2)]]*Table1[[#This Row],[Land Unit Rate ($/m2)]]</f>
        <v>4670586.9449154707</v>
      </c>
      <c r="N839" s="261">
        <v>2021</v>
      </c>
      <c r="O839" s="219">
        <f>ROUND(IF(Table1[[#This Row],[Valuation Year]]=2016,(Table1[[#This Row],[Total Construction Cost ($)]]+Table1[[#This Row],[Land Value]])*('General Input Sheet'!$G$38/'General Input Sheet'!$G$43),Table1[[#This Row],[Total Construction Cost ($)]]+Table1[[#This Row],[Land Value]]),0)</f>
        <v>13408041</v>
      </c>
      <c r="P839" s="139" t="str" cm="1">
        <f t="array" ref="P839">_xlfn.IFS(Table1[[#This Row],[Asset Class]]&lt;&gt;"Local","y",P$11=$E839,"y",Table1[[#This Row],[Asset Class]]="Local","")</f>
        <v>y</v>
      </c>
      <c r="Q839" s="99" t="str" cm="1">
        <f t="array" ref="Q839">_xlfn.IFS(Table1[[#This Row],[Asset Class]]&lt;&gt;"Local","y",Q$11=$E839,"y",Table1[[#This Row],[Asset Class]]="Local","")</f>
        <v>y</v>
      </c>
      <c r="R839" s="99" t="str" cm="1">
        <f t="array" ref="R839">_xlfn.IFS(Table1[[#This Row],[Asset Class]]&lt;&gt;"Local","y",R$11=$E839,"y",Table1[[#This Row],[Asset Class]]="Local","")</f>
        <v>y</v>
      </c>
      <c r="S839" s="358" t="str" cm="1">
        <f t="array" ref="S839">_xlfn.IFS(Table1[[#This Row],[Asset Class]]&lt;&gt;"Local","y",S$11=$E839,"y",Table1[[#This Row],[Asset Class]]="Local","")</f>
        <v>y</v>
      </c>
      <c r="U839" s="109">
        <f>IF(Table1[[#This Row],[Asset Class]]&lt;&gt;"Local",0.25,IF(P839="y",1,""))</f>
        <v>0.25</v>
      </c>
      <c r="V839" s="435">
        <f>IF(Table1[[#This Row],[Asset Class]]&lt;&gt;"Local",0.25,IF(Q839="y",1,""))</f>
        <v>0.25</v>
      </c>
      <c r="W839" s="435">
        <f>IF(Table1[[#This Row],[Asset Class]]&lt;&gt;"Local",0.25,IF(R839="y",1,""))</f>
        <v>0.25</v>
      </c>
      <c r="X839" s="435">
        <f>IF(Table1[[#This Row],[Asset Class]]&lt;&gt;"Local",0.25,IF(S839="y",1,""))</f>
        <v>0.25</v>
      </c>
      <c r="Y839" s="109">
        <f t="shared" si="73"/>
        <v>1</v>
      </c>
      <c r="AA839" s="274">
        <f t="shared" si="74"/>
        <v>3352010.25</v>
      </c>
      <c r="AB839" s="275">
        <f t="shared" si="75"/>
        <v>3352010.25</v>
      </c>
      <c r="AC839" s="275">
        <f t="shared" si="76"/>
        <v>3352010.25</v>
      </c>
      <c r="AD839" s="275">
        <f t="shared" si="77"/>
        <v>3352010.25</v>
      </c>
      <c r="AE839" s="276">
        <f t="shared" si="78"/>
        <v>13408041</v>
      </c>
    </row>
    <row r="840" spans="2:31">
      <c r="B840" s="227" t="s">
        <v>1445</v>
      </c>
      <c r="C840" s="228" t="s">
        <v>1447</v>
      </c>
      <c r="D840" s="228" t="s">
        <v>105</v>
      </c>
      <c r="E840" s="228" t="s">
        <v>113</v>
      </c>
      <c r="F840" s="258" t="s">
        <v>107</v>
      </c>
      <c r="G840" s="374">
        <v>0.5</v>
      </c>
      <c r="H840" s="377">
        <v>20073.937198515505</v>
      </c>
      <c r="I840" s="382">
        <v>566.28724924743767</v>
      </c>
      <c r="J840" s="349">
        <f>Table1[[#This Row],[Embellishment Area (m2)]]*Table1[[#This Row],[Construction Unit Rate ($/m)]]*Table1[[#This Row],[Embellishment Area Factor]]</f>
        <v>5683807.3388565807</v>
      </c>
      <c r="K840" s="263">
        <v>40147.87439703101</v>
      </c>
      <c r="L840" s="354">
        <v>75.676903388107434</v>
      </c>
      <c r="M840" s="101">
        <f>Table1[[#This Row],[Size of land (m2)]]*Table1[[#This Row],[Land Unit Rate ($/m2)]]</f>
        <v>3038266.8119819877</v>
      </c>
      <c r="N840" s="261">
        <v>2021</v>
      </c>
      <c r="O840" s="219">
        <f>ROUND(IF(Table1[[#This Row],[Valuation Year]]=2016,(Table1[[#This Row],[Total Construction Cost ($)]]+Table1[[#This Row],[Land Value]])*('General Input Sheet'!$G$38/'General Input Sheet'!$G$43),Table1[[#This Row],[Total Construction Cost ($)]]+Table1[[#This Row],[Land Value]]),0)</f>
        <v>8722074</v>
      </c>
      <c r="P840" s="139" t="str" cm="1">
        <f t="array" ref="P840">_xlfn.IFS(Table1[[#This Row],[Asset Class]]&lt;&gt;"Local","y",P$11=$E840,"y",Table1[[#This Row],[Asset Class]]="Local","")</f>
        <v>y</v>
      </c>
      <c r="Q840" s="99" t="str" cm="1">
        <f t="array" ref="Q840">_xlfn.IFS(Table1[[#This Row],[Asset Class]]&lt;&gt;"Local","y",Q$11=$E840,"y",Table1[[#This Row],[Asset Class]]="Local","")</f>
        <v>y</v>
      </c>
      <c r="R840" s="99" t="str" cm="1">
        <f t="array" ref="R840">_xlfn.IFS(Table1[[#This Row],[Asset Class]]&lt;&gt;"Local","y",R$11=$E840,"y",Table1[[#This Row],[Asset Class]]="Local","")</f>
        <v>y</v>
      </c>
      <c r="S840" s="358" t="str" cm="1">
        <f t="array" ref="S840">_xlfn.IFS(Table1[[#This Row],[Asset Class]]&lt;&gt;"Local","y",S$11=$E840,"y",Table1[[#This Row],[Asset Class]]="Local","")</f>
        <v>y</v>
      </c>
      <c r="U840" s="109">
        <f>IF(Table1[[#This Row],[Asset Class]]&lt;&gt;"Local",0.25,IF(P840="y",1,""))</f>
        <v>0.25</v>
      </c>
      <c r="V840" s="435">
        <f>IF(Table1[[#This Row],[Asset Class]]&lt;&gt;"Local",0.25,IF(Q840="y",1,""))</f>
        <v>0.25</v>
      </c>
      <c r="W840" s="435">
        <f>IF(Table1[[#This Row],[Asset Class]]&lt;&gt;"Local",0.25,IF(R840="y",1,""))</f>
        <v>0.25</v>
      </c>
      <c r="X840" s="435">
        <f>IF(Table1[[#This Row],[Asset Class]]&lt;&gt;"Local",0.25,IF(S840="y",1,""))</f>
        <v>0.25</v>
      </c>
      <c r="Y840" s="109">
        <f t="shared" si="73"/>
        <v>1</v>
      </c>
      <c r="AA840" s="274">
        <f t="shared" si="74"/>
        <v>2180518.5</v>
      </c>
      <c r="AB840" s="275">
        <f t="shared" si="75"/>
        <v>2180518.5</v>
      </c>
      <c r="AC840" s="275">
        <f t="shared" si="76"/>
        <v>2180518.5</v>
      </c>
      <c r="AD840" s="275">
        <f t="shared" si="77"/>
        <v>2180518.5</v>
      </c>
      <c r="AE840" s="276">
        <f t="shared" si="78"/>
        <v>8722074</v>
      </c>
    </row>
    <row r="841" spans="2:31">
      <c r="B841" s="227" t="s">
        <v>1448</v>
      </c>
      <c r="C841" s="228" t="s">
        <v>1449</v>
      </c>
      <c r="D841" s="228" t="s">
        <v>105</v>
      </c>
      <c r="E841" s="228" t="s">
        <v>113</v>
      </c>
      <c r="F841" s="258" t="s">
        <v>107</v>
      </c>
      <c r="G841" s="374">
        <v>0.5</v>
      </c>
      <c r="H841" s="377">
        <v>6802.9540781935902</v>
      </c>
      <c r="I841" s="382">
        <v>566.28724924743767</v>
      </c>
      <c r="J841" s="349">
        <f>Table1[[#This Row],[Embellishment Area (m2)]]*Table1[[#This Row],[Construction Unit Rate ($/m)]]*Table1[[#This Row],[Embellishment Area Factor]]</f>
        <v>1926213.0758484432</v>
      </c>
      <c r="K841" s="263">
        <v>0</v>
      </c>
      <c r="L841" s="354">
        <v>75.676903388107434</v>
      </c>
      <c r="M841" s="101">
        <f>Table1[[#This Row],[Size of land (m2)]]*Table1[[#This Row],[Land Unit Rate ($/m2)]]</f>
        <v>0</v>
      </c>
      <c r="N841" s="261">
        <v>2021</v>
      </c>
      <c r="O841" s="219">
        <f>ROUND(IF(Table1[[#This Row],[Valuation Year]]=2016,(Table1[[#This Row],[Total Construction Cost ($)]]+Table1[[#This Row],[Land Value]])*('General Input Sheet'!$G$38/'General Input Sheet'!$G$43),Table1[[#This Row],[Total Construction Cost ($)]]+Table1[[#This Row],[Land Value]]),0)</f>
        <v>1926213</v>
      </c>
      <c r="P841" s="139" t="str" cm="1">
        <f t="array" ref="P841">_xlfn.IFS(Table1[[#This Row],[Asset Class]]&lt;&gt;"Local","y",P$11=$E841,"y",Table1[[#This Row],[Asset Class]]="Local","")</f>
        <v>y</v>
      </c>
      <c r="Q841" s="99" t="str" cm="1">
        <f t="array" ref="Q841">_xlfn.IFS(Table1[[#This Row],[Asset Class]]&lt;&gt;"Local","y",Q$11=$E841,"y",Table1[[#This Row],[Asset Class]]="Local","")</f>
        <v>y</v>
      </c>
      <c r="R841" s="99" t="str" cm="1">
        <f t="array" ref="R841">_xlfn.IFS(Table1[[#This Row],[Asset Class]]&lt;&gt;"Local","y",R$11=$E841,"y",Table1[[#This Row],[Asset Class]]="Local","")</f>
        <v>y</v>
      </c>
      <c r="S841" s="358" t="str" cm="1">
        <f t="array" ref="S841">_xlfn.IFS(Table1[[#This Row],[Asset Class]]&lt;&gt;"Local","y",S$11=$E841,"y",Table1[[#This Row],[Asset Class]]="Local","")</f>
        <v>y</v>
      </c>
      <c r="U841" s="109">
        <f>IF(Table1[[#This Row],[Asset Class]]&lt;&gt;"Local",0.25,IF(P841="y",1,""))</f>
        <v>0.25</v>
      </c>
      <c r="V841" s="435">
        <f>IF(Table1[[#This Row],[Asset Class]]&lt;&gt;"Local",0.25,IF(Q841="y",1,""))</f>
        <v>0.25</v>
      </c>
      <c r="W841" s="435">
        <f>IF(Table1[[#This Row],[Asset Class]]&lt;&gt;"Local",0.25,IF(R841="y",1,""))</f>
        <v>0.25</v>
      </c>
      <c r="X841" s="435">
        <f>IF(Table1[[#This Row],[Asset Class]]&lt;&gt;"Local",0.25,IF(S841="y",1,""))</f>
        <v>0.25</v>
      </c>
      <c r="Y841" s="109">
        <f t="shared" si="73"/>
        <v>1</v>
      </c>
      <c r="AA841" s="274">
        <f t="shared" si="74"/>
        <v>481553.25</v>
      </c>
      <c r="AB841" s="275">
        <f t="shared" si="75"/>
        <v>481553.25</v>
      </c>
      <c r="AC841" s="275">
        <f t="shared" si="76"/>
        <v>481553.25</v>
      </c>
      <c r="AD841" s="275">
        <f t="shared" si="77"/>
        <v>481553.25</v>
      </c>
      <c r="AE841" s="276">
        <f t="shared" si="78"/>
        <v>1926213</v>
      </c>
    </row>
    <row r="842" spans="2:31">
      <c r="B842" s="227" t="s">
        <v>1450</v>
      </c>
      <c r="C842" s="228" t="s">
        <v>1451</v>
      </c>
      <c r="D842" s="228" t="s">
        <v>100</v>
      </c>
      <c r="E842" s="228" t="s">
        <v>113</v>
      </c>
      <c r="F842" s="258" t="s">
        <v>135</v>
      </c>
      <c r="G842" s="374">
        <v>0.5</v>
      </c>
      <c r="H842" s="377">
        <v>7449.0390859245754</v>
      </c>
      <c r="I842" s="382">
        <v>557.40114642261381</v>
      </c>
      <c r="J842" s="349">
        <f>Table1[[#This Row],[Embellishment Area (m2)]]*Table1[[#This Row],[Construction Unit Rate ($/m)]]*Table1[[#This Row],[Embellishment Area Factor]]</f>
        <v>2076051.4631206088</v>
      </c>
      <c r="K842" s="263">
        <v>0</v>
      </c>
      <c r="L842" s="354">
        <v>132.99262744440287</v>
      </c>
      <c r="M842" s="101">
        <f>Table1[[#This Row],[Size of land (m2)]]*Table1[[#This Row],[Land Unit Rate ($/m2)]]</f>
        <v>0</v>
      </c>
      <c r="N842" s="261">
        <v>2021</v>
      </c>
      <c r="O842" s="219">
        <f>ROUND(IF(Table1[[#This Row],[Valuation Year]]=2016,(Table1[[#This Row],[Total Construction Cost ($)]]+Table1[[#This Row],[Land Value]])*('General Input Sheet'!$G$38/'General Input Sheet'!$G$43),Table1[[#This Row],[Total Construction Cost ($)]]+Table1[[#This Row],[Land Value]]),0)</f>
        <v>2076051</v>
      </c>
      <c r="P842" s="139" t="str" cm="1">
        <f t="array" ref="P842">_xlfn.IFS(Table1[[#This Row],[Asset Class]]&lt;&gt;"Local","y",P$11=$E842,"y",Table1[[#This Row],[Asset Class]]="Local","")</f>
        <v>y</v>
      </c>
      <c r="Q842" s="99" t="str" cm="1">
        <f t="array" ref="Q842">_xlfn.IFS(Table1[[#This Row],[Asset Class]]&lt;&gt;"Local","y",Q$11=$E842,"y",Table1[[#This Row],[Asset Class]]="Local","")</f>
        <v>y</v>
      </c>
      <c r="R842" s="99" t="str" cm="1">
        <f t="array" ref="R842">_xlfn.IFS(Table1[[#This Row],[Asset Class]]&lt;&gt;"Local","y",R$11=$E842,"y",Table1[[#This Row],[Asset Class]]="Local","")</f>
        <v>y</v>
      </c>
      <c r="S842" s="358" t="str" cm="1">
        <f t="array" ref="S842">_xlfn.IFS(Table1[[#This Row],[Asset Class]]&lt;&gt;"Local","y",S$11=$E842,"y",Table1[[#This Row],[Asset Class]]="Local","")</f>
        <v>y</v>
      </c>
      <c r="U842" s="109">
        <f>IF(Table1[[#This Row],[Asset Class]]&lt;&gt;"Local",0.25,IF(P842="y",1,""))</f>
        <v>0.25</v>
      </c>
      <c r="V842" s="435">
        <f>IF(Table1[[#This Row],[Asset Class]]&lt;&gt;"Local",0.25,IF(Q842="y",1,""))</f>
        <v>0.25</v>
      </c>
      <c r="W842" s="435">
        <f>IF(Table1[[#This Row],[Asset Class]]&lt;&gt;"Local",0.25,IF(R842="y",1,""))</f>
        <v>0.25</v>
      </c>
      <c r="X842" s="435">
        <f>IF(Table1[[#This Row],[Asset Class]]&lt;&gt;"Local",0.25,IF(S842="y",1,""))</f>
        <v>0.25</v>
      </c>
      <c r="Y842" s="109">
        <f t="shared" si="73"/>
        <v>1</v>
      </c>
      <c r="AA842" s="274">
        <f t="shared" si="74"/>
        <v>519012.75</v>
      </c>
      <c r="AB842" s="275">
        <f t="shared" si="75"/>
        <v>519012.75</v>
      </c>
      <c r="AC842" s="275">
        <f t="shared" si="76"/>
        <v>519012.75</v>
      </c>
      <c r="AD842" s="275">
        <f t="shared" si="77"/>
        <v>519012.75</v>
      </c>
      <c r="AE842" s="276">
        <f t="shared" si="78"/>
        <v>2076051</v>
      </c>
    </row>
    <row r="843" spans="2:31">
      <c r="B843" s="227" t="s">
        <v>1450</v>
      </c>
      <c r="C843" s="228" t="s">
        <v>1452</v>
      </c>
      <c r="D843" s="228" t="s">
        <v>100</v>
      </c>
      <c r="E843" s="228" t="s">
        <v>113</v>
      </c>
      <c r="F843" s="258" t="s">
        <v>130</v>
      </c>
      <c r="G843" s="374">
        <v>0.5</v>
      </c>
      <c r="H843" s="377">
        <v>7503.7719179504547</v>
      </c>
      <c r="I843" s="382">
        <v>557.40114642261381</v>
      </c>
      <c r="J843" s="349">
        <f>Table1[[#This Row],[Embellishment Area (m2)]]*Table1[[#This Row],[Construction Unit Rate ($/m)]]*Table1[[#This Row],[Embellishment Area Factor]]</f>
        <v>2091305.5347796995</v>
      </c>
      <c r="K843" s="263">
        <v>0</v>
      </c>
      <c r="L843" s="354">
        <v>132.99262744440287</v>
      </c>
      <c r="M843" s="101">
        <f>Table1[[#This Row],[Size of land (m2)]]*Table1[[#This Row],[Land Unit Rate ($/m2)]]</f>
        <v>0</v>
      </c>
      <c r="N843" s="261">
        <v>2021</v>
      </c>
      <c r="O843" s="219">
        <f>ROUND(IF(Table1[[#This Row],[Valuation Year]]=2016,(Table1[[#This Row],[Total Construction Cost ($)]]+Table1[[#This Row],[Land Value]])*('General Input Sheet'!$G$38/'General Input Sheet'!$G$43),Table1[[#This Row],[Total Construction Cost ($)]]+Table1[[#This Row],[Land Value]]),0)</f>
        <v>2091306</v>
      </c>
      <c r="P843" s="139" t="str" cm="1">
        <f t="array" ref="P843">_xlfn.IFS(Table1[[#This Row],[Asset Class]]&lt;&gt;"Local","y",P$11=$E843,"y",Table1[[#This Row],[Asset Class]]="Local","")</f>
        <v>y</v>
      </c>
      <c r="Q843" s="99" t="str" cm="1">
        <f t="array" ref="Q843">_xlfn.IFS(Table1[[#This Row],[Asset Class]]&lt;&gt;"Local","y",Q$11=$E843,"y",Table1[[#This Row],[Asset Class]]="Local","")</f>
        <v>y</v>
      </c>
      <c r="R843" s="99" t="str" cm="1">
        <f t="array" ref="R843">_xlfn.IFS(Table1[[#This Row],[Asset Class]]&lt;&gt;"Local","y",R$11=$E843,"y",Table1[[#This Row],[Asset Class]]="Local","")</f>
        <v>y</v>
      </c>
      <c r="S843" s="358" t="str" cm="1">
        <f t="array" ref="S843">_xlfn.IFS(Table1[[#This Row],[Asset Class]]&lt;&gt;"Local","y",S$11=$E843,"y",Table1[[#This Row],[Asset Class]]="Local","")</f>
        <v>y</v>
      </c>
      <c r="U843" s="109">
        <f>IF(Table1[[#This Row],[Asset Class]]&lt;&gt;"Local",0.25,IF(P843="y",1,""))</f>
        <v>0.25</v>
      </c>
      <c r="V843" s="435">
        <f>IF(Table1[[#This Row],[Asset Class]]&lt;&gt;"Local",0.25,IF(Q843="y",1,""))</f>
        <v>0.25</v>
      </c>
      <c r="W843" s="435">
        <f>IF(Table1[[#This Row],[Asset Class]]&lt;&gt;"Local",0.25,IF(R843="y",1,""))</f>
        <v>0.25</v>
      </c>
      <c r="X843" s="435">
        <f>IF(Table1[[#This Row],[Asset Class]]&lt;&gt;"Local",0.25,IF(S843="y",1,""))</f>
        <v>0.25</v>
      </c>
      <c r="Y843" s="109">
        <f t="shared" si="73"/>
        <v>1</v>
      </c>
      <c r="AA843" s="274">
        <f t="shared" si="74"/>
        <v>522826.5</v>
      </c>
      <c r="AB843" s="275">
        <f t="shared" si="75"/>
        <v>522826.5</v>
      </c>
      <c r="AC843" s="275">
        <f t="shared" si="76"/>
        <v>522826.5</v>
      </c>
      <c r="AD843" s="275">
        <f t="shared" si="77"/>
        <v>522826.5</v>
      </c>
      <c r="AE843" s="276">
        <f t="shared" si="78"/>
        <v>2091306</v>
      </c>
    </row>
    <row r="844" spans="2:31">
      <c r="B844" s="227" t="s">
        <v>1450</v>
      </c>
      <c r="C844" s="228" t="s">
        <v>1453</v>
      </c>
      <c r="D844" s="228" t="s">
        <v>100</v>
      </c>
      <c r="E844" s="228" t="s">
        <v>113</v>
      </c>
      <c r="F844" s="258" t="s">
        <v>102</v>
      </c>
      <c r="G844" s="374">
        <v>0.5</v>
      </c>
      <c r="H844" s="377">
        <v>2570.6784663347389</v>
      </c>
      <c r="I844" s="382">
        <v>557.40114642261381</v>
      </c>
      <c r="J844" s="349">
        <f>Table1[[#This Row],[Embellishment Area (m2)]]*Table1[[#This Row],[Construction Unit Rate ($/m)]]*Table1[[#This Row],[Embellishment Area Factor]]</f>
        <v>716449.562109455</v>
      </c>
      <c r="K844" s="263">
        <v>0</v>
      </c>
      <c r="L844" s="354">
        <v>132.99262744440287</v>
      </c>
      <c r="M844" s="101">
        <f>Table1[[#This Row],[Size of land (m2)]]*Table1[[#This Row],[Land Unit Rate ($/m2)]]</f>
        <v>0</v>
      </c>
      <c r="N844" s="261">
        <v>2021</v>
      </c>
      <c r="O844" s="219">
        <f>ROUND(IF(Table1[[#This Row],[Valuation Year]]=2016,(Table1[[#This Row],[Total Construction Cost ($)]]+Table1[[#This Row],[Land Value]])*('General Input Sheet'!$G$38/'General Input Sheet'!$G$43),Table1[[#This Row],[Total Construction Cost ($)]]+Table1[[#This Row],[Land Value]]),0)</f>
        <v>716450</v>
      </c>
      <c r="P844" s="139" t="str" cm="1">
        <f t="array" ref="P844">_xlfn.IFS(Table1[[#This Row],[Asset Class]]&lt;&gt;"Local","y",P$11=$E844,"y",Table1[[#This Row],[Asset Class]]="Local","")</f>
        <v>y</v>
      </c>
      <c r="Q844" s="99" t="str" cm="1">
        <f t="array" ref="Q844">_xlfn.IFS(Table1[[#This Row],[Asset Class]]&lt;&gt;"Local","y",Q$11=$E844,"y",Table1[[#This Row],[Asset Class]]="Local","")</f>
        <v>y</v>
      </c>
      <c r="R844" s="99" t="str" cm="1">
        <f t="array" ref="R844">_xlfn.IFS(Table1[[#This Row],[Asset Class]]&lt;&gt;"Local","y",R$11=$E844,"y",Table1[[#This Row],[Asset Class]]="Local","")</f>
        <v>y</v>
      </c>
      <c r="S844" s="358" t="str" cm="1">
        <f t="array" ref="S844">_xlfn.IFS(Table1[[#This Row],[Asset Class]]&lt;&gt;"Local","y",S$11=$E844,"y",Table1[[#This Row],[Asset Class]]="Local","")</f>
        <v>y</v>
      </c>
      <c r="U844" s="109">
        <f>IF(Table1[[#This Row],[Asset Class]]&lt;&gt;"Local",0.25,IF(P844="y",1,""))</f>
        <v>0.25</v>
      </c>
      <c r="V844" s="435">
        <f>IF(Table1[[#This Row],[Asset Class]]&lt;&gt;"Local",0.25,IF(Q844="y",1,""))</f>
        <v>0.25</v>
      </c>
      <c r="W844" s="435">
        <f>IF(Table1[[#This Row],[Asset Class]]&lt;&gt;"Local",0.25,IF(R844="y",1,""))</f>
        <v>0.25</v>
      </c>
      <c r="X844" s="435">
        <f>IF(Table1[[#This Row],[Asset Class]]&lt;&gt;"Local",0.25,IF(S844="y",1,""))</f>
        <v>0.25</v>
      </c>
      <c r="Y844" s="109">
        <f t="shared" si="73"/>
        <v>1</v>
      </c>
      <c r="AA844" s="274">
        <f t="shared" si="74"/>
        <v>179112.5</v>
      </c>
      <c r="AB844" s="275">
        <f t="shared" si="75"/>
        <v>179112.5</v>
      </c>
      <c r="AC844" s="275">
        <f t="shared" si="76"/>
        <v>179112.5</v>
      </c>
      <c r="AD844" s="275">
        <f t="shared" si="77"/>
        <v>179112.5</v>
      </c>
      <c r="AE844" s="276">
        <f t="shared" si="78"/>
        <v>716450</v>
      </c>
    </row>
    <row r="845" spans="2:31">
      <c r="B845" s="227" t="s">
        <v>1450</v>
      </c>
      <c r="C845" s="228" t="s">
        <v>1454</v>
      </c>
      <c r="D845" s="228" t="s">
        <v>100</v>
      </c>
      <c r="E845" s="228" t="s">
        <v>113</v>
      </c>
      <c r="F845" s="258" t="s">
        <v>135</v>
      </c>
      <c r="G845" s="374">
        <v>0.5</v>
      </c>
      <c r="H845" s="377">
        <v>85029.052609420702</v>
      </c>
      <c r="I845" s="382">
        <v>557.40114642261381</v>
      </c>
      <c r="J845" s="349">
        <f>Table1[[#This Row],[Embellishment Area (m2)]]*Table1[[#This Row],[Construction Unit Rate ($/m)]]*Table1[[#This Row],[Embellishment Area Factor]]</f>
        <v>23697645.701859921</v>
      </c>
      <c r="K845" s="263">
        <v>0</v>
      </c>
      <c r="L845" s="354">
        <v>132.99262744440287</v>
      </c>
      <c r="M845" s="101">
        <f>Table1[[#This Row],[Size of land (m2)]]*Table1[[#This Row],[Land Unit Rate ($/m2)]]</f>
        <v>0</v>
      </c>
      <c r="N845" s="261">
        <v>2021</v>
      </c>
      <c r="O845" s="219">
        <f>ROUND(IF(Table1[[#This Row],[Valuation Year]]=2016,(Table1[[#This Row],[Total Construction Cost ($)]]+Table1[[#This Row],[Land Value]])*('General Input Sheet'!$G$38/'General Input Sheet'!$G$43),Table1[[#This Row],[Total Construction Cost ($)]]+Table1[[#This Row],[Land Value]]),0)</f>
        <v>23697646</v>
      </c>
      <c r="P845" s="139" t="str" cm="1">
        <f t="array" ref="P845">_xlfn.IFS(Table1[[#This Row],[Asset Class]]&lt;&gt;"Local","y",P$11=$E845,"y",Table1[[#This Row],[Asset Class]]="Local","")</f>
        <v>y</v>
      </c>
      <c r="Q845" s="99" t="str" cm="1">
        <f t="array" ref="Q845">_xlfn.IFS(Table1[[#This Row],[Asset Class]]&lt;&gt;"Local","y",Q$11=$E845,"y",Table1[[#This Row],[Asset Class]]="Local","")</f>
        <v>y</v>
      </c>
      <c r="R845" s="99" t="str" cm="1">
        <f t="array" ref="R845">_xlfn.IFS(Table1[[#This Row],[Asset Class]]&lt;&gt;"Local","y",R$11=$E845,"y",Table1[[#This Row],[Asset Class]]="Local","")</f>
        <v>y</v>
      </c>
      <c r="S845" s="358" t="str" cm="1">
        <f t="array" ref="S845">_xlfn.IFS(Table1[[#This Row],[Asset Class]]&lt;&gt;"Local","y",S$11=$E845,"y",Table1[[#This Row],[Asset Class]]="Local","")</f>
        <v>y</v>
      </c>
      <c r="U845" s="109">
        <f>IF(Table1[[#This Row],[Asset Class]]&lt;&gt;"Local",0.25,IF(P845="y",1,""))</f>
        <v>0.25</v>
      </c>
      <c r="V845" s="435">
        <f>IF(Table1[[#This Row],[Asset Class]]&lt;&gt;"Local",0.25,IF(Q845="y",1,""))</f>
        <v>0.25</v>
      </c>
      <c r="W845" s="435">
        <f>IF(Table1[[#This Row],[Asset Class]]&lt;&gt;"Local",0.25,IF(R845="y",1,""))</f>
        <v>0.25</v>
      </c>
      <c r="X845" s="435">
        <f>IF(Table1[[#This Row],[Asset Class]]&lt;&gt;"Local",0.25,IF(S845="y",1,""))</f>
        <v>0.25</v>
      </c>
      <c r="Y845" s="109">
        <f t="shared" si="73"/>
        <v>1</v>
      </c>
      <c r="AA845" s="274">
        <f t="shared" si="74"/>
        <v>5924411.5</v>
      </c>
      <c r="AB845" s="275">
        <f t="shared" si="75"/>
        <v>5924411.5</v>
      </c>
      <c r="AC845" s="275">
        <f t="shared" si="76"/>
        <v>5924411.5</v>
      </c>
      <c r="AD845" s="275">
        <f t="shared" si="77"/>
        <v>5924411.5</v>
      </c>
      <c r="AE845" s="276">
        <f t="shared" si="78"/>
        <v>23697646</v>
      </c>
    </row>
    <row r="846" spans="2:31">
      <c r="B846" s="227" t="s">
        <v>1455</v>
      </c>
      <c r="C846" s="228" t="s">
        <v>1456</v>
      </c>
      <c r="D846" s="228" t="s">
        <v>105</v>
      </c>
      <c r="E846" s="228" t="s">
        <v>113</v>
      </c>
      <c r="F846" s="258" t="s">
        <v>107</v>
      </c>
      <c r="G846" s="374">
        <v>0.5</v>
      </c>
      <c r="H846" s="377">
        <v>991.491302328914</v>
      </c>
      <c r="I846" s="382">
        <v>566.28724924743767</v>
      </c>
      <c r="J846" s="349">
        <f>Table1[[#This Row],[Embellishment Area (m2)]]*Table1[[#This Row],[Construction Unit Rate ($/m)]]*Table1[[#This Row],[Embellishment Area Factor]]</f>
        <v>280734.44112430012</v>
      </c>
      <c r="K846" s="263">
        <v>0</v>
      </c>
      <c r="L846" s="354">
        <v>75.676903388107434</v>
      </c>
      <c r="M846" s="101">
        <f>Table1[[#This Row],[Size of land (m2)]]*Table1[[#This Row],[Land Unit Rate ($/m2)]]</f>
        <v>0</v>
      </c>
      <c r="N846" s="261">
        <v>2021</v>
      </c>
      <c r="O846" s="219">
        <f>ROUND(IF(Table1[[#This Row],[Valuation Year]]=2016,(Table1[[#This Row],[Total Construction Cost ($)]]+Table1[[#This Row],[Land Value]])*('General Input Sheet'!$G$38/'General Input Sheet'!$G$43),Table1[[#This Row],[Total Construction Cost ($)]]+Table1[[#This Row],[Land Value]]),0)</f>
        <v>280734</v>
      </c>
      <c r="P846" s="139" t="str" cm="1">
        <f t="array" ref="P846">_xlfn.IFS(Table1[[#This Row],[Asset Class]]&lt;&gt;"Local","y",P$11=$E846,"y",Table1[[#This Row],[Asset Class]]="Local","")</f>
        <v>y</v>
      </c>
      <c r="Q846" s="99" t="str" cm="1">
        <f t="array" ref="Q846">_xlfn.IFS(Table1[[#This Row],[Asset Class]]&lt;&gt;"Local","y",Q$11=$E846,"y",Table1[[#This Row],[Asset Class]]="Local","")</f>
        <v>y</v>
      </c>
      <c r="R846" s="99" t="str" cm="1">
        <f t="array" ref="R846">_xlfn.IFS(Table1[[#This Row],[Asset Class]]&lt;&gt;"Local","y",R$11=$E846,"y",Table1[[#This Row],[Asset Class]]="Local","")</f>
        <v>y</v>
      </c>
      <c r="S846" s="358" t="str" cm="1">
        <f t="array" ref="S846">_xlfn.IFS(Table1[[#This Row],[Asset Class]]&lt;&gt;"Local","y",S$11=$E846,"y",Table1[[#This Row],[Asset Class]]="Local","")</f>
        <v>y</v>
      </c>
      <c r="U846" s="109">
        <f>IF(Table1[[#This Row],[Asset Class]]&lt;&gt;"Local",0.25,IF(P846="y",1,""))</f>
        <v>0.25</v>
      </c>
      <c r="V846" s="435">
        <f>IF(Table1[[#This Row],[Asset Class]]&lt;&gt;"Local",0.25,IF(Q846="y",1,""))</f>
        <v>0.25</v>
      </c>
      <c r="W846" s="435">
        <f>IF(Table1[[#This Row],[Asset Class]]&lt;&gt;"Local",0.25,IF(R846="y",1,""))</f>
        <v>0.25</v>
      </c>
      <c r="X846" s="435">
        <f>IF(Table1[[#This Row],[Asset Class]]&lt;&gt;"Local",0.25,IF(S846="y",1,""))</f>
        <v>0.25</v>
      </c>
      <c r="Y846" s="109">
        <f t="shared" si="73"/>
        <v>1</v>
      </c>
      <c r="AA846" s="274">
        <f t="shared" si="74"/>
        <v>70183.5</v>
      </c>
      <c r="AB846" s="275">
        <f t="shared" si="75"/>
        <v>70183.5</v>
      </c>
      <c r="AC846" s="275">
        <f t="shared" si="76"/>
        <v>70183.5</v>
      </c>
      <c r="AD846" s="275">
        <f t="shared" si="77"/>
        <v>70183.5</v>
      </c>
      <c r="AE846" s="276">
        <f t="shared" si="78"/>
        <v>280734</v>
      </c>
    </row>
    <row r="847" spans="2:31">
      <c r="B847" s="227" t="s">
        <v>1455</v>
      </c>
      <c r="C847" s="228" t="s">
        <v>1457</v>
      </c>
      <c r="D847" s="228" t="s">
        <v>105</v>
      </c>
      <c r="E847" s="228" t="s">
        <v>113</v>
      </c>
      <c r="F847" s="258" t="s">
        <v>135</v>
      </c>
      <c r="G847" s="374">
        <v>0.5</v>
      </c>
      <c r="H847" s="377">
        <v>8865.8882506766258</v>
      </c>
      <c r="I847" s="382">
        <v>566.28724924743767</v>
      </c>
      <c r="J847" s="349">
        <f>Table1[[#This Row],[Embellishment Area (m2)]]*Table1[[#This Row],[Construction Unit Rate ($/m)]]*Table1[[#This Row],[Embellishment Area Factor]]</f>
        <v>2510319.7348054219</v>
      </c>
      <c r="K847" s="263">
        <v>0</v>
      </c>
      <c r="L847" s="354">
        <v>75.676903388107434</v>
      </c>
      <c r="M847" s="101">
        <f>Table1[[#This Row],[Size of land (m2)]]*Table1[[#This Row],[Land Unit Rate ($/m2)]]</f>
        <v>0</v>
      </c>
      <c r="N847" s="261">
        <v>2021</v>
      </c>
      <c r="O847" s="219">
        <f>ROUND(IF(Table1[[#This Row],[Valuation Year]]=2016,(Table1[[#This Row],[Total Construction Cost ($)]]+Table1[[#This Row],[Land Value]])*('General Input Sheet'!$G$38/'General Input Sheet'!$G$43),Table1[[#This Row],[Total Construction Cost ($)]]+Table1[[#This Row],[Land Value]]),0)</f>
        <v>2510320</v>
      </c>
      <c r="P847" s="139" t="str" cm="1">
        <f t="array" ref="P847">_xlfn.IFS(Table1[[#This Row],[Asset Class]]&lt;&gt;"Local","y",P$11=$E847,"y",Table1[[#This Row],[Asset Class]]="Local","")</f>
        <v>y</v>
      </c>
      <c r="Q847" s="99" t="str" cm="1">
        <f t="array" ref="Q847">_xlfn.IFS(Table1[[#This Row],[Asset Class]]&lt;&gt;"Local","y",Q$11=$E847,"y",Table1[[#This Row],[Asset Class]]="Local","")</f>
        <v>y</v>
      </c>
      <c r="R847" s="99" t="str" cm="1">
        <f t="array" ref="R847">_xlfn.IFS(Table1[[#This Row],[Asset Class]]&lt;&gt;"Local","y",R$11=$E847,"y",Table1[[#This Row],[Asset Class]]="Local","")</f>
        <v>y</v>
      </c>
      <c r="S847" s="358" t="str" cm="1">
        <f t="array" ref="S847">_xlfn.IFS(Table1[[#This Row],[Asset Class]]&lt;&gt;"Local","y",S$11=$E847,"y",Table1[[#This Row],[Asset Class]]="Local","")</f>
        <v>y</v>
      </c>
      <c r="U847" s="109">
        <f>IF(Table1[[#This Row],[Asset Class]]&lt;&gt;"Local",0.25,IF(P847="y",1,""))</f>
        <v>0.25</v>
      </c>
      <c r="V847" s="435">
        <f>IF(Table1[[#This Row],[Asset Class]]&lt;&gt;"Local",0.25,IF(Q847="y",1,""))</f>
        <v>0.25</v>
      </c>
      <c r="W847" s="435">
        <f>IF(Table1[[#This Row],[Asset Class]]&lt;&gt;"Local",0.25,IF(R847="y",1,""))</f>
        <v>0.25</v>
      </c>
      <c r="X847" s="435">
        <f>IF(Table1[[#This Row],[Asset Class]]&lt;&gt;"Local",0.25,IF(S847="y",1,""))</f>
        <v>0.25</v>
      </c>
      <c r="Y847" s="109">
        <f t="shared" ref="Y847:Y910" si="79">SUM(U847:X847)</f>
        <v>1</v>
      </c>
      <c r="AA847" s="274">
        <f t="shared" ref="AA847:AA910" si="80">IF(U847="","",(U847/$Y847)*$O847)</f>
        <v>627580</v>
      </c>
      <c r="AB847" s="275">
        <f t="shared" ref="AB847:AB910" si="81">IF(V847="","",(V847/$Y847)*$O847)</f>
        <v>627580</v>
      </c>
      <c r="AC847" s="275">
        <f t="shared" ref="AC847:AC910" si="82">IF(W847="","",(W847/$Y847)*$O847)</f>
        <v>627580</v>
      </c>
      <c r="AD847" s="275">
        <f t="shared" ref="AD847:AD910" si="83">IF(X847="","",(X847/$Y847)*$O847)</f>
        <v>627580</v>
      </c>
      <c r="AE847" s="276">
        <f t="shared" ref="AE847:AE910" si="84">SUM(AA847:AD847)</f>
        <v>2510320</v>
      </c>
    </row>
    <row r="848" spans="2:31">
      <c r="B848" s="227" t="s">
        <v>1455</v>
      </c>
      <c r="C848" s="228" t="s">
        <v>1458</v>
      </c>
      <c r="D848" s="228" t="s">
        <v>105</v>
      </c>
      <c r="E848" s="228" t="s">
        <v>113</v>
      </c>
      <c r="F848" s="258" t="s">
        <v>107</v>
      </c>
      <c r="G848" s="374">
        <v>0.5</v>
      </c>
      <c r="H848" s="377">
        <v>517.68562316047303</v>
      </c>
      <c r="I848" s="382">
        <v>566.28724924743767</v>
      </c>
      <c r="J848" s="349">
        <f>Table1[[#This Row],[Embellishment Area (m2)]]*Table1[[#This Row],[Construction Unit Rate ($/m)]]*Table1[[#This Row],[Embellishment Area Factor]]</f>
        <v>146579.38375724494</v>
      </c>
      <c r="K848" s="263">
        <v>0</v>
      </c>
      <c r="L848" s="354">
        <v>75.676903388107434</v>
      </c>
      <c r="M848" s="101">
        <f>Table1[[#This Row],[Size of land (m2)]]*Table1[[#This Row],[Land Unit Rate ($/m2)]]</f>
        <v>0</v>
      </c>
      <c r="N848" s="261">
        <v>2021</v>
      </c>
      <c r="O848" s="219">
        <f>ROUND(IF(Table1[[#This Row],[Valuation Year]]=2016,(Table1[[#This Row],[Total Construction Cost ($)]]+Table1[[#This Row],[Land Value]])*('General Input Sheet'!$G$38/'General Input Sheet'!$G$43),Table1[[#This Row],[Total Construction Cost ($)]]+Table1[[#This Row],[Land Value]]),0)</f>
        <v>146579</v>
      </c>
      <c r="P848" s="139" t="str" cm="1">
        <f t="array" ref="P848">_xlfn.IFS(Table1[[#This Row],[Asset Class]]&lt;&gt;"Local","y",P$11=$E848,"y",Table1[[#This Row],[Asset Class]]="Local","")</f>
        <v>y</v>
      </c>
      <c r="Q848" s="99" t="str" cm="1">
        <f t="array" ref="Q848">_xlfn.IFS(Table1[[#This Row],[Asset Class]]&lt;&gt;"Local","y",Q$11=$E848,"y",Table1[[#This Row],[Asset Class]]="Local","")</f>
        <v>y</v>
      </c>
      <c r="R848" s="99" t="str" cm="1">
        <f t="array" ref="R848">_xlfn.IFS(Table1[[#This Row],[Asset Class]]&lt;&gt;"Local","y",R$11=$E848,"y",Table1[[#This Row],[Asset Class]]="Local","")</f>
        <v>y</v>
      </c>
      <c r="S848" s="358" t="str" cm="1">
        <f t="array" ref="S848">_xlfn.IFS(Table1[[#This Row],[Asset Class]]&lt;&gt;"Local","y",S$11=$E848,"y",Table1[[#This Row],[Asset Class]]="Local","")</f>
        <v>y</v>
      </c>
      <c r="U848" s="109">
        <f>IF(Table1[[#This Row],[Asset Class]]&lt;&gt;"Local",0.25,IF(P848="y",1,""))</f>
        <v>0.25</v>
      </c>
      <c r="V848" s="435">
        <f>IF(Table1[[#This Row],[Asset Class]]&lt;&gt;"Local",0.25,IF(Q848="y",1,""))</f>
        <v>0.25</v>
      </c>
      <c r="W848" s="435">
        <f>IF(Table1[[#This Row],[Asset Class]]&lt;&gt;"Local",0.25,IF(R848="y",1,""))</f>
        <v>0.25</v>
      </c>
      <c r="X848" s="435">
        <f>IF(Table1[[#This Row],[Asset Class]]&lt;&gt;"Local",0.25,IF(S848="y",1,""))</f>
        <v>0.25</v>
      </c>
      <c r="Y848" s="109">
        <f t="shared" si="79"/>
        <v>1</v>
      </c>
      <c r="AA848" s="274">
        <f t="shared" si="80"/>
        <v>36644.75</v>
      </c>
      <c r="AB848" s="275">
        <f t="shared" si="81"/>
        <v>36644.75</v>
      </c>
      <c r="AC848" s="275">
        <f t="shared" si="82"/>
        <v>36644.75</v>
      </c>
      <c r="AD848" s="275">
        <f t="shared" si="83"/>
        <v>36644.75</v>
      </c>
      <c r="AE848" s="276">
        <f t="shared" si="84"/>
        <v>146579</v>
      </c>
    </row>
    <row r="849" spans="2:31">
      <c r="B849" s="227" t="s">
        <v>1459</v>
      </c>
      <c r="C849" s="228" t="s">
        <v>1460</v>
      </c>
      <c r="D849" s="228" t="s">
        <v>110</v>
      </c>
      <c r="E849" s="228" t="s">
        <v>113</v>
      </c>
      <c r="F849" s="258" t="s">
        <v>102</v>
      </c>
      <c r="G849" s="374">
        <v>0.5</v>
      </c>
      <c r="H849" s="377">
        <v>317.47120688326368</v>
      </c>
      <c r="I849" s="382">
        <v>77.371645491830151</v>
      </c>
      <c r="J849" s="349">
        <f>Table1[[#This Row],[Embellishment Area (m2)]]*Table1[[#This Row],[Construction Unit Rate ($/m)]]*Table1[[#This Row],[Embellishment Area Factor]]</f>
        <v>12281.634836417672</v>
      </c>
      <c r="K849" s="263">
        <v>0</v>
      </c>
      <c r="L849" s="354">
        <v>51.919695325664051</v>
      </c>
      <c r="M849" s="101">
        <f>Table1[[#This Row],[Size of land (m2)]]*Table1[[#This Row],[Land Unit Rate ($/m2)]]</f>
        <v>0</v>
      </c>
      <c r="N849" s="261">
        <v>2021</v>
      </c>
      <c r="O849" s="219">
        <f>ROUND(IF(Table1[[#This Row],[Valuation Year]]=2016,(Table1[[#This Row],[Total Construction Cost ($)]]+Table1[[#This Row],[Land Value]])*('General Input Sheet'!$G$38/'General Input Sheet'!$G$43),Table1[[#This Row],[Total Construction Cost ($)]]+Table1[[#This Row],[Land Value]]),0)</f>
        <v>12282</v>
      </c>
      <c r="P849" s="139" t="str" cm="1">
        <f t="array" ref="P849">_xlfn.IFS(Table1[[#This Row],[Asset Class]]&lt;&gt;"Local","y",P$11=$E849,"y",Table1[[#This Row],[Asset Class]]="Local","")</f>
        <v/>
      </c>
      <c r="Q849" s="99" t="str" cm="1">
        <f t="array" ref="Q849">_xlfn.IFS(Table1[[#This Row],[Asset Class]]&lt;&gt;"Local","y",Q$11=$E849,"y",Table1[[#This Row],[Asset Class]]="Local","")</f>
        <v/>
      </c>
      <c r="R849" s="99" t="str" cm="1">
        <f t="array" ref="R849">_xlfn.IFS(Table1[[#This Row],[Asset Class]]&lt;&gt;"Local","y",R$11=$E849,"y",Table1[[#This Row],[Asset Class]]="Local","")</f>
        <v/>
      </c>
      <c r="S849" s="358" t="str" cm="1">
        <f t="array" ref="S849">_xlfn.IFS(Table1[[#This Row],[Asset Class]]&lt;&gt;"Local","y",S$11=$E849,"y",Table1[[#This Row],[Asset Class]]="Local","")</f>
        <v>y</v>
      </c>
      <c r="U849" s="109" t="str">
        <f>IF(Table1[[#This Row],[Asset Class]]&lt;&gt;"Local",0.25,IF(P849="y",1,""))</f>
        <v/>
      </c>
      <c r="V849" s="435" t="str">
        <f>IF(Table1[[#This Row],[Asset Class]]&lt;&gt;"Local",0.25,IF(Q849="y",1,""))</f>
        <v/>
      </c>
      <c r="W849" s="435" t="str">
        <f>IF(Table1[[#This Row],[Asset Class]]&lt;&gt;"Local",0.25,IF(R849="y",1,""))</f>
        <v/>
      </c>
      <c r="X849" s="435">
        <f>IF(Table1[[#This Row],[Asset Class]]&lt;&gt;"Local",0.25,IF(S849="y",1,""))</f>
        <v>1</v>
      </c>
      <c r="Y849" s="109">
        <f t="shared" si="79"/>
        <v>1</v>
      </c>
      <c r="AA849" s="274" t="str">
        <f t="shared" si="80"/>
        <v/>
      </c>
      <c r="AB849" s="275" t="str">
        <f t="shared" si="81"/>
        <v/>
      </c>
      <c r="AC849" s="275" t="str">
        <f t="shared" si="82"/>
        <v/>
      </c>
      <c r="AD849" s="275">
        <f t="shared" si="83"/>
        <v>12282</v>
      </c>
      <c r="AE849" s="276">
        <f t="shared" si="84"/>
        <v>12282</v>
      </c>
    </row>
    <row r="850" spans="2:31">
      <c r="B850" s="227" t="s">
        <v>1461</v>
      </c>
      <c r="C850" s="228" t="s">
        <v>1462</v>
      </c>
      <c r="D850" s="228" t="s">
        <v>105</v>
      </c>
      <c r="E850" s="228" t="s">
        <v>113</v>
      </c>
      <c r="F850" s="258" t="s">
        <v>107</v>
      </c>
      <c r="G850" s="374">
        <v>0.5</v>
      </c>
      <c r="H850" s="377">
        <v>11256.714339307695</v>
      </c>
      <c r="I850" s="382">
        <v>566.28724924743767</v>
      </c>
      <c r="J850" s="349">
        <f>Table1[[#This Row],[Embellishment Area (m2)]]*Table1[[#This Row],[Construction Unit Rate ($/m)]]*Table1[[#This Row],[Embellishment Area Factor]]</f>
        <v>3187266.8993853712</v>
      </c>
      <c r="K850" s="263">
        <v>22513.42867861539</v>
      </c>
      <c r="L850" s="354">
        <v>75.676903388107434</v>
      </c>
      <c r="M850" s="101">
        <f>Table1[[#This Row],[Size of land (m2)]]*Table1[[#This Row],[Land Unit Rate ($/m2)]]</f>
        <v>1703746.5670466241</v>
      </c>
      <c r="N850" s="261">
        <v>2021</v>
      </c>
      <c r="O850" s="219">
        <f>ROUND(IF(Table1[[#This Row],[Valuation Year]]=2016,(Table1[[#This Row],[Total Construction Cost ($)]]+Table1[[#This Row],[Land Value]])*('General Input Sheet'!$G$38/'General Input Sheet'!$G$43),Table1[[#This Row],[Total Construction Cost ($)]]+Table1[[#This Row],[Land Value]]),0)</f>
        <v>4891013</v>
      </c>
      <c r="P850" s="139" t="str" cm="1">
        <f t="array" ref="P850">_xlfn.IFS(Table1[[#This Row],[Asset Class]]&lt;&gt;"Local","y",P$11=$E850,"y",Table1[[#This Row],[Asset Class]]="Local","")</f>
        <v>y</v>
      </c>
      <c r="Q850" s="99" t="str" cm="1">
        <f t="array" ref="Q850">_xlfn.IFS(Table1[[#This Row],[Asset Class]]&lt;&gt;"Local","y",Q$11=$E850,"y",Table1[[#This Row],[Asset Class]]="Local","")</f>
        <v>y</v>
      </c>
      <c r="R850" s="99" t="str" cm="1">
        <f t="array" ref="R850">_xlfn.IFS(Table1[[#This Row],[Asset Class]]&lt;&gt;"Local","y",R$11=$E850,"y",Table1[[#This Row],[Asset Class]]="Local","")</f>
        <v>y</v>
      </c>
      <c r="S850" s="358" t="str" cm="1">
        <f t="array" ref="S850">_xlfn.IFS(Table1[[#This Row],[Asset Class]]&lt;&gt;"Local","y",S$11=$E850,"y",Table1[[#This Row],[Asset Class]]="Local","")</f>
        <v>y</v>
      </c>
      <c r="U850" s="109">
        <f>IF(Table1[[#This Row],[Asset Class]]&lt;&gt;"Local",0.25,IF(P850="y",1,""))</f>
        <v>0.25</v>
      </c>
      <c r="V850" s="435">
        <f>IF(Table1[[#This Row],[Asset Class]]&lt;&gt;"Local",0.25,IF(Q850="y",1,""))</f>
        <v>0.25</v>
      </c>
      <c r="W850" s="435">
        <f>IF(Table1[[#This Row],[Asset Class]]&lt;&gt;"Local",0.25,IF(R850="y",1,""))</f>
        <v>0.25</v>
      </c>
      <c r="X850" s="435">
        <f>IF(Table1[[#This Row],[Asset Class]]&lt;&gt;"Local",0.25,IF(S850="y",1,""))</f>
        <v>0.25</v>
      </c>
      <c r="Y850" s="109">
        <f t="shared" si="79"/>
        <v>1</v>
      </c>
      <c r="AA850" s="274">
        <f t="shared" si="80"/>
        <v>1222753.25</v>
      </c>
      <c r="AB850" s="275">
        <f t="shared" si="81"/>
        <v>1222753.25</v>
      </c>
      <c r="AC850" s="275">
        <f t="shared" si="82"/>
        <v>1222753.25</v>
      </c>
      <c r="AD850" s="275">
        <f t="shared" si="83"/>
        <v>1222753.25</v>
      </c>
      <c r="AE850" s="276">
        <f t="shared" si="84"/>
        <v>4891013</v>
      </c>
    </row>
    <row r="851" spans="2:31">
      <c r="B851" s="227" t="s">
        <v>1463</v>
      </c>
      <c r="C851" s="228" t="s">
        <v>1464</v>
      </c>
      <c r="D851" s="228" t="s">
        <v>110</v>
      </c>
      <c r="E851" s="228" t="s">
        <v>113</v>
      </c>
      <c r="F851" s="258" t="s">
        <v>829</v>
      </c>
      <c r="G851" s="374">
        <v>0.5</v>
      </c>
      <c r="H851" s="377">
        <v>29174.256827888126</v>
      </c>
      <c r="I851" s="382">
        <v>77.371645491830151</v>
      </c>
      <c r="J851" s="349">
        <f>Table1[[#This Row],[Embellishment Area (m2)]]*Table1[[#This Row],[Construction Unit Rate ($/m)]]*Table1[[#This Row],[Embellishment Area Factor]]</f>
        <v>1128630.1283874826</v>
      </c>
      <c r="K851" s="263">
        <v>0</v>
      </c>
      <c r="L851" s="354">
        <v>51.919695325664051</v>
      </c>
      <c r="M851" s="101">
        <f>Table1[[#This Row],[Size of land (m2)]]*Table1[[#This Row],[Land Unit Rate ($/m2)]]</f>
        <v>0</v>
      </c>
      <c r="N851" s="261">
        <v>2021</v>
      </c>
      <c r="O851" s="219">
        <f>ROUND(IF(Table1[[#This Row],[Valuation Year]]=2016,(Table1[[#This Row],[Total Construction Cost ($)]]+Table1[[#This Row],[Land Value]])*('General Input Sheet'!$G$38/'General Input Sheet'!$G$43),Table1[[#This Row],[Total Construction Cost ($)]]+Table1[[#This Row],[Land Value]]),0)</f>
        <v>1128630</v>
      </c>
      <c r="P851" s="139" t="str" cm="1">
        <f t="array" ref="P851">_xlfn.IFS(Table1[[#This Row],[Asset Class]]&lt;&gt;"Local","y",P$11=$E851,"y",Table1[[#This Row],[Asset Class]]="Local","")</f>
        <v/>
      </c>
      <c r="Q851" s="99" t="str" cm="1">
        <f t="array" ref="Q851">_xlfn.IFS(Table1[[#This Row],[Asset Class]]&lt;&gt;"Local","y",Q$11=$E851,"y",Table1[[#This Row],[Asset Class]]="Local","")</f>
        <v/>
      </c>
      <c r="R851" s="99" t="str" cm="1">
        <f t="array" ref="R851">_xlfn.IFS(Table1[[#This Row],[Asset Class]]&lt;&gt;"Local","y",R$11=$E851,"y",Table1[[#This Row],[Asset Class]]="Local","")</f>
        <v/>
      </c>
      <c r="S851" s="358" t="str" cm="1">
        <f t="array" ref="S851">_xlfn.IFS(Table1[[#This Row],[Asset Class]]&lt;&gt;"Local","y",S$11=$E851,"y",Table1[[#This Row],[Asset Class]]="Local","")</f>
        <v>y</v>
      </c>
      <c r="U851" s="109" t="str">
        <f>IF(Table1[[#This Row],[Asset Class]]&lt;&gt;"Local",0.25,IF(P851="y",1,""))</f>
        <v/>
      </c>
      <c r="V851" s="435" t="str">
        <f>IF(Table1[[#This Row],[Asset Class]]&lt;&gt;"Local",0.25,IF(Q851="y",1,""))</f>
        <v/>
      </c>
      <c r="W851" s="435" t="str">
        <f>IF(Table1[[#This Row],[Asset Class]]&lt;&gt;"Local",0.25,IF(R851="y",1,""))</f>
        <v/>
      </c>
      <c r="X851" s="435">
        <f>IF(Table1[[#This Row],[Asset Class]]&lt;&gt;"Local",0.25,IF(S851="y",1,""))</f>
        <v>1</v>
      </c>
      <c r="Y851" s="109">
        <f t="shared" si="79"/>
        <v>1</v>
      </c>
      <c r="AA851" s="274" t="str">
        <f t="shared" si="80"/>
        <v/>
      </c>
      <c r="AB851" s="275" t="str">
        <f t="shared" si="81"/>
        <v/>
      </c>
      <c r="AC851" s="275" t="str">
        <f t="shared" si="82"/>
        <v/>
      </c>
      <c r="AD851" s="275">
        <f t="shared" si="83"/>
        <v>1128630</v>
      </c>
      <c r="AE851" s="276">
        <f t="shared" si="84"/>
        <v>1128630</v>
      </c>
    </row>
    <row r="852" spans="2:31">
      <c r="B852" s="227" t="s">
        <v>1465</v>
      </c>
      <c r="C852" s="228" t="s">
        <v>1466</v>
      </c>
      <c r="D852" s="228" t="s">
        <v>105</v>
      </c>
      <c r="E852" s="228" t="s">
        <v>113</v>
      </c>
      <c r="F852" s="258" t="s">
        <v>107</v>
      </c>
      <c r="G852" s="374">
        <v>0.5</v>
      </c>
      <c r="H852" s="377">
        <v>18274.621982309494</v>
      </c>
      <c r="I852" s="382">
        <v>566.28724924743767</v>
      </c>
      <c r="J852" s="349">
        <f>Table1[[#This Row],[Embellishment Area (m2)]]*Table1[[#This Row],[Construction Unit Rate ($/m)]]*Table1[[#This Row],[Embellishment Area Factor]]</f>
        <v>5174342.7066994002</v>
      </c>
      <c r="K852" s="263">
        <v>36549.243964618989</v>
      </c>
      <c r="L852" s="354">
        <v>75.676903388107434</v>
      </c>
      <c r="M852" s="101">
        <f>Table1[[#This Row],[Size of land (m2)]]*Table1[[#This Row],[Land Unit Rate ($/m2)]]</f>
        <v>2765933.6044188398</v>
      </c>
      <c r="N852" s="261">
        <v>2021</v>
      </c>
      <c r="O852" s="219">
        <f>ROUND(IF(Table1[[#This Row],[Valuation Year]]=2016,(Table1[[#This Row],[Total Construction Cost ($)]]+Table1[[#This Row],[Land Value]])*('General Input Sheet'!$G$38/'General Input Sheet'!$G$43),Table1[[#This Row],[Total Construction Cost ($)]]+Table1[[#This Row],[Land Value]]),0)</f>
        <v>7940276</v>
      </c>
      <c r="P852" s="139" t="str" cm="1">
        <f t="array" ref="P852">_xlfn.IFS(Table1[[#This Row],[Asset Class]]&lt;&gt;"Local","y",P$11=$E852,"y",Table1[[#This Row],[Asset Class]]="Local","")</f>
        <v>y</v>
      </c>
      <c r="Q852" s="99" t="str" cm="1">
        <f t="array" ref="Q852">_xlfn.IFS(Table1[[#This Row],[Asset Class]]&lt;&gt;"Local","y",Q$11=$E852,"y",Table1[[#This Row],[Asset Class]]="Local","")</f>
        <v>y</v>
      </c>
      <c r="R852" s="99" t="str" cm="1">
        <f t="array" ref="R852">_xlfn.IFS(Table1[[#This Row],[Asset Class]]&lt;&gt;"Local","y",R$11=$E852,"y",Table1[[#This Row],[Asset Class]]="Local","")</f>
        <v>y</v>
      </c>
      <c r="S852" s="358" t="str" cm="1">
        <f t="array" ref="S852">_xlfn.IFS(Table1[[#This Row],[Asset Class]]&lt;&gt;"Local","y",S$11=$E852,"y",Table1[[#This Row],[Asset Class]]="Local","")</f>
        <v>y</v>
      </c>
      <c r="U852" s="109">
        <f>IF(Table1[[#This Row],[Asset Class]]&lt;&gt;"Local",0.25,IF(P852="y",1,""))</f>
        <v>0.25</v>
      </c>
      <c r="V852" s="435">
        <f>IF(Table1[[#This Row],[Asset Class]]&lt;&gt;"Local",0.25,IF(Q852="y",1,""))</f>
        <v>0.25</v>
      </c>
      <c r="W852" s="435">
        <f>IF(Table1[[#This Row],[Asset Class]]&lt;&gt;"Local",0.25,IF(R852="y",1,""))</f>
        <v>0.25</v>
      </c>
      <c r="X852" s="435">
        <f>IF(Table1[[#This Row],[Asset Class]]&lt;&gt;"Local",0.25,IF(S852="y",1,""))</f>
        <v>0.25</v>
      </c>
      <c r="Y852" s="109">
        <f t="shared" si="79"/>
        <v>1</v>
      </c>
      <c r="AA852" s="274">
        <f t="shared" si="80"/>
        <v>1985069</v>
      </c>
      <c r="AB852" s="275">
        <f t="shared" si="81"/>
        <v>1985069</v>
      </c>
      <c r="AC852" s="275">
        <f t="shared" si="82"/>
        <v>1985069</v>
      </c>
      <c r="AD852" s="275">
        <f t="shared" si="83"/>
        <v>1985069</v>
      </c>
      <c r="AE852" s="276">
        <f t="shared" si="84"/>
        <v>7940276</v>
      </c>
    </row>
    <row r="853" spans="2:31">
      <c r="B853" s="227" t="s">
        <v>1467</v>
      </c>
      <c r="C853" s="228" t="s">
        <v>1468</v>
      </c>
      <c r="D853" s="228" t="s">
        <v>110</v>
      </c>
      <c r="E853" s="228" t="s">
        <v>113</v>
      </c>
      <c r="F853" s="258" t="s">
        <v>102</v>
      </c>
      <c r="G853" s="374">
        <v>0.5</v>
      </c>
      <c r="H853" s="377">
        <v>2532.8618666000848</v>
      </c>
      <c r="I853" s="382">
        <v>77.371645491830151</v>
      </c>
      <c r="J853" s="349">
        <f>Table1[[#This Row],[Embellishment Area (m2)]]*Table1[[#This Row],[Construction Unit Rate ($/m)]]*Table1[[#This Row],[Embellishment Area Factor]]</f>
        <v>97985.845211178472</v>
      </c>
      <c r="K853" s="263">
        <v>5065.7237332001696</v>
      </c>
      <c r="L853" s="354">
        <v>51.919695325664051</v>
      </c>
      <c r="M853" s="101">
        <f>Table1[[#This Row],[Size of land (m2)]]*Table1[[#This Row],[Land Unit Rate ($/m2)]]</f>
        <v>263010.83283173828</v>
      </c>
      <c r="N853" s="261">
        <v>2021</v>
      </c>
      <c r="O853" s="219">
        <f>ROUND(IF(Table1[[#This Row],[Valuation Year]]=2016,(Table1[[#This Row],[Total Construction Cost ($)]]+Table1[[#This Row],[Land Value]])*('General Input Sheet'!$G$38/'General Input Sheet'!$G$43),Table1[[#This Row],[Total Construction Cost ($)]]+Table1[[#This Row],[Land Value]]),0)</f>
        <v>360997</v>
      </c>
      <c r="P853" s="139" t="str" cm="1">
        <f t="array" ref="P853">_xlfn.IFS(Table1[[#This Row],[Asset Class]]&lt;&gt;"Local","y",P$11=$E853,"y",Table1[[#This Row],[Asset Class]]="Local","")</f>
        <v/>
      </c>
      <c r="Q853" s="99" t="str" cm="1">
        <f t="array" ref="Q853">_xlfn.IFS(Table1[[#This Row],[Asset Class]]&lt;&gt;"Local","y",Q$11=$E853,"y",Table1[[#This Row],[Asset Class]]="Local","")</f>
        <v/>
      </c>
      <c r="R853" s="99" t="str" cm="1">
        <f t="array" ref="R853">_xlfn.IFS(Table1[[#This Row],[Asset Class]]&lt;&gt;"Local","y",R$11=$E853,"y",Table1[[#This Row],[Asset Class]]="Local","")</f>
        <v/>
      </c>
      <c r="S853" s="358" t="str" cm="1">
        <f t="array" ref="S853">_xlfn.IFS(Table1[[#This Row],[Asset Class]]&lt;&gt;"Local","y",S$11=$E853,"y",Table1[[#This Row],[Asset Class]]="Local","")</f>
        <v>y</v>
      </c>
      <c r="U853" s="109" t="str">
        <f>IF(Table1[[#This Row],[Asset Class]]&lt;&gt;"Local",0.25,IF(P853="y",1,""))</f>
        <v/>
      </c>
      <c r="V853" s="435" t="str">
        <f>IF(Table1[[#This Row],[Asset Class]]&lt;&gt;"Local",0.25,IF(Q853="y",1,""))</f>
        <v/>
      </c>
      <c r="W853" s="435" t="str">
        <f>IF(Table1[[#This Row],[Asset Class]]&lt;&gt;"Local",0.25,IF(R853="y",1,""))</f>
        <v/>
      </c>
      <c r="X853" s="435">
        <f>IF(Table1[[#This Row],[Asset Class]]&lt;&gt;"Local",0.25,IF(S853="y",1,""))</f>
        <v>1</v>
      </c>
      <c r="Y853" s="109">
        <f t="shared" si="79"/>
        <v>1</v>
      </c>
      <c r="AA853" s="274" t="str">
        <f t="shared" si="80"/>
        <v/>
      </c>
      <c r="AB853" s="275" t="str">
        <f t="shared" si="81"/>
        <v/>
      </c>
      <c r="AC853" s="275" t="str">
        <f t="shared" si="82"/>
        <v/>
      </c>
      <c r="AD853" s="275">
        <f t="shared" si="83"/>
        <v>360997</v>
      </c>
      <c r="AE853" s="276">
        <f t="shared" si="84"/>
        <v>360997</v>
      </c>
    </row>
    <row r="854" spans="2:31">
      <c r="B854" s="227" t="s">
        <v>1469</v>
      </c>
      <c r="C854" s="228" t="s">
        <v>1470</v>
      </c>
      <c r="D854" s="228" t="s">
        <v>105</v>
      </c>
      <c r="E854" s="228" t="s">
        <v>113</v>
      </c>
      <c r="F854" s="258" t="s">
        <v>130</v>
      </c>
      <c r="G854" s="374">
        <v>0.5</v>
      </c>
      <c r="H854" s="377">
        <v>6857.9861014485296</v>
      </c>
      <c r="I854" s="382">
        <v>566.28724924743767</v>
      </c>
      <c r="J854" s="349">
        <f>Table1[[#This Row],[Embellishment Area (m2)]]*Table1[[#This Row],[Construction Unit Rate ($/m)]]*Table1[[#This Row],[Embellishment Area Factor]]</f>
        <v>1941795.0423832233</v>
      </c>
      <c r="K854" s="263">
        <v>13715.972202897059</v>
      </c>
      <c r="L854" s="354">
        <v>75.676903388107434</v>
      </c>
      <c r="M854" s="101">
        <f>Table1[[#This Row],[Size of land (m2)]]*Table1[[#This Row],[Land Unit Rate ($/m2)]]</f>
        <v>1037982.3032726079</v>
      </c>
      <c r="N854" s="261">
        <v>2021</v>
      </c>
      <c r="O854" s="219">
        <f>ROUND(IF(Table1[[#This Row],[Valuation Year]]=2016,(Table1[[#This Row],[Total Construction Cost ($)]]+Table1[[#This Row],[Land Value]])*('General Input Sheet'!$G$38/'General Input Sheet'!$G$43),Table1[[#This Row],[Total Construction Cost ($)]]+Table1[[#This Row],[Land Value]]),0)</f>
        <v>2979777</v>
      </c>
      <c r="P854" s="139" t="str" cm="1">
        <f t="array" ref="P854">_xlfn.IFS(Table1[[#This Row],[Asset Class]]&lt;&gt;"Local","y",P$11=$E854,"y",Table1[[#This Row],[Asset Class]]="Local","")</f>
        <v>y</v>
      </c>
      <c r="Q854" s="99" t="str" cm="1">
        <f t="array" ref="Q854">_xlfn.IFS(Table1[[#This Row],[Asset Class]]&lt;&gt;"Local","y",Q$11=$E854,"y",Table1[[#This Row],[Asset Class]]="Local","")</f>
        <v>y</v>
      </c>
      <c r="R854" s="99" t="str" cm="1">
        <f t="array" ref="R854">_xlfn.IFS(Table1[[#This Row],[Asset Class]]&lt;&gt;"Local","y",R$11=$E854,"y",Table1[[#This Row],[Asset Class]]="Local","")</f>
        <v>y</v>
      </c>
      <c r="S854" s="358" t="str" cm="1">
        <f t="array" ref="S854">_xlfn.IFS(Table1[[#This Row],[Asset Class]]&lt;&gt;"Local","y",S$11=$E854,"y",Table1[[#This Row],[Asset Class]]="Local","")</f>
        <v>y</v>
      </c>
      <c r="U854" s="109">
        <f>IF(Table1[[#This Row],[Asset Class]]&lt;&gt;"Local",0.25,IF(P854="y",1,""))</f>
        <v>0.25</v>
      </c>
      <c r="V854" s="435">
        <f>IF(Table1[[#This Row],[Asset Class]]&lt;&gt;"Local",0.25,IF(Q854="y",1,""))</f>
        <v>0.25</v>
      </c>
      <c r="W854" s="435">
        <f>IF(Table1[[#This Row],[Asset Class]]&lt;&gt;"Local",0.25,IF(R854="y",1,""))</f>
        <v>0.25</v>
      </c>
      <c r="X854" s="435">
        <f>IF(Table1[[#This Row],[Asset Class]]&lt;&gt;"Local",0.25,IF(S854="y",1,""))</f>
        <v>0.25</v>
      </c>
      <c r="Y854" s="109">
        <f t="shared" si="79"/>
        <v>1</v>
      </c>
      <c r="AA854" s="274">
        <f t="shared" si="80"/>
        <v>744944.25</v>
      </c>
      <c r="AB854" s="275">
        <f t="shared" si="81"/>
        <v>744944.25</v>
      </c>
      <c r="AC854" s="275">
        <f t="shared" si="82"/>
        <v>744944.25</v>
      </c>
      <c r="AD854" s="275">
        <f t="shared" si="83"/>
        <v>744944.25</v>
      </c>
      <c r="AE854" s="276">
        <f t="shared" si="84"/>
        <v>2979777</v>
      </c>
    </row>
    <row r="855" spans="2:31">
      <c r="B855" s="227" t="s">
        <v>1469</v>
      </c>
      <c r="C855" s="228" t="s">
        <v>1471</v>
      </c>
      <c r="D855" s="228" t="s">
        <v>105</v>
      </c>
      <c r="E855" s="228" t="s">
        <v>113</v>
      </c>
      <c r="F855" s="258" t="s">
        <v>102</v>
      </c>
      <c r="G855" s="374">
        <v>0.5</v>
      </c>
      <c r="H855" s="377">
        <v>2722.8298071749487</v>
      </c>
      <c r="I855" s="382">
        <v>566.28724924743767</v>
      </c>
      <c r="J855" s="349">
        <f>Table1[[#This Row],[Embellishment Area (m2)]]*Table1[[#This Row],[Construction Unit Rate ($/m)]]*Table1[[#This Row],[Embellishment Area Factor]]</f>
        <v>770951.90083701641</v>
      </c>
      <c r="K855" s="263">
        <v>5445.6596143498973</v>
      </c>
      <c r="L855" s="354">
        <v>75.676903388107434</v>
      </c>
      <c r="M855" s="101">
        <f>Table1[[#This Row],[Size of land (m2)]]*Table1[[#This Row],[Land Unit Rate ($/m2)]]</f>
        <v>412110.65651967557</v>
      </c>
      <c r="N855" s="261">
        <v>2021</v>
      </c>
      <c r="O855" s="219">
        <f>ROUND(IF(Table1[[#This Row],[Valuation Year]]=2016,(Table1[[#This Row],[Total Construction Cost ($)]]+Table1[[#This Row],[Land Value]])*('General Input Sheet'!$G$38/'General Input Sheet'!$G$43),Table1[[#This Row],[Total Construction Cost ($)]]+Table1[[#This Row],[Land Value]]),0)</f>
        <v>1183063</v>
      </c>
      <c r="P855" s="139" t="str" cm="1">
        <f t="array" ref="P855">_xlfn.IFS(Table1[[#This Row],[Asset Class]]&lt;&gt;"Local","y",P$11=$E855,"y",Table1[[#This Row],[Asset Class]]="Local","")</f>
        <v>y</v>
      </c>
      <c r="Q855" s="99" t="str" cm="1">
        <f t="array" ref="Q855">_xlfn.IFS(Table1[[#This Row],[Asset Class]]&lt;&gt;"Local","y",Q$11=$E855,"y",Table1[[#This Row],[Asset Class]]="Local","")</f>
        <v>y</v>
      </c>
      <c r="R855" s="99" t="str" cm="1">
        <f t="array" ref="R855">_xlfn.IFS(Table1[[#This Row],[Asset Class]]&lt;&gt;"Local","y",R$11=$E855,"y",Table1[[#This Row],[Asset Class]]="Local","")</f>
        <v>y</v>
      </c>
      <c r="S855" s="358" t="str" cm="1">
        <f t="array" ref="S855">_xlfn.IFS(Table1[[#This Row],[Asset Class]]&lt;&gt;"Local","y",S$11=$E855,"y",Table1[[#This Row],[Asset Class]]="Local","")</f>
        <v>y</v>
      </c>
      <c r="U855" s="109">
        <f>IF(Table1[[#This Row],[Asset Class]]&lt;&gt;"Local",0.25,IF(P855="y",1,""))</f>
        <v>0.25</v>
      </c>
      <c r="V855" s="435">
        <f>IF(Table1[[#This Row],[Asset Class]]&lt;&gt;"Local",0.25,IF(Q855="y",1,""))</f>
        <v>0.25</v>
      </c>
      <c r="W855" s="435">
        <f>IF(Table1[[#This Row],[Asset Class]]&lt;&gt;"Local",0.25,IF(R855="y",1,""))</f>
        <v>0.25</v>
      </c>
      <c r="X855" s="435">
        <f>IF(Table1[[#This Row],[Asset Class]]&lt;&gt;"Local",0.25,IF(S855="y",1,""))</f>
        <v>0.25</v>
      </c>
      <c r="Y855" s="109">
        <f t="shared" si="79"/>
        <v>1</v>
      </c>
      <c r="AA855" s="274">
        <f t="shared" si="80"/>
        <v>295765.75</v>
      </c>
      <c r="AB855" s="275">
        <f t="shared" si="81"/>
        <v>295765.75</v>
      </c>
      <c r="AC855" s="275">
        <f t="shared" si="82"/>
        <v>295765.75</v>
      </c>
      <c r="AD855" s="275">
        <f t="shared" si="83"/>
        <v>295765.75</v>
      </c>
      <c r="AE855" s="276">
        <f t="shared" si="84"/>
        <v>1183063</v>
      </c>
    </row>
    <row r="856" spans="2:31">
      <c r="B856" s="227" t="s">
        <v>1469</v>
      </c>
      <c r="C856" s="228" t="s">
        <v>1472</v>
      </c>
      <c r="D856" s="228" t="s">
        <v>105</v>
      </c>
      <c r="E856" s="228" t="s">
        <v>113</v>
      </c>
      <c r="F856" s="258" t="s">
        <v>107</v>
      </c>
      <c r="G856" s="374">
        <v>0.5</v>
      </c>
      <c r="H856" s="377">
        <v>10354.141615758645</v>
      </c>
      <c r="I856" s="382">
        <v>566.28724924743767</v>
      </c>
      <c r="J856" s="349">
        <f>Table1[[#This Row],[Embellishment Area (m2)]]*Table1[[#This Row],[Construction Unit Rate ($/m)]]*Table1[[#This Row],[Embellishment Area Factor]]</f>
        <v>2931709.1869531912</v>
      </c>
      <c r="K856" s="263">
        <v>20708.283231517289</v>
      </c>
      <c r="L856" s="354">
        <v>75.676903388107434</v>
      </c>
      <c r="M856" s="101">
        <f>Table1[[#This Row],[Size of land (m2)]]*Table1[[#This Row],[Land Unit Rate ($/m2)]]</f>
        <v>1567138.7494450992</v>
      </c>
      <c r="N856" s="261">
        <v>2021</v>
      </c>
      <c r="O856" s="219">
        <f>ROUND(IF(Table1[[#This Row],[Valuation Year]]=2016,(Table1[[#This Row],[Total Construction Cost ($)]]+Table1[[#This Row],[Land Value]])*('General Input Sheet'!$G$38/'General Input Sheet'!$G$43),Table1[[#This Row],[Total Construction Cost ($)]]+Table1[[#This Row],[Land Value]]),0)</f>
        <v>4498848</v>
      </c>
      <c r="P856" s="139" t="str" cm="1">
        <f t="array" ref="P856">_xlfn.IFS(Table1[[#This Row],[Asset Class]]&lt;&gt;"Local","y",P$11=$E856,"y",Table1[[#This Row],[Asset Class]]="Local","")</f>
        <v>y</v>
      </c>
      <c r="Q856" s="99" t="str" cm="1">
        <f t="array" ref="Q856">_xlfn.IFS(Table1[[#This Row],[Asset Class]]&lt;&gt;"Local","y",Q$11=$E856,"y",Table1[[#This Row],[Asset Class]]="Local","")</f>
        <v>y</v>
      </c>
      <c r="R856" s="99" t="str" cm="1">
        <f t="array" ref="R856">_xlfn.IFS(Table1[[#This Row],[Asset Class]]&lt;&gt;"Local","y",R$11=$E856,"y",Table1[[#This Row],[Asset Class]]="Local","")</f>
        <v>y</v>
      </c>
      <c r="S856" s="358" t="str" cm="1">
        <f t="array" ref="S856">_xlfn.IFS(Table1[[#This Row],[Asset Class]]&lt;&gt;"Local","y",S$11=$E856,"y",Table1[[#This Row],[Asset Class]]="Local","")</f>
        <v>y</v>
      </c>
      <c r="U856" s="109">
        <f>IF(Table1[[#This Row],[Asset Class]]&lt;&gt;"Local",0.25,IF(P856="y",1,""))</f>
        <v>0.25</v>
      </c>
      <c r="V856" s="435">
        <f>IF(Table1[[#This Row],[Asset Class]]&lt;&gt;"Local",0.25,IF(Q856="y",1,""))</f>
        <v>0.25</v>
      </c>
      <c r="W856" s="435">
        <f>IF(Table1[[#This Row],[Asset Class]]&lt;&gt;"Local",0.25,IF(R856="y",1,""))</f>
        <v>0.25</v>
      </c>
      <c r="X856" s="435">
        <f>IF(Table1[[#This Row],[Asset Class]]&lt;&gt;"Local",0.25,IF(S856="y",1,""))</f>
        <v>0.25</v>
      </c>
      <c r="Y856" s="109">
        <f t="shared" si="79"/>
        <v>1</v>
      </c>
      <c r="AA856" s="274">
        <f t="shared" si="80"/>
        <v>1124712</v>
      </c>
      <c r="AB856" s="275">
        <f t="shared" si="81"/>
        <v>1124712</v>
      </c>
      <c r="AC856" s="275">
        <f t="shared" si="82"/>
        <v>1124712</v>
      </c>
      <c r="AD856" s="275">
        <f t="shared" si="83"/>
        <v>1124712</v>
      </c>
      <c r="AE856" s="276">
        <f t="shared" si="84"/>
        <v>4498848</v>
      </c>
    </row>
    <row r="857" spans="2:31">
      <c r="B857" s="227" t="s">
        <v>1473</v>
      </c>
      <c r="C857" s="228" t="s">
        <v>1474</v>
      </c>
      <c r="D857" s="228" t="s">
        <v>110</v>
      </c>
      <c r="E857" s="228" t="s">
        <v>113</v>
      </c>
      <c r="F857" s="258" t="s">
        <v>102</v>
      </c>
      <c r="G857" s="374">
        <v>0.5</v>
      </c>
      <c r="H857" s="377">
        <v>7520.2113957405554</v>
      </c>
      <c r="I857" s="382">
        <v>77.371645491830151</v>
      </c>
      <c r="J857" s="349">
        <f>Table1[[#This Row],[Embellishment Area (m2)]]*Table1[[#This Row],[Construction Unit Rate ($/m)]]*Table1[[#This Row],[Embellishment Area Factor]]</f>
        <v>290925.56506742974</v>
      </c>
      <c r="K857" s="263">
        <v>15040.422791481111</v>
      </c>
      <c r="L857" s="354">
        <v>51.919695325664051</v>
      </c>
      <c r="M857" s="101">
        <f>Table1[[#This Row],[Size of land (m2)]]*Table1[[#This Row],[Land Unit Rate ($/m2)]]</f>
        <v>780894.16890287295</v>
      </c>
      <c r="N857" s="261">
        <v>2021</v>
      </c>
      <c r="O857" s="219">
        <f>ROUND(IF(Table1[[#This Row],[Valuation Year]]=2016,(Table1[[#This Row],[Total Construction Cost ($)]]+Table1[[#This Row],[Land Value]])*('General Input Sheet'!$G$38/'General Input Sheet'!$G$43),Table1[[#This Row],[Total Construction Cost ($)]]+Table1[[#This Row],[Land Value]]),0)</f>
        <v>1071820</v>
      </c>
      <c r="P857" s="139" t="str" cm="1">
        <f t="array" ref="P857">_xlfn.IFS(Table1[[#This Row],[Asset Class]]&lt;&gt;"Local","y",P$11=$E857,"y",Table1[[#This Row],[Asset Class]]="Local","")</f>
        <v/>
      </c>
      <c r="Q857" s="99" t="str" cm="1">
        <f t="array" ref="Q857">_xlfn.IFS(Table1[[#This Row],[Asset Class]]&lt;&gt;"Local","y",Q$11=$E857,"y",Table1[[#This Row],[Asset Class]]="Local","")</f>
        <v/>
      </c>
      <c r="R857" s="99" t="str" cm="1">
        <f t="array" ref="R857">_xlfn.IFS(Table1[[#This Row],[Asset Class]]&lt;&gt;"Local","y",R$11=$E857,"y",Table1[[#This Row],[Asset Class]]="Local","")</f>
        <v/>
      </c>
      <c r="S857" s="358" t="str" cm="1">
        <f t="array" ref="S857">_xlfn.IFS(Table1[[#This Row],[Asset Class]]&lt;&gt;"Local","y",S$11=$E857,"y",Table1[[#This Row],[Asset Class]]="Local","")</f>
        <v>y</v>
      </c>
      <c r="U857" s="109" t="str">
        <f>IF(Table1[[#This Row],[Asset Class]]&lt;&gt;"Local",0.25,IF(P857="y",1,""))</f>
        <v/>
      </c>
      <c r="V857" s="435" t="str">
        <f>IF(Table1[[#This Row],[Asset Class]]&lt;&gt;"Local",0.25,IF(Q857="y",1,""))</f>
        <v/>
      </c>
      <c r="W857" s="435" t="str">
        <f>IF(Table1[[#This Row],[Asset Class]]&lt;&gt;"Local",0.25,IF(R857="y",1,""))</f>
        <v/>
      </c>
      <c r="X857" s="435">
        <f>IF(Table1[[#This Row],[Asset Class]]&lt;&gt;"Local",0.25,IF(S857="y",1,""))</f>
        <v>1</v>
      </c>
      <c r="Y857" s="109">
        <f t="shared" si="79"/>
        <v>1</v>
      </c>
      <c r="AA857" s="274" t="str">
        <f t="shared" si="80"/>
        <v/>
      </c>
      <c r="AB857" s="275" t="str">
        <f t="shared" si="81"/>
        <v/>
      </c>
      <c r="AC857" s="275" t="str">
        <f t="shared" si="82"/>
        <v/>
      </c>
      <c r="AD857" s="275">
        <f t="shared" si="83"/>
        <v>1071820</v>
      </c>
      <c r="AE857" s="276">
        <f t="shared" si="84"/>
        <v>1071820</v>
      </c>
    </row>
    <row r="858" spans="2:31">
      <c r="B858" s="227" t="s">
        <v>1469</v>
      </c>
      <c r="C858" s="228" t="s">
        <v>1475</v>
      </c>
      <c r="D858" s="228" t="s">
        <v>105</v>
      </c>
      <c r="E858" s="228" t="s">
        <v>113</v>
      </c>
      <c r="F858" s="258" t="s">
        <v>135</v>
      </c>
      <c r="G858" s="374">
        <v>0.5</v>
      </c>
      <c r="H858" s="377">
        <v>23987.07785548651</v>
      </c>
      <c r="I858" s="382">
        <v>566.28724924743767</v>
      </c>
      <c r="J858" s="349">
        <f>Table1[[#This Row],[Embellishment Area (m2)]]*Table1[[#This Row],[Construction Unit Rate ($/m)]]*Table1[[#This Row],[Embellishment Area Factor]]</f>
        <v>6791788.1681337906</v>
      </c>
      <c r="K858" s="263">
        <v>47974.15571097302</v>
      </c>
      <c r="L858" s="354">
        <v>75.676903388107434</v>
      </c>
      <c r="M858" s="101">
        <f>Table1[[#This Row],[Size of land (m2)]]*Table1[[#This Row],[Land Unit Rate ($/m2)]]</f>
        <v>3630535.5468653277</v>
      </c>
      <c r="N858" s="261">
        <v>2021</v>
      </c>
      <c r="O858" s="219">
        <f>ROUND(IF(Table1[[#This Row],[Valuation Year]]=2016,(Table1[[#This Row],[Total Construction Cost ($)]]+Table1[[#This Row],[Land Value]])*('General Input Sheet'!$G$38/'General Input Sheet'!$G$43),Table1[[#This Row],[Total Construction Cost ($)]]+Table1[[#This Row],[Land Value]]),0)</f>
        <v>10422324</v>
      </c>
      <c r="P858" s="139" t="str" cm="1">
        <f t="array" ref="P858">_xlfn.IFS(Table1[[#This Row],[Asset Class]]&lt;&gt;"Local","y",P$11=$E858,"y",Table1[[#This Row],[Asset Class]]="Local","")</f>
        <v>y</v>
      </c>
      <c r="Q858" s="99" t="str" cm="1">
        <f t="array" ref="Q858">_xlfn.IFS(Table1[[#This Row],[Asset Class]]&lt;&gt;"Local","y",Q$11=$E858,"y",Table1[[#This Row],[Asset Class]]="Local","")</f>
        <v>y</v>
      </c>
      <c r="R858" s="99" t="str" cm="1">
        <f t="array" ref="R858">_xlfn.IFS(Table1[[#This Row],[Asset Class]]&lt;&gt;"Local","y",R$11=$E858,"y",Table1[[#This Row],[Asset Class]]="Local","")</f>
        <v>y</v>
      </c>
      <c r="S858" s="358" t="str" cm="1">
        <f t="array" ref="S858">_xlfn.IFS(Table1[[#This Row],[Asset Class]]&lt;&gt;"Local","y",S$11=$E858,"y",Table1[[#This Row],[Asset Class]]="Local","")</f>
        <v>y</v>
      </c>
      <c r="U858" s="109">
        <f>IF(Table1[[#This Row],[Asset Class]]&lt;&gt;"Local",0.25,IF(P858="y",1,""))</f>
        <v>0.25</v>
      </c>
      <c r="V858" s="435">
        <f>IF(Table1[[#This Row],[Asset Class]]&lt;&gt;"Local",0.25,IF(Q858="y",1,""))</f>
        <v>0.25</v>
      </c>
      <c r="W858" s="435">
        <f>IF(Table1[[#This Row],[Asset Class]]&lt;&gt;"Local",0.25,IF(R858="y",1,""))</f>
        <v>0.25</v>
      </c>
      <c r="X858" s="435">
        <f>IF(Table1[[#This Row],[Asset Class]]&lt;&gt;"Local",0.25,IF(S858="y",1,""))</f>
        <v>0.25</v>
      </c>
      <c r="Y858" s="109">
        <f t="shared" si="79"/>
        <v>1</v>
      </c>
      <c r="AA858" s="274">
        <f t="shared" si="80"/>
        <v>2605581</v>
      </c>
      <c r="AB858" s="275">
        <f t="shared" si="81"/>
        <v>2605581</v>
      </c>
      <c r="AC858" s="275">
        <f t="shared" si="82"/>
        <v>2605581</v>
      </c>
      <c r="AD858" s="275">
        <f t="shared" si="83"/>
        <v>2605581</v>
      </c>
      <c r="AE858" s="276">
        <f t="shared" si="84"/>
        <v>10422324</v>
      </c>
    </row>
    <row r="859" spans="2:31">
      <c r="B859" s="227" t="s">
        <v>1476</v>
      </c>
      <c r="C859" s="228" t="s">
        <v>1477</v>
      </c>
      <c r="D859" s="228" t="s">
        <v>110</v>
      </c>
      <c r="E859" s="228" t="s">
        <v>113</v>
      </c>
      <c r="F859" s="258" t="s">
        <v>102</v>
      </c>
      <c r="G859" s="374">
        <v>0.5</v>
      </c>
      <c r="H859" s="377">
        <v>19692.190707985272</v>
      </c>
      <c r="I859" s="382">
        <v>77.371645491830151</v>
      </c>
      <c r="J859" s="349">
        <f>Table1[[#This Row],[Embellishment Area (m2)]]*Table1[[#This Row],[Construction Unit Rate ($/m)]]*Table1[[#This Row],[Embellishment Area Factor]]</f>
        <v>761808.59920787415</v>
      </c>
      <c r="K859" s="263">
        <v>39384.381415970543</v>
      </c>
      <c r="L859" s="354">
        <v>51.919695325664051</v>
      </c>
      <c r="M859" s="101">
        <f>Table1[[#This Row],[Size of land (m2)]]*Table1[[#This Row],[Land Unit Rate ($/m2)]]</f>
        <v>2044825.0837069359</v>
      </c>
      <c r="N859" s="261">
        <v>2021</v>
      </c>
      <c r="O859" s="219">
        <f>ROUND(IF(Table1[[#This Row],[Valuation Year]]=2016,(Table1[[#This Row],[Total Construction Cost ($)]]+Table1[[#This Row],[Land Value]])*('General Input Sheet'!$G$38/'General Input Sheet'!$G$43),Table1[[#This Row],[Total Construction Cost ($)]]+Table1[[#This Row],[Land Value]]),0)</f>
        <v>2806634</v>
      </c>
      <c r="P859" s="139" t="str" cm="1">
        <f t="array" ref="P859">_xlfn.IFS(Table1[[#This Row],[Asset Class]]&lt;&gt;"Local","y",P$11=$E859,"y",Table1[[#This Row],[Asset Class]]="Local","")</f>
        <v/>
      </c>
      <c r="Q859" s="99" t="str" cm="1">
        <f t="array" ref="Q859">_xlfn.IFS(Table1[[#This Row],[Asset Class]]&lt;&gt;"Local","y",Q$11=$E859,"y",Table1[[#This Row],[Asset Class]]="Local","")</f>
        <v/>
      </c>
      <c r="R859" s="99" t="str" cm="1">
        <f t="array" ref="R859">_xlfn.IFS(Table1[[#This Row],[Asset Class]]&lt;&gt;"Local","y",R$11=$E859,"y",Table1[[#This Row],[Asset Class]]="Local","")</f>
        <v/>
      </c>
      <c r="S859" s="358" t="str" cm="1">
        <f t="array" ref="S859">_xlfn.IFS(Table1[[#This Row],[Asset Class]]&lt;&gt;"Local","y",S$11=$E859,"y",Table1[[#This Row],[Asset Class]]="Local","")</f>
        <v>y</v>
      </c>
      <c r="U859" s="109" t="str">
        <f>IF(Table1[[#This Row],[Asset Class]]&lt;&gt;"Local",0.25,IF(P859="y",1,""))</f>
        <v/>
      </c>
      <c r="V859" s="435" t="str">
        <f>IF(Table1[[#This Row],[Asset Class]]&lt;&gt;"Local",0.25,IF(Q859="y",1,""))</f>
        <v/>
      </c>
      <c r="W859" s="435" t="str">
        <f>IF(Table1[[#This Row],[Asset Class]]&lt;&gt;"Local",0.25,IF(R859="y",1,""))</f>
        <v/>
      </c>
      <c r="X859" s="435">
        <f>IF(Table1[[#This Row],[Asset Class]]&lt;&gt;"Local",0.25,IF(S859="y",1,""))</f>
        <v>1</v>
      </c>
      <c r="Y859" s="109">
        <f t="shared" si="79"/>
        <v>1</v>
      </c>
      <c r="AA859" s="274" t="str">
        <f t="shared" si="80"/>
        <v/>
      </c>
      <c r="AB859" s="275" t="str">
        <f t="shared" si="81"/>
        <v/>
      </c>
      <c r="AC859" s="275" t="str">
        <f t="shared" si="82"/>
        <v/>
      </c>
      <c r="AD859" s="275">
        <f t="shared" si="83"/>
        <v>2806634</v>
      </c>
      <c r="AE859" s="276">
        <f t="shared" si="84"/>
        <v>2806634</v>
      </c>
    </row>
    <row r="860" spans="2:31">
      <c r="B860" s="227" t="s">
        <v>1476</v>
      </c>
      <c r="C860" s="228" t="s">
        <v>1478</v>
      </c>
      <c r="D860" s="228" t="s">
        <v>110</v>
      </c>
      <c r="E860" s="228" t="s">
        <v>113</v>
      </c>
      <c r="F860" s="258" t="s">
        <v>102</v>
      </c>
      <c r="G860" s="374">
        <v>0.5</v>
      </c>
      <c r="H860" s="377">
        <v>11688.075485082216</v>
      </c>
      <c r="I860" s="382">
        <v>77.371645491830151</v>
      </c>
      <c r="J860" s="349">
        <f>Table1[[#This Row],[Embellishment Area (m2)]]*Table1[[#This Row],[Construction Unit Rate ($/m)]]*Table1[[#This Row],[Embellishment Area Factor]]</f>
        <v>452162.81645676598</v>
      </c>
      <c r="K860" s="263">
        <v>23376.150970164432</v>
      </c>
      <c r="L860" s="354">
        <v>51.919695325664051</v>
      </c>
      <c r="M860" s="101">
        <f>Table1[[#This Row],[Size of land (m2)]]*Table1[[#This Row],[Land Unit Rate ($/m2)]]</f>
        <v>1213682.6362576634</v>
      </c>
      <c r="N860" s="261">
        <v>2021</v>
      </c>
      <c r="O860" s="219">
        <f>ROUND(IF(Table1[[#This Row],[Valuation Year]]=2016,(Table1[[#This Row],[Total Construction Cost ($)]]+Table1[[#This Row],[Land Value]])*('General Input Sheet'!$G$38/'General Input Sheet'!$G$43),Table1[[#This Row],[Total Construction Cost ($)]]+Table1[[#This Row],[Land Value]]),0)</f>
        <v>1665845</v>
      </c>
      <c r="P860" s="139" t="str" cm="1">
        <f t="array" ref="P860">_xlfn.IFS(Table1[[#This Row],[Asset Class]]&lt;&gt;"Local","y",P$11=$E860,"y",Table1[[#This Row],[Asset Class]]="Local","")</f>
        <v/>
      </c>
      <c r="Q860" s="99" t="str" cm="1">
        <f t="array" ref="Q860">_xlfn.IFS(Table1[[#This Row],[Asset Class]]&lt;&gt;"Local","y",Q$11=$E860,"y",Table1[[#This Row],[Asset Class]]="Local","")</f>
        <v/>
      </c>
      <c r="R860" s="99" t="str" cm="1">
        <f t="array" ref="R860">_xlfn.IFS(Table1[[#This Row],[Asset Class]]&lt;&gt;"Local","y",R$11=$E860,"y",Table1[[#This Row],[Asset Class]]="Local","")</f>
        <v/>
      </c>
      <c r="S860" s="358" t="str" cm="1">
        <f t="array" ref="S860">_xlfn.IFS(Table1[[#This Row],[Asset Class]]&lt;&gt;"Local","y",S$11=$E860,"y",Table1[[#This Row],[Asset Class]]="Local","")</f>
        <v>y</v>
      </c>
      <c r="U860" s="109" t="str">
        <f>IF(Table1[[#This Row],[Asset Class]]&lt;&gt;"Local",0.25,IF(P860="y",1,""))</f>
        <v/>
      </c>
      <c r="V860" s="435" t="str">
        <f>IF(Table1[[#This Row],[Asset Class]]&lt;&gt;"Local",0.25,IF(Q860="y",1,""))</f>
        <v/>
      </c>
      <c r="W860" s="435" t="str">
        <f>IF(Table1[[#This Row],[Asset Class]]&lt;&gt;"Local",0.25,IF(R860="y",1,""))</f>
        <v/>
      </c>
      <c r="X860" s="435">
        <f>IF(Table1[[#This Row],[Asset Class]]&lt;&gt;"Local",0.25,IF(S860="y",1,""))</f>
        <v>1</v>
      </c>
      <c r="Y860" s="109">
        <f t="shared" si="79"/>
        <v>1</v>
      </c>
      <c r="AA860" s="274" t="str">
        <f t="shared" si="80"/>
        <v/>
      </c>
      <c r="AB860" s="275" t="str">
        <f t="shared" si="81"/>
        <v/>
      </c>
      <c r="AC860" s="275" t="str">
        <f t="shared" si="82"/>
        <v/>
      </c>
      <c r="AD860" s="275">
        <f t="shared" si="83"/>
        <v>1665845</v>
      </c>
      <c r="AE860" s="276">
        <f t="shared" si="84"/>
        <v>1665845</v>
      </c>
    </row>
    <row r="861" spans="2:31">
      <c r="B861" s="227" t="s">
        <v>1479</v>
      </c>
      <c r="C861" s="228" t="s">
        <v>1480</v>
      </c>
      <c r="D861" s="228" t="s">
        <v>105</v>
      </c>
      <c r="E861" s="228" t="s">
        <v>113</v>
      </c>
      <c r="F861" s="258" t="s">
        <v>107</v>
      </c>
      <c r="G861" s="374">
        <v>0.5</v>
      </c>
      <c r="H861" s="377">
        <v>6107.1741662465847</v>
      </c>
      <c r="I861" s="382">
        <v>566.28724924743767</v>
      </c>
      <c r="J861" s="349">
        <f>Table1[[#This Row],[Embellishment Area (m2)]]*Table1[[#This Row],[Construction Unit Rate ($/m)]]*Table1[[#This Row],[Embellishment Area Factor]]</f>
        <v>1729207.429639396</v>
      </c>
      <c r="K861" s="263">
        <v>12214.348332493169</v>
      </c>
      <c r="L861" s="354">
        <v>75.676903388107434</v>
      </c>
      <c r="M861" s="101">
        <f>Table1[[#This Row],[Size of land (m2)]]*Table1[[#This Row],[Land Unit Rate ($/m2)]]</f>
        <v>924344.0587067767</v>
      </c>
      <c r="N861" s="261">
        <v>2021</v>
      </c>
      <c r="O861" s="219">
        <f>ROUND(IF(Table1[[#This Row],[Valuation Year]]=2016,(Table1[[#This Row],[Total Construction Cost ($)]]+Table1[[#This Row],[Land Value]])*('General Input Sheet'!$G$38/'General Input Sheet'!$G$43),Table1[[#This Row],[Total Construction Cost ($)]]+Table1[[#This Row],[Land Value]]),0)</f>
        <v>2653551</v>
      </c>
      <c r="P861" s="139" t="str" cm="1">
        <f t="array" ref="P861">_xlfn.IFS(Table1[[#This Row],[Asset Class]]&lt;&gt;"Local","y",P$11=$E861,"y",Table1[[#This Row],[Asset Class]]="Local","")</f>
        <v>y</v>
      </c>
      <c r="Q861" s="99" t="str" cm="1">
        <f t="array" ref="Q861">_xlfn.IFS(Table1[[#This Row],[Asset Class]]&lt;&gt;"Local","y",Q$11=$E861,"y",Table1[[#This Row],[Asset Class]]="Local","")</f>
        <v>y</v>
      </c>
      <c r="R861" s="99" t="str" cm="1">
        <f t="array" ref="R861">_xlfn.IFS(Table1[[#This Row],[Asset Class]]&lt;&gt;"Local","y",R$11=$E861,"y",Table1[[#This Row],[Asset Class]]="Local","")</f>
        <v>y</v>
      </c>
      <c r="S861" s="358" t="str" cm="1">
        <f t="array" ref="S861">_xlfn.IFS(Table1[[#This Row],[Asset Class]]&lt;&gt;"Local","y",S$11=$E861,"y",Table1[[#This Row],[Asset Class]]="Local","")</f>
        <v>y</v>
      </c>
      <c r="U861" s="109">
        <f>IF(Table1[[#This Row],[Asset Class]]&lt;&gt;"Local",0.25,IF(P861="y",1,""))</f>
        <v>0.25</v>
      </c>
      <c r="V861" s="435">
        <f>IF(Table1[[#This Row],[Asset Class]]&lt;&gt;"Local",0.25,IF(Q861="y",1,""))</f>
        <v>0.25</v>
      </c>
      <c r="W861" s="435">
        <f>IF(Table1[[#This Row],[Asset Class]]&lt;&gt;"Local",0.25,IF(R861="y",1,""))</f>
        <v>0.25</v>
      </c>
      <c r="X861" s="435">
        <f>IF(Table1[[#This Row],[Asset Class]]&lt;&gt;"Local",0.25,IF(S861="y",1,""))</f>
        <v>0.25</v>
      </c>
      <c r="Y861" s="109">
        <f t="shared" si="79"/>
        <v>1</v>
      </c>
      <c r="AA861" s="274">
        <f t="shared" si="80"/>
        <v>663387.75</v>
      </c>
      <c r="AB861" s="275">
        <f t="shared" si="81"/>
        <v>663387.75</v>
      </c>
      <c r="AC861" s="275">
        <f t="shared" si="82"/>
        <v>663387.75</v>
      </c>
      <c r="AD861" s="275">
        <f t="shared" si="83"/>
        <v>663387.75</v>
      </c>
      <c r="AE861" s="276">
        <f t="shared" si="84"/>
        <v>2653551</v>
      </c>
    </row>
    <row r="862" spans="2:31">
      <c r="B862" s="227" t="s">
        <v>1479</v>
      </c>
      <c r="C862" s="228" t="s">
        <v>1481</v>
      </c>
      <c r="D862" s="228" t="s">
        <v>105</v>
      </c>
      <c r="E862" s="228" t="s">
        <v>113</v>
      </c>
      <c r="F862" s="258" t="s">
        <v>107</v>
      </c>
      <c r="G862" s="374">
        <v>0.5</v>
      </c>
      <c r="H862" s="377">
        <v>20526.344284573919</v>
      </c>
      <c r="I862" s="382">
        <v>566.28724924743767</v>
      </c>
      <c r="J862" s="349">
        <f>Table1[[#This Row],[Embellishment Area (m2)]]*Table1[[#This Row],[Construction Unit Rate ($/m)]]*Table1[[#This Row],[Embellishment Area Factor]]</f>
        <v>5811903.5210086145</v>
      </c>
      <c r="K862" s="263">
        <v>41052.688569147838</v>
      </c>
      <c r="L862" s="354">
        <v>75.676903388107434</v>
      </c>
      <c r="M862" s="101">
        <f>Table1[[#This Row],[Size of land (m2)]]*Table1[[#This Row],[Land Unit Rate ($/m2)]]</f>
        <v>3106740.3466694634</v>
      </c>
      <c r="N862" s="261">
        <v>2021</v>
      </c>
      <c r="O862" s="219">
        <f>ROUND(IF(Table1[[#This Row],[Valuation Year]]=2016,(Table1[[#This Row],[Total Construction Cost ($)]]+Table1[[#This Row],[Land Value]])*('General Input Sheet'!$G$38/'General Input Sheet'!$G$43),Table1[[#This Row],[Total Construction Cost ($)]]+Table1[[#This Row],[Land Value]]),0)</f>
        <v>8918644</v>
      </c>
      <c r="P862" s="139" t="str" cm="1">
        <f t="array" ref="P862">_xlfn.IFS(Table1[[#This Row],[Asset Class]]&lt;&gt;"Local","y",P$11=$E862,"y",Table1[[#This Row],[Asset Class]]="Local","")</f>
        <v>y</v>
      </c>
      <c r="Q862" s="99" t="str" cm="1">
        <f t="array" ref="Q862">_xlfn.IFS(Table1[[#This Row],[Asset Class]]&lt;&gt;"Local","y",Q$11=$E862,"y",Table1[[#This Row],[Asset Class]]="Local","")</f>
        <v>y</v>
      </c>
      <c r="R862" s="99" t="str" cm="1">
        <f t="array" ref="R862">_xlfn.IFS(Table1[[#This Row],[Asset Class]]&lt;&gt;"Local","y",R$11=$E862,"y",Table1[[#This Row],[Asset Class]]="Local","")</f>
        <v>y</v>
      </c>
      <c r="S862" s="358" t="str" cm="1">
        <f t="array" ref="S862">_xlfn.IFS(Table1[[#This Row],[Asset Class]]&lt;&gt;"Local","y",S$11=$E862,"y",Table1[[#This Row],[Asset Class]]="Local","")</f>
        <v>y</v>
      </c>
      <c r="U862" s="109">
        <f>IF(Table1[[#This Row],[Asset Class]]&lt;&gt;"Local",0.25,IF(P862="y",1,""))</f>
        <v>0.25</v>
      </c>
      <c r="V862" s="435">
        <f>IF(Table1[[#This Row],[Asset Class]]&lt;&gt;"Local",0.25,IF(Q862="y",1,""))</f>
        <v>0.25</v>
      </c>
      <c r="W862" s="435">
        <f>IF(Table1[[#This Row],[Asset Class]]&lt;&gt;"Local",0.25,IF(R862="y",1,""))</f>
        <v>0.25</v>
      </c>
      <c r="X862" s="435">
        <f>IF(Table1[[#This Row],[Asset Class]]&lt;&gt;"Local",0.25,IF(S862="y",1,""))</f>
        <v>0.25</v>
      </c>
      <c r="Y862" s="109">
        <f t="shared" si="79"/>
        <v>1</v>
      </c>
      <c r="AA862" s="274">
        <f t="shared" si="80"/>
        <v>2229661</v>
      </c>
      <c r="AB862" s="275">
        <f t="shared" si="81"/>
        <v>2229661</v>
      </c>
      <c r="AC862" s="275">
        <f t="shared" si="82"/>
        <v>2229661</v>
      </c>
      <c r="AD862" s="275">
        <f t="shared" si="83"/>
        <v>2229661</v>
      </c>
      <c r="AE862" s="276">
        <f t="shared" si="84"/>
        <v>8918644</v>
      </c>
    </row>
    <row r="863" spans="2:31">
      <c r="B863" s="227" t="s">
        <v>1482</v>
      </c>
      <c r="C863" s="228" t="s">
        <v>1483</v>
      </c>
      <c r="D863" s="228" t="s">
        <v>105</v>
      </c>
      <c r="E863" s="228" t="s">
        <v>113</v>
      </c>
      <c r="F863" s="258" t="s">
        <v>107</v>
      </c>
      <c r="G863" s="374">
        <v>0.5</v>
      </c>
      <c r="H863" s="377">
        <v>26863.631673305706</v>
      </c>
      <c r="I863" s="382">
        <v>566.28724924743767</v>
      </c>
      <c r="J863" s="349">
        <f>Table1[[#This Row],[Embellishment Area (m2)]]*Table1[[#This Row],[Construction Unit Rate ($/m)]]*Table1[[#This Row],[Embellishment Area Factor]]</f>
        <v>7606266.0425363146</v>
      </c>
      <c r="K863" s="263">
        <v>53727.263346611413</v>
      </c>
      <c r="L863" s="354">
        <v>75.676903388107434</v>
      </c>
      <c r="M863" s="101">
        <f>Table1[[#This Row],[Size of land (m2)]]*Table1[[#This Row],[Land Unit Rate ($/m2)]]</f>
        <v>4065912.9175889175</v>
      </c>
      <c r="N863" s="261">
        <v>2021</v>
      </c>
      <c r="O863" s="219">
        <f>ROUND(IF(Table1[[#This Row],[Valuation Year]]=2016,(Table1[[#This Row],[Total Construction Cost ($)]]+Table1[[#This Row],[Land Value]])*('General Input Sheet'!$G$38/'General Input Sheet'!$G$43),Table1[[#This Row],[Total Construction Cost ($)]]+Table1[[#This Row],[Land Value]]),0)</f>
        <v>11672179</v>
      </c>
      <c r="P863" s="139" t="str" cm="1">
        <f t="array" ref="P863">_xlfn.IFS(Table1[[#This Row],[Asset Class]]&lt;&gt;"Local","y",P$11=$E863,"y",Table1[[#This Row],[Asset Class]]="Local","")</f>
        <v>y</v>
      </c>
      <c r="Q863" s="99" t="str" cm="1">
        <f t="array" ref="Q863">_xlfn.IFS(Table1[[#This Row],[Asset Class]]&lt;&gt;"Local","y",Q$11=$E863,"y",Table1[[#This Row],[Asset Class]]="Local","")</f>
        <v>y</v>
      </c>
      <c r="R863" s="99" t="str" cm="1">
        <f t="array" ref="R863">_xlfn.IFS(Table1[[#This Row],[Asset Class]]&lt;&gt;"Local","y",R$11=$E863,"y",Table1[[#This Row],[Asset Class]]="Local","")</f>
        <v>y</v>
      </c>
      <c r="S863" s="358" t="str" cm="1">
        <f t="array" ref="S863">_xlfn.IFS(Table1[[#This Row],[Asset Class]]&lt;&gt;"Local","y",S$11=$E863,"y",Table1[[#This Row],[Asset Class]]="Local","")</f>
        <v>y</v>
      </c>
      <c r="U863" s="109">
        <f>IF(Table1[[#This Row],[Asset Class]]&lt;&gt;"Local",0.25,IF(P863="y",1,""))</f>
        <v>0.25</v>
      </c>
      <c r="V863" s="435">
        <f>IF(Table1[[#This Row],[Asset Class]]&lt;&gt;"Local",0.25,IF(Q863="y",1,""))</f>
        <v>0.25</v>
      </c>
      <c r="W863" s="435">
        <f>IF(Table1[[#This Row],[Asset Class]]&lt;&gt;"Local",0.25,IF(R863="y",1,""))</f>
        <v>0.25</v>
      </c>
      <c r="X863" s="435">
        <f>IF(Table1[[#This Row],[Asset Class]]&lt;&gt;"Local",0.25,IF(S863="y",1,""))</f>
        <v>0.25</v>
      </c>
      <c r="Y863" s="109">
        <f t="shared" si="79"/>
        <v>1</v>
      </c>
      <c r="AA863" s="274">
        <f t="shared" si="80"/>
        <v>2918044.75</v>
      </c>
      <c r="AB863" s="275">
        <f t="shared" si="81"/>
        <v>2918044.75</v>
      </c>
      <c r="AC863" s="275">
        <f t="shared" si="82"/>
        <v>2918044.75</v>
      </c>
      <c r="AD863" s="275">
        <f t="shared" si="83"/>
        <v>2918044.75</v>
      </c>
      <c r="AE863" s="276">
        <f t="shared" si="84"/>
        <v>11672179</v>
      </c>
    </row>
    <row r="864" spans="2:31">
      <c r="B864" s="227" t="s">
        <v>1482</v>
      </c>
      <c r="C864" s="228" t="s">
        <v>1484</v>
      </c>
      <c r="D864" s="228" t="s">
        <v>105</v>
      </c>
      <c r="E864" s="228" t="s">
        <v>113</v>
      </c>
      <c r="F864" s="258" t="s">
        <v>135</v>
      </c>
      <c r="G864" s="374">
        <v>0.5</v>
      </c>
      <c r="H864" s="377">
        <v>28830.877919964882</v>
      </c>
      <c r="I864" s="382">
        <v>566.28724924743767</v>
      </c>
      <c r="J864" s="349">
        <f>Table1[[#This Row],[Embellishment Area (m2)]]*Table1[[#This Row],[Construction Unit Rate ($/m)]]*Table1[[#This Row],[Embellishment Area Factor]]</f>
        <v>8163279.2753427997</v>
      </c>
      <c r="K864" s="263">
        <v>57661.755839929763</v>
      </c>
      <c r="L864" s="354">
        <v>75.676903388107434</v>
      </c>
      <c r="M864" s="101">
        <f>Table1[[#This Row],[Size of land (m2)]]*Table1[[#This Row],[Land Unit Rate ($/m2)]]</f>
        <v>4363663.1258870047</v>
      </c>
      <c r="N864" s="261">
        <v>2021</v>
      </c>
      <c r="O864" s="219">
        <f>ROUND(IF(Table1[[#This Row],[Valuation Year]]=2016,(Table1[[#This Row],[Total Construction Cost ($)]]+Table1[[#This Row],[Land Value]])*('General Input Sheet'!$G$38/'General Input Sheet'!$G$43),Table1[[#This Row],[Total Construction Cost ($)]]+Table1[[#This Row],[Land Value]]),0)</f>
        <v>12526942</v>
      </c>
      <c r="P864" s="139" t="str" cm="1">
        <f t="array" ref="P864">_xlfn.IFS(Table1[[#This Row],[Asset Class]]&lt;&gt;"Local","y",P$11=$E864,"y",Table1[[#This Row],[Asset Class]]="Local","")</f>
        <v>y</v>
      </c>
      <c r="Q864" s="99" t="str" cm="1">
        <f t="array" ref="Q864">_xlfn.IFS(Table1[[#This Row],[Asset Class]]&lt;&gt;"Local","y",Q$11=$E864,"y",Table1[[#This Row],[Asset Class]]="Local","")</f>
        <v>y</v>
      </c>
      <c r="R864" s="99" t="str" cm="1">
        <f t="array" ref="R864">_xlfn.IFS(Table1[[#This Row],[Asset Class]]&lt;&gt;"Local","y",R$11=$E864,"y",Table1[[#This Row],[Asset Class]]="Local","")</f>
        <v>y</v>
      </c>
      <c r="S864" s="358" t="str" cm="1">
        <f t="array" ref="S864">_xlfn.IFS(Table1[[#This Row],[Asset Class]]&lt;&gt;"Local","y",S$11=$E864,"y",Table1[[#This Row],[Asset Class]]="Local","")</f>
        <v>y</v>
      </c>
      <c r="U864" s="109">
        <f>IF(Table1[[#This Row],[Asset Class]]&lt;&gt;"Local",0.25,IF(P864="y",1,""))</f>
        <v>0.25</v>
      </c>
      <c r="V864" s="435">
        <f>IF(Table1[[#This Row],[Asset Class]]&lt;&gt;"Local",0.25,IF(Q864="y",1,""))</f>
        <v>0.25</v>
      </c>
      <c r="W864" s="435">
        <f>IF(Table1[[#This Row],[Asset Class]]&lt;&gt;"Local",0.25,IF(R864="y",1,""))</f>
        <v>0.25</v>
      </c>
      <c r="X864" s="435">
        <f>IF(Table1[[#This Row],[Asset Class]]&lt;&gt;"Local",0.25,IF(S864="y",1,""))</f>
        <v>0.25</v>
      </c>
      <c r="Y864" s="109">
        <f t="shared" si="79"/>
        <v>1</v>
      </c>
      <c r="AA864" s="274">
        <f t="shared" si="80"/>
        <v>3131735.5</v>
      </c>
      <c r="AB864" s="275">
        <f t="shared" si="81"/>
        <v>3131735.5</v>
      </c>
      <c r="AC864" s="275">
        <f t="shared" si="82"/>
        <v>3131735.5</v>
      </c>
      <c r="AD864" s="275">
        <f t="shared" si="83"/>
        <v>3131735.5</v>
      </c>
      <c r="AE864" s="276">
        <f t="shared" si="84"/>
        <v>12526942</v>
      </c>
    </row>
    <row r="865" spans="2:31">
      <c r="B865" s="227" t="s">
        <v>1485</v>
      </c>
      <c r="C865" s="228" t="s">
        <v>1486</v>
      </c>
      <c r="D865" s="228" t="s">
        <v>110</v>
      </c>
      <c r="E865" s="228" t="s">
        <v>113</v>
      </c>
      <c r="F865" s="258" t="s">
        <v>102</v>
      </c>
      <c r="G865" s="374">
        <v>0.5</v>
      </c>
      <c r="H865" s="377">
        <v>2862.319760620941</v>
      </c>
      <c r="I865" s="382">
        <v>77.371645491830151</v>
      </c>
      <c r="J865" s="349">
        <f>Table1[[#This Row],[Embellishment Area (m2)]]*Table1[[#This Row],[Construction Unit Rate ($/m)]]*Table1[[#This Row],[Embellishment Area Factor]]</f>
        <v>110731.19490151179</v>
      </c>
      <c r="K865" s="263">
        <v>5724.639521241882</v>
      </c>
      <c r="L865" s="354">
        <v>51.919695325664051</v>
      </c>
      <c r="M865" s="101">
        <f>Table1[[#This Row],[Size of land (m2)]]*Table1[[#This Row],[Land Unit Rate ($/m2)]]</f>
        <v>297221.53979213384</v>
      </c>
      <c r="N865" s="261">
        <v>2021</v>
      </c>
      <c r="O865" s="219">
        <f>ROUND(IF(Table1[[#This Row],[Valuation Year]]=2016,(Table1[[#This Row],[Total Construction Cost ($)]]+Table1[[#This Row],[Land Value]])*('General Input Sheet'!$G$38/'General Input Sheet'!$G$43),Table1[[#This Row],[Total Construction Cost ($)]]+Table1[[#This Row],[Land Value]]),0)</f>
        <v>407953</v>
      </c>
      <c r="P865" s="139" t="str" cm="1">
        <f t="array" ref="P865">_xlfn.IFS(Table1[[#This Row],[Asset Class]]&lt;&gt;"Local","y",P$11=$E865,"y",Table1[[#This Row],[Asset Class]]="Local","")</f>
        <v/>
      </c>
      <c r="Q865" s="99" t="str" cm="1">
        <f t="array" ref="Q865">_xlfn.IFS(Table1[[#This Row],[Asset Class]]&lt;&gt;"Local","y",Q$11=$E865,"y",Table1[[#This Row],[Asset Class]]="Local","")</f>
        <v/>
      </c>
      <c r="R865" s="99" t="str" cm="1">
        <f t="array" ref="R865">_xlfn.IFS(Table1[[#This Row],[Asset Class]]&lt;&gt;"Local","y",R$11=$E865,"y",Table1[[#This Row],[Asset Class]]="Local","")</f>
        <v/>
      </c>
      <c r="S865" s="358" t="str" cm="1">
        <f t="array" ref="S865">_xlfn.IFS(Table1[[#This Row],[Asset Class]]&lt;&gt;"Local","y",S$11=$E865,"y",Table1[[#This Row],[Asset Class]]="Local","")</f>
        <v>y</v>
      </c>
      <c r="U865" s="109" t="str">
        <f>IF(Table1[[#This Row],[Asset Class]]&lt;&gt;"Local",0.25,IF(P865="y",1,""))</f>
        <v/>
      </c>
      <c r="V865" s="435" t="str">
        <f>IF(Table1[[#This Row],[Asset Class]]&lt;&gt;"Local",0.25,IF(Q865="y",1,""))</f>
        <v/>
      </c>
      <c r="W865" s="435" t="str">
        <f>IF(Table1[[#This Row],[Asset Class]]&lt;&gt;"Local",0.25,IF(R865="y",1,""))</f>
        <v/>
      </c>
      <c r="X865" s="435">
        <f>IF(Table1[[#This Row],[Asset Class]]&lt;&gt;"Local",0.25,IF(S865="y",1,""))</f>
        <v>1</v>
      </c>
      <c r="Y865" s="109">
        <f t="shared" si="79"/>
        <v>1</v>
      </c>
      <c r="AA865" s="274" t="str">
        <f t="shared" si="80"/>
        <v/>
      </c>
      <c r="AB865" s="275" t="str">
        <f t="shared" si="81"/>
        <v/>
      </c>
      <c r="AC865" s="275" t="str">
        <f t="shared" si="82"/>
        <v/>
      </c>
      <c r="AD865" s="275">
        <f t="shared" si="83"/>
        <v>407953</v>
      </c>
      <c r="AE865" s="276">
        <f t="shared" si="84"/>
        <v>407953</v>
      </c>
    </row>
    <row r="866" spans="2:31">
      <c r="B866" s="227" t="s">
        <v>1485</v>
      </c>
      <c r="C866" s="228" t="s">
        <v>1487</v>
      </c>
      <c r="D866" s="228" t="s">
        <v>110</v>
      </c>
      <c r="E866" s="228" t="s">
        <v>113</v>
      </c>
      <c r="F866" s="258" t="s">
        <v>102</v>
      </c>
      <c r="G866" s="374">
        <v>0.5</v>
      </c>
      <c r="H866" s="377">
        <v>4588.1907699432622</v>
      </c>
      <c r="I866" s="382">
        <v>77.371645491830151</v>
      </c>
      <c r="J866" s="349">
        <f>Table1[[#This Row],[Embellishment Area (m2)]]*Table1[[#This Row],[Construction Unit Rate ($/m)]]*Table1[[#This Row],[Embellishment Area Factor]]</f>
        <v>177497.93485046865</v>
      </c>
      <c r="K866" s="263">
        <v>9176.3815398865245</v>
      </c>
      <c r="L866" s="354">
        <v>51.919695325664051</v>
      </c>
      <c r="M866" s="101">
        <f>Table1[[#This Row],[Size of land (m2)]]*Table1[[#This Row],[Land Unit Rate ($/m2)]]</f>
        <v>476434.93374295626</v>
      </c>
      <c r="N866" s="261">
        <v>2021</v>
      </c>
      <c r="O866" s="219">
        <f>ROUND(IF(Table1[[#This Row],[Valuation Year]]=2016,(Table1[[#This Row],[Total Construction Cost ($)]]+Table1[[#This Row],[Land Value]])*('General Input Sheet'!$G$38/'General Input Sheet'!$G$43),Table1[[#This Row],[Total Construction Cost ($)]]+Table1[[#This Row],[Land Value]]),0)</f>
        <v>653933</v>
      </c>
      <c r="P866" s="139" t="str" cm="1">
        <f t="array" ref="P866">_xlfn.IFS(Table1[[#This Row],[Asset Class]]&lt;&gt;"Local","y",P$11=$E866,"y",Table1[[#This Row],[Asset Class]]="Local","")</f>
        <v/>
      </c>
      <c r="Q866" s="99" t="str" cm="1">
        <f t="array" ref="Q866">_xlfn.IFS(Table1[[#This Row],[Asset Class]]&lt;&gt;"Local","y",Q$11=$E866,"y",Table1[[#This Row],[Asset Class]]="Local","")</f>
        <v/>
      </c>
      <c r="R866" s="99" t="str" cm="1">
        <f t="array" ref="R866">_xlfn.IFS(Table1[[#This Row],[Asset Class]]&lt;&gt;"Local","y",R$11=$E866,"y",Table1[[#This Row],[Asset Class]]="Local","")</f>
        <v/>
      </c>
      <c r="S866" s="358" t="str" cm="1">
        <f t="array" ref="S866">_xlfn.IFS(Table1[[#This Row],[Asset Class]]&lt;&gt;"Local","y",S$11=$E866,"y",Table1[[#This Row],[Asset Class]]="Local","")</f>
        <v>y</v>
      </c>
      <c r="U866" s="109" t="str">
        <f>IF(Table1[[#This Row],[Asset Class]]&lt;&gt;"Local",0.25,IF(P866="y",1,""))</f>
        <v/>
      </c>
      <c r="V866" s="435" t="str">
        <f>IF(Table1[[#This Row],[Asset Class]]&lt;&gt;"Local",0.25,IF(Q866="y",1,""))</f>
        <v/>
      </c>
      <c r="W866" s="435" t="str">
        <f>IF(Table1[[#This Row],[Asset Class]]&lt;&gt;"Local",0.25,IF(R866="y",1,""))</f>
        <v/>
      </c>
      <c r="X866" s="435">
        <f>IF(Table1[[#This Row],[Asset Class]]&lt;&gt;"Local",0.25,IF(S866="y",1,""))</f>
        <v>1</v>
      </c>
      <c r="Y866" s="109">
        <f t="shared" si="79"/>
        <v>1</v>
      </c>
      <c r="AA866" s="274" t="str">
        <f t="shared" si="80"/>
        <v/>
      </c>
      <c r="AB866" s="275" t="str">
        <f t="shared" si="81"/>
        <v/>
      </c>
      <c r="AC866" s="275" t="str">
        <f t="shared" si="82"/>
        <v/>
      </c>
      <c r="AD866" s="275">
        <f t="shared" si="83"/>
        <v>653933</v>
      </c>
      <c r="AE866" s="276">
        <f t="shared" si="84"/>
        <v>653933</v>
      </c>
    </row>
    <row r="867" spans="2:31">
      <c r="B867" s="227" t="s">
        <v>1488</v>
      </c>
      <c r="C867" s="228" t="s">
        <v>1489</v>
      </c>
      <c r="D867" s="228" t="s">
        <v>110</v>
      </c>
      <c r="E867" s="228" t="s">
        <v>142</v>
      </c>
      <c r="F867" s="258" t="s">
        <v>102</v>
      </c>
      <c r="G867" s="374">
        <v>0.5</v>
      </c>
      <c r="H867" s="377">
        <v>14658.1065004953</v>
      </c>
      <c r="I867" s="382">
        <v>115.6419902144599</v>
      </c>
      <c r="J867" s="349">
        <f>Table1[[#This Row],[Embellishment Area (m2)]]*Table1[[#This Row],[Construction Unit Rate ($/m)]]*Table1[[#This Row],[Embellishment Area Factor]]</f>
        <v>847546.3042463942</v>
      </c>
      <c r="K867" s="263">
        <v>29316.2130009906</v>
      </c>
      <c r="L867" s="354">
        <v>85.331826959272703</v>
      </c>
      <c r="M867" s="101">
        <f>Table1[[#This Row],[Size of land (m2)]]*Table1[[#This Row],[Land Unit Rate ($/m2)]]</f>
        <v>2501606.0149017107</v>
      </c>
      <c r="N867" s="261">
        <v>2021</v>
      </c>
      <c r="O867" s="219">
        <f>ROUND(IF(Table1[[#This Row],[Valuation Year]]=2016,(Table1[[#This Row],[Total Construction Cost ($)]]+Table1[[#This Row],[Land Value]])*('General Input Sheet'!$G$38/'General Input Sheet'!$G$43),Table1[[#This Row],[Total Construction Cost ($)]]+Table1[[#This Row],[Land Value]]),0)</f>
        <v>3349152</v>
      </c>
      <c r="P867" s="139" t="str" cm="1">
        <f t="array" ref="P867">_xlfn.IFS(Table1[[#This Row],[Asset Class]]&lt;&gt;"Local","y",P$11=$E867,"y",Table1[[#This Row],[Asset Class]]="Local","")</f>
        <v/>
      </c>
      <c r="Q867" s="99" t="str" cm="1">
        <f t="array" ref="Q867">_xlfn.IFS(Table1[[#This Row],[Asset Class]]&lt;&gt;"Local","y",Q$11=$E867,"y",Table1[[#This Row],[Asset Class]]="Local","")</f>
        <v>y</v>
      </c>
      <c r="R867" s="99" t="str" cm="1">
        <f t="array" ref="R867">_xlfn.IFS(Table1[[#This Row],[Asset Class]]&lt;&gt;"Local","y",R$11=$E867,"y",Table1[[#This Row],[Asset Class]]="Local","")</f>
        <v/>
      </c>
      <c r="S867" s="358" t="str" cm="1">
        <f t="array" ref="S867">_xlfn.IFS(Table1[[#This Row],[Asset Class]]&lt;&gt;"Local","y",S$11=$E867,"y",Table1[[#This Row],[Asset Class]]="Local","")</f>
        <v/>
      </c>
      <c r="U867" s="109" t="str">
        <f>IF(Table1[[#This Row],[Asset Class]]&lt;&gt;"Local",0.25,IF(P867="y",1,""))</f>
        <v/>
      </c>
      <c r="V867" s="435">
        <f>IF(Table1[[#This Row],[Asset Class]]&lt;&gt;"Local",0.25,IF(Q867="y",1,""))</f>
        <v>1</v>
      </c>
      <c r="W867" s="435" t="str">
        <f>IF(Table1[[#This Row],[Asset Class]]&lt;&gt;"Local",0.25,IF(R867="y",1,""))</f>
        <v/>
      </c>
      <c r="X867" s="435" t="str">
        <f>IF(Table1[[#This Row],[Asset Class]]&lt;&gt;"Local",0.25,IF(S867="y",1,""))</f>
        <v/>
      </c>
      <c r="Y867" s="109">
        <f t="shared" si="79"/>
        <v>1</v>
      </c>
      <c r="AA867" s="274" t="str">
        <f t="shared" si="80"/>
        <v/>
      </c>
      <c r="AB867" s="275">
        <f t="shared" si="81"/>
        <v>3349152</v>
      </c>
      <c r="AC867" s="275" t="str">
        <f t="shared" si="82"/>
        <v/>
      </c>
      <c r="AD867" s="275" t="str">
        <f t="shared" si="83"/>
        <v/>
      </c>
      <c r="AE867" s="276">
        <f t="shared" si="84"/>
        <v>3349152</v>
      </c>
    </row>
    <row r="868" spans="2:31">
      <c r="B868" s="227" t="s">
        <v>1490</v>
      </c>
      <c r="C868" s="228" t="s">
        <v>1491</v>
      </c>
      <c r="D868" s="228" t="s">
        <v>110</v>
      </c>
      <c r="E868" s="228" t="s">
        <v>142</v>
      </c>
      <c r="F868" s="258" t="s">
        <v>102</v>
      </c>
      <c r="G868" s="374">
        <v>0.5</v>
      </c>
      <c r="H868" s="377">
        <v>3378.5464678908593</v>
      </c>
      <c r="I868" s="382">
        <v>115.6419902144599</v>
      </c>
      <c r="J868" s="349">
        <f>Table1[[#This Row],[Embellishment Area (m2)]]*Table1[[#This Row],[Construction Unit Rate ($/m)]]*Table1[[#This Row],[Embellishment Area Factor]]</f>
        <v>195350.91878946641</v>
      </c>
      <c r="K868" s="263">
        <v>6757.0929357817186</v>
      </c>
      <c r="L868" s="354">
        <v>85.331826959272703</v>
      </c>
      <c r="M868" s="101">
        <f>Table1[[#This Row],[Size of land (m2)]]*Table1[[#This Row],[Land Unit Rate ($/m2)]]</f>
        <v>576595.0851438496</v>
      </c>
      <c r="N868" s="261">
        <v>2021</v>
      </c>
      <c r="O868" s="219">
        <f>ROUND(IF(Table1[[#This Row],[Valuation Year]]=2016,(Table1[[#This Row],[Total Construction Cost ($)]]+Table1[[#This Row],[Land Value]])*('General Input Sheet'!$G$38/'General Input Sheet'!$G$43),Table1[[#This Row],[Total Construction Cost ($)]]+Table1[[#This Row],[Land Value]]),0)</f>
        <v>771946</v>
      </c>
      <c r="P868" s="139" t="str" cm="1">
        <f t="array" ref="P868">_xlfn.IFS(Table1[[#This Row],[Asset Class]]&lt;&gt;"Local","y",P$11=$E868,"y",Table1[[#This Row],[Asset Class]]="Local","")</f>
        <v/>
      </c>
      <c r="Q868" s="99" t="str" cm="1">
        <f t="array" ref="Q868">_xlfn.IFS(Table1[[#This Row],[Asset Class]]&lt;&gt;"Local","y",Q$11=$E868,"y",Table1[[#This Row],[Asset Class]]="Local","")</f>
        <v>y</v>
      </c>
      <c r="R868" s="99" t="str" cm="1">
        <f t="array" ref="R868">_xlfn.IFS(Table1[[#This Row],[Asset Class]]&lt;&gt;"Local","y",R$11=$E868,"y",Table1[[#This Row],[Asset Class]]="Local","")</f>
        <v/>
      </c>
      <c r="S868" s="358" t="str" cm="1">
        <f t="array" ref="S868">_xlfn.IFS(Table1[[#This Row],[Asset Class]]&lt;&gt;"Local","y",S$11=$E868,"y",Table1[[#This Row],[Asset Class]]="Local","")</f>
        <v/>
      </c>
      <c r="U868" s="109" t="str">
        <f>IF(Table1[[#This Row],[Asset Class]]&lt;&gt;"Local",0.25,IF(P868="y",1,""))</f>
        <v/>
      </c>
      <c r="V868" s="435">
        <f>IF(Table1[[#This Row],[Asset Class]]&lt;&gt;"Local",0.25,IF(Q868="y",1,""))</f>
        <v>1</v>
      </c>
      <c r="W868" s="435" t="str">
        <f>IF(Table1[[#This Row],[Asset Class]]&lt;&gt;"Local",0.25,IF(R868="y",1,""))</f>
        <v/>
      </c>
      <c r="X868" s="435" t="str">
        <f>IF(Table1[[#This Row],[Asset Class]]&lt;&gt;"Local",0.25,IF(S868="y",1,""))</f>
        <v/>
      </c>
      <c r="Y868" s="109">
        <f t="shared" si="79"/>
        <v>1</v>
      </c>
      <c r="AA868" s="274" t="str">
        <f t="shared" si="80"/>
        <v/>
      </c>
      <c r="AB868" s="275">
        <f t="shared" si="81"/>
        <v>771946</v>
      </c>
      <c r="AC868" s="275" t="str">
        <f t="shared" si="82"/>
        <v/>
      </c>
      <c r="AD868" s="275" t="str">
        <f t="shared" si="83"/>
        <v/>
      </c>
      <c r="AE868" s="276">
        <f t="shared" si="84"/>
        <v>771946</v>
      </c>
    </row>
    <row r="869" spans="2:31">
      <c r="B869" s="227" t="s">
        <v>1492</v>
      </c>
      <c r="C869" s="228" t="s">
        <v>1493</v>
      </c>
      <c r="D869" s="228" t="s">
        <v>110</v>
      </c>
      <c r="E869" s="228" t="s">
        <v>142</v>
      </c>
      <c r="F869" s="258" t="s">
        <v>102</v>
      </c>
      <c r="G869" s="374">
        <v>0.5</v>
      </c>
      <c r="H869" s="377">
        <v>6356.5483249290846</v>
      </c>
      <c r="I869" s="382">
        <v>115.6419902144599</v>
      </c>
      <c r="J869" s="349">
        <f>Table1[[#This Row],[Embellishment Area (m2)]]*Table1[[#This Row],[Construction Unit Rate ($/m)]]*Table1[[#This Row],[Embellishment Area Factor]]</f>
        <v>367541.94959459529</v>
      </c>
      <c r="K869" s="263">
        <v>12713.096649858169</v>
      </c>
      <c r="L869" s="354">
        <v>85.331826959272703</v>
      </c>
      <c r="M869" s="101">
        <f>Table1[[#This Row],[Size of land (m2)]]*Table1[[#This Row],[Land Unit Rate ($/m2)]]</f>
        <v>1084831.7634422069</v>
      </c>
      <c r="N869" s="261">
        <v>2021</v>
      </c>
      <c r="O869" s="219">
        <f>ROUND(IF(Table1[[#This Row],[Valuation Year]]=2016,(Table1[[#This Row],[Total Construction Cost ($)]]+Table1[[#This Row],[Land Value]])*('General Input Sheet'!$G$38/'General Input Sheet'!$G$43),Table1[[#This Row],[Total Construction Cost ($)]]+Table1[[#This Row],[Land Value]]),0)</f>
        <v>1452374</v>
      </c>
      <c r="P869" s="139" t="str" cm="1">
        <f t="array" ref="P869">_xlfn.IFS(Table1[[#This Row],[Asset Class]]&lt;&gt;"Local","y",P$11=$E869,"y",Table1[[#This Row],[Asset Class]]="Local","")</f>
        <v/>
      </c>
      <c r="Q869" s="99" t="str" cm="1">
        <f t="array" ref="Q869">_xlfn.IFS(Table1[[#This Row],[Asset Class]]&lt;&gt;"Local","y",Q$11=$E869,"y",Table1[[#This Row],[Asset Class]]="Local","")</f>
        <v>y</v>
      </c>
      <c r="R869" s="99" t="str" cm="1">
        <f t="array" ref="R869">_xlfn.IFS(Table1[[#This Row],[Asset Class]]&lt;&gt;"Local","y",R$11=$E869,"y",Table1[[#This Row],[Asset Class]]="Local","")</f>
        <v/>
      </c>
      <c r="S869" s="358" t="str" cm="1">
        <f t="array" ref="S869">_xlfn.IFS(Table1[[#This Row],[Asset Class]]&lt;&gt;"Local","y",S$11=$E869,"y",Table1[[#This Row],[Asset Class]]="Local","")</f>
        <v/>
      </c>
      <c r="U869" s="109" t="str">
        <f>IF(Table1[[#This Row],[Asset Class]]&lt;&gt;"Local",0.25,IF(P869="y",1,""))</f>
        <v/>
      </c>
      <c r="V869" s="435">
        <f>IF(Table1[[#This Row],[Asset Class]]&lt;&gt;"Local",0.25,IF(Q869="y",1,""))</f>
        <v>1</v>
      </c>
      <c r="W869" s="435" t="str">
        <f>IF(Table1[[#This Row],[Asset Class]]&lt;&gt;"Local",0.25,IF(R869="y",1,""))</f>
        <v/>
      </c>
      <c r="X869" s="435" t="str">
        <f>IF(Table1[[#This Row],[Asset Class]]&lt;&gt;"Local",0.25,IF(S869="y",1,""))</f>
        <v/>
      </c>
      <c r="Y869" s="109">
        <f t="shared" si="79"/>
        <v>1</v>
      </c>
      <c r="AA869" s="274" t="str">
        <f t="shared" si="80"/>
        <v/>
      </c>
      <c r="AB869" s="275">
        <f t="shared" si="81"/>
        <v>1452374</v>
      </c>
      <c r="AC869" s="275" t="str">
        <f t="shared" si="82"/>
        <v/>
      </c>
      <c r="AD869" s="275" t="str">
        <f t="shared" si="83"/>
        <v/>
      </c>
      <c r="AE869" s="276">
        <f t="shared" si="84"/>
        <v>1452374</v>
      </c>
    </row>
    <row r="870" spans="2:31">
      <c r="B870" s="227" t="s">
        <v>1494</v>
      </c>
      <c r="C870" s="228" t="s">
        <v>1495</v>
      </c>
      <c r="D870" s="228" t="s">
        <v>105</v>
      </c>
      <c r="E870" s="228" t="s">
        <v>142</v>
      </c>
      <c r="F870" s="258" t="s">
        <v>135</v>
      </c>
      <c r="G870" s="374">
        <v>0.5</v>
      </c>
      <c r="H870" s="377">
        <v>32657.827540774841</v>
      </c>
      <c r="I870" s="382">
        <v>406.79298511948269</v>
      </c>
      <c r="J870" s="349">
        <f>Table1[[#This Row],[Embellishment Area (m2)]]*Table1[[#This Row],[Construction Unit Rate ($/m)]]*Table1[[#This Row],[Embellishment Area Factor]]</f>
        <v>6642487.5764145255</v>
      </c>
      <c r="K870" s="263">
        <v>65315.655081549681</v>
      </c>
      <c r="L870" s="354">
        <v>77.249060510664719</v>
      </c>
      <c r="M870" s="101">
        <f>Table1[[#This Row],[Size of land (m2)]]*Table1[[#This Row],[Land Unit Rate ($/m2)]]</f>
        <v>5045572.9916883372</v>
      </c>
      <c r="N870" s="261">
        <v>2021</v>
      </c>
      <c r="O870" s="219">
        <f>ROUND(IF(Table1[[#This Row],[Valuation Year]]=2016,(Table1[[#This Row],[Total Construction Cost ($)]]+Table1[[#This Row],[Land Value]])*('General Input Sheet'!$G$38/'General Input Sheet'!$G$43),Table1[[#This Row],[Total Construction Cost ($)]]+Table1[[#This Row],[Land Value]]),0)</f>
        <v>11688061</v>
      </c>
      <c r="P870" s="139" t="str" cm="1">
        <f t="array" ref="P870">_xlfn.IFS(Table1[[#This Row],[Asset Class]]&lt;&gt;"Local","y",P$11=$E870,"y",Table1[[#This Row],[Asset Class]]="Local","")</f>
        <v>y</v>
      </c>
      <c r="Q870" s="99" t="str" cm="1">
        <f t="array" ref="Q870">_xlfn.IFS(Table1[[#This Row],[Asset Class]]&lt;&gt;"Local","y",Q$11=$E870,"y",Table1[[#This Row],[Asset Class]]="Local","")</f>
        <v>y</v>
      </c>
      <c r="R870" s="99" t="str" cm="1">
        <f t="array" ref="R870">_xlfn.IFS(Table1[[#This Row],[Asset Class]]&lt;&gt;"Local","y",R$11=$E870,"y",Table1[[#This Row],[Asset Class]]="Local","")</f>
        <v>y</v>
      </c>
      <c r="S870" s="358" t="str" cm="1">
        <f t="array" ref="S870">_xlfn.IFS(Table1[[#This Row],[Asset Class]]&lt;&gt;"Local","y",S$11=$E870,"y",Table1[[#This Row],[Asset Class]]="Local","")</f>
        <v>y</v>
      </c>
      <c r="U870" s="109">
        <f>IF(Table1[[#This Row],[Asset Class]]&lt;&gt;"Local",0.25,IF(P870="y",1,""))</f>
        <v>0.25</v>
      </c>
      <c r="V870" s="435">
        <f>IF(Table1[[#This Row],[Asset Class]]&lt;&gt;"Local",0.25,IF(Q870="y",1,""))</f>
        <v>0.25</v>
      </c>
      <c r="W870" s="435">
        <f>IF(Table1[[#This Row],[Asset Class]]&lt;&gt;"Local",0.25,IF(R870="y",1,""))</f>
        <v>0.25</v>
      </c>
      <c r="X870" s="435">
        <f>IF(Table1[[#This Row],[Asset Class]]&lt;&gt;"Local",0.25,IF(S870="y",1,""))</f>
        <v>0.25</v>
      </c>
      <c r="Y870" s="109">
        <f t="shared" si="79"/>
        <v>1</v>
      </c>
      <c r="AA870" s="274">
        <f t="shared" si="80"/>
        <v>2922015.25</v>
      </c>
      <c r="AB870" s="275">
        <f t="shared" si="81"/>
        <v>2922015.25</v>
      </c>
      <c r="AC870" s="275">
        <f t="shared" si="82"/>
        <v>2922015.25</v>
      </c>
      <c r="AD870" s="275">
        <f t="shared" si="83"/>
        <v>2922015.25</v>
      </c>
      <c r="AE870" s="276">
        <f t="shared" si="84"/>
        <v>11688061</v>
      </c>
    </row>
    <row r="871" spans="2:31">
      <c r="B871" s="227" t="s">
        <v>1494</v>
      </c>
      <c r="C871" s="228" t="s">
        <v>1496</v>
      </c>
      <c r="D871" s="228" t="s">
        <v>105</v>
      </c>
      <c r="E871" s="228" t="s">
        <v>142</v>
      </c>
      <c r="F871" s="258" t="s">
        <v>130</v>
      </c>
      <c r="G871" s="374">
        <v>0.5</v>
      </c>
      <c r="H871" s="377">
        <v>1144.4245056699231</v>
      </c>
      <c r="I871" s="382">
        <v>406.79298511948269</v>
      </c>
      <c r="J871" s="349">
        <f>Table1[[#This Row],[Embellishment Area (m2)]]*Table1[[#This Row],[Construction Unit Rate ($/m)]]*Table1[[#This Row],[Embellishment Area Factor]]</f>
        <v>232771.93045267818</v>
      </c>
      <c r="K871" s="263">
        <v>2288.8490113398461</v>
      </c>
      <c r="L871" s="354">
        <v>77.249060510664719</v>
      </c>
      <c r="M871" s="101">
        <f>Table1[[#This Row],[Size of land (m2)]]*Table1[[#This Row],[Land Unit Rate ($/m2)]]</f>
        <v>176811.43577676688</v>
      </c>
      <c r="N871" s="261">
        <v>2021</v>
      </c>
      <c r="O871" s="219">
        <f>ROUND(IF(Table1[[#This Row],[Valuation Year]]=2016,(Table1[[#This Row],[Total Construction Cost ($)]]+Table1[[#This Row],[Land Value]])*('General Input Sheet'!$G$38/'General Input Sheet'!$G$43),Table1[[#This Row],[Total Construction Cost ($)]]+Table1[[#This Row],[Land Value]]),0)</f>
        <v>409583</v>
      </c>
      <c r="P871" s="139" t="str" cm="1">
        <f t="array" ref="P871">_xlfn.IFS(Table1[[#This Row],[Asset Class]]&lt;&gt;"Local","y",P$11=$E871,"y",Table1[[#This Row],[Asset Class]]="Local","")</f>
        <v>y</v>
      </c>
      <c r="Q871" s="99" t="str" cm="1">
        <f t="array" ref="Q871">_xlfn.IFS(Table1[[#This Row],[Asset Class]]&lt;&gt;"Local","y",Q$11=$E871,"y",Table1[[#This Row],[Asset Class]]="Local","")</f>
        <v>y</v>
      </c>
      <c r="R871" s="99" t="str" cm="1">
        <f t="array" ref="R871">_xlfn.IFS(Table1[[#This Row],[Asset Class]]&lt;&gt;"Local","y",R$11=$E871,"y",Table1[[#This Row],[Asset Class]]="Local","")</f>
        <v>y</v>
      </c>
      <c r="S871" s="358" t="str" cm="1">
        <f t="array" ref="S871">_xlfn.IFS(Table1[[#This Row],[Asset Class]]&lt;&gt;"Local","y",S$11=$E871,"y",Table1[[#This Row],[Asset Class]]="Local","")</f>
        <v>y</v>
      </c>
      <c r="U871" s="109">
        <f>IF(Table1[[#This Row],[Asset Class]]&lt;&gt;"Local",0.25,IF(P871="y",1,""))</f>
        <v>0.25</v>
      </c>
      <c r="V871" s="435">
        <f>IF(Table1[[#This Row],[Asset Class]]&lt;&gt;"Local",0.25,IF(Q871="y",1,""))</f>
        <v>0.25</v>
      </c>
      <c r="W871" s="435">
        <f>IF(Table1[[#This Row],[Asset Class]]&lt;&gt;"Local",0.25,IF(R871="y",1,""))</f>
        <v>0.25</v>
      </c>
      <c r="X871" s="435">
        <f>IF(Table1[[#This Row],[Asset Class]]&lt;&gt;"Local",0.25,IF(S871="y",1,""))</f>
        <v>0.25</v>
      </c>
      <c r="Y871" s="109">
        <f t="shared" si="79"/>
        <v>1</v>
      </c>
      <c r="AA871" s="274">
        <f t="shared" si="80"/>
        <v>102395.75</v>
      </c>
      <c r="AB871" s="275">
        <f t="shared" si="81"/>
        <v>102395.75</v>
      </c>
      <c r="AC871" s="275">
        <f t="shared" si="82"/>
        <v>102395.75</v>
      </c>
      <c r="AD871" s="275">
        <f t="shared" si="83"/>
        <v>102395.75</v>
      </c>
      <c r="AE871" s="276">
        <f t="shared" si="84"/>
        <v>409583</v>
      </c>
    </row>
    <row r="872" spans="2:31">
      <c r="B872" s="227" t="s">
        <v>1492</v>
      </c>
      <c r="C872" s="228" t="s">
        <v>1497</v>
      </c>
      <c r="D872" s="228" t="s">
        <v>110</v>
      </c>
      <c r="E872" s="228" t="s">
        <v>142</v>
      </c>
      <c r="F872" s="258" t="s">
        <v>102</v>
      </c>
      <c r="G872" s="374">
        <v>0.5</v>
      </c>
      <c r="H872" s="377">
        <v>1457.677634124153</v>
      </c>
      <c r="I872" s="382">
        <v>115.6419902144599</v>
      </c>
      <c r="J872" s="349">
        <f>Table1[[#This Row],[Embellishment Area (m2)]]*Table1[[#This Row],[Construction Unit Rate ($/m)]]*Table1[[#This Row],[Embellishment Area Factor]]</f>
        <v>84284.371350611182</v>
      </c>
      <c r="K872" s="263">
        <v>2915.3552682483059</v>
      </c>
      <c r="L872" s="354">
        <v>85.331826959272703</v>
      </c>
      <c r="M872" s="101">
        <f>Table1[[#This Row],[Size of land (m2)]]*Table1[[#This Row],[Land Unit Rate ($/m2)]]</f>
        <v>248772.59127496849</v>
      </c>
      <c r="N872" s="261">
        <v>2021</v>
      </c>
      <c r="O872" s="219">
        <f>ROUND(IF(Table1[[#This Row],[Valuation Year]]=2016,(Table1[[#This Row],[Total Construction Cost ($)]]+Table1[[#This Row],[Land Value]])*('General Input Sheet'!$G$38/'General Input Sheet'!$G$43),Table1[[#This Row],[Total Construction Cost ($)]]+Table1[[#This Row],[Land Value]]),0)</f>
        <v>333057</v>
      </c>
      <c r="P872" s="139" t="str" cm="1">
        <f t="array" ref="P872">_xlfn.IFS(Table1[[#This Row],[Asset Class]]&lt;&gt;"Local","y",P$11=$E872,"y",Table1[[#This Row],[Asset Class]]="Local","")</f>
        <v/>
      </c>
      <c r="Q872" s="99" t="str" cm="1">
        <f t="array" ref="Q872">_xlfn.IFS(Table1[[#This Row],[Asset Class]]&lt;&gt;"Local","y",Q$11=$E872,"y",Table1[[#This Row],[Asset Class]]="Local","")</f>
        <v>y</v>
      </c>
      <c r="R872" s="99" t="str" cm="1">
        <f t="array" ref="R872">_xlfn.IFS(Table1[[#This Row],[Asset Class]]&lt;&gt;"Local","y",R$11=$E872,"y",Table1[[#This Row],[Asset Class]]="Local","")</f>
        <v/>
      </c>
      <c r="S872" s="358" t="str" cm="1">
        <f t="array" ref="S872">_xlfn.IFS(Table1[[#This Row],[Asset Class]]&lt;&gt;"Local","y",S$11=$E872,"y",Table1[[#This Row],[Asset Class]]="Local","")</f>
        <v/>
      </c>
      <c r="U872" s="109" t="str">
        <f>IF(Table1[[#This Row],[Asset Class]]&lt;&gt;"Local",0.25,IF(P872="y",1,""))</f>
        <v/>
      </c>
      <c r="V872" s="435">
        <f>IF(Table1[[#This Row],[Asset Class]]&lt;&gt;"Local",0.25,IF(Q872="y",1,""))</f>
        <v>1</v>
      </c>
      <c r="W872" s="435" t="str">
        <f>IF(Table1[[#This Row],[Asset Class]]&lt;&gt;"Local",0.25,IF(R872="y",1,""))</f>
        <v/>
      </c>
      <c r="X872" s="435" t="str">
        <f>IF(Table1[[#This Row],[Asset Class]]&lt;&gt;"Local",0.25,IF(S872="y",1,""))</f>
        <v/>
      </c>
      <c r="Y872" s="109">
        <f t="shared" si="79"/>
        <v>1</v>
      </c>
      <c r="AA872" s="274" t="str">
        <f t="shared" si="80"/>
        <v/>
      </c>
      <c r="AB872" s="275">
        <f t="shared" si="81"/>
        <v>333057</v>
      </c>
      <c r="AC872" s="275" t="str">
        <f t="shared" si="82"/>
        <v/>
      </c>
      <c r="AD872" s="275" t="str">
        <f t="shared" si="83"/>
        <v/>
      </c>
      <c r="AE872" s="276">
        <f t="shared" si="84"/>
        <v>333057</v>
      </c>
    </row>
    <row r="873" spans="2:31">
      <c r="B873" s="227" t="s">
        <v>1494</v>
      </c>
      <c r="C873" s="228" t="s">
        <v>1498</v>
      </c>
      <c r="D873" s="228" t="s">
        <v>105</v>
      </c>
      <c r="E873" s="228" t="s">
        <v>142</v>
      </c>
      <c r="F873" s="258" t="s">
        <v>130</v>
      </c>
      <c r="G873" s="374">
        <v>0.5</v>
      </c>
      <c r="H873" s="377">
        <v>10656.174355728424</v>
      </c>
      <c r="I873" s="382">
        <v>406.79298511948269</v>
      </c>
      <c r="J873" s="349">
        <f>Table1[[#This Row],[Embellishment Area (m2)]]*Table1[[#This Row],[Construction Unit Rate ($/m)]]*Table1[[#This Row],[Embellishment Area Factor]]</f>
        <v>2167428.4880602229</v>
      </c>
      <c r="K873" s="263">
        <v>21312.348711456849</v>
      </c>
      <c r="L873" s="354">
        <v>77.249060510664719</v>
      </c>
      <c r="M873" s="101">
        <f>Table1[[#This Row],[Size of land (m2)]]*Table1[[#This Row],[Land Unit Rate ($/m2)]]</f>
        <v>1646358.9152357173</v>
      </c>
      <c r="N873" s="261">
        <v>2021</v>
      </c>
      <c r="O873" s="219">
        <f>ROUND(IF(Table1[[#This Row],[Valuation Year]]=2016,(Table1[[#This Row],[Total Construction Cost ($)]]+Table1[[#This Row],[Land Value]])*('General Input Sheet'!$G$38/'General Input Sheet'!$G$43),Table1[[#This Row],[Total Construction Cost ($)]]+Table1[[#This Row],[Land Value]]),0)</f>
        <v>3813787</v>
      </c>
      <c r="P873" s="139" t="str" cm="1">
        <f t="array" ref="P873">_xlfn.IFS(Table1[[#This Row],[Asset Class]]&lt;&gt;"Local","y",P$11=$E873,"y",Table1[[#This Row],[Asset Class]]="Local","")</f>
        <v>y</v>
      </c>
      <c r="Q873" s="99" t="str" cm="1">
        <f t="array" ref="Q873">_xlfn.IFS(Table1[[#This Row],[Asset Class]]&lt;&gt;"Local","y",Q$11=$E873,"y",Table1[[#This Row],[Asset Class]]="Local","")</f>
        <v>y</v>
      </c>
      <c r="R873" s="99" t="str" cm="1">
        <f t="array" ref="R873">_xlfn.IFS(Table1[[#This Row],[Asset Class]]&lt;&gt;"Local","y",R$11=$E873,"y",Table1[[#This Row],[Asset Class]]="Local","")</f>
        <v>y</v>
      </c>
      <c r="S873" s="358" t="str" cm="1">
        <f t="array" ref="S873">_xlfn.IFS(Table1[[#This Row],[Asset Class]]&lt;&gt;"Local","y",S$11=$E873,"y",Table1[[#This Row],[Asset Class]]="Local","")</f>
        <v>y</v>
      </c>
      <c r="U873" s="109">
        <f>IF(Table1[[#This Row],[Asset Class]]&lt;&gt;"Local",0.25,IF(P873="y",1,""))</f>
        <v>0.25</v>
      </c>
      <c r="V873" s="435">
        <f>IF(Table1[[#This Row],[Asset Class]]&lt;&gt;"Local",0.25,IF(Q873="y",1,""))</f>
        <v>0.25</v>
      </c>
      <c r="W873" s="435">
        <f>IF(Table1[[#This Row],[Asset Class]]&lt;&gt;"Local",0.25,IF(R873="y",1,""))</f>
        <v>0.25</v>
      </c>
      <c r="X873" s="435">
        <f>IF(Table1[[#This Row],[Asset Class]]&lt;&gt;"Local",0.25,IF(S873="y",1,""))</f>
        <v>0.25</v>
      </c>
      <c r="Y873" s="109">
        <f t="shared" si="79"/>
        <v>1</v>
      </c>
      <c r="AA873" s="274">
        <f t="shared" si="80"/>
        <v>953446.75</v>
      </c>
      <c r="AB873" s="275">
        <f t="shared" si="81"/>
        <v>953446.75</v>
      </c>
      <c r="AC873" s="275">
        <f t="shared" si="82"/>
        <v>953446.75</v>
      </c>
      <c r="AD873" s="275">
        <f t="shared" si="83"/>
        <v>953446.75</v>
      </c>
      <c r="AE873" s="276">
        <f t="shared" si="84"/>
        <v>3813787</v>
      </c>
    </row>
    <row r="874" spans="2:31">
      <c r="B874" s="227" t="s">
        <v>1499</v>
      </c>
      <c r="C874" s="228" t="s">
        <v>1500</v>
      </c>
      <c r="D874" s="228" t="s">
        <v>110</v>
      </c>
      <c r="E874" s="228" t="s">
        <v>142</v>
      </c>
      <c r="F874" s="258" t="s">
        <v>102</v>
      </c>
      <c r="G874" s="374">
        <v>0.5</v>
      </c>
      <c r="H874" s="377">
        <v>301.13464106660712</v>
      </c>
      <c r="I874" s="382">
        <v>115.6419902144599</v>
      </c>
      <c r="J874" s="349">
        <f>Table1[[#This Row],[Embellishment Area (m2)]]*Table1[[#This Row],[Construction Unit Rate ($/m)]]*Table1[[#This Row],[Embellishment Area Factor]]</f>
        <v>17411.904607729735</v>
      </c>
      <c r="K874" s="263">
        <v>0</v>
      </c>
      <c r="L874" s="354">
        <v>85.331826959272703</v>
      </c>
      <c r="M874" s="101">
        <f>Table1[[#This Row],[Size of land (m2)]]*Table1[[#This Row],[Land Unit Rate ($/m2)]]</f>
        <v>0</v>
      </c>
      <c r="N874" s="261">
        <v>2021</v>
      </c>
      <c r="O874" s="219">
        <f>ROUND(IF(Table1[[#This Row],[Valuation Year]]=2016,(Table1[[#This Row],[Total Construction Cost ($)]]+Table1[[#This Row],[Land Value]])*('General Input Sheet'!$G$38/'General Input Sheet'!$G$43),Table1[[#This Row],[Total Construction Cost ($)]]+Table1[[#This Row],[Land Value]]),0)</f>
        <v>17412</v>
      </c>
      <c r="P874" s="139" t="str" cm="1">
        <f t="array" ref="P874">_xlfn.IFS(Table1[[#This Row],[Asset Class]]&lt;&gt;"Local","y",P$11=$E874,"y",Table1[[#This Row],[Asset Class]]="Local","")</f>
        <v/>
      </c>
      <c r="Q874" s="99" t="str" cm="1">
        <f t="array" ref="Q874">_xlfn.IFS(Table1[[#This Row],[Asset Class]]&lt;&gt;"Local","y",Q$11=$E874,"y",Table1[[#This Row],[Asset Class]]="Local","")</f>
        <v>y</v>
      </c>
      <c r="R874" s="99" t="str" cm="1">
        <f t="array" ref="R874">_xlfn.IFS(Table1[[#This Row],[Asset Class]]&lt;&gt;"Local","y",R$11=$E874,"y",Table1[[#This Row],[Asset Class]]="Local","")</f>
        <v/>
      </c>
      <c r="S874" s="358" t="str" cm="1">
        <f t="array" ref="S874">_xlfn.IFS(Table1[[#This Row],[Asset Class]]&lt;&gt;"Local","y",S$11=$E874,"y",Table1[[#This Row],[Asset Class]]="Local","")</f>
        <v/>
      </c>
      <c r="U874" s="109" t="str">
        <f>IF(Table1[[#This Row],[Asset Class]]&lt;&gt;"Local",0.25,IF(P874="y",1,""))</f>
        <v/>
      </c>
      <c r="V874" s="435">
        <f>IF(Table1[[#This Row],[Asset Class]]&lt;&gt;"Local",0.25,IF(Q874="y",1,""))</f>
        <v>1</v>
      </c>
      <c r="W874" s="435" t="str">
        <f>IF(Table1[[#This Row],[Asset Class]]&lt;&gt;"Local",0.25,IF(R874="y",1,""))</f>
        <v/>
      </c>
      <c r="X874" s="435" t="str">
        <f>IF(Table1[[#This Row],[Asset Class]]&lt;&gt;"Local",0.25,IF(S874="y",1,""))</f>
        <v/>
      </c>
      <c r="Y874" s="109">
        <f t="shared" si="79"/>
        <v>1</v>
      </c>
      <c r="AA874" s="274" t="str">
        <f t="shared" si="80"/>
        <v/>
      </c>
      <c r="AB874" s="275">
        <f t="shared" si="81"/>
        <v>17412</v>
      </c>
      <c r="AC874" s="275" t="str">
        <f t="shared" si="82"/>
        <v/>
      </c>
      <c r="AD874" s="275" t="str">
        <f t="shared" si="83"/>
        <v/>
      </c>
      <c r="AE874" s="276">
        <f t="shared" si="84"/>
        <v>17412</v>
      </c>
    </row>
    <row r="875" spans="2:31">
      <c r="B875" s="227" t="s">
        <v>1501</v>
      </c>
      <c r="C875" s="228" t="s">
        <v>1502</v>
      </c>
      <c r="D875" s="228" t="s">
        <v>105</v>
      </c>
      <c r="E875" s="228" t="s">
        <v>113</v>
      </c>
      <c r="F875" s="258" t="s">
        <v>135</v>
      </c>
      <c r="G875" s="374">
        <v>0.5</v>
      </c>
      <c r="H875" s="377">
        <v>14350.98930026925</v>
      </c>
      <c r="I875" s="382">
        <v>566.28724924743767</v>
      </c>
      <c r="J875" s="349">
        <f>Table1[[#This Row],[Embellishment Area (m2)]]*Table1[[#This Row],[Construction Unit Rate ($/m)]]*Table1[[#This Row],[Embellishment Area Factor]]</f>
        <v>4063391.1274144417</v>
      </c>
      <c r="K875" s="263">
        <v>28701.978600538499</v>
      </c>
      <c r="L875" s="354">
        <v>75.676903388107434</v>
      </c>
      <c r="M875" s="101">
        <f>Table1[[#This Row],[Size of land (m2)]]*Table1[[#This Row],[Land Unit Rate ($/m2)]]</f>
        <v>2172076.8616004791</v>
      </c>
      <c r="N875" s="261">
        <v>2021</v>
      </c>
      <c r="O875" s="219">
        <f>ROUND(IF(Table1[[#This Row],[Valuation Year]]=2016,(Table1[[#This Row],[Total Construction Cost ($)]]+Table1[[#This Row],[Land Value]])*('General Input Sheet'!$G$38/'General Input Sheet'!$G$43),Table1[[#This Row],[Total Construction Cost ($)]]+Table1[[#This Row],[Land Value]]),0)</f>
        <v>6235468</v>
      </c>
      <c r="P875" s="139" t="str" cm="1">
        <f t="array" ref="P875">_xlfn.IFS(Table1[[#This Row],[Asset Class]]&lt;&gt;"Local","y",P$11=$E875,"y",Table1[[#This Row],[Asset Class]]="Local","")</f>
        <v>y</v>
      </c>
      <c r="Q875" s="99" t="str" cm="1">
        <f t="array" ref="Q875">_xlfn.IFS(Table1[[#This Row],[Asset Class]]&lt;&gt;"Local","y",Q$11=$E875,"y",Table1[[#This Row],[Asset Class]]="Local","")</f>
        <v>y</v>
      </c>
      <c r="R875" s="99" t="str" cm="1">
        <f t="array" ref="R875">_xlfn.IFS(Table1[[#This Row],[Asset Class]]&lt;&gt;"Local","y",R$11=$E875,"y",Table1[[#This Row],[Asset Class]]="Local","")</f>
        <v>y</v>
      </c>
      <c r="S875" s="358" t="str" cm="1">
        <f t="array" ref="S875">_xlfn.IFS(Table1[[#This Row],[Asset Class]]&lt;&gt;"Local","y",S$11=$E875,"y",Table1[[#This Row],[Asset Class]]="Local","")</f>
        <v>y</v>
      </c>
      <c r="U875" s="109">
        <f>IF(Table1[[#This Row],[Asset Class]]&lt;&gt;"Local",0.25,IF(P875="y",1,""))</f>
        <v>0.25</v>
      </c>
      <c r="V875" s="435">
        <f>IF(Table1[[#This Row],[Asset Class]]&lt;&gt;"Local",0.25,IF(Q875="y",1,""))</f>
        <v>0.25</v>
      </c>
      <c r="W875" s="435">
        <f>IF(Table1[[#This Row],[Asset Class]]&lt;&gt;"Local",0.25,IF(R875="y",1,""))</f>
        <v>0.25</v>
      </c>
      <c r="X875" s="435">
        <f>IF(Table1[[#This Row],[Asset Class]]&lt;&gt;"Local",0.25,IF(S875="y",1,""))</f>
        <v>0.25</v>
      </c>
      <c r="Y875" s="109">
        <f t="shared" si="79"/>
        <v>1</v>
      </c>
      <c r="AA875" s="274">
        <f t="shared" si="80"/>
        <v>1558867</v>
      </c>
      <c r="AB875" s="275">
        <f t="shared" si="81"/>
        <v>1558867</v>
      </c>
      <c r="AC875" s="275">
        <f t="shared" si="82"/>
        <v>1558867</v>
      </c>
      <c r="AD875" s="275">
        <f t="shared" si="83"/>
        <v>1558867</v>
      </c>
      <c r="AE875" s="276">
        <f t="shared" si="84"/>
        <v>6235468</v>
      </c>
    </row>
    <row r="876" spans="2:31">
      <c r="B876" s="227" t="s">
        <v>1501</v>
      </c>
      <c r="C876" s="228" t="s">
        <v>1503</v>
      </c>
      <c r="D876" s="228" t="s">
        <v>105</v>
      </c>
      <c r="E876" s="228" t="s">
        <v>113</v>
      </c>
      <c r="F876" s="258" t="s">
        <v>107</v>
      </c>
      <c r="G876" s="374">
        <v>0.5</v>
      </c>
      <c r="H876" s="377">
        <v>6216.8661657638004</v>
      </c>
      <c r="I876" s="382">
        <v>566.28724924743767</v>
      </c>
      <c r="J876" s="349">
        <f>Table1[[#This Row],[Embellishment Area (m2)]]*Table1[[#This Row],[Construction Unit Rate ($/m)]]*Table1[[#This Row],[Embellishment Area Factor]]</f>
        <v>1760266.0199749237</v>
      </c>
      <c r="K876" s="263">
        <v>12433.732331527601</v>
      </c>
      <c r="L876" s="354">
        <v>75.676903388107434</v>
      </c>
      <c r="M876" s="101">
        <f>Table1[[#This Row],[Size of land (m2)]]*Table1[[#This Row],[Land Unit Rate ($/m2)]]</f>
        <v>940946.36040660203</v>
      </c>
      <c r="N876" s="261">
        <v>2021</v>
      </c>
      <c r="O876" s="219">
        <f>ROUND(IF(Table1[[#This Row],[Valuation Year]]=2016,(Table1[[#This Row],[Total Construction Cost ($)]]+Table1[[#This Row],[Land Value]])*('General Input Sheet'!$G$38/'General Input Sheet'!$G$43),Table1[[#This Row],[Total Construction Cost ($)]]+Table1[[#This Row],[Land Value]]),0)</f>
        <v>2701212</v>
      </c>
      <c r="P876" s="139" t="str" cm="1">
        <f t="array" ref="P876">_xlfn.IFS(Table1[[#This Row],[Asset Class]]&lt;&gt;"Local","y",P$11=$E876,"y",Table1[[#This Row],[Asset Class]]="Local","")</f>
        <v>y</v>
      </c>
      <c r="Q876" s="99" t="str" cm="1">
        <f t="array" ref="Q876">_xlfn.IFS(Table1[[#This Row],[Asset Class]]&lt;&gt;"Local","y",Q$11=$E876,"y",Table1[[#This Row],[Asset Class]]="Local","")</f>
        <v>y</v>
      </c>
      <c r="R876" s="99" t="str" cm="1">
        <f t="array" ref="R876">_xlfn.IFS(Table1[[#This Row],[Asset Class]]&lt;&gt;"Local","y",R$11=$E876,"y",Table1[[#This Row],[Asset Class]]="Local","")</f>
        <v>y</v>
      </c>
      <c r="S876" s="358" t="str" cm="1">
        <f t="array" ref="S876">_xlfn.IFS(Table1[[#This Row],[Asset Class]]&lt;&gt;"Local","y",S$11=$E876,"y",Table1[[#This Row],[Asset Class]]="Local","")</f>
        <v>y</v>
      </c>
      <c r="U876" s="109">
        <f>IF(Table1[[#This Row],[Asset Class]]&lt;&gt;"Local",0.25,IF(P876="y",1,""))</f>
        <v>0.25</v>
      </c>
      <c r="V876" s="435">
        <f>IF(Table1[[#This Row],[Asset Class]]&lt;&gt;"Local",0.25,IF(Q876="y",1,""))</f>
        <v>0.25</v>
      </c>
      <c r="W876" s="435">
        <f>IF(Table1[[#This Row],[Asset Class]]&lt;&gt;"Local",0.25,IF(R876="y",1,""))</f>
        <v>0.25</v>
      </c>
      <c r="X876" s="435">
        <f>IF(Table1[[#This Row],[Asset Class]]&lt;&gt;"Local",0.25,IF(S876="y",1,""))</f>
        <v>0.25</v>
      </c>
      <c r="Y876" s="109">
        <f t="shared" si="79"/>
        <v>1</v>
      </c>
      <c r="AA876" s="274">
        <f t="shared" si="80"/>
        <v>675303</v>
      </c>
      <c r="AB876" s="275">
        <f t="shared" si="81"/>
        <v>675303</v>
      </c>
      <c r="AC876" s="275">
        <f t="shared" si="82"/>
        <v>675303</v>
      </c>
      <c r="AD876" s="275">
        <f t="shared" si="83"/>
        <v>675303</v>
      </c>
      <c r="AE876" s="276">
        <f t="shared" si="84"/>
        <v>2701212</v>
      </c>
    </row>
    <row r="877" spans="2:31">
      <c r="B877" s="227" t="s">
        <v>1504</v>
      </c>
      <c r="C877" s="228" t="s">
        <v>1505</v>
      </c>
      <c r="D877" s="228" t="s">
        <v>110</v>
      </c>
      <c r="E877" s="228" t="s">
        <v>113</v>
      </c>
      <c r="F877" s="258" t="s">
        <v>102</v>
      </c>
      <c r="G877" s="374">
        <v>0.5</v>
      </c>
      <c r="H877" s="377">
        <v>6529.2977362582451</v>
      </c>
      <c r="I877" s="382">
        <v>77.371645491830151</v>
      </c>
      <c r="J877" s="349">
        <f>Table1[[#This Row],[Embellishment Area (m2)]]*Table1[[#This Row],[Construction Unit Rate ($/m)]]*Table1[[#This Row],[Embellishment Area Factor]]</f>
        <v>252591.25488019103</v>
      </c>
      <c r="K877" s="263">
        <v>0</v>
      </c>
      <c r="L877" s="354">
        <v>51.919695325664051</v>
      </c>
      <c r="M877" s="101">
        <f>Table1[[#This Row],[Size of land (m2)]]*Table1[[#This Row],[Land Unit Rate ($/m2)]]</f>
        <v>0</v>
      </c>
      <c r="N877" s="261">
        <v>2021</v>
      </c>
      <c r="O877" s="219">
        <f>ROUND(IF(Table1[[#This Row],[Valuation Year]]=2016,(Table1[[#This Row],[Total Construction Cost ($)]]+Table1[[#This Row],[Land Value]])*('General Input Sheet'!$G$38/'General Input Sheet'!$G$43),Table1[[#This Row],[Total Construction Cost ($)]]+Table1[[#This Row],[Land Value]]),0)</f>
        <v>252591</v>
      </c>
      <c r="P877" s="139" t="str" cm="1">
        <f t="array" ref="P877">_xlfn.IFS(Table1[[#This Row],[Asset Class]]&lt;&gt;"Local","y",P$11=$E877,"y",Table1[[#This Row],[Asset Class]]="Local","")</f>
        <v/>
      </c>
      <c r="Q877" s="99" t="str" cm="1">
        <f t="array" ref="Q877">_xlfn.IFS(Table1[[#This Row],[Asset Class]]&lt;&gt;"Local","y",Q$11=$E877,"y",Table1[[#This Row],[Asset Class]]="Local","")</f>
        <v/>
      </c>
      <c r="R877" s="99" t="str" cm="1">
        <f t="array" ref="R877">_xlfn.IFS(Table1[[#This Row],[Asset Class]]&lt;&gt;"Local","y",R$11=$E877,"y",Table1[[#This Row],[Asset Class]]="Local","")</f>
        <v/>
      </c>
      <c r="S877" s="358" t="str" cm="1">
        <f t="array" ref="S877">_xlfn.IFS(Table1[[#This Row],[Asset Class]]&lt;&gt;"Local","y",S$11=$E877,"y",Table1[[#This Row],[Asset Class]]="Local","")</f>
        <v>y</v>
      </c>
      <c r="U877" s="109" t="str">
        <f>IF(Table1[[#This Row],[Asset Class]]&lt;&gt;"Local",0.25,IF(P877="y",1,""))</f>
        <v/>
      </c>
      <c r="V877" s="435" t="str">
        <f>IF(Table1[[#This Row],[Asset Class]]&lt;&gt;"Local",0.25,IF(Q877="y",1,""))</f>
        <v/>
      </c>
      <c r="W877" s="435" t="str">
        <f>IF(Table1[[#This Row],[Asset Class]]&lt;&gt;"Local",0.25,IF(R877="y",1,""))</f>
        <v/>
      </c>
      <c r="X877" s="435">
        <f>IF(Table1[[#This Row],[Asset Class]]&lt;&gt;"Local",0.25,IF(S877="y",1,""))</f>
        <v>1</v>
      </c>
      <c r="Y877" s="109">
        <f t="shared" si="79"/>
        <v>1</v>
      </c>
      <c r="AA877" s="274" t="str">
        <f t="shared" si="80"/>
        <v/>
      </c>
      <c r="AB877" s="275" t="str">
        <f t="shared" si="81"/>
        <v/>
      </c>
      <c r="AC877" s="275" t="str">
        <f t="shared" si="82"/>
        <v/>
      </c>
      <c r="AD877" s="275">
        <f t="shared" si="83"/>
        <v>252591</v>
      </c>
      <c r="AE877" s="276">
        <f t="shared" si="84"/>
        <v>252591</v>
      </c>
    </row>
    <row r="878" spans="2:31">
      <c r="B878" s="227" t="s">
        <v>1506</v>
      </c>
      <c r="C878" s="228" t="s">
        <v>1507</v>
      </c>
      <c r="D878" s="228" t="s">
        <v>105</v>
      </c>
      <c r="E878" s="228" t="s">
        <v>113</v>
      </c>
      <c r="F878" s="258" t="s">
        <v>107</v>
      </c>
      <c r="G878" s="374">
        <v>0.5</v>
      </c>
      <c r="H878" s="377">
        <v>2452.6912893903068</v>
      </c>
      <c r="I878" s="382">
        <v>566.28724924743767</v>
      </c>
      <c r="J878" s="349">
        <f>Table1[[#This Row],[Embellishment Area (m2)]]*Table1[[#This Row],[Construction Unit Rate ($/m)]]*Table1[[#This Row],[Embellishment Area Factor]]</f>
        <v>694463.90176099399</v>
      </c>
      <c r="K878" s="263">
        <v>0</v>
      </c>
      <c r="L878" s="354">
        <v>75.676903388107434</v>
      </c>
      <c r="M878" s="101">
        <f>Table1[[#This Row],[Size of land (m2)]]*Table1[[#This Row],[Land Unit Rate ($/m2)]]</f>
        <v>0</v>
      </c>
      <c r="N878" s="261">
        <v>2021</v>
      </c>
      <c r="O878" s="219">
        <f>ROUND(IF(Table1[[#This Row],[Valuation Year]]=2016,(Table1[[#This Row],[Total Construction Cost ($)]]+Table1[[#This Row],[Land Value]])*('General Input Sheet'!$G$38/'General Input Sheet'!$G$43),Table1[[#This Row],[Total Construction Cost ($)]]+Table1[[#This Row],[Land Value]]),0)</f>
        <v>694464</v>
      </c>
      <c r="P878" s="139" t="str" cm="1">
        <f t="array" ref="P878">_xlfn.IFS(Table1[[#This Row],[Asset Class]]&lt;&gt;"Local","y",P$11=$E878,"y",Table1[[#This Row],[Asset Class]]="Local","")</f>
        <v>y</v>
      </c>
      <c r="Q878" s="99" t="str" cm="1">
        <f t="array" ref="Q878">_xlfn.IFS(Table1[[#This Row],[Asset Class]]&lt;&gt;"Local","y",Q$11=$E878,"y",Table1[[#This Row],[Asset Class]]="Local","")</f>
        <v>y</v>
      </c>
      <c r="R878" s="99" t="str" cm="1">
        <f t="array" ref="R878">_xlfn.IFS(Table1[[#This Row],[Asset Class]]&lt;&gt;"Local","y",R$11=$E878,"y",Table1[[#This Row],[Asset Class]]="Local","")</f>
        <v>y</v>
      </c>
      <c r="S878" s="358" t="str" cm="1">
        <f t="array" ref="S878">_xlfn.IFS(Table1[[#This Row],[Asset Class]]&lt;&gt;"Local","y",S$11=$E878,"y",Table1[[#This Row],[Asset Class]]="Local","")</f>
        <v>y</v>
      </c>
      <c r="U878" s="109">
        <f>IF(Table1[[#This Row],[Asset Class]]&lt;&gt;"Local",0.25,IF(P878="y",1,""))</f>
        <v>0.25</v>
      </c>
      <c r="V878" s="435">
        <f>IF(Table1[[#This Row],[Asset Class]]&lt;&gt;"Local",0.25,IF(Q878="y",1,""))</f>
        <v>0.25</v>
      </c>
      <c r="W878" s="435">
        <f>IF(Table1[[#This Row],[Asset Class]]&lt;&gt;"Local",0.25,IF(R878="y",1,""))</f>
        <v>0.25</v>
      </c>
      <c r="X878" s="435">
        <f>IF(Table1[[#This Row],[Asset Class]]&lt;&gt;"Local",0.25,IF(S878="y",1,""))</f>
        <v>0.25</v>
      </c>
      <c r="Y878" s="109">
        <f t="shared" si="79"/>
        <v>1</v>
      </c>
      <c r="AA878" s="274">
        <f t="shared" si="80"/>
        <v>173616</v>
      </c>
      <c r="AB878" s="275">
        <f t="shared" si="81"/>
        <v>173616</v>
      </c>
      <c r="AC878" s="275">
        <f t="shared" si="82"/>
        <v>173616</v>
      </c>
      <c r="AD878" s="275">
        <f t="shared" si="83"/>
        <v>173616</v>
      </c>
      <c r="AE878" s="276">
        <f t="shared" si="84"/>
        <v>694464</v>
      </c>
    </row>
    <row r="879" spans="2:31">
      <c r="B879" s="227" t="s">
        <v>1508</v>
      </c>
      <c r="C879" s="228" t="s">
        <v>1509</v>
      </c>
      <c r="D879" s="228" t="s">
        <v>105</v>
      </c>
      <c r="E879" s="228" t="s">
        <v>113</v>
      </c>
      <c r="F879" s="258" t="s">
        <v>107</v>
      </c>
      <c r="G879" s="374">
        <v>0.5</v>
      </c>
      <c r="H879" s="377">
        <v>5566.9521287741254</v>
      </c>
      <c r="I879" s="382">
        <v>566.28724924743767</v>
      </c>
      <c r="J879" s="349">
        <f>Table1[[#This Row],[Embellishment Area (m2)]]*Table1[[#This Row],[Construction Unit Rate ($/m)]]*Table1[[#This Row],[Embellishment Area Factor]]</f>
        <v>1576247.0038478335</v>
      </c>
      <c r="K879" s="263">
        <v>11133.904257548251</v>
      </c>
      <c r="L879" s="354">
        <v>75.676903388107434</v>
      </c>
      <c r="M879" s="101">
        <f>Table1[[#This Row],[Size of land (m2)]]*Table1[[#This Row],[Land Unit Rate ($/m2)]]</f>
        <v>842579.39683091699</v>
      </c>
      <c r="N879" s="261">
        <v>2021</v>
      </c>
      <c r="O879" s="219">
        <f>ROUND(IF(Table1[[#This Row],[Valuation Year]]=2016,(Table1[[#This Row],[Total Construction Cost ($)]]+Table1[[#This Row],[Land Value]])*('General Input Sheet'!$G$38/'General Input Sheet'!$G$43),Table1[[#This Row],[Total Construction Cost ($)]]+Table1[[#This Row],[Land Value]]),0)</f>
        <v>2418826</v>
      </c>
      <c r="P879" s="139" t="str" cm="1">
        <f t="array" ref="P879">_xlfn.IFS(Table1[[#This Row],[Asset Class]]&lt;&gt;"Local","y",P$11=$E879,"y",Table1[[#This Row],[Asset Class]]="Local","")</f>
        <v>y</v>
      </c>
      <c r="Q879" s="99" t="str" cm="1">
        <f t="array" ref="Q879">_xlfn.IFS(Table1[[#This Row],[Asset Class]]&lt;&gt;"Local","y",Q$11=$E879,"y",Table1[[#This Row],[Asset Class]]="Local","")</f>
        <v>y</v>
      </c>
      <c r="R879" s="99" t="str" cm="1">
        <f t="array" ref="R879">_xlfn.IFS(Table1[[#This Row],[Asset Class]]&lt;&gt;"Local","y",R$11=$E879,"y",Table1[[#This Row],[Asset Class]]="Local","")</f>
        <v>y</v>
      </c>
      <c r="S879" s="358" t="str" cm="1">
        <f t="array" ref="S879">_xlfn.IFS(Table1[[#This Row],[Asset Class]]&lt;&gt;"Local","y",S$11=$E879,"y",Table1[[#This Row],[Asset Class]]="Local","")</f>
        <v>y</v>
      </c>
      <c r="U879" s="109">
        <f>IF(Table1[[#This Row],[Asset Class]]&lt;&gt;"Local",0.25,IF(P879="y",1,""))</f>
        <v>0.25</v>
      </c>
      <c r="V879" s="435">
        <f>IF(Table1[[#This Row],[Asset Class]]&lt;&gt;"Local",0.25,IF(Q879="y",1,""))</f>
        <v>0.25</v>
      </c>
      <c r="W879" s="435">
        <f>IF(Table1[[#This Row],[Asset Class]]&lt;&gt;"Local",0.25,IF(R879="y",1,""))</f>
        <v>0.25</v>
      </c>
      <c r="X879" s="435">
        <f>IF(Table1[[#This Row],[Asset Class]]&lt;&gt;"Local",0.25,IF(S879="y",1,""))</f>
        <v>0.25</v>
      </c>
      <c r="Y879" s="109">
        <f t="shared" si="79"/>
        <v>1</v>
      </c>
      <c r="AA879" s="274">
        <f t="shared" si="80"/>
        <v>604706.5</v>
      </c>
      <c r="AB879" s="275">
        <f t="shared" si="81"/>
        <v>604706.5</v>
      </c>
      <c r="AC879" s="275">
        <f t="shared" si="82"/>
        <v>604706.5</v>
      </c>
      <c r="AD879" s="275">
        <f t="shared" si="83"/>
        <v>604706.5</v>
      </c>
      <c r="AE879" s="276">
        <f t="shared" si="84"/>
        <v>2418826</v>
      </c>
    </row>
    <row r="880" spans="2:31">
      <c r="B880" s="227" t="s">
        <v>1510</v>
      </c>
      <c r="C880" s="228" t="s">
        <v>1511</v>
      </c>
      <c r="D880" s="228" t="s">
        <v>105</v>
      </c>
      <c r="E880" s="228" t="s">
        <v>142</v>
      </c>
      <c r="F880" s="258" t="s">
        <v>102</v>
      </c>
      <c r="G880" s="374">
        <v>0.5</v>
      </c>
      <c r="H880" s="377">
        <v>19094.389824481033</v>
      </c>
      <c r="I880" s="382">
        <v>406.79298511948269</v>
      </c>
      <c r="J880" s="349">
        <f>Table1[[#This Row],[Embellishment Area (m2)]]*Table1[[#This Row],[Construction Unit Rate ($/m)]]*Table1[[#This Row],[Embellishment Area Factor]]</f>
        <v>3883731.9178678575</v>
      </c>
      <c r="K880" s="263">
        <v>38188.779648962067</v>
      </c>
      <c r="L880" s="354">
        <v>77.249060510664719</v>
      </c>
      <c r="M880" s="101">
        <f>Table1[[#This Row],[Size of land (m2)]]*Table1[[#This Row],[Land Unit Rate ($/m2)]]</f>
        <v>2950047.349931112</v>
      </c>
      <c r="N880" s="261">
        <v>2021</v>
      </c>
      <c r="O880" s="219">
        <f>ROUND(IF(Table1[[#This Row],[Valuation Year]]=2016,(Table1[[#This Row],[Total Construction Cost ($)]]+Table1[[#This Row],[Land Value]])*('General Input Sheet'!$G$38/'General Input Sheet'!$G$43),Table1[[#This Row],[Total Construction Cost ($)]]+Table1[[#This Row],[Land Value]]),0)</f>
        <v>6833779</v>
      </c>
      <c r="P880" s="139" t="str" cm="1">
        <f t="array" ref="P880">_xlfn.IFS(Table1[[#This Row],[Asset Class]]&lt;&gt;"Local","y",P$11=$E880,"y",Table1[[#This Row],[Asset Class]]="Local","")</f>
        <v>y</v>
      </c>
      <c r="Q880" s="99" t="str" cm="1">
        <f t="array" ref="Q880">_xlfn.IFS(Table1[[#This Row],[Asset Class]]&lt;&gt;"Local","y",Q$11=$E880,"y",Table1[[#This Row],[Asset Class]]="Local","")</f>
        <v>y</v>
      </c>
      <c r="R880" s="99" t="str" cm="1">
        <f t="array" ref="R880">_xlfn.IFS(Table1[[#This Row],[Asset Class]]&lt;&gt;"Local","y",R$11=$E880,"y",Table1[[#This Row],[Asset Class]]="Local","")</f>
        <v>y</v>
      </c>
      <c r="S880" s="358" t="str" cm="1">
        <f t="array" ref="S880">_xlfn.IFS(Table1[[#This Row],[Asset Class]]&lt;&gt;"Local","y",S$11=$E880,"y",Table1[[#This Row],[Asset Class]]="Local","")</f>
        <v>y</v>
      </c>
      <c r="U880" s="109">
        <f>IF(Table1[[#This Row],[Asset Class]]&lt;&gt;"Local",0.25,IF(P880="y",1,""))</f>
        <v>0.25</v>
      </c>
      <c r="V880" s="435">
        <f>IF(Table1[[#This Row],[Asset Class]]&lt;&gt;"Local",0.25,IF(Q880="y",1,""))</f>
        <v>0.25</v>
      </c>
      <c r="W880" s="435">
        <f>IF(Table1[[#This Row],[Asset Class]]&lt;&gt;"Local",0.25,IF(R880="y",1,""))</f>
        <v>0.25</v>
      </c>
      <c r="X880" s="435">
        <f>IF(Table1[[#This Row],[Asset Class]]&lt;&gt;"Local",0.25,IF(S880="y",1,""))</f>
        <v>0.25</v>
      </c>
      <c r="Y880" s="109">
        <f t="shared" si="79"/>
        <v>1</v>
      </c>
      <c r="AA880" s="274">
        <f t="shared" si="80"/>
        <v>1708444.75</v>
      </c>
      <c r="AB880" s="275">
        <f t="shared" si="81"/>
        <v>1708444.75</v>
      </c>
      <c r="AC880" s="275">
        <f t="shared" si="82"/>
        <v>1708444.75</v>
      </c>
      <c r="AD880" s="275">
        <f t="shared" si="83"/>
        <v>1708444.75</v>
      </c>
      <c r="AE880" s="276">
        <f t="shared" si="84"/>
        <v>6833779</v>
      </c>
    </row>
    <row r="881" spans="2:31">
      <c r="B881" s="227" t="s">
        <v>1510</v>
      </c>
      <c r="C881" s="228" t="s">
        <v>1512</v>
      </c>
      <c r="D881" s="228" t="s">
        <v>105</v>
      </c>
      <c r="E881" s="228" t="s">
        <v>142</v>
      </c>
      <c r="F881" s="258" t="s">
        <v>130</v>
      </c>
      <c r="G881" s="374">
        <v>0.5</v>
      </c>
      <c r="H881" s="377">
        <v>4669.4231745815623</v>
      </c>
      <c r="I881" s="382">
        <v>406.79298511948269</v>
      </c>
      <c r="J881" s="349">
        <f>Table1[[#This Row],[Embellishment Area (m2)]]*Table1[[#This Row],[Construction Unit Rate ($/m)]]*Table1[[#This Row],[Embellishment Area Factor]]</f>
        <v>949744.29598706251</v>
      </c>
      <c r="K881" s="263">
        <v>9338.8463491631246</v>
      </c>
      <c r="L881" s="354">
        <v>77.249060510664719</v>
      </c>
      <c r="M881" s="101">
        <f>Table1[[#This Row],[Size of land (m2)]]*Table1[[#This Row],[Land Unit Rate ($/m2)]]</f>
        <v>721417.10672630253</v>
      </c>
      <c r="N881" s="261">
        <v>2021</v>
      </c>
      <c r="O881" s="219">
        <f>ROUND(IF(Table1[[#This Row],[Valuation Year]]=2016,(Table1[[#This Row],[Total Construction Cost ($)]]+Table1[[#This Row],[Land Value]])*('General Input Sheet'!$G$38/'General Input Sheet'!$G$43),Table1[[#This Row],[Total Construction Cost ($)]]+Table1[[#This Row],[Land Value]]),0)</f>
        <v>1671161</v>
      </c>
      <c r="P881" s="139" t="str" cm="1">
        <f t="array" ref="P881">_xlfn.IFS(Table1[[#This Row],[Asset Class]]&lt;&gt;"Local","y",P$11=$E881,"y",Table1[[#This Row],[Asset Class]]="Local","")</f>
        <v>y</v>
      </c>
      <c r="Q881" s="99" t="str" cm="1">
        <f t="array" ref="Q881">_xlfn.IFS(Table1[[#This Row],[Asset Class]]&lt;&gt;"Local","y",Q$11=$E881,"y",Table1[[#This Row],[Asset Class]]="Local","")</f>
        <v>y</v>
      </c>
      <c r="R881" s="99" t="str" cm="1">
        <f t="array" ref="R881">_xlfn.IFS(Table1[[#This Row],[Asset Class]]&lt;&gt;"Local","y",R$11=$E881,"y",Table1[[#This Row],[Asset Class]]="Local","")</f>
        <v>y</v>
      </c>
      <c r="S881" s="358" t="str" cm="1">
        <f t="array" ref="S881">_xlfn.IFS(Table1[[#This Row],[Asset Class]]&lt;&gt;"Local","y",S$11=$E881,"y",Table1[[#This Row],[Asset Class]]="Local","")</f>
        <v>y</v>
      </c>
      <c r="U881" s="109">
        <f>IF(Table1[[#This Row],[Asset Class]]&lt;&gt;"Local",0.25,IF(P881="y",1,""))</f>
        <v>0.25</v>
      </c>
      <c r="V881" s="435">
        <f>IF(Table1[[#This Row],[Asset Class]]&lt;&gt;"Local",0.25,IF(Q881="y",1,""))</f>
        <v>0.25</v>
      </c>
      <c r="W881" s="435">
        <f>IF(Table1[[#This Row],[Asset Class]]&lt;&gt;"Local",0.25,IF(R881="y",1,""))</f>
        <v>0.25</v>
      </c>
      <c r="X881" s="435">
        <f>IF(Table1[[#This Row],[Asset Class]]&lt;&gt;"Local",0.25,IF(S881="y",1,""))</f>
        <v>0.25</v>
      </c>
      <c r="Y881" s="109">
        <f t="shared" si="79"/>
        <v>1</v>
      </c>
      <c r="AA881" s="274">
        <f t="shared" si="80"/>
        <v>417790.25</v>
      </c>
      <c r="AB881" s="275">
        <f t="shared" si="81"/>
        <v>417790.25</v>
      </c>
      <c r="AC881" s="275">
        <f t="shared" si="82"/>
        <v>417790.25</v>
      </c>
      <c r="AD881" s="275">
        <f t="shared" si="83"/>
        <v>417790.25</v>
      </c>
      <c r="AE881" s="276">
        <f t="shared" si="84"/>
        <v>1671161</v>
      </c>
    </row>
    <row r="882" spans="2:31">
      <c r="B882" s="227" t="s">
        <v>1513</v>
      </c>
      <c r="C882" s="228" t="s">
        <v>1514</v>
      </c>
      <c r="D882" s="228" t="s">
        <v>110</v>
      </c>
      <c r="E882" s="228" t="s">
        <v>142</v>
      </c>
      <c r="F882" s="258" t="s">
        <v>135</v>
      </c>
      <c r="G882" s="374">
        <v>0.5</v>
      </c>
      <c r="H882" s="377">
        <v>12631.632418337625</v>
      </c>
      <c r="I882" s="382">
        <v>115.6419902144599</v>
      </c>
      <c r="J882" s="349">
        <f>Table1[[#This Row],[Embellishment Area (m2)]]*Table1[[#This Row],[Construction Unit Rate ($/m)]]*Table1[[#This Row],[Embellishment Area Factor]]</f>
        <v>730373.55625702708</v>
      </c>
      <c r="K882" s="263">
        <v>25263.264836675251</v>
      </c>
      <c r="L882" s="354">
        <v>85.331826959272703</v>
      </c>
      <c r="M882" s="101">
        <f>Table1[[#This Row],[Size of land (m2)]]*Table1[[#This Row],[Land Unit Rate ($/m2)]]</f>
        <v>2155760.5434694514</v>
      </c>
      <c r="N882" s="261">
        <v>2021</v>
      </c>
      <c r="O882" s="219">
        <f>ROUND(IF(Table1[[#This Row],[Valuation Year]]=2016,(Table1[[#This Row],[Total Construction Cost ($)]]+Table1[[#This Row],[Land Value]])*('General Input Sheet'!$G$38/'General Input Sheet'!$G$43),Table1[[#This Row],[Total Construction Cost ($)]]+Table1[[#This Row],[Land Value]]),0)</f>
        <v>2886134</v>
      </c>
      <c r="P882" s="139" t="str" cm="1">
        <f t="array" ref="P882">_xlfn.IFS(Table1[[#This Row],[Asset Class]]&lt;&gt;"Local","y",P$11=$E882,"y",Table1[[#This Row],[Asset Class]]="Local","")</f>
        <v/>
      </c>
      <c r="Q882" s="99" t="str" cm="1">
        <f t="array" ref="Q882">_xlfn.IFS(Table1[[#This Row],[Asset Class]]&lt;&gt;"Local","y",Q$11=$E882,"y",Table1[[#This Row],[Asset Class]]="Local","")</f>
        <v>y</v>
      </c>
      <c r="R882" s="99" t="str" cm="1">
        <f t="array" ref="R882">_xlfn.IFS(Table1[[#This Row],[Asset Class]]&lt;&gt;"Local","y",R$11=$E882,"y",Table1[[#This Row],[Asset Class]]="Local","")</f>
        <v/>
      </c>
      <c r="S882" s="358" t="str" cm="1">
        <f t="array" ref="S882">_xlfn.IFS(Table1[[#This Row],[Asset Class]]&lt;&gt;"Local","y",S$11=$E882,"y",Table1[[#This Row],[Asset Class]]="Local","")</f>
        <v/>
      </c>
      <c r="U882" s="109" t="str">
        <f>IF(Table1[[#This Row],[Asset Class]]&lt;&gt;"Local",0.25,IF(P882="y",1,""))</f>
        <v/>
      </c>
      <c r="V882" s="435">
        <f>IF(Table1[[#This Row],[Asset Class]]&lt;&gt;"Local",0.25,IF(Q882="y",1,""))</f>
        <v>1</v>
      </c>
      <c r="W882" s="435" t="str">
        <f>IF(Table1[[#This Row],[Asset Class]]&lt;&gt;"Local",0.25,IF(R882="y",1,""))</f>
        <v/>
      </c>
      <c r="X882" s="435" t="str">
        <f>IF(Table1[[#This Row],[Asset Class]]&lt;&gt;"Local",0.25,IF(S882="y",1,""))</f>
        <v/>
      </c>
      <c r="Y882" s="109">
        <f t="shared" si="79"/>
        <v>1</v>
      </c>
      <c r="AA882" s="274" t="str">
        <f t="shared" si="80"/>
        <v/>
      </c>
      <c r="AB882" s="275">
        <f t="shared" si="81"/>
        <v>2886134</v>
      </c>
      <c r="AC882" s="275" t="str">
        <f t="shared" si="82"/>
        <v/>
      </c>
      <c r="AD882" s="275" t="str">
        <f t="shared" si="83"/>
        <v/>
      </c>
      <c r="AE882" s="276">
        <f t="shared" si="84"/>
        <v>2886134</v>
      </c>
    </row>
    <row r="883" spans="2:31">
      <c r="B883" s="227" t="s">
        <v>1515</v>
      </c>
      <c r="C883" s="228" t="s">
        <v>1516</v>
      </c>
      <c r="D883" s="228" t="s">
        <v>110</v>
      </c>
      <c r="E883" s="228" t="s">
        <v>142</v>
      </c>
      <c r="F883" s="258" t="s">
        <v>107</v>
      </c>
      <c r="G883" s="374">
        <v>0.5</v>
      </c>
      <c r="H883" s="377">
        <v>2559.7047910000178</v>
      </c>
      <c r="I883" s="382">
        <v>115.6419902144599</v>
      </c>
      <c r="J883" s="349">
        <f>Table1[[#This Row],[Embellishment Area (m2)]]*Table1[[#This Row],[Construction Unit Rate ($/m)]]*Table1[[#This Row],[Embellishment Area Factor]]</f>
        <v>148004.6781963651</v>
      </c>
      <c r="K883" s="263">
        <v>5119.4095820000357</v>
      </c>
      <c r="L883" s="354">
        <v>85.331826959272703</v>
      </c>
      <c r="M883" s="101">
        <f>Table1[[#This Row],[Size of land (m2)]]*Table1[[#This Row],[Land Unit Rate ($/m2)]]</f>
        <v>436848.57258486963</v>
      </c>
      <c r="N883" s="261">
        <v>2021</v>
      </c>
      <c r="O883" s="219">
        <f>ROUND(IF(Table1[[#This Row],[Valuation Year]]=2016,(Table1[[#This Row],[Total Construction Cost ($)]]+Table1[[#This Row],[Land Value]])*('General Input Sheet'!$G$38/'General Input Sheet'!$G$43),Table1[[#This Row],[Total Construction Cost ($)]]+Table1[[#This Row],[Land Value]]),0)</f>
        <v>584853</v>
      </c>
      <c r="P883" s="139" t="str" cm="1">
        <f t="array" ref="P883">_xlfn.IFS(Table1[[#This Row],[Asset Class]]&lt;&gt;"Local","y",P$11=$E883,"y",Table1[[#This Row],[Asset Class]]="Local","")</f>
        <v/>
      </c>
      <c r="Q883" s="99" t="str" cm="1">
        <f t="array" ref="Q883">_xlfn.IFS(Table1[[#This Row],[Asset Class]]&lt;&gt;"Local","y",Q$11=$E883,"y",Table1[[#This Row],[Asset Class]]="Local","")</f>
        <v>y</v>
      </c>
      <c r="R883" s="99" t="str" cm="1">
        <f t="array" ref="R883">_xlfn.IFS(Table1[[#This Row],[Asset Class]]&lt;&gt;"Local","y",R$11=$E883,"y",Table1[[#This Row],[Asset Class]]="Local","")</f>
        <v/>
      </c>
      <c r="S883" s="358" t="str" cm="1">
        <f t="array" ref="S883">_xlfn.IFS(Table1[[#This Row],[Asset Class]]&lt;&gt;"Local","y",S$11=$E883,"y",Table1[[#This Row],[Asset Class]]="Local","")</f>
        <v/>
      </c>
      <c r="U883" s="109" t="str">
        <f>IF(Table1[[#This Row],[Asset Class]]&lt;&gt;"Local",0.25,IF(P883="y",1,""))</f>
        <v/>
      </c>
      <c r="V883" s="435">
        <f>IF(Table1[[#This Row],[Asset Class]]&lt;&gt;"Local",0.25,IF(Q883="y",1,""))</f>
        <v>1</v>
      </c>
      <c r="W883" s="435" t="str">
        <f>IF(Table1[[#This Row],[Asset Class]]&lt;&gt;"Local",0.25,IF(R883="y",1,""))</f>
        <v/>
      </c>
      <c r="X883" s="435" t="str">
        <f>IF(Table1[[#This Row],[Asset Class]]&lt;&gt;"Local",0.25,IF(S883="y",1,""))</f>
        <v/>
      </c>
      <c r="Y883" s="109">
        <f t="shared" si="79"/>
        <v>1</v>
      </c>
      <c r="AA883" s="274" t="str">
        <f t="shared" si="80"/>
        <v/>
      </c>
      <c r="AB883" s="275">
        <f t="shared" si="81"/>
        <v>584853</v>
      </c>
      <c r="AC883" s="275" t="str">
        <f t="shared" si="82"/>
        <v/>
      </c>
      <c r="AD883" s="275" t="str">
        <f t="shared" si="83"/>
        <v/>
      </c>
      <c r="AE883" s="276">
        <f t="shared" si="84"/>
        <v>584853</v>
      </c>
    </row>
    <row r="884" spans="2:31">
      <c r="B884" s="227" t="s">
        <v>1517</v>
      </c>
      <c r="C884" s="228" t="s">
        <v>1518</v>
      </c>
      <c r="D884" s="228" t="s">
        <v>105</v>
      </c>
      <c r="E884" s="228" t="s">
        <v>142</v>
      </c>
      <c r="F884" s="258" t="s">
        <v>107</v>
      </c>
      <c r="G884" s="374">
        <v>0.5</v>
      </c>
      <c r="H884" s="377">
        <v>15387.607145114131</v>
      </c>
      <c r="I884" s="382">
        <v>406.79298511948269</v>
      </c>
      <c r="J884" s="349">
        <f>Table1[[#This Row],[Embellishment Area (m2)]]*Table1[[#This Row],[Construction Unit Rate ($/m)]]*Table1[[#This Row],[Embellishment Area Factor]]</f>
        <v>3129785.322203429</v>
      </c>
      <c r="K884" s="263">
        <v>30775.214290228261</v>
      </c>
      <c r="L884" s="354">
        <v>77.249060510664719</v>
      </c>
      <c r="M884" s="101">
        <f>Table1[[#This Row],[Size of land (m2)]]*Table1[[#This Row],[Land Unit Rate ($/m2)]]</f>
        <v>2377356.3909345167</v>
      </c>
      <c r="N884" s="261">
        <v>2021</v>
      </c>
      <c r="O884" s="219">
        <f>ROUND(IF(Table1[[#This Row],[Valuation Year]]=2016,(Table1[[#This Row],[Total Construction Cost ($)]]+Table1[[#This Row],[Land Value]])*('General Input Sheet'!$G$38/'General Input Sheet'!$G$43),Table1[[#This Row],[Total Construction Cost ($)]]+Table1[[#This Row],[Land Value]]),0)</f>
        <v>5507142</v>
      </c>
      <c r="P884" s="139" t="str" cm="1">
        <f t="array" ref="P884">_xlfn.IFS(Table1[[#This Row],[Asset Class]]&lt;&gt;"Local","y",P$11=$E884,"y",Table1[[#This Row],[Asset Class]]="Local","")</f>
        <v>y</v>
      </c>
      <c r="Q884" s="99" t="str" cm="1">
        <f t="array" ref="Q884">_xlfn.IFS(Table1[[#This Row],[Asset Class]]&lt;&gt;"Local","y",Q$11=$E884,"y",Table1[[#This Row],[Asset Class]]="Local","")</f>
        <v>y</v>
      </c>
      <c r="R884" s="99" t="str" cm="1">
        <f t="array" ref="R884">_xlfn.IFS(Table1[[#This Row],[Asset Class]]&lt;&gt;"Local","y",R$11=$E884,"y",Table1[[#This Row],[Asset Class]]="Local","")</f>
        <v>y</v>
      </c>
      <c r="S884" s="358" t="str" cm="1">
        <f t="array" ref="S884">_xlfn.IFS(Table1[[#This Row],[Asset Class]]&lt;&gt;"Local","y",S$11=$E884,"y",Table1[[#This Row],[Asset Class]]="Local","")</f>
        <v>y</v>
      </c>
      <c r="U884" s="109">
        <f>IF(Table1[[#This Row],[Asset Class]]&lt;&gt;"Local",0.25,IF(P884="y",1,""))</f>
        <v>0.25</v>
      </c>
      <c r="V884" s="435">
        <f>IF(Table1[[#This Row],[Asset Class]]&lt;&gt;"Local",0.25,IF(Q884="y",1,""))</f>
        <v>0.25</v>
      </c>
      <c r="W884" s="435">
        <f>IF(Table1[[#This Row],[Asset Class]]&lt;&gt;"Local",0.25,IF(R884="y",1,""))</f>
        <v>0.25</v>
      </c>
      <c r="X884" s="435">
        <f>IF(Table1[[#This Row],[Asset Class]]&lt;&gt;"Local",0.25,IF(S884="y",1,""))</f>
        <v>0.25</v>
      </c>
      <c r="Y884" s="109">
        <f t="shared" si="79"/>
        <v>1</v>
      </c>
      <c r="AA884" s="274">
        <f t="shared" si="80"/>
        <v>1376785.5</v>
      </c>
      <c r="AB884" s="275">
        <f t="shared" si="81"/>
        <v>1376785.5</v>
      </c>
      <c r="AC884" s="275">
        <f t="shared" si="82"/>
        <v>1376785.5</v>
      </c>
      <c r="AD884" s="275">
        <f t="shared" si="83"/>
        <v>1376785.5</v>
      </c>
      <c r="AE884" s="276">
        <f t="shared" si="84"/>
        <v>5507142</v>
      </c>
    </row>
    <row r="885" spans="2:31">
      <c r="B885" s="227" t="s">
        <v>1519</v>
      </c>
      <c r="C885" s="228" t="s">
        <v>1520</v>
      </c>
      <c r="D885" s="228" t="s">
        <v>105</v>
      </c>
      <c r="E885" s="228" t="s">
        <v>106</v>
      </c>
      <c r="F885" s="258" t="s">
        <v>102</v>
      </c>
      <c r="G885" s="374">
        <v>0.5</v>
      </c>
      <c r="H885" s="377">
        <v>31721.447767845431</v>
      </c>
      <c r="I885" s="382">
        <v>295.91815694928124</v>
      </c>
      <c r="J885" s="349">
        <f>Table1[[#This Row],[Embellishment Area (m2)]]*Table1[[#This Row],[Construction Unit Rate ($/m)]]*Table1[[#This Row],[Embellishment Area Factor]]</f>
        <v>4693476.1796118561</v>
      </c>
      <c r="K885" s="263">
        <v>0</v>
      </c>
      <c r="L885" s="354">
        <v>157.26221918381682</v>
      </c>
      <c r="M885" s="101">
        <f>Table1[[#This Row],[Size of land (m2)]]*Table1[[#This Row],[Land Unit Rate ($/m2)]]</f>
        <v>0</v>
      </c>
      <c r="N885" s="261">
        <v>2021</v>
      </c>
      <c r="O885" s="219">
        <f>ROUND(IF(Table1[[#This Row],[Valuation Year]]=2016,(Table1[[#This Row],[Total Construction Cost ($)]]+Table1[[#This Row],[Land Value]])*('General Input Sheet'!$G$38/'General Input Sheet'!$G$43),Table1[[#This Row],[Total Construction Cost ($)]]+Table1[[#This Row],[Land Value]]),0)</f>
        <v>4693476</v>
      </c>
      <c r="P885" s="139" t="str" cm="1">
        <f t="array" ref="P885">_xlfn.IFS(Table1[[#This Row],[Asset Class]]&lt;&gt;"Local","y",P$11=$E885,"y",Table1[[#This Row],[Asset Class]]="Local","")</f>
        <v>y</v>
      </c>
      <c r="Q885" s="99" t="str" cm="1">
        <f t="array" ref="Q885">_xlfn.IFS(Table1[[#This Row],[Asset Class]]&lt;&gt;"Local","y",Q$11=$E885,"y",Table1[[#This Row],[Asset Class]]="Local","")</f>
        <v>y</v>
      </c>
      <c r="R885" s="99" t="str" cm="1">
        <f t="array" ref="R885">_xlfn.IFS(Table1[[#This Row],[Asset Class]]&lt;&gt;"Local","y",R$11=$E885,"y",Table1[[#This Row],[Asset Class]]="Local","")</f>
        <v>y</v>
      </c>
      <c r="S885" s="358" t="str" cm="1">
        <f t="array" ref="S885">_xlfn.IFS(Table1[[#This Row],[Asset Class]]&lt;&gt;"Local","y",S$11=$E885,"y",Table1[[#This Row],[Asset Class]]="Local","")</f>
        <v>y</v>
      </c>
      <c r="U885" s="109">
        <f>IF(Table1[[#This Row],[Asset Class]]&lt;&gt;"Local",0.25,IF(P885="y",1,""))</f>
        <v>0.25</v>
      </c>
      <c r="V885" s="435">
        <f>IF(Table1[[#This Row],[Asset Class]]&lt;&gt;"Local",0.25,IF(Q885="y",1,""))</f>
        <v>0.25</v>
      </c>
      <c r="W885" s="435">
        <f>IF(Table1[[#This Row],[Asset Class]]&lt;&gt;"Local",0.25,IF(R885="y",1,""))</f>
        <v>0.25</v>
      </c>
      <c r="X885" s="435">
        <f>IF(Table1[[#This Row],[Asset Class]]&lt;&gt;"Local",0.25,IF(S885="y",1,""))</f>
        <v>0.25</v>
      </c>
      <c r="Y885" s="109">
        <f t="shared" si="79"/>
        <v>1</v>
      </c>
      <c r="AA885" s="274">
        <f t="shared" si="80"/>
        <v>1173369</v>
      </c>
      <c r="AB885" s="275">
        <f t="shared" si="81"/>
        <v>1173369</v>
      </c>
      <c r="AC885" s="275">
        <f t="shared" si="82"/>
        <v>1173369</v>
      </c>
      <c r="AD885" s="275">
        <f t="shared" si="83"/>
        <v>1173369</v>
      </c>
      <c r="AE885" s="276">
        <f t="shared" si="84"/>
        <v>4693476</v>
      </c>
    </row>
    <row r="886" spans="2:31">
      <c r="B886" s="227" t="s">
        <v>1519</v>
      </c>
      <c r="C886" s="228" t="s">
        <v>1521</v>
      </c>
      <c r="D886" s="228" t="s">
        <v>105</v>
      </c>
      <c r="E886" s="228" t="s">
        <v>106</v>
      </c>
      <c r="F886" s="258" t="s">
        <v>135</v>
      </c>
      <c r="G886" s="374">
        <v>0.5</v>
      </c>
      <c r="H886" s="377">
        <v>77534.740936812697</v>
      </c>
      <c r="I886" s="382">
        <v>295.91815694928124</v>
      </c>
      <c r="J886" s="349">
        <f>Table1[[#This Row],[Embellishment Area (m2)]]*Table1[[#This Row],[Construction Unit Rate ($/m)]]*Table1[[#This Row],[Embellishment Area Factor]]</f>
        <v>11471968.8187808</v>
      </c>
      <c r="K886" s="263">
        <v>0</v>
      </c>
      <c r="L886" s="354">
        <v>157.26221918381682</v>
      </c>
      <c r="M886" s="101">
        <f>Table1[[#This Row],[Size of land (m2)]]*Table1[[#This Row],[Land Unit Rate ($/m2)]]</f>
        <v>0</v>
      </c>
      <c r="N886" s="261">
        <v>2021</v>
      </c>
      <c r="O886" s="219">
        <f>ROUND(IF(Table1[[#This Row],[Valuation Year]]=2016,(Table1[[#This Row],[Total Construction Cost ($)]]+Table1[[#This Row],[Land Value]])*('General Input Sheet'!$G$38/'General Input Sheet'!$G$43),Table1[[#This Row],[Total Construction Cost ($)]]+Table1[[#This Row],[Land Value]]),0)</f>
        <v>11471969</v>
      </c>
      <c r="P886" s="139" t="str" cm="1">
        <f t="array" ref="P886">_xlfn.IFS(Table1[[#This Row],[Asset Class]]&lt;&gt;"Local","y",P$11=$E886,"y",Table1[[#This Row],[Asset Class]]="Local","")</f>
        <v>y</v>
      </c>
      <c r="Q886" s="99" t="str" cm="1">
        <f t="array" ref="Q886">_xlfn.IFS(Table1[[#This Row],[Asset Class]]&lt;&gt;"Local","y",Q$11=$E886,"y",Table1[[#This Row],[Asset Class]]="Local","")</f>
        <v>y</v>
      </c>
      <c r="R886" s="99" t="str" cm="1">
        <f t="array" ref="R886">_xlfn.IFS(Table1[[#This Row],[Asset Class]]&lt;&gt;"Local","y",R$11=$E886,"y",Table1[[#This Row],[Asset Class]]="Local","")</f>
        <v>y</v>
      </c>
      <c r="S886" s="358" t="str" cm="1">
        <f t="array" ref="S886">_xlfn.IFS(Table1[[#This Row],[Asset Class]]&lt;&gt;"Local","y",S$11=$E886,"y",Table1[[#This Row],[Asset Class]]="Local","")</f>
        <v>y</v>
      </c>
      <c r="U886" s="109">
        <f>IF(Table1[[#This Row],[Asset Class]]&lt;&gt;"Local",0.25,IF(P886="y",1,""))</f>
        <v>0.25</v>
      </c>
      <c r="V886" s="435">
        <f>IF(Table1[[#This Row],[Asset Class]]&lt;&gt;"Local",0.25,IF(Q886="y",1,""))</f>
        <v>0.25</v>
      </c>
      <c r="W886" s="435">
        <f>IF(Table1[[#This Row],[Asset Class]]&lt;&gt;"Local",0.25,IF(R886="y",1,""))</f>
        <v>0.25</v>
      </c>
      <c r="X886" s="435">
        <f>IF(Table1[[#This Row],[Asset Class]]&lt;&gt;"Local",0.25,IF(S886="y",1,""))</f>
        <v>0.25</v>
      </c>
      <c r="Y886" s="109">
        <f t="shared" si="79"/>
        <v>1</v>
      </c>
      <c r="AA886" s="274">
        <f t="shared" si="80"/>
        <v>2867992.25</v>
      </c>
      <c r="AB886" s="275">
        <f t="shared" si="81"/>
        <v>2867992.25</v>
      </c>
      <c r="AC886" s="275">
        <f t="shared" si="82"/>
        <v>2867992.25</v>
      </c>
      <c r="AD886" s="275">
        <f t="shared" si="83"/>
        <v>2867992.25</v>
      </c>
      <c r="AE886" s="276">
        <f t="shared" si="84"/>
        <v>11471969</v>
      </c>
    </row>
    <row r="887" spans="2:31">
      <c r="B887" s="227" t="s">
        <v>1522</v>
      </c>
      <c r="C887" s="228" t="s">
        <v>1523</v>
      </c>
      <c r="D887" s="228" t="s">
        <v>100</v>
      </c>
      <c r="E887" s="228" t="s">
        <v>106</v>
      </c>
      <c r="F887" s="258" t="s">
        <v>102</v>
      </c>
      <c r="G887" s="374">
        <v>0.5</v>
      </c>
      <c r="H887" s="377">
        <v>9182.7030769461744</v>
      </c>
      <c r="I887" s="382">
        <v>407.064610062648</v>
      </c>
      <c r="J887" s="349">
        <f>Table1[[#This Row],[Embellishment Area (m2)]]*Table1[[#This Row],[Construction Unit Rate ($/m)]]*Table1[[#This Row],[Embellishment Area Factor]]</f>
        <v>1868976.7236690861</v>
      </c>
      <c r="K887" s="263">
        <v>0</v>
      </c>
      <c r="L887" s="354">
        <v>112.7890879358248</v>
      </c>
      <c r="M887" s="101">
        <f>Table1[[#This Row],[Size of land (m2)]]*Table1[[#This Row],[Land Unit Rate ($/m2)]]</f>
        <v>0</v>
      </c>
      <c r="N887" s="261">
        <v>2021</v>
      </c>
      <c r="O887" s="219">
        <f>ROUND(IF(Table1[[#This Row],[Valuation Year]]=2016,(Table1[[#This Row],[Total Construction Cost ($)]]+Table1[[#This Row],[Land Value]])*('General Input Sheet'!$G$38/'General Input Sheet'!$G$43),Table1[[#This Row],[Total Construction Cost ($)]]+Table1[[#This Row],[Land Value]]),0)</f>
        <v>1868977</v>
      </c>
      <c r="P887" s="139" t="str" cm="1">
        <f t="array" ref="P887">_xlfn.IFS(Table1[[#This Row],[Asset Class]]&lt;&gt;"Local","y",P$11=$E887,"y",Table1[[#This Row],[Asset Class]]="Local","")</f>
        <v>y</v>
      </c>
      <c r="Q887" s="99" t="str" cm="1">
        <f t="array" ref="Q887">_xlfn.IFS(Table1[[#This Row],[Asset Class]]&lt;&gt;"Local","y",Q$11=$E887,"y",Table1[[#This Row],[Asset Class]]="Local","")</f>
        <v>y</v>
      </c>
      <c r="R887" s="99" t="str" cm="1">
        <f t="array" ref="R887">_xlfn.IFS(Table1[[#This Row],[Asset Class]]&lt;&gt;"Local","y",R$11=$E887,"y",Table1[[#This Row],[Asset Class]]="Local","")</f>
        <v>y</v>
      </c>
      <c r="S887" s="358" t="str" cm="1">
        <f t="array" ref="S887">_xlfn.IFS(Table1[[#This Row],[Asset Class]]&lt;&gt;"Local","y",S$11=$E887,"y",Table1[[#This Row],[Asset Class]]="Local","")</f>
        <v>y</v>
      </c>
      <c r="U887" s="109">
        <f>IF(Table1[[#This Row],[Asset Class]]&lt;&gt;"Local",0.25,IF(P887="y",1,""))</f>
        <v>0.25</v>
      </c>
      <c r="V887" s="435">
        <f>IF(Table1[[#This Row],[Asset Class]]&lt;&gt;"Local",0.25,IF(Q887="y",1,""))</f>
        <v>0.25</v>
      </c>
      <c r="W887" s="435">
        <f>IF(Table1[[#This Row],[Asset Class]]&lt;&gt;"Local",0.25,IF(R887="y",1,""))</f>
        <v>0.25</v>
      </c>
      <c r="X887" s="435">
        <f>IF(Table1[[#This Row],[Asset Class]]&lt;&gt;"Local",0.25,IF(S887="y",1,""))</f>
        <v>0.25</v>
      </c>
      <c r="Y887" s="109">
        <f t="shared" si="79"/>
        <v>1</v>
      </c>
      <c r="AA887" s="274">
        <f t="shared" si="80"/>
        <v>467244.25</v>
      </c>
      <c r="AB887" s="275">
        <f t="shared" si="81"/>
        <v>467244.25</v>
      </c>
      <c r="AC887" s="275">
        <f t="shared" si="82"/>
        <v>467244.25</v>
      </c>
      <c r="AD887" s="275">
        <f t="shared" si="83"/>
        <v>467244.25</v>
      </c>
      <c r="AE887" s="276">
        <f t="shared" si="84"/>
        <v>1868977</v>
      </c>
    </row>
    <row r="888" spans="2:31">
      <c r="B888" s="227" t="s">
        <v>1524</v>
      </c>
      <c r="C888" s="228" t="s">
        <v>1525</v>
      </c>
      <c r="D888" s="228" t="s">
        <v>100</v>
      </c>
      <c r="E888" s="228" t="s">
        <v>106</v>
      </c>
      <c r="F888" s="258" t="s">
        <v>102</v>
      </c>
      <c r="G888" s="374">
        <v>0.5</v>
      </c>
      <c r="H888" s="377">
        <v>12955.355776991901</v>
      </c>
      <c r="I888" s="382">
        <v>407.064610062648</v>
      </c>
      <c r="J888" s="349">
        <f>Table1[[#This Row],[Embellishment Area (m2)]]*Table1[[#This Row],[Construction Unit Rate ($/m)]]*Table1[[#This Row],[Embellishment Area Factor]]</f>
        <v>2636833.4237920409</v>
      </c>
      <c r="K888" s="263">
        <v>25910.711553983801</v>
      </c>
      <c r="L888" s="354">
        <v>112.7890879358248</v>
      </c>
      <c r="M888" s="101">
        <f>Table1[[#This Row],[Size of land (m2)]]*Table1[[#This Row],[Land Unit Rate ($/m2)]]</f>
        <v>2922445.5239420705</v>
      </c>
      <c r="N888" s="261">
        <v>2021</v>
      </c>
      <c r="O888" s="219">
        <f>ROUND(IF(Table1[[#This Row],[Valuation Year]]=2016,(Table1[[#This Row],[Total Construction Cost ($)]]+Table1[[#This Row],[Land Value]])*('General Input Sheet'!$G$38/'General Input Sheet'!$G$43),Table1[[#This Row],[Total Construction Cost ($)]]+Table1[[#This Row],[Land Value]]),0)</f>
        <v>5559279</v>
      </c>
      <c r="P888" s="139" t="str" cm="1">
        <f t="array" ref="P888">_xlfn.IFS(Table1[[#This Row],[Asset Class]]&lt;&gt;"Local","y",P$11=$E888,"y",Table1[[#This Row],[Asset Class]]="Local","")</f>
        <v>y</v>
      </c>
      <c r="Q888" s="99" t="str" cm="1">
        <f t="array" ref="Q888">_xlfn.IFS(Table1[[#This Row],[Asset Class]]&lt;&gt;"Local","y",Q$11=$E888,"y",Table1[[#This Row],[Asset Class]]="Local","")</f>
        <v>y</v>
      </c>
      <c r="R888" s="99" t="str" cm="1">
        <f t="array" ref="R888">_xlfn.IFS(Table1[[#This Row],[Asset Class]]&lt;&gt;"Local","y",R$11=$E888,"y",Table1[[#This Row],[Asset Class]]="Local","")</f>
        <v>y</v>
      </c>
      <c r="S888" s="358" t="str" cm="1">
        <f t="array" ref="S888">_xlfn.IFS(Table1[[#This Row],[Asset Class]]&lt;&gt;"Local","y",S$11=$E888,"y",Table1[[#This Row],[Asset Class]]="Local","")</f>
        <v>y</v>
      </c>
      <c r="U888" s="109">
        <f>IF(Table1[[#This Row],[Asset Class]]&lt;&gt;"Local",0.25,IF(P888="y",1,""))</f>
        <v>0.25</v>
      </c>
      <c r="V888" s="435">
        <f>IF(Table1[[#This Row],[Asset Class]]&lt;&gt;"Local",0.25,IF(Q888="y",1,""))</f>
        <v>0.25</v>
      </c>
      <c r="W888" s="435">
        <f>IF(Table1[[#This Row],[Asset Class]]&lt;&gt;"Local",0.25,IF(R888="y",1,""))</f>
        <v>0.25</v>
      </c>
      <c r="X888" s="435">
        <f>IF(Table1[[#This Row],[Asset Class]]&lt;&gt;"Local",0.25,IF(S888="y",1,""))</f>
        <v>0.25</v>
      </c>
      <c r="Y888" s="109">
        <f t="shared" si="79"/>
        <v>1</v>
      </c>
      <c r="AA888" s="274">
        <f t="shared" si="80"/>
        <v>1389819.75</v>
      </c>
      <c r="AB888" s="275">
        <f t="shared" si="81"/>
        <v>1389819.75</v>
      </c>
      <c r="AC888" s="275">
        <f t="shared" si="82"/>
        <v>1389819.75</v>
      </c>
      <c r="AD888" s="275">
        <f t="shared" si="83"/>
        <v>1389819.75</v>
      </c>
      <c r="AE888" s="276">
        <f t="shared" si="84"/>
        <v>5559279</v>
      </c>
    </row>
    <row r="889" spans="2:31">
      <c r="B889" s="227" t="s">
        <v>1526</v>
      </c>
      <c r="C889" s="228" t="s">
        <v>1527</v>
      </c>
      <c r="D889" s="228" t="s">
        <v>105</v>
      </c>
      <c r="E889" s="228" t="s">
        <v>106</v>
      </c>
      <c r="F889" s="258" t="s">
        <v>102</v>
      </c>
      <c r="G889" s="374">
        <v>0.5</v>
      </c>
      <c r="H889" s="377">
        <v>7999.5869758440103</v>
      </c>
      <c r="I889" s="382">
        <v>295.91815694928124</v>
      </c>
      <c r="J889" s="349">
        <f>Table1[[#This Row],[Embellishment Area (m2)]]*Table1[[#This Row],[Construction Unit Rate ($/m)]]*Table1[[#This Row],[Embellishment Area Factor]]</f>
        <v>1183611.517123617</v>
      </c>
      <c r="K889" s="263">
        <v>15999.173951688021</v>
      </c>
      <c r="L889" s="354">
        <v>157.26221918381682</v>
      </c>
      <c r="M889" s="101">
        <f>Table1[[#This Row],[Size of land (m2)]]*Table1[[#This Row],[Land Unit Rate ($/m2)]]</f>
        <v>2516065.6007503741</v>
      </c>
      <c r="N889" s="261">
        <v>2021</v>
      </c>
      <c r="O889" s="219">
        <f>ROUND(IF(Table1[[#This Row],[Valuation Year]]=2016,(Table1[[#This Row],[Total Construction Cost ($)]]+Table1[[#This Row],[Land Value]])*('General Input Sheet'!$G$38/'General Input Sheet'!$G$43),Table1[[#This Row],[Total Construction Cost ($)]]+Table1[[#This Row],[Land Value]]),0)</f>
        <v>3699677</v>
      </c>
      <c r="P889" s="139" t="str" cm="1">
        <f t="array" ref="P889">_xlfn.IFS(Table1[[#This Row],[Asset Class]]&lt;&gt;"Local","y",P$11=$E889,"y",Table1[[#This Row],[Asset Class]]="Local","")</f>
        <v>y</v>
      </c>
      <c r="Q889" s="99" t="str" cm="1">
        <f t="array" ref="Q889">_xlfn.IFS(Table1[[#This Row],[Asset Class]]&lt;&gt;"Local","y",Q$11=$E889,"y",Table1[[#This Row],[Asset Class]]="Local","")</f>
        <v>y</v>
      </c>
      <c r="R889" s="99" t="str" cm="1">
        <f t="array" ref="R889">_xlfn.IFS(Table1[[#This Row],[Asset Class]]&lt;&gt;"Local","y",R$11=$E889,"y",Table1[[#This Row],[Asset Class]]="Local","")</f>
        <v>y</v>
      </c>
      <c r="S889" s="358" t="str" cm="1">
        <f t="array" ref="S889">_xlfn.IFS(Table1[[#This Row],[Asset Class]]&lt;&gt;"Local","y",S$11=$E889,"y",Table1[[#This Row],[Asset Class]]="Local","")</f>
        <v>y</v>
      </c>
      <c r="U889" s="109">
        <f>IF(Table1[[#This Row],[Asset Class]]&lt;&gt;"Local",0.25,IF(P889="y",1,""))</f>
        <v>0.25</v>
      </c>
      <c r="V889" s="435">
        <f>IF(Table1[[#This Row],[Asset Class]]&lt;&gt;"Local",0.25,IF(Q889="y",1,""))</f>
        <v>0.25</v>
      </c>
      <c r="W889" s="435">
        <f>IF(Table1[[#This Row],[Asset Class]]&lt;&gt;"Local",0.25,IF(R889="y",1,""))</f>
        <v>0.25</v>
      </c>
      <c r="X889" s="435">
        <f>IF(Table1[[#This Row],[Asset Class]]&lt;&gt;"Local",0.25,IF(S889="y",1,""))</f>
        <v>0.25</v>
      </c>
      <c r="Y889" s="109">
        <f t="shared" si="79"/>
        <v>1</v>
      </c>
      <c r="AA889" s="274">
        <f t="shared" si="80"/>
        <v>924919.25</v>
      </c>
      <c r="AB889" s="275">
        <f t="shared" si="81"/>
        <v>924919.25</v>
      </c>
      <c r="AC889" s="275">
        <f t="shared" si="82"/>
        <v>924919.25</v>
      </c>
      <c r="AD889" s="275">
        <f t="shared" si="83"/>
        <v>924919.25</v>
      </c>
      <c r="AE889" s="276">
        <f t="shared" si="84"/>
        <v>3699677</v>
      </c>
    </row>
    <row r="890" spans="2:31">
      <c r="B890" s="227" t="s">
        <v>1528</v>
      </c>
      <c r="C890" s="228" t="s">
        <v>1529</v>
      </c>
      <c r="D890" s="228" t="s">
        <v>110</v>
      </c>
      <c r="E890" s="228" t="s">
        <v>106</v>
      </c>
      <c r="F890" s="258" t="s">
        <v>102</v>
      </c>
      <c r="G890" s="374">
        <v>0.5</v>
      </c>
      <c r="H890" s="377">
        <v>5339.218628055085</v>
      </c>
      <c r="I890" s="382">
        <v>111.62041035606889</v>
      </c>
      <c r="J890" s="349">
        <f>Table1[[#This Row],[Embellishment Area (m2)]]*Table1[[#This Row],[Construction Unit Rate ($/m)]]*Table1[[#This Row],[Embellishment Area Factor]]</f>
        <v>297982.88712213788</v>
      </c>
      <c r="K890" s="263">
        <v>10678.43725611017</v>
      </c>
      <c r="L890" s="354">
        <v>66.125722619436161</v>
      </c>
      <c r="M890" s="101">
        <f>Table1[[#This Row],[Size of land (m2)]]*Table1[[#This Row],[Land Unit Rate ($/m2)]]</f>
        <v>706119.38000659412</v>
      </c>
      <c r="N890" s="261">
        <v>2021</v>
      </c>
      <c r="O890" s="219">
        <f>ROUND(IF(Table1[[#This Row],[Valuation Year]]=2016,(Table1[[#This Row],[Total Construction Cost ($)]]+Table1[[#This Row],[Land Value]])*('General Input Sheet'!$G$38/'General Input Sheet'!$G$43),Table1[[#This Row],[Total Construction Cost ($)]]+Table1[[#This Row],[Land Value]]),0)</f>
        <v>1004102</v>
      </c>
      <c r="P890" s="139" t="str" cm="1">
        <f t="array" ref="P890">_xlfn.IFS(Table1[[#This Row],[Asset Class]]&lt;&gt;"Local","y",P$11=$E890,"y",Table1[[#This Row],[Asset Class]]="Local","")</f>
        <v>y</v>
      </c>
      <c r="Q890" s="99" t="str" cm="1">
        <f t="array" ref="Q890">_xlfn.IFS(Table1[[#This Row],[Asset Class]]&lt;&gt;"Local","y",Q$11=$E890,"y",Table1[[#This Row],[Asset Class]]="Local","")</f>
        <v/>
      </c>
      <c r="R890" s="99" t="str" cm="1">
        <f t="array" ref="R890">_xlfn.IFS(Table1[[#This Row],[Asset Class]]&lt;&gt;"Local","y",R$11=$E890,"y",Table1[[#This Row],[Asset Class]]="Local","")</f>
        <v/>
      </c>
      <c r="S890" s="358" t="str" cm="1">
        <f t="array" ref="S890">_xlfn.IFS(Table1[[#This Row],[Asset Class]]&lt;&gt;"Local","y",S$11=$E890,"y",Table1[[#This Row],[Asset Class]]="Local","")</f>
        <v/>
      </c>
      <c r="U890" s="109">
        <f>IF(Table1[[#This Row],[Asset Class]]&lt;&gt;"Local",0.25,IF(P890="y",1,""))</f>
        <v>1</v>
      </c>
      <c r="V890" s="435" t="str">
        <f>IF(Table1[[#This Row],[Asset Class]]&lt;&gt;"Local",0.25,IF(Q890="y",1,""))</f>
        <v/>
      </c>
      <c r="W890" s="435" t="str">
        <f>IF(Table1[[#This Row],[Asset Class]]&lt;&gt;"Local",0.25,IF(R890="y",1,""))</f>
        <v/>
      </c>
      <c r="X890" s="435" t="str">
        <f>IF(Table1[[#This Row],[Asset Class]]&lt;&gt;"Local",0.25,IF(S890="y",1,""))</f>
        <v/>
      </c>
      <c r="Y890" s="109">
        <f t="shared" si="79"/>
        <v>1</v>
      </c>
      <c r="AA890" s="274">
        <f t="shared" si="80"/>
        <v>1004102</v>
      </c>
      <c r="AB890" s="275" t="str">
        <f t="shared" si="81"/>
        <v/>
      </c>
      <c r="AC890" s="275" t="str">
        <f t="shared" si="82"/>
        <v/>
      </c>
      <c r="AD890" s="275" t="str">
        <f t="shared" si="83"/>
        <v/>
      </c>
      <c r="AE890" s="276">
        <f t="shared" si="84"/>
        <v>1004102</v>
      </c>
    </row>
    <row r="891" spans="2:31">
      <c r="B891" s="227" t="s">
        <v>1530</v>
      </c>
      <c r="C891" s="228" t="s">
        <v>1531</v>
      </c>
      <c r="D891" s="228" t="s">
        <v>105</v>
      </c>
      <c r="E891" s="228" t="s">
        <v>106</v>
      </c>
      <c r="F891" s="258" t="s">
        <v>130</v>
      </c>
      <c r="G891" s="374">
        <v>0.5</v>
      </c>
      <c r="H891" s="377">
        <v>192466.55594997574</v>
      </c>
      <c r="I891" s="382">
        <v>295.91815694928124</v>
      </c>
      <c r="J891" s="349">
        <f>Table1[[#This Row],[Embellishment Area (m2)]]*Table1[[#This Row],[Construction Unit Rate ($/m)]]*Table1[[#This Row],[Embellishment Area Factor]]</f>
        <v>28477174.255546268</v>
      </c>
      <c r="K891" s="263">
        <v>384933.11189995147</v>
      </c>
      <c r="L891" s="354">
        <v>157.26221918381682</v>
      </c>
      <c r="M891" s="101">
        <f>Table1[[#This Row],[Size of land (m2)]]*Table1[[#This Row],[Land Unit Rate ($/m2)]]</f>
        <v>60535435.414718859</v>
      </c>
      <c r="N891" s="261">
        <v>2021</v>
      </c>
      <c r="O891" s="219">
        <f>ROUND(IF(Table1[[#This Row],[Valuation Year]]=2016,(Table1[[#This Row],[Total Construction Cost ($)]]+Table1[[#This Row],[Land Value]])*('General Input Sheet'!$G$38/'General Input Sheet'!$G$43),Table1[[#This Row],[Total Construction Cost ($)]]+Table1[[#This Row],[Land Value]]),0)</f>
        <v>89012610</v>
      </c>
      <c r="P891" s="139" t="str" cm="1">
        <f t="array" ref="P891">_xlfn.IFS(Table1[[#This Row],[Asset Class]]&lt;&gt;"Local","y",P$11=$E891,"y",Table1[[#This Row],[Asset Class]]="Local","")</f>
        <v>y</v>
      </c>
      <c r="Q891" s="99" t="str" cm="1">
        <f t="array" ref="Q891">_xlfn.IFS(Table1[[#This Row],[Asset Class]]&lt;&gt;"Local","y",Q$11=$E891,"y",Table1[[#This Row],[Asset Class]]="Local","")</f>
        <v>y</v>
      </c>
      <c r="R891" s="99" t="str" cm="1">
        <f t="array" ref="R891">_xlfn.IFS(Table1[[#This Row],[Asset Class]]&lt;&gt;"Local","y",R$11=$E891,"y",Table1[[#This Row],[Asset Class]]="Local","")</f>
        <v>y</v>
      </c>
      <c r="S891" s="358" t="str" cm="1">
        <f t="array" ref="S891">_xlfn.IFS(Table1[[#This Row],[Asset Class]]&lt;&gt;"Local","y",S$11=$E891,"y",Table1[[#This Row],[Asset Class]]="Local","")</f>
        <v>y</v>
      </c>
      <c r="U891" s="109">
        <f>IF(Table1[[#This Row],[Asset Class]]&lt;&gt;"Local",0.25,IF(P891="y",1,""))</f>
        <v>0.25</v>
      </c>
      <c r="V891" s="435">
        <f>IF(Table1[[#This Row],[Asset Class]]&lt;&gt;"Local",0.25,IF(Q891="y",1,""))</f>
        <v>0.25</v>
      </c>
      <c r="W891" s="435">
        <f>IF(Table1[[#This Row],[Asset Class]]&lt;&gt;"Local",0.25,IF(R891="y",1,""))</f>
        <v>0.25</v>
      </c>
      <c r="X891" s="435">
        <f>IF(Table1[[#This Row],[Asset Class]]&lt;&gt;"Local",0.25,IF(S891="y",1,""))</f>
        <v>0.25</v>
      </c>
      <c r="Y891" s="109">
        <f t="shared" si="79"/>
        <v>1</v>
      </c>
      <c r="AA891" s="274">
        <f t="shared" si="80"/>
        <v>22253152.5</v>
      </c>
      <c r="AB891" s="275">
        <f t="shared" si="81"/>
        <v>22253152.5</v>
      </c>
      <c r="AC891" s="275">
        <f t="shared" si="82"/>
        <v>22253152.5</v>
      </c>
      <c r="AD891" s="275">
        <f t="shared" si="83"/>
        <v>22253152.5</v>
      </c>
      <c r="AE891" s="276">
        <f t="shared" si="84"/>
        <v>89012610</v>
      </c>
    </row>
    <row r="892" spans="2:31">
      <c r="B892" s="227" t="s">
        <v>1532</v>
      </c>
      <c r="C892" s="228" t="s">
        <v>1533</v>
      </c>
      <c r="D892" s="228" t="s">
        <v>110</v>
      </c>
      <c r="E892" s="228" t="s">
        <v>106</v>
      </c>
      <c r="F892" s="258" t="s">
        <v>102</v>
      </c>
      <c r="G892" s="374">
        <v>0.5</v>
      </c>
      <c r="H892" s="377">
        <v>2651.1324116162555</v>
      </c>
      <c r="I892" s="382">
        <v>111.62041035606889</v>
      </c>
      <c r="J892" s="349">
        <f>Table1[[#This Row],[Embellishment Area (m2)]]*Table1[[#This Row],[Construction Unit Rate ($/m)]]*Table1[[#This Row],[Embellishment Area Factor]]</f>
        <v>147960.24384644048</v>
      </c>
      <c r="K892" s="263">
        <v>5302.2648232325109</v>
      </c>
      <c r="L892" s="354">
        <v>66.125722619436161</v>
      </c>
      <c r="M892" s="101">
        <f>Table1[[#This Row],[Size of land (m2)]]*Table1[[#This Row],[Land Unit Rate ($/m2)]]</f>
        <v>350616.09295586671</v>
      </c>
      <c r="N892" s="261">
        <v>2021</v>
      </c>
      <c r="O892" s="219">
        <f>ROUND(IF(Table1[[#This Row],[Valuation Year]]=2016,(Table1[[#This Row],[Total Construction Cost ($)]]+Table1[[#This Row],[Land Value]])*('General Input Sheet'!$G$38/'General Input Sheet'!$G$43),Table1[[#This Row],[Total Construction Cost ($)]]+Table1[[#This Row],[Land Value]]),0)</f>
        <v>498576</v>
      </c>
      <c r="P892" s="139" t="str" cm="1">
        <f t="array" ref="P892">_xlfn.IFS(Table1[[#This Row],[Asset Class]]&lt;&gt;"Local","y",P$11=$E892,"y",Table1[[#This Row],[Asset Class]]="Local","")</f>
        <v>y</v>
      </c>
      <c r="Q892" s="99" t="str" cm="1">
        <f t="array" ref="Q892">_xlfn.IFS(Table1[[#This Row],[Asset Class]]&lt;&gt;"Local","y",Q$11=$E892,"y",Table1[[#This Row],[Asset Class]]="Local","")</f>
        <v/>
      </c>
      <c r="R892" s="99" t="str" cm="1">
        <f t="array" ref="R892">_xlfn.IFS(Table1[[#This Row],[Asset Class]]&lt;&gt;"Local","y",R$11=$E892,"y",Table1[[#This Row],[Asset Class]]="Local","")</f>
        <v/>
      </c>
      <c r="S892" s="358" t="str" cm="1">
        <f t="array" ref="S892">_xlfn.IFS(Table1[[#This Row],[Asset Class]]&lt;&gt;"Local","y",S$11=$E892,"y",Table1[[#This Row],[Asset Class]]="Local","")</f>
        <v/>
      </c>
      <c r="U892" s="109">
        <f>IF(Table1[[#This Row],[Asset Class]]&lt;&gt;"Local",0.25,IF(P892="y",1,""))</f>
        <v>1</v>
      </c>
      <c r="V892" s="435" t="str">
        <f>IF(Table1[[#This Row],[Asset Class]]&lt;&gt;"Local",0.25,IF(Q892="y",1,""))</f>
        <v/>
      </c>
      <c r="W892" s="435" t="str">
        <f>IF(Table1[[#This Row],[Asset Class]]&lt;&gt;"Local",0.25,IF(R892="y",1,""))</f>
        <v/>
      </c>
      <c r="X892" s="435" t="str">
        <f>IF(Table1[[#This Row],[Asset Class]]&lt;&gt;"Local",0.25,IF(S892="y",1,""))</f>
        <v/>
      </c>
      <c r="Y892" s="109">
        <f t="shared" si="79"/>
        <v>1</v>
      </c>
      <c r="AA892" s="274">
        <f t="shared" si="80"/>
        <v>498576</v>
      </c>
      <c r="AB892" s="275" t="str">
        <f t="shared" si="81"/>
        <v/>
      </c>
      <c r="AC892" s="275" t="str">
        <f t="shared" si="82"/>
        <v/>
      </c>
      <c r="AD892" s="275" t="str">
        <f t="shared" si="83"/>
        <v/>
      </c>
      <c r="AE892" s="276">
        <f t="shared" si="84"/>
        <v>498576</v>
      </c>
    </row>
    <row r="893" spans="2:31">
      <c r="B893" s="227" t="s">
        <v>1534</v>
      </c>
      <c r="C893" s="228" t="s">
        <v>1535</v>
      </c>
      <c r="D893" s="228" t="s">
        <v>105</v>
      </c>
      <c r="E893" s="228" t="s">
        <v>106</v>
      </c>
      <c r="F893" s="258" t="s">
        <v>102</v>
      </c>
      <c r="G893" s="374">
        <v>0.5</v>
      </c>
      <c r="H893" s="377">
        <v>15511.55752949962</v>
      </c>
      <c r="I893" s="382">
        <v>295.91815694928124</v>
      </c>
      <c r="J893" s="349">
        <f>Table1[[#This Row],[Embellishment Area (m2)]]*Table1[[#This Row],[Construction Unit Rate ($/m)]]*Table1[[#This Row],[Embellishment Area Factor]]</f>
        <v>2295075.7577711367</v>
      </c>
      <c r="K893" s="263">
        <v>31023.115058999239</v>
      </c>
      <c r="L893" s="354">
        <v>157.26221918381682</v>
      </c>
      <c r="M893" s="101">
        <f>Table1[[#This Row],[Size of land (m2)]]*Table1[[#This Row],[Land Unit Rate ($/m2)]]</f>
        <v>4878763.9201731067</v>
      </c>
      <c r="N893" s="261">
        <v>2021</v>
      </c>
      <c r="O893" s="219">
        <f>ROUND(IF(Table1[[#This Row],[Valuation Year]]=2016,(Table1[[#This Row],[Total Construction Cost ($)]]+Table1[[#This Row],[Land Value]])*('General Input Sheet'!$G$38/'General Input Sheet'!$G$43),Table1[[#This Row],[Total Construction Cost ($)]]+Table1[[#This Row],[Land Value]]),0)</f>
        <v>7173840</v>
      </c>
      <c r="P893" s="139" t="str" cm="1">
        <f t="array" ref="P893">_xlfn.IFS(Table1[[#This Row],[Asset Class]]&lt;&gt;"Local","y",P$11=$E893,"y",Table1[[#This Row],[Asset Class]]="Local","")</f>
        <v>y</v>
      </c>
      <c r="Q893" s="99" t="str" cm="1">
        <f t="array" ref="Q893">_xlfn.IFS(Table1[[#This Row],[Asset Class]]&lt;&gt;"Local","y",Q$11=$E893,"y",Table1[[#This Row],[Asset Class]]="Local","")</f>
        <v>y</v>
      </c>
      <c r="R893" s="99" t="str" cm="1">
        <f t="array" ref="R893">_xlfn.IFS(Table1[[#This Row],[Asset Class]]&lt;&gt;"Local","y",R$11=$E893,"y",Table1[[#This Row],[Asset Class]]="Local","")</f>
        <v>y</v>
      </c>
      <c r="S893" s="358" t="str" cm="1">
        <f t="array" ref="S893">_xlfn.IFS(Table1[[#This Row],[Asset Class]]&lt;&gt;"Local","y",S$11=$E893,"y",Table1[[#This Row],[Asset Class]]="Local","")</f>
        <v>y</v>
      </c>
      <c r="U893" s="109">
        <f>IF(Table1[[#This Row],[Asset Class]]&lt;&gt;"Local",0.25,IF(P893="y",1,""))</f>
        <v>0.25</v>
      </c>
      <c r="V893" s="435">
        <f>IF(Table1[[#This Row],[Asset Class]]&lt;&gt;"Local",0.25,IF(Q893="y",1,""))</f>
        <v>0.25</v>
      </c>
      <c r="W893" s="435">
        <f>IF(Table1[[#This Row],[Asset Class]]&lt;&gt;"Local",0.25,IF(R893="y",1,""))</f>
        <v>0.25</v>
      </c>
      <c r="X893" s="435">
        <f>IF(Table1[[#This Row],[Asset Class]]&lt;&gt;"Local",0.25,IF(S893="y",1,""))</f>
        <v>0.25</v>
      </c>
      <c r="Y893" s="109">
        <f t="shared" si="79"/>
        <v>1</v>
      </c>
      <c r="AA893" s="274">
        <f t="shared" si="80"/>
        <v>1793460</v>
      </c>
      <c r="AB893" s="275">
        <f t="shared" si="81"/>
        <v>1793460</v>
      </c>
      <c r="AC893" s="275">
        <f t="shared" si="82"/>
        <v>1793460</v>
      </c>
      <c r="AD893" s="275">
        <f t="shared" si="83"/>
        <v>1793460</v>
      </c>
      <c r="AE893" s="276">
        <f t="shared" si="84"/>
        <v>7173840</v>
      </c>
    </row>
    <row r="894" spans="2:31">
      <c r="B894" s="227" t="s">
        <v>1534</v>
      </c>
      <c r="C894" s="228" t="s">
        <v>1536</v>
      </c>
      <c r="D894" s="228" t="s">
        <v>105</v>
      </c>
      <c r="E894" s="228" t="s">
        <v>106</v>
      </c>
      <c r="F894" s="258" t="s">
        <v>135</v>
      </c>
      <c r="G894" s="374">
        <v>0.5</v>
      </c>
      <c r="H894" s="377">
        <v>22708.898985010994</v>
      </c>
      <c r="I894" s="382">
        <v>295.91815694928124</v>
      </c>
      <c r="J894" s="349">
        <f>Table1[[#This Row],[Embellishment Area (m2)]]*Table1[[#This Row],[Construction Unit Rate ($/m)]]*Table1[[#This Row],[Embellishment Area Factor]]</f>
        <v>3359987.7669959283</v>
      </c>
      <c r="K894" s="263">
        <v>45417.797970021988</v>
      </c>
      <c r="L894" s="354">
        <v>157.26221918381682</v>
      </c>
      <c r="M894" s="101">
        <f>Table1[[#This Row],[Size of land (m2)]]*Table1[[#This Row],[Land Unit Rate ($/m2)]]</f>
        <v>7142503.6992079085</v>
      </c>
      <c r="N894" s="261">
        <v>2021</v>
      </c>
      <c r="O894" s="219">
        <f>ROUND(IF(Table1[[#This Row],[Valuation Year]]=2016,(Table1[[#This Row],[Total Construction Cost ($)]]+Table1[[#This Row],[Land Value]])*('General Input Sheet'!$G$38/'General Input Sheet'!$G$43),Table1[[#This Row],[Total Construction Cost ($)]]+Table1[[#This Row],[Land Value]]),0)</f>
        <v>10502491</v>
      </c>
      <c r="P894" s="139" t="str" cm="1">
        <f t="array" ref="P894">_xlfn.IFS(Table1[[#This Row],[Asset Class]]&lt;&gt;"Local","y",P$11=$E894,"y",Table1[[#This Row],[Asset Class]]="Local","")</f>
        <v>y</v>
      </c>
      <c r="Q894" s="99" t="str" cm="1">
        <f t="array" ref="Q894">_xlfn.IFS(Table1[[#This Row],[Asset Class]]&lt;&gt;"Local","y",Q$11=$E894,"y",Table1[[#This Row],[Asset Class]]="Local","")</f>
        <v>y</v>
      </c>
      <c r="R894" s="99" t="str" cm="1">
        <f t="array" ref="R894">_xlfn.IFS(Table1[[#This Row],[Asset Class]]&lt;&gt;"Local","y",R$11=$E894,"y",Table1[[#This Row],[Asset Class]]="Local","")</f>
        <v>y</v>
      </c>
      <c r="S894" s="358" t="str" cm="1">
        <f t="array" ref="S894">_xlfn.IFS(Table1[[#This Row],[Asset Class]]&lt;&gt;"Local","y",S$11=$E894,"y",Table1[[#This Row],[Asset Class]]="Local","")</f>
        <v>y</v>
      </c>
      <c r="U894" s="109">
        <f>IF(Table1[[#This Row],[Asset Class]]&lt;&gt;"Local",0.25,IF(P894="y",1,""))</f>
        <v>0.25</v>
      </c>
      <c r="V894" s="435">
        <f>IF(Table1[[#This Row],[Asset Class]]&lt;&gt;"Local",0.25,IF(Q894="y",1,""))</f>
        <v>0.25</v>
      </c>
      <c r="W894" s="435">
        <f>IF(Table1[[#This Row],[Asset Class]]&lt;&gt;"Local",0.25,IF(R894="y",1,""))</f>
        <v>0.25</v>
      </c>
      <c r="X894" s="435">
        <f>IF(Table1[[#This Row],[Asset Class]]&lt;&gt;"Local",0.25,IF(S894="y",1,""))</f>
        <v>0.25</v>
      </c>
      <c r="Y894" s="109">
        <f t="shared" si="79"/>
        <v>1</v>
      </c>
      <c r="AA894" s="274">
        <f t="shared" si="80"/>
        <v>2625622.75</v>
      </c>
      <c r="AB894" s="275">
        <f t="shared" si="81"/>
        <v>2625622.75</v>
      </c>
      <c r="AC894" s="275">
        <f t="shared" si="82"/>
        <v>2625622.75</v>
      </c>
      <c r="AD894" s="275">
        <f t="shared" si="83"/>
        <v>2625622.75</v>
      </c>
      <c r="AE894" s="276">
        <f t="shared" si="84"/>
        <v>10502491</v>
      </c>
    </row>
    <row r="895" spans="2:31">
      <c r="B895" s="227" t="s">
        <v>1537</v>
      </c>
      <c r="C895" s="228" t="s">
        <v>1538</v>
      </c>
      <c r="D895" s="228" t="s">
        <v>110</v>
      </c>
      <c r="E895" s="228" t="s">
        <v>106</v>
      </c>
      <c r="F895" s="258" t="s">
        <v>102</v>
      </c>
      <c r="G895" s="374">
        <v>0.5</v>
      </c>
      <c r="H895" s="377">
        <v>24251.12995258527</v>
      </c>
      <c r="I895" s="382">
        <v>111.62041035606889</v>
      </c>
      <c r="J895" s="349">
        <f>Table1[[#This Row],[Embellishment Area (m2)]]*Table1[[#This Row],[Construction Unit Rate ($/m)]]*Table1[[#This Row],[Embellishment Area Factor]]</f>
        <v>1353460.5384529606</v>
      </c>
      <c r="K895" s="263">
        <v>48502.25990517054</v>
      </c>
      <c r="L895" s="354">
        <v>66.125722619436161</v>
      </c>
      <c r="M895" s="101">
        <f>Table1[[#This Row],[Size of land (m2)]]*Table1[[#This Row],[Land Unit Rate ($/m2)]]</f>
        <v>3207246.9849051069</v>
      </c>
      <c r="N895" s="261">
        <v>2021</v>
      </c>
      <c r="O895" s="219">
        <f>ROUND(IF(Table1[[#This Row],[Valuation Year]]=2016,(Table1[[#This Row],[Total Construction Cost ($)]]+Table1[[#This Row],[Land Value]])*('General Input Sheet'!$G$38/'General Input Sheet'!$G$43),Table1[[#This Row],[Total Construction Cost ($)]]+Table1[[#This Row],[Land Value]]),0)</f>
        <v>4560708</v>
      </c>
      <c r="P895" s="139" t="str" cm="1">
        <f t="array" ref="P895">_xlfn.IFS(Table1[[#This Row],[Asset Class]]&lt;&gt;"Local","y",P$11=$E895,"y",Table1[[#This Row],[Asset Class]]="Local","")</f>
        <v>y</v>
      </c>
      <c r="Q895" s="99" t="str" cm="1">
        <f t="array" ref="Q895">_xlfn.IFS(Table1[[#This Row],[Asset Class]]&lt;&gt;"Local","y",Q$11=$E895,"y",Table1[[#This Row],[Asset Class]]="Local","")</f>
        <v/>
      </c>
      <c r="R895" s="99" t="str" cm="1">
        <f t="array" ref="R895">_xlfn.IFS(Table1[[#This Row],[Asset Class]]&lt;&gt;"Local","y",R$11=$E895,"y",Table1[[#This Row],[Asset Class]]="Local","")</f>
        <v/>
      </c>
      <c r="S895" s="358" t="str" cm="1">
        <f t="array" ref="S895">_xlfn.IFS(Table1[[#This Row],[Asset Class]]&lt;&gt;"Local","y",S$11=$E895,"y",Table1[[#This Row],[Asset Class]]="Local","")</f>
        <v/>
      </c>
      <c r="U895" s="109">
        <f>IF(Table1[[#This Row],[Asset Class]]&lt;&gt;"Local",0.25,IF(P895="y",1,""))</f>
        <v>1</v>
      </c>
      <c r="V895" s="435" t="str">
        <f>IF(Table1[[#This Row],[Asset Class]]&lt;&gt;"Local",0.25,IF(Q895="y",1,""))</f>
        <v/>
      </c>
      <c r="W895" s="435" t="str">
        <f>IF(Table1[[#This Row],[Asset Class]]&lt;&gt;"Local",0.25,IF(R895="y",1,""))</f>
        <v/>
      </c>
      <c r="X895" s="435" t="str">
        <f>IF(Table1[[#This Row],[Asset Class]]&lt;&gt;"Local",0.25,IF(S895="y",1,""))</f>
        <v/>
      </c>
      <c r="Y895" s="109">
        <f t="shared" si="79"/>
        <v>1</v>
      </c>
      <c r="AA895" s="274">
        <f t="shared" si="80"/>
        <v>4560708</v>
      </c>
      <c r="AB895" s="275" t="str">
        <f t="shared" si="81"/>
        <v/>
      </c>
      <c r="AC895" s="275" t="str">
        <f t="shared" si="82"/>
        <v/>
      </c>
      <c r="AD895" s="275" t="str">
        <f t="shared" si="83"/>
        <v/>
      </c>
      <c r="AE895" s="276">
        <f t="shared" si="84"/>
        <v>4560708</v>
      </c>
    </row>
    <row r="896" spans="2:31">
      <c r="B896" s="227" t="s">
        <v>1539</v>
      </c>
      <c r="C896" s="228" t="s">
        <v>1540</v>
      </c>
      <c r="D896" s="228" t="s">
        <v>110</v>
      </c>
      <c r="E896" s="228" t="s">
        <v>106</v>
      </c>
      <c r="F896" s="258" t="s">
        <v>107</v>
      </c>
      <c r="G896" s="374">
        <v>0.5</v>
      </c>
      <c r="H896" s="377">
        <v>8123.3387338248303</v>
      </c>
      <c r="I896" s="382">
        <v>111.62041035606889</v>
      </c>
      <c r="J896" s="349">
        <f>Table1[[#This Row],[Embellishment Area (m2)]]*Table1[[#This Row],[Construction Unit Rate ($/m)]]*Table1[[#This Row],[Embellishment Area Factor]]</f>
        <v>453365.20146543829</v>
      </c>
      <c r="K896" s="263">
        <v>16246.677467649661</v>
      </c>
      <c r="L896" s="354">
        <v>66.125722619436161</v>
      </c>
      <c r="M896" s="101">
        <f>Table1[[#This Row],[Size of land (m2)]]*Table1[[#This Row],[Land Unit Rate ($/m2)]]</f>
        <v>1074323.287713245</v>
      </c>
      <c r="N896" s="261">
        <v>2021</v>
      </c>
      <c r="O896" s="219">
        <f>ROUND(IF(Table1[[#This Row],[Valuation Year]]=2016,(Table1[[#This Row],[Total Construction Cost ($)]]+Table1[[#This Row],[Land Value]])*('General Input Sheet'!$G$38/'General Input Sheet'!$G$43),Table1[[#This Row],[Total Construction Cost ($)]]+Table1[[#This Row],[Land Value]]),0)</f>
        <v>1527688</v>
      </c>
      <c r="P896" s="139" t="str" cm="1">
        <f t="array" ref="P896">_xlfn.IFS(Table1[[#This Row],[Asset Class]]&lt;&gt;"Local","y",P$11=$E896,"y",Table1[[#This Row],[Asset Class]]="Local","")</f>
        <v>y</v>
      </c>
      <c r="Q896" s="99" t="str" cm="1">
        <f t="array" ref="Q896">_xlfn.IFS(Table1[[#This Row],[Asset Class]]&lt;&gt;"Local","y",Q$11=$E896,"y",Table1[[#This Row],[Asset Class]]="Local","")</f>
        <v/>
      </c>
      <c r="R896" s="99" t="str" cm="1">
        <f t="array" ref="R896">_xlfn.IFS(Table1[[#This Row],[Asset Class]]&lt;&gt;"Local","y",R$11=$E896,"y",Table1[[#This Row],[Asset Class]]="Local","")</f>
        <v/>
      </c>
      <c r="S896" s="358" t="str" cm="1">
        <f t="array" ref="S896">_xlfn.IFS(Table1[[#This Row],[Asset Class]]&lt;&gt;"Local","y",S$11=$E896,"y",Table1[[#This Row],[Asset Class]]="Local","")</f>
        <v/>
      </c>
      <c r="U896" s="109">
        <f>IF(Table1[[#This Row],[Asset Class]]&lt;&gt;"Local",0.25,IF(P896="y",1,""))</f>
        <v>1</v>
      </c>
      <c r="V896" s="435" t="str">
        <f>IF(Table1[[#This Row],[Asset Class]]&lt;&gt;"Local",0.25,IF(Q896="y",1,""))</f>
        <v/>
      </c>
      <c r="W896" s="435" t="str">
        <f>IF(Table1[[#This Row],[Asset Class]]&lt;&gt;"Local",0.25,IF(R896="y",1,""))</f>
        <v/>
      </c>
      <c r="X896" s="435" t="str">
        <f>IF(Table1[[#This Row],[Asset Class]]&lt;&gt;"Local",0.25,IF(S896="y",1,""))</f>
        <v/>
      </c>
      <c r="Y896" s="109">
        <f t="shared" si="79"/>
        <v>1</v>
      </c>
      <c r="AA896" s="274">
        <f t="shared" si="80"/>
        <v>1527688</v>
      </c>
      <c r="AB896" s="275" t="str">
        <f t="shared" si="81"/>
        <v/>
      </c>
      <c r="AC896" s="275" t="str">
        <f t="shared" si="82"/>
        <v/>
      </c>
      <c r="AD896" s="275" t="str">
        <f t="shared" si="83"/>
        <v/>
      </c>
      <c r="AE896" s="276">
        <f t="shared" si="84"/>
        <v>1527688</v>
      </c>
    </row>
    <row r="897" spans="2:31">
      <c r="B897" s="227" t="s">
        <v>1541</v>
      </c>
      <c r="C897" s="228" t="s">
        <v>1542</v>
      </c>
      <c r="D897" s="228" t="s">
        <v>110</v>
      </c>
      <c r="E897" s="228" t="s">
        <v>106</v>
      </c>
      <c r="F897" s="258" t="s">
        <v>102</v>
      </c>
      <c r="G897" s="374">
        <v>0.5</v>
      </c>
      <c r="H897" s="377">
        <v>17991.98942376034</v>
      </c>
      <c r="I897" s="382">
        <v>111.62041035606889</v>
      </c>
      <c r="J897" s="349">
        <f>Table1[[#This Row],[Embellishment Area (m2)]]*Table1[[#This Row],[Construction Unit Rate ($/m)]]*Table1[[#This Row],[Embellishment Area Factor]]</f>
        <v>1004136.6213010903</v>
      </c>
      <c r="K897" s="263">
        <v>35983.978847520681</v>
      </c>
      <c r="L897" s="354">
        <v>66.125722619436161</v>
      </c>
      <c r="M897" s="101">
        <f>Table1[[#This Row],[Size of land (m2)]]*Table1[[#This Row],[Land Unit Rate ($/m2)]]</f>
        <v>2379466.6040148106</v>
      </c>
      <c r="N897" s="261">
        <v>2021</v>
      </c>
      <c r="O897" s="219">
        <f>ROUND(IF(Table1[[#This Row],[Valuation Year]]=2016,(Table1[[#This Row],[Total Construction Cost ($)]]+Table1[[#This Row],[Land Value]])*('General Input Sheet'!$G$38/'General Input Sheet'!$G$43),Table1[[#This Row],[Total Construction Cost ($)]]+Table1[[#This Row],[Land Value]]),0)</f>
        <v>3383603</v>
      </c>
      <c r="P897" s="139" t="str" cm="1">
        <f t="array" ref="P897">_xlfn.IFS(Table1[[#This Row],[Asset Class]]&lt;&gt;"Local","y",P$11=$E897,"y",Table1[[#This Row],[Asset Class]]="Local","")</f>
        <v>y</v>
      </c>
      <c r="Q897" s="99" t="str" cm="1">
        <f t="array" ref="Q897">_xlfn.IFS(Table1[[#This Row],[Asset Class]]&lt;&gt;"Local","y",Q$11=$E897,"y",Table1[[#This Row],[Asset Class]]="Local","")</f>
        <v/>
      </c>
      <c r="R897" s="99" t="str" cm="1">
        <f t="array" ref="R897">_xlfn.IFS(Table1[[#This Row],[Asset Class]]&lt;&gt;"Local","y",R$11=$E897,"y",Table1[[#This Row],[Asset Class]]="Local","")</f>
        <v/>
      </c>
      <c r="S897" s="358" t="str" cm="1">
        <f t="array" ref="S897">_xlfn.IFS(Table1[[#This Row],[Asset Class]]&lt;&gt;"Local","y",S$11=$E897,"y",Table1[[#This Row],[Asset Class]]="Local","")</f>
        <v/>
      </c>
      <c r="U897" s="109">
        <f>IF(Table1[[#This Row],[Asset Class]]&lt;&gt;"Local",0.25,IF(P897="y",1,""))</f>
        <v>1</v>
      </c>
      <c r="V897" s="435" t="str">
        <f>IF(Table1[[#This Row],[Asset Class]]&lt;&gt;"Local",0.25,IF(Q897="y",1,""))</f>
        <v/>
      </c>
      <c r="W897" s="435" t="str">
        <f>IF(Table1[[#This Row],[Asset Class]]&lt;&gt;"Local",0.25,IF(R897="y",1,""))</f>
        <v/>
      </c>
      <c r="X897" s="435" t="str">
        <f>IF(Table1[[#This Row],[Asset Class]]&lt;&gt;"Local",0.25,IF(S897="y",1,""))</f>
        <v/>
      </c>
      <c r="Y897" s="109">
        <f t="shared" si="79"/>
        <v>1</v>
      </c>
      <c r="AA897" s="274">
        <f t="shared" si="80"/>
        <v>3383603</v>
      </c>
      <c r="AB897" s="275" t="str">
        <f t="shared" si="81"/>
        <v/>
      </c>
      <c r="AC897" s="275" t="str">
        <f t="shared" si="82"/>
        <v/>
      </c>
      <c r="AD897" s="275" t="str">
        <f t="shared" si="83"/>
        <v/>
      </c>
      <c r="AE897" s="276">
        <f t="shared" si="84"/>
        <v>3383603</v>
      </c>
    </row>
    <row r="898" spans="2:31">
      <c r="B898" s="227" t="s">
        <v>1543</v>
      </c>
      <c r="C898" s="228" t="s">
        <v>1544</v>
      </c>
      <c r="D898" s="228" t="s">
        <v>110</v>
      </c>
      <c r="E898" s="228" t="s">
        <v>106</v>
      </c>
      <c r="F898" s="258" t="s">
        <v>107</v>
      </c>
      <c r="G898" s="374">
        <v>0.5</v>
      </c>
      <c r="H898" s="377">
        <v>17831.620554542784</v>
      </c>
      <c r="I898" s="382">
        <v>111.62041035606889</v>
      </c>
      <c r="J898" s="349">
        <f>Table1[[#This Row],[Embellishment Area (m2)]]*Table1[[#This Row],[Construction Unit Rate ($/m)]]*Table1[[#This Row],[Embellishment Area Factor]]</f>
        <v>995186.40180588909</v>
      </c>
      <c r="K898" s="263">
        <v>35663.241109085568</v>
      </c>
      <c r="L898" s="354">
        <v>66.125722619436161</v>
      </c>
      <c r="M898" s="101">
        <f>Table1[[#This Row],[Size of land (m2)]]*Table1[[#This Row],[Land Unit Rate ($/m2)]]</f>
        <v>2358257.589289465</v>
      </c>
      <c r="N898" s="261">
        <v>2021</v>
      </c>
      <c r="O898" s="219">
        <f>ROUND(IF(Table1[[#This Row],[Valuation Year]]=2016,(Table1[[#This Row],[Total Construction Cost ($)]]+Table1[[#This Row],[Land Value]])*('General Input Sheet'!$G$38/'General Input Sheet'!$G$43),Table1[[#This Row],[Total Construction Cost ($)]]+Table1[[#This Row],[Land Value]]),0)</f>
        <v>3353444</v>
      </c>
      <c r="P898" s="139" t="str" cm="1">
        <f t="array" ref="P898">_xlfn.IFS(Table1[[#This Row],[Asset Class]]&lt;&gt;"Local","y",P$11=$E898,"y",Table1[[#This Row],[Asset Class]]="Local","")</f>
        <v>y</v>
      </c>
      <c r="Q898" s="99" t="str" cm="1">
        <f t="array" ref="Q898">_xlfn.IFS(Table1[[#This Row],[Asset Class]]&lt;&gt;"Local","y",Q$11=$E898,"y",Table1[[#This Row],[Asset Class]]="Local","")</f>
        <v/>
      </c>
      <c r="R898" s="99" t="str" cm="1">
        <f t="array" ref="R898">_xlfn.IFS(Table1[[#This Row],[Asset Class]]&lt;&gt;"Local","y",R$11=$E898,"y",Table1[[#This Row],[Asset Class]]="Local","")</f>
        <v/>
      </c>
      <c r="S898" s="358" t="str" cm="1">
        <f t="array" ref="S898">_xlfn.IFS(Table1[[#This Row],[Asset Class]]&lt;&gt;"Local","y",S$11=$E898,"y",Table1[[#This Row],[Asset Class]]="Local","")</f>
        <v/>
      </c>
      <c r="U898" s="109">
        <f>IF(Table1[[#This Row],[Asset Class]]&lt;&gt;"Local",0.25,IF(P898="y",1,""))</f>
        <v>1</v>
      </c>
      <c r="V898" s="435" t="str">
        <f>IF(Table1[[#This Row],[Asset Class]]&lt;&gt;"Local",0.25,IF(Q898="y",1,""))</f>
        <v/>
      </c>
      <c r="W898" s="435" t="str">
        <f>IF(Table1[[#This Row],[Asset Class]]&lt;&gt;"Local",0.25,IF(R898="y",1,""))</f>
        <v/>
      </c>
      <c r="X898" s="435" t="str">
        <f>IF(Table1[[#This Row],[Asset Class]]&lt;&gt;"Local",0.25,IF(S898="y",1,""))</f>
        <v/>
      </c>
      <c r="Y898" s="109">
        <f t="shared" si="79"/>
        <v>1</v>
      </c>
      <c r="AA898" s="274">
        <f t="shared" si="80"/>
        <v>3353444</v>
      </c>
      <c r="AB898" s="275" t="str">
        <f t="shared" si="81"/>
        <v/>
      </c>
      <c r="AC898" s="275" t="str">
        <f t="shared" si="82"/>
        <v/>
      </c>
      <c r="AD898" s="275" t="str">
        <f t="shared" si="83"/>
        <v/>
      </c>
      <c r="AE898" s="276">
        <f t="shared" si="84"/>
        <v>3353444</v>
      </c>
    </row>
    <row r="899" spans="2:31">
      <c r="B899" s="227" t="s">
        <v>1543</v>
      </c>
      <c r="C899" s="228" t="s">
        <v>1545</v>
      </c>
      <c r="D899" s="228" t="s">
        <v>110</v>
      </c>
      <c r="E899" s="228" t="s">
        <v>106</v>
      </c>
      <c r="F899" s="258" t="s">
        <v>107</v>
      </c>
      <c r="G899" s="374">
        <v>0.5</v>
      </c>
      <c r="H899" s="377">
        <v>10604.314821655546</v>
      </c>
      <c r="I899" s="382">
        <v>111.62041035606889</v>
      </c>
      <c r="J899" s="349">
        <f>Table1[[#This Row],[Embellishment Area (m2)]]*Table1[[#This Row],[Construction Unit Rate ($/m)]]*Table1[[#This Row],[Embellishment Area Factor]]</f>
        <v>591828.98596906778</v>
      </c>
      <c r="K899" s="263">
        <v>21208.629643311091</v>
      </c>
      <c r="L899" s="354">
        <v>66.125722619436161</v>
      </c>
      <c r="M899" s="101">
        <f>Table1[[#This Row],[Size of land (m2)]]*Table1[[#This Row],[Land Unit Rate ($/m2)]]</f>
        <v>1402435.9609319405</v>
      </c>
      <c r="N899" s="261">
        <v>2021</v>
      </c>
      <c r="O899" s="219">
        <f>ROUND(IF(Table1[[#This Row],[Valuation Year]]=2016,(Table1[[#This Row],[Total Construction Cost ($)]]+Table1[[#This Row],[Land Value]])*('General Input Sheet'!$G$38/'General Input Sheet'!$G$43),Table1[[#This Row],[Total Construction Cost ($)]]+Table1[[#This Row],[Land Value]]),0)</f>
        <v>1994265</v>
      </c>
      <c r="P899" s="139" t="str" cm="1">
        <f t="array" ref="P899">_xlfn.IFS(Table1[[#This Row],[Asset Class]]&lt;&gt;"Local","y",P$11=$E899,"y",Table1[[#This Row],[Asset Class]]="Local","")</f>
        <v>y</v>
      </c>
      <c r="Q899" s="99" t="str" cm="1">
        <f t="array" ref="Q899">_xlfn.IFS(Table1[[#This Row],[Asset Class]]&lt;&gt;"Local","y",Q$11=$E899,"y",Table1[[#This Row],[Asset Class]]="Local","")</f>
        <v/>
      </c>
      <c r="R899" s="99" t="str" cm="1">
        <f t="array" ref="R899">_xlfn.IFS(Table1[[#This Row],[Asset Class]]&lt;&gt;"Local","y",R$11=$E899,"y",Table1[[#This Row],[Asset Class]]="Local","")</f>
        <v/>
      </c>
      <c r="S899" s="358" t="str" cm="1">
        <f t="array" ref="S899">_xlfn.IFS(Table1[[#This Row],[Asset Class]]&lt;&gt;"Local","y",S$11=$E899,"y",Table1[[#This Row],[Asset Class]]="Local","")</f>
        <v/>
      </c>
      <c r="U899" s="109">
        <f>IF(Table1[[#This Row],[Asset Class]]&lt;&gt;"Local",0.25,IF(P899="y",1,""))</f>
        <v>1</v>
      </c>
      <c r="V899" s="435" t="str">
        <f>IF(Table1[[#This Row],[Asset Class]]&lt;&gt;"Local",0.25,IF(Q899="y",1,""))</f>
        <v/>
      </c>
      <c r="W899" s="435" t="str">
        <f>IF(Table1[[#This Row],[Asset Class]]&lt;&gt;"Local",0.25,IF(R899="y",1,""))</f>
        <v/>
      </c>
      <c r="X899" s="435" t="str">
        <f>IF(Table1[[#This Row],[Asset Class]]&lt;&gt;"Local",0.25,IF(S899="y",1,""))</f>
        <v/>
      </c>
      <c r="Y899" s="109">
        <f t="shared" si="79"/>
        <v>1</v>
      </c>
      <c r="AA899" s="274">
        <f t="shared" si="80"/>
        <v>1994265</v>
      </c>
      <c r="AB899" s="275" t="str">
        <f t="shared" si="81"/>
        <v/>
      </c>
      <c r="AC899" s="275" t="str">
        <f t="shared" si="82"/>
        <v/>
      </c>
      <c r="AD899" s="275" t="str">
        <f t="shared" si="83"/>
        <v/>
      </c>
      <c r="AE899" s="276">
        <f t="shared" si="84"/>
        <v>1994265</v>
      </c>
    </row>
    <row r="900" spans="2:31">
      <c r="B900" s="227" t="s">
        <v>1543</v>
      </c>
      <c r="C900" s="228" t="s">
        <v>1546</v>
      </c>
      <c r="D900" s="228" t="s">
        <v>110</v>
      </c>
      <c r="E900" s="228" t="s">
        <v>106</v>
      </c>
      <c r="F900" s="258" t="s">
        <v>102</v>
      </c>
      <c r="G900" s="374">
        <v>0.5</v>
      </c>
      <c r="H900" s="377">
        <v>10151.720414955706</v>
      </c>
      <c r="I900" s="382">
        <v>111.62041035606889</v>
      </c>
      <c r="J900" s="349">
        <f>Table1[[#This Row],[Embellishment Area (m2)]]*Table1[[#This Row],[Construction Unit Rate ($/m)]]*Table1[[#This Row],[Embellishment Area Factor]]</f>
        <v>566569.59926871886</v>
      </c>
      <c r="K900" s="263">
        <v>20303.440829911411</v>
      </c>
      <c r="L900" s="354">
        <v>66.125722619436161</v>
      </c>
      <c r="M900" s="101">
        <f>Table1[[#This Row],[Size of land (m2)]]*Table1[[#This Row],[Land Unit Rate ($/m2)]]</f>
        <v>1342579.6965388567</v>
      </c>
      <c r="N900" s="261">
        <v>2021</v>
      </c>
      <c r="O900" s="219">
        <f>ROUND(IF(Table1[[#This Row],[Valuation Year]]=2016,(Table1[[#This Row],[Total Construction Cost ($)]]+Table1[[#This Row],[Land Value]])*('General Input Sheet'!$G$38/'General Input Sheet'!$G$43),Table1[[#This Row],[Total Construction Cost ($)]]+Table1[[#This Row],[Land Value]]),0)</f>
        <v>1909149</v>
      </c>
      <c r="P900" s="139" t="str" cm="1">
        <f t="array" ref="P900">_xlfn.IFS(Table1[[#This Row],[Asset Class]]&lt;&gt;"Local","y",P$11=$E900,"y",Table1[[#This Row],[Asset Class]]="Local","")</f>
        <v>y</v>
      </c>
      <c r="Q900" s="99" t="str" cm="1">
        <f t="array" ref="Q900">_xlfn.IFS(Table1[[#This Row],[Asset Class]]&lt;&gt;"Local","y",Q$11=$E900,"y",Table1[[#This Row],[Asset Class]]="Local","")</f>
        <v/>
      </c>
      <c r="R900" s="99" t="str" cm="1">
        <f t="array" ref="R900">_xlfn.IFS(Table1[[#This Row],[Asset Class]]&lt;&gt;"Local","y",R$11=$E900,"y",Table1[[#This Row],[Asset Class]]="Local","")</f>
        <v/>
      </c>
      <c r="S900" s="358" t="str" cm="1">
        <f t="array" ref="S900">_xlfn.IFS(Table1[[#This Row],[Asset Class]]&lt;&gt;"Local","y",S$11=$E900,"y",Table1[[#This Row],[Asset Class]]="Local","")</f>
        <v/>
      </c>
      <c r="U900" s="109">
        <f>IF(Table1[[#This Row],[Asset Class]]&lt;&gt;"Local",0.25,IF(P900="y",1,""))</f>
        <v>1</v>
      </c>
      <c r="V900" s="435" t="str">
        <f>IF(Table1[[#This Row],[Asset Class]]&lt;&gt;"Local",0.25,IF(Q900="y",1,""))</f>
        <v/>
      </c>
      <c r="W900" s="435" t="str">
        <f>IF(Table1[[#This Row],[Asset Class]]&lt;&gt;"Local",0.25,IF(R900="y",1,""))</f>
        <v/>
      </c>
      <c r="X900" s="435" t="str">
        <f>IF(Table1[[#This Row],[Asset Class]]&lt;&gt;"Local",0.25,IF(S900="y",1,""))</f>
        <v/>
      </c>
      <c r="Y900" s="109">
        <f t="shared" si="79"/>
        <v>1</v>
      </c>
      <c r="AA900" s="274">
        <f t="shared" si="80"/>
        <v>1909149</v>
      </c>
      <c r="AB900" s="275" t="str">
        <f t="shared" si="81"/>
        <v/>
      </c>
      <c r="AC900" s="275" t="str">
        <f t="shared" si="82"/>
        <v/>
      </c>
      <c r="AD900" s="275" t="str">
        <f t="shared" si="83"/>
        <v/>
      </c>
      <c r="AE900" s="276">
        <f t="shared" si="84"/>
        <v>1909149</v>
      </c>
    </row>
    <row r="901" spans="2:31">
      <c r="B901" s="227" t="s">
        <v>1543</v>
      </c>
      <c r="C901" s="228" t="s">
        <v>1547</v>
      </c>
      <c r="D901" s="228" t="s">
        <v>110</v>
      </c>
      <c r="E901" s="228" t="s">
        <v>106</v>
      </c>
      <c r="F901" s="258" t="s">
        <v>107</v>
      </c>
      <c r="G901" s="374">
        <v>0.5</v>
      </c>
      <c r="H901" s="377">
        <v>848.35213325551751</v>
      </c>
      <c r="I901" s="382">
        <v>111.62041035606889</v>
      </c>
      <c r="J901" s="349">
        <f>Table1[[#This Row],[Embellishment Area (m2)]]*Table1[[#This Row],[Construction Unit Rate ($/m)]]*Table1[[#This Row],[Embellishment Area Factor]]</f>
        <v>47346.706620213648</v>
      </c>
      <c r="K901" s="263">
        <v>1696.704266511035</v>
      </c>
      <c r="L901" s="354">
        <v>66.125722619436161</v>
      </c>
      <c r="M901" s="101">
        <f>Table1[[#This Row],[Size of land (m2)]]*Table1[[#This Row],[Land Unit Rate ($/m2)]]</f>
        <v>112195.79569452259</v>
      </c>
      <c r="N901" s="261">
        <v>2021</v>
      </c>
      <c r="O901" s="219">
        <f>ROUND(IF(Table1[[#This Row],[Valuation Year]]=2016,(Table1[[#This Row],[Total Construction Cost ($)]]+Table1[[#This Row],[Land Value]])*('General Input Sheet'!$G$38/'General Input Sheet'!$G$43),Table1[[#This Row],[Total Construction Cost ($)]]+Table1[[#This Row],[Land Value]]),0)</f>
        <v>159543</v>
      </c>
      <c r="P901" s="139" t="str" cm="1">
        <f t="array" ref="P901">_xlfn.IFS(Table1[[#This Row],[Asset Class]]&lt;&gt;"Local","y",P$11=$E901,"y",Table1[[#This Row],[Asset Class]]="Local","")</f>
        <v>y</v>
      </c>
      <c r="Q901" s="99" t="str" cm="1">
        <f t="array" ref="Q901">_xlfn.IFS(Table1[[#This Row],[Asset Class]]&lt;&gt;"Local","y",Q$11=$E901,"y",Table1[[#This Row],[Asset Class]]="Local","")</f>
        <v/>
      </c>
      <c r="R901" s="99" t="str" cm="1">
        <f t="array" ref="R901">_xlfn.IFS(Table1[[#This Row],[Asset Class]]&lt;&gt;"Local","y",R$11=$E901,"y",Table1[[#This Row],[Asset Class]]="Local","")</f>
        <v/>
      </c>
      <c r="S901" s="358" t="str" cm="1">
        <f t="array" ref="S901">_xlfn.IFS(Table1[[#This Row],[Asset Class]]&lt;&gt;"Local","y",S$11=$E901,"y",Table1[[#This Row],[Asset Class]]="Local","")</f>
        <v/>
      </c>
      <c r="U901" s="109">
        <f>IF(Table1[[#This Row],[Asset Class]]&lt;&gt;"Local",0.25,IF(P901="y",1,""))</f>
        <v>1</v>
      </c>
      <c r="V901" s="435" t="str">
        <f>IF(Table1[[#This Row],[Asset Class]]&lt;&gt;"Local",0.25,IF(Q901="y",1,""))</f>
        <v/>
      </c>
      <c r="W901" s="435" t="str">
        <f>IF(Table1[[#This Row],[Asset Class]]&lt;&gt;"Local",0.25,IF(R901="y",1,""))</f>
        <v/>
      </c>
      <c r="X901" s="435" t="str">
        <f>IF(Table1[[#This Row],[Asset Class]]&lt;&gt;"Local",0.25,IF(S901="y",1,""))</f>
        <v/>
      </c>
      <c r="Y901" s="109">
        <f t="shared" si="79"/>
        <v>1</v>
      </c>
      <c r="AA901" s="274">
        <f t="shared" si="80"/>
        <v>159543</v>
      </c>
      <c r="AB901" s="275" t="str">
        <f t="shared" si="81"/>
        <v/>
      </c>
      <c r="AC901" s="275" t="str">
        <f t="shared" si="82"/>
        <v/>
      </c>
      <c r="AD901" s="275" t="str">
        <f t="shared" si="83"/>
        <v/>
      </c>
      <c r="AE901" s="276">
        <f t="shared" si="84"/>
        <v>159543</v>
      </c>
    </row>
    <row r="902" spans="2:31">
      <c r="B902" s="227" t="s">
        <v>1543</v>
      </c>
      <c r="C902" s="228" t="s">
        <v>1548</v>
      </c>
      <c r="D902" s="228" t="s">
        <v>110</v>
      </c>
      <c r="E902" s="228" t="s">
        <v>106</v>
      </c>
      <c r="F902" s="258" t="s">
        <v>107</v>
      </c>
      <c r="G902" s="374">
        <v>0.5</v>
      </c>
      <c r="H902" s="377">
        <v>3720.6512861123779</v>
      </c>
      <c r="I902" s="382">
        <v>111.62041035606889</v>
      </c>
      <c r="J902" s="349">
        <f>Table1[[#This Row],[Embellishment Area (m2)]]*Table1[[#This Row],[Construction Unit Rate ($/m)]]*Table1[[#This Row],[Embellishment Area Factor]]</f>
        <v>207650.31167384956</v>
      </c>
      <c r="K902" s="263">
        <v>7441.3025722247557</v>
      </c>
      <c r="L902" s="354">
        <v>66.125722619436161</v>
      </c>
      <c r="M902" s="101">
        <f>Table1[[#This Row],[Size of land (m2)]]*Table1[[#This Row],[Land Unit Rate ($/m2)]]</f>
        <v>492061.50981823099</v>
      </c>
      <c r="N902" s="261">
        <v>2021</v>
      </c>
      <c r="O902" s="219">
        <f>ROUND(IF(Table1[[#This Row],[Valuation Year]]=2016,(Table1[[#This Row],[Total Construction Cost ($)]]+Table1[[#This Row],[Land Value]])*('General Input Sheet'!$G$38/'General Input Sheet'!$G$43),Table1[[#This Row],[Total Construction Cost ($)]]+Table1[[#This Row],[Land Value]]),0)</f>
        <v>699712</v>
      </c>
      <c r="P902" s="139" t="str" cm="1">
        <f t="array" ref="P902">_xlfn.IFS(Table1[[#This Row],[Asset Class]]&lt;&gt;"Local","y",P$11=$E902,"y",Table1[[#This Row],[Asset Class]]="Local","")</f>
        <v>y</v>
      </c>
      <c r="Q902" s="99" t="str" cm="1">
        <f t="array" ref="Q902">_xlfn.IFS(Table1[[#This Row],[Asset Class]]&lt;&gt;"Local","y",Q$11=$E902,"y",Table1[[#This Row],[Asset Class]]="Local","")</f>
        <v/>
      </c>
      <c r="R902" s="99" t="str" cm="1">
        <f t="array" ref="R902">_xlfn.IFS(Table1[[#This Row],[Asset Class]]&lt;&gt;"Local","y",R$11=$E902,"y",Table1[[#This Row],[Asset Class]]="Local","")</f>
        <v/>
      </c>
      <c r="S902" s="358" t="str" cm="1">
        <f t="array" ref="S902">_xlfn.IFS(Table1[[#This Row],[Asset Class]]&lt;&gt;"Local","y",S$11=$E902,"y",Table1[[#This Row],[Asset Class]]="Local","")</f>
        <v/>
      </c>
      <c r="U902" s="109">
        <f>IF(Table1[[#This Row],[Asset Class]]&lt;&gt;"Local",0.25,IF(P902="y",1,""))</f>
        <v>1</v>
      </c>
      <c r="V902" s="435" t="str">
        <f>IF(Table1[[#This Row],[Asset Class]]&lt;&gt;"Local",0.25,IF(Q902="y",1,""))</f>
        <v/>
      </c>
      <c r="W902" s="435" t="str">
        <f>IF(Table1[[#This Row],[Asset Class]]&lt;&gt;"Local",0.25,IF(R902="y",1,""))</f>
        <v/>
      </c>
      <c r="X902" s="435" t="str">
        <f>IF(Table1[[#This Row],[Asset Class]]&lt;&gt;"Local",0.25,IF(S902="y",1,""))</f>
        <v/>
      </c>
      <c r="Y902" s="109">
        <f t="shared" si="79"/>
        <v>1</v>
      </c>
      <c r="AA902" s="274">
        <f t="shared" si="80"/>
        <v>699712</v>
      </c>
      <c r="AB902" s="275" t="str">
        <f t="shared" si="81"/>
        <v/>
      </c>
      <c r="AC902" s="275" t="str">
        <f t="shared" si="82"/>
        <v/>
      </c>
      <c r="AD902" s="275" t="str">
        <f t="shared" si="83"/>
        <v/>
      </c>
      <c r="AE902" s="276">
        <f t="shared" si="84"/>
        <v>699712</v>
      </c>
    </row>
    <row r="903" spans="2:31">
      <c r="B903" s="227" t="s">
        <v>1549</v>
      </c>
      <c r="C903" s="228" t="s">
        <v>1550</v>
      </c>
      <c r="D903" s="228" t="s">
        <v>100</v>
      </c>
      <c r="E903" s="228" t="s">
        <v>106</v>
      </c>
      <c r="F903" s="258" t="s">
        <v>107</v>
      </c>
      <c r="G903" s="374">
        <v>0.5</v>
      </c>
      <c r="H903" s="377">
        <v>3277.257542464175</v>
      </c>
      <c r="I903" s="382">
        <v>407.064610062648</v>
      </c>
      <c r="J903" s="349">
        <f>Table1[[#This Row],[Embellishment Area (m2)]]*Table1[[#This Row],[Construction Unit Rate ($/m)]]*Table1[[#This Row],[Embellishment Area Factor]]</f>
        <v>667027.78179902572</v>
      </c>
      <c r="K903" s="263">
        <v>0</v>
      </c>
      <c r="L903" s="354">
        <v>112.7890879358248</v>
      </c>
      <c r="M903" s="101">
        <f>Table1[[#This Row],[Size of land (m2)]]*Table1[[#This Row],[Land Unit Rate ($/m2)]]</f>
        <v>0</v>
      </c>
      <c r="N903" s="261">
        <v>2021</v>
      </c>
      <c r="O903" s="219">
        <f>ROUND(IF(Table1[[#This Row],[Valuation Year]]=2016,(Table1[[#This Row],[Total Construction Cost ($)]]+Table1[[#This Row],[Land Value]])*('General Input Sheet'!$G$38/'General Input Sheet'!$G$43),Table1[[#This Row],[Total Construction Cost ($)]]+Table1[[#This Row],[Land Value]]),0)</f>
        <v>667028</v>
      </c>
      <c r="P903" s="139" t="str" cm="1">
        <f t="array" ref="P903">_xlfn.IFS(Table1[[#This Row],[Asset Class]]&lt;&gt;"Local","y",P$11=$E903,"y",Table1[[#This Row],[Asset Class]]="Local","")</f>
        <v>y</v>
      </c>
      <c r="Q903" s="99" t="str" cm="1">
        <f t="array" ref="Q903">_xlfn.IFS(Table1[[#This Row],[Asset Class]]&lt;&gt;"Local","y",Q$11=$E903,"y",Table1[[#This Row],[Asset Class]]="Local","")</f>
        <v>y</v>
      </c>
      <c r="R903" s="99" t="str" cm="1">
        <f t="array" ref="R903">_xlfn.IFS(Table1[[#This Row],[Asset Class]]&lt;&gt;"Local","y",R$11=$E903,"y",Table1[[#This Row],[Asset Class]]="Local","")</f>
        <v>y</v>
      </c>
      <c r="S903" s="358" t="str" cm="1">
        <f t="array" ref="S903">_xlfn.IFS(Table1[[#This Row],[Asset Class]]&lt;&gt;"Local","y",S$11=$E903,"y",Table1[[#This Row],[Asset Class]]="Local","")</f>
        <v>y</v>
      </c>
      <c r="U903" s="109">
        <f>IF(Table1[[#This Row],[Asset Class]]&lt;&gt;"Local",0.25,IF(P903="y",1,""))</f>
        <v>0.25</v>
      </c>
      <c r="V903" s="435">
        <f>IF(Table1[[#This Row],[Asset Class]]&lt;&gt;"Local",0.25,IF(Q903="y",1,""))</f>
        <v>0.25</v>
      </c>
      <c r="W903" s="435">
        <f>IF(Table1[[#This Row],[Asset Class]]&lt;&gt;"Local",0.25,IF(R903="y",1,""))</f>
        <v>0.25</v>
      </c>
      <c r="X903" s="435">
        <f>IF(Table1[[#This Row],[Asset Class]]&lt;&gt;"Local",0.25,IF(S903="y",1,""))</f>
        <v>0.25</v>
      </c>
      <c r="Y903" s="109">
        <f t="shared" si="79"/>
        <v>1</v>
      </c>
      <c r="AA903" s="274">
        <f t="shared" si="80"/>
        <v>166757</v>
      </c>
      <c r="AB903" s="275">
        <f t="shared" si="81"/>
        <v>166757</v>
      </c>
      <c r="AC903" s="275">
        <f t="shared" si="82"/>
        <v>166757</v>
      </c>
      <c r="AD903" s="275">
        <f t="shared" si="83"/>
        <v>166757</v>
      </c>
      <c r="AE903" s="276">
        <f t="shared" si="84"/>
        <v>667028</v>
      </c>
    </row>
    <row r="904" spans="2:31">
      <c r="B904" s="227" t="s">
        <v>1549</v>
      </c>
      <c r="C904" s="228" t="s">
        <v>1551</v>
      </c>
      <c r="D904" s="228" t="s">
        <v>100</v>
      </c>
      <c r="E904" s="228" t="s">
        <v>106</v>
      </c>
      <c r="F904" s="258" t="s">
        <v>102</v>
      </c>
      <c r="G904" s="374">
        <v>0.5</v>
      </c>
      <c r="H904" s="377">
        <v>13671.62185294017</v>
      </c>
      <c r="I904" s="382">
        <v>407.064610062648</v>
      </c>
      <c r="J904" s="349">
        <f>Table1[[#This Row],[Embellishment Area (m2)]]*Table1[[#This Row],[Construction Unit Rate ($/m)]]*Table1[[#This Row],[Embellishment Area Factor]]</f>
        <v>2782616.7092455337</v>
      </c>
      <c r="K904" s="263">
        <v>0</v>
      </c>
      <c r="L904" s="354">
        <v>112.7890879358248</v>
      </c>
      <c r="M904" s="101">
        <f>Table1[[#This Row],[Size of land (m2)]]*Table1[[#This Row],[Land Unit Rate ($/m2)]]</f>
        <v>0</v>
      </c>
      <c r="N904" s="261">
        <v>2021</v>
      </c>
      <c r="O904" s="219">
        <f>ROUND(IF(Table1[[#This Row],[Valuation Year]]=2016,(Table1[[#This Row],[Total Construction Cost ($)]]+Table1[[#This Row],[Land Value]])*('General Input Sheet'!$G$38/'General Input Sheet'!$G$43),Table1[[#This Row],[Total Construction Cost ($)]]+Table1[[#This Row],[Land Value]]),0)</f>
        <v>2782617</v>
      </c>
      <c r="P904" s="139" t="str" cm="1">
        <f t="array" ref="P904">_xlfn.IFS(Table1[[#This Row],[Asset Class]]&lt;&gt;"Local","y",P$11=$E904,"y",Table1[[#This Row],[Asset Class]]="Local","")</f>
        <v>y</v>
      </c>
      <c r="Q904" s="99" t="str" cm="1">
        <f t="array" ref="Q904">_xlfn.IFS(Table1[[#This Row],[Asset Class]]&lt;&gt;"Local","y",Q$11=$E904,"y",Table1[[#This Row],[Asset Class]]="Local","")</f>
        <v>y</v>
      </c>
      <c r="R904" s="99" t="str" cm="1">
        <f t="array" ref="R904">_xlfn.IFS(Table1[[#This Row],[Asset Class]]&lt;&gt;"Local","y",R$11=$E904,"y",Table1[[#This Row],[Asset Class]]="Local","")</f>
        <v>y</v>
      </c>
      <c r="S904" s="358" t="str" cm="1">
        <f t="array" ref="S904">_xlfn.IFS(Table1[[#This Row],[Asset Class]]&lt;&gt;"Local","y",S$11=$E904,"y",Table1[[#This Row],[Asset Class]]="Local","")</f>
        <v>y</v>
      </c>
      <c r="U904" s="109">
        <f>IF(Table1[[#This Row],[Asset Class]]&lt;&gt;"Local",0.25,IF(P904="y",1,""))</f>
        <v>0.25</v>
      </c>
      <c r="V904" s="435">
        <f>IF(Table1[[#This Row],[Asset Class]]&lt;&gt;"Local",0.25,IF(Q904="y",1,""))</f>
        <v>0.25</v>
      </c>
      <c r="W904" s="435">
        <f>IF(Table1[[#This Row],[Asset Class]]&lt;&gt;"Local",0.25,IF(R904="y",1,""))</f>
        <v>0.25</v>
      </c>
      <c r="X904" s="435">
        <f>IF(Table1[[#This Row],[Asset Class]]&lt;&gt;"Local",0.25,IF(S904="y",1,""))</f>
        <v>0.25</v>
      </c>
      <c r="Y904" s="109">
        <f t="shared" si="79"/>
        <v>1</v>
      </c>
      <c r="AA904" s="274">
        <f t="shared" si="80"/>
        <v>695654.25</v>
      </c>
      <c r="AB904" s="275">
        <f t="shared" si="81"/>
        <v>695654.25</v>
      </c>
      <c r="AC904" s="275">
        <f t="shared" si="82"/>
        <v>695654.25</v>
      </c>
      <c r="AD904" s="275">
        <f t="shared" si="83"/>
        <v>695654.25</v>
      </c>
      <c r="AE904" s="276">
        <f t="shared" si="84"/>
        <v>2782617</v>
      </c>
    </row>
    <row r="905" spans="2:31">
      <c r="B905" s="227" t="s">
        <v>1552</v>
      </c>
      <c r="C905" s="228" t="s">
        <v>1553</v>
      </c>
      <c r="D905" s="228" t="s">
        <v>105</v>
      </c>
      <c r="E905" s="228" t="s">
        <v>106</v>
      </c>
      <c r="F905" s="258" t="s">
        <v>107</v>
      </c>
      <c r="G905" s="374">
        <v>0.5</v>
      </c>
      <c r="H905" s="377">
        <v>2406.2762488332578</v>
      </c>
      <c r="I905" s="382">
        <v>295.91815694928124</v>
      </c>
      <c r="J905" s="349">
        <f>Table1[[#This Row],[Embellishment Area (m2)]]*Table1[[#This Row],[Construction Unit Rate ($/m)]]*Table1[[#This Row],[Embellishment Area Factor]]</f>
        <v>356030.41633278388</v>
      </c>
      <c r="K905" s="263">
        <v>4812.5524976665156</v>
      </c>
      <c r="L905" s="354">
        <v>157.26221918381682</v>
      </c>
      <c r="M905" s="101">
        <f>Table1[[#This Row],[Size of land (m2)]]*Table1[[#This Row],[Land Unit Rate ($/m2)]]</f>
        <v>756832.68572165666</v>
      </c>
      <c r="N905" s="261">
        <v>2021</v>
      </c>
      <c r="O905" s="219">
        <f>ROUND(IF(Table1[[#This Row],[Valuation Year]]=2016,(Table1[[#This Row],[Total Construction Cost ($)]]+Table1[[#This Row],[Land Value]])*('General Input Sheet'!$G$38/'General Input Sheet'!$G$43),Table1[[#This Row],[Total Construction Cost ($)]]+Table1[[#This Row],[Land Value]]),0)</f>
        <v>1112863</v>
      </c>
      <c r="P905" s="139" t="str" cm="1">
        <f t="array" ref="P905">_xlfn.IFS(Table1[[#This Row],[Asset Class]]&lt;&gt;"Local","y",P$11=$E905,"y",Table1[[#This Row],[Asset Class]]="Local","")</f>
        <v>y</v>
      </c>
      <c r="Q905" s="99" t="str" cm="1">
        <f t="array" ref="Q905">_xlfn.IFS(Table1[[#This Row],[Asset Class]]&lt;&gt;"Local","y",Q$11=$E905,"y",Table1[[#This Row],[Asset Class]]="Local","")</f>
        <v>y</v>
      </c>
      <c r="R905" s="99" t="str" cm="1">
        <f t="array" ref="R905">_xlfn.IFS(Table1[[#This Row],[Asset Class]]&lt;&gt;"Local","y",R$11=$E905,"y",Table1[[#This Row],[Asset Class]]="Local","")</f>
        <v>y</v>
      </c>
      <c r="S905" s="358" t="str" cm="1">
        <f t="array" ref="S905">_xlfn.IFS(Table1[[#This Row],[Asset Class]]&lt;&gt;"Local","y",S$11=$E905,"y",Table1[[#This Row],[Asset Class]]="Local","")</f>
        <v>y</v>
      </c>
      <c r="U905" s="109">
        <f>IF(Table1[[#This Row],[Asset Class]]&lt;&gt;"Local",0.25,IF(P905="y",1,""))</f>
        <v>0.25</v>
      </c>
      <c r="V905" s="435">
        <f>IF(Table1[[#This Row],[Asset Class]]&lt;&gt;"Local",0.25,IF(Q905="y",1,""))</f>
        <v>0.25</v>
      </c>
      <c r="W905" s="435">
        <f>IF(Table1[[#This Row],[Asset Class]]&lt;&gt;"Local",0.25,IF(R905="y",1,""))</f>
        <v>0.25</v>
      </c>
      <c r="X905" s="435">
        <f>IF(Table1[[#This Row],[Asset Class]]&lt;&gt;"Local",0.25,IF(S905="y",1,""))</f>
        <v>0.25</v>
      </c>
      <c r="Y905" s="109">
        <f t="shared" si="79"/>
        <v>1</v>
      </c>
      <c r="AA905" s="274">
        <f t="shared" si="80"/>
        <v>278215.75</v>
      </c>
      <c r="AB905" s="275">
        <f t="shared" si="81"/>
        <v>278215.75</v>
      </c>
      <c r="AC905" s="275">
        <f t="shared" si="82"/>
        <v>278215.75</v>
      </c>
      <c r="AD905" s="275">
        <f t="shared" si="83"/>
        <v>278215.75</v>
      </c>
      <c r="AE905" s="276">
        <f t="shared" si="84"/>
        <v>1112863</v>
      </c>
    </row>
    <row r="906" spans="2:31">
      <c r="B906" s="227" t="s">
        <v>1552</v>
      </c>
      <c r="C906" s="228" t="s">
        <v>1554</v>
      </c>
      <c r="D906" s="228" t="s">
        <v>105</v>
      </c>
      <c r="E906" s="228" t="s">
        <v>106</v>
      </c>
      <c r="F906" s="258" t="s">
        <v>102</v>
      </c>
      <c r="G906" s="374">
        <v>0.5</v>
      </c>
      <c r="H906" s="377">
        <v>6907.6756765326154</v>
      </c>
      <c r="I906" s="382">
        <v>295.91815694928124</v>
      </c>
      <c r="J906" s="349">
        <f>Table1[[#This Row],[Embellishment Area (m2)]]*Table1[[#This Row],[Construction Unit Rate ($/m)]]*Table1[[#This Row],[Embellishment Area Factor]]</f>
        <v>1022053.3275014554</v>
      </c>
      <c r="K906" s="263">
        <v>13815.351353065231</v>
      </c>
      <c r="L906" s="354">
        <v>157.26221918381682</v>
      </c>
      <c r="M906" s="101">
        <f>Table1[[#This Row],[Size of land (m2)]]*Table1[[#This Row],[Land Unit Rate ($/m2)]]</f>
        <v>2172632.8125871848</v>
      </c>
      <c r="N906" s="261">
        <v>2021</v>
      </c>
      <c r="O906" s="219">
        <f>ROUND(IF(Table1[[#This Row],[Valuation Year]]=2016,(Table1[[#This Row],[Total Construction Cost ($)]]+Table1[[#This Row],[Land Value]])*('General Input Sheet'!$G$38/'General Input Sheet'!$G$43),Table1[[#This Row],[Total Construction Cost ($)]]+Table1[[#This Row],[Land Value]]),0)</f>
        <v>3194686</v>
      </c>
      <c r="P906" s="139" t="str" cm="1">
        <f t="array" ref="P906">_xlfn.IFS(Table1[[#This Row],[Asset Class]]&lt;&gt;"Local","y",P$11=$E906,"y",Table1[[#This Row],[Asset Class]]="Local","")</f>
        <v>y</v>
      </c>
      <c r="Q906" s="99" t="str" cm="1">
        <f t="array" ref="Q906">_xlfn.IFS(Table1[[#This Row],[Asset Class]]&lt;&gt;"Local","y",Q$11=$E906,"y",Table1[[#This Row],[Asset Class]]="Local","")</f>
        <v>y</v>
      </c>
      <c r="R906" s="99" t="str" cm="1">
        <f t="array" ref="R906">_xlfn.IFS(Table1[[#This Row],[Asset Class]]&lt;&gt;"Local","y",R$11=$E906,"y",Table1[[#This Row],[Asset Class]]="Local","")</f>
        <v>y</v>
      </c>
      <c r="S906" s="358" t="str" cm="1">
        <f t="array" ref="S906">_xlfn.IFS(Table1[[#This Row],[Asset Class]]&lt;&gt;"Local","y",S$11=$E906,"y",Table1[[#This Row],[Asset Class]]="Local","")</f>
        <v>y</v>
      </c>
      <c r="U906" s="109">
        <f>IF(Table1[[#This Row],[Asset Class]]&lt;&gt;"Local",0.25,IF(P906="y",1,""))</f>
        <v>0.25</v>
      </c>
      <c r="V906" s="435">
        <f>IF(Table1[[#This Row],[Asset Class]]&lt;&gt;"Local",0.25,IF(Q906="y",1,""))</f>
        <v>0.25</v>
      </c>
      <c r="W906" s="435">
        <f>IF(Table1[[#This Row],[Asset Class]]&lt;&gt;"Local",0.25,IF(R906="y",1,""))</f>
        <v>0.25</v>
      </c>
      <c r="X906" s="435">
        <f>IF(Table1[[#This Row],[Asset Class]]&lt;&gt;"Local",0.25,IF(S906="y",1,""))</f>
        <v>0.25</v>
      </c>
      <c r="Y906" s="109">
        <f t="shared" si="79"/>
        <v>1</v>
      </c>
      <c r="AA906" s="274">
        <f t="shared" si="80"/>
        <v>798671.5</v>
      </c>
      <c r="AB906" s="275">
        <f t="shared" si="81"/>
        <v>798671.5</v>
      </c>
      <c r="AC906" s="275">
        <f t="shared" si="82"/>
        <v>798671.5</v>
      </c>
      <c r="AD906" s="275">
        <f t="shared" si="83"/>
        <v>798671.5</v>
      </c>
      <c r="AE906" s="276">
        <f t="shared" si="84"/>
        <v>3194686</v>
      </c>
    </row>
    <row r="907" spans="2:31">
      <c r="B907" s="227" t="s">
        <v>1552</v>
      </c>
      <c r="C907" s="228" t="s">
        <v>1555</v>
      </c>
      <c r="D907" s="228" t="s">
        <v>105</v>
      </c>
      <c r="E907" s="228" t="s">
        <v>106</v>
      </c>
      <c r="F907" s="258" t="s">
        <v>107</v>
      </c>
      <c r="G907" s="374">
        <v>0.5</v>
      </c>
      <c r="H907" s="377">
        <v>9781.030233821215</v>
      </c>
      <c r="I907" s="382">
        <v>295.91815694928124</v>
      </c>
      <c r="J907" s="349">
        <f>Table1[[#This Row],[Embellishment Area (m2)]]*Table1[[#This Row],[Construction Unit Rate ($/m)]]*Table1[[#This Row],[Embellishment Area Factor]]</f>
        <v>1447192.2199287857</v>
      </c>
      <c r="K907" s="263">
        <v>19562.06046764243</v>
      </c>
      <c r="L907" s="354">
        <v>157.26221918381682</v>
      </c>
      <c r="M907" s="101">
        <f>Table1[[#This Row],[Size of land (m2)]]*Table1[[#This Row],[Land Unit Rate ($/m2)]]</f>
        <v>3076373.040949462</v>
      </c>
      <c r="N907" s="261">
        <v>2021</v>
      </c>
      <c r="O907" s="219">
        <f>ROUND(IF(Table1[[#This Row],[Valuation Year]]=2016,(Table1[[#This Row],[Total Construction Cost ($)]]+Table1[[#This Row],[Land Value]])*('General Input Sheet'!$G$38/'General Input Sheet'!$G$43),Table1[[#This Row],[Total Construction Cost ($)]]+Table1[[#This Row],[Land Value]]),0)</f>
        <v>4523565</v>
      </c>
      <c r="P907" s="139" t="str" cm="1">
        <f t="array" ref="P907">_xlfn.IFS(Table1[[#This Row],[Asset Class]]&lt;&gt;"Local","y",P$11=$E907,"y",Table1[[#This Row],[Asset Class]]="Local","")</f>
        <v>y</v>
      </c>
      <c r="Q907" s="99" t="str" cm="1">
        <f t="array" ref="Q907">_xlfn.IFS(Table1[[#This Row],[Asset Class]]&lt;&gt;"Local","y",Q$11=$E907,"y",Table1[[#This Row],[Asset Class]]="Local","")</f>
        <v>y</v>
      </c>
      <c r="R907" s="99" t="str" cm="1">
        <f t="array" ref="R907">_xlfn.IFS(Table1[[#This Row],[Asset Class]]&lt;&gt;"Local","y",R$11=$E907,"y",Table1[[#This Row],[Asset Class]]="Local","")</f>
        <v>y</v>
      </c>
      <c r="S907" s="358" t="str" cm="1">
        <f t="array" ref="S907">_xlfn.IFS(Table1[[#This Row],[Asset Class]]&lt;&gt;"Local","y",S$11=$E907,"y",Table1[[#This Row],[Asset Class]]="Local","")</f>
        <v>y</v>
      </c>
      <c r="U907" s="109">
        <f>IF(Table1[[#This Row],[Asset Class]]&lt;&gt;"Local",0.25,IF(P907="y",1,""))</f>
        <v>0.25</v>
      </c>
      <c r="V907" s="435">
        <f>IF(Table1[[#This Row],[Asset Class]]&lt;&gt;"Local",0.25,IF(Q907="y",1,""))</f>
        <v>0.25</v>
      </c>
      <c r="W907" s="435">
        <f>IF(Table1[[#This Row],[Asset Class]]&lt;&gt;"Local",0.25,IF(R907="y",1,""))</f>
        <v>0.25</v>
      </c>
      <c r="X907" s="435">
        <f>IF(Table1[[#This Row],[Asset Class]]&lt;&gt;"Local",0.25,IF(S907="y",1,""))</f>
        <v>0.25</v>
      </c>
      <c r="Y907" s="109">
        <f t="shared" si="79"/>
        <v>1</v>
      </c>
      <c r="AA907" s="274">
        <f t="shared" si="80"/>
        <v>1130891.25</v>
      </c>
      <c r="AB907" s="275">
        <f t="shared" si="81"/>
        <v>1130891.25</v>
      </c>
      <c r="AC907" s="275">
        <f t="shared" si="82"/>
        <v>1130891.25</v>
      </c>
      <c r="AD907" s="275">
        <f t="shared" si="83"/>
        <v>1130891.25</v>
      </c>
      <c r="AE907" s="276">
        <f t="shared" si="84"/>
        <v>4523565</v>
      </c>
    </row>
    <row r="908" spans="2:31">
      <c r="B908" s="227" t="s">
        <v>1556</v>
      </c>
      <c r="C908" s="228" t="s">
        <v>1557</v>
      </c>
      <c r="D908" s="228" t="s">
        <v>110</v>
      </c>
      <c r="E908" s="228" t="s">
        <v>106</v>
      </c>
      <c r="F908" s="258" t="s">
        <v>107</v>
      </c>
      <c r="G908" s="374">
        <v>0.5</v>
      </c>
      <c r="H908" s="377">
        <v>11762.427701107385</v>
      </c>
      <c r="I908" s="382">
        <v>111.62041035606889</v>
      </c>
      <c r="J908" s="349">
        <f>Table1[[#This Row],[Embellishment Area (m2)]]*Table1[[#This Row],[Construction Unit Rate ($/m)]]*Table1[[#This Row],[Embellishment Area Factor]]</f>
        <v>656463.50339059916</v>
      </c>
      <c r="K908" s="263">
        <v>23524.855402214769</v>
      </c>
      <c r="L908" s="354">
        <v>66.125722619436161</v>
      </c>
      <c r="M908" s="101">
        <f>Table1[[#This Row],[Size of land (m2)]]*Table1[[#This Row],[Land Unit Rate ($/m2)]]</f>
        <v>1555598.0629891981</v>
      </c>
      <c r="N908" s="261">
        <v>2021</v>
      </c>
      <c r="O908" s="219">
        <f>ROUND(IF(Table1[[#This Row],[Valuation Year]]=2016,(Table1[[#This Row],[Total Construction Cost ($)]]+Table1[[#This Row],[Land Value]])*('General Input Sheet'!$G$38/'General Input Sheet'!$G$43),Table1[[#This Row],[Total Construction Cost ($)]]+Table1[[#This Row],[Land Value]]),0)</f>
        <v>2212062</v>
      </c>
      <c r="P908" s="139" t="str" cm="1">
        <f t="array" ref="P908">_xlfn.IFS(Table1[[#This Row],[Asset Class]]&lt;&gt;"Local","y",P$11=$E908,"y",Table1[[#This Row],[Asset Class]]="Local","")</f>
        <v>y</v>
      </c>
      <c r="Q908" s="99" t="str" cm="1">
        <f t="array" ref="Q908">_xlfn.IFS(Table1[[#This Row],[Asset Class]]&lt;&gt;"Local","y",Q$11=$E908,"y",Table1[[#This Row],[Asset Class]]="Local","")</f>
        <v/>
      </c>
      <c r="R908" s="99" t="str" cm="1">
        <f t="array" ref="R908">_xlfn.IFS(Table1[[#This Row],[Asset Class]]&lt;&gt;"Local","y",R$11=$E908,"y",Table1[[#This Row],[Asset Class]]="Local","")</f>
        <v/>
      </c>
      <c r="S908" s="358" t="str" cm="1">
        <f t="array" ref="S908">_xlfn.IFS(Table1[[#This Row],[Asset Class]]&lt;&gt;"Local","y",S$11=$E908,"y",Table1[[#This Row],[Asset Class]]="Local","")</f>
        <v/>
      </c>
      <c r="U908" s="109">
        <f>IF(Table1[[#This Row],[Asset Class]]&lt;&gt;"Local",0.25,IF(P908="y",1,""))</f>
        <v>1</v>
      </c>
      <c r="V908" s="435" t="str">
        <f>IF(Table1[[#This Row],[Asset Class]]&lt;&gt;"Local",0.25,IF(Q908="y",1,""))</f>
        <v/>
      </c>
      <c r="W908" s="435" t="str">
        <f>IF(Table1[[#This Row],[Asset Class]]&lt;&gt;"Local",0.25,IF(R908="y",1,""))</f>
        <v/>
      </c>
      <c r="X908" s="435" t="str">
        <f>IF(Table1[[#This Row],[Asset Class]]&lt;&gt;"Local",0.25,IF(S908="y",1,""))</f>
        <v/>
      </c>
      <c r="Y908" s="109">
        <f t="shared" si="79"/>
        <v>1</v>
      </c>
      <c r="AA908" s="274">
        <f t="shared" si="80"/>
        <v>2212062</v>
      </c>
      <c r="AB908" s="275" t="str">
        <f t="shared" si="81"/>
        <v/>
      </c>
      <c r="AC908" s="275" t="str">
        <f t="shared" si="82"/>
        <v/>
      </c>
      <c r="AD908" s="275" t="str">
        <f t="shared" si="83"/>
        <v/>
      </c>
      <c r="AE908" s="276">
        <f t="shared" si="84"/>
        <v>2212062</v>
      </c>
    </row>
    <row r="909" spans="2:31">
      <c r="B909" s="227" t="s">
        <v>1558</v>
      </c>
      <c r="C909" s="228" t="s">
        <v>1559</v>
      </c>
      <c r="D909" s="228" t="s">
        <v>110</v>
      </c>
      <c r="E909" s="228" t="s">
        <v>106</v>
      </c>
      <c r="F909" s="258" t="s">
        <v>102</v>
      </c>
      <c r="G909" s="374">
        <v>0.5</v>
      </c>
      <c r="H909" s="378">
        <v>5052.9461584109849</v>
      </c>
      <c r="I909" s="382">
        <v>111.62041035606889</v>
      </c>
      <c r="J909" s="349">
        <f>Table1[[#This Row],[Embellishment Area (m2)]]*Table1[[#This Row],[Construction Unit Rate ($/m)]]*Table1[[#This Row],[Embellishment Area Factor]]</f>
        <v>282005.961854478</v>
      </c>
      <c r="K909" s="263">
        <v>10105.89231682197</v>
      </c>
      <c r="L909" s="354">
        <v>66.125722619436161</v>
      </c>
      <c r="M909" s="101">
        <f>Table1[[#This Row],[Size of land (m2)]]*Table1[[#This Row],[Land Unit Rate ($/m2)]]</f>
        <v>668259.43216406065</v>
      </c>
      <c r="N909" s="261">
        <v>2021</v>
      </c>
      <c r="O909" s="101">
        <f>ROUND(IF(Table1[[#This Row],[Valuation Year]]=2016,(Table1[[#This Row],[Total Construction Cost ($)]]+Table1[[#This Row],[Land Value]])*('General Input Sheet'!$G$38/'General Input Sheet'!$G$43),Table1[[#This Row],[Total Construction Cost ($)]]+Table1[[#This Row],[Land Value]]),0)</f>
        <v>950265</v>
      </c>
      <c r="P909" s="139" t="str" cm="1">
        <f t="array" ref="P909">_xlfn.IFS(Table1[[#This Row],[Asset Class]]&lt;&gt;"Local","y",P$11=$E909,"y",Table1[[#This Row],[Asset Class]]="Local","")</f>
        <v>y</v>
      </c>
      <c r="Q909" s="99" t="str" cm="1">
        <f t="array" ref="Q909">_xlfn.IFS(Table1[[#This Row],[Asset Class]]&lt;&gt;"Local","y",Q$11=$E909,"y",Table1[[#This Row],[Asset Class]]="Local","")</f>
        <v/>
      </c>
      <c r="R909" s="99" t="str" cm="1">
        <f t="array" ref="R909">_xlfn.IFS(Table1[[#This Row],[Asset Class]]&lt;&gt;"Local","y",R$11=$E909,"y",Table1[[#This Row],[Asset Class]]="Local","")</f>
        <v/>
      </c>
      <c r="S909" s="358" t="str" cm="1">
        <f t="array" ref="S909">_xlfn.IFS(Table1[[#This Row],[Asset Class]]&lt;&gt;"Local","y",S$11=$E909,"y",Table1[[#This Row],[Asset Class]]="Local","")</f>
        <v/>
      </c>
      <c r="U909" s="109">
        <f>IF(Table1[[#This Row],[Asset Class]]&lt;&gt;"Local",0.25,IF(P909="y",1,""))</f>
        <v>1</v>
      </c>
      <c r="V909" s="435" t="str">
        <f>IF(Table1[[#This Row],[Asset Class]]&lt;&gt;"Local",0.25,IF(Q909="y",1,""))</f>
        <v/>
      </c>
      <c r="W909" s="435" t="str">
        <f>IF(Table1[[#This Row],[Asset Class]]&lt;&gt;"Local",0.25,IF(R909="y",1,""))</f>
        <v/>
      </c>
      <c r="X909" s="435" t="str">
        <f>IF(Table1[[#This Row],[Asset Class]]&lt;&gt;"Local",0.25,IF(S909="y",1,""))</f>
        <v/>
      </c>
      <c r="Y909" s="109">
        <f t="shared" si="79"/>
        <v>1</v>
      </c>
      <c r="AA909" s="274">
        <f t="shared" si="80"/>
        <v>950265</v>
      </c>
      <c r="AB909" s="275" t="str">
        <f t="shared" si="81"/>
        <v/>
      </c>
      <c r="AC909" s="275" t="str">
        <f t="shared" si="82"/>
        <v/>
      </c>
      <c r="AD909" s="275" t="str">
        <f t="shared" si="83"/>
        <v/>
      </c>
      <c r="AE909" s="276">
        <f t="shared" si="84"/>
        <v>950265</v>
      </c>
    </row>
    <row r="910" spans="2:31">
      <c r="B910" s="227" t="s">
        <v>1558</v>
      </c>
      <c r="C910" s="228" t="s">
        <v>1560</v>
      </c>
      <c r="D910" s="228" t="s">
        <v>110</v>
      </c>
      <c r="E910" s="228" t="s">
        <v>106</v>
      </c>
      <c r="F910" s="258" t="s">
        <v>135</v>
      </c>
      <c r="G910" s="374">
        <v>0.5</v>
      </c>
      <c r="H910" s="377">
        <v>5949.4149256583696</v>
      </c>
      <c r="I910" s="382">
        <v>111.62041035606889</v>
      </c>
      <c r="J910" s="349">
        <f>Table1[[#This Row],[Embellishment Area (m2)]]*Table1[[#This Row],[Construction Unit Rate ($/m)]]*Table1[[#This Row],[Embellishment Area Factor]]</f>
        <v>332038.06769025413</v>
      </c>
      <c r="K910" s="263">
        <v>11898.829851316739</v>
      </c>
      <c r="L910" s="354">
        <v>66.125722619436161</v>
      </c>
      <c r="M910" s="101">
        <f>Table1[[#This Row],[Size of land (m2)]]*Table1[[#This Row],[Land Unit Rate ($/m2)]]</f>
        <v>786818.72224403755</v>
      </c>
      <c r="N910" s="261">
        <v>2021</v>
      </c>
      <c r="O910" s="219">
        <f>ROUND(IF(Table1[[#This Row],[Valuation Year]]=2016,(Table1[[#This Row],[Total Construction Cost ($)]]+Table1[[#This Row],[Land Value]])*('General Input Sheet'!$G$38/'General Input Sheet'!$G$43),Table1[[#This Row],[Total Construction Cost ($)]]+Table1[[#This Row],[Land Value]]),0)</f>
        <v>1118857</v>
      </c>
      <c r="P910" s="139" t="str" cm="1">
        <f t="array" ref="P910">_xlfn.IFS(Table1[[#This Row],[Asset Class]]&lt;&gt;"Local","y",P$11=$E910,"y",Table1[[#This Row],[Asset Class]]="Local","")</f>
        <v>y</v>
      </c>
      <c r="Q910" s="99" t="str" cm="1">
        <f t="array" ref="Q910">_xlfn.IFS(Table1[[#This Row],[Asset Class]]&lt;&gt;"Local","y",Q$11=$E910,"y",Table1[[#This Row],[Asset Class]]="Local","")</f>
        <v/>
      </c>
      <c r="R910" s="99" t="str" cm="1">
        <f t="array" ref="R910">_xlfn.IFS(Table1[[#This Row],[Asset Class]]&lt;&gt;"Local","y",R$11=$E910,"y",Table1[[#This Row],[Asset Class]]="Local","")</f>
        <v/>
      </c>
      <c r="S910" s="358" t="str" cm="1">
        <f t="array" ref="S910">_xlfn.IFS(Table1[[#This Row],[Asset Class]]&lt;&gt;"Local","y",S$11=$E910,"y",Table1[[#This Row],[Asset Class]]="Local","")</f>
        <v/>
      </c>
      <c r="U910" s="109">
        <f>IF(Table1[[#This Row],[Asset Class]]&lt;&gt;"Local",0.25,IF(P910="y",1,""))</f>
        <v>1</v>
      </c>
      <c r="V910" s="435" t="str">
        <f>IF(Table1[[#This Row],[Asset Class]]&lt;&gt;"Local",0.25,IF(Q910="y",1,""))</f>
        <v/>
      </c>
      <c r="W910" s="435" t="str">
        <f>IF(Table1[[#This Row],[Asset Class]]&lt;&gt;"Local",0.25,IF(R910="y",1,""))</f>
        <v/>
      </c>
      <c r="X910" s="435" t="str">
        <f>IF(Table1[[#This Row],[Asset Class]]&lt;&gt;"Local",0.25,IF(S910="y",1,""))</f>
        <v/>
      </c>
      <c r="Y910" s="109">
        <f t="shared" si="79"/>
        <v>1</v>
      </c>
      <c r="AA910" s="274">
        <f t="shared" si="80"/>
        <v>1118857</v>
      </c>
      <c r="AB910" s="275" t="str">
        <f t="shared" si="81"/>
        <v/>
      </c>
      <c r="AC910" s="275" t="str">
        <f t="shared" si="82"/>
        <v/>
      </c>
      <c r="AD910" s="275" t="str">
        <f t="shared" si="83"/>
        <v/>
      </c>
      <c r="AE910" s="276">
        <f t="shared" si="84"/>
        <v>1118857</v>
      </c>
    </row>
    <row r="911" spans="2:31">
      <c r="B911" s="227" t="s">
        <v>1561</v>
      </c>
      <c r="C911" s="228" t="s">
        <v>1562</v>
      </c>
      <c r="D911" s="228" t="s">
        <v>110</v>
      </c>
      <c r="E911" s="228" t="s">
        <v>106</v>
      </c>
      <c r="F911" s="258" t="s">
        <v>102</v>
      </c>
      <c r="G911" s="374">
        <v>0.5</v>
      </c>
      <c r="H911" s="377">
        <v>4346.4755806965168</v>
      </c>
      <c r="I911" s="382">
        <v>111.62041035606889</v>
      </c>
      <c r="J911" s="349">
        <f>Table1[[#This Row],[Embellishment Area (m2)]]*Table1[[#This Row],[Construction Unit Rate ($/m)]]*Table1[[#This Row],[Embellishment Area Factor]]</f>
        <v>242577.693959989</v>
      </c>
      <c r="K911" s="263">
        <v>8692.9511613930335</v>
      </c>
      <c r="L911" s="354">
        <v>66.125722619436161</v>
      </c>
      <c r="M911" s="101">
        <f>Table1[[#This Row],[Size of land (m2)]]*Table1[[#This Row],[Land Unit Rate ($/m2)]]</f>
        <v>574827.67724258115</v>
      </c>
      <c r="N911" s="261">
        <v>2021</v>
      </c>
      <c r="O911" s="219">
        <f>ROUND(IF(Table1[[#This Row],[Valuation Year]]=2016,(Table1[[#This Row],[Total Construction Cost ($)]]+Table1[[#This Row],[Land Value]])*('General Input Sheet'!$G$38/'General Input Sheet'!$G$43),Table1[[#This Row],[Total Construction Cost ($)]]+Table1[[#This Row],[Land Value]]),0)</f>
        <v>817405</v>
      </c>
      <c r="P911" s="139" t="str" cm="1">
        <f t="array" ref="P911">_xlfn.IFS(Table1[[#This Row],[Asset Class]]&lt;&gt;"Local","y",P$11=$E911,"y",Table1[[#This Row],[Asset Class]]="Local","")</f>
        <v>y</v>
      </c>
      <c r="Q911" s="99" t="str" cm="1">
        <f t="array" ref="Q911">_xlfn.IFS(Table1[[#This Row],[Asset Class]]&lt;&gt;"Local","y",Q$11=$E911,"y",Table1[[#This Row],[Asset Class]]="Local","")</f>
        <v/>
      </c>
      <c r="R911" s="99" t="str" cm="1">
        <f t="array" ref="R911">_xlfn.IFS(Table1[[#This Row],[Asset Class]]&lt;&gt;"Local","y",R$11=$E911,"y",Table1[[#This Row],[Asset Class]]="Local","")</f>
        <v/>
      </c>
      <c r="S911" s="358" t="str" cm="1">
        <f t="array" ref="S911">_xlfn.IFS(Table1[[#This Row],[Asset Class]]&lt;&gt;"Local","y",S$11=$E911,"y",Table1[[#This Row],[Asset Class]]="Local","")</f>
        <v/>
      </c>
      <c r="U911" s="109">
        <f>IF(Table1[[#This Row],[Asset Class]]&lt;&gt;"Local",0.25,IF(P911="y",1,""))</f>
        <v>1</v>
      </c>
      <c r="V911" s="435" t="str">
        <f>IF(Table1[[#This Row],[Asset Class]]&lt;&gt;"Local",0.25,IF(Q911="y",1,""))</f>
        <v/>
      </c>
      <c r="W911" s="435" t="str">
        <f>IF(Table1[[#This Row],[Asset Class]]&lt;&gt;"Local",0.25,IF(R911="y",1,""))</f>
        <v/>
      </c>
      <c r="X911" s="435" t="str">
        <f>IF(Table1[[#This Row],[Asset Class]]&lt;&gt;"Local",0.25,IF(S911="y",1,""))</f>
        <v/>
      </c>
      <c r="Y911" s="109">
        <f t="shared" ref="Y911:Y974" si="85">SUM(U911:X911)</f>
        <v>1</v>
      </c>
      <c r="AA911" s="274">
        <f t="shared" ref="AA911:AA974" si="86">IF(U911="","",(U911/$Y911)*$O911)</f>
        <v>817405</v>
      </c>
      <c r="AB911" s="275" t="str">
        <f t="shared" ref="AB911:AB974" si="87">IF(V911="","",(V911/$Y911)*$O911)</f>
        <v/>
      </c>
      <c r="AC911" s="275" t="str">
        <f t="shared" ref="AC911:AC974" si="88">IF(W911="","",(W911/$Y911)*$O911)</f>
        <v/>
      </c>
      <c r="AD911" s="275" t="str">
        <f t="shared" ref="AD911:AD974" si="89">IF(X911="","",(X911/$Y911)*$O911)</f>
        <v/>
      </c>
      <c r="AE911" s="276">
        <f t="shared" ref="AE911:AE974" si="90">SUM(AA911:AD911)</f>
        <v>817405</v>
      </c>
    </row>
    <row r="912" spans="2:31">
      <c r="B912" s="227" t="s">
        <v>1563</v>
      </c>
      <c r="C912" s="228" t="s">
        <v>1564</v>
      </c>
      <c r="D912" s="228" t="s">
        <v>110</v>
      </c>
      <c r="E912" s="228" t="s">
        <v>101</v>
      </c>
      <c r="F912" s="258" t="s">
        <v>107</v>
      </c>
      <c r="G912" s="374">
        <v>0.5</v>
      </c>
      <c r="H912" s="377">
        <v>1138.5763538174031</v>
      </c>
      <c r="I912" s="382">
        <v>143.96305955739601</v>
      </c>
      <c r="J912" s="349">
        <f>Table1[[#This Row],[Embellishment Area (m2)]]*Table1[[#This Row],[Construction Unit Rate ($/m)]]*Table1[[#This Row],[Embellishment Area Factor]]</f>
        <v>81956.467717628795</v>
      </c>
      <c r="K912" s="263">
        <v>2277.1527076348061</v>
      </c>
      <c r="L912" s="354">
        <v>39.027494808321961</v>
      </c>
      <c r="M912" s="101">
        <f>Table1[[#This Row],[Size of land (m2)]]*Table1[[#This Row],[Land Unit Rate ($/m2)]]</f>
        <v>88871.565474973686</v>
      </c>
      <c r="N912" s="261">
        <v>2021</v>
      </c>
      <c r="O912" s="219">
        <f>ROUND(IF(Table1[[#This Row],[Valuation Year]]=2016,(Table1[[#This Row],[Total Construction Cost ($)]]+Table1[[#This Row],[Land Value]])*('General Input Sheet'!$G$38/'General Input Sheet'!$G$43),Table1[[#This Row],[Total Construction Cost ($)]]+Table1[[#This Row],[Land Value]]),0)</f>
        <v>170828</v>
      </c>
      <c r="P912" s="139" t="str" cm="1">
        <f t="array" ref="P912">_xlfn.IFS(Table1[[#This Row],[Asset Class]]&lt;&gt;"Local","y",P$11=$E912,"y",Table1[[#This Row],[Asset Class]]="Local","")</f>
        <v/>
      </c>
      <c r="Q912" s="99" t="str" cm="1">
        <f t="array" ref="Q912">_xlfn.IFS(Table1[[#This Row],[Asset Class]]&lt;&gt;"Local","y",Q$11=$E912,"y",Table1[[#This Row],[Asset Class]]="Local","")</f>
        <v/>
      </c>
      <c r="R912" s="99" t="str" cm="1">
        <f t="array" ref="R912">_xlfn.IFS(Table1[[#This Row],[Asset Class]]&lt;&gt;"Local","y",R$11=$E912,"y",Table1[[#This Row],[Asset Class]]="Local","")</f>
        <v>y</v>
      </c>
      <c r="S912" s="358" t="str" cm="1">
        <f t="array" ref="S912">_xlfn.IFS(Table1[[#This Row],[Asset Class]]&lt;&gt;"Local","y",S$11=$E912,"y",Table1[[#This Row],[Asset Class]]="Local","")</f>
        <v/>
      </c>
      <c r="U912" s="109" t="str">
        <f>IF(Table1[[#This Row],[Asset Class]]&lt;&gt;"Local",0.25,IF(P912="y",1,""))</f>
        <v/>
      </c>
      <c r="V912" s="435" t="str">
        <f>IF(Table1[[#This Row],[Asset Class]]&lt;&gt;"Local",0.25,IF(Q912="y",1,""))</f>
        <v/>
      </c>
      <c r="W912" s="435">
        <f>IF(Table1[[#This Row],[Asset Class]]&lt;&gt;"Local",0.25,IF(R912="y",1,""))</f>
        <v>1</v>
      </c>
      <c r="X912" s="435" t="str">
        <f>IF(Table1[[#This Row],[Asset Class]]&lt;&gt;"Local",0.25,IF(S912="y",1,""))</f>
        <v/>
      </c>
      <c r="Y912" s="109">
        <f t="shared" si="85"/>
        <v>1</v>
      </c>
      <c r="AA912" s="274" t="str">
        <f t="shared" si="86"/>
        <v/>
      </c>
      <c r="AB912" s="275" t="str">
        <f t="shared" si="87"/>
        <v/>
      </c>
      <c r="AC912" s="275">
        <f t="shared" si="88"/>
        <v>170828</v>
      </c>
      <c r="AD912" s="275" t="str">
        <f t="shared" si="89"/>
        <v/>
      </c>
      <c r="AE912" s="276">
        <f t="shared" si="90"/>
        <v>170828</v>
      </c>
    </row>
    <row r="913" spans="2:31">
      <c r="B913" s="227" t="s">
        <v>1563</v>
      </c>
      <c r="C913" s="228" t="s">
        <v>1565</v>
      </c>
      <c r="D913" s="228" t="s">
        <v>110</v>
      </c>
      <c r="E913" s="228" t="s">
        <v>101</v>
      </c>
      <c r="F913" s="258" t="s">
        <v>107</v>
      </c>
      <c r="G913" s="374">
        <v>0.5</v>
      </c>
      <c r="H913" s="377">
        <v>607.89435556999501</v>
      </c>
      <c r="I913" s="382">
        <v>143.96305955739601</v>
      </c>
      <c r="J913" s="349">
        <f>Table1[[#This Row],[Embellishment Area (m2)]]*Table1[[#This Row],[Construction Unit Rate ($/m)]]*Table1[[#This Row],[Embellishment Area Factor]]</f>
        <v>43757.165657764031</v>
      </c>
      <c r="K913" s="263">
        <v>1215.78871113999</v>
      </c>
      <c r="L913" s="354">
        <v>39.027494808321961</v>
      </c>
      <c r="M913" s="101">
        <f>Table1[[#This Row],[Size of land (m2)]]*Table1[[#This Row],[Land Unit Rate ($/m2)]]</f>
        <v>47449.187612032409</v>
      </c>
      <c r="N913" s="261">
        <v>2021</v>
      </c>
      <c r="O913" s="219">
        <f>ROUND(IF(Table1[[#This Row],[Valuation Year]]=2016,(Table1[[#This Row],[Total Construction Cost ($)]]+Table1[[#This Row],[Land Value]])*('General Input Sheet'!$G$38/'General Input Sheet'!$G$43),Table1[[#This Row],[Total Construction Cost ($)]]+Table1[[#This Row],[Land Value]]),0)</f>
        <v>91206</v>
      </c>
      <c r="P913" s="139" t="str" cm="1">
        <f t="array" ref="P913">_xlfn.IFS(Table1[[#This Row],[Asset Class]]&lt;&gt;"Local","y",P$11=$E913,"y",Table1[[#This Row],[Asset Class]]="Local","")</f>
        <v/>
      </c>
      <c r="Q913" s="99" t="str" cm="1">
        <f t="array" ref="Q913">_xlfn.IFS(Table1[[#This Row],[Asset Class]]&lt;&gt;"Local","y",Q$11=$E913,"y",Table1[[#This Row],[Asset Class]]="Local","")</f>
        <v/>
      </c>
      <c r="R913" s="99" t="str" cm="1">
        <f t="array" ref="R913">_xlfn.IFS(Table1[[#This Row],[Asset Class]]&lt;&gt;"Local","y",R$11=$E913,"y",Table1[[#This Row],[Asset Class]]="Local","")</f>
        <v>y</v>
      </c>
      <c r="S913" s="358" t="str" cm="1">
        <f t="array" ref="S913">_xlfn.IFS(Table1[[#This Row],[Asset Class]]&lt;&gt;"Local","y",S$11=$E913,"y",Table1[[#This Row],[Asset Class]]="Local","")</f>
        <v/>
      </c>
      <c r="U913" s="109" t="str">
        <f>IF(Table1[[#This Row],[Asset Class]]&lt;&gt;"Local",0.25,IF(P913="y",1,""))</f>
        <v/>
      </c>
      <c r="V913" s="435" t="str">
        <f>IF(Table1[[#This Row],[Asset Class]]&lt;&gt;"Local",0.25,IF(Q913="y",1,""))</f>
        <v/>
      </c>
      <c r="W913" s="435">
        <f>IF(Table1[[#This Row],[Asset Class]]&lt;&gt;"Local",0.25,IF(R913="y",1,""))</f>
        <v>1</v>
      </c>
      <c r="X913" s="435" t="str">
        <f>IF(Table1[[#This Row],[Asset Class]]&lt;&gt;"Local",0.25,IF(S913="y",1,""))</f>
        <v/>
      </c>
      <c r="Y913" s="109">
        <f t="shared" si="85"/>
        <v>1</v>
      </c>
      <c r="AA913" s="274" t="str">
        <f t="shared" si="86"/>
        <v/>
      </c>
      <c r="AB913" s="275" t="str">
        <f t="shared" si="87"/>
        <v/>
      </c>
      <c r="AC913" s="275">
        <f t="shared" si="88"/>
        <v>91206</v>
      </c>
      <c r="AD913" s="275" t="str">
        <f t="shared" si="89"/>
        <v/>
      </c>
      <c r="AE913" s="276">
        <f t="shared" si="90"/>
        <v>91206</v>
      </c>
    </row>
    <row r="914" spans="2:31">
      <c r="B914" s="227" t="s">
        <v>1563</v>
      </c>
      <c r="C914" s="228" t="s">
        <v>1566</v>
      </c>
      <c r="D914" s="228" t="s">
        <v>110</v>
      </c>
      <c r="E914" s="228" t="s">
        <v>101</v>
      </c>
      <c r="F914" s="258" t="s">
        <v>107</v>
      </c>
      <c r="G914" s="374">
        <v>0.5</v>
      </c>
      <c r="H914" s="377">
        <v>1888.7452414212289</v>
      </c>
      <c r="I914" s="382">
        <v>143.96305955739601</v>
      </c>
      <c r="J914" s="349">
        <f>Table1[[#This Row],[Embellishment Area (m2)]]*Table1[[#This Row],[Construction Unit Rate ($/m)]]*Table1[[#This Row],[Embellishment Area Factor]]</f>
        <v>135954.77183973635</v>
      </c>
      <c r="K914" s="263">
        <v>3777.4904828424578</v>
      </c>
      <c r="L914" s="354">
        <v>39.027494808321961</v>
      </c>
      <c r="M914" s="101">
        <f>Table1[[#This Row],[Size of land (m2)]]*Table1[[#This Row],[Land Unit Rate ($/m2)]]</f>
        <v>147425.99020761964</v>
      </c>
      <c r="N914" s="261">
        <v>2021</v>
      </c>
      <c r="O914" s="219">
        <f>ROUND(IF(Table1[[#This Row],[Valuation Year]]=2016,(Table1[[#This Row],[Total Construction Cost ($)]]+Table1[[#This Row],[Land Value]])*('General Input Sheet'!$G$38/'General Input Sheet'!$G$43),Table1[[#This Row],[Total Construction Cost ($)]]+Table1[[#This Row],[Land Value]]),0)</f>
        <v>283381</v>
      </c>
      <c r="P914" s="139" t="str" cm="1">
        <f t="array" ref="P914">_xlfn.IFS(Table1[[#This Row],[Asset Class]]&lt;&gt;"Local","y",P$11=$E914,"y",Table1[[#This Row],[Asset Class]]="Local","")</f>
        <v/>
      </c>
      <c r="Q914" s="99" t="str" cm="1">
        <f t="array" ref="Q914">_xlfn.IFS(Table1[[#This Row],[Asset Class]]&lt;&gt;"Local","y",Q$11=$E914,"y",Table1[[#This Row],[Asset Class]]="Local","")</f>
        <v/>
      </c>
      <c r="R914" s="99" t="str" cm="1">
        <f t="array" ref="R914">_xlfn.IFS(Table1[[#This Row],[Asset Class]]&lt;&gt;"Local","y",R$11=$E914,"y",Table1[[#This Row],[Asset Class]]="Local","")</f>
        <v>y</v>
      </c>
      <c r="S914" s="358" t="str" cm="1">
        <f t="array" ref="S914">_xlfn.IFS(Table1[[#This Row],[Asset Class]]&lt;&gt;"Local","y",S$11=$E914,"y",Table1[[#This Row],[Asset Class]]="Local","")</f>
        <v/>
      </c>
      <c r="U914" s="109" t="str">
        <f>IF(Table1[[#This Row],[Asset Class]]&lt;&gt;"Local",0.25,IF(P914="y",1,""))</f>
        <v/>
      </c>
      <c r="V914" s="435" t="str">
        <f>IF(Table1[[#This Row],[Asset Class]]&lt;&gt;"Local",0.25,IF(Q914="y",1,""))</f>
        <v/>
      </c>
      <c r="W914" s="435">
        <f>IF(Table1[[#This Row],[Asset Class]]&lt;&gt;"Local",0.25,IF(R914="y",1,""))</f>
        <v>1</v>
      </c>
      <c r="X914" s="435" t="str">
        <f>IF(Table1[[#This Row],[Asset Class]]&lt;&gt;"Local",0.25,IF(S914="y",1,""))</f>
        <v/>
      </c>
      <c r="Y914" s="109">
        <f t="shared" si="85"/>
        <v>1</v>
      </c>
      <c r="AA914" s="274" t="str">
        <f t="shared" si="86"/>
        <v/>
      </c>
      <c r="AB914" s="275" t="str">
        <f t="shared" si="87"/>
        <v/>
      </c>
      <c r="AC914" s="275">
        <f t="shared" si="88"/>
        <v>283381</v>
      </c>
      <c r="AD914" s="275" t="str">
        <f t="shared" si="89"/>
        <v/>
      </c>
      <c r="AE914" s="276">
        <f t="shared" si="90"/>
        <v>283381</v>
      </c>
    </row>
    <row r="915" spans="2:31">
      <c r="B915" s="227" t="s">
        <v>1563</v>
      </c>
      <c r="C915" s="228" t="s">
        <v>1567</v>
      </c>
      <c r="D915" s="228" t="s">
        <v>110</v>
      </c>
      <c r="E915" s="228" t="s">
        <v>101</v>
      </c>
      <c r="F915" s="258" t="s">
        <v>102</v>
      </c>
      <c r="G915" s="374">
        <v>0.5</v>
      </c>
      <c r="H915" s="377">
        <v>2314.6941369059355</v>
      </c>
      <c r="I915" s="382">
        <v>143.96305955739601</v>
      </c>
      <c r="J915" s="349">
        <f>Table1[[#This Row],[Embellishment Area (m2)]]*Table1[[#This Row],[Construction Unit Rate ($/m)]]*Table1[[#This Row],[Embellishment Area Factor]]</f>
        <v>166615.22494427228</v>
      </c>
      <c r="K915" s="263">
        <v>4629.3882738118709</v>
      </c>
      <c r="L915" s="354">
        <v>39.027494808321961</v>
      </c>
      <c r="M915" s="101">
        <f>Table1[[#This Row],[Size of land (m2)]]*Table1[[#This Row],[Land Unit Rate ($/m2)]]</f>
        <v>180673.42682189937</v>
      </c>
      <c r="N915" s="261">
        <v>2021</v>
      </c>
      <c r="O915" s="219">
        <f>ROUND(IF(Table1[[#This Row],[Valuation Year]]=2016,(Table1[[#This Row],[Total Construction Cost ($)]]+Table1[[#This Row],[Land Value]])*('General Input Sheet'!$G$38/'General Input Sheet'!$G$43),Table1[[#This Row],[Total Construction Cost ($)]]+Table1[[#This Row],[Land Value]]),0)</f>
        <v>347289</v>
      </c>
      <c r="P915" s="139" t="str" cm="1">
        <f t="array" ref="P915">_xlfn.IFS(Table1[[#This Row],[Asset Class]]&lt;&gt;"Local","y",P$11=$E915,"y",Table1[[#This Row],[Asset Class]]="Local","")</f>
        <v/>
      </c>
      <c r="Q915" s="99" t="str" cm="1">
        <f t="array" ref="Q915">_xlfn.IFS(Table1[[#This Row],[Asset Class]]&lt;&gt;"Local","y",Q$11=$E915,"y",Table1[[#This Row],[Asset Class]]="Local","")</f>
        <v/>
      </c>
      <c r="R915" s="99" t="str" cm="1">
        <f t="array" ref="R915">_xlfn.IFS(Table1[[#This Row],[Asset Class]]&lt;&gt;"Local","y",R$11=$E915,"y",Table1[[#This Row],[Asset Class]]="Local","")</f>
        <v>y</v>
      </c>
      <c r="S915" s="358" t="str" cm="1">
        <f t="array" ref="S915">_xlfn.IFS(Table1[[#This Row],[Asset Class]]&lt;&gt;"Local","y",S$11=$E915,"y",Table1[[#This Row],[Asset Class]]="Local","")</f>
        <v/>
      </c>
      <c r="U915" s="109" t="str">
        <f>IF(Table1[[#This Row],[Asset Class]]&lt;&gt;"Local",0.25,IF(P915="y",1,""))</f>
        <v/>
      </c>
      <c r="V915" s="435" t="str">
        <f>IF(Table1[[#This Row],[Asset Class]]&lt;&gt;"Local",0.25,IF(Q915="y",1,""))</f>
        <v/>
      </c>
      <c r="W915" s="435">
        <f>IF(Table1[[#This Row],[Asset Class]]&lt;&gt;"Local",0.25,IF(R915="y",1,""))</f>
        <v>1</v>
      </c>
      <c r="X915" s="435" t="str">
        <f>IF(Table1[[#This Row],[Asset Class]]&lt;&gt;"Local",0.25,IF(S915="y",1,""))</f>
        <v/>
      </c>
      <c r="Y915" s="109">
        <f t="shared" si="85"/>
        <v>1</v>
      </c>
      <c r="AA915" s="274" t="str">
        <f t="shared" si="86"/>
        <v/>
      </c>
      <c r="AB915" s="275" t="str">
        <f t="shared" si="87"/>
        <v/>
      </c>
      <c r="AC915" s="275">
        <f t="shared" si="88"/>
        <v>347289</v>
      </c>
      <c r="AD915" s="275" t="str">
        <f t="shared" si="89"/>
        <v/>
      </c>
      <c r="AE915" s="276">
        <f t="shared" si="90"/>
        <v>347289</v>
      </c>
    </row>
    <row r="916" spans="2:31">
      <c r="B916" s="227" t="s">
        <v>1568</v>
      </c>
      <c r="C916" s="228" t="s">
        <v>1569</v>
      </c>
      <c r="D916" s="228" t="s">
        <v>110</v>
      </c>
      <c r="E916" s="228" t="s">
        <v>101</v>
      </c>
      <c r="F916" s="258" t="s">
        <v>102</v>
      </c>
      <c r="G916" s="374">
        <v>0.5</v>
      </c>
      <c r="H916" s="377">
        <v>3615.6847539484988</v>
      </c>
      <c r="I916" s="382">
        <v>143.96305955739601</v>
      </c>
      <c r="J916" s="349">
        <f>Table1[[#This Row],[Embellishment Area (m2)]]*Table1[[#This Row],[Construction Unit Rate ($/m)]]*Table1[[#This Row],[Embellishment Area Factor]]</f>
        <v>260262.51978672823</v>
      </c>
      <c r="K916" s="263">
        <v>7231.3695078969977</v>
      </c>
      <c r="L916" s="354">
        <v>39.027494808321961</v>
      </c>
      <c r="M916" s="101">
        <f>Table1[[#This Row],[Size of land (m2)]]*Table1[[#This Row],[Land Unit Rate ($/m2)]]</f>
        <v>282222.2359265078</v>
      </c>
      <c r="N916" s="261">
        <v>2021</v>
      </c>
      <c r="O916" s="219">
        <f>ROUND(IF(Table1[[#This Row],[Valuation Year]]=2016,(Table1[[#This Row],[Total Construction Cost ($)]]+Table1[[#This Row],[Land Value]])*('General Input Sheet'!$G$38/'General Input Sheet'!$G$43),Table1[[#This Row],[Total Construction Cost ($)]]+Table1[[#This Row],[Land Value]]),0)</f>
        <v>542485</v>
      </c>
      <c r="P916" s="139" t="str" cm="1">
        <f t="array" ref="P916">_xlfn.IFS(Table1[[#This Row],[Asset Class]]&lt;&gt;"Local","y",P$11=$E916,"y",Table1[[#This Row],[Asset Class]]="Local","")</f>
        <v/>
      </c>
      <c r="Q916" s="99" t="str" cm="1">
        <f t="array" ref="Q916">_xlfn.IFS(Table1[[#This Row],[Asset Class]]&lt;&gt;"Local","y",Q$11=$E916,"y",Table1[[#This Row],[Asset Class]]="Local","")</f>
        <v/>
      </c>
      <c r="R916" s="99" t="str" cm="1">
        <f t="array" ref="R916">_xlfn.IFS(Table1[[#This Row],[Asset Class]]&lt;&gt;"Local","y",R$11=$E916,"y",Table1[[#This Row],[Asset Class]]="Local","")</f>
        <v>y</v>
      </c>
      <c r="S916" s="358" t="str" cm="1">
        <f t="array" ref="S916">_xlfn.IFS(Table1[[#This Row],[Asset Class]]&lt;&gt;"Local","y",S$11=$E916,"y",Table1[[#This Row],[Asset Class]]="Local","")</f>
        <v/>
      </c>
      <c r="U916" s="109" t="str">
        <f>IF(Table1[[#This Row],[Asset Class]]&lt;&gt;"Local",0.25,IF(P916="y",1,""))</f>
        <v/>
      </c>
      <c r="V916" s="435" t="str">
        <f>IF(Table1[[#This Row],[Asset Class]]&lt;&gt;"Local",0.25,IF(Q916="y",1,""))</f>
        <v/>
      </c>
      <c r="W916" s="435">
        <f>IF(Table1[[#This Row],[Asset Class]]&lt;&gt;"Local",0.25,IF(R916="y",1,""))</f>
        <v>1</v>
      </c>
      <c r="X916" s="435" t="str">
        <f>IF(Table1[[#This Row],[Asset Class]]&lt;&gt;"Local",0.25,IF(S916="y",1,""))</f>
        <v/>
      </c>
      <c r="Y916" s="109">
        <f t="shared" si="85"/>
        <v>1</v>
      </c>
      <c r="AA916" s="274" t="str">
        <f t="shared" si="86"/>
        <v/>
      </c>
      <c r="AB916" s="275" t="str">
        <f t="shared" si="87"/>
        <v/>
      </c>
      <c r="AC916" s="275">
        <f t="shared" si="88"/>
        <v>542485</v>
      </c>
      <c r="AD916" s="275" t="str">
        <f t="shared" si="89"/>
        <v/>
      </c>
      <c r="AE916" s="276">
        <f t="shared" si="90"/>
        <v>542485</v>
      </c>
    </row>
    <row r="917" spans="2:31">
      <c r="B917" s="227" t="s">
        <v>1568</v>
      </c>
      <c r="C917" s="228" t="s">
        <v>1570</v>
      </c>
      <c r="D917" s="228" t="s">
        <v>110</v>
      </c>
      <c r="E917" s="228" t="s">
        <v>101</v>
      </c>
      <c r="F917" s="258" t="s">
        <v>107</v>
      </c>
      <c r="G917" s="374">
        <v>0.5</v>
      </c>
      <c r="H917" s="377">
        <v>5948.7828699786351</v>
      </c>
      <c r="I917" s="382">
        <v>143.96305955739601</v>
      </c>
      <c r="J917" s="349">
        <f>Table1[[#This Row],[Embellishment Area (m2)]]*Table1[[#This Row],[Construction Unit Rate ($/m)]]*Table1[[#This Row],[Embellishment Area Factor]]</f>
        <v>428202.49130237568</v>
      </c>
      <c r="K917" s="263">
        <v>11897.56573995727</v>
      </c>
      <c r="L917" s="354">
        <v>39.027494808321961</v>
      </c>
      <c r="M917" s="101">
        <f>Table1[[#This Row],[Size of land (m2)]]*Table1[[#This Row],[Land Unit Rate ($/m2)]]</f>
        <v>464332.18514785159</v>
      </c>
      <c r="N917" s="261">
        <v>2021</v>
      </c>
      <c r="O917" s="219">
        <f>ROUND(IF(Table1[[#This Row],[Valuation Year]]=2016,(Table1[[#This Row],[Total Construction Cost ($)]]+Table1[[#This Row],[Land Value]])*('General Input Sheet'!$G$38/'General Input Sheet'!$G$43),Table1[[#This Row],[Total Construction Cost ($)]]+Table1[[#This Row],[Land Value]]),0)</f>
        <v>892535</v>
      </c>
      <c r="P917" s="139" t="str" cm="1">
        <f t="array" ref="P917">_xlfn.IFS(Table1[[#This Row],[Asset Class]]&lt;&gt;"Local","y",P$11=$E917,"y",Table1[[#This Row],[Asset Class]]="Local","")</f>
        <v/>
      </c>
      <c r="Q917" s="99" t="str" cm="1">
        <f t="array" ref="Q917">_xlfn.IFS(Table1[[#This Row],[Asset Class]]&lt;&gt;"Local","y",Q$11=$E917,"y",Table1[[#This Row],[Asset Class]]="Local","")</f>
        <v/>
      </c>
      <c r="R917" s="99" t="str" cm="1">
        <f t="array" ref="R917">_xlfn.IFS(Table1[[#This Row],[Asset Class]]&lt;&gt;"Local","y",R$11=$E917,"y",Table1[[#This Row],[Asset Class]]="Local","")</f>
        <v>y</v>
      </c>
      <c r="S917" s="358" t="str" cm="1">
        <f t="array" ref="S917">_xlfn.IFS(Table1[[#This Row],[Asset Class]]&lt;&gt;"Local","y",S$11=$E917,"y",Table1[[#This Row],[Asset Class]]="Local","")</f>
        <v/>
      </c>
      <c r="U917" s="109" t="str">
        <f>IF(Table1[[#This Row],[Asset Class]]&lt;&gt;"Local",0.25,IF(P917="y",1,""))</f>
        <v/>
      </c>
      <c r="V917" s="435" t="str">
        <f>IF(Table1[[#This Row],[Asset Class]]&lt;&gt;"Local",0.25,IF(Q917="y",1,""))</f>
        <v/>
      </c>
      <c r="W917" s="435">
        <f>IF(Table1[[#This Row],[Asset Class]]&lt;&gt;"Local",0.25,IF(R917="y",1,""))</f>
        <v>1</v>
      </c>
      <c r="X917" s="435" t="str">
        <f>IF(Table1[[#This Row],[Asset Class]]&lt;&gt;"Local",0.25,IF(S917="y",1,""))</f>
        <v/>
      </c>
      <c r="Y917" s="109">
        <f t="shared" si="85"/>
        <v>1</v>
      </c>
      <c r="AA917" s="274" t="str">
        <f t="shared" si="86"/>
        <v/>
      </c>
      <c r="AB917" s="275" t="str">
        <f t="shared" si="87"/>
        <v/>
      </c>
      <c r="AC917" s="275">
        <f t="shared" si="88"/>
        <v>892535</v>
      </c>
      <c r="AD917" s="275" t="str">
        <f t="shared" si="89"/>
        <v/>
      </c>
      <c r="AE917" s="276">
        <f t="shared" si="90"/>
        <v>892535</v>
      </c>
    </row>
    <row r="918" spans="2:31">
      <c r="B918" s="227" t="s">
        <v>1571</v>
      </c>
      <c r="C918" s="228" t="s">
        <v>1572</v>
      </c>
      <c r="D918" s="228" t="s">
        <v>110</v>
      </c>
      <c r="E918" s="228" t="s">
        <v>101</v>
      </c>
      <c r="F918" s="258" t="s">
        <v>102</v>
      </c>
      <c r="G918" s="374">
        <v>0.5</v>
      </c>
      <c r="H918" s="377">
        <v>6559.8365587223598</v>
      </c>
      <c r="I918" s="382">
        <v>143.96305955739601</v>
      </c>
      <c r="J918" s="349">
        <f>Table1[[#This Row],[Embellishment Area (m2)]]*Table1[[#This Row],[Construction Unit Rate ($/m)]]*Table1[[#This Row],[Embellishment Area Factor]]</f>
        <v>472187.07059506536</v>
      </c>
      <c r="K918" s="263">
        <v>13119.67311744472</v>
      </c>
      <c r="L918" s="354">
        <v>39.027494808321961</v>
      </c>
      <c r="M918" s="101">
        <f>Table1[[#This Row],[Size of land (m2)]]*Table1[[#This Row],[Land Unit Rate ($/m2)]]</f>
        <v>512027.97447795497</v>
      </c>
      <c r="N918" s="261">
        <v>2021</v>
      </c>
      <c r="O918" s="219">
        <f>ROUND(IF(Table1[[#This Row],[Valuation Year]]=2016,(Table1[[#This Row],[Total Construction Cost ($)]]+Table1[[#This Row],[Land Value]])*('General Input Sheet'!$G$38/'General Input Sheet'!$G$43),Table1[[#This Row],[Total Construction Cost ($)]]+Table1[[#This Row],[Land Value]]),0)</f>
        <v>984215</v>
      </c>
      <c r="P918" s="139" t="str" cm="1">
        <f t="array" ref="P918">_xlfn.IFS(Table1[[#This Row],[Asset Class]]&lt;&gt;"Local","y",P$11=$E918,"y",Table1[[#This Row],[Asset Class]]="Local","")</f>
        <v/>
      </c>
      <c r="Q918" s="99" t="str" cm="1">
        <f t="array" ref="Q918">_xlfn.IFS(Table1[[#This Row],[Asset Class]]&lt;&gt;"Local","y",Q$11=$E918,"y",Table1[[#This Row],[Asset Class]]="Local","")</f>
        <v/>
      </c>
      <c r="R918" s="99" t="str" cm="1">
        <f t="array" ref="R918">_xlfn.IFS(Table1[[#This Row],[Asset Class]]&lt;&gt;"Local","y",R$11=$E918,"y",Table1[[#This Row],[Asset Class]]="Local","")</f>
        <v>y</v>
      </c>
      <c r="S918" s="358" t="str" cm="1">
        <f t="array" ref="S918">_xlfn.IFS(Table1[[#This Row],[Asset Class]]&lt;&gt;"Local","y",S$11=$E918,"y",Table1[[#This Row],[Asset Class]]="Local","")</f>
        <v/>
      </c>
      <c r="U918" s="109" t="str">
        <f>IF(Table1[[#This Row],[Asset Class]]&lt;&gt;"Local",0.25,IF(P918="y",1,""))</f>
        <v/>
      </c>
      <c r="V918" s="435" t="str">
        <f>IF(Table1[[#This Row],[Asset Class]]&lt;&gt;"Local",0.25,IF(Q918="y",1,""))</f>
        <v/>
      </c>
      <c r="W918" s="435">
        <f>IF(Table1[[#This Row],[Asset Class]]&lt;&gt;"Local",0.25,IF(R918="y",1,""))</f>
        <v>1</v>
      </c>
      <c r="X918" s="435" t="str">
        <f>IF(Table1[[#This Row],[Asset Class]]&lt;&gt;"Local",0.25,IF(S918="y",1,""))</f>
        <v/>
      </c>
      <c r="Y918" s="109">
        <f t="shared" si="85"/>
        <v>1</v>
      </c>
      <c r="AA918" s="274" t="str">
        <f t="shared" si="86"/>
        <v/>
      </c>
      <c r="AB918" s="275" t="str">
        <f t="shared" si="87"/>
        <v/>
      </c>
      <c r="AC918" s="275">
        <f t="shared" si="88"/>
        <v>984215</v>
      </c>
      <c r="AD918" s="275" t="str">
        <f t="shared" si="89"/>
        <v/>
      </c>
      <c r="AE918" s="276">
        <f t="shared" si="90"/>
        <v>984215</v>
      </c>
    </row>
    <row r="919" spans="2:31">
      <c r="B919" s="227" t="s">
        <v>1573</v>
      </c>
      <c r="C919" s="228" t="s">
        <v>1574</v>
      </c>
      <c r="D919" s="228" t="s">
        <v>110</v>
      </c>
      <c r="E919" s="228" t="s">
        <v>101</v>
      </c>
      <c r="F919" s="258" t="s">
        <v>102</v>
      </c>
      <c r="G919" s="374">
        <v>0.5</v>
      </c>
      <c r="H919" s="377">
        <v>7293.50271313751</v>
      </c>
      <c r="I919" s="382">
        <v>143.96305955739601</v>
      </c>
      <c r="J919" s="349">
        <f>Table1[[#This Row],[Embellishment Area (m2)]]*Table1[[#This Row],[Construction Unit Rate ($/m)]]*Table1[[#This Row],[Embellishment Area Factor]]</f>
        <v>524997.48273672233</v>
      </c>
      <c r="K919" s="263">
        <v>14587.00542627502</v>
      </c>
      <c r="L919" s="354">
        <v>39.027494808321961</v>
      </c>
      <c r="M919" s="101">
        <f>Table1[[#This Row],[Size of land (m2)]]*Table1[[#This Row],[Land Unit Rate ($/m2)]]</f>
        <v>569294.27854291257</v>
      </c>
      <c r="N919" s="261">
        <v>2021</v>
      </c>
      <c r="O919" s="219">
        <f>ROUND(IF(Table1[[#This Row],[Valuation Year]]=2016,(Table1[[#This Row],[Total Construction Cost ($)]]+Table1[[#This Row],[Land Value]])*('General Input Sheet'!$G$38/'General Input Sheet'!$G$43),Table1[[#This Row],[Total Construction Cost ($)]]+Table1[[#This Row],[Land Value]]),0)</f>
        <v>1094292</v>
      </c>
      <c r="P919" s="139" t="str" cm="1">
        <f t="array" ref="P919">_xlfn.IFS(Table1[[#This Row],[Asset Class]]&lt;&gt;"Local","y",P$11=$E919,"y",Table1[[#This Row],[Asset Class]]="Local","")</f>
        <v/>
      </c>
      <c r="Q919" s="99" t="str" cm="1">
        <f t="array" ref="Q919">_xlfn.IFS(Table1[[#This Row],[Asset Class]]&lt;&gt;"Local","y",Q$11=$E919,"y",Table1[[#This Row],[Asset Class]]="Local","")</f>
        <v/>
      </c>
      <c r="R919" s="99" t="str" cm="1">
        <f t="array" ref="R919">_xlfn.IFS(Table1[[#This Row],[Asset Class]]&lt;&gt;"Local","y",R$11=$E919,"y",Table1[[#This Row],[Asset Class]]="Local","")</f>
        <v>y</v>
      </c>
      <c r="S919" s="358" t="str" cm="1">
        <f t="array" ref="S919">_xlfn.IFS(Table1[[#This Row],[Asset Class]]&lt;&gt;"Local","y",S$11=$E919,"y",Table1[[#This Row],[Asset Class]]="Local","")</f>
        <v/>
      </c>
      <c r="U919" s="109" t="str">
        <f>IF(Table1[[#This Row],[Asset Class]]&lt;&gt;"Local",0.25,IF(P919="y",1,""))</f>
        <v/>
      </c>
      <c r="V919" s="435" t="str">
        <f>IF(Table1[[#This Row],[Asset Class]]&lt;&gt;"Local",0.25,IF(Q919="y",1,""))</f>
        <v/>
      </c>
      <c r="W919" s="435">
        <f>IF(Table1[[#This Row],[Asset Class]]&lt;&gt;"Local",0.25,IF(R919="y",1,""))</f>
        <v>1</v>
      </c>
      <c r="X919" s="435" t="str">
        <f>IF(Table1[[#This Row],[Asset Class]]&lt;&gt;"Local",0.25,IF(S919="y",1,""))</f>
        <v/>
      </c>
      <c r="Y919" s="109">
        <f t="shared" si="85"/>
        <v>1</v>
      </c>
      <c r="AA919" s="274" t="str">
        <f t="shared" si="86"/>
        <v/>
      </c>
      <c r="AB919" s="275" t="str">
        <f t="shared" si="87"/>
        <v/>
      </c>
      <c r="AC919" s="275">
        <f t="shared" si="88"/>
        <v>1094292</v>
      </c>
      <c r="AD919" s="275" t="str">
        <f t="shared" si="89"/>
        <v/>
      </c>
      <c r="AE919" s="276">
        <f t="shared" si="90"/>
        <v>1094292</v>
      </c>
    </row>
    <row r="920" spans="2:31">
      <c r="B920" s="227" t="s">
        <v>1575</v>
      </c>
      <c r="C920" s="228" t="s">
        <v>1576</v>
      </c>
      <c r="D920" s="228" t="s">
        <v>105</v>
      </c>
      <c r="E920" s="228" t="s">
        <v>101</v>
      </c>
      <c r="F920" s="258" t="s">
        <v>135</v>
      </c>
      <c r="G920" s="374">
        <v>0.5</v>
      </c>
      <c r="H920" s="377">
        <v>14500.25071356853</v>
      </c>
      <c r="I920" s="382">
        <v>452.87898632773505</v>
      </c>
      <c r="J920" s="349">
        <f>Table1[[#This Row],[Embellishment Area (m2)]]*Table1[[#This Row],[Construction Unit Rate ($/m)]]*Table1[[#This Row],[Embellishment Area Factor]]</f>
        <v>3283429.4223294663</v>
      </c>
      <c r="K920" s="263">
        <v>0</v>
      </c>
      <c r="L920" s="354">
        <v>140.14546069071523</v>
      </c>
      <c r="M920" s="101">
        <f>Table1[[#This Row],[Size of land (m2)]]*Table1[[#This Row],[Land Unit Rate ($/m2)]]</f>
        <v>0</v>
      </c>
      <c r="N920" s="261">
        <v>2021</v>
      </c>
      <c r="O920" s="219">
        <f>ROUND(IF(Table1[[#This Row],[Valuation Year]]=2016,(Table1[[#This Row],[Total Construction Cost ($)]]+Table1[[#This Row],[Land Value]])*('General Input Sheet'!$G$38/'General Input Sheet'!$G$43),Table1[[#This Row],[Total Construction Cost ($)]]+Table1[[#This Row],[Land Value]]),0)</f>
        <v>3283429</v>
      </c>
      <c r="P920" s="139" t="str" cm="1">
        <f t="array" ref="P920">_xlfn.IFS(Table1[[#This Row],[Asset Class]]&lt;&gt;"Local","y",P$11=$E920,"y",Table1[[#This Row],[Asset Class]]="Local","")</f>
        <v>y</v>
      </c>
      <c r="Q920" s="99" t="str" cm="1">
        <f t="array" ref="Q920">_xlfn.IFS(Table1[[#This Row],[Asset Class]]&lt;&gt;"Local","y",Q$11=$E920,"y",Table1[[#This Row],[Asset Class]]="Local","")</f>
        <v>y</v>
      </c>
      <c r="R920" s="99" t="str" cm="1">
        <f t="array" ref="R920">_xlfn.IFS(Table1[[#This Row],[Asset Class]]&lt;&gt;"Local","y",R$11=$E920,"y",Table1[[#This Row],[Asset Class]]="Local","")</f>
        <v>y</v>
      </c>
      <c r="S920" s="358" t="str" cm="1">
        <f t="array" ref="S920">_xlfn.IFS(Table1[[#This Row],[Asset Class]]&lt;&gt;"Local","y",S$11=$E920,"y",Table1[[#This Row],[Asset Class]]="Local","")</f>
        <v>y</v>
      </c>
      <c r="U920" s="109">
        <f>IF(Table1[[#This Row],[Asset Class]]&lt;&gt;"Local",0.25,IF(P920="y",1,""))</f>
        <v>0.25</v>
      </c>
      <c r="V920" s="435">
        <f>IF(Table1[[#This Row],[Asset Class]]&lt;&gt;"Local",0.25,IF(Q920="y",1,""))</f>
        <v>0.25</v>
      </c>
      <c r="W920" s="435">
        <f>IF(Table1[[#This Row],[Asset Class]]&lt;&gt;"Local",0.25,IF(R920="y",1,""))</f>
        <v>0.25</v>
      </c>
      <c r="X920" s="435">
        <f>IF(Table1[[#This Row],[Asset Class]]&lt;&gt;"Local",0.25,IF(S920="y",1,""))</f>
        <v>0.25</v>
      </c>
      <c r="Y920" s="109">
        <f t="shared" si="85"/>
        <v>1</v>
      </c>
      <c r="AA920" s="274">
        <f t="shared" si="86"/>
        <v>820857.25</v>
      </c>
      <c r="AB920" s="275">
        <f t="shared" si="87"/>
        <v>820857.25</v>
      </c>
      <c r="AC920" s="275">
        <f t="shared" si="88"/>
        <v>820857.25</v>
      </c>
      <c r="AD920" s="275">
        <f t="shared" si="89"/>
        <v>820857.25</v>
      </c>
      <c r="AE920" s="276">
        <f t="shared" si="90"/>
        <v>3283429</v>
      </c>
    </row>
    <row r="921" spans="2:31">
      <c r="B921" s="227" t="s">
        <v>1577</v>
      </c>
      <c r="C921" s="228" t="s">
        <v>1578</v>
      </c>
      <c r="D921" s="228" t="s">
        <v>110</v>
      </c>
      <c r="E921" s="228" t="s">
        <v>101</v>
      </c>
      <c r="F921" s="258" t="s">
        <v>102</v>
      </c>
      <c r="G921" s="374">
        <v>0.5</v>
      </c>
      <c r="H921" s="377">
        <v>1856.7743566052445</v>
      </c>
      <c r="I921" s="382">
        <v>143.96305955739601</v>
      </c>
      <c r="J921" s="349">
        <f>Table1[[#This Row],[Embellishment Area (m2)]]*Table1[[#This Row],[Construction Unit Rate ($/m)]]*Table1[[#This Row],[Embellishment Area Factor]]</f>
        <v>133653.45864230325</v>
      </c>
      <c r="K921" s="263">
        <v>0</v>
      </c>
      <c r="L921" s="354">
        <v>39.027494808321961</v>
      </c>
      <c r="M921" s="101">
        <f>Table1[[#This Row],[Size of land (m2)]]*Table1[[#This Row],[Land Unit Rate ($/m2)]]</f>
        <v>0</v>
      </c>
      <c r="N921" s="261">
        <v>2021</v>
      </c>
      <c r="O921" s="219">
        <f>ROUND(IF(Table1[[#This Row],[Valuation Year]]=2016,(Table1[[#This Row],[Total Construction Cost ($)]]+Table1[[#This Row],[Land Value]])*('General Input Sheet'!$G$38/'General Input Sheet'!$G$43),Table1[[#This Row],[Total Construction Cost ($)]]+Table1[[#This Row],[Land Value]]),0)</f>
        <v>133653</v>
      </c>
      <c r="P921" s="139" t="str" cm="1">
        <f t="array" ref="P921">_xlfn.IFS(Table1[[#This Row],[Asset Class]]&lt;&gt;"Local","y",P$11=$E921,"y",Table1[[#This Row],[Asset Class]]="Local","")</f>
        <v/>
      </c>
      <c r="Q921" s="99" t="str" cm="1">
        <f t="array" ref="Q921">_xlfn.IFS(Table1[[#This Row],[Asset Class]]&lt;&gt;"Local","y",Q$11=$E921,"y",Table1[[#This Row],[Asset Class]]="Local","")</f>
        <v/>
      </c>
      <c r="R921" s="99" t="str" cm="1">
        <f t="array" ref="R921">_xlfn.IFS(Table1[[#This Row],[Asset Class]]&lt;&gt;"Local","y",R$11=$E921,"y",Table1[[#This Row],[Asset Class]]="Local","")</f>
        <v>y</v>
      </c>
      <c r="S921" s="358" t="str" cm="1">
        <f t="array" ref="S921">_xlfn.IFS(Table1[[#This Row],[Asset Class]]&lt;&gt;"Local","y",S$11=$E921,"y",Table1[[#This Row],[Asset Class]]="Local","")</f>
        <v/>
      </c>
      <c r="U921" s="109" t="str">
        <f>IF(Table1[[#This Row],[Asset Class]]&lt;&gt;"Local",0.25,IF(P921="y",1,""))</f>
        <v/>
      </c>
      <c r="V921" s="435" t="str">
        <f>IF(Table1[[#This Row],[Asset Class]]&lt;&gt;"Local",0.25,IF(Q921="y",1,""))</f>
        <v/>
      </c>
      <c r="W921" s="435">
        <f>IF(Table1[[#This Row],[Asset Class]]&lt;&gt;"Local",0.25,IF(R921="y",1,""))</f>
        <v>1</v>
      </c>
      <c r="X921" s="435" t="str">
        <f>IF(Table1[[#This Row],[Asset Class]]&lt;&gt;"Local",0.25,IF(S921="y",1,""))</f>
        <v/>
      </c>
      <c r="Y921" s="109">
        <f t="shared" si="85"/>
        <v>1</v>
      </c>
      <c r="AA921" s="274" t="str">
        <f t="shared" si="86"/>
        <v/>
      </c>
      <c r="AB921" s="275" t="str">
        <f t="shared" si="87"/>
        <v/>
      </c>
      <c r="AC921" s="275">
        <f t="shared" si="88"/>
        <v>133653</v>
      </c>
      <c r="AD921" s="275" t="str">
        <f t="shared" si="89"/>
        <v/>
      </c>
      <c r="AE921" s="276">
        <f t="shared" si="90"/>
        <v>133653</v>
      </c>
    </row>
    <row r="922" spans="2:31">
      <c r="B922" s="227" t="s">
        <v>1577</v>
      </c>
      <c r="C922" s="228" t="s">
        <v>1579</v>
      </c>
      <c r="D922" s="228" t="s">
        <v>110</v>
      </c>
      <c r="E922" s="228" t="s">
        <v>101</v>
      </c>
      <c r="F922" s="258" t="s">
        <v>102</v>
      </c>
      <c r="G922" s="374">
        <v>0.5</v>
      </c>
      <c r="H922" s="377">
        <v>1707.4218030303759</v>
      </c>
      <c r="I922" s="382">
        <v>143.96305955739601</v>
      </c>
      <c r="J922" s="349">
        <f>Table1[[#This Row],[Embellishment Area (m2)]]*Table1[[#This Row],[Construction Unit Rate ($/m)]]*Table1[[#This Row],[Embellishment Area Factor]]</f>
        <v>122902.83335962925</v>
      </c>
      <c r="K922" s="263">
        <v>0</v>
      </c>
      <c r="L922" s="354">
        <v>39.027494808321961</v>
      </c>
      <c r="M922" s="101">
        <f>Table1[[#This Row],[Size of land (m2)]]*Table1[[#This Row],[Land Unit Rate ($/m2)]]</f>
        <v>0</v>
      </c>
      <c r="N922" s="261">
        <v>2021</v>
      </c>
      <c r="O922" s="219">
        <f>ROUND(IF(Table1[[#This Row],[Valuation Year]]=2016,(Table1[[#This Row],[Total Construction Cost ($)]]+Table1[[#This Row],[Land Value]])*('General Input Sheet'!$G$38/'General Input Sheet'!$G$43),Table1[[#This Row],[Total Construction Cost ($)]]+Table1[[#This Row],[Land Value]]),0)</f>
        <v>122903</v>
      </c>
      <c r="P922" s="139" t="str" cm="1">
        <f t="array" ref="P922">_xlfn.IFS(Table1[[#This Row],[Asset Class]]&lt;&gt;"Local","y",P$11=$E922,"y",Table1[[#This Row],[Asset Class]]="Local","")</f>
        <v/>
      </c>
      <c r="Q922" s="99" t="str" cm="1">
        <f t="array" ref="Q922">_xlfn.IFS(Table1[[#This Row],[Asset Class]]&lt;&gt;"Local","y",Q$11=$E922,"y",Table1[[#This Row],[Asset Class]]="Local","")</f>
        <v/>
      </c>
      <c r="R922" s="99" t="str" cm="1">
        <f t="array" ref="R922">_xlfn.IFS(Table1[[#This Row],[Asset Class]]&lt;&gt;"Local","y",R$11=$E922,"y",Table1[[#This Row],[Asset Class]]="Local","")</f>
        <v>y</v>
      </c>
      <c r="S922" s="358" t="str" cm="1">
        <f t="array" ref="S922">_xlfn.IFS(Table1[[#This Row],[Asset Class]]&lt;&gt;"Local","y",S$11=$E922,"y",Table1[[#This Row],[Asset Class]]="Local","")</f>
        <v/>
      </c>
      <c r="U922" s="109" t="str">
        <f>IF(Table1[[#This Row],[Asset Class]]&lt;&gt;"Local",0.25,IF(P922="y",1,""))</f>
        <v/>
      </c>
      <c r="V922" s="435" t="str">
        <f>IF(Table1[[#This Row],[Asset Class]]&lt;&gt;"Local",0.25,IF(Q922="y",1,""))</f>
        <v/>
      </c>
      <c r="W922" s="435">
        <f>IF(Table1[[#This Row],[Asset Class]]&lt;&gt;"Local",0.25,IF(R922="y",1,""))</f>
        <v>1</v>
      </c>
      <c r="X922" s="435" t="str">
        <f>IF(Table1[[#This Row],[Asset Class]]&lt;&gt;"Local",0.25,IF(S922="y",1,""))</f>
        <v/>
      </c>
      <c r="Y922" s="109">
        <f t="shared" si="85"/>
        <v>1</v>
      </c>
      <c r="AA922" s="274" t="str">
        <f t="shared" si="86"/>
        <v/>
      </c>
      <c r="AB922" s="275" t="str">
        <f t="shared" si="87"/>
        <v/>
      </c>
      <c r="AC922" s="275">
        <f t="shared" si="88"/>
        <v>122903</v>
      </c>
      <c r="AD922" s="275" t="str">
        <f t="shared" si="89"/>
        <v/>
      </c>
      <c r="AE922" s="276">
        <f t="shared" si="90"/>
        <v>122903</v>
      </c>
    </row>
    <row r="923" spans="2:31">
      <c r="B923" s="227" t="s">
        <v>1580</v>
      </c>
      <c r="C923" s="228" t="s">
        <v>1581</v>
      </c>
      <c r="D923" s="228" t="s">
        <v>110</v>
      </c>
      <c r="E923" s="228" t="s">
        <v>101</v>
      </c>
      <c r="F923" s="258" t="s">
        <v>102</v>
      </c>
      <c r="G923" s="374">
        <v>0.5</v>
      </c>
      <c r="H923" s="377">
        <v>3470.1590313011175</v>
      </c>
      <c r="I923" s="382">
        <v>143.96305955739601</v>
      </c>
      <c r="J923" s="349">
        <f>Table1[[#This Row],[Embellishment Area (m2)]]*Table1[[#This Row],[Construction Unit Rate ($/m)]]*Table1[[#This Row],[Embellishment Area Factor]]</f>
        <v>249787.35564841921</v>
      </c>
      <c r="K923" s="263">
        <v>6940.3180626022349</v>
      </c>
      <c r="L923" s="354">
        <v>39.027494808321961</v>
      </c>
      <c r="M923" s="101">
        <f>Table1[[#This Row],[Size of land (m2)]]*Table1[[#This Row],[Land Unit Rate ($/m2)]]</f>
        <v>270863.22715631186</v>
      </c>
      <c r="N923" s="261">
        <v>2021</v>
      </c>
      <c r="O923" s="219">
        <f>ROUND(IF(Table1[[#This Row],[Valuation Year]]=2016,(Table1[[#This Row],[Total Construction Cost ($)]]+Table1[[#This Row],[Land Value]])*('General Input Sheet'!$G$38/'General Input Sheet'!$G$43),Table1[[#This Row],[Total Construction Cost ($)]]+Table1[[#This Row],[Land Value]]),0)</f>
        <v>520651</v>
      </c>
      <c r="P923" s="139" t="str" cm="1">
        <f t="array" ref="P923">_xlfn.IFS(Table1[[#This Row],[Asset Class]]&lt;&gt;"Local","y",P$11=$E923,"y",Table1[[#This Row],[Asset Class]]="Local","")</f>
        <v/>
      </c>
      <c r="Q923" s="99" t="str" cm="1">
        <f t="array" ref="Q923">_xlfn.IFS(Table1[[#This Row],[Asset Class]]&lt;&gt;"Local","y",Q$11=$E923,"y",Table1[[#This Row],[Asset Class]]="Local","")</f>
        <v/>
      </c>
      <c r="R923" s="99" t="str" cm="1">
        <f t="array" ref="R923">_xlfn.IFS(Table1[[#This Row],[Asset Class]]&lt;&gt;"Local","y",R$11=$E923,"y",Table1[[#This Row],[Asset Class]]="Local","")</f>
        <v>y</v>
      </c>
      <c r="S923" s="358" t="str" cm="1">
        <f t="array" ref="S923">_xlfn.IFS(Table1[[#This Row],[Asset Class]]&lt;&gt;"Local","y",S$11=$E923,"y",Table1[[#This Row],[Asset Class]]="Local","")</f>
        <v/>
      </c>
      <c r="U923" s="109" t="str">
        <f>IF(Table1[[#This Row],[Asset Class]]&lt;&gt;"Local",0.25,IF(P923="y",1,""))</f>
        <v/>
      </c>
      <c r="V923" s="435" t="str">
        <f>IF(Table1[[#This Row],[Asset Class]]&lt;&gt;"Local",0.25,IF(Q923="y",1,""))</f>
        <v/>
      </c>
      <c r="W923" s="435">
        <f>IF(Table1[[#This Row],[Asset Class]]&lt;&gt;"Local",0.25,IF(R923="y",1,""))</f>
        <v>1</v>
      </c>
      <c r="X923" s="435" t="str">
        <f>IF(Table1[[#This Row],[Asset Class]]&lt;&gt;"Local",0.25,IF(S923="y",1,""))</f>
        <v/>
      </c>
      <c r="Y923" s="109">
        <f t="shared" si="85"/>
        <v>1</v>
      </c>
      <c r="AA923" s="274" t="str">
        <f t="shared" si="86"/>
        <v/>
      </c>
      <c r="AB923" s="275" t="str">
        <f t="shared" si="87"/>
        <v/>
      </c>
      <c r="AC923" s="275">
        <f t="shared" si="88"/>
        <v>520651</v>
      </c>
      <c r="AD923" s="275" t="str">
        <f t="shared" si="89"/>
        <v/>
      </c>
      <c r="AE923" s="276">
        <f t="shared" si="90"/>
        <v>520651</v>
      </c>
    </row>
    <row r="924" spans="2:31">
      <c r="B924" s="227" t="s">
        <v>1582</v>
      </c>
      <c r="C924" s="228" t="s">
        <v>1583</v>
      </c>
      <c r="D924" s="228" t="s">
        <v>105</v>
      </c>
      <c r="E924" s="228" t="s">
        <v>101</v>
      </c>
      <c r="F924" s="258" t="s">
        <v>691</v>
      </c>
      <c r="G924" s="374">
        <v>0.5</v>
      </c>
      <c r="H924" s="377">
        <v>3521.6228334164043</v>
      </c>
      <c r="I924" s="382">
        <v>452.87898632773505</v>
      </c>
      <c r="J924" s="349">
        <f>Table1[[#This Row],[Embellishment Area (m2)]]*Table1[[#This Row],[Construction Unit Rate ($/m)]]*Table1[[#This Row],[Embellishment Area Factor]]</f>
        <v>797434.48951311363</v>
      </c>
      <c r="K924" s="263">
        <v>7043.2456668328086</v>
      </c>
      <c r="L924" s="354">
        <v>140.14546069071523</v>
      </c>
      <c r="M924" s="101">
        <f>Table1[[#This Row],[Size of land (m2)]]*Table1[[#This Row],[Land Unit Rate ($/m2)]]</f>
        <v>987078.90873616771</v>
      </c>
      <c r="N924" s="261">
        <v>2021</v>
      </c>
      <c r="O924" s="219">
        <f>ROUND(IF(Table1[[#This Row],[Valuation Year]]=2016,(Table1[[#This Row],[Total Construction Cost ($)]]+Table1[[#This Row],[Land Value]])*('General Input Sheet'!$G$38/'General Input Sheet'!$G$43),Table1[[#This Row],[Total Construction Cost ($)]]+Table1[[#This Row],[Land Value]]),0)</f>
        <v>1784513</v>
      </c>
      <c r="P924" s="139" t="str" cm="1">
        <f t="array" ref="P924">_xlfn.IFS(Table1[[#This Row],[Asset Class]]&lt;&gt;"Local","y",P$11=$E924,"y",Table1[[#This Row],[Asset Class]]="Local","")</f>
        <v>y</v>
      </c>
      <c r="Q924" s="99" t="str" cm="1">
        <f t="array" ref="Q924">_xlfn.IFS(Table1[[#This Row],[Asset Class]]&lt;&gt;"Local","y",Q$11=$E924,"y",Table1[[#This Row],[Asset Class]]="Local","")</f>
        <v>y</v>
      </c>
      <c r="R924" s="99" t="str" cm="1">
        <f t="array" ref="R924">_xlfn.IFS(Table1[[#This Row],[Asset Class]]&lt;&gt;"Local","y",R$11=$E924,"y",Table1[[#This Row],[Asset Class]]="Local","")</f>
        <v>y</v>
      </c>
      <c r="S924" s="358" t="str" cm="1">
        <f t="array" ref="S924">_xlfn.IFS(Table1[[#This Row],[Asset Class]]&lt;&gt;"Local","y",S$11=$E924,"y",Table1[[#This Row],[Asset Class]]="Local","")</f>
        <v>y</v>
      </c>
      <c r="U924" s="109">
        <f>IF(Table1[[#This Row],[Asset Class]]&lt;&gt;"Local",0.25,IF(P924="y",1,""))</f>
        <v>0.25</v>
      </c>
      <c r="V924" s="435">
        <f>IF(Table1[[#This Row],[Asset Class]]&lt;&gt;"Local",0.25,IF(Q924="y",1,""))</f>
        <v>0.25</v>
      </c>
      <c r="W924" s="435">
        <f>IF(Table1[[#This Row],[Asset Class]]&lt;&gt;"Local",0.25,IF(R924="y",1,""))</f>
        <v>0.25</v>
      </c>
      <c r="X924" s="435">
        <f>IF(Table1[[#This Row],[Asset Class]]&lt;&gt;"Local",0.25,IF(S924="y",1,""))</f>
        <v>0.25</v>
      </c>
      <c r="Y924" s="109">
        <f t="shared" si="85"/>
        <v>1</v>
      </c>
      <c r="AA924" s="274">
        <f t="shared" si="86"/>
        <v>446128.25</v>
      </c>
      <c r="AB924" s="275">
        <f t="shared" si="87"/>
        <v>446128.25</v>
      </c>
      <c r="AC924" s="275">
        <f t="shared" si="88"/>
        <v>446128.25</v>
      </c>
      <c r="AD924" s="275">
        <f t="shared" si="89"/>
        <v>446128.25</v>
      </c>
      <c r="AE924" s="276">
        <f t="shared" si="90"/>
        <v>1784513</v>
      </c>
    </row>
    <row r="925" spans="2:31">
      <c r="B925" s="227" t="s">
        <v>1582</v>
      </c>
      <c r="C925" s="228" t="s">
        <v>1584</v>
      </c>
      <c r="D925" s="228" t="s">
        <v>105</v>
      </c>
      <c r="E925" s="228" t="s">
        <v>101</v>
      </c>
      <c r="F925" s="258" t="s">
        <v>691</v>
      </c>
      <c r="G925" s="374">
        <v>0.5</v>
      </c>
      <c r="H925" s="377">
        <v>2320.5270031334908</v>
      </c>
      <c r="I925" s="382">
        <v>452.87898632773505</v>
      </c>
      <c r="J925" s="349">
        <f>Table1[[#This Row],[Embellishment Area (m2)]]*Table1[[#This Row],[Construction Unit Rate ($/m)]]*Table1[[#This Row],[Embellishment Area Factor]]</f>
        <v>525458.95846261608</v>
      </c>
      <c r="K925" s="263">
        <v>4641.0540062669816</v>
      </c>
      <c r="L925" s="354">
        <v>140.14546069071523</v>
      </c>
      <c r="M925" s="101">
        <f>Table1[[#This Row],[Size of land (m2)]]*Table1[[#This Row],[Land Unit Rate ($/m2)]]</f>
        <v>650422.65179877565</v>
      </c>
      <c r="N925" s="261">
        <v>2021</v>
      </c>
      <c r="O925" s="219">
        <f>ROUND(IF(Table1[[#This Row],[Valuation Year]]=2016,(Table1[[#This Row],[Total Construction Cost ($)]]+Table1[[#This Row],[Land Value]])*('General Input Sheet'!$G$38/'General Input Sheet'!$G$43),Table1[[#This Row],[Total Construction Cost ($)]]+Table1[[#This Row],[Land Value]]),0)</f>
        <v>1175882</v>
      </c>
      <c r="P925" s="139" t="str" cm="1">
        <f t="array" ref="P925">_xlfn.IFS(Table1[[#This Row],[Asset Class]]&lt;&gt;"Local","y",P$11=$E925,"y",Table1[[#This Row],[Asset Class]]="Local","")</f>
        <v>y</v>
      </c>
      <c r="Q925" s="99" t="str" cm="1">
        <f t="array" ref="Q925">_xlfn.IFS(Table1[[#This Row],[Asset Class]]&lt;&gt;"Local","y",Q$11=$E925,"y",Table1[[#This Row],[Asset Class]]="Local","")</f>
        <v>y</v>
      </c>
      <c r="R925" s="99" t="str" cm="1">
        <f t="array" ref="R925">_xlfn.IFS(Table1[[#This Row],[Asset Class]]&lt;&gt;"Local","y",R$11=$E925,"y",Table1[[#This Row],[Asset Class]]="Local","")</f>
        <v>y</v>
      </c>
      <c r="S925" s="358" t="str" cm="1">
        <f t="array" ref="S925">_xlfn.IFS(Table1[[#This Row],[Asset Class]]&lt;&gt;"Local","y",S$11=$E925,"y",Table1[[#This Row],[Asset Class]]="Local","")</f>
        <v>y</v>
      </c>
      <c r="U925" s="109">
        <f>IF(Table1[[#This Row],[Asset Class]]&lt;&gt;"Local",0.25,IF(P925="y",1,""))</f>
        <v>0.25</v>
      </c>
      <c r="V925" s="435">
        <f>IF(Table1[[#This Row],[Asset Class]]&lt;&gt;"Local",0.25,IF(Q925="y",1,""))</f>
        <v>0.25</v>
      </c>
      <c r="W925" s="435">
        <f>IF(Table1[[#This Row],[Asset Class]]&lt;&gt;"Local",0.25,IF(R925="y",1,""))</f>
        <v>0.25</v>
      </c>
      <c r="X925" s="435">
        <f>IF(Table1[[#This Row],[Asset Class]]&lt;&gt;"Local",0.25,IF(S925="y",1,""))</f>
        <v>0.25</v>
      </c>
      <c r="Y925" s="109">
        <f t="shared" si="85"/>
        <v>1</v>
      </c>
      <c r="AA925" s="274">
        <f t="shared" si="86"/>
        <v>293970.5</v>
      </c>
      <c r="AB925" s="275">
        <f t="shared" si="87"/>
        <v>293970.5</v>
      </c>
      <c r="AC925" s="275">
        <f t="shared" si="88"/>
        <v>293970.5</v>
      </c>
      <c r="AD925" s="275">
        <f t="shared" si="89"/>
        <v>293970.5</v>
      </c>
      <c r="AE925" s="276">
        <f t="shared" si="90"/>
        <v>1175882</v>
      </c>
    </row>
    <row r="926" spans="2:31">
      <c r="B926" s="227" t="s">
        <v>1585</v>
      </c>
      <c r="C926" s="228" t="s">
        <v>1586</v>
      </c>
      <c r="D926" s="228" t="s">
        <v>100</v>
      </c>
      <c r="E926" s="228" t="s">
        <v>106</v>
      </c>
      <c r="F926" s="258" t="s">
        <v>691</v>
      </c>
      <c r="G926" s="374">
        <v>0.5</v>
      </c>
      <c r="H926" s="377">
        <v>9942.5345443531696</v>
      </c>
      <c r="I926" s="382">
        <v>407.064610062648</v>
      </c>
      <c r="J926" s="349">
        <f>Table1[[#This Row],[Embellishment Area (m2)]]*Table1[[#This Row],[Construction Unit Rate ($/m)]]*Table1[[#This Row],[Embellishment Area Factor]]</f>
        <v>2023626.9736657653</v>
      </c>
      <c r="K926" s="263">
        <v>0</v>
      </c>
      <c r="L926" s="354">
        <v>112.7890879358248</v>
      </c>
      <c r="M926" s="101">
        <f>Table1[[#This Row],[Size of land (m2)]]*Table1[[#This Row],[Land Unit Rate ($/m2)]]</f>
        <v>0</v>
      </c>
      <c r="N926" s="261">
        <v>2021</v>
      </c>
      <c r="O926" s="219">
        <f>ROUND(IF(Table1[[#This Row],[Valuation Year]]=2016,(Table1[[#This Row],[Total Construction Cost ($)]]+Table1[[#This Row],[Land Value]])*('General Input Sheet'!$G$38/'General Input Sheet'!$G$43),Table1[[#This Row],[Total Construction Cost ($)]]+Table1[[#This Row],[Land Value]]),0)</f>
        <v>2023627</v>
      </c>
      <c r="P926" s="139" t="str" cm="1">
        <f t="array" ref="P926">_xlfn.IFS(Table1[[#This Row],[Asset Class]]&lt;&gt;"Local","y",P$11=$E926,"y",Table1[[#This Row],[Asset Class]]="Local","")</f>
        <v>y</v>
      </c>
      <c r="Q926" s="99" t="str" cm="1">
        <f t="array" ref="Q926">_xlfn.IFS(Table1[[#This Row],[Asset Class]]&lt;&gt;"Local","y",Q$11=$E926,"y",Table1[[#This Row],[Asset Class]]="Local","")</f>
        <v>y</v>
      </c>
      <c r="R926" s="99" t="str" cm="1">
        <f t="array" ref="R926">_xlfn.IFS(Table1[[#This Row],[Asset Class]]&lt;&gt;"Local","y",R$11=$E926,"y",Table1[[#This Row],[Asset Class]]="Local","")</f>
        <v>y</v>
      </c>
      <c r="S926" s="358" t="str" cm="1">
        <f t="array" ref="S926">_xlfn.IFS(Table1[[#This Row],[Asset Class]]&lt;&gt;"Local","y",S$11=$E926,"y",Table1[[#This Row],[Asset Class]]="Local","")</f>
        <v>y</v>
      </c>
      <c r="U926" s="109">
        <f>IF(Table1[[#This Row],[Asset Class]]&lt;&gt;"Local",0.25,IF(P926="y",1,""))</f>
        <v>0.25</v>
      </c>
      <c r="V926" s="435">
        <f>IF(Table1[[#This Row],[Asset Class]]&lt;&gt;"Local",0.25,IF(Q926="y",1,""))</f>
        <v>0.25</v>
      </c>
      <c r="W926" s="435">
        <f>IF(Table1[[#This Row],[Asset Class]]&lt;&gt;"Local",0.25,IF(R926="y",1,""))</f>
        <v>0.25</v>
      </c>
      <c r="X926" s="435">
        <f>IF(Table1[[#This Row],[Asset Class]]&lt;&gt;"Local",0.25,IF(S926="y",1,""))</f>
        <v>0.25</v>
      </c>
      <c r="Y926" s="109">
        <f t="shared" si="85"/>
        <v>1</v>
      </c>
      <c r="AA926" s="274">
        <f t="shared" si="86"/>
        <v>505906.75</v>
      </c>
      <c r="AB926" s="275">
        <f t="shared" si="87"/>
        <v>505906.75</v>
      </c>
      <c r="AC926" s="275">
        <f t="shared" si="88"/>
        <v>505906.75</v>
      </c>
      <c r="AD926" s="275">
        <f t="shared" si="89"/>
        <v>505906.75</v>
      </c>
      <c r="AE926" s="276">
        <f t="shared" si="90"/>
        <v>2023627</v>
      </c>
    </row>
    <row r="927" spans="2:31">
      <c r="B927" s="227" t="s">
        <v>1587</v>
      </c>
      <c r="C927" s="228" t="s">
        <v>1588</v>
      </c>
      <c r="D927" s="228" t="s">
        <v>110</v>
      </c>
      <c r="E927" s="228" t="s">
        <v>101</v>
      </c>
      <c r="F927" s="258" t="s">
        <v>102</v>
      </c>
      <c r="G927" s="374">
        <v>0.5</v>
      </c>
      <c r="H927" s="377">
        <v>2803.6911876106756</v>
      </c>
      <c r="I927" s="382">
        <v>143.96305955739601</v>
      </c>
      <c r="J927" s="349">
        <f>Table1[[#This Row],[Embellishment Area (m2)]]*Table1[[#This Row],[Construction Unit Rate ($/m)]]*Table1[[#This Row],[Embellishment Area Factor]]</f>
        <v>201813.98071127103</v>
      </c>
      <c r="K927" s="263">
        <v>5607.3823752213511</v>
      </c>
      <c r="L927" s="354">
        <v>39.027494808321961</v>
      </c>
      <c r="M927" s="101">
        <f>Table1[[#This Row],[Size of land (m2)]]*Table1[[#This Row],[Land Unit Rate ($/m2)]]</f>
        <v>218842.08653722735</v>
      </c>
      <c r="N927" s="261">
        <v>2021</v>
      </c>
      <c r="O927" s="219">
        <f>ROUND(IF(Table1[[#This Row],[Valuation Year]]=2016,(Table1[[#This Row],[Total Construction Cost ($)]]+Table1[[#This Row],[Land Value]])*('General Input Sheet'!$G$38/'General Input Sheet'!$G$43),Table1[[#This Row],[Total Construction Cost ($)]]+Table1[[#This Row],[Land Value]]),0)</f>
        <v>420656</v>
      </c>
      <c r="P927" s="139" t="str" cm="1">
        <f t="array" ref="P927">_xlfn.IFS(Table1[[#This Row],[Asset Class]]&lt;&gt;"Local","y",P$11=$E927,"y",Table1[[#This Row],[Asset Class]]="Local","")</f>
        <v/>
      </c>
      <c r="Q927" s="99" t="str" cm="1">
        <f t="array" ref="Q927">_xlfn.IFS(Table1[[#This Row],[Asset Class]]&lt;&gt;"Local","y",Q$11=$E927,"y",Table1[[#This Row],[Asset Class]]="Local","")</f>
        <v/>
      </c>
      <c r="R927" s="99" t="str" cm="1">
        <f t="array" ref="R927">_xlfn.IFS(Table1[[#This Row],[Asset Class]]&lt;&gt;"Local","y",R$11=$E927,"y",Table1[[#This Row],[Asset Class]]="Local","")</f>
        <v>y</v>
      </c>
      <c r="S927" s="358" t="str" cm="1">
        <f t="array" ref="S927">_xlfn.IFS(Table1[[#This Row],[Asset Class]]&lt;&gt;"Local","y",S$11=$E927,"y",Table1[[#This Row],[Asset Class]]="Local","")</f>
        <v/>
      </c>
      <c r="U927" s="109" t="str">
        <f>IF(Table1[[#This Row],[Asset Class]]&lt;&gt;"Local",0.25,IF(P927="y",1,""))</f>
        <v/>
      </c>
      <c r="V927" s="435" t="str">
        <f>IF(Table1[[#This Row],[Asset Class]]&lt;&gt;"Local",0.25,IF(Q927="y",1,""))</f>
        <v/>
      </c>
      <c r="W927" s="435">
        <f>IF(Table1[[#This Row],[Asset Class]]&lt;&gt;"Local",0.25,IF(R927="y",1,""))</f>
        <v>1</v>
      </c>
      <c r="X927" s="435" t="str">
        <f>IF(Table1[[#This Row],[Asset Class]]&lt;&gt;"Local",0.25,IF(S927="y",1,""))</f>
        <v/>
      </c>
      <c r="Y927" s="109">
        <f t="shared" si="85"/>
        <v>1</v>
      </c>
      <c r="AA927" s="274" t="str">
        <f t="shared" si="86"/>
        <v/>
      </c>
      <c r="AB927" s="275" t="str">
        <f t="shared" si="87"/>
        <v/>
      </c>
      <c r="AC927" s="275">
        <f t="shared" si="88"/>
        <v>420656</v>
      </c>
      <c r="AD927" s="275" t="str">
        <f t="shared" si="89"/>
        <v/>
      </c>
      <c r="AE927" s="276">
        <f t="shared" si="90"/>
        <v>420656</v>
      </c>
    </row>
    <row r="928" spans="2:31">
      <c r="B928" s="227" t="s">
        <v>1589</v>
      </c>
      <c r="C928" s="228" t="s">
        <v>1590</v>
      </c>
      <c r="D928" s="228" t="s">
        <v>105</v>
      </c>
      <c r="E928" s="228" t="s">
        <v>101</v>
      </c>
      <c r="F928" s="258" t="s">
        <v>135</v>
      </c>
      <c r="G928" s="374">
        <v>0.5</v>
      </c>
      <c r="H928" s="377">
        <v>21919.648235263026</v>
      </c>
      <c r="I928" s="382">
        <v>452.87898632773505</v>
      </c>
      <c r="J928" s="349">
        <f>Table1[[#This Row],[Embellishment Area (m2)]]*Table1[[#This Row],[Construction Unit Rate ($/m)]]*Table1[[#This Row],[Embellishment Area Factor]]</f>
        <v>4963474.0367232226</v>
      </c>
      <c r="K928" s="263">
        <v>43839.296470526053</v>
      </c>
      <c r="L928" s="354">
        <v>140.14546069071523</v>
      </c>
      <c r="M928" s="101">
        <f>Table1[[#This Row],[Size of land (m2)]]*Table1[[#This Row],[Land Unit Rate ($/m2)]]</f>
        <v>6143878.4002187196</v>
      </c>
      <c r="N928" s="261">
        <v>2021</v>
      </c>
      <c r="O928" s="219">
        <f>ROUND(IF(Table1[[#This Row],[Valuation Year]]=2016,(Table1[[#This Row],[Total Construction Cost ($)]]+Table1[[#This Row],[Land Value]])*('General Input Sheet'!$G$38/'General Input Sheet'!$G$43),Table1[[#This Row],[Total Construction Cost ($)]]+Table1[[#This Row],[Land Value]]),0)</f>
        <v>11107352</v>
      </c>
      <c r="P928" s="139" t="str" cm="1">
        <f t="array" ref="P928">_xlfn.IFS(Table1[[#This Row],[Asset Class]]&lt;&gt;"Local","y",P$11=$E928,"y",Table1[[#This Row],[Asset Class]]="Local","")</f>
        <v>y</v>
      </c>
      <c r="Q928" s="99" t="str" cm="1">
        <f t="array" ref="Q928">_xlfn.IFS(Table1[[#This Row],[Asset Class]]&lt;&gt;"Local","y",Q$11=$E928,"y",Table1[[#This Row],[Asset Class]]="Local","")</f>
        <v>y</v>
      </c>
      <c r="R928" s="99" t="str" cm="1">
        <f t="array" ref="R928">_xlfn.IFS(Table1[[#This Row],[Asset Class]]&lt;&gt;"Local","y",R$11=$E928,"y",Table1[[#This Row],[Asset Class]]="Local","")</f>
        <v>y</v>
      </c>
      <c r="S928" s="358" t="str" cm="1">
        <f t="array" ref="S928">_xlfn.IFS(Table1[[#This Row],[Asset Class]]&lt;&gt;"Local","y",S$11=$E928,"y",Table1[[#This Row],[Asset Class]]="Local","")</f>
        <v>y</v>
      </c>
      <c r="U928" s="109">
        <f>IF(Table1[[#This Row],[Asset Class]]&lt;&gt;"Local",0.25,IF(P928="y",1,""))</f>
        <v>0.25</v>
      </c>
      <c r="V928" s="435">
        <f>IF(Table1[[#This Row],[Asset Class]]&lt;&gt;"Local",0.25,IF(Q928="y",1,""))</f>
        <v>0.25</v>
      </c>
      <c r="W928" s="435">
        <f>IF(Table1[[#This Row],[Asset Class]]&lt;&gt;"Local",0.25,IF(R928="y",1,""))</f>
        <v>0.25</v>
      </c>
      <c r="X928" s="435">
        <f>IF(Table1[[#This Row],[Asset Class]]&lt;&gt;"Local",0.25,IF(S928="y",1,""))</f>
        <v>0.25</v>
      </c>
      <c r="Y928" s="109">
        <f t="shared" si="85"/>
        <v>1</v>
      </c>
      <c r="AA928" s="274">
        <f t="shared" si="86"/>
        <v>2776838</v>
      </c>
      <c r="AB928" s="275">
        <f t="shared" si="87"/>
        <v>2776838</v>
      </c>
      <c r="AC928" s="275">
        <f t="shared" si="88"/>
        <v>2776838</v>
      </c>
      <c r="AD928" s="275">
        <f t="shared" si="89"/>
        <v>2776838</v>
      </c>
      <c r="AE928" s="276">
        <f t="shared" si="90"/>
        <v>11107352</v>
      </c>
    </row>
    <row r="929" spans="2:31">
      <c r="B929" s="227" t="s">
        <v>1587</v>
      </c>
      <c r="C929" s="228" t="s">
        <v>1591</v>
      </c>
      <c r="D929" s="228" t="s">
        <v>110</v>
      </c>
      <c r="E929" s="228" t="s">
        <v>101</v>
      </c>
      <c r="F929" s="258" t="s">
        <v>107</v>
      </c>
      <c r="G929" s="374">
        <v>0.5</v>
      </c>
      <c r="H929" s="377">
        <v>22595.390212377191</v>
      </c>
      <c r="I929" s="382">
        <v>143.96305955739601</v>
      </c>
      <c r="J929" s="349">
        <f>Table1[[#This Row],[Embellishment Area (m2)]]*Table1[[#This Row],[Construction Unit Rate ($/m)]]*Table1[[#This Row],[Embellishment Area Factor]]</f>
        <v>1626450.7534335302</v>
      </c>
      <c r="K929" s="263">
        <v>45190.780424754383</v>
      </c>
      <c r="L929" s="354">
        <v>39.027494808321961</v>
      </c>
      <c r="M929" s="101">
        <f>Table1[[#This Row],[Size of land (m2)]]*Table1[[#This Row],[Land Unit Rate ($/m2)]]</f>
        <v>1763682.9484111194</v>
      </c>
      <c r="N929" s="261">
        <v>2021</v>
      </c>
      <c r="O929" s="219">
        <f>ROUND(IF(Table1[[#This Row],[Valuation Year]]=2016,(Table1[[#This Row],[Total Construction Cost ($)]]+Table1[[#This Row],[Land Value]])*('General Input Sheet'!$G$38/'General Input Sheet'!$G$43),Table1[[#This Row],[Total Construction Cost ($)]]+Table1[[#This Row],[Land Value]]),0)</f>
        <v>3390134</v>
      </c>
      <c r="P929" s="139" t="str" cm="1">
        <f t="array" ref="P929">_xlfn.IFS(Table1[[#This Row],[Asset Class]]&lt;&gt;"Local","y",P$11=$E929,"y",Table1[[#This Row],[Asset Class]]="Local","")</f>
        <v/>
      </c>
      <c r="Q929" s="99" t="str" cm="1">
        <f t="array" ref="Q929">_xlfn.IFS(Table1[[#This Row],[Asset Class]]&lt;&gt;"Local","y",Q$11=$E929,"y",Table1[[#This Row],[Asset Class]]="Local","")</f>
        <v/>
      </c>
      <c r="R929" s="99" t="str" cm="1">
        <f t="array" ref="R929">_xlfn.IFS(Table1[[#This Row],[Asset Class]]&lt;&gt;"Local","y",R$11=$E929,"y",Table1[[#This Row],[Asset Class]]="Local","")</f>
        <v>y</v>
      </c>
      <c r="S929" s="358" t="str" cm="1">
        <f t="array" ref="S929">_xlfn.IFS(Table1[[#This Row],[Asset Class]]&lt;&gt;"Local","y",S$11=$E929,"y",Table1[[#This Row],[Asset Class]]="Local","")</f>
        <v/>
      </c>
      <c r="U929" s="109" t="str">
        <f>IF(Table1[[#This Row],[Asset Class]]&lt;&gt;"Local",0.25,IF(P929="y",1,""))</f>
        <v/>
      </c>
      <c r="V929" s="435" t="str">
        <f>IF(Table1[[#This Row],[Asset Class]]&lt;&gt;"Local",0.25,IF(Q929="y",1,""))</f>
        <v/>
      </c>
      <c r="W929" s="435">
        <f>IF(Table1[[#This Row],[Asset Class]]&lt;&gt;"Local",0.25,IF(R929="y",1,""))</f>
        <v>1</v>
      </c>
      <c r="X929" s="435" t="str">
        <f>IF(Table1[[#This Row],[Asset Class]]&lt;&gt;"Local",0.25,IF(S929="y",1,""))</f>
        <v/>
      </c>
      <c r="Y929" s="109">
        <f t="shared" si="85"/>
        <v>1</v>
      </c>
      <c r="AA929" s="274" t="str">
        <f t="shared" si="86"/>
        <v/>
      </c>
      <c r="AB929" s="275" t="str">
        <f t="shared" si="87"/>
        <v/>
      </c>
      <c r="AC929" s="275">
        <f t="shared" si="88"/>
        <v>3390134</v>
      </c>
      <c r="AD929" s="275" t="str">
        <f t="shared" si="89"/>
        <v/>
      </c>
      <c r="AE929" s="276">
        <f t="shared" si="90"/>
        <v>3390134</v>
      </c>
    </row>
    <row r="930" spans="2:31">
      <c r="B930" s="227" t="s">
        <v>1592</v>
      </c>
      <c r="C930" s="228" t="s">
        <v>1593</v>
      </c>
      <c r="D930" s="228" t="s">
        <v>110</v>
      </c>
      <c r="E930" s="228" t="s">
        <v>101</v>
      </c>
      <c r="F930" s="258" t="s">
        <v>102</v>
      </c>
      <c r="G930" s="374">
        <v>0.5</v>
      </c>
      <c r="H930" s="377">
        <v>2415.3432829798053</v>
      </c>
      <c r="I930" s="382">
        <v>143.96305955739601</v>
      </c>
      <c r="J930" s="349">
        <f>Table1[[#This Row],[Embellishment Area (m2)]]*Table1[[#This Row],[Construction Unit Rate ($/m)]]*Table1[[#This Row],[Embellishment Area Factor]]</f>
        <v>173860.10444958907</v>
      </c>
      <c r="K930" s="263">
        <v>4830.6865659596106</v>
      </c>
      <c r="L930" s="354">
        <v>39.027494808321961</v>
      </c>
      <c r="M930" s="101">
        <f>Table1[[#This Row],[Size of land (m2)]]*Table1[[#This Row],[Land Unit Rate ($/m2)]]</f>
        <v>188529.59487361935</v>
      </c>
      <c r="N930" s="261">
        <v>2021</v>
      </c>
      <c r="O930" s="219">
        <f>ROUND(IF(Table1[[#This Row],[Valuation Year]]=2016,(Table1[[#This Row],[Total Construction Cost ($)]]+Table1[[#This Row],[Land Value]])*('General Input Sheet'!$G$38/'General Input Sheet'!$G$43),Table1[[#This Row],[Total Construction Cost ($)]]+Table1[[#This Row],[Land Value]]),0)</f>
        <v>362390</v>
      </c>
      <c r="P930" s="139" t="str" cm="1">
        <f t="array" ref="P930">_xlfn.IFS(Table1[[#This Row],[Asset Class]]&lt;&gt;"Local","y",P$11=$E930,"y",Table1[[#This Row],[Asset Class]]="Local","")</f>
        <v/>
      </c>
      <c r="Q930" s="99" t="str" cm="1">
        <f t="array" ref="Q930">_xlfn.IFS(Table1[[#This Row],[Asset Class]]&lt;&gt;"Local","y",Q$11=$E930,"y",Table1[[#This Row],[Asset Class]]="Local","")</f>
        <v/>
      </c>
      <c r="R930" s="99" t="str" cm="1">
        <f t="array" ref="R930">_xlfn.IFS(Table1[[#This Row],[Asset Class]]&lt;&gt;"Local","y",R$11=$E930,"y",Table1[[#This Row],[Asset Class]]="Local","")</f>
        <v>y</v>
      </c>
      <c r="S930" s="358" t="str" cm="1">
        <f t="array" ref="S930">_xlfn.IFS(Table1[[#This Row],[Asset Class]]&lt;&gt;"Local","y",S$11=$E930,"y",Table1[[#This Row],[Asset Class]]="Local","")</f>
        <v/>
      </c>
      <c r="U930" s="109" t="str">
        <f>IF(Table1[[#This Row],[Asset Class]]&lt;&gt;"Local",0.25,IF(P930="y",1,""))</f>
        <v/>
      </c>
      <c r="V930" s="435" t="str">
        <f>IF(Table1[[#This Row],[Asset Class]]&lt;&gt;"Local",0.25,IF(Q930="y",1,""))</f>
        <v/>
      </c>
      <c r="W930" s="435">
        <f>IF(Table1[[#This Row],[Asset Class]]&lt;&gt;"Local",0.25,IF(R930="y",1,""))</f>
        <v>1</v>
      </c>
      <c r="X930" s="435" t="str">
        <f>IF(Table1[[#This Row],[Asset Class]]&lt;&gt;"Local",0.25,IF(S930="y",1,""))</f>
        <v/>
      </c>
      <c r="Y930" s="109">
        <f t="shared" si="85"/>
        <v>1</v>
      </c>
      <c r="AA930" s="274" t="str">
        <f t="shared" si="86"/>
        <v/>
      </c>
      <c r="AB930" s="275" t="str">
        <f t="shared" si="87"/>
        <v/>
      </c>
      <c r="AC930" s="275">
        <f t="shared" si="88"/>
        <v>362390</v>
      </c>
      <c r="AD930" s="275" t="str">
        <f t="shared" si="89"/>
        <v/>
      </c>
      <c r="AE930" s="276">
        <f t="shared" si="90"/>
        <v>362390</v>
      </c>
    </row>
    <row r="931" spans="2:31">
      <c r="B931" s="227" t="s">
        <v>1592</v>
      </c>
      <c r="C931" s="228" t="s">
        <v>1594</v>
      </c>
      <c r="D931" s="228" t="s">
        <v>110</v>
      </c>
      <c r="E931" s="228" t="s">
        <v>101</v>
      </c>
      <c r="F931" s="258" t="s">
        <v>102</v>
      </c>
      <c r="G931" s="374">
        <v>0.5</v>
      </c>
      <c r="H931" s="377">
        <v>384.71194314369308</v>
      </c>
      <c r="I931" s="382">
        <v>143.96305955739601</v>
      </c>
      <c r="J931" s="349">
        <f>Table1[[#This Row],[Embellishment Area (m2)]]*Table1[[#This Row],[Construction Unit Rate ($/m)]]*Table1[[#This Row],[Embellishment Area Factor]]</f>
        <v>27692.154191618516</v>
      </c>
      <c r="K931" s="263">
        <v>769.42388628738615</v>
      </c>
      <c r="L931" s="354">
        <v>39.027494808321961</v>
      </c>
      <c r="M931" s="101">
        <f>Table1[[#This Row],[Size of land (m2)]]*Table1[[#This Row],[Land Unit Rate ($/m2)]]</f>
        <v>30028.686727479871</v>
      </c>
      <c r="N931" s="261">
        <v>2021</v>
      </c>
      <c r="O931" s="219">
        <f>ROUND(IF(Table1[[#This Row],[Valuation Year]]=2016,(Table1[[#This Row],[Total Construction Cost ($)]]+Table1[[#This Row],[Land Value]])*('General Input Sheet'!$G$38/'General Input Sheet'!$G$43),Table1[[#This Row],[Total Construction Cost ($)]]+Table1[[#This Row],[Land Value]]),0)</f>
        <v>57721</v>
      </c>
      <c r="P931" s="139" t="str" cm="1">
        <f t="array" ref="P931">_xlfn.IFS(Table1[[#This Row],[Asset Class]]&lt;&gt;"Local","y",P$11=$E931,"y",Table1[[#This Row],[Asset Class]]="Local","")</f>
        <v/>
      </c>
      <c r="Q931" s="99" t="str" cm="1">
        <f t="array" ref="Q931">_xlfn.IFS(Table1[[#This Row],[Asset Class]]&lt;&gt;"Local","y",Q$11=$E931,"y",Table1[[#This Row],[Asset Class]]="Local","")</f>
        <v/>
      </c>
      <c r="R931" s="99" t="str" cm="1">
        <f t="array" ref="R931">_xlfn.IFS(Table1[[#This Row],[Asset Class]]&lt;&gt;"Local","y",R$11=$E931,"y",Table1[[#This Row],[Asset Class]]="Local","")</f>
        <v>y</v>
      </c>
      <c r="S931" s="358" t="str" cm="1">
        <f t="array" ref="S931">_xlfn.IFS(Table1[[#This Row],[Asset Class]]&lt;&gt;"Local","y",S$11=$E931,"y",Table1[[#This Row],[Asset Class]]="Local","")</f>
        <v/>
      </c>
      <c r="U931" s="109" t="str">
        <f>IF(Table1[[#This Row],[Asset Class]]&lt;&gt;"Local",0.25,IF(P931="y",1,""))</f>
        <v/>
      </c>
      <c r="V931" s="435" t="str">
        <f>IF(Table1[[#This Row],[Asset Class]]&lt;&gt;"Local",0.25,IF(Q931="y",1,""))</f>
        <v/>
      </c>
      <c r="W931" s="435">
        <f>IF(Table1[[#This Row],[Asset Class]]&lt;&gt;"Local",0.25,IF(R931="y",1,""))</f>
        <v>1</v>
      </c>
      <c r="X931" s="435" t="str">
        <f>IF(Table1[[#This Row],[Asset Class]]&lt;&gt;"Local",0.25,IF(S931="y",1,""))</f>
        <v/>
      </c>
      <c r="Y931" s="109">
        <f t="shared" si="85"/>
        <v>1</v>
      </c>
      <c r="AA931" s="274" t="str">
        <f t="shared" si="86"/>
        <v/>
      </c>
      <c r="AB931" s="275" t="str">
        <f t="shared" si="87"/>
        <v/>
      </c>
      <c r="AC931" s="275">
        <f t="shared" si="88"/>
        <v>57721</v>
      </c>
      <c r="AD931" s="275" t="str">
        <f t="shared" si="89"/>
        <v/>
      </c>
      <c r="AE931" s="276">
        <f t="shared" si="90"/>
        <v>57721</v>
      </c>
    </row>
    <row r="932" spans="2:31">
      <c r="B932" s="227" t="s">
        <v>1592</v>
      </c>
      <c r="C932" s="228" t="s">
        <v>1595</v>
      </c>
      <c r="D932" s="228" t="s">
        <v>110</v>
      </c>
      <c r="E932" s="228" t="s">
        <v>101</v>
      </c>
      <c r="F932" s="258" t="s">
        <v>102</v>
      </c>
      <c r="G932" s="374">
        <v>0.5</v>
      </c>
      <c r="H932" s="377">
        <v>1568.5524809550825</v>
      </c>
      <c r="I932" s="382">
        <v>143.96305955739601</v>
      </c>
      <c r="J932" s="349">
        <f>Table1[[#This Row],[Embellishment Area (m2)]]*Table1[[#This Row],[Construction Unit Rate ($/m)]]*Table1[[#This Row],[Embellishment Area Factor]]</f>
        <v>112906.80711731891</v>
      </c>
      <c r="K932" s="263">
        <v>3137.104961910165</v>
      </c>
      <c r="L932" s="354">
        <v>39.027494808321961</v>
      </c>
      <c r="M932" s="101">
        <f>Table1[[#This Row],[Size of land (m2)]]*Table1[[#This Row],[Land Unit Rate ($/m2)]]</f>
        <v>122433.34761411003</v>
      </c>
      <c r="N932" s="261">
        <v>2021</v>
      </c>
      <c r="O932" s="219">
        <f>ROUND(IF(Table1[[#This Row],[Valuation Year]]=2016,(Table1[[#This Row],[Total Construction Cost ($)]]+Table1[[#This Row],[Land Value]])*('General Input Sheet'!$G$38/'General Input Sheet'!$G$43),Table1[[#This Row],[Total Construction Cost ($)]]+Table1[[#This Row],[Land Value]]),0)</f>
        <v>235340</v>
      </c>
      <c r="P932" s="139" t="str" cm="1">
        <f t="array" ref="P932">_xlfn.IFS(Table1[[#This Row],[Asset Class]]&lt;&gt;"Local","y",P$11=$E932,"y",Table1[[#This Row],[Asset Class]]="Local","")</f>
        <v/>
      </c>
      <c r="Q932" s="99" t="str" cm="1">
        <f t="array" ref="Q932">_xlfn.IFS(Table1[[#This Row],[Asset Class]]&lt;&gt;"Local","y",Q$11=$E932,"y",Table1[[#This Row],[Asset Class]]="Local","")</f>
        <v/>
      </c>
      <c r="R932" s="99" t="str" cm="1">
        <f t="array" ref="R932">_xlfn.IFS(Table1[[#This Row],[Asset Class]]&lt;&gt;"Local","y",R$11=$E932,"y",Table1[[#This Row],[Asset Class]]="Local","")</f>
        <v>y</v>
      </c>
      <c r="S932" s="358" t="str" cm="1">
        <f t="array" ref="S932">_xlfn.IFS(Table1[[#This Row],[Asset Class]]&lt;&gt;"Local","y",S$11=$E932,"y",Table1[[#This Row],[Asset Class]]="Local","")</f>
        <v/>
      </c>
      <c r="U932" s="109" t="str">
        <f>IF(Table1[[#This Row],[Asset Class]]&lt;&gt;"Local",0.25,IF(P932="y",1,""))</f>
        <v/>
      </c>
      <c r="V932" s="435" t="str">
        <f>IF(Table1[[#This Row],[Asset Class]]&lt;&gt;"Local",0.25,IF(Q932="y",1,""))</f>
        <v/>
      </c>
      <c r="W932" s="435">
        <f>IF(Table1[[#This Row],[Asset Class]]&lt;&gt;"Local",0.25,IF(R932="y",1,""))</f>
        <v>1</v>
      </c>
      <c r="X932" s="435" t="str">
        <f>IF(Table1[[#This Row],[Asset Class]]&lt;&gt;"Local",0.25,IF(S932="y",1,""))</f>
        <v/>
      </c>
      <c r="Y932" s="109">
        <f t="shared" si="85"/>
        <v>1</v>
      </c>
      <c r="AA932" s="274" t="str">
        <f t="shared" si="86"/>
        <v/>
      </c>
      <c r="AB932" s="275" t="str">
        <f t="shared" si="87"/>
        <v/>
      </c>
      <c r="AC932" s="275">
        <f t="shared" si="88"/>
        <v>235340</v>
      </c>
      <c r="AD932" s="275" t="str">
        <f t="shared" si="89"/>
        <v/>
      </c>
      <c r="AE932" s="276">
        <f t="shared" si="90"/>
        <v>235340</v>
      </c>
    </row>
    <row r="933" spans="2:31">
      <c r="B933" s="227" t="s">
        <v>1592</v>
      </c>
      <c r="C933" s="228" t="s">
        <v>1596</v>
      </c>
      <c r="D933" s="228" t="s">
        <v>110</v>
      </c>
      <c r="E933" s="228" t="s">
        <v>101</v>
      </c>
      <c r="F933" s="258" t="s">
        <v>102</v>
      </c>
      <c r="G933" s="374">
        <v>0.5</v>
      </c>
      <c r="H933" s="377">
        <v>392.33990054393576</v>
      </c>
      <c r="I933" s="382">
        <v>143.96305955739601</v>
      </c>
      <c r="J933" s="349">
        <f>Table1[[#This Row],[Embellishment Area (m2)]]*Table1[[#This Row],[Construction Unit Rate ($/m)]]*Table1[[#This Row],[Embellishment Area Factor]]</f>
        <v>28241.226234374724</v>
      </c>
      <c r="K933" s="263">
        <v>784.67980108787151</v>
      </c>
      <c r="L933" s="354">
        <v>39.027494808321961</v>
      </c>
      <c r="M933" s="101">
        <f>Table1[[#This Row],[Size of land (m2)]]*Table1[[#This Row],[Land Unit Rate ($/m2)]]</f>
        <v>30624.086863152013</v>
      </c>
      <c r="N933" s="261">
        <v>2021</v>
      </c>
      <c r="O933" s="219">
        <f>ROUND(IF(Table1[[#This Row],[Valuation Year]]=2016,(Table1[[#This Row],[Total Construction Cost ($)]]+Table1[[#This Row],[Land Value]])*('General Input Sheet'!$G$38/'General Input Sheet'!$G$43),Table1[[#This Row],[Total Construction Cost ($)]]+Table1[[#This Row],[Land Value]]),0)</f>
        <v>58865</v>
      </c>
      <c r="P933" s="139" t="str" cm="1">
        <f t="array" ref="P933">_xlfn.IFS(Table1[[#This Row],[Asset Class]]&lt;&gt;"Local","y",P$11=$E933,"y",Table1[[#This Row],[Asset Class]]="Local","")</f>
        <v/>
      </c>
      <c r="Q933" s="99" t="str" cm="1">
        <f t="array" ref="Q933">_xlfn.IFS(Table1[[#This Row],[Asset Class]]&lt;&gt;"Local","y",Q$11=$E933,"y",Table1[[#This Row],[Asset Class]]="Local","")</f>
        <v/>
      </c>
      <c r="R933" s="99" t="str" cm="1">
        <f t="array" ref="R933">_xlfn.IFS(Table1[[#This Row],[Asset Class]]&lt;&gt;"Local","y",R$11=$E933,"y",Table1[[#This Row],[Asset Class]]="Local","")</f>
        <v>y</v>
      </c>
      <c r="S933" s="358" t="str" cm="1">
        <f t="array" ref="S933">_xlfn.IFS(Table1[[#This Row],[Asset Class]]&lt;&gt;"Local","y",S$11=$E933,"y",Table1[[#This Row],[Asset Class]]="Local","")</f>
        <v/>
      </c>
      <c r="U933" s="109" t="str">
        <f>IF(Table1[[#This Row],[Asset Class]]&lt;&gt;"Local",0.25,IF(P933="y",1,""))</f>
        <v/>
      </c>
      <c r="V933" s="435" t="str">
        <f>IF(Table1[[#This Row],[Asset Class]]&lt;&gt;"Local",0.25,IF(Q933="y",1,""))</f>
        <v/>
      </c>
      <c r="W933" s="435">
        <f>IF(Table1[[#This Row],[Asset Class]]&lt;&gt;"Local",0.25,IF(R933="y",1,""))</f>
        <v>1</v>
      </c>
      <c r="X933" s="435" t="str">
        <f>IF(Table1[[#This Row],[Asset Class]]&lt;&gt;"Local",0.25,IF(S933="y",1,""))</f>
        <v/>
      </c>
      <c r="Y933" s="109">
        <f t="shared" si="85"/>
        <v>1</v>
      </c>
      <c r="AA933" s="274" t="str">
        <f t="shared" si="86"/>
        <v/>
      </c>
      <c r="AB933" s="275" t="str">
        <f t="shared" si="87"/>
        <v/>
      </c>
      <c r="AC933" s="275">
        <f t="shared" si="88"/>
        <v>58865</v>
      </c>
      <c r="AD933" s="275" t="str">
        <f t="shared" si="89"/>
        <v/>
      </c>
      <c r="AE933" s="276">
        <f t="shared" si="90"/>
        <v>58865</v>
      </c>
    </row>
    <row r="934" spans="2:31">
      <c r="B934" s="227" t="s">
        <v>1592</v>
      </c>
      <c r="C934" s="228" t="s">
        <v>1597</v>
      </c>
      <c r="D934" s="228" t="s">
        <v>110</v>
      </c>
      <c r="E934" s="228" t="s">
        <v>101</v>
      </c>
      <c r="F934" s="258" t="s">
        <v>102</v>
      </c>
      <c r="G934" s="374">
        <v>0.5</v>
      </c>
      <c r="H934" s="377">
        <v>383.51626051673031</v>
      </c>
      <c r="I934" s="382">
        <v>143.96305955739601</v>
      </c>
      <c r="J934" s="349">
        <f>Table1[[#This Row],[Embellishment Area (m2)]]*Table1[[#This Row],[Construction Unit Rate ($/m)]]*Table1[[#This Row],[Embellishment Area Factor]]</f>
        <v>27606.087126999926</v>
      </c>
      <c r="K934" s="263">
        <v>767.03252103346063</v>
      </c>
      <c r="L934" s="354">
        <v>39.027494808321961</v>
      </c>
      <c r="M934" s="101">
        <f>Table1[[#This Row],[Size of land (m2)]]*Table1[[#This Row],[Land Unit Rate ($/m2)]]</f>
        <v>29935.35773244749</v>
      </c>
      <c r="N934" s="261">
        <v>2021</v>
      </c>
      <c r="O934" s="219">
        <f>ROUND(IF(Table1[[#This Row],[Valuation Year]]=2016,(Table1[[#This Row],[Total Construction Cost ($)]]+Table1[[#This Row],[Land Value]])*('General Input Sheet'!$G$38/'General Input Sheet'!$G$43),Table1[[#This Row],[Total Construction Cost ($)]]+Table1[[#This Row],[Land Value]]),0)</f>
        <v>57541</v>
      </c>
      <c r="P934" s="139" t="str" cm="1">
        <f t="array" ref="P934">_xlfn.IFS(Table1[[#This Row],[Asset Class]]&lt;&gt;"Local","y",P$11=$E934,"y",Table1[[#This Row],[Asset Class]]="Local","")</f>
        <v/>
      </c>
      <c r="Q934" s="99" t="str" cm="1">
        <f t="array" ref="Q934">_xlfn.IFS(Table1[[#This Row],[Asset Class]]&lt;&gt;"Local","y",Q$11=$E934,"y",Table1[[#This Row],[Asset Class]]="Local","")</f>
        <v/>
      </c>
      <c r="R934" s="99" t="str" cm="1">
        <f t="array" ref="R934">_xlfn.IFS(Table1[[#This Row],[Asset Class]]&lt;&gt;"Local","y",R$11=$E934,"y",Table1[[#This Row],[Asset Class]]="Local","")</f>
        <v>y</v>
      </c>
      <c r="S934" s="358" t="str" cm="1">
        <f t="array" ref="S934">_xlfn.IFS(Table1[[#This Row],[Asset Class]]&lt;&gt;"Local","y",S$11=$E934,"y",Table1[[#This Row],[Asset Class]]="Local","")</f>
        <v/>
      </c>
      <c r="U934" s="109" t="str">
        <f>IF(Table1[[#This Row],[Asset Class]]&lt;&gt;"Local",0.25,IF(P934="y",1,""))</f>
        <v/>
      </c>
      <c r="V934" s="435" t="str">
        <f>IF(Table1[[#This Row],[Asset Class]]&lt;&gt;"Local",0.25,IF(Q934="y",1,""))</f>
        <v/>
      </c>
      <c r="W934" s="435">
        <f>IF(Table1[[#This Row],[Asset Class]]&lt;&gt;"Local",0.25,IF(R934="y",1,""))</f>
        <v>1</v>
      </c>
      <c r="X934" s="435" t="str">
        <f>IF(Table1[[#This Row],[Asset Class]]&lt;&gt;"Local",0.25,IF(S934="y",1,""))</f>
        <v/>
      </c>
      <c r="Y934" s="109">
        <f t="shared" si="85"/>
        <v>1</v>
      </c>
      <c r="AA934" s="274" t="str">
        <f t="shared" si="86"/>
        <v/>
      </c>
      <c r="AB934" s="275" t="str">
        <f t="shared" si="87"/>
        <v/>
      </c>
      <c r="AC934" s="275">
        <f t="shared" si="88"/>
        <v>57541</v>
      </c>
      <c r="AD934" s="275" t="str">
        <f t="shared" si="89"/>
        <v/>
      </c>
      <c r="AE934" s="276">
        <f t="shared" si="90"/>
        <v>57541</v>
      </c>
    </row>
    <row r="935" spans="2:31">
      <c r="B935" s="227" t="s">
        <v>1592</v>
      </c>
      <c r="C935" s="228" t="s">
        <v>1598</v>
      </c>
      <c r="D935" s="228" t="s">
        <v>110</v>
      </c>
      <c r="E935" s="228" t="s">
        <v>101</v>
      </c>
      <c r="F935" s="258" t="s">
        <v>107</v>
      </c>
      <c r="G935" s="374">
        <v>0.5</v>
      </c>
      <c r="H935" s="377">
        <v>4847.8643814560201</v>
      </c>
      <c r="I935" s="382">
        <v>143.96305955739601</v>
      </c>
      <c r="J935" s="349">
        <f>Table1[[#This Row],[Embellishment Area (m2)]]*Table1[[#This Row],[Construction Unit Rate ($/m)]]*Table1[[#This Row],[Embellishment Area Factor]]</f>
        <v>348956.69433686591</v>
      </c>
      <c r="K935" s="263">
        <v>9695.7287629120401</v>
      </c>
      <c r="L935" s="354">
        <v>39.027494808321961</v>
      </c>
      <c r="M935" s="101">
        <f>Table1[[#This Row],[Size of land (m2)]]*Table1[[#This Row],[Land Unit Rate ($/m2)]]</f>
        <v>378400.00395744754</v>
      </c>
      <c r="N935" s="261">
        <v>2021</v>
      </c>
      <c r="O935" s="219">
        <f>ROUND(IF(Table1[[#This Row],[Valuation Year]]=2016,(Table1[[#This Row],[Total Construction Cost ($)]]+Table1[[#This Row],[Land Value]])*('General Input Sheet'!$G$38/'General Input Sheet'!$G$43),Table1[[#This Row],[Total Construction Cost ($)]]+Table1[[#This Row],[Land Value]]),0)</f>
        <v>727357</v>
      </c>
      <c r="P935" s="139" t="str" cm="1">
        <f t="array" ref="P935">_xlfn.IFS(Table1[[#This Row],[Asset Class]]&lt;&gt;"Local","y",P$11=$E935,"y",Table1[[#This Row],[Asset Class]]="Local","")</f>
        <v/>
      </c>
      <c r="Q935" s="99" t="str" cm="1">
        <f t="array" ref="Q935">_xlfn.IFS(Table1[[#This Row],[Asset Class]]&lt;&gt;"Local","y",Q$11=$E935,"y",Table1[[#This Row],[Asset Class]]="Local","")</f>
        <v/>
      </c>
      <c r="R935" s="99" t="str" cm="1">
        <f t="array" ref="R935">_xlfn.IFS(Table1[[#This Row],[Asset Class]]&lt;&gt;"Local","y",R$11=$E935,"y",Table1[[#This Row],[Asset Class]]="Local","")</f>
        <v>y</v>
      </c>
      <c r="S935" s="358" t="str" cm="1">
        <f t="array" ref="S935">_xlfn.IFS(Table1[[#This Row],[Asset Class]]&lt;&gt;"Local","y",S$11=$E935,"y",Table1[[#This Row],[Asset Class]]="Local","")</f>
        <v/>
      </c>
      <c r="U935" s="109" t="str">
        <f>IF(Table1[[#This Row],[Asset Class]]&lt;&gt;"Local",0.25,IF(P935="y",1,""))</f>
        <v/>
      </c>
      <c r="V935" s="435" t="str">
        <f>IF(Table1[[#This Row],[Asset Class]]&lt;&gt;"Local",0.25,IF(Q935="y",1,""))</f>
        <v/>
      </c>
      <c r="W935" s="435">
        <f>IF(Table1[[#This Row],[Asset Class]]&lt;&gt;"Local",0.25,IF(R935="y",1,""))</f>
        <v>1</v>
      </c>
      <c r="X935" s="435" t="str">
        <f>IF(Table1[[#This Row],[Asset Class]]&lt;&gt;"Local",0.25,IF(S935="y",1,""))</f>
        <v/>
      </c>
      <c r="Y935" s="109">
        <f t="shared" si="85"/>
        <v>1</v>
      </c>
      <c r="AA935" s="274" t="str">
        <f t="shared" si="86"/>
        <v/>
      </c>
      <c r="AB935" s="275" t="str">
        <f t="shared" si="87"/>
        <v/>
      </c>
      <c r="AC935" s="275">
        <f t="shared" si="88"/>
        <v>727357</v>
      </c>
      <c r="AD935" s="275" t="str">
        <f t="shared" si="89"/>
        <v/>
      </c>
      <c r="AE935" s="276">
        <f t="shared" si="90"/>
        <v>727357</v>
      </c>
    </row>
    <row r="936" spans="2:31">
      <c r="B936" s="227" t="s">
        <v>1592</v>
      </c>
      <c r="C936" s="228" t="s">
        <v>1599</v>
      </c>
      <c r="D936" s="228" t="s">
        <v>110</v>
      </c>
      <c r="E936" s="228" t="s">
        <v>101</v>
      </c>
      <c r="F936" s="258" t="s">
        <v>102</v>
      </c>
      <c r="G936" s="374">
        <v>0.5</v>
      </c>
      <c r="H936" s="377">
        <v>3817.8061709956341</v>
      </c>
      <c r="I936" s="382">
        <v>143.96305955739601</v>
      </c>
      <c r="J936" s="349">
        <f>Table1[[#This Row],[Embellishment Area (m2)]]*Table1[[#This Row],[Construction Unit Rate ($/m)]]*Table1[[#This Row],[Embellishment Area Factor]]</f>
        <v>274811.52858681924</v>
      </c>
      <c r="K936" s="263">
        <v>7635.6123419912683</v>
      </c>
      <c r="L936" s="354">
        <v>39.027494808321961</v>
      </c>
      <c r="M936" s="101">
        <f>Table1[[#This Row],[Size of land (m2)]]*Table1[[#This Row],[Land Unit Rate ($/m2)]]</f>
        <v>297998.82103542332</v>
      </c>
      <c r="N936" s="261">
        <v>2021</v>
      </c>
      <c r="O936" s="219">
        <f>ROUND(IF(Table1[[#This Row],[Valuation Year]]=2016,(Table1[[#This Row],[Total Construction Cost ($)]]+Table1[[#This Row],[Land Value]])*('General Input Sheet'!$G$38/'General Input Sheet'!$G$43),Table1[[#This Row],[Total Construction Cost ($)]]+Table1[[#This Row],[Land Value]]),0)</f>
        <v>572810</v>
      </c>
      <c r="P936" s="139" t="str" cm="1">
        <f t="array" ref="P936">_xlfn.IFS(Table1[[#This Row],[Asset Class]]&lt;&gt;"Local","y",P$11=$E936,"y",Table1[[#This Row],[Asset Class]]="Local","")</f>
        <v/>
      </c>
      <c r="Q936" s="99" t="str" cm="1">
        <f t="array" ref="Q936">_xlfn.IFS(Table1[[#This Row],[Asset Class]]&lt;&gt;"Local","y",Q$11=$E936,"y",Table1[[#This Row],[Asset Class]]="Local","")</f>
        <v/>
      </c>
      <c r="R936" s="99" t="str" cm="1">
        <f t="array" ref="R936">_xlfn.IFS(Table1[[#This Row],[Asset Class]]&lt;&gt;"Local","y",R$11=$E936,"y",Table1[[#This Row],[Asset Class]]="Local","")</f>
        <v>y</v>
      </c>
      <c r="S936" s="358" t="str" cm="1">
        <f t="array" ref="S936">_xlfn.IFS(Table1[[#This Row],[Asset Class]]&lt;&gt;"Local","y",S$11=$E936,"y",Table1[[#This Row],[Asset Class]]="Local","")</f>
        <v/>
      </c>
      <c r="U936" s="109" t="str">
        <f>IF(Table1[[#This Row],[Asset Class]]&lt;&gt;"Local",0.25,IF(P936="y",1,""))</f>
        <v/>
      </c>
      <c r="V936" s="435" t="str">
        <f>IF(Table1[[#This Row],[Asset Class]]&lt;&gt;"Local",0.25,IF(Q936="y",1,""))</f>
        <v/>
      </c>
      <c r="W936" s="435">
        <f>IF(Table1[[#This Row],[Asset Class]]&lt;&gt;"Local",0.25,IF(R936="y",1,""))</f>
        <v>1</v>
      </c>
      <c r="X936" s="435" t="str">
        <f>IF(Table1[[#This Row],[Asset Class]]&lt;&gt;"Local",0.25,IF(S936="y",1,""))</f>
        <v/>
      </c>
      <c r="Y936" s="109">
        <f t="shared" si="85"/>
        <v>1</v>
      </c>
      <c r="AA936" s="274" t="str">
        <f t="shared" si="86"/>
        <v/>
      </c>
      <c r="AB936" s="275" t="str">
        <f t="shared" si="87"/>
        <v/>
      </c>
      <c r="AC936" s="275">
        <f t="shared" si="88"/>
        <v>572810</v>
      </c>
      <c r="AD936" s="275" t="str">
        <f t="shared" si="89"/>
        <v/>
      </c>
      <c r="AE936" s="276">
        <f t="shared" si="90"/>
        <v>572810</v>
      </c>
    </row>
    <row r="937" spans="2:31">
      <c r="B937" s="227" t="s">
        <v>1592</v>
      </c>
      <c r="C937" s="228" t="s">
        <v>1600</v>
      </c>
      <c r="D937" s="228" t="s">
        <v>110</v>
      </c>
      <c r="E937" s="228" t="s">
        <v>101</v>
      </c>
      <c r="F937" s="258" t="s">
        <v>102</v>
      </c>
      <c r="G937" s="374">
        <v>0.5</v>
      </c>
      <c r="H937" s="377">
        <v>1988.3839525919516</v>
      </c>
      <c r="I937" s="382">
        <v>143.96305955739601</v>
      </c>
      <c r="J937" s="349">
        <f>Table1[[#This Row],[Embellishment Area (m2)]]*Table1[[#This Row],[Construction Unit Rate ($/m)]]*Table1[[#This Row],[Embellishment Area Factor]]</f>
        <v>143126.9186949828</v>
      </c>
      <c r="K937" s="263">
        <v>3976.7679051839032</v>
      </c>
      <c r="L937" s="354">
        <v>39.027494808321961</v>
      </c>
      <c r="M937" s="101">
        <f>Table1[[#This Row],[Size of land (m2)]]*Table1[[#This Row],[Land Unit Rate ($/m2)]]</f>
        <v>155203.28877346619</v>
      </c>
      <c r="N937" s="261">
        <v>2021</v>
      </c>
      <c r="O937" s="219">
        <f>ROUND(IF(Table1[[#This Row],[Valuation Year]]=2016,(Table1[[#This Row],[Total Construction Cost ($)]]+Table1[[#This Row],[Land Value]])*('General Input Sheet'!$G$38/'General Input Sheet'!$G$43),Table1[[#This Row],[Total Construction Cost ($)]]+Table1[[#This Row],[Land Value]]),0)</f>
        <v>298330</v>
      </c>
      <c r="P937" s="139" t="str" cm="1">
        <f t="array" ref="P937">_xlfn.IFS(Table1[[#This Row],[Asset Class]]&lt;&gt;"Local","y",P$11=$E937,"y",Table1[[#This Row],[Asset Class]]="Local","")</f>
        <v/>
      </c>
      <c r="Q937" s="99" t="str" cm="1">
        <f t="array" ref="Q937">_xlfn.IFS(Table1[[#This Row],[Asset Class]]&lt;&gt;"Local","y",Q$11=$E937,"y",Table1[[#This Row],[Asset Class]]="Local","")</f>
        <v/>
      </c>
      <c r="R937" s="99" t="str" cm="1">
        <f t="array" ref="R937">_xlfn.IFS(Table1[[#This Row],[Asset Class]]&lt;&gt;"Local","y",R$11=$E937,"y",Table1[[#This Row],[Asset Class]]="Local","")</f>
        <v>y</v>
      </c>
      <c r="S937" s="358" t="str" cm="1">
        <f t="array" ref="S937">_xlfn.IFS(Table1[[#This Row],[Asset Class]]&lt;&gt;"Local","y",S$11=$E937,"y",Table1[[#This Row],[Asset Class]]="Local","")</f>
        <v/>
      </c>
      <c r="U937" s="109" t="str">
        <f>IF(Table1[[#This Row],[Asset Class]]&lt;&gt;"Local",0.25,IF(P937="y",1,""))</f>
        <v/>
      </c>
      <c r="V937" s="435" t="str">
        <f>IF(Table1[[#This Row],[Asset Class]]&lt;&gt;"Local",0.25,IF(Q937="y",1,""))</f>
        <v/>
      </c>
      <c r="W937" s="435">
        <f>IF(Table1[[#This Row],[Asset Class]]&lt;&gt;"Local",0.25,IF(R937="y",1,""))</f>
        <v>1</v>
      </c>
      <c r="X937" s="435" t="str">
        <f>IF(Table1[[#This Row],[Asset Class]]&lt;&gt;"Local",0.25,IF(S937="y",1,""))</f>
        <v/>
      </c>
      <c r="Y937" s="109">
        <f t="shared" si="85"/>
        <v>1</v>
      </c>
      <c r="AA937" s="274" t="str">
        <f t="shared" si="86"/>
        <v/>
      </c>
      <c r="AB937" s="275" t="str">
        <f t="shared" si="87"/>
        <v/>
      </c>
      <c r="AC937" s="275">
        <f t="shared" si="88"/>
        <v>298330</v>
      </c>
      <c r="AD937" s="275" t="str">
        <f t="shared" si="89"/>
        <v/>
      </c>
      <c r="AE937" s="276">
        <f t="shared" si="90"/>
        <v>298330</v>
      </c>
    </row>
    <row r="938" spans="2:31">
      <c r="B938" s="227" t="s">
        <v>1601</v>
      </c>
      <c r="C938" s="228" t="s">
        <v>1602</v>
      </c>
      <c r="D938" s="228" t="s">
        <v>110</v>
      </c>
      <c r="E938" s="228" t="s">
        <v>101</v>
      </c>
      <c r="F938" s="258" t="s">
        <v>102</v>
      </c>
      <c r="G938" s="374">
        <v>0.5</v>
      </c>
      <c r="H938" s="377">
        <v>8727.4718222792853</v>
      </c>
      <c r="I938" s="382">
        <v>143.96305955739601</v>
      </c>
      <c r="J938" s="349">
        <f>Table1[[#This Row],[Embellishment Area (m2)]]*Table1[[#This Row],[Construction Unit Rate ($/m)]]*Table1[[#This Row],[Embellishment Area Factor]]</f>
        <v>628216.77286814409</v>
      </c>
      <c r="K938" s="263">
        <v>17454.943644558571</v>
      </c>
      <c r="L938" s="354">
        <v>39.027494808321961</v>
      </c>
      <c r="M938" s="101">
        <f>Table1[[#This Row],[Size of land (m2)]]*Table1[[#This Row],[Land Unit Rate ($/m2)]]</f>
        <v>681222.72246756207</v>
      </c>
      <c r="N938" s="261">
        <v>2021</v>
      </c>
      <c r="O938" s="219">
        <f>ROUND(IF(Table1[[#This Row],[Valuation Year]]=2016,(Table1[[#This Row],[Total Construction Cost ($)]]+Table1[[#This Row],[Land Value]])*('General Input Sheet'!$G$38/'General Input Sheet'!$G$43),Table1[[#This Row],[Total Construction Cost ($)]]+Table1[[#This Row],[Land Value]]),0)</f>
        <v>1309439</v>
      </c>
      <c r="P938" s="139" t="str" cm="1">
        <f t="array" ref="P938">_xlfn.IFS(Table1[[#This Row],[Asset Class]]&lt;&gt;"Local","y",P$11=$E938,"y",Table1[[#This Row],[Asset Class]]="Local","")</f>
        <v/>
      </c>
      <c r="Q938" s="99" t="str" cm="1">
        <f t="array" ref="Q938">_xlfn.IFS(Table1[[#This Row],[Asset Class]]&lt;&gt;"Local","y",Q$11=$E938,"y",Table1[[#This Row],[Asset Class]]="Local","")</f>
        <v/>
      </c>
      <c r="R938" s="99" t="str" cm="1">
        <f t="array" ref="R938">_xlfn.IFS(Table1[[#This Row],[Asset Class]]&lt;&gt;"Local","y",R$11=$E938,"y",Table1[[#This Row],[Asset Class]]="Local","")</f>
        <v>y</v>
      </c>
      <c r="S938" s="358" t="str" cm="1">
        <f t="array" ref="S938">_xlfn.IFS(Table1[[#This Row],[Asset Class]]&lt;&gt;"Local","y",S$11=$E938,"y",Table1[[#This Row],[Asset Class]]="Local","")</f>
        <v/>
      </c>
      <c r="U938" s="109" t="str">
        <f>IF(Table1[[#This Row],[Asset Class]]&lt;&gt;"Local",0.25,IF(P938="y",1,""))</f>
        <v/>
      </c>
      <c r="V938" s="435" t="str">
        <f>IF(Table1[[#This Row],[Asset Class]]&lt;&gt;"Local",0.25,IF(Q938="y",1,""))</f>
        <v/>
      </c>
      <c r="W938" s="435">
        <f>IF(Table1[[#This Row],[Asset Class]]&lt;&gt;"Local",0.25,IF(R938="y",1,""))</f>
        <v>1</v>
      </c>
      <c r="X938" s="435" t="str">
        <f>IF(Table1[[#This Row],[Asset Class]]&lt;&gt;"Local",0.25,IF(S938="y",1,""))</f>
        <v/>
      </c>
      <c r="Y938" s="109">
        <f t="shared" si="85"/>
        <v>1</v>
      </c>
      <c r="AA938" s="274" t="str">
        <f t="shared" si="86"/>
        <v/>
      </c>
      <c r="AB938" s="275" t="str">
        <f t="shared" si="87"/>
        <v/>
      </c>
      <c r="AC938" s="275">
        <f t="shared" si="88"/>
        <v>1309439</v>
      </c>
      <c r="AD938" s="275" t="str">
        <f t="shared" si="89"/>
        <v/>
      </c>
      <c r="AE938" s="276">
        <f t="shared" si="90"/>
        <v>1309439</v>
      </c>
    </row>
    <row r="939" spans="2:31">
      <c r="B939" s="227" t="s">
        <v>1601</v>
      </c>
      <c r="C939" s="228" t="s">
        <v>1603</v>
      </c>
      <c r="D939" s="228" t="s">
        <v>110</v>
      </c>
      <c r="E939" s="228" t="s">
        <v>101</v>
      </c>
      <c r="F939" s="258" t="s">
        <v>107</v>
      </c>
      <c r="G939" s="374">
        <v>0.5</v>
      </c>
      <c r="H939" s="378">
        <v>32279.574667886591</v>
      </c>
      <c r="I939" s="382">
        <v>143.96305955739601</v>
      </c>
      <c r="J939" s="349">
        <f>Table1[[#This Row],[Embellishment Area (m2)]]*Table1[[#This Row],[Construction Unit Rate ($/m)]]*Table1[[#This Row],[Embellishment Area Factor]]</f>
        <v>2323533.1652001846</v>
      </c>
      <c r="K939" s="263">
        <v>64559.149335773182</v>
      </c>
      <c r="L939" s="354">
        <v>39.027494808321961</v>
      </c>
      <c r="M939" s="101">
        <f>Table1[[#This Row],[Size of land (m2)]]*Table1[[#This Row],[Land Unit Rate ($/m2)]]</f>
        <v>2519581.8655315698</v>
      </c>
      <c r="N939" s="261">
        <v>2021</v>
      </c>
      <c r="O939" s="101">
        <f>ROUND(IF(Table1[[#This Row],[Valuation Year]]=2016,(Table1[[#This Row],[Total Construction Cost ($)]]+Table1[[#This Row],[Land Value]])*('General Input Sheet'!$G$38/'General Input Sheet'!$G$43),Table1[[#This Row],[Total Construction Cost ($)]]+Table1[[#This Row],[Land Value]]),0)</f>
        <v>4843115</v>
      </c>
      <c r="P939" s="139" t="str" cm="1">
        <f t="array" ref="P939">_xlfn.IFS(Table1[[#This Row],[Asset Class]]&lt;&gt;"Local","y",P$11=$E939,"y",Table1[[#This Row],[Asset Class]]="Local","")</f>
        <v/>
      </c>
      <c r="Q939" s="99" t="str" cm="1">
        <f t="array" ref="Q939">_xlfn.IFS(Table1[[#This Row],[Asset Class]]&lt;&gt;"Local","y",Q$11=$E939,"y",Table1[[#This Row],[Asset Class]]="Local","")</f>
        <v/>
      </c>
      <c r="R939" s="99" t="str" cm="1">
        <f t="array" ref="R939">_xlfn.IFS(Table1[[#This Row],[Asset Class]]&lt;&gt;"Local","y",R$11=$E939,"y",Table1[[#This Row],[Asset Class]]="Local","")</f>
        <v>y</v>
      </c>
      <c r="S939" s="358" t="str" cm="1">
        <f t="array" ref="S939">_xlfn.IFS(Table1[[#This Row],[Asset Class]]&lt;&gt;"Local","y",S$11=$E939,"y",Table1[[#This Row],[Asset Class]]="Local","")</f>
        <v/>
      </c>
      <c r="U939" s="109" t="str">
        <f>IF(Table1[[#This Row],[Asset Class]]&lt;&gt;"Local",0.25,IF(P939="y",1,""))</f>
        <v/>
      </c>
      <c r="V939" s="435" t="str">
        <f>IF(Table1[[#This Row],[Asset Class]]&lt;&gt;"Local",0.25,IF(Q939="y",1,""))</f>
        <v/>
      </c>
      <c r="W939" s="435">
        <f>IF(Table1[[#This Row],[Asset Class]]&lt;&gt;"Local",0.25,IF(R939="y",1,""))</f>
        <v>1</v>
      </c>
      <c r="X939" s="435" t="str">
        <f>IF(Table1[[#This Row],[Asset Class]]&lt;&gt;"Local",0.25,IF(S939="y",1,""))</f>
        <v/>
      </c>
      <c r="Y939" s="109">
        <f t="shared" si="85"/>
        <v>1</v>
      </c>
      <c r="AA939" s="274" t="str">
        <f t="shared" si="86"/>
        <v/>
      </c>
      <c r="AB939" s="275" t="str">
        <f t="shared" si="87"/>
        <v/>
      </c>
      <c r="AC939" s="275">
        <f t="shared" si="88"/>
        <v>4843115</v>
      </c>
      <c r="AD939" s="275" t="str">
        <f t="shared" si="89"/>
        <v/>
      </c>
      <c r="AE939" s="276">
        <f t="shared" si="90"/>
        <v>4843115</v>
      </c>
    </row>
    <row r="940" spans="2:31">
      <c r="B940" s="227" t="s">
        <v>1604</v>
      </c>
      <c r="C940" s="228" t="s">
        <v>1605</v>
      </c>
      <c r="D940" s="228" t="s">
        <v>110</v>
      </c>
      <c r="E940" s="228" t="s">
        <v>101</v>
      </c>
      <c r="F940" s="258" t="s">
        <v>102</v>
      </c>
      <c r="G940" s="374">
        <v>0.5</v>
      </c>
      <c r="H940" s="377">
        <v>5566.4289489789398</v>
      </c>
      <c r="I940" s="382">
        <v>143.96305955739601</v>
      </c>
      <c r="J940" s="349">
        <f>Table1[[#This Row],[Embellishment Area (m2)]]*Table1[[#This Row],[Construction Unit Rate ($/m)]]*Table1[[#This Row],[Embellishment Area Factor]]</f>
        <v>400680.07115193421</v>
      </c>
      <c r="K940" s="263">
        <v>11132.85789795788</v>
      </c>
      <c r="L940" s="354">
        <v>39.027494808321961</v>
      </c>
      <c r="M940" s="101">
        <f>Table1[[#This Row],[Size of land (m2)]]*Table1[[#This Row],[Land Unit Rate ($/m2)]]</f>
        <v>434487.5538143373</v>
      </c>
      <c r="N940" s="261">
        <v>2021</v>
      </c>
      <c r="O940" s="219">
        <f>ROUND(IF(Table1[[#This Row],[Valuation Year]]=2016,(Table1[[#This Row],[Total Construction Cost ($)]]+Table1[[#This Row],[Land Value]])*('General Input Sheet'!$G$38/'General Input Sheet'!$G$43),Table1[[#This Row],[Total Construction Cost ($)]]+Table1[[#This Row],[Land Value]]),0)</f>
        <v>835168</v>
      </c>
      <c r="P940" s="139" t="str" cm="1">
        <f t="array" ref="P940">_xlfn.IFS(Table1[[#This Row],[Asset Class]]&lt;&gt;"Local","y",P$11=$E940,"y",Table1[[#This Row],[Asset Class]]="Local","")</f>
        <v/>
      </c>
      <c r="Q940" s="99" t="str" cm="1">
        <f t="array" ref="Q940">_xlfn.IFS(Table1[[#This Row],[Asset Class]]&lt;&gt;"Local","y",Q$11=$E940,"y",Table1[[#This Row],[Asset Class]]="Local","")</f>
        <v/>
      </c>
      <c r="R940" s="99" t="str" cm="1">
        <f t="array" ref="R940">_xlfn.IFS(Table1[[#This Row],[Asset Class]]&lt;&gt;"Local","y",R$11=$E940,"y",Table1[[#This Row],[Asset Class]]="Local","")</f>
        <v>y</v>
      </c>
      <c r="S940" s="358" t="str" cm="1">
        <f t="array" ref="S940">_xlfn.IFS(Table1[[#This Row],[Asset Class]]&lt;&gt;"Local","y",S$11=$E940,"y",Table1[[#This Row],[Asset Class]]="Local","")</f>
        <v/>
      </c>
      <c r="U940" s="109" t="str">
        <f>IF(Table1[[#This Row],[Asset Class]]&lt;&gt;"Local",0.25,IF(P940="y",1,""))</f>
        <v/>
      </c>
      <c r="V940" s="435" t="str">
        <f>IF(Table1[[#This Row],[Asset Class]]&lt;&gt;"Local",0.25,IF(Q940="y",1,""))</f>
        <v/>
      </c>
      <c r="W940" s="435">
        <f>IF(Table1[[#This Row],[Asset Class]]&lt;&gt;"Local",0.25,IF(R940="y",1,""))</f>
        <v>1</v>
      </c>
      <c r="X940" s="435" t="str">
        <f>IF(Table1[[#This Row],[Asset Class]]&lt;&gt;"Local",0.25,IF(S940="y",1,""))</f>
        <v/>
      </c>
      <c r="Y940" s="109">
        <f t="shared" si="85"/>
        <v>1</v>
      </c>
      <c r="AA940" s="274" t="str">
        <f t="shared" si="86"/>
        <v/>
      </c>
      <c r="AB940" s="275" t="str">
        <f t="shared" si="87"/>
        <v/>
      </c>
      <c r="AC940" s="275">
        <f t="shared" si="88"/>
        <v>835168</v>
      </c>
      <c r="AD940" s="275" t="str">
        <f t="shared" si="89"/>
        <v/>
      </c>
      <c r="AE940" s="276">
        <f t="shared" si="90"/>
        <v>835168</v>
      </c>
    </row>
    <row r="941" spans="2:31">
      <c r="B941" s="227" t="s">
        <v>1606</v>
      </c>
      <c r="C941" s="228" t="s">
        <v>1607</v>
      </c>
      <c r="D941" s="228" t="s">
        <v>105</v>
      </c>
      <c r="E941" s="228" t="s">
        <v>101</v>
      </c>
      <c r="F941" s="258" t="s">
        <v>107</v>
      </c>
      <c r="G941" s="374">
        <v>0.5</v>
      </c>
      <c r="H941" s="377">
        <v>49163.592955281441</v>
      </c>
      <c r="I941" s="382">
        <v>452.87898632773505</v>
      </c>
      <c r="J941" s="349">
        <f>Table1[[#This Row],[Embellishment Area (m2)]]*Table1[[#This Row],[Construction Unit Rate ($/m)]]*Table1[[#This Row],[Embellishment Area Factor]]</f>
        <v>11132579.070908617</v>
      </c>
      <c r="K941" s="263">
        <v>98327.185910562883</v>
      </c>
      <c r="L941" s="354">
        <v>140.14546069071523</v>
      </c>
      <c r="M941" s="101">
        <f>Table1[[#This Row],[Size of land (m2)]]*Table1[[#This Row],[Land Unit Rate ($/m2)]]</f>
        <v>13780108.767857438</v>
      </c>
      <c r="N941" s="261">
        <v>2021</v>
      </c>
      <c r="O941" s="219">
        <f>ROUND(IF(Table1[[#This Row],[Valuation Year]]=2016,(Table1[[#This Row],[Total Construction Cost ($)]]+Table1[[#This Row],[Land Value]])*('General Input Sheet'!$G$38/'General Input Sheet'!$G$43),Table1[[#This Row],[Total Construction Cost ($)]]+Table1[[#This Row],[Land Value]]),0)</f>
        <v>24912688</v>
      </c>
      <c r="P941" s="139" t="str" cm="1">
        <f t="array" ref="P941">_xlfn.IFS(Table1[[#This Row],[Asset Class]]&lt;&gt;"Local","y",P$11=$E941,"y",Table1[[#This Row],[Asset Class]]="Local","")</f>
        <v>y</v>
      </c>
      <c r="Q941" s="99" t="str" cm="1">
        <f t="array" ref="Q941">_xlfn.IFS(Table1[[#This Row],[Asset Class]]&lt;&gt;"Local","y",Q$11=$E941,"y",Table1[[#This Row],[Asset Class]]="Local","")</f>
        <v>y</v>
      </c>
      <c r="R941" s="99" t="str" cm="1">
        <f t="array" ref="R941">_xlfn.IFS(Table1[[#This Row],[Asset Class]]&lt;&gt;"Local","y",R$11=$E941,"y",Table1[[#This Row],[Asset Class]]="Local","")</f>
        <v>y</v>
      </c>
      <c r="S941" s="358" t="str" cm="1">
        <f t="array" ref="S941">_xlfn.IFS(Table1[[#This Row],[Asset Class]]&lt;&gt;"Local","y",S$11=$E941,"y",Table1[[#This Row],[Asset Class]]="Local","")</f>
        <v>y</v>
      </c>
      <c r="U941" s="109">
        <f>IF(Table1[[#This Row],[Asset Class]]&lt;&gt;"Local",0.25,IF(P941="y",1,""))</f>
        <v>0.25</v>
      </c>
      <c r="V941" s="435">
        <f>IF(Table1[[#This Row],[Asset Class]]&lt;&gt;"Local",0.25,IF(Q941="y",1,""))</f>
        <v>0.25</v>
      </c>
      <c r="W941" s="435">
        <f>IF(Table1[[#This Row],[Asset Class]]&lt;&gt;"Local",0.25,IF(R941="y",1,""))</f>
        <v>0.25</v>
      </c>
      <c r="X941" s="435">
        <f>IF(Table1[[#This Row],[Asset Class]]&lt;&gt;"Local",0.25,IF(S941="y",1,""))</f>
        <v>0.25</v>
      </c>
      <c r="Y941" s="109">
        <f t="shared" si="85"/>
        <v>1</v>
      </c>
      <c r="AA941" s="274">
        <f t="shared" si="86"/>
        <v>6228172</v>
      </c>
      <c r="AB941" s="275">
        <f t="shared" si="87"/>
        <v>6228172</v>
      </c>
      <c r="AC941" s="275">
        <f t="shared" si="88"/>
        <v>6228172</v>
      </c>
      <c r="AD941" s="275">
        <f t="shared" si="89"/>
        <v>6228172</v>
      </c>
      <c r="AE941" s="276">
        <f t="shared" si="90"/>
        <v>24912688</v>
      </c>
    </row>
    <row r="942" spans="2:31">
      <c r="B942" s="227" t="s">
        <v>1606</v>
      </c>
      <c r="C942" s="228" t="s">
        <v>1608</v>
      </c>
      <c r="D942" s="228" t="s">
        <v>105</v>
      </c>
      <c r="E942" s="228" t="s">
        <v>101</v>
      </c>
      <c r="F942" s="258" t="s">
        <v>130</v>
      </c>
      <c r="G942" s="374">
        <v>0.5</v>
      </c>
      <c r="H942" s="377">
        <v>4676.549994229239</v>
      </c>
      <c r="I942" s="382">
        <v>452.87898632773505</v>
      </c>
      <c r="J942" s="349">
        <f>Table1[[#This Row],[Embellishment Area (m2)]]*Table1[[#This Row],[Construction Unit Rate ($/m)]]*Table1[[#This Row],[Embellishment Area Factor]]</f>
        <v>1058955.6104487565</v>
      </c>
      <c r="K942" s="263">
        <v>9353.099988458478</v>
      </c>
      <c r="L942" s="354">
        <v>140.14546069071523</v>
      </c>
      <c r="M942" s="101">
        <f>Table1[[#This Row],[Size of land (m2)]]*Table1[[#This Row],[Land Unit Rate ($/m2)]]</f>
        <v>1310794.5067688366</v>
      </c>
      <c r="N942" s="261">
        <v>2021</v>
      </c>
      <c r="O942" s="219">
        <f>ROUND(IF(Table1[[#This Row],[Valuation Year]]=2016,(Table1[[#This Row],[Total Construction Cost ($)]]+Table1[[#This Row],[Land Value]])*('General Input Sheet'!$G$38/'General Input Sheet'!$G$43),Table1[[#This Row],[Total Construction Cost ($)]]+Table1[[#This Row],[Land Value]]),0)</f>
        <v>2369750</v>
      </c>
      <c r="P942" s="139" t="str" cm="1">
        <f t="array" ref="P942">_xlfn.IFS(Table1[[#This Row],[Asset Class]]&lt;&gt;"Local","y",P$11=$E942,"y",Table1[[#This Row],[Asset Class]]="Local","")</f>
        <v>y</v>
      </c>
      <c r="Q942" s="99" t="str" cm="1">
        <f t="array" ref="Q942">_xlfn.IFS(Table1[[#This Row],[Asset Class]]&lt;&gt;"Local","y",Q$11=$E942,"y",Table1[[#This Row],[Asset Class]]="Local","")</f>
        <v>y</v>
      </c>
      <c r="R942" s="99" t="str" cm="1">
        <f t="array" ref="R942">_xlfn.IFS(Table1[[#This Row],[Asset Class]]&lt;&gt;"Local","y",R$11=$E942,"y",Table1[[#This Row],[Asset Class]]="Local","")</f>
        <v>y</v>
      </c>
      <c r="S942" s="358" t="str" cm="1">
        <f t="array" ref="S942">_xlfn.IFS(Table1[[#This Row],[Asset Class]]&lt;&gt;"Local","y",S$11=$E942,"y",Table1[[#This Row],[Asset Class]]="Local","")</f>
        <v>y</v>
      </c>
      <c r="U942" s="109">
        <f>IF(Table1[[#This Row],[Asset Class]]&lt;&gt;"Local",0.25,IF(P942="y",1,""))</f>
        <v>0.25</v>
      </c>
      <c r="V942" s="435">
        <f>IF(Table1[[#This Row],[Asset Class]]&lt;&gt;"Local",0.25,IF(Q942="y",1,""))</f>
        <v>0.25</v>
      </c>
      <c r="W942" s="435">
        <f>IF(Table1[[#This Row],[Asset Class]]&lt;&gt;"Local",0.25,IF(R942="y",1,""))</f>
        <v>0.25</v>
      </c>
      <c r="X942" s="435">
        <f>IF(Table1[[#This Row],[Asset Class]]&lt;&gt;"Local",0.25,IF(S942="y",1,""))</f>
        <v>0.25</v>
      </c>
      <c r="Y942" s="109">
        <f t="shared" si="85"/>
        <v>1</v>
      </c>
      <c r="AA942" s="274">
        <f t="shared" si="86"/>
        <v>592437.5</v>
      </c>
      <c r="AB942" s="275">
        <f t="shared" si="87"/>
        <v>592437.5</v>
      </c>
      <c r="AC942" s="275">
        <f t="shared" si="88"/>
        <v>592437.5</v>
      </c>
      <c r="AD942" s="275">
        <f t="shared" si="89"/>
        <v>592437.5</v>
      </c>
      <c r="AE942" s="276">
        <f t="shared" si="90"/>
        <v>2369750</v>
      </c>
    </row>
    <row r="943" spans="2:31">
      <c r="B943" s="227" t="s">
        <v>1606</v>
      </c>
      <c r="C943" s="228" t="s">
        <v>1609</v>
      </c>
      <c r="D943" s="228" t="s">
        <v>105</v>
      </c>
      <c r="E943" s="228" t="s">
        <v>101</v>
      </c>
      <c r="F943" s="258" t="s">
        <v>102</v>
      </c>
      <c r="G943" s="374">
        <v>0.5</v>
      </c>
      <c r="H943" s="377">
        <v>2949.0614756657847</v>
      </c>
      <c r="I943" s="382">
        <v>452.87898632773505</v>
      </c>
      <c r="J943" s="349">
        <f>Table1[[#This Row],[Embellishment Area (m2)]]*Table1[[#This Row],[Construction Unit Rate ($/m)]]*Table1[[#This Row],[Embellishment Area Factor]]</f>
        <v>667783.9858588475</v>
      </c>
      <c r="K943" s="263">
        <v>5898.1229513315693</v>
      </c>
      <c r="L943" s="354">
        <v>140.14546069071523</v>
      </c>
      <c r="M943" s="101">
        <f>Table1[[#This Row],[Size of land (m2)]]*Table1[[#This Row],[Land Unit Rate ($/m2)]]</f>
        <v>826595.15822484368</v>
      </c>
      <c r="N943" s="261">
        <v>2021</v>
      </c>
      <c r="O943" s="219">
        <f>ROUND(IF(Table1[[#This Row],[Valuation Year]]=2016,(Table1[[#This Row],[Total Construction Cost ($)]]+Table1[[#This Row],[Land Value]])*('General Input Sheet'!$G$38/'General Input Sheet'!$G$43),Table1[[#This Row],[Total Construction Cost ($)]]+Table1[[#This Row],[Land Value]]),0)</f>
        <v>1494379</v>
      </c>
      <c r="P943" s="139" t="str" cm="1">
        <f t="array" ref="P943">_xlfn.IFS(Table1[[#This Row],[Asset Class]]&lt;&gt;"Local","y",P$11=$E943,"y",Table1[[#This Row],[Asset Class]]="Local","")</f>
        <v>y</v>
      </c>
      <c r="Q943" s="99" t="str" cm="1">
        <f t="array" ref="Q943">_xlfn.IFS(Table1[[#This Row],[Asset Class]]&lt;&gt;"Local","y",Q$11=$E943,"y",Table1[[#This Row],[Asset Class]]="Local","")</f>
        <v>y</v>
      </c>
      <c r="R943" s="99" t="str" cm="1">
        <f t="array" ref="R943">_xlfn.IFS(Table1[[#This Row],[Asset Class]]&lt;&gt;"Local","y",R$11=$E943,"y",Table1[[#This Row],[Asset Class]]="Local","")</f>
        <v>y</v>
      </c>
      <c r="S943" s="358" t="str" cm="1">
        <f t="array" ref="S943">_xlfn.IFS(Table1[[#This Row],[Asset Class]]&lt;&gt;"Local","y",S$11=$E943,"y",Table1[[#This Row],[Asset Class]]="Local","")</f>
        <v>y</v>
      </c>
      <c r="U943" s="109">
        <f>IF(Table1[[#This Row],[Asset Class]]&lt;&gt;"Local",0.25,IF(P943="y",1,""))</f>
        <v>0.25</v>
      </c>
      <c r="V943" s="435">
        <f>IF(Table1[[#This Row],[Asset Class]]&lt;&gt;"Local",0.25,IF(Q943="y",1,""))</f>
        <v>0.25</v>
      </c>
      <c r="W943" s="435">
        <f>IF(Table1[[#This Row],[Asset Class]]&lt;&gt;"Local",0.25,IF(R943="y",1,""))</f>
        <v>0.25</v>
      </c>
      <c r="X943" s="435">
        <f>IF(Table1[[#This Row],[Asset Class]]&lt;&gt;"Local",0.25,IF(S943="y",1,""))</f>
        <v>0.25</v>
      </c>
      <c r="Y943" s="109">
        <f t="shared" si="85"/>
        <v>1</v>
      </c>
      <c r="AA943" s="274">
        <f t="shared" si="86"/>
        <v>373594.75</v>
      </c>
      <c r="AB943" s="275">
        <f t="shared" si="87"/>
        <v>373594.75</v>
      </c>
      <c r="AC943" s="275">
        <f t="shared" si="88"/>
        <v>373594.75</v>
      </c>
      <c r="AD943" s="275">
        <f t="shared" si="89"/>
        <v>373594.75</v>
      </c>
      <c r="AE943" s="276">
        <f t="shared" si="90"/>
        <v>1494379</v>
      </c>
    </row>
    <row r="944" spans="2:31">
      <c r="B944" s="227" t="s">
        <v>1606</v>
      </c>
      <c r="C944" s="228" t="s">
        <v>1610</v>
      </c>
      <c r="D944" s="228" t="s">
        <v>105</v>
      </c>
      <c r="E944" s="228" t="s">
        <v>101</v>
      </c>
      <c r="F944" s="258" t="s">
        <v>135</v>
      </c>
      <c r="G944" s="374">
        <v>0.5</v>
      </c>
      <c r="H944" s="377">
        <v>12082.014690629811</v>
      </c>
      <c r="I944" s="382">
        <v>452.87898632773505</v>
      </c>
      <c r="J944" s="349">
        <f>Table1[[#This Row],[Embellishment Area (m2)]]*Table1[[#This Row],[Construction Unit Rate ($/m)]]*Table1[[#This Row],[Embellishment Area Factor]]</f>
        <v>2735845.2829446159</v>
      </c>
      <c r="K944" s="263">
        <v>24164.029381259621</v>
      </c>
      <c r="L944" s="354">
        <v>140.14546069071523</v>
      </c>
      <c r="M944" s="101">
        <f>Table1[[#This Row],[Size of land (m2)]]*Table1[[#This Row],[Land Unit Rate ($/m2)]]</f>
        <v>3386479.0297806081</v>
      </c>
      <c r="N944" s="261">
        <v>2021</v>
      </c>
      <c r="O944" s="219">
        <f>ROUND(IF(Table1[[#This Row],[Valuation Year]]=2016,(Table1[[#This Row],[Total Construction Cost ($)]]+Table1[[#This Row],[Land Value]])*('General Input Sheet'!$G$38/'General Input Sheet'!$G$43),Table1[[#This Row],[Total Construction Cost ($)]]+Table1[[#This Row],[Land Value]]),0)</f>
        <v>6122324</v>
      </c>
      <c r="P944" s="139" t="str" cm="1">
        <f t="array" ref="P944">_xlfn.IFS(Table1[[#This Row],[Asset Class]]&lt;&gt;"Local","y",P$11=$E944,"y",Table1[[#This Row],[Asset Class]]="Local","")</f>
        <v>y</v>
      </c>
      <c r="Q944" s="99" t="str" cm="1">
        <f t="array" ref="Q944">_xlfn.IFS(Table1[[#This Row],[Asset Class]]&lt;&gt;"Local","y",Q$11=$E944,"y",Table1[[#This Row],[Asset Class]]="Local","")</f>
        <v>y</v>
      </c>
      <c r="R944" s="99" t="str" cm="1">
        <f t="array" ref="R944">_xlfn.IFS(Table1[[#This Row],[Asset Class]]&lt;&gt;"Local","y",R$11=$E944,"y",Table1[[#This Row],[Asset Class]]="Local","")</f>
        <v>y</v>
      </c>
      <c r="S944" s="358" t="str" cm="1">
        <f t="array" ref="S944">_xlfn.IFS(Table1[[#This Row],[Asset Class]]&lt;&gt;"Local","y",S$11=$E944,"y",Table1[[#This Row],[Asset Class]]="Local","")</f>
        <v>y</v>
      </c>
      <c r="U944" s="109">
        <f>IF(Table1[[#This Row],[Asset Class]]&lt;&gt;"Local",0.25,IF(P944="y",1,""))</f>
        <v>0.25</v>
      </c>
      <c r="V944" s="435">
        <f>IF(Table1[[#This Row],[Asset Class]]&lt;&gt;"Local",0.25,IF(Q944="y",1,""))</f>
        <v>0.25</v>
      </c>
      <c r="W944" s="435">
        <f>IF(Table1[[#This Row],[Asset Class]]&lt;&gt;"Local",0.25,IF(R944="y",1,""))</f>
        <v>0.25</v>
      </c>
      <c r="X944" s="435">
        <f>IF(Table1[[#This Row],[Asset Class]]&lt;&gt;"Local",0.25,IF(S944="y",1,""))</f>
        <v>0.25</v>
      </c>
      <c r="Y944" s="109">
        <f t="shared" si="85"/>
        <v>1</v>
      </c>
      <c r="AA944" s="274">
        <f t="shared" si="86"/>
        <v>1530581</v>
      </c>
      <c r="AB944" s="275">
        <f t="shared" si="87"/>
        <v>1530581</v>
      </c>
      <c r="AC944" s="275">
        <f t="shared" si="88"/>
        <v>1530581</v>
      </c>
      <c r="AD944" s="275">
        <f t="shared" si="89"/>
        <v>1530581</v>
      </c>
      <c r="AE944" s="276">
        <f t="shared" si="90"/>
        <v>6122324</v>
      </c>
    </row>
    <row r="945" spans="2:31">
      <c r="B945" s="227" t="s">
        <v>1606</v>
      </c>
      <c r="C945" s="228" t="s">
        <v>1611</v>
      </c>
      <c r="D945" s="228" t="s">
        <v>105</v>
      </c>
      <c r="E945" s="228" t="s">
        <v>101</v>
      </c>
      <c r="F945" s="258" t="s">
        <v>130</v>
      </c>
      <c r="G945" s="374">
        <v>0.5</v>
      </c>
      <c r="H945" s="377">
        <v>4638.8114998243746</v>
      </c>
      <c r="I945" s="382">
        <v>452.87898632773505</v>
      </c>
      <c r="J945" s="349">
        <f>Table1[[#This Row],[Embellishment Area (m2)]]*Table1[[#This Row],[Construction Unit Rate ($/m)]]*Table1[[#This Row],[Embellishment Area Factor]]</f>
        <v>1050410.1249029515</v>
      </c>
      <c r="K945" s="263">
        <v>9277.6229996487491</v>
      </c>
      <c r="L945" s="354">
        <v>140.14546069071523</v>
      </c>
      <c r="M945" s="101">
        <f>Table1[[#This Row],[Size of land (m2)]]*Table1[[#This Row],[Land Unit Rate ($/m2)]]</f>
        <v>1300216.7494005493</v>
      </c>
      <c r="N945" s="261">
        <v>2021</v>
      </c>
      <c r="O945" s="219">
        <f>ROUND(IF(Table1[[#This Row],[Valuation Year]]=2016,(Table1[[#This Row],[Total Construction Cost ($)]]+Table1[[#This Row],[Land Value]])*('General Input Sheet'!$G$38/'General Input Sheet'!$G$43),Table1[[#This Row],[Total Construction Cost ($)]]+Table1[[#This Row],[Land Value]]),0)</f>
        <v>2350627</v>
      </c>
      <c r="P945" s="139" t="str" cm="1">
        <f t="array" ref="P945">_xlfn.IFS(Table1[[#This Row],[Asset Class]]&lt;&gt;"Local","y",P$11=$E945,"y",Table1[[#This Row],[Asset Class]]="Local","")</f>
        <v>y</v>
      </c>
      <c r="Q945" s="99" t="str" cm="1">
        <f t="array" ref="Q945">_xlfn.IFS(Table1[[#This Row],[Asset Class]]&lt;&gt;"Local","y",Q$11=$E945,"y",Table1[[#This Row],[Asset Class]]="Local","")</f>
        <v>y</v>
      </c>
      <c r="R945" s="99" t="str" cm="1">
        <f t="array" ref="R945">_xlfn.IFS(Table1[[#This Row],[Asset Class]]&lt;&gt;"Local","y",R$11=$E945,"y",Table1[[#This Row],[Asset Class]]="Local","")</f>
        <v>y</v>
      </c>
      <c r="S945" s="358" t="str" cm="1">
        <f t="array" ref="S945">_xlfn.IFS(Table1[[#This Row],[Asset Class]]&lt;&gt;"Local","y",S$11=$E945,"y",Table1[[#This Row],[Asset Class]]="Local","")</f>
        <v>y</v>
      </c>
      <c r="U945" s="109">
        <f>IF(Table1[[#This Row],[Asset Class]]&lt;&gt;"Local",0.25,IF(P945="y",1,""))</f>
        <v>0.25</v>
      </c>
      <c r="V945" s="435">
        <f>IF(Table1[[#This Row],[Asset Class]]&lt;&gt;"Local",0.25,IF(Q945="y",1,""))</f>
        <v>0.25</v>
      </c>
      <c r="W945" s="435">
        <f>IF(Table1[[#This Row],[Asset Class]]&lt;&gt;"Local",0.25,IF(R945="y",1,""))</f>
        <v>0.25</v>
      </c>
      <c r="X945" s="435">
        <f>IF(Table1[[#This Row],[Asset Class]]&lt;&gt;"Local",0.25,IF(S945="y",1,""))</f>
        <v>0.25</v>
      </c>
      <c r="Y945" s="109">
        <f t="shared" si="85"/>
        <v>1</v>
      </c>
      <c r="AA945" s="274">
        <f t="shared" si="86"/>
        <v>587656.75</v>
      </c>
      <c r="AB945" s="275">
        <f t="shared" si="87"/>
        <v>587656.75</v>
      </c>
      <c r="AC945" s="275">
        <f t="shared" si="88"/>
        <v>587656.75</v>
      </c>
      <c r="AD945" s="275">
        <f t="shared" si="89"/>
        <v>587656.75</v>
      </c>
      <c r="AE945" s="276">
        <f t="shared" si="90"/>
        <v>2350627</v>
      </c>
    </row>
    <row r="946" spans="2:31">
      <c r="B946" s="227" t="s">
        <v>1606</v>
      </c>
      <c r="C946" s="228" t="s">
        <v>1612</v>
      </c>
      <c r="D946" s="228" t="s">
        <v>105</v>
      </c>
      <c r="E946" s="228" t="s">
        <v>101</v>
      </c>
      <c r="F946" s="258" t="s">
        <v>102</v>
      </c>
      <c r="G946" s="374">
        <v>0.5</v>
      </c>
      <c r="H946" s="377">
        <v>740.427251595538</v>
      </c>
      <c r="I946" s="382">
        <v>452.87898632773505</v>
      </c>
      <c r="J946" s="349">
        <f>Table1[[#This Row],[Embellishment Area (m2)]]*Table1[[#This Row],[Construction Unit Rate ($/m)]]*Table1[[#This Row],[Embellishment Area Factor]]</f>
        <v>167661.97157600903</v>
      </c>
      <c r="K946" s="263">
        <v>1480.854503191076</v>
      </c>
      <c r="L946" s="354">
        <v>140.14546069071523</v>
      </c>
      <c r="M946" s="101">
        <f>Table1[[#This Row],[Size of land (m2)]]*Table1[[#This Row],[Land Unit Rate ($/m2)]]</f>
        <v>207535.03656563358</v>
      </c>
      <c r="N946" s="261">
        <v>2021</v>
      </c>
      <c r="O946" s="219">
        <f>ROUND(IF(Table1[[#This Row],[Valuation Year]]=2016,(Table1[[#This Row],[Total Construction Cost ($)]]+Table1[[#This Row],[Land Value]])*('General Input Sheet'!$G$38/'General Input Sheet'!$G$43),Table1[[#This Row],[Total Construction Cost ($)]]+Table1[[#This Row],[Land Value]]),0)</f>
        <v>375197</v>
      </c>
      <c r="P946" s="139" t="str" cm="1">
        <f t="array" ref="P946">_xlfn.IFS(Table1[[#This Row],[Asset Class]]&lt;&gt;"Local","y",P$11=$E946,"y",Table1[[#This Row],[Asset Class]]="Local","")</f>
        <v>y</v>
      </c>
      <c r="Q946" s="99" t="str" cm="1">
        <f t="array" ref="Q946">_xlfn.IFS(Table1[[#This Row],[Asset Class]]&lt;&gt;"Local","y",Q$11=$E946,"y",Table1[[#This Row],[Asset Class]]="Local","")</f>
        <v>y</v>
      </c>
      <c r="R946" s="99" t="str" cm="1">
        <f t="array" ref="R946">_xlfn.IFS(Table1[[#This Row],[Asset Class]]&lt;&gt;"Local","y",R$11=$E946,"y",Table1[[#This Row],[Asset Class]]="Local","")</f>
        <v>y</v>
      </c>
      <c r="S946" s="358" t="str" cm="1">
        <f t="array" ref="S946">_xlfn.IFS(Table1[[#This Row],[Asset Class]]&lt;&gt;"Local","y",S$11=$E946,"y",Table1[[#This Row],[Asset Class]]="Local","")</f>
        <v>y</v>
      </c>
      <c r="U946" s="109">
        <f>IF(Table1[[#This Row],[Asset Class]]&lt;&gt;"Local",0.25,IF(P946="y",1,""))</f>
        <v>0.25</v>
      </c>
      <c r="V946" s="435">
        <f>IF(Table1[[#This Row],[Asset Class]]&lt;&gt;"Local",0.25,IF(Q946="y",1,""))</f>
        <v>0.25</v>
      </c>
      <c r="W946" s="435">
        <f>IF(Table1[[#This Row],[Asset Class]]&lt;&gt;"Local",0.25,IF(R946="y",1,""))</f>
        <v>0.25</v>
      </c>
      <c r="X946" s="435">
        <f>IF(Table1[[#This Row],[Asset Class]]&lt;&gt;"Local",0.25,IF(S946="y",1,""))</f>
        <v>0.25</v>
      </c>
      <c r="Y946" s="109">
        <f t="shared" si="85"/>
        <v>1</v>
      </c>
      <c r="AA946" s="274">
        <f t="shared" si="86"/>
        <v>93799.25</v>
      </c>
      <c r="AB946" s="275">
        <f t="shared" si="87"/>
        <v>93799.25</v>
      </c>
      <c r="AC946" s="275">
        <f t="shared" si="88"/>
        <v>93799.25</v>
      </c>
      <c r="AD946" s="275">
        <f t="shared" si="89"/>
        <v>93799.25</v>
      </c>
      <c r="AE946" s="276">
        <f t="shared" si="90"/>
        <v>375197</v>
      </c>
    </row>
    <row r="947" spans="2:31">
      <c r="B947" s="227" t="s">
        <v>1606</v>
      </c>
      <c r="C947" s="228" t="s">
        <v>1613</v>
      </c>
      <c r="D947" s="228" t="s">
        <v>105</v>
      </c>
      <c r="E947" s="228" t="s">
        <v>101</v>
      </c>
      <c r="F947" s="258" t="s">
        <v>135</v>
      </c>
      <c r="G947" s="374">
        <v>0.5</v>
      </c>
      <c r="H947" s="377">
        <v>9697.7893223943993</v>
      </c>
      <c r="I947" s="382">
        <v>452.87898632773505</v>
      </c>
      <c r="J947" s="349">
        <f>Table1[[#This Row],[Embellishment Area (m2)]]*Table1[[#This Row],[Construction Unit Rate ($/m)]]*Table1[[#This Row],[Embellishment Area Factor]]</f>
        <v>2195962.4989729542</v>
      </c>
      <c r="K947" s="263">
        <v>19395.578644788799</v>
      </c>
      <c r="L947" s="354">
        <v>140.14546069071523</v>
      </c>
      <c r="M947" s="101">
        <f>Table1[[#This Row],[Size of land (m2)]]*Table1[[#This Row],[Land Unit Rate ($/m2)]]</f>
        <v>2718202.3045369242</v>
      </c>
      <c r="N947" s="261">
        <v>2021</v>
      </c>
      <c r="O947" s="219">
        <f>ROUND(IF(Table1[[#This Row],[Valuation Year]]=2016,(Table1[[#This Row],[Total Construction Cost ($)]]+Table1[[#This Row],[Land Value]])*('General Input Sheet'!$G$38/'General Input Sheet'!$G$43),Table1[[#This Row],[Total Construction Cost ($)]]+Table1[[#This Row],[Land Value]]),0)</f>
        <v>4914165</v>
      </c>
      <c r="P947" s="139" t="str" cm="1">
        <f t="array" ref="P947">_xlfn.IFS(Table1[[#This Row],[Asset Class]]&lt;&gt;"Local","y",P$11=$E947,"y",Table1[[#This Row],[Asset Class]]="Local","")</f>
        <v>y</v>
      </c>
      <c r="Q947" s="99" t="str" cm="1">
        <f t="array" ref="Q947">_xlfn.IFS(Table1[[#This Row],[Asset Class]]&lt;&gt;"Local","y",Q$11=$E947,"y",Table1[[#This Row],[Asset Class]]="Local","")</f>
        <v>y</v>
      </c>
      <c r="R947" s="99" t="str" cm="1">
        <f t="array" ref="R947">_xlfn.IFS(Table1[[#This Row],[Asset Class]]&lt;&gt;"Local","y",R$11=$E947,"y",Table1[[#This Row],[Asset Class]]="Local","")</f>
        <v>y</v>
      </c>
      <c r="S947" s="358" t="str" cm="1">
        <f t="array" ref="S947">_xlfn.IFS(Table1[[#This Row],[Asset Class]]&lt;&gt;"Local","y",S$11=$E947,"y",Table1[[#This Row],[Asset Class]]="Local","")</f>
        <v>y</v>
      </c>
      <c r="U947" s="109">
        <f>IF(Table1[[#This Row],[Asset Class]]&lt;&gt;"Local",0.25,IF(P947="y",1,""))</f>
        <v>0.25</v>
      </c>
      <c r="V947" s="435">
        <f>IF(Table1[[#This Row],[Asset Class]]&lt;&gt;"Local",0.25,IF(Q947="y",1,""))</f>
        <v>0.25</v>
      </c>
      <c r="W947" s="435">
        <f>IF(Table1[[#This Row],[Asset Class]]&lt;&gt;"Local",0.25,IF(R947="y",1,""))</f>
        <v>0.25</v>
      </c>
      <c r="X947" s="435">
        <f>IF(Table1[[#This Row],[Asset Class]]&lt;&gt;"Local",0.25,IF(S947="y",1,""))</f>
        <v>0.25</v>
      </c>
      <c r="Y947" s="109">
        <f t="shared" si="85"/>
        <v>1</v>
      </c>
      <c r="AA947" s="274">
        <f t="shared" si="86"/>
        <v>1228541.25</v>
      </c>
      <c r="AB947" s="275">
        <f t="shared" si="87"/>
        <v>1228541.25</v>
      </c>
      <c r="AC947" s="275">
        <f t="shared" si="88"/>
        <v>1228541.25</v>
      </c>
      <c r="AD947" s="275">
        <f t="shared" si="89"/>
        <v>1228541.25</v>
      </c>
      <c r="AE947" s="276">
        <f t="shared" si="90"/>
        <v>4914165</v>
      </c>
    </row>
    <row r="948" spans="2:31">
      <c r="B948" s="227" t="s">
        <v>1614</v>
      </c>
      <c r="C948" s="228" t="s">
        <v>1615</v>
      </c>
      <c r="D948" s="228" t="s">
        <v>110</v>
      </c>
      <c r="E948" s="228" t="s">
        <v>101</v>
      </c>
      <c r="F948" s="258" t="s">
        <v>102</v>
      </c>
      <c r="G948" s="374">
        <v>0.5</v>
      </c>
      <c r="H948" s="377">
        <v>4418.036819519285</v>
      </c>
      <c r="I948" s="382">
        <v>143.96305955739601</v>
      </c>
      <c r="J948" s="349">
        <f>Table1[[#This Row],[Embellishment Area (m2)]]*Table1[[#This Row],[Construction Unit Rate ($/m)]]*Table1[[#This Row],[Embellishment Area Factor]]</f>
        <v>318017.04888761166</v>
      </c>
      <c r="K948" s="263">
        <v>8836.07363903857</v>
      </c>
      <c r="L948" s="354">
        <v>39.027494808321961</v>
      </c>
      <c r="M948" s="101">
        <f>Table1[[#This Row],[Size of land (m2)]]*Table1[[#This Row],[Land Unit Rate ($/m2)]]</f>
        <v>344849.81807352835</v>
      </c>
      <c r="N948" s="261">
        <v>2021</v>
      </c>
      <c r="O948" s="219">
        <f>ROUND(IF(Table1[[#This Row],[Valuation Year]]=2016,(Table1[[#This Row],[Total Construction Cost ($)]]+Table1[[#This Row],[Land Value]])*('General Input Sheet'!$G$38/'General Input Sheet'!$G$43),Table1[[#This Row],[Total Construction Cost ($)]]+Table1[[#This Row],[Land Value]]),0)</f>
        <v>662867</v>
      </c>
      <c r="P948" s="139" t="str" cm="1">
        <f t="array" ref="P948">_xlfn.IFS(Table1[[#This Row],[Asset Class]]&lt;&gt;"Local","y",P$11=$E948,"y",Table1[[#This Row],[Asset Class]]="Local","")</f>
        <v/>
      </c>
      <c r="Q948" s="99" t="str" cm="1">
        <f t="array" ref="Q948">_xlfn.IFS(Table1[[#This Row],[Asset Class]]&lt;&gt;"Local","y",Q$11=$E948,"y",Table1[[#This Row],[Asset Class]]="Local","")</f>
        <v/>
      </c>
      <c r="R948" s="99" t="str" cm="1">
        <f t="array" ref="R948">_xlfn.IFS(Table1[[#This Row],[Asset Class]]&lt;&gt;"Local","y",R$11=$E948,"y",Table1[[#This Row],[Asset Class]]="Local","")</f>
        <v>y</v>
      </c>
      <c r="S948" s="358" t="str" cm="1">
        <f t="array" ref="S948">_xlfn.IFS(Table1[[#This Row],[Asset Class]]&lt;&gt;"Local","y",S$11=$E948,"y",Table1[[#This Row],[Asset Class]]="Local","")</f>
        <v/>
      </c>
      <c r="U948" s="109" t="str">
        <f>IF(Table1[[#This Row],[Asset Class]]&lt;&gt;"Local",0.25,IF(P948="y",1,""))</f>
        <v/>
      </c>
      <c r="V948" s="435" t="str">
        <f>IF(Table1[[#This Row],[Asset Class]]&lt;&gt;"Local",0.25,IF(Q948="y",1,""))</f>
        <v/>
      </c>
      <c r="W948" s="435">
        <f>IF(Table1[[#This Row],[Asset Class]]&lt;&gt;"Local",0.25,IF(R948="y",1,""))</f>
        <v>1</v>
      </c>
      <c r="X948" s="435" t="str">
        <f>IF(Table1[[#This Row],[Asset Class]]&lt;&gt;"Local",0.25,IF(S948="y",1,""))</f>
        <v/>
      </c>
      <c r="Y948" s="109">
        <f t="shared" si="85"/>
        <v>1</v>
      </c>
      <c r="AA948" s="274" t="str">
        <f t="shared" si="86"/>
        <v/>
      </c>
      <c r="AB948" s="275" t="str">
        <f t="shared" si="87"/>
        <v/>
      </c>
      <c r="AC948" s="275">
        <f t="shared" si="88"/>
        <v>662867</v>
      </c>
      <c r="AD948" s="275" t="str">
        <f t="shared" si="89"/>
        <v/>
      </c>
      <c r="AE948" s="276">
        <f t="shared" si="90"/>
        <v>662867</v>
      </c>
    </row>
    <row r="949" spans="2:31">
      <c r="B949" s="227" t="s">
        <v>1616</v>
      </c>
      <c r="C949" s="228" t="s">
        <v>1617</v>
      </c>
      <c r="D949" s="228" t="s">
        <v>110</v>
      </c>
      <c r="E949" s="228" t="s">
        <v>101</v>
      </c>
      <c r="F949" s="258" t="s">
        <v>102</v>
      </c>
      <c r="G949" s="374">
        <v>0.5</v>
      </c>
      <c r="H949" s="377">
        <v>3766.8680786401078</v>
      </c>
      <c r="I949" s="382">
        <v>143.96305955739601</v>
      </c>
      <c r="J949" s="349">
        <f>Table1[[#This Row],[Embellishment Area (m2)]]*Table1[[#This Row],[Construction Unit Rate ($/m)]]*Table1[[#This Row],[Embellishment Area Factor]]</f>
        <v>271144.92677505984</v>
      </c>
      <c r="K949" s="263">
        <v>7533.7361572802156</v>
      </c>
      <c r="L949" s="354">
        <v>39.027494808321961</v>
      </c>
      <c r="M949" s="101">
        <f>Table1[[#This Row],[Size of land (m2)]]*Table1[[#This Row],[Land Unit Rate ($/m2)]]</f>
        <v>294022.84876552108</v>
      </c>
      <c r="N949" s="261">
        <v>2021</v>
      </c>
      <c r="O949" s="219">
        <f>ROUND(IF(Table1[[#This Row],[Valuation Year]]=2016,(Table1[[#This Row],[Total Construction Cost ($)]]+Table1[[#This Row],[Land Value]])*('General Input Sheet'!$G$38/'General Input Sheet'!$G$43),Table1[[#This Row],[Total Construction Cost ($)]]+Table1[[#This Row],[Land Value]]),0)</f>
        <v>565168</v>
      </c>
      <c r="P949" s="139" t="str" cm="1">
        <f t="array" ref="P949">_xlfn.IFS(Table1[[#This Row],[Asset Class]]&lt;&gt;"Local","y",P$11=$E949,"y",Table1[[#This Row],[Asset Class]]="Local","")</f>
        <v/>
      </c>
      <c r="Q949" s="99" t="str" cm="1">
        <f t="array" ref="Q949">_xlfn.IFS(Table1[[#This Row],[Asset Class]]&lt;&gt;"Local","y",Q$11=$E949,"y",Table1[[#This Row],[Asset Class]]="Local","")</f>
        <v/>
      </c>
      <c r="R949" s="99" t="str" cm="1">
        <f t="array" ref="R949">_xlfn.IFS(Table1[[#This Row],[Asset Class]]&lt;&gt;"Local","y",R$11=$E949,"y",Table1[[#This Row],[Asset Class]]="Local","")</f>
        <v>y</v>
      </c>
      <c r="S949" s="358" t="str" cm="1">
        <f t="array" ref="S949">_xlfn.IFS(Table1[[#This Row],[Asset Class]]&lt;&gt;"Local","y",S$11=$E949,"y",Table1[[#This Row],[Asset Class]]="Local","")</f>
        <v/>
      </c>
      <c r="U949" s="109" t="str">
        <f>IF(Table1[[#This Row],[Asset Class]]&lt;&gt;"Local",0.25,IF(P949="y",1,""))</f>
        <v/>
      </c>
      <c r="V949" s="435" t="str">
        <f>IF(Table1[[#This Row],[Asset Class]]&lt;&gt;"Local",0.25,IF(Q949="y",1,""))</f>
        <v/>
      </c>
      <c r="W949" s="435">
        <f>IF(Table1[[#This Row],[Asset Class]]&lt;&gt;"Local",0.25,IF(R949="y",1,""))</f>
        <v>1</v>
      </c>
      <c r="X949" s="435" t="str">
        <f>IF(Table1[[#This Row],[Asset Class]]&lt;&gt;"Local",0.25,IF(S949="y",1,""))</f>
        <v/>
      </c>
      <c r="Y949" s="109">
        <f t="shared" si="85"/>
        <v>1</v>
      </c>
      <c r="AA949" s="274" t="str">
        <f t="shared" si="86"/>
        <v/>
      </c>
      <c r="AB949" s="275" t="str">
        <f t="shared" si="87"/>
        <v/>
      </c>
      <c r="AC949" s="275">
        <f t="shared" si="88"/>
        <v>565168</v>
      </c>
      <c r="AD949" s="275" t="str">
        <f t="shared" si="89"/>
        <v/>
      </c>
      <c r="AE949" s="276">
        <f t="shared" si="90"/>
        <v>565168</v>
      </c>
    </row>
    <row r="950" spans="2:31">
      <c r="B950" s="227" t="s">
        <v>1618</v>
      </c>
      <c r="C950" s="228" t="s">
        <v>1619</v>
      </c>
      <c r="D950" s="228" t="s">
        <v>105</v>
      </c>
      <c r="E950" s="228" t="s">
        <v>106</v>
      </c>
      <c r="F950" s="258" t="s">
        <v>102</v>
      </c>
      <c r="G950" s="374">
        <v>0.5</v>
      </c>
      <c r="H950" s="377">
        <v>9155.1691294173743</v>
      </c>
      <c r="I950" s="382">
        <v>295.91815694928124</v>
      </c>
      <c r="J950" s="349">
        <f>Table1[[#This Row],[Embellishment Area (m2)]]*Table1[[#This Row],[Construction Unit Rate ($/m)]]*Table1[[#This Row],[Embellishment Area Factor]]</f>
        <v>1354590.3876680725</v>
      </c>
      <c r="K950" s="263">
        <v>18310.338258834749</v>
      </c>
      <c r="L950" s="354">
        <v>157.26221918381682</v>
      </c>
      <c r="M950" s="101">
        <f>Table1[[#This Row],[Size of land (m2)]]*Table1[[#This Row],[Land Unit Rate ($/m2)]]</f>
        <v>2879524.4285906972</v>
      </c>
      <c r="N950" s="261">
        <v>2021</v>
      </c>
      <c r="O950" s="219">
        <f>ROUND(IF(Table1[[#This Row],[Valuation Year]]=2016,(Table1[[#This Row],[Total Construction Cost ($)]]+Table1[[#This Row],[Land Value]])*('General Input Sheet'!$G$38/'General Input Sheet'!$G$43),Table1[[#This Row],[Total Construction Cost ($)]]+Table1[[#This Row],[Land Value]]),0)</f>
        <v>4234115</v>
      </c>
      <c r="P950" s="139" t="str" cm="1">
        <f t="array" ref="P950">_xlfn.IFS(Table1[[#This Row],[Asset Class]]&lt;&gt;"Local","y",P$11=$E950,"y",Table1[[#This Row],[Asset Class]]="Local","")</f>
        <v>y</v>
      </c>
      <c r="Q950" s="99" t="str" cm="1">
        <f t="array" ref="Q950">_xlfn.IFS(Table1[[#This Row],[Asset Class]]&lt;&gt;"Local","y",Q$11=$E950,"y",Table1[[#This Row],[Asset Class]]="Local","")</f>
        <v>y</v>
      </c>
      <c r="R950" s="99" t="str" cm="1">
        <f t="array" ref="R950">_xlfn.IFS(Table1[[#This Row],[Asset Class]]&lt;&gt;"Local","y",R$11=$E950,"y",Table1[[#This Row],[Asset Class]]="Local","")</f>
        <v>y</v>
      </c>
      <c r="S950" s="358" t="str" cm="1">
        <f t="array" ref="S950">_xlfn.IFS(Table1[[#This Row],[Asset Class]]&lt;&gt;"Local","y",S$11=$E950,"y",Table1[[#This Row],[Asset Class]]="Local","")</f>
        <v>y</v>
      </c>
      <c r="U950" s="109">
        <f>IF(Table1[[#This Row],[Asset Class]]&lt;&gt;"Local",0.25,IF(P950="y",1,""))</f>
        <v>0.25</v>
      </c>
      <c r="V950" s="435">
        <f>IF(Table1[[#This Row],[Asset Class]]&lt;&gt;"Local",0.25,IF(Q950="y",1,""))</f>
        <v>0.25</v>
      </c>
      <c r="W950" s="435">
        <f>IF(Table1[[#This Row],[Asset Class]]&lt;&gt;"Local",0.25,IF(R950="y",1,""))</f>
        <v>0.25</v>
      </c>
      <c r="X950" s="435">
        <f>IF(Table1[[#This Row],[Asset Class]]&lt;&gt;"Local",0.25,IF(S950="y",1,""))</f>
        <v>0.25</v>
      </c>
      <c r="Y950" s="109">
        <f t="shared" si="85"/>
        <v>1</v>
      </c>
      <c r="AA950" s="274">
        <f t="shared" si="86"/>
        <v>1058528.75</v>
      </c>
      <c r="AB950" s="275">
        <f t="shared" si="87"/>
        <v>1058528.75</v>
      </c>
      <c r="AC950" s="275">
        <f t="shared" si="88"/>
        <v>1058528.75</v>
      </c>
      <c r="AD950" s="275">
        <f t="shared" si="89"/>
        <v>1058528.75</v>
      </c>
      <c r="AE950" s="276">
        <f t="shared" si="90"/>
        <v>4234115</v>
      </c>
    </row>
    <row r="951" spans="2:31">
      <c r="B951" s="227" t="s">
        <v>1618</v>
      </c>
      <c r="C951" s="228" t="s">
        <v>1620</v>
      </c>
      <c r="D951" s="228" t="s">
        <v>105</v>
      </c>
      <c r="E951" s="228" t="s">
        <v>106</v>
      </c>
      <c r="F951" s="258" t="s">
        <v>102</v>
      </c>
      <c r="G951" s="374">
        <v>0.5</v>
      </c>
      <c r="H951" s="377">
        <v>1565.2727770795941</v>
      </c>
      <c r="I951" s="382">
        <v>295.91815694928124</v>
      </c>
      <c r="J951" s="349">
        <f>Table1[[#This Row],[Embellishment Area (m2)]]*Table1[[#This Row],[Construction Unit Rate ($/m)]]*Table1[[#This Row],[Embellishment Area Factor]]</f>
        <v>231596.31765813832</v>
      </c>
      <c r="K951" s="263">
        <v>3130.5455541591882</v>
      </c>
      <c r="L951" s="354">
        <v>157.26221918381682</v>
      </c>
      <c r="M951" s="101">
        <f>Table1[[#This Row],[Size of land (m2)]]*Table1[[#This Row],[Land Unit Rate ($/m2)]]</f>
        <v>492316.54110310558</v>
      </c>
      <c r="N951" s="261">
        <v>2021</v>
      </c>
      <c r="O951" s="219">
        <f>ROUND(IF(Table1[[#This Row],[Valuation Year]]=2016,(Table1[[#This Row],[Total Construction Cost ($)]]+Table1[[#This Row],[Land Value]])*('General Input Sheet'!$G$38/'General Input Sheet'!$G$43),Table1[[#This Row],[Total Construction Cost ($)]]+Table1[[#This Row],[Land Value]]),0)</f>
        <v>723913</v>
      </c>
      <c r="P951" s="139" t="str" cm="1">
        <f t="array" ref="P951">_xlfn.IFS(Table1[[#This Row],[Asset Class]]&lt;&gt;"Local","y",P$11=$E951,"y",Table1[[#This Row],[Asset Class]]="Local","")</f>
        <v>y</v>
      </c>
      <c r="Q951" s="99" t="str" cm="1">
        <f t="array" ref="Q951">_xlfn.IFS(Table1[[#This Row],[Asset Class]]&lt;&gt;"Local","y",Q$11=$E951,"y",Table1[[#This Row],[Asset Class]]="Local","")</f>
        <v>y</v>
      </c>
      <c r="R951" s="99" t="str" cm="1">
        <f t="array" ref="R951">_xlfn.IFS(Table1[[#This Row],[Asset Class]]&lt;&gt;"Local","y",R$11=$E951,"y",Table1[[#This Row],[Asset Class]]="Local","")</f>
        <v>y</v>
      </c>
      <c r="S951" s="358" t="str" cm="1">
        <f t="array" ref="S951">_xlfn.IFS(Table1[[#This Row],[Asset Class]]&lt;&gt;"Local","y",S$11=$E951,"y",Table1[[#This Row],[Asset Class]]="Local","")</f>
        <v>y</v>
      </c>
      <c r="U951" s="109">
        <f>IF(Table1[[#This Row],[Asset Class]]&lt;&gt;"Local",0.25,IF(P951="y",1,""))</f>
        <v>0.25</v>
      </c>
      <c r="V951" s="435">
        <f>IF(Table1[[#This Row],[Asset Class]]&lt;&gt;"Local",0.25,IF(Q951="y",1,""))</f>
        <v>0.25</v>
      </c>
      <c r="W951" s="435">
        <f>IF(Table1[[#This Row],[Asset Class]]&lt;&gt;"Local",0.25,IF(R951="y",1,""))</f>
        <v>0.25</v>
      </c>
      <c r="X951" s="435">
        <f>IF(Table1[[#This Row],[Asset Class]]&lt;&gt;"Local",0.25,IF(S951="y",1,""))</f>
        <v>0.25</v>
      </c>
      <c r="Y951" s="109">
        <f t="shared" si="85"/>
        <v>1</v>
      </c>
      <c r="AA951" s="274">
        <f t="shared" si="86"/>
        <v>180978.25</v>
      </c>
      <c r="AB951" s="275">
        <f t="shared" si="87"/>
        <v>180978.25</v>
      </c>
      <c r="AC951" s="275">
        <f t="shared" si="88"/>
        <v>180978.25</v>
      </c>
      <c r="AD951" s="275">
        <f t="shared" si="89"/>
        <v>180978.25</v>
      </c>
      <c r="AE951" s="276">
        <f t="shared" si="90"/>
        <v>723913</v>
      </c>
    </row>
    <row r="952" spans="2:31">
      <c r="B952" s="227" t="s">
        <v>1618</v>
      </c>
      <c r="C952" s="228" t="s">
        <v>1621</v>
      </c>
      <c r="D952" s="228" t="s">
        <v>105</v>
      </c>
      <c r="E952" s="228" t="s">
        <v>106</v>
      </c>
      <c r="F952" s="258" t="s">
        <v>102</v>
      </c>
      <c r="G952" s="374">
        <v>0.5</v>
      </c>
      <c r="H952" s="377">
        <v>1393.9030795623589</v>
      </c>
      <c r="I952" s="382">
        <v>295.91815694928124</v>
      </c>
      <c r="J952" s="349">
        <f>Table1[[#This Row],[Embellishment Area (m2)]]*Table1[[#This Row],[Construction Unit Rate ($/m)]]*Table1[[#This Row],[Embellishment Area Factor]]</f>
        <v>206240.6151350103</v>
      </c>
      <c r="K952" s="263">
        <v>2787.8061591247179</v>
      </c>
      <c r="L952" s="354">
        <v>157.26221918381682</v>
      </c>
      <c r="M952" s="101">
        <f>Table1[[#This Row],[Size of land (m2)]]*Table1[[#This Row],[Land Unit Rate ($/m2)]]</f>
        <v>438416.58323826588</v>
      </c>
      <c r="N952" s="261">
        <v>2021</v>
      </c>
      <c r="O952" s="219">
        <f>ROUND(IF(Table1[[#This Row],[Valuation Year]]=2016,(Table1[[#This Row],[Total Construction Cost ($)]]+Table1[[#This Row],[Land Value]])*('General Input Sheet'!$G$38/'General Input Sheet'!$G$43),Table1[[#This Row],[Total Construction Cost ($)]]+Table1[[#This Row],[Land Value]]),0)</f>
        <v>644657</v>
      </c>
      <c r="P952" s="139" t="str" cm="1">
        <f t="array" ref="P952">_xlfn.IFS(Table1[[#This Row],[Asset Class]]&lt;&gt;"Local","y",P$11=$E952,"y",Table1[[#This Row],[Asset Class]]="Local","")</f>
        <v>y</v>
      </c>
      <c r="Q952" s="99" t="str" cm="1">
        <f t="array" ref="Q952">_xlfn.IFS(Table1[[#This Row],[Asset Class]]&lt;&gt;"Local","y",Q$11=$E952,"y",Table1[[#This Row],[Asset Class]]="Local","")</f>
        <v>y</v>
      </c>
      <c r="R952" s="99" t="str" cm="1">
        <f t="array" ref="R952">_xlfn.IFS(Table1[[#This Row],[Asset Class]]&lt;&gt;"Local","y",R$11=$E952,"y",Table1[[#This Row],[Asset Class]]="Local","")</f>
        <v>y</v>
      </c>
      <c r="S952" s="358" t="str" cm="1">
        <f t="array" ref="S952">_xlfn.IFS(Table1[[#This Row],[Asset Class]]&lt;&gt;"Local","y",S$11=$E952,"y",Table1[[#This Row],[Asset Class]]="Local","")</f>
        <v>y</v>
      </c>
      <c r="U952" s="109">
        <f>IF(Table1[[#This Row],[Asset Class]]&lt;&gt;"Local",0.25,IF(P952="y",1,""))</f>
        <v>0.25</v>
      </c>
      <c r="V952" s="435">
        <f>IF(Table1[[#This Row],[Asset Class]]&lt;&gt;"Local",0.25,IF(Q952="y",1,""))</f>
        <v>0.25</v>
      </c>
      <c r="W952" s="435">
        <f>IF(Table1[[#This Row],[Asset Class]]&lt;&gt;"Local",0.25,IF(R952="y",1,""))</f>
        <v>0.25</v>
      </c>
      <c r="X952" s="435">
        <f>IF(Table1[[#This Row],[Asset Class]]&lt;&gt;"Local",0.25,IF(S952="y",1,""))</f>
        <v>0.25</v>
      </c>
      <c r="Y952" s="109">
        <f t="shared" si="85"/>
        <v>1</v>
      </c>
      <c r="AA952" s="274">
        <f t="shared" si="86"/>
        <v>161164.25</v>
      </c>
      <c r="AB952" s="275">
        <f t="shared" si="87"/>
        <v>161164.25</v>
      </c>
      <c r="AC952" s="275">
        <f t="shared" si="88"/>
        <v>161164.25</v>
      </c>
      <c r="AD952" s="275">
        <f t="shared" si="89"/>
        <v>161164.25</v>
      </c>
      <c r="AE952" s="276">
        <f t="shared" si="90"/>
        <v>644657</v>
      </c>
    </row>
    <row r="953" spans="2:31">
      <c r="B953" s="227" t="s">
        <v>1618</v>
      </c>
      <c r="C953" s="228" t="s">
        <v>1622</v>
      </c>
      <c r="D953" s="228" t="s">
        <v>105</v>
      </c>
      <c r="E953" s="228" t="s">
        <v>106</v>
      </c>
      <c r="F953" s="258" t="s">
        <v>130</v>
      </c>
      <c r="G953" s="374">
        <v>0.5</v>
      </c>
      <c r="H953" s="378">
        <v>6721.9261236180746</v>
      </c>
      <c r="I953" s="382">
        <v>295.91815694928124</v>
      </c>
      <c r="J953" s="349">
        <f>Table1[[#This Row],[Embellishment Area (m2)]]*Table1[[#This Row],[Construction Unit Rate ($/m)]]*Table1[[#This Row],[Embellishment Area Factor]]</f>
        <v>994569.99482514348</v>
      </c>
      <c r="K953" s="263">
        <v>13443.852247236149</v>
      </c>
      <c r="L953" s="354">
        <v>157.26221918381682</v>
      </c>
      <c r="M953" s="101">
        <f>Table1[[#This Row],[Size of land (m2)]]*Table1[[#This Row],[Land Unit Rate ($/m2)]]</f>
        <v>2114210.0387796997</v>
      </c>
      <c r="N953" s="261">
        <v>2021</v>
      </c>
      <c r="O953" s="101">
        <f>ROUND(IF(Table1[[#This Row],[Valuation Year]]=2016,(Table1[[#This Row],[Total Construction Cost ($)]]+Table1[[#This Row],[Land Value]])*('General Input Sheet'!$G$38/'General Input Sheet'!$G$43),Table1[[#This Row],[Total Construction Cost ($)]]+Table1[[#This Row],[Land Value]]),0)</f>
        <v>3108780</v>
      </c>
      <c r="P953" s="139" t="str" cm="1">
        <f t="array" ref="P953">_xlfn.IFS(Table1[[#This Row],[Asset Class]]&lt;&gt;"Local","y",P$11=$E953,"y",Table1[[#This Row],[Asset Class]]="Local","")</f>
        <v>y</v>
      </c>
      <c r="Q953" s="99" t="str" cm="1">
        <f t="array" ref="Q953">_xlfn.IFS(Table1[[#This Row],[Asset Class]]&lt;&gt;"Local","y",Q$11=$E953,"y",Table1[[#This Row],[Asset Class]]="Local","")</f>
        <v>y</v>
      </c>
      <c r="R953" s="99" t="str" cm="1">
        <f t="array" ref="R953">_xlfn.IFS(Table1[[#This Row],[Asset Class]]&lt;&gt;"Local","y",R$11=$E953,"y",Table1[[#This Row],[Asset Class]]="Local","")</f>
        <v>y</v>
      </c>
      <c r="S953" s="358" t="str" cm="1">
        <f t="array" ref="S953">_xlfn.IFS(Table1[[#This Row],[Asset Class]]&lt;&gt;"Local","y",S$11=$E953,"y",Table1[[#This Row],[Asset Class]]="Local","")</f>
        <v>y</v>
      </c>
      <c r="U953" s="109">
        <f>IF(Table1[[#This Row],[Asset Class]]&lt;&gt;"Local",0.25,IF(P953="y",1,""))</f>
        <v>0.25</v>
      </c>
      <c r="V953" s="435">
        <f>IF(Table1[[#This Row],[Asset Class]]&lt;&gt;"Local",0.25,IF(Q953="y",1,""))</f>
        <v>0.25</v>
      </c>
      <c r="W953" s="435">
        <f>IF(Table1[[#This Row],[Asset Class]]&lt;&gt;"Local",0.25,IF(R953="y",1,""))</f>
        <v>0.25</v>
      </c>
      <c r="X953" s="435">
        <f>IF(Table1[[#This Row],[Asset Class]]&lt;&gt;"Local",0.25,IF(S953="y",1,""))</f>
        <v>0.25</v>
      </c>
      <c r="Y953" s="109">
        <f t="shared" si="85"/>
        <v>1</v>
      </c>
      <c r="AA953" s="274">
        <f t="shared" si="86"/>
        <v>777195</v>
      </c>
      <c r="AB953" s="275">
        <f t="shared" si="87"/>
        <v>777195</v>
      </c>
      <c r="AC953" s="275">
        <f t="shared" si="88"/>
        <v>777195</v>
      </c>
      <c r="AD953" s="275">
        <f t="shared" si="89"/>
        <v>777195</v>
      </c>
      <c r="AE953" s="276">
        <f t="shared" si="90"/>
        <v>3108780</v>
      </c>
    </row>
    <row r="954" spans="2:31">
      <c r="B954" s="227" t="s">
        <v>1623</v>
      </c>
      <c r="C954" s="228" t="s">
        <v>1624</v>
      </c>
      <c r="D954" s="228" t="s">
        <v>110</v>
      </c>
      <c r="E954" s="228" t="s">
        <v>101</v>
      </c>
      <c r="F954" s="258" t="s">
        <v>107</v>
      </c>
      <c r="G954" s="374">
        <v>0.5</v>
      </c>
      <c r="H954" s="377">
        <v>6563.6990754554554</v>
      </c>
      <c r="I954" s="382">
        <v>143.96305955739601</v>
      </c>
      <c r="J954" s="349">
        <f>Table1[[#This Row],[Embellishment Area (m2)]]*Table1[[#This Row],[Construction Unit Rate ($/m)]]*Table1[[#This Row],[Embellishment Area Factor]]</f>
        <v>472465.1004583094</v>
      </c>
      <c r="K954" s="263">
        <v>13127.398150910911</v>
      </c>
      <c r="L954" s="354">
        <v>39.027494808321961</v>
      </c>
      <c r="M954" s="101">
        <f>Table1[[#This Row],[Size of land (m2)]]*Table1[[#This Row],[Land Unit Rate ($/m2)]]</f>
        <v>512329.4631814509</v>
      </c>
      <c r="N954" s="261">
        <v>2021</v>
      </c>
      <c r="O954" s="219">
        <f>ROUND(IF(Table1[[#This Row],[Valuation Year]]=2016,(Table1[[#This Row],[Total Construction Cost ($)]]+Table1[[#This Row],[Land Value]])*('General Input Sheet'!$G$38/'General Input Sheet'!$G$43),Table1[[#This Row],[Total Construction Cost ($)]]+Table1[[#This Row],[Land Value]]),0)</f>
        <v>984795</v>
      </c>
      <c r="P954" s="139" t="str" cm="1">
        <f t="array" ref="P954">_xlfn.IFS(Table1[[#This Row],[Asset Class]]&lt;&gt;"Local","y",P$11=$E954,"y",Table1[[#This Row],[Asset Class]]="Local","")</f>
        <v/>
      </c>
      <c r="Q954" s="99" t="str" cm="1">
        <f t="array" ref="Q954">_xlfn.IFS(Table1[[#This Row],[Asset Class]]&lt;&gt;"Local","y",Q$11=$E954,"y",Table1[[#This Row],[Asset Class]]="Local","")</f>
        <v/>
      </c>
      <c r="R954" s="99" t="str" cm="1">
        <f t="array" ref="R954">_xlfn.IFS(Table1[[#This Row],[Asset Class]]&lt;&gt;"Local","y",R$11=$E954,"y",Table1[[#This Row],[Asset Class]]="Local","")</f>
        <v>y</v>
      </c>
      <c r="S954" s="358" t="str" cm="1">
        <f t="array" ref="S954">_xlfn.IFS(Table1[[#This Row],[Asset Class]]&lt;&gt;"Local","y",S$11=$E954,"y",Table1[[#This Row],[Asset Class]]="Local","")</f>
        <v/>
      </c>
      <c r="U954" s="109" t="str">
        <f>IF(Table1[[#This Row],[Asset Class]]&lt;&gt;"Local",0.25,IF(P954="y",1,""))</f>
        <v/>
      </c>
      <c r="V954" s="435" t="str">
        <f>IF(Table1[[#This Row],[Asset Class]]&lt;&gt;"Local",0.25,IF(Q954="y",1,""))</f>
        <v/>
      </c>
      <c r="W954" s="435">
        <f>IF(Table1[[#This Row],[Asset Class]]&lt;&gt;"Local",0.25,IF(R954="y",1,""))</f>
        <v>1</v>
      </c>
      <c r="X954" s="435" t="str">
        <f>IF(Table1[[#This Row],[Asset Class]]&lt;&gt;"Local",0.25,IF(S954="y",1,""))</f>
        <v/>
      </c>
      <c r="Y954" s="109">
        <f t="shared" si="85"/>
        <v>1</v>
      </c>
      <c r="AA954" s="274" t="str">
        <f t="shared" si="86"/>
        <v/>
      </c>
      <c r="AB954" s="275" t="str">
        <f t="shared" si="87"/>
        <v/>
      </c>
      <c r="AC954" s="275">
        <f t="shared" si="88"/>
        <v>984795</v>
      </c>
      <c r="AD954" s="275" t="str">
        <f t="shared" si="89"/>
        <v/>
      </c>
      <c r="AE954" s="276">
        <f t="shared" si="90"/>
        <v>984795</v>
      </c>
    </row>
    <row r="955" spans="2:31">
      <c r="B955" s="227" t="s">
        <v>1623</v>
      </c>
      <c r="C955" s="228" t="s">
        <v>1625</v>
      </c>
      <c r="D955" s="228" t="s">
        <v>110</v>
      </c>
      <c r="E955" s="228" t="s">
        <v>101</v>
      </c>
      <c r="F955" s="258" t="s">
        <v>107</v>
      </c>
      <c r="G955" s="374">
        <v>0.5</v>
      </c>
      <c r="H955" s="377">
        <v>3964.4577092143913</v>
      </c>
      <c r="I955" s="382">
        <v>143.96305955739601</v>
      </c>
      <c r="J955" s="349">
        <f>Table1[[#This Row],[Embellishment Area (m2)]]*Table1[[#This Row],[Construction Unit Rate ($/m)]]*Table1[[#This Row],[Embellishment Area Factor]]</f>
        <v>285367.7306522046</v>
      </c>
      <c r="K955" s="263">
        <v>7928.9154184287827</v>
      </c>
      <c r="L955" s="354">
        <v>39.027494808321961</v>
      </c>
      <c r="M955" s="101">
        <f>Table1[[#This Row],[Size of land (m2)]]*Table1[[#This Row],[Land Unit Rate ($/m2)]]</f>
        <v>309445.70532835327</v>
      </c>
      <c r="N955" s="261">
        <v>2021</v>
      </c>
      <c r="O955" s="219">
        <f>ROUND(IF(Table1[[#This Row],[Valuation Year]]=2016,(Table1[[#This Row],[Total Construction Cost ($)]]+Table1[[#This Row],[Land Value]])*('General Input Sheet'!$G$38/'General Input Sheet'!$G$43),Table1[[#This Row],[Total Construction Cost ($)]]+Table1[[#This Row],[Land Value]]),0)</f>
        <v>594813</v>
      </c>
      <c r="P955" s="139" t="str" cm="1">
        <f t="array" ref="P955">_xlfn.IFS(Table1[[#This Row],[Asset Class]]&lt;&gt;"Local","y",P$11=$E955,"y",Table1[[#This Row],[Asset Class]]="Local","")</f>
        <v/>
      </c>
      <c r="Q955" s="99" t="str" cm="1">
        <f t="array" ref="Q955">_xlfn.IFS(Table1[[#This Row],[Asset Class]]&lt;&gt;"Local","y",Q$11=$E955,"y",Table1[[#This Row],[Asset Class]]="Local","")</f>
        <v/>
      </c>
      <c r="R955" s="99" t="str" cm="1">
        <f t="array" ref="R955">_xlfn.IFS(Table1[[#This Row],[Asset Class]]&lt;&gt;"Local","y",R$11=$E955,"y",Table1[[#This Row],[Asset Class]]="Local","")</f>
        <v>y</v>
      </c>
      <c r="S955" s="358" t="str" cm="1">
        <f t="array" ref="S955">_xlfn.IFS(Table1[[#This Row],[Asset Class]]&lt;&gt;"Local","y",S$11=$E955,"y",Table1[[#This Row],[Asset Class]]="Local","")</f>
        <v/>
      </c>
      <c r="U955" s="109" t="str">
        <f>IF(Table1[[#This Row],[Asset Class]]&lt;&gt;"Local",0.25,IF(P955="y",1,""))</f>
        <v/>
      </c>
      <c r="V955" s="435" t="str">
        <f>IF(Table1[[#This Row],[Asset Class]]&lt;&gt;"Local",0.25,IF(Q955="y",1,""))</f>
        <v/>
      </c>
      <c r="W955" s="435">
        <f>IF(Table1[[#This Row],[Asset Class]]&lt;&gt;"Local",0.25,IF(R955="y",1,""))</f>
        <v>1</v>
      </c>
      <c r="X955" s="435" t="str">
        <f>IF(Table1[[#This Row],[Asset Class]]&lt;&gt;"Local",0.25,IF(S955="y",1,""))</f>
        <v/>
      </c>
      <c r="Y955" s="109">
        <f t="shared" si="85"/>
        <v>1</v>
      </c>
      <c r="AA955" s="274" t="str">
        <f t="shared" si="86"/>
        <v/>
      </c>
      <c r="AB955" s="275" t="str">
        <f t="shared" si="87"/>
        <v/>
      </c>
      <c r="AC955" s="275">
        <f t="shared" si="88"/>
        <v>594813</v>
      </c>
      <c r="AD955" s="275" t="str">
        <f t="shared" si="89"/>
        <v/>
      </c>
      <c r="AE955" s="276">
        <f t="shared" si="90"/>
        <v>594813</v>
      </c>
    </row>
    <row r="956" spans="2:31">
      <c r="B956" s="227" t="s">
        <v>1623</v>
      </c>
      <c r="C956" s="228" t="s">
        <v>1626</v>
      </c>
      <c r="D956" s="228" t="s">
        <v>110</v>
      </c>
      <c r="E956" s="228" t="s">
        <v>101</v>
      </c>
      <c r="F956" s="258" t="s">
        <v>107</v>
      </c>
      <c r="G956" s="374">
        <v>0.5</v>
      </c>
      <c r="H956" s="377">
        <v>9937.8778783259804</v>
      </c>
      <c r="I956" s="382">
        <v>143.96305955739601</v>
      </c>
      <c r="J956" s="349">
        <f>Table1[[#This Row],[Embellishment Area (m2)]]*Table1[[#This Row],[Construction Unit Rate ($/m)]]*Table1[[#This Row],[Embellishment Area Factor]]</f>
        <v>715343.65243578574</v>
      </c>
      <c r="K956" s="263">
        <v>19875.755756651961</v>
      </c>
      <c r="L956" s="354">
        <v>39.027494808321961</v>
      </c>
      <c r="M956" s="101">
        <f>Table1[[#This Row],[Size of land (m2)]]*Table1[[#This Row],[Land Unit Rate ($/m2)]]</f>
        <v>775700.95460420975</v>
      </c>
      <c r="N956" s="261">
        <v>2021</v>
      </c>
      <c r="O956" s="219">
        <f>ROUND(IF(Table1[[#This Row],[Valuation Year]]=2016,(Table1[[#This Row],[Total Construction Cost ($)]]+Table1[[#This Row],[Land Value]])*('General Input Sheet'!$G$38/'General Input Sheet'!$G$43),Table1[[#This Row],[Total Construction Cost ($)]]+Table1[[#This Row],[Land Value]]),0)</f>
        <v>1491045</v>
      </c>
      <c r="P956" s="139" t="str" cm="1">
        <f t="array" ref="P956">_xlfn.IFS(Table1[[#This Row],[Asset Class]]&lt;&gt;"Local","y",P$11=$E956,"y",Table1[[#This Row],[Asset Class]]="Local","")</f>
        <v/>
      </c>
      <c r="Q956" s="99" t="str" cm="1">
        <f t="array" ref="Q956">_xlfn.IFS(Table1[[#This Row],[Asset Class]]&lt;&gt;"Local","y",Q$11=$E956,"y",Table1[[#This Row],[Asset Class]]="Local","")</f>
        <v/>
      </c>
      <c r="R956" s="99" t="str" cm="1">
        <f t="array" ref="R956">_xlfn.IFS(Table1[[#This Row],[Asset Class]]&lt;&gt;"Local","y",R$11=$E956,"y",Table1[[#This Row],[Asset Class]]="Local","")</f>
        <v>y</v>
      </c>
      <c r="S956" s="358" t="str" cm="1">
        <f t="array" ref="S956">_xlfn.IFS(Table1[[#This Row],[Asset Class]]&lt;&gt;"Local","y",S$11=$E956,"y",Table1[[#This Row],[Asset Class]]="Local","")</f>
        <v/>
      </c>
      <c r="U956" s="109" t="str">
        <f>IF(Table1[[#This Row],[Asset Class]]&lt;&gt;"Local",0.25,IF(P956="y",1,""))</f>
        <v/>
      </c>
      <c r="V956" s="435" t="str">
        <f>IF(Table1[[#This Row],[Asset Class]]&lt;&gt;"Local",0.25,IF(Q956="y",1,""))</f>
        <v/>
      </c>
      <c r="W956" s="435">
        <f>IF(Table1[[#This Row],[Asset Class]]&lt;&gt;"Local",0.25,IF(R956="y",1,""))</f>
        <v>1</v>
      </c>
      <c r="X956" s="435" t="str">
        <f>IF(Table1[[#This Row],[Asset Class]]&lt;&gt;"Local",0.25,IF(S956="y",1,""))</f>
        <v/>
      </c>
      <c r="Y956" s="109">
        <f t="shared" si="85"/>
        <v>1</v>
      </c>
      <c r="AA956" s="274" t="str">
        <f t="shared" si="86"/>
        <v/>
      </c>
      <c r="AB956" s="275" t="str">
        <f t="shared" si="87"/>
        <v/>
      </c>
      <c r="AC956" s="275">
        <f t="shared" si="88"/>
        <v>1491045</v>
      </c>
      <c r="AD956" s="275" t="str">
        <f t="shared" si="89"/>
        <v/>
      </c>
      <c r="AE956" s="276">
        <f t="shared" si="90"/>
        <v>1491045</v>
      </c>
    </row>
    <row r="957" spans="2:31">
      <c r="B957" s="227" t="s">
        <v>1623</v>
      </c>
      <c r="C957" s="228" t="s">
        <v>1627</v>
      </c>
      <c r="D957" s="228" t="s">
        <v>110</v>
      </c>
      <c r="E957" s="228" t="s">
        <v>101</v>
      </c>
      <c r="F957" s="258" t="s">
        <v>107</v>
      </c>
      <c r="G957" s="374">
        <v>0.5</v>
      </c>
      <c r="H957" s="377">
        <v>11898.719131121879</v>
      </c>
      <c r="I957" s="382">
        <v>143.96305955739601</v>
      </c>
      <c r="J957" s="349">
        <f>Table1[[#This Row],[Embellishment Area (m2)]]*Table1[[#This Row],[Construction Unit Rate ($/m)]]*Table1[[#This Row],[Embellishment Area Factor]]</f>
        <v>856488.00546521321</v>
      </c>
      <c r="K957" s="263">
        <v>23797.438262243759</v>
      </c>
      <c r="L957" s="354">
        <v>39.027494808321961</v>
      </c>
      <c r="M957" s="101">
        <f>Table1[[#This Row],[Size of land (m2)]]*Table1[[#This Row],[Land Unit Rate ($/m2)]]</f>
        <v>928754.39823108073</v>
      </c>
      <c r="N957" s="261">
        <v>2021</v>
      </c>
      <c r="O957" s="219">
        <f>ROUND(IF(Table1[[#This Row],[Valuation Year]]=2016,(Table1[[#This Row],[Total Construction Cost ($)]]+Table1[[#This Row],[Land Value]])*('General Input Sheet'!$G$38/'General Input Sheet'!$G$43),Table1[[#This Row],[Total Construction Cost ($)]]+Table1[[#This Row],[Land Value]]),0)</f>
        <v>1785242</v>
      </c>
      <c r="P957" s="139" t="str" cm="1">
        <f t="array" ref="P957">_xlfn.IFS(Table1[[#This Row],[Asset Class]]&lt;&gt;"Local","y",P$11=$E957,"y",Table1[[#This Row],[Asset Class]]="Local","")</f>
        <v/>
      </c>
      <c r="Q957" s="99" t="str" cm="1">
        <f t="array" ref="Q957">_xlfn.IFS(Table1[[#This Row],[Asset Class]]&lt;&gt;"Local","y",Q$11=$E957,"y",Table1[[#This Row],[Asset Class]]="Local","")</f>
        <v/>
      </c>
      <c r="R957" s="99" t="str" cm="1">
        <f t="array" ref="R957">_xlfn.IFS(Table1[[#This Row],[Asset Class]]&lt;&gt;"Local","y",R$11=$E957,"y",Table1[[#This Row],[Asset Class]]="Local","")</f>
        <v>y</v>
      </c>
      <c r="S957" s="358" t="str" cm="1">
        <f t="array" ref="S957">_xlfn.IFS(Table1[[#This Row],[Asset Class]]&lt;&gt;"Local","y",S$11=$E957,"y",Table1[[#This Row],[Asset Class]]="Local","")</f>
        <v/>
      </c>
      <c r="U957" s="109" t="str">
        <f>IF(Table1[[#This Row],[Asset Class]]&lt;&gt;"Local",0.25,IF(P957="y",1,""))</f>
        <v/>
      </c>
      <c r="V957" s="435" t="str">
        <f>IF(Table1[[#This Row],[Asset Class]]&lt;&gt;"Local",0.25,IF(Q957="y",1,""))</f>
        <v/>
      </c>
      <c r="W957" s="435">
        <f>IF(Table1[[#This Row],[Asset Class]]&lt;&gt;"Local",0.25,IF(R957="y",1,""))</f>
        <v>1</v>
      </c>
      <c r="X957" s="435" t="str">
        <f>IF(Table1[[#This Row],[Asset Class]]&lt;&gt;"Local",0.25,IF(S957="y",1,""))</f>
        <v/>
      </c>
      <c r="Y957" s="109">
        <f t="shared" si="85"/>
        <v>1</v>
      </c>
      <c r="AA957" s="274" t="str">
        <f t="shared" si="86"/>
        <v/>
      </c>
      <c r="AB957" s="275" t="str">
        <f t="shared" si="87"/>
        <v/>
      </c>
      <c r="AC957" s="275">
        <f t="shared" si="88"/>
        <v>1785242</v>
      </c>
      <c r="AD957" s="275" t="str">
        <f t="shared" si="89"/>
        <v/>
      </c>
      <c r="AE957" s="276">
        <f t="shared" si="90"/>
        <v>1785242</v>
      </c>
    </row>
    <row r="958" spans="2:31">
      <c r="B958" s="227" t="s">
        <v>1628</v>
      </c>
      <c r="C958" s="228" t="s">
        <v>1629</v>
      </c>
      <c r="D958" s="228" t="s">
        <v>110</v>
      </c>
      <c r="E958" s="228" t="s">
        <v>101</v>
      </c>
      <c r="F958" s="258" t="s">
        <v>102</v>
      </c>
      <c r="G958" s="374">
        <v>0.5</v>
      </c>
      <c r="H958" s="377">
        <v>1058.6897550121639</v>
      </c>
      <c r="I958" s="382">
        <v>143.96305955739601</v>
      </c>
      <c r="J958" s="349">
        <f>Table1[[#This Row],[Embellishment Area (m2)]]*Table1[[#This Row],[Construction Unit Rate ($/m)]]*Table1[[#This Row],[Embellishment Area Factor]]</f>
        <v>76206.108126810577</v>
      </c>
      <c r="K958" s="263">
        <v>2117.3795100243278</v>
      </c>
      <c r="L958" s="354">
        <v>39.027494808321961</v>
      </c>
      <c r="M958" s="101">
        <f>Table1[[#This Row],[Size of land (m2)]]*Table1[[#This Row],[Land Unit Rate ($/m2)]]</f>
        <v>82636.017834721759</v>
      </c>
      <c r="N958" s="261">
        <v>2021</v>
      </c>
      <c r="O958" s="219">
        <f>ROUND(IF(Table1[[#This Row],[Valuation Year]]=2016,(Table1[[#This Row],[Total Construction Cost ($)]]+Table1[[#This Row],[Land Value]])*('General Input Sheet'!$G$38/'General Input Sheet'!$G$43),Table1[[#This Row],[Total Construction Cost ($)]]+Table1[[#This Row],[Land Value]]),0)</f>
        <v>158842</v>
      </c>
      <c r="P958" s="139" t="str" cm="1">
        <f t="array" ref="P958">_xlfn.IFS(Table1[[#This Row],[Asset Class]]&lt;&gt;"Local","y",P$11=$E958,"y",Table1[[#This Row],[Asset Class]]="Local","")</f>
        <v/>
      </c>
      <c r="Q958" s="99" t="str" cm="1">
        <f t="array" ref="Q958">_xlfn.IFS(Table1[[#This Row],[Asset Class]]&lt;&gt;"Local","y",Q$11=$E958,"y",Table1[[#This Row],[Asset Class]]="Local","")</f>
        <v/>
      </c>
      <c r="R958" s="99" t="str" cm="1">
        <f t="array" ref="R958">_xlfn.IFS(Table1[[#This Row],[Asset Class]]&lt;&gt;"Local","y",R$11=$E958,"y",Table1[[#This Row],[Asset Class]]="Local","")</f>
        <v>y</v>
      </c>
      <c r="S958" s="358" t="str" cm="1">
        <f t="array" ref="S958">_xlfn.IFS(Table1[[#This Row],[Asset Class]]&lt;&gt;"Local","y",S$11=$E958,"y",Table1[[#This Row],[Asset Class]]="Local","")</f>
        <v/>
      </c>
      <c r="U958" s="109" t="str">
        <f>IF(Table1[[#This Row],[Asset Class]]&lt;&gt;"Local",0.25,IF(P958="y",1,""))</f>
        <v/>
      </c>
      <c r="V958" s="435" t="str">
        <f>IF(Table1[[#This Row],[Asset Class]]&lt;&gt;"Local",0.25,IF(Q958="y",1,""))</f>
        <v/>
      </c>
      <c r="W958" s="435">
        <f>IF(Table1[[#This Row],[Asset Class]]&lt;&gt;"Local",0.25,IF(R958="y",1,""))</f>
        <v>1</v>
      </c>
      <c r="X958" s="435" t="str">
        <f>IF(Table1[[#This Row],[Asset Class]]&lt;&gt;"Local",0.25,IF(S958="y",1,""))</f>
        <v/>
      </c>
      <c r="Y958" s="109">
        <f t="shared" si="85"/>
        <v>1</v>
      </c>
      <c r="AA958" s="274" t="str">
        <f t="shared" si="86"/>
        <v/>
      </c>
      <c r="AB958" s="275" t="str">
        <f t="shared" si="87"/>
        <v/>
      </c>
      <c r="AC958" s="275">
        <f t="shared" si="88"/>
        <v>158842</v>
      </c>
      <c r="AD958" s="275" t="str">
        <f t="shared" si="89"/>
        <v/>
      </c>
      <c r="AE958" s="276">
        <f t="shared" si="90"/>
        <v>158842</v>
      </c>
    </row>
    <row r="959" spans="2:31">
      <c r="B959" s="227" t="s">
        <v>1630</v>
      </c>
      <c r="C959" s="228" t="s">
        <v>1631</v>
      </c>
      <c r="D959" s="228" t="s">
        <v>105</v>
      </c>
      <c r="E959" s="228" t="s">
        <v>101</v>
      </c>
      <c r="F959" s="258" t="s">
        <v>107</v>
      </c>
      <c r="G959" s="374">
        <v>0.5</v>
      </c>
      <c r="H959" s="377">
        <v>9155.7575564725994</v>
      </c>
      <c r="I959" s="382">
        <v>452.87898632773505</v>
      </c>
      <c r="J959" s="349">
        <f>Table1[[#This Row],[Embellishment Area (m2)]]*Table1[[#This Row],[Construction Unit Rate ($/m)]]*Table1[[#This Row],[Embellishment Area Factor]]</f>
        <v>2073225.1006189056</v>
      </c>
      <c r="K959" s="263">
        <v>18311.515112945199</v>
      </c>
      <c r="L959" s="354">
        <v>140.14546069071523</v>
      </c>
      <c r="M959" s="101">
        <f>Table1[[#This Row],[Size of land (m2)]]*Table1[[#This Row],[Land Unit Rate ($/m2)]]</f>
        <v>2566275.721448699</v>
      </c>
      <c r="N959" s="261">
        <v>2021</v>
      </c>
      <c r="O959" s="219">
        <f>ROUND(IF(Table1[[#This Row],[Valuation Year]]=2016,(Table1[[#This Row],[Total Construction Cost ($)]]+Table1[[#This Row],[Land Value]])*('General Input Sheet'!$G$38/'General Input Sheet'!$G$43),Table1[[#This Row],[Total Construction Cost ($)]]+Table1[[#This Row],[Land Value]]),0)</f>
        <v>4639501</v>
      </c>
      <c r="P959" s="139" t="str" cm="1">
        <f t="array" ref="P959">_xlfn.IFS(Table1[[#This Row],[Asset Class]]&lt;&gt;"Local","y",P$11=$E959,"y",Table1[[#This Row],[Asset Class]]="Local","")</f>
        <v>y</v>
      </c>
      <c r="Q959" s="99" t="str" cm="1">
        <f t="array" ref="Q959">_xlfn.IFS(Table1[[#This Row],[Asset Class]]&lt;&gt;"Local","y",Q$11=$E959,"y",Table1[[#This Row],[Asset Class]]="Local","")</f>
        <v>y</v>
      </c>
      <c r="R959" s="99" t="str" cm="1">
        <f t="array" ref="R959">_xlfn.IFS(Table1[[#This Row],[Asset Class]]&lt;&gt;"Local","y",R$11=$E959,"y",Table1[[#This Row],[Asset Class]]="Local","")</f>
        <v>y</v>
      </c>
      <c r="S959" s="358" t="str" cm="1">
        <f t="array" ref="S959">_xlfn.IFS(Table1[[#This Row],[Asset Class]]&lt;&gt;"Local","y",S$11=$E959,"y",Table1[[#This Row],[Asset Class]]="Local","")</f>
        <v>y</v>
      </c>
      <c r="U959" s="109">
        <f>IF(Table1[[#This Row],[Asset Class]]&lt;&gt;"Local",0.25,IF(P959="y",1,""))</f>
        <v>0.25</v>
      </c>
      <c r="V959" s="435">
        <f>IF(Table1[[#This Row],[Asset Class]]&lt;&gt;"Local",0.25,IF(Q959="y",1,""))</f>
        <v>0.25</v>
      </c>
      <c r="W959" s="435">
        <f>IF(Table1[[#This Row],[Asset Class]]&lt;&gt;"Local",0.25,IF(R959="y",1,""))</f>
        <v>0.25</v>
      </c>
      <c r="X959" s="435">
        <f>IF(Table1[[#This Row],[Asset Class]]&lt;&gt;"Local",0.25,IF(S959="y",1,""))</f>
        <v>0.25</v>
      </c>
      <c r="Y959" s="109">
        <f t="shared" si="85"/>
        <v>1</v>
      </c>
      <c r="AA959" s="274">
        <f t="shared" si="86"/>
        <v>1159875.25</v>
      </c>
      <c r="AB959" s="275">
        <f t="shared" si="87"/>
        <v>1159875.25</v>
      </c>
      <c r="AC959" s="275">
        <f t="shared" si="88"/>
        <v>1159875.25</v>
      </c>
      <c r="AD959" s="275">
        <f t="shared" si="89"/>
        <v>1159875.25</v>
      </c>
      <c r="AE959" s="276">
        <f t="shared" si="90"/>
        <v>4639501</v>
      </c>
    </row>
    <row r="960" spans="2:31">
      <c r="B960" s="227" t="s">
        <v>1630</v>
      </c>
      <c r="C960" s="228" t="s">
        <v>1632</v>
      </c>
      <c r="D960" s="228" t="s">
        <v>105</v>
      </c>
      <c r="E960" s="228" t="s">
        <v>101</v>
      </c>
      <c r="F960" s="258" t="s">
        <v>107</v>
      </c>
      <c r="G960" s="374">
        <v>0.5</v>
      </c>
      <c r="H960" s="377">
        <v>43730.404679708001</v>
      </c>
      <c r="I960" s="382">
        <v>452.87898632773505</v>
      </c>
      <c r="J960" s="349">
        <f>Table1[[#This Row],[Embellishment Area (m2)]]*Table1[[#This Row],[Construction Unit Rate ($/m)]]*Table1[[#This Row],[Embellishment Area Factor]]</f>
        <v>9902290.6715239007</v>
      </c>
      <c r="K960" s="263">
        <v>87460.809359416002</v>
      </c>
      <c r="L960" s="354">
        <v>140.14546069071523</v>
      </c>
      <c r="M960" s="101">
        <f>Table1[[#This Row],[Size of land (m2)]]*Table1[[#This Row],[Land Unit Rate ($/m2)]]</f>
        <v>12257235.420058174</v>
      </c>
      <c r="N960" s="261">
        <v>2021</v>
      </c>
      <c r="O960" s="219">
        <f>ROUND(IF(Table1[[#This Row],[Valuation Year]]=2016,(Table1[[#This Row],[Total Construction Cost ($)]]+Table1[[#This Row],[Land Value]])*('General Input Sheet'!$G$38/'General Input Sheet'!$G$43),Table1[[#This Row],[Total Construction Cost ($)]]+Table1[[#This Row],[Land Value]]),0)</f>
        <v>22159526</v>
      </c>
      <c r="P960" s="139" t="str" cm="1">
        <f t="array" ref="P960">_xlfn.IFS(Table1[[#This Row],[Asset Class]]&lt;&gt;"Local","y",P$11=$E960,"y",Table1[[#This Row],[Asset Class]]="Local","")</f>
        <v>y</v>
      </c>
      <c r="Q960" s="99" t="str" cm="1">
        <f t="array" ref="Q960">_xlfn.IFS(Table1[[#This Row],[Asset Class]]&lt;&gt;"Local","y",Q$11=$E960,"y",Table1[[#This Row],[Asset Class]]="Local","")</f>
        <v>y</v>
      </c>
      <c r="R960" s="99" t="str" cm="1">
        <f t="array" ref="R960">_xlfn.IFS(Table1[[#This Row],[Asset Class]]&lt;&gt;"Local","y",R$11=$E960,"y",Table1[[#This Row],[Asset Class]]="Local","")</f>
        <v>y</v>
      </c>
      <c r="S960" s="358" t="str" cm="1">
        <f t="array" ref="S960">_xlfn.IFS(Table1[[#This Row],[Asset Class]]&lt;&gt;"Local","y",S$11=$E960,"y",Table1[[#This Row],[Asset Class]]="Local","")</f>
        <v>y</v>
      </c>
      <c r="U960" s="109">
        <f>IF(Table1[[#This Row],[Asset Class]]&lt;&gt;"Local",0.25,IF(P960="y",1,""))</f>
        <v>0.25</v>
      </c>
      <c r="V960" s="435">
        <f>IF(Table1[[#This Row],[Asset Class]]&lt;&gt;"Local",0.25,IF(Q960="y",1,""))</f>
        <v>0.25</v>
      </c>
      <c r="W960" s="435">
        <f>IF(Table1[[#This Row],[Asset Class]]&lt;&gt;"Local",0.25,IF(R960="y",1,""))</f>
        <v>0.25</v>
      </c>
      <c r="X960" s="435">
        <f>IF(Table1[[#This Row],[Asset Class]]&lt;&gt;"Local",0.25,IF(S960="y",1,""))</f>
        <v>0.25</v>
      </c>
      <c r="Y960" s="109">
        <f t="shared" si="85"/>
        <v>1</v>
      </c>
      <c r="AA960" s="274">
        <f t="shared" si="86"/>
        <v>5539881.5</v>
      </c>
      <c r="AB960" s="275">
        <f t="shared" si="87"/>
        <v>5539881.5</v>
      </c>
      <c r="AC960" s="275">
        <f t="shared" si="88"/>
        <v>5539881.5</v>
      </c>
      <c r="AD960" s="275">
        <f t="shared" si="89"/>
        <v>5539881.5</v>
      </c>
      <c r="AE960" s="276">
        <f t="shared" si="90"/>
        <v>22159526</v>
      </c>
    </row>
    <row r="961" spans="2:31">
      <c r="B961" s="227" t="s">
        <v>1633</v>
      </c>
      <c r="C961" s="228" t="s">
        <v>1634</v>
      </c>
      <c r="D961" s="228" t="s">
        <v>105</v>
      </c>
      <c r="E961" s="228" t="s">
        <v>101</v>
      </c>
      <c r="F961" s="258" t="s">
        <v>107</v>
      </c>
      <c r="G961" s="374">
        <v>0.5</v>
      </c>
      <c r="H961" s="377">
        <v>18440.457869960701</v>
      </c>
      <c r="I961" s="382">
        <v>452.87898632773505</v>
      </c>
      <c r="J961" s="349">
        <f>Table1[[#This Row],[Embellishment Area (m2)]]*Table1[[#This Row],[Construction Unit Rate ($/m)]]*Table1[[#This Row],[Embellishment Area Factor]]</f>
        <v>4175647.9337835531</v>
      </c>
      <c r="K961" s="263">
        <v>36880.915739921402</v>
      </c>
      <c r="L961" s="354">
        <v>140.14546069071523</v>
      </c>
      <c r="M961" s="101">
        <f>Table1[[#This Row],[Size of land (m2)]]*Table1[[#This Row],[Land Unit Rate ($/m2)]]</f>
        <v>5168692.927066735</v>
      </c>
      <c r="N961" s="261">
        <v>2021</v>
      </c>
      <c r="O961" s="219">
        <f>ROUND(IF(Table1[[#This Row],[Valuation Year]]=2016,(Table1[[#This Row],[Total Construction Cost ($)]]+Table1[[#This Row],[Land Value]])*('General Input Sheet'!$G$38/'General Input Sheet'!$G$43),Table1[[#This Row],[Total Construction Cost ($)]]+Table1[[#This Row],[Land Value]]),0)</f>
        <v>9344341</v>
      </c>
      <c r="P961" s="139" t="str" cm="1">
        <f t="array" ref="P961">_xlfn.IFS(Table1[[#This Row],[Asset Class]]&lt;&gt;"Local","y",P$11=$E961,"y",Table1[[#This Row],[Asset Class]]="Local","")</f>
        <v>y</v>
      </c>
      <c r="Q961" s="99" t="str" cm="1">
        <f t="array" ref="Q961">_xlfn.IFS(Table1[[#This Row],[Asset Class]]&lt;&gt;"Local","y",Q$11=$E961,"y",Table1[[#This Row],[Asset Class]]="Local","")</f>
        <v>y</v>
      </c>
      <c r="R961" s="99" t="str" cm="1">
        <f t="array" ref="R961">_xlfn.IFS(Table1[[#This Row],[Asset Class]]&lt;&gt;"Local","y",R$11=$E961,"y",Table1[[#This Row],[Asset Class]]="Local","")</f>
        <v>y</v>
      </c>
      <c r="S961" s="358" t="str" cm="1">
        <f t="array" ref="S961">_xlfn.IFS(Table1[[#This Row],[Asset Class]]&lt;&gt;"Local","y",S$11=$E961,"y",Table1[[#This Row],[Asset Class]]="Local","")</f>
        <v>y</v>
      </c>
      <c r="U961" s="109">
        <f>IF(Table1[[#This Row],[Asset Class]]&lt;&gt;"Local",0.25,IF(P961="y",1,""))</f>
        <v>0.25</v>
      </c>
      <c r="V961" s="435">
        <f>IF(Table1[[#This Row],[Asset Class]]&lt;&gt;"Local",0.25,IF(Q961="y",1,""))</f>
        <v>0.25</v>
      </c>
      <c r="W961" s="435">
        <f>IF(Table1[[#This Row],[Asset Class]]&lt;&gt;"Local",0.25,IF(R961="y",1,""))</f>
        <v>0.25</v>
      </c>
      <c r="X961" s="435">
        <f>IF(Table1[[#This Row],[Asset Class]]&lt;&gt;"Local",0.25,IF(S961="y",1,""))</f>
        <v>0.25</v>
      </c>
      <c r="Y961" s="109">
        <f t="shared" si="85"/>
        <v>1</v>
      </c>
      <c r="AA961" s="274">
        <f t="shared" si="86"/>
        <v>2336085.25</v>
      </c>
      <c r="AB961" s="275">
        <f t="shared" si="87"/>
        <v>2336085.25</v>
      </c>
      <c r="AC961" s="275">
        <f t="shared" si="88"/>
        <v>2336085.25</v>
      </c>
      <c r="AD961" s="275">
        <f t="shared" si="89"/>
        <v>2336085.25</v>
      </c>
      <c r="AE961" s="276">
        <f t="shared" si="90"/>
        <v>9344341</v>
      </c>
    </row>
    <row r="962" spans="2:31">
      <c r="B962" s="227" t="s">
        <v>1633</v>
      </c>
      <c r="C962" s="228" t="s">
        <v>1635</v>
      </c>
      <c r="D962" s="228" t="s">
        <v>105</v>
      </c>
      <c r="E962" s="228" t="s">
        <v>101</v>
      </c>
      <c r="F962" s="258" t="s">
        <v>102</v>
      </c>
      <c r="G962" s="374">
        <v>0.5</v>
      </c>
      <c r="H962" s="377">
        <v>28175.005646572321</v>
      </c>
      <c r="I962" s="382">
        <v>452.87898632773505</v>
      </c>
      <c r="J962" s="349">
        <f>Table1[[#This Row],[Embellishment Area (m2)]]*Table1[[#This Row],[Construction Unit Rate ($/m)]]*Table1[[#This Row],[Embellishment Area Factor]]</f>
        <v>6379933.9984989418</v>
      </c>
      <c r="K962" s="263">
        <v>56350.011293144642</v>
      </c>
      <c r="L962" s="354">
        <v>140.14546069071523</v>
      </c>
      <c r="M962" s="101">
        <f>Table1[[#This Row],[Size of land (m2)]]*Table1[[#This Row],[Land Unit Rate ($/m2)]]</f>
        <v>7897198.2926047612</v>
      </c>
      <c r="N962" s="261">
        <v>2021</v>
      </c>
      <c r="O962" s="219">
        <f>ROUND(IF(Table1[[#This Row],[Valuation Year]]=2016,(Table1[[#This Row],[Total Construction Cost ($)]]+Table1[[#This Row],[Land Value]])*('General Input Sheet'!$G$38/'General Input Sheet'!$G$43),Table1[[#This Row],[Total Construction Cost ($)]]+Table1[[#This Row],[Land Value]]),0)</f>
        <v>14277132</v>
      </c>
      <c r="P962" s="139" t="str" cm="1">
        <f t="array" ref="P962">_xlfn.IFS(Table1[[#This Row],[Asset Class]]&lt;&gt;"Local","y",P$11=$E962,"y",Table1[[#This Row],[Asset Class]]="Local","")</f>
        <v>y</v>
      </c>
      <c r="Q962" s="99" t="str" cm="1">
        <f t="array" ref="Q962">_xlfn.IFS(Table1[[#This Row],[Asset Class]]&lt;&gt;"Local","y",Q$11=$E962,"y",Table1[[#This Row],[Asset Class]]="Local","")</f>
        <v>y</v>
      </c>
      <c r="R962" s="99" t="str" cm="1">
        <f t="array" ref="R962">_xlfn.IFS(Table1[[#This Row],[Asset Class]]&lt;&gt;"Local","y",R$11=$E962,"y",Table1[[#This Row],[Asset Class]]="Local","")</f>
        <v>y</v>
      </c>
      <c r="S962" s="358" t="str" cm="1">
        <f t="array" ref="S962">_xlfn.IFS(Table1[[#This Row],[Asset Class]]&lt;&gt;"Local","y",S$11=$E962,"y",Table1[[#This Row],[Asset Class]]="Local","")</f>
        <v>y</v>
      </c>
      <c r="U962" s="109">
        <f>IF(Table1[[#This Row],[Asset Class]]&lt;&gt;"Local",0.25,IF(P962="y",1,""))</f>
        <v>0.25</v>
      </c>
      <c r="V962" s="435">
        <f>IF(Table1[[#This Row],[Asset Class]]&lt;&gt;"Local",0.25,IF(Q962="y",1,""))</f>
        <v>0.25</v>
      </c>
      <c r="W962" s="435">
        <f>IF(Table1[[#This Row],[Asset Class]]&lt;&gt;"Local",0.25,IF(R962="y",1,""))</f>
        <v>0.25</v>
      </c>
      <c r="X962" s="435">
        <f>IF(Table1[[#This Row],[Asset Class]]&lt;&gt;"Local",0.25,IF(S962="y",1,""))</f>
        <v>0.25</v>
      </c>
      <c r="Y962" s="109">
        <f t="shared" si="85"/>
        <v>1</v>
      </c>
      <c r="AA962" s="274">
        <f t="shared" si="86"/>
        <v>3569283</v>
      </c>
      <c r="AB962" s="275">
        <f t="shared" si="87"/>
        <v>3569283</v>
      </c>
      <c r="AC962" s="275">
        <f t="shared" si="88"/>
        <v>3569283</v>
      </c>
      <c r="AD962" s="275">
        <f t="shared" si="89"/>
        <v>3569283</v>
      </c>
      <c r="AE962" s="276">
        <f t="shared" si="90"/>
        <v>14277132</v>
      </c>
    </row>
    <row r="963" spans="2:31">
      <c r="B963" s="227" t="s">
        <v>1633</v>
      </c>
      <c r="C963" s="228" t="s">
        <v>1636</v>
      </c>
      <c r="D963" s="228" t="s">
        <v>105</v>
      </c>
      <c r="E963" s="228" t="s">
        <v>101</v>
      </c>
      <c r="F963" s="258" t="s">
        <v>135</v>
      </c>
      <c r="G963" s="374">
        <v>0.5</v>
      </c>
      <c r="H963" s="377">
        <v>88238.78039194805</v>
      </c>
      <c r="I963" s="382">
        <v>452.87898632773505</v>
      </c>
      <c r="J963" s="349">
        <f>Table1[[#This Row],[Embellishment Area (m2)]]*Table1[[#This Row],[Construction Unit Rate ($/m)]]*Table1[[#This Row],[Embellishment Area Factor]]</f>
        <v>19980744.70935053</v>
      </c>
      <c r="K963" s="263">
        <v>176477.5607838961</v>
      </c>
      <c r="L963" s="354">
        <v>140.14546069071523</v>
      </c>
      <c r="M963" s="101">
        <f>Table1[[#This Row],[Size of land (m2)]]*Table1[[#This Row],[Land Unit Rate ($/m2)]]</f>
        <v>24732529.057632819</v>
      </c>
      <c r="N963" s="261">
        <v>2021</v>
      </c>
      <c r="O963" s="219">
        <f>ROUND(IF(Table1[[#This Row],[Valuation Year]]=2016,(Table1[[#This Row],[Total Construction Cost ($)]]+Table1[[#This Row],[Land Value]])*('General Input Sheet'!$G$38/'General Input Sheet'!$G$43),Table1[[#This Row],[Total Construction Cost ($)]]+Table1[[#This Row],[Land Value]]),0)</f>
        <v>44713274</v>
      </c>
      <c r="P963" s="139" t="str" cm="1">
        <f t="array" ref="P963">_xlfn.IFS(Table1[[#This Row],[Asset Class]]&lt;&gt;"Local","y",P$11=$E963,"y",Table1[[#This Row],[Asset Class]]="Local","")</f>
        <v>y</v>
      </c>
      <c r="Q963" s="99" t="str" cm="1">
        <f t="array" ref="Q963">_xlfn.IFS(Table1[[#This Row],[Asset Class]]&lt;&gt;"Local","y",Q$11=$E963,"y",Table1[[#This Row],[Asset Class]]="Local","")</f>
        <v>y</v>
      </c>
      <c r="R963" s="99" t="str" cm="1">
        <f t="array" ref="R963">_xlfn.IFS(Table1[[#This Row],[Asset Class]]&lt;&gt;"Local","y",R$11=$E963,"y",Table1[[#This Row],[Asset Class]]="Local","")</f>
        <v>y</v>
      </c>
      <c r="S963" s="358" t="str" cm="1">
        <f t="array" ref="S963">_xlfn.IFS(Table1[[#This Row],[Asset Class]]&lt;&gt;"Local","y",S$11=$E963,"y",Table1[[#This Row],[Asset Class]]="Local","")</f>
        <v>y</v>
      </c>
      <c r="U963" s="109">
        <f>IF(Table1[[#This Row],[Asset Class]]&lt;&gt;"Local",0.25,IF(P963="y",1,""))</f>
        <v>0.25</v>
      </c>
      <c r="V963" s="435">
        <f>IF(Table1[[#This Row],[Asset Class]]&lt;&gt;"Local",0.25,IF(Q963="y",1,""))</f>
        <v>0.25</v>
      </c>
      <c r="W963" s="435">
        <f>IF(Table1[[#This Row],[Asset Class]]&lt;&gt;"Local",0.25,IF(R963="y",1,""))</f>
        <v>0.25</v>
      </c>
      <c r="X963" s="435">
        <f>IF(Table1[[#This Row],[Asset Class]]&lt;&gt;"Local",0.25,IF(S963="y",1,""))</f>
        <v>0.25</v>
      </c>
      <c r="Y963" s="109">
        <f t="shared" si="85"/>
        <v>1</v>
      </c>
      <c r="AA963" s="274">
        <f t="shared" si="86"/>
        <v>11178318.5</v>
      </c>
      <c r="AB963" s="275">
        <f t="shared" si="87"/>
        <v>11178318.5</v>
      </c>
      <c r="AC963" s="275">
        <f t="shared" si="88"/>
        <v>11178318.5</v>
      </c>
      <c r="AD963" s="275">
        <f t="shared" si="89"/>
        <v>11178318.5</v>
      </c>
      <c r="AE963" s="276">
        <f t="shared" si="90"/>
        <v>44713274</v>
      </c>
    </row>
    <row r="964" spans="2:31">
      <c r="B964" s="227" t="s">
        <v>1637</v>
      </c>
      <c r="C964" s="228" t="s">
        <v>1638</v>
      </c>
      <c r="D964" s="228" t="s">
        <v>110</v>
      </c>
      <c r="E964" s="228" t="s">
        <v>101</v>
      </c>
      <c r="F964" s="258" t="s">
        <v>102</v>
      </c>
      <c r="G964" s="374">
        <v>0.5</v>
      </c>
      <c r="H964" s="377">
        <v>919.15782409897145</v>
      </c>
      <c r="I964" s="382">
        <v>143.96305955739601</v>
      </c>
      <c r="J964" s="349">
        <f>Table1[[#This Row],[Embellishment Area (m2)]]*Table1[[#This Row],[Construction Unit Rate ($/m)]]*Table1[[#This Row],[Embellishment Area Factor]]</f>
        <v>66162.386286703375</v>
      </c>
      <c r="K964" s="263">
        <v>1838.3156481979429</v>
      </c>
      <c r="L964" s="354">
        <v>39.027494808321961</v>
      </c>
      <c r="M964" s="101">
        <f>Table1[[#This Row],[Size of land (m2)]]*Table1[[#This Row],[Land Unit Rate ($/m2)]]</f>
        <v>71744.854416102244</v>
      </c>
      <c r="N964" s="261">
        <v>2021</v>
      </c>
      <c r="O964" s="219">
        <f>ROUND(IF(Table1[[#This Row],[Valuation Year]]=2016,(Table1[[#This Row],[Total Construction Cost ($)]]+Table1[[#This Row],[Land Value]])*('General Input Sheet'!$G$38/'General Input Sheet'!$G$43),Table1[[#This Row],[Total Construction Cost ($)]]+Table1[[#This Row],[Land Value]]),0)</f>
        <v>137907</v>
      </c>
      <c r="P964" s="139" t="str" cm="1">
        <f t="array" ref="P964">_xlfn.IFS(Table1[[#This Row],[Asset Class]]&lt;&gt;"Local","y",P$11=$E964,"y",Table1[[#This Row],[Asset Class]]="Local","")</f>
        <v/>
      </c>
      <c r="Q964" s="99" t="str" cm="1">
        <f t="array" ref="Q964">_xlfn.IFS(Table1[[#This Row],[Asset Class]]&lt;&gt;"Local","y",Q$11=$E964,"y",Table1[[#This Row],[Asset Class]]="Local","")</f>
        <v/>
      </c>
      <c r="R964" s="99" t="str" cm="1">
        <f t="array" ref="R964">_xlfn.IFS(Table1[[#This Row],[Asset Class]]&lt;&gt;"Local","y",R$11=$E964,"y",Table1[[#This Row],[Asset Class]]="Local","")</f>
        <v>y</v>
      </c>
      <c r="S964" s="358" t="str" cm="1">
        <f t="array" ref="S964">_xlfn.IFS(Table1[[#This Row],[Asset Class]]&lt;&gt;"Local","y",S$11=$E964,"y",Table1[[#This Row],[Asset Class]]="Local","")</f>
        <v/>
      </c>
      <c r="U964" s="109" t="str">
        <f>IF(Table1[[#This Row],[Asset Class]]&lt;&gt;"Local",0.25,IF(P964="y",1,""))</f>
        <v/>
      </c>
      <c r="V964" s="435" t="str">
        <f>IF(Table1[[#This Row],[Asset Class]]&lt;&gt;"Local",0.25,IF(Q964="y",1,""))</f>
        <v/>
      </c>
      <c r="W964" s="435">
        <f>IF(Table1[[#This Row],[Asset Class]]&lt;&gt;"Local",0.25,IF(R964="y",1,""))</f>
        <v>1</v>
      </c>
      <c r="X964" s="435" t="str">
        <f>IF(Table1[[#This Row],[Asset Class]]&lt;&gt;"Local",0.25,IF(S964="y",1,""))</f>
        <v/>
      </c>
      <c r="Y964" s="109">
        <f t="shared" si="85"/>
        <v>1</v>
      </c>
      <c r="AA964" s="274" t="str">
        <f t="shared" si="86"/>
        <v/>
      </c>
      <c r="AB964" s="275" t="str">
        <f t="shared" si="87"/>
        <v/>
      </c>
      <c r="AC964" s="275">
        <f t="shared" si="88"/>
        <v>137907</v>
      </c>
      <c r="AD964" s="275" t="str">
        <f t="shared" si="89"/>
        <v/>
      </c>
      <c r="AE964" s="276">
        <f t="shared" si="90"/>
        <v>137907</v>
      </c>
    </row>
    <row r="965" spans="2:31">
      <c r="B965" s="227" t="s">
        <v>1639</v>
      </c>
      <c r="C965" s="228" t="s">
        <v>1640</v>
      </c>
      <c r="D965" s="228" t="s">
        <v>105</v>
      </c>
      <c r="E965" s="228" t="s">
        <v>101</v>
      </c>
      <c r="F965" s="258" t="s">
        <v>135</v>
      </c>
      <c r="G965" s="374">
        <v>0.5</v>
      </c>
      <c r="H965" s="377">
        <v>13807.898523391636</v>
      </c>
      <c r="I965" s="382">
        <v>452.87898632773505</v>
      </c>
      <c r="J965" s="349">
        <f>Table1[[#This Row],[Embellishment Area (m2)]]*Table1[[#This Row],[Construction Unit Rate ($/m)]]*Table1[[#This Row],[Embellishment Area Factor]]</f>
        <v>3126653.5432949169</v>
      </c>
      <c r="K965" s="263">
        <v>0</v>
      </c>
      <c r="L965" s="354">
        <v>140.14546069071523</v>
      </c>
      <c r="M965" s="101">
        <f>Table1[[#This Row],[Size of land (m2)]]*Table1[[#This Row],[Land Unit Rate ($/m2)]]</f>
        <v>0</v>
      </c>
      <c r="N965" s="261">
        <v>2021</v>
      </c>
      <c r="O965" s="219">
        <f>ROUND(IF(Table1[[#This Row],[Valuation Year]]=2016,(Table1[[#This Row],[Total Construction Cost ($)]]+Table1[[#This Row],[Land Value]])*('General Input Sheet'!$G$38/'General Input Sheet'!$G$43),Table1[[#This Row],[Total Construction Cost ($)]]+Table1[[#This Row],[Land Value]]),0)</f>
        <v>3126654</v>
      </c>
      <c r="P965" s="139" t="str" cm="1">
        <f t="array" ref="P965">_xlfn.IFS(Table1[[#This Row],[Asset Class]]&lt;&gt;"Local","y",P$11=$E965,"y",Table1[[#This Row],[Asset Class]]="Local","")</f>
        <v>y</v>
      </c>
      <c r="Q965" s="99" t="str" cm="1">
        <f t="array" ref="Q965">_xlfn.IFS(Table1[[#This Row],[Asset Class]]&lt;&gt;"Local","y",Q$11=$E965,"y",Table1[[#This Row],[Asset Class]]="Local","")</f>
        <v>y</v>
      </c>
      <c r="R965" s="99" t="str" cm="1">
        <f t="array" ref="R965">_xlfn.IFS(Table1[[#This Row],[Asset Class]]&lt;&gt;"Local","y",R$11=$E965,"y",Table1[[#This Row],[Asset Class]]="Local","")</f>
        <v>y</v>
      </c>
      <c r="S965" s="358" t="str" cm="1">
        <f t="array" ref="S965">_xlfn.IFS(Table1[[#This Row],[Asset Class]]&lt;&gt;"Local","y",S$11=$E965,"y",Table1[[#This Row],[Asset Class]]="Local","")</f>
        <v>y</v>
      </c>
      <c r="U965" s="109">
        <f>IF(Table1[[#This Row],[Asset Class]]&lt;&gt;"Local",0.25,IF(P965="y",1,""))</f>
        <v>0.25</v>
      </c>
      <c r="V965" s="435">
        <f>IF(Table1[[#This Row],[Asset Class]]&lt;&gt;"Local",0.25,IF(Q965="y",1,""))</f>
        <v>0.25</v>
      </c>
      <c r="W965" s="435">
        <f>IF(Table1[[#This Row],[Asset Class]]&lt;&gt;"Local",0.25,IF(R965="y",1,""))</f>
        <v>0.25</v>
      </c>
      <c r="X965" s="435">
        <f>IF(Table1[[#This Row],[Asset Class]]&lt;&gt;"Local",0.25,IF(S965="y",1,""))</f>
        <v>0.25</v>
      </c>
      <c r="Y965" s="109">
        <f t="shared" si="85"/>
        <v>1</v>
      </c>
      <c r="AA965" s="274">
        <f t="shared" si="86"/>
        <v>781663.5</v>
      </c>
      <c r="AB965" s="275">
        <f t="shared" si="87"/>
        <v>781663.5</v>
      </c>
      <c r="AC965" s="275">
        <f t="shared" si="88"/>
        <v>781663.5</v>
      </c>
      <c r="AD965" s="275">
        <f t="shared" si="89"/>
        <v>781663.5</v>
      </c>
      <c r="AE965" s="276">
        <f t="shared" si="90"/>
        <v>3126654</v>
      </c>
    </row>
    <row r="966" spans="2:31">
      <c r="B966" s="227" t="s">
        <v>1641</v>
      </c>
      <c r="C966" s="228" t="s">
        <v>1642</v>
      </c>
      <c r="D966" s="228" t="s">
        <v>110</v>
      </c>
      <c r="E966" s="228" t="s">
        <v>101</v>
      </c>
      <c r="F966" s="258" t="s">
        <v>107</v>
      </c>
      <c r="G966" s="374">
        <v>0.5</v>
      </c>
      <c r="H966" s="377">
        <v>11818.90922518116</v>
      </c>
      <c r="I966" s="382">
        <v>143.96305955739601</v>
      </c>
      <c r="J966" s="349">
        <f>Table1[[#This Row],[Embellishment Area (m2)]]*Table1[[#This Row],[Construction Unit Rate ($/m)]]*Table1[[#This Row],[Embellishment Area Factor]]</f>
        <v>850743.1663441062</v>
      </c>
      <c r="K966" s="263">
        <v>0</v>
      </c>
      <c r="L966" s="354">
        <v>39.027494808321961</v>
      </c>
      <c r="M966" s="101">
        <f>Table1[[#This Row],[Size of land (m2)]]*Table1[[#This Row],[Land Unit Rate ($/m2)]]</f>
        <v>0</v>
      </c>
      <c r="N966" s="261">
        <v>2021</v>
      </c>
      <c r="O966" s="219">
        <f>ROUND(IF(Table1[[#This Row],[Valuation Year]]=2016,(Table1[[#This Row],[Total Construction Cost ($)]]+Table1[[#This Row],[Land Value]])*('General Input Sheet'!$G$38/'General Input Sheet'!$G$43),Table1[[#This Row],[Total Construction Cost ($)]]+Table1[[#This Row],[Land Value]]),0)</f>
        <v>850743</v>
      </c>
      <c r="P966" s="139" t="str" cm="1">
        <f t="array" ref="P966">_xlfn.IFS(Table1[[#This Row],[Asset Class]]&lt;&gt;"Local","y",P$11=$E966,"y",Table1[[#This Row],[Asset Class]]="Local","")</f>
        <v/>
      </c>
      <c r="Q966" s="99" t="str" cm="1">
        <f t="array" ref="Q966">_xlfn.IFS(Table1[[#This Row],[Asset Class]]&lt;&gt;"Local","y",Q$11=$E966,"y",Table1[[#This Row],[Asset Class]]="Local","")</f>
        <v/>
      </c>
      <c r="R966" s="99" t="str" cm="1">
        <f t="array" ref="R966">_xlfn.IFS(Table1[[#This Row],[Asset Class]]&lt;&gt;"Local","y",R$11=$E966,"y",Table1[[#This Row],[Asset Class]]="Local","")</f>
        <v>y</v>
      </c>
      <c r="S966" s="358" t="str" cm="1">
        <f t="array" ref="S966">_xlfn.IFS(Table1[[#This Row],[Asset Class]]&lt;&gt;"Local","y",S$11=$E966,"y",Table1[[#This Row],[Asset Class]]="Local","")</f>
        <v/>
      </c>
      <c r="U966" s="109" t="str">
        <f>IF(Table1[[#This Row],[Asset Class]]&lt;&gt;"Local",0.25,IF(P966="y",1,""))</f>
        <v/>
      </c>
      <c r="V966" s="435" t="str">
        <f>IF(Table1[[#This Row],[Asset Class]]&lt;&gt;"Local",0.25,IF(Q966="y",1,""))</f>
        <v/>
      </c>
      <c r="W966" s="435">
        <f>IF(Table1[[#This Row],[Asset Class]]&lt;&gt;"Local",0.25,IF(R966="y",1,""))</f>
        <v>1</v>
      </c>
      <c r="X966" s="435" t="str">
        <f>IF(Table1[[#This Row],[Asset Class]]&lt;&gt;"Local",0.25,IF(S966="y",1,""))</f>
        <v/>
      </c>
      <c r="Y966" s="109">
        <f t="shared" si="85"/>
        <v>1</v>
      </c>
      <c r="AA966" s="274" t="str">
        <f t="shared" si="86"/>
        <v/>
      </c>
      <c r="AB966" s="275" t="str">
        <f t="shared" si="87"/>
        <v/>
      </c>
      <c r="AC966" s="275">
        <f t="shared" si="88"/>
        <v>850743</v>
      </c>
      <c r="AD966" s="275" t="str">
        <f t="shared" si="89"/>
        <v/>
      </c>
      <c r="AE966" s="276">
        <f t="shared" si="90"/>
        <v>850743</v>
      </c>
    </row>
    <row r="967" spans="2:31">
      <c r="B967" s="227" t="s">
        <v>1643</v>
      </c>
      <c r="C967" s="228" t="s">
        <v>1644</v>
      </c>
      <c r="D967" s="228" t="s">
        <v>105</v>
      </c>
      <c r="E967" s="228" t="s">
        <v>101</v>
      </c>
      <c r="F967" s="258" t="s">
        <v>102</v>
      </c>
      <c r="G967" s="374">
        <v>0.5</v>
      </c>
      <c r="H967" s="377">
        <v>38916.439526472641</v>
      </c>
      <c r="I967" s="382">
        <v>452.87898632773505</v>
      </c>
      <c r="J967" s="349">
        <f>Table1[[#This Row],[Embellishment Area (m2)]]*Table1[[#This Row],[Construction Unit Rate ($/m)]]*Table1[[#This Row],[Embellishment Area Factor]]</f>
        <v>8812218.8421167657</v>
      </c>
      <c r="K967" s="263">
        <v>77832.879052945282</v>
      </c>
      <c r="L967" s="354">
        <v>140.14546069071523</v>
      </c>
      <c r="M967" s="101">
        <f>Table1[[#This Row],[Size of land (m2)]]*Table1[[#This Row],[Land Unit Rate ($/m2)]]</f>
        <v>10907924.691759735</v>
      </c>
      <c r="N967" s="261">
        <v>2021</v>
      </c>
      <c r="O967" s="219">
        <f>ROUND(IF(Table1[[#This Row],[Valuation Year]]=2016,(Table1[[#This Row],[Total Construction Cost ($)]]+Table1[[#This Row],[Land Value]])*('General Input Sheet'!$G$38/'General Input Sheet'!$G$43),Table1[[#This Row],[Total Construction Cost ($)]]+Table1[[#This Row],[Land Value]]),0)</f>
        <v>19720144</v>
      </c>
      <c r="P967" s="139" t="str" cm="1">
        <f t="array" ref="P967">_xlfn.IFS(Table1[[#This Row],[Asset Class]]&lt;&gt;"Local","y",P$11=$E967,"y",Table1[[#This Row],[Asset Class]]="Local","")</f>
        <v>y</v>
      </c>
      <c r="Q967" s="99" t="str" cm="1">
        <f t="array" ref="Q967">_xlfn.IFS(Table1[[#This Row],[Asset Class]]&lt;&gt;"Local","y",Q$11=$E967,"y",Table1[[#This Row],[Asset Class]]="Local","")</f>
        <v>y</v>
      </c>
      <c r="R967" s="99" t="str" cm="1">
        <f t="array" ref="R967">_xlfn.IFS(Table1[[#This Row],[Asset Class]]&lt;&gt;"Local","y",R$11=$E967,"y",Table1[[#This Row],[Asset Class]]="Local","")</f>
        <v>y</v>
      </c>
      <c r="S967" s="358" t="str" cm="1">
        <f t="array" ref="S967">_xlfn.IFS(Table1[[#This Row],[Asset Class]]&lt;&gt;"Local","y",S$11=$E967,"y",Table1[[#This Row],[Asset Class]]="Local","")</f>
        <v>y</v>
      </c>
      <c r="U967" s="109">
        <f>IF(Table1[[#This Row],[Asset Class]]&lt;&gt;"Local",0.25,IF(P967="y",1,""))</f>
        <v>0.25</v>
      </c>
      <c r="V967" s="435">
        <f>IF(Table1[[#This Row],[Asset Class]]&lt;&gt;"Local",0.25,IF(Q967="y",1,""))</f>
        <v>0.25</v>
      </c>
      <c r="W967" s="435">
        <f>IF(Table1[[#This Row],[Asset Class]]&lt;&gt;"Local",0.25,IF(R967="y",1,""))</f>
        <v>0.25</v>
      </c>
      <c r="X967" s="435">
        <f>IF(Table1[[#This Row],[Asset Class]]&lt;&gt;"Local",0.25,IF(S967="y",1,""))</f>
        <v>0.25</v>
      </c>
      <c r="Y967" s="109">
        <f t="shared" si="85"/>
        <v>1</v>
      </c>
      <c r="AA967" s="274">
        <f t="shared" si="86"/>
        <v>4930036</v>
      </c>
      <c r="AB967" s="275">
        <f t="shared" si="87"/>
        <v>4930036</v>
      </c>
      <c r="AC967" s="275">
        <f t="shared" si="88"/>
        <v>4930036</v>
      </c>
      <c r="AD967" s="275">
        <f t="shared" si="89"/>
        <v>4930036</v>
      </c>
      <c r="AE967" s="276">
        <f t="shared" si="90"/>
        <v>19720144</v>
      </c>
    </row>
    <row r="968" spans="2:31">
      <c r="B968" s="227" t="s">
        <v>1643</v>
      </c>
      <c r="C968" s="228" t="s">
        <v>1645</v>
      </c>
      <c r="D968" s="228" t="s">
        <v>105</v>
      </c>
      <c r="E968" s="228" t="s">
        <v>101</v>
      </c>
      <c r="F968" s="258" t="s">
        <v>135</v>
      </c>
      <c r="G968" s="374">
        <v>0.5</v>
      </c>
      <c r="H968" s="377">
        <v>32272.652946920822</v>
      </c>
      <c r="I968" s="382">
        <v>452.87898632773505</v>
      </c>
      <c r="J968" s="349">
        <f>Table1[[#This Row],[Embellishment Area (m2)]]*Table1[[#This Row],[Construction Unit Rate ($/m)]]*Table1[[#This Row],[Embellishment Area Factor]]</f>
        <v>7307803.1763541466</v>
      </c>
      <c r="K968" s="263">
        <v>64545.305893841643</v>
      </c>
      <c r="L968" s="354">
        <v>140.14546069071523</v>
      </c>
      <c r="M968" s="101">
        <f>Table1[[#This Row],[Size of land (m2)]]*Table1[[#This Row],[Land Unit Rate ($/m2)]]</f>
        <v>9045731.6299155746</v>
      </c>
      <c r="N968" s="261">
        <v>2021</v>
      </c>
      <c r="O968" s="219">
        <f>ROUND(IF(Table1[[#This Row],[Valuation Year]]=2016,(Table1[[#This Row],[Total Construction Cost ($)]]+Table1[[#This Row],[Land Value]])*('General Input Sheet'!$G$38/'General Input Sheet'!$G$43),Table1[[#This Row],[Total Construction Cost ($)]]+Table1[[#This Row],[Land Value]]),0)</f>
        <v>16353535</v>
      </c>
      <c r="P968" s="139" t="str" cm="1">
        <f t="array" ref="P968">_xlfn.IFS(Table1[[#This Row],[Asset Class]]&lt;&gt;"Local","y",P$11=$E968,"y",Table1[[#This Row],[Asset Class]]="Local","")</f>
        <v>y</v>
      </c>
      <c r="Q968" s="99" t="str" cm="1">
        <f t="array" ref="Q968">_xlfn.IFS(Table1[[#This Row],[Asset Class]]&lt;&gt;"Local","y",Q$11=$E968,"y",Table1[[#This Row],[Asset Class]]="Local","")</f>
        <v>y</v>
      </c>
      <c r="R968" s="99" t="str" cm="1">
        <f t="array" ref="R968">_xlfn.IFS(Table1[[#This Row],[Asset Class]]&lt;&gt;"Local","y",R$11=$E968,"y",Table1[[#This Row],[Asset Class]]="Local","")</f>
        <v>y</v>
      </c>
      <c r="S968" s="358" t="str" cm="1">
        <f t="array" ref="S968">_xlfn.IFS(Table1[[#This Row],[Asset Class]]&lt;&gt;"Local","y",S$11=$E968,"y",Table1[[#This Row],[Asset Class]]="Local","")</f>
        <v>y</v>
      </c>
      <c r="U968" s="109">
        <f>IF(Table1[[#This Row],[Asset Class]]&lt;&gt;"Local",0.25,IF(P968="y",1,""))</f>
        <v>0.25</v>
      </c>
      <c r="V968" s="435">
        <f>IF(Table1[[#This Row],[Asset Class]]&lt;&gt;"Local",0.25,IF(Q968="y",1,""))</f>
        <v>0.25</v>
      </c>
      <c r="W968" s="435">
        <f>IF(Table1[[#This Row],[Asset Class]]&lt;&gt;"Local",0.25,IF(R968="y",1,""))</f>
        <v>0.25</v>
      </c>
      <c r="X968" s="435">
        <f>IF(Table1[[#This Row],[Asset Class]]&lt;&gt;"Local",0.25,IF(S968="y",1,""))</f>
        <v>0.25</v>
      </c>
      <c r="Y968" s="109">
        <f t="shared" si="85"/>
        <v>1</v>
      </c>
      <c r="AA968" s="274">
        <f t="shared" si="86"/>
        <v>4088383.75</v>
      </c>
      <c r="AB968" s="275">
        <f t="shared" si="87"/>
        <v>4088383.75</v>
      </c>
      <c r="AC968" s="275">
        <f t="shared" si="88"/>
        <v>4088383.75</v>
      </c>
      <c r="AD968" s="275">
        <f t="shared" si="89"/>
        <v>4088383.75</v>
      </c>
      <c r="AE968" s="276">
        <f t="shared" si="90"/>
        <v>16353535</v>
      </c>
    </row>
    <row r="969" spans="2:31">
      <c r="B969" s="227" t="s">
        <v>1643</v>
      </c>
      <c r="C969" s="228" t="s">
        <v>1646</v>
      </c>
      <c r="D969" s="228" t="s">
        <v>105</v>
      </c>
      <c r="E969" s="228" t="s">
        <v>101</v>
      </c>
      <c r="F969" s="258" t="s">
        <v>135</v>
      </c>
      <c r="G969" s="374">
        <v>0.5</v>
      </c>
      <c r="H969" s="377">
        <v>33138.834033834282</v>
      </c>
      <c r="I969" s="382">
        <v>452.87898632773505</v>
      </c>
      <c r="J969" s="349">
        <f>Table1[[#This Row],[Embellishment Area (m2)]]*Table1[[#This Row],[Construction Unit Rate ($/m)]]*Table1[[#This Row],[Embellishment Area Factor]]</f>
        <v>7503940.7826629588</v>
      </c>
      <c r="K969" s="263">
        <v>66277.668067668565</v>
      </c>
      <c r="L969" s="354">
        <v>140.14546069071523</v>
      </c>
      <c r="M969" s="101">
        <f>Table1[[#This Row],[Size of land (m2)]]*Table1[[#This Row],[Land Unit Rate ($/m2)]]</f>
        <v>9288514.3248497173</v>
      </c>
      <c r="N969" s="261">
        <v>2021</v>
      </c>
      <c r="O969" s="219">
        <f>ROUND(IF(Table1[[#This Row],[Valuation Year]]=2016,(Table1[[#This Row],[Total Construction Cost ($)]]+Table1[[#This Row],[Land Value]])*('General Input Sheet'!$G$38/'General Input Sheet'!$G$43),Table1[[#This Row],[Total Construction Cost ($)]]+Table1[[#This Row],[Land Value]]),0)</f>
        <v>16792455</v>
      </c>
      <c r="P969" s="139" t="str" cm="1">
        <f t="array" ref="P969">_xlfn.IFS(Table1[[#This Row],[Asset Class]]&lt;&gt;"Local","y",P$11=$E969,"y",Table1[[#This Row],[Asset Class]]="Local","")</f>
        <v>y</v>
      </c>
      <c r="Q969" s="99" t="str" cm="1">
        <f t="array" ref="Q969">_xlfn.IFS(Table1[[#This Row],[Asset Class]]&lt;&gt;"Local","y",Q$11=$E969,"y",Table1[[#This Row],[Asset Class]]="Local","")</f>
        <v>y</v>
      </c>
      <c r="R969" s="99" t="str" cm="1">
        <f t="array" ref="R969">_xlfn.IFS(Table1[[#This Row],[Asset Class]]&lt;&gt;"Local","y",R$11=$E969,"y",Table1[[#This Row],[Asset Class]]="Local","")</f>
        <v>y</v>
      </c>
      <c r="S969" s="358" t="str" cm="1">
        <f t="array" ref="S969">_xlfn.IFS(Table1[[#This Row],[Asset Class]]&lt;&gt;"Local","y",S$11=$E969,"y",Table1[[#This Row],[Asset Class]]="Local","")</f>
        <v>y</v>
      </c>
      <c r="U969" s="109">
        <f>IF(Table1[[#This Row],[Asset Class]]&lt;&gt;"Local",0.25,IF(P969="y",1,""))</f>
        <v>0.25</v>
      </c>
      <c r="V969" s="435">
        <f>IF(Table1[[#This Row],[Asset Class]]&lt;&gt;"Local",0.25,IF(Q969="y",1,""))</f>
        <v>0.25</v>
      </c>
      <c r="W969" s="435">
        <f>IF(Table1[[#This Row],[Asset Class]]&lt;&gt;"Local",0.25,IF(R969="y",1,""))</f>
        <v>0.25</v>
      </c>
      <c r="X969" s="435">
        <f>IF(Table1[[#This Row],[Asset Class]]&lt;&gt;"Local",0.25,IF(S969="y",1,""))</f>
        <v>0.25</v>
      </c>
      <c r="Y969" s="109">
        <f t="shared" si="85"/>
        <v>1</v>
      </c>
      <c r="AA969" s="274">
        <f t="shared" si="86"/>
        <v>4198113.75</v>
      </c>
      <c r="AB969" s="275">
        <f t="shared" si="87"/>
        <v>4198113.75</v>
      </c>
      <c r="AC969" s="275">
        <f t="shared" si="88"/>
        <v>4198113.75</v>
      </c>
      <c r="AD969" s="275">
        <f t="shared" si="89"/>
        <v>4198113.75</v>
      </c>
      <c r="AE969" s="276">
        <f t="shared" si="90"/>
        <v>16792455</v>
      </c>
    </row>
    <row r="970" spans="2:31">
      <c r="B970" s="227" t="s">
        <v>1643</v>
      </c>
      <c r="C970" s="228" t="s">
        <v>1647</v>
      </c>
      <c r="D970" s="228" t="s">
        <v>105</v>
      </c>
      <c r="E970" s="228" t="s">
        <v>101</v>
      </c>
      <c r="F970" s="258" t="s">
        <v>130</v>
      </c>
      <c r="G970" s="374">
        <v>0.5</v>
      </c>
      <c r="H970" s="377">
        <v>26304.050754199689</v>
      </c>
      <c r="I970" s="382">
        <v>452.87898632773505</v>
      </c>
      <c r="J970" s="349">
        <f>Table1[[#This Row],[Embellishment Area (m2)]]*Table1[[#This Row],[Construction Unit Rate ($/m)]]*Table1[[#This Row],[Embellishment Area Factor]]</f>
        <v>5956275.9209376248</v>
      </c>
      <c r="K970" s="263">
        <v>52608.101508399377</v>
      </c>
      <c r="L970" s="354">
        <v>140.14546069071523</v>
      </c>
      <c r="M970" s="101">
        <f>Table1[[#This Row],[Size of land (m2)]]*Table1[[#This Row],[Land Unit Rate ($/m2)]]</f>
        <v>7372786.6219585417</v>
      </c>
      <c r="N970" s="261">
        <v>2021</v>
      </c>
      <c r="O970" s="219">
        <f>ROUND(IF(Table1[[#This Row],[Valuation Year]]=2016,(Table1[[#This Row],[Total Construction Cost ($)]]+Table1[[#This Row],[Land Value]])*('General Input Sheet'!$G$38/'General Input Sheet'!$G$43),Table1[[#This Row],[Total Construction Cost ($)]]+Table1[[#This Row],[Land Value]]),0)</f>
        <v>13329063</v>
      </c>
      <c r="P970" s="139" t="str" cm="1">
        <f t="array" ref="P970">_xlfn.IFS(Table1[[#This Row],[Asset Class]]&lt;&gt;"Local","y",P$11=$E970,"y",Table1[[#This Row],[Asset Class]]="Local","")</f>
        <v>y</v>
      </c>
      <c r="Q970" s="99" t="str" cm="1">
        <f t="array" ref="Q970">_xlfn.IFS(Table1[[#This Row],[Asset Class]]&lt;&gt;"Local","y",Q$11=$E970,"y",Table1[[#This Row],[Asset Class]]="Local","")</f>
        <v>y</v>
      </c>
      <c r="R970" s="99" t="str" cm="1">
        <f t="array" ref="R970">_xlfn.IFS(Table1[[#This Row],[Asset Class]]&lt;&gt;"Local","y",R$11=$E970,"y",Table1[[#This Row],[Asset Class]]="Local","")</f>
        <v>y</v>
      </c>
      <c r="S970" s="358" t="str" cm="1">
        <f t="array" ref="S970">_xlfn.IFS(Table1[[#This Row],[Asset Class]]&lt;&gt;"Local","y",S$11=$E970,"y",Table1[[#This Row],[Asset Class]]="Local","")</f>
        <v>y</v>
      </c>
      <c r="U970" s="109">
        <f>IF(Table1[[#This Row],[Asset Class]]&lt;&gt;"Local",0.25,IF(P970="y",1,""))</f>
        <v>0.25</v>
      </c>
      <c r="V970" s="435">
        <f>IF(Table1[[#This Row],[Asset Class]]&lt;&gt;"Local",0.25,IF(Q970="y",1,""))</f>
        <v>0.25</v>
      </c>
      <c r="W970" s="435">
        <f>IF(Table1[[#This Row],[Asset Class]]&lt;&gt;"Local",0.25,IF(R970="y",1,""))</f>
        <v>0.25</v>
      </c>
      <c r="X970" s="435">
        <f>IF(Table1[[#This Row],[Asset Class]]&lt;&gt;"Local",0.25,IF(S970="y",1,""))</f>
        <v>0.25</v>
      </c>
      <c r="Y970" s="109">
        <f t="shared" si="85"/>
        <v>1</v>
      </c>
      <c r="AA970" s="274">
        <f t="shared" si="86"/>
        <v>3332265.75</v>
      </c>
      <c r="AB970" s="275">
        <f t="shared" si="87"/>
        <v>3332265.75</v>
      </c>
      <c r="AC970" s="275">
        <f t="shared" si="88"/>
        <v>3332265.75</v>
      </c>
      <c r="AD970" s="275">
        <f t="shared" si="89"/>
        <v>3332265.75</v>
      </c>
      <c r="AE970" s="276">
        <f t="shared" si="90"/>
        <v>13329063</v>
      </c>
    </row>
    <row r="971" spans="2:31">
      <c r="B971" s="227" t="s">
        <v>1648</v>
      </c>
      <c r="C971" s="228" t="s">
        <v>1649</v>
      </c>
      <c r="D971" s="228" t="s">
        <v>105</v>
      </c>
      <c r="E971" s="228" t="s">
        <v>101</v>
      </c>
      <c r="F971" s="258" t="s">
        <v>130</v>
      </c>
      <c r="G971" s="374">
        <v>0.5</v>
      </c>
      <c r="H971" s="377">
        <v>28068.869486562955</v>
      </c>
      <c r="I971" s="382">
        <v>452.87898632773505</v>
      </c>
      <c r="J971" s="349">
        <f>Table1[[#This Row],[Embellishment Area (m2)]]*Table1[[#This Row],[Construction Unit Rate ($/m)]]*Table1[[#This Row],[Embellishment Area Factor]]</f>
        <v>6355900.5802200623</v>
      </c>
      <c r="K971" s="263">
        <v>56137.73897312591</v>
      </c>
      <c r="L971" s="354">
        <v>140.14546069071523</v>
      </c>
      <c r="M971" s="101">
        <f>Table1[[#This Row],[Size of land (m2)]]*Table1[[#This Row],[Land Unit Rate ($/m2)]]</f>
        <v>7867449.2905238494</v>
      </c>
      <c r="N971" s="261">
        <v>2021</v>
      </c>
      <c r="O971" s="219">
        <f>ROUND(IF(Table1[[#This Row],[Valuation Year]]=2016,(Table1[[#This Row],[Total Construction Cost ($)]]+Table1[[#This Row],[Land Value]])*('General Input Sheet'!$G$38/'General Input Sheet'!$G$43),Table1[[#This Row],[Total Construction Cost ($)]]+Table1[[#This Row],[Land Value]]),0)</f>
        <v>14223350</v>
      </c>
      <c r="P971" s="139" t="str" cm="1">
        <f t="array" ref="P971">_xlfn.IFS(Table1[[#This Row],[Asset Class]]&lt;&gt;"Local","y",P$11=$E971,"y",Table1[[#This Row],[Asset Class]]="Local","")</f>
        <v>y</v>
      </c>
      <c r="Q971" s="99" t="str" cm="1">
        <f t="array" ref="Q971">_xlfn.IFS(Table1[[#This Row],[Asset Class]]&lt;&gt;"Local","y",Q$11=$E971,"y",Table1[[#This Row],[Asset Class]]="Local","")</f>
        <v>y</v>
      </c>
      <c r="R971" s="99" t="str" cm="1">
        <f t="array" ref="R971">_xlfn.IFS(Table1[[#This Row],[Asset Class]]&lt;&gt;"Local","y",R$11=$E971,"y",Table1[[#This Row],[Asset Class]]="Local","")</f>
        <v>y</v>
      </c>
      <c r="S971" s="358" t="str" cm="1">
        <f t="array" ref="S971">_xlfn.IFS(Table1[[#This Row],[Asset Class]]&lt;&gt;"Local","y",S$11=$E971,"y",Table1[[#This Row],[Asset Class]]="Local","")</f>
        <v>y</v>
      </c>
      <c r="U971" s="109">
        <f>IF(Table1[[#This Row],[Asset Class]]&lt;&gt;"Local",0.25,IF(P971="y",1,""))</f>
        <v>0.25</v>
      </c>
      <c r="V971" s="435">
        <f>IF(Table1[[#This Row],[Asset Class]]&lt;&gt;"Local",0.25,IF(Q971="y",1,""))</f>
        <v>0.25</v>
      </c>
      <c r="W971" s="435">
        <f>IF(Table1[[#This Row],[Asset Class]]&lt;&gt;"Local",0.25,IF(R971="y",1,""))</f>
        <v>0.25</v>
      </c>
      <c r="X971" s="435">
        <f>IF(Table1[[#This Row],[Asset Class]]&lt;&gt;"Local",0.25,IF(S971="y",1,""))</f>
        <v>0.25</v>
      </c>
      <c r="Y971" s="109">
        <f t="shared" si="85"/>
        <v>1</v>
      </c>
      <c r="AA971" s="274">
        <f t="shared" si="86"/>
        <v>3555837.5</v>
      </c>
      <c r="AB971" s="275">
        <f t="shared" si="87"/>
        <v>3555837.5</v>
      </c>
      <c r="AC971" s="275">
        <f t="shared" si="88"/>
        <v>3555837.5</v>
      </c>
      <c r="AD971" s="275">
        <f t="shared" si="89"/>
        <v>3555837.5</v>
      </c>
      <c r="AE971" s="276">
        <f t="shared" si="90"/>
        <v>14223350</v>
      </c>
    </row>
    <row r="972" spans="2:31">
      <c r="B972" s="227" t="s">
        <v>1648</v>
      </c>
      <c r="C972" s="228" t="s">
        <v>1650</v>
      </c>
      <c r="D972" s="228" t="s">
        <v>105</v>
      </c>
      <c r="E972" s="228" t="s">
        <v>101</v>
      </c>
      <c r="F972" s="258" t="s">
        <v>135</v>
      </c>
      <c r="G972" s="374">
        <v>0.5</v>
      </c>
      <c r="H972" s="377">
        <v>105330.26734011596</v>
      </c>
      <c r="I972" s="382">
        <v>452.87898632773505</v>
      </c>
      <c r="J972" s="349">
        <f>Table1[[#This Row],[Embellishment Area (m2)]]*Table1[[#This Row],[Construction Unit Rate ($/m)]]*Table1[[#This Row],[Embellishment Area Factor]]</f>
        <v>23850932.351310525</v>
      </c>
      <c r="K972" s="263">
        <v>210660.53468023191</v>
      </c>
      <c r="L972" s="354">
        <v>140.14546069071523</v>
      </c>
      <c r="M972" s="101">
        <f>Table1[[#This Row],[Size of land (m2)]]*Table1[[#This Row],[Land Unit Rate ($/m2)]]</f>
        <v>29523117.682113491</v>
      </c>
      <c r="N972" s="261">
        <v>2021</v>
      </c>
      <c r="O972" s="219">
        <f>ROUND(IF(Table1[[#This Row],[Valuation Year]]=2016,(Table1[[#This Row],[Total Construction Cost ($)]]+Table1[[#This Row],[Land Value]])*('General Input Sheet'!$G$38/'General Input Sheet'!$G$43),Table1[[#This Row],[Total Construction Cost ($)]]+Table1[[#This Row],[Land Value]]),0)</f>
        <v>53374050</v>
      </c>
      <c r="P972" s="139" t="str" cm="1">
        <f t="array" ref="P972">_xlfn.IFS(Table1[[#This Row],[Asset Class]]&lt;&gt;"Local","y",P$11=$E972,"y",Table1[[#This Row],[Asset Class]]="Local","")</f>
        <v>y</v>
      </c>
      <c r="Q972" s="99" t="str" cm="1">
        <f t="array" ref="Q972">_xlfn.IFS(Table1[[#This Row],[Asset Class]]&lt;&gt;"Local","y",Q$11=$E972,"y",Table1[[#This Row],[Asset Class]]="Local","")</f>
        <v>y</v>
      </c>
      <c r="R972" s="99" t="str" cm="1">
        <f t="array" ref="R972">_xlfn.IFS(Table1[[#This Row],[Asset Class]]&lt;&gt;"Local","y",R$11=$E972,"y",Table1[[#This Row],[Asset Class]]="Local","")</f>
        <v>y</v>
      </c>
      <c r="S972" s="358" t="str" cm="1">
        <f t="array" ref="S972">_xlfn.IFS(Table1[[#This Row],[Asset Class]]&lt;&gt;"Local","y",S$11=$E972,"y",Table1[[#This Row],[Asset Class]]="Local","")</f>
        <v>y</v>
      </c>
      <c r="U972" s="109">
        <f>IF(Table1[[#This Row],[Asset Class]]&lt;&gt;"Local",0.25,IF(P972="y",1,""))</f>
        <v>0.25</v>
      </c>
      <c r="V972" s="435">
        <f>IF(Table1[[#This Row],[Asset Class]]&lt;&gt;"Local",0.25,IF(Q972="y",1,""))</f>
        <v>0.25</v>
      </c>
      <c r="W972" s="435">
        <f>IF(Table1[[#This Row],[Asset Class]]&lt;&gt;"Local",0.25,IF(R972="y",1,""))</f>
        <v>0.25</v>
      </c>
      <c r="X972" s="435">
        <f>IF(Table1[[#This Row],[Asset Class]]&lt;&gt;"Local",0.25,IF(S972="y",1,""))</f>
        <v>0.25</v>
      </c>
      <c r="Y972" s="109">
        <f t="shared" si="85"/>
        <v>1</v>
      </c>
      <c r="AA972" s="274">
        <f t="shared" si="86"/>
        <v>13343512.5</v>
      </c>
      <c r="AB972" s="275">
        <f t="shared" si="87"/>
        <v>13343512.5</v>
      </c>
      <c r="AC972" s="275">
        <f t="shared" si="88"/>
        <v>13343512.5</v>
      </c>
      <c r="AD972" s="275">
        <f t="shared" si="89"/>
        <v>13343512.5</v>
      </c>
      <c r="AE972" s="276">
        <f t="shared" si="90"/>
        <v>53374050</v>
      </c>
    </row>
    <row r="973" spans="2:31">
      <c r="B973" s="227" t="s">
        <v>1648</v>
      </c>
      <c r="C973" s="228" t="s">
        <v>1651</v>
      </c>
      <c r="D973" s="228" t="s">
        <v>105</v>
      </c>
      <c r="E973" s="228" t="s">
        <v>101</v>
      </c>
      <c r="F973" s="258" t="s">
        <v>102</v>
      </c>
      <c r="G973" s="374">
        <v>0.5</v>
      </c>
      <c r="H973" s="377">
        <v>67211.798488901404</v>
      </c>
      <c r="I973" s="382">
        <v>452.87898632773505</v>
      </c>
      <c r="J973" s="349">
        <f>Table1[[#This Row],[Embellishment Area (m2)]]*Table1[[#This Row],[Construction Unit Rate ($/m)]]*Table1[[#This Row],[Embellishment Area Factor]]</f>
        <v>15219405.584458832</v>
      </c>
      <c r="K973" s="263">
        <v>134423.59697780281</v>
      </c>
      <c r="L973" s="354">
        <v>140.14546069071523</v>
      </c>
      <c r="M973" s="101">
        <f>Table1[[#This Row],[Size of land (m2)]]*Table1[[#This Row],[Land Unit Rate ($/m2)]]</f>
        <v>18838856.92615721</v>
      </c>
      <c r="N973" s="261">
        <v>2021</v>
      </c>
      <c r="O973" s="219">
        <f>ROUND(IF(Table1[[#This Row],[Valuation Year]]=2016,(Table1[[#This Row],[Total Construction Cost ($)]]+Table1[[#This Row],[Land Value]])*('General Input Sheet'!$G$38/'General Input Sheet'!$G$43),Table1[[#This Row],[Total Construction Cost ($)]]+Table1[[#This Row],[Land Value]]),0)</f>
        <v>34058263</v>
      </c>
      <c r="P973" s="139" t="str" cm="1">
        <f t="array" ref="P973">_xlfn.IFS(Table1[[#This Row],[Asset Class]]&lt;&gt;"Local","y",P$11=$E973,"y",Table1[[#This Row],[Asset Class]]="Local","")</f>
        <v>y</v>
      </c>
      <c r="Q973" s="99" t="str" cm="1">
        <f t="array" ref="Q973">_xlfn.IFS(Table1[[#This Row],[Asset Class]]&lt;&gt;"Local","y",Q$11=$E973,"y",Table1[[#This Row],[Asset Class]]="Local","")</f>
        <v>y</v>
      </c>
      <c r="R973" s="99" t="str" cm="1">
        <f t="array" ref="R973">_xlfn.IFS(Table1[[#This Row],[Asset Class]]&lt;&gt;"Local","y",R$11=$E973,"y",Table1[[#This Row],[Asset Class]]="Local","")</f>
        <v>y</v>
      </c>
      <c r="S973" s="358" t="str" cm="1">
        <f t="array" ref="S973">_xlfn.IFS(Table1[[#This Row],[Asset Class]]&lt;&gt;"Local","y",S$11=$E973,"y",Table1[[#This Row],[Asset Class]]="Local","")</f>
        <v>y</v>
      </c>
      <c r="U973" s="109">
        <f>IF(Table1[[#This Row],[Asset Class]]&lt;&gt;"Local",0.25,IF(P973="y",1,""))</f>
        <v>0.25</v>
      </c>
      <c r="V973" s="435">
        <f>IF(Table1[[#This Row],[Asset Class]]&lt;&gt;"Local",0.25,IF(Q973="y",1,""))</f>
        <v>0.25</v>
      </c>
      <c r="W973" s="435">
        <f>IF(Table1[[#This Row],[Asset Class]]&lt;&gt;"Local",0.25,IF(R973="y",1,""))</f>
        <v>0.25</v>
      </c>
      <c r="X973" s="435">
        <f>IF(Table1[[#This Row],[Asset Class]]&lt;&gt;"Local",0.25,IF(S973="y",1,""))</f>
        <v>0.25</v>
      </c>
      <c r="Y973" s="109">
        <f t="shared" si="85"/>
        <v>1</v>
      </c>
      <c r="AA973" s="274">
        <f t="shared" si="86"/>
        <v>8514565.75</v>
      </c>
      <c r="AB973" s="275">
        <f t="shared" si="87"/>
        <v>8514565.75</v>
      </c>
      <c r="AC973" s="275">
        <f t="shared" si="88"/>
        <v>8514565.75</v>
      </c>
      <c r="AD973" s="275">
        <f t="shared" si="89"/>
        <v>8514565.75</v>
      </c>
      <c r="AE973" s="276">
        <f t="shared" si="90"/>
        <v>34058263</v>
      </c>
    </row>
    <row r="974" spans="2:31">
      <c r="B974" s="227" t="s">
        <v>1652</v>
      </c>
      <c r="C974" s="228" t="s">
        <v>1653</v>
      </c>
      <c r="D974" s="228" t="s">
        <v>110</v>
      </c>
      <c r="E974" s="228" t="s">
        <v>101</v>
      </c>
      <c r="F974" s="258" t="s">
        <v>102</v>
      </c>
      <c r="G974" s="374">
        <v>0.5</v>
      </c>
      <c r="H974" s="377">
        <v>6265.288085825985</v>
      </c>
      <c r="I974" s="382">
        <v>143.96305955739601</v>
      </c>
      <c r="J974" s="349">
        <f>Table1[[#This Row],[Embellishment Area (m2)]]*Table1[[#This Row],[Construction Unit Rate ($/m)]]*Table1[[#This Row],[Embellishment Area Factor]]</f>
        <v>450985.02092200494</v>
      </c>
      <c r="K974" s="263">
        <v>12530.57617165197</v>
      </c>
      <c r="L974" s="354">
        <v>39.027494808321961</v>
      </c>
      <c r="M974" s="101">
        <f>Table1[[#This Row],[Size of land (m2)]]*Table1[[#This Row],[Land Unit Rate ($/m2)]]</f>
        <v>489036.99648443016</v>
      </c>
      <c r="N974" s="261">
        <v>2021</v>
      </c>
      <c r="O974" s="219">
        <f>ROUND(IF(Table1[[#This Row],[Valuation Year]]=2016,(Table1[[#This Row],[Total Construction Cost ($)]]+Table1[[#This Row],[Land Value]])*('General Input Sheet'!$G$38/'General Input Sheet'!$G$43),Table1[[#This Row],[Total Construction Cost ($)]]+Table1[[#This Row],[Land Value]]),0)</f>
        <v>940022</v>
      </c>
      <c r="P974" s="139" t="str" cm="1">
        <f t="array" ref="P974">_xlfn.IFS(Table1[[#This Row],[Asset Class]]&lt;&gt;"Local","y",P$11=$E974,"y",Table1[[#This Row],[Asset Class]]="Local","")</f>
        <v/>
      </c>
      <c r="Q974" s="99" t="str" cm="1">
        <f t="array" ref="Q974">_xlfn.IFS(Table1[[#This Row],[Asset Class]]&lt;&gt;"Local","y",Q$11=$E974,"y",Table1[[#This Row],[Asset Class]]="Local","")</f>
        <v/>
      </c>
      <c r="R974" s="99" t="str" cm="1">
        <f t="array" ref="R974">_xlfn.IFS(Table1[[#This Row],[Asset Class]]&lt;&gt;"Local","y",R$11=$E974,"y",Table1[[#This Row],[Asset Class]]="Local","")</f>
        <v>y</v>
      </c>
      <c r="S974" s="358" t="str" cm="1">
        <f t="array" ref="S974">_xlfn.IFS(Table1[[#This Row],[Asset Class]]&lt;&gt;"Local","y",S$11=$E974,"y",Table1[[#This Row],[Asset Class]]="Local","")</f>
        <v/>
      </c>
      <c r="U974" s="109" t="str">
        <f>IF(Table1[[#This Row],[Asset Class]]&lt;&gt;"Local",0.25,IF(P974="y",1,""))</f>
        <v/>
      </c>
      <c r="V974" s="435" t="str">
        <f>IF(Table1[[#This Row],[Asset Class]]&lt;&gt;"Local",0.25,IF(Q974="y",1,""))</f>
        <v/>
      </c>
      <c r="W974" s="435">
        <f>IF(Table1[[#This Row],[Asset Class]]&lt;&gt;"Local",0.25,IF(R974="y",1,""))</f>
        <v>1</v>
      </c>
      <c r="X974" s="435" t="str">
        <f>IF(Table1[[#This Row],[Asset Class]]&lt;&gt;"Local",0.25,IF(S974="y",1,""))</f>
        <v/>
      </c>
      <c r="Y974" s="109">
        <f t="shared" si="85"/>
        <v>1</v>
      </c>
      <c r="AA974" s="274" t="str">
        <f t="shared" si="86"/>
        <v/>
      </c>
      <c r="AB974" s="275" t="str">
        <f t="shared" si="87"/>
        <v/>
      </c>
      <c r="AC974" s="275">
        <f t="shared" si="88"/>
        <v>940022</v>
      </c>
      <c r="AD974" s="275" t="str">
        <f t="shared" si="89"/>
        <v/>
      </c>
      <c r="AE974" s="276">
        <f t="shared" si="90"/>
        <v>940022</v>
      </c>
    </row>
    <row r="975" spans="2:31">
      <c r="B975" s="227" t="s">
        <v>1654</v>
      </c>
      <c r="C975" s="228" t="s">
        <v>1655</v>
      </c>
      <c r="D975" s="228" t="s">
        <v>105</v>
      </c>
      <c r="E975" s="228" t="s">
        <v>101</v>
      </c>
      <c r="F975" s="258" t="s">
        <v>135</v>
      </c>
      <c r="G975" s="374">
        <v>0.5</v>
      </c>
      <c r="H975" s="377">
        <v>13380.969099864271</v>
      </c>
      <c r="I975" s="382">
        <v>452.87898632773505</v>
      </c>
      <c r="J975" s="349">
        <f>Table1[[#This Row],[Embellishment Area (m2)]]*Table1[[#This Row],[Construction Unit Rate ($/m)]]*Table1[[#This Row],[Embellishment Area Factor]]</f>
        <v>3029979.8610146381</v>
      </c>
      <c r="K975" s="263">
        <v>26761.938199728542</v>
      </c>
      <c r="L975" s="354">
        <v>140.14546069071523</v>
      </c>
      <c r="M975" s="101">
        <f>Table1[[#This Row],[Size of land (m2)]]*Table1[[#This Row],[Land Unit Rate ($/m2)]]</f>
        <v>3750564.1579774064</v>
      </c>
      <c r="N975" s="261">
        <v>2021</v>
      </c>
      <c r="O975" s="219">
        <f>ROUND(IF(Table1[[#This Row],[Valuation Year]]=2016,(Table1[[#This Row],[Total Construction Cost ($)]]+Table1[[#This Row],[Land Value]])*('General Input Sheet'!$G$38/'General Input Sheet'!$G$43),Table1[[#This Row],[Total Construction Cost ($)]]+Table1[[#This Row],[Land Value]]),0)</f>
        <v>6780544</v>
      </c>
      <c r="P975" s="139" t="str" cm="1">
        <f t="array" ref="P975">_xlfn.IFS(Table1[[#This Row],[Asset Class]]&lt;&gt;"Local","y",P$11=$E975,"y",Table1[[#This Row],[Asset Class]]="Local","")</f>
        <v>y</v>
      </c>
      <c r="Q975" s="99" t="str" cm="1">
        <f t="array" ref="Q975">_xlfn.IFS(Table1[[#This Row],[Asset Class]]&lt;&gt;"Local","y",Q$11=$E975,"y",Table1[[#This Row],[Asset Class]]="Local","")</f>
        <v>y</v>
      </c>
      <c r="R975" s="99" t="str" cm="1">
        <f t="array" ref="R975">_xlfn.IFS(Table1[[#This Row],[Asset Class]]&lt;&gt;"Local","y",R$11=$E975,"y",Table1[[#This Row],[Asset Class]]="Local","")</f>
        <v>y</v>
      </c>
      <c r="S975" s="358" t="str" cm="1">
        <f t="array" ref="S975">_xlfn.IFS(Table1[[#This Row],[Asset Class]]&lt;&gt;"Local","y",S$11=$E975,"y",Table1[[#This Row],[Asset Class]]="Local","")</f>
        <v>y</v>
      </c>
      <c r="U975" s="109">
        <f>IF(Table1[[#This Row],[Asset Class]]&lt;&gt;"Local",0.25,IF(P975="y",1,""))</f>
        <v>0.25</v>
      </c>
      <c r="V975" s="435">
        <f>IF(Table1[[#This Row],[Asset Class]]&lt;&gt;"Local",0.25,IF(Q975="y",1,""))</f>
        <v>0.25</v>
      </c>
      <c r="W975" s="435">
        <f>IF(Table1[[#This Row],[Asset Class]]&lt;&gt;"Local",0.25,IF(R975="y",1,""))</f>
        <v>0.25</v>
      </c>
      <c r="X975" s="435">
        <f>IF(Table1[[#This Row],[Asset Class]]&lt;&gt;"Local",0.25,IF(S975="y",1,""))</f>
        <v>0.25</v>
      </c>
      <c r="Y975" s="109">
        <f t="shared" ref="Y975:Y1038" si="91">SUM(U975:X975)</f>
        <v>1</v>
      </c>
      <c r="AA975" s="274">
        <f t="shared" ref="AA975:AA1038" si="92">IF(U975="","",(U975/$Y975)*$O975)</f>
        <v>1695136</v>
      </c>
      <c r="AB975" s="275">
        <f t="shared" ref="AB975:AB1038" si="93">IF(V975="","",(V975/$Y975)*$O975)</f>
        <v>1695136</v>
      </c>
      <c r="AC975" s="275">
        <f t="shared" ref="AC975:AC1038" si="94">IF(W975="","",(W975/$Y975)*$O975)</f>
        <v>1695136</v>
      </c>
      <c r="AD975" s="275">
        <f t="shared" ref="AD975:AD1038" si="95">IF(X975="","",(X975/$Y975)*$O975)</f>
        <v>1695136</v>
      </c>
      <c r="AE975" s="276">
        <f t="shared" ref="AE975:AE1038" si="96">SUM(AA975:AD975)</f>
        <v>6780544</v>
      </c>
    </row>
    <row r="976" spans="2:31">
      <c r="B976" s="227" t="s">
        <v>1656</v>
      </c>
      <c r="C976" s="228" t="s">
        <v>1657</v>
      </c>
      <c r="D976" s="228" t="s">
        <v>110</v>
      </c>
      <c r="E976" s="228" t="s">
        <v>101</v>
      </c>
      <c r="F976" s="258" t="s">
        <v>135</v>
      </c>
      <c r="G976" s="374">
        <v>0.5</v>
      </c>
      <c r="H976" s="377">
        <v>3030.377963565149</v>
      </c>
      <c r="I976" s="382">
        <v>143.96305955739601</v>
      </c>
      <c r="J976" s="349">
        <f>Table1[[#This Row],[Embellishment Area (m2)]]*Table1[[#This Row],[Construction Unit Rate ($/m)]]*Table1[[#This Row],[Embellishment Area Factor]]</f>
        <v>218131.241625075</v>
      </c>
      <c r="K976" s="263">
        <v>0</v>
      </c>
      <c r="L976" s="354">
        <v>39.027494808321961</v>
      </c>
      <c r="M976" s="101">
        <f>Table1[[#This Row],[Size of land (m2)]]*Table1[[#This Row],[Land Unit Rate ($/m2)]]</f>
        <v>0</v>
      </c>
      <c r="N976" s="261">
        <v>2021</v>
      </c>
      <c r="O976" s="219">
        <f>ROUND(IF(Table1[[#This Row],[Valuation Year]]=2016,(Table1[[#This Row],[Total Construction Cost ($)]]+Table1[[#This Row],[Land Value]])*('General Input Sheet'!$G$38/'General Input Sheet'!$G$43),Table1[[#This Row],[Total Construction Cost ($)]]+Table1[[#This Row],[Land Value]]),0)</f>
        <v>218131</v>
      </c>
      <c r="P976" s="139" t="str" cm="1">
        <f t="array" ref="P976">_xlfn.IFS(Table1[[#This Row],[Asset Class]]&lt;&gt;"Local","y",P$11=$E976,"y",Table1[[#This Row],[Asset Class]]="Local","")</f>
        <v/>
      </c>
      <c r="Q976" s="99" t="str" cm="1">
        <f t="array" ref="Q976">_xlfn.IFS(Table1[[#This Row],[Asset Class]]&lt;&gt;"Local","y",Q$11=$E976,"y",Table1[[#This Row],[Asset Class]]="Local","")</f>
        <v/>
      </c>
      <c r="R976" s="99" t="str" cm="1">
        <f t="array" ref="R976">_xlfn.IFS(Table1[[#This Row],[Asset Class]]&lt;&gt;"Local","y",R$11=$E976,"y",Table1[[#This Row],[Asset Class]]="Local","")</f>
        <v>y</v>
      </c>
      <c r="S976" s="358" t="str" cm="1">
        <f t="array" ref="S976">_xlfn.IFS(Table1[[#This Row],[Asset Class]]&lt;&gt;"Local","y",S$11=$E976,"y",Table1[[#This Row],[Asset Class]]="Local","")</f>
        <v/>
      </c>
      <c r="U976" s="109" t="str">
        <f>IF(Table1[[#This Row],[Asset Class]]&lt;&gt;"Local",0.25,IF(P976="y",1,""))</f>
        <v/>
      </c>
      <c r="V976" s="435" t="str">
        <f>IF(Table1[[#This Row],[Asset Class]]&lt;&gt;"Local",0.25,IF(Q976="y",1,""))</f>
        <v/>
      </c>
      <c r="W976" s="435">
        <f>IF(Table1[[#This Row],[Asset Class]]&lt;&gt;"Local",0.25,IF(R976="y",1,""))</f>
        <v>1</v>
      </c>
      <c r="X976" s="435" t="str">
        <f>IF(Table1[[#This Row],[Asset Class]]&lt;&gt;"Local",0.25,IF(S976="y",1,""))</f>
        <v/>
      </c>
      <c r="Y976" s="109">
        <f t="shared" si="91"/>
        <v>1</v>
      </c>
      <c r="AA976" s="274" t="str">
        <f t="shared" si="92"/>
        <v/>
      </c>
      <c r="AB976" s="275" t="str">
        <f t="shared" si="93"/>
        <v/>
      </c>
      <c r="AC976" s="275">
        <f t="shared" si="94"/>
        <v>218131</v>
      </c>
      <c r="AD976" s="275" t="str">
        <f t="shared" si="95"/>
        <v/>
      </c>
      <c r="AE976" s="276">
        <f t="shared" si="96"/>
        <v>218131</v>
      </c>
    </row>
    <row r="977" spans="2:31">
      <c r="B977" s="227" t="s">
        <v>1656</v>
      </c>
      <c r="C977" s="228" t="s">
        <v>1658</v>
      </c>
      <c r="D977" s="228" t="s">
        <v>110</v>
      </c>
      <c r="E977" s="228" t="s">
        <v>101</v>
      </c>
      <c r="F977" s="258" t="s">
        <v>102</v>
      </c>
      <c r="G977" s="374">
        <v>0.5</v>
      </c>
      <c r="H977" s="377">
        <v>10061.622376774571</v>
      </c>
      <c r="I977" s="382">
        <v>143.96305955739601</v>
      </c>
      <c r="J977" s="349">
        <f>Table1[[#This Row],[Embellishment Area (m2)]]*Table1[[#This Row],[Construction Unit Rate ($/m)]]*Table1[[#This Row],[Embellishment Area Factor]]</f>
        <v>724250.97073581291</v>
      </c>
      <c r="K977" s="263">
        <v>0</v>
      </c>
      <c r="L977" s="354">
        <v>39.027494808321961</v>
      </c>
      <c r="M977" s="101">
        <f>Table1[[#This Row],[Size of land (m2)]]*Table1[[#This Row],[Land Unit Rate ($/m2)]]</f>
        <v>0</v>
      </c>
      <c r="N977" s="261">
        <v>2021</v>
      </c>
      <c r="O977" s="219">
        <f>ROUND(IF(Table1[[#This Row],[Valuation Year]]=2016,(Table1[[#This Row],[Total Construction Cost ($)]]+Table1[[#This Row],[Land Value]])*('General Input Sheet'!$G$38/'General Input Sheet'!$G$43),Table1[[#This Row],[Total Construction Cost ($)]]+Table1[[#This Row],[Land Value]]),0)</f>
        <v>724251</v>
      </c>
      <c r="P977" s="139" t="str" cm="1">
        <f t="array" ref="P977">_xlfn.IFS(Table1[[#This Row],[Asset Class]]&lt;&gt;"Local","y",P$11=$E977,"y",Table1[[#This Row],[Asset Class]]="Local","")</f>
        <v/>
      </c>
      <c r="Q977" s="99" t="str" cm="1">
        <f t="array" ref="Q977">_xlfn.IFS(Table1[[#This Row],[Asset Class]]&lt;&gt;"Local","y",Q$11=$E977,"y",Table1[[#This Row],[Asset Class]]="Local","")</f>
        <v/>
      </c>
      <c r="R977" s="99" t="str" cm="1">
        <f t="array" ref="R977">_xlfn.IFS(Table1[[#This Row],[Asset Class]]&lt;&gt;"Local","y",R$11=$E977,"y",Table1[[#This Row],[Asset Class]]="Local","")</f>
        <v>y</v>
      </c>
      <c r="S977" s="358" t="str" cm="1">
        <f t="array" ref="S977">_xlfn.IFS(Table1[[#This Row],[Asset Class]]&lt;&gt;"Local","y",S$11=$E977,"y",Table1[[#This Row],[Asset Class]]="Local","")</f>
        <v/>
      </c>
      <c r="U977" s="109" t="str">
        <f>IF(Table1[[#This Row],[Asset Class]]&lt;&gt;"Local",0.25,IF(P977="y",1,""))</f>
        <v/>
      </c>
      <c r="V977" s="435" t="str">
        <f>IF(Table1[[#This Row],[Asset Class]]&lt;&gt;"Local",0.25,IF(Q977="y",1,""))</f>
        <v/>
      </c>
      <c r="W977" s="435">
        <f>IF(Table1[[#This Row],[Asset Class]]&lt;&gt;"Local",0.25,IF(R977="y",1,""))</f>
        <v>1</v>
      </c>
      <c r="X977" s="435" t="str">
        <f>IF(Table1[[#This Row],[Asset Class]]&lt;&gt;"Local",0.25,IF(S977="y",1,""))</f>
        <v/>
      </c>
      <c r="Y977" s="109">
        <f t="shared" si="91"/>
        <v>1</v>
      </c>
      <c r="AA977" s="274" t="str">
        <f t="shared" si="92"/>
        <v/>
      </c>
      <c r="AB977" s="275" t="str">
        <f t="shared" si="93"/>
        <v/>
      </c>
      <c r="AC977" s="275">
        <f t="shared" si="94"/>
        <v>724251</v>
      </c>
      <c r="AD977" s="275" t="str">
        <f t="shared" si="95"/>
        <v/>
      </c>
      <c r="AE977" s="276">
        <f t="shared" si="96"/>
        <v>724251</v>
      </c>
    </row>
    <row r="978" spans="2:31">
      <c r="B978" s="227" t="s">
        <v>1659</v>
      </c>
      <c r="C978" s="228" t="s">
        <v>1660</v>
      </c>
      <c r="D978" s="228" t="s">
        <v>105</v>
      </c>
      <c r="E978" s="228" t="s">
        <v>101</v>
      </c>
      <c r="F978" s="258" t="s">
        <v>107</v>
      </c>
      <c r="G978" s="374">
        <v>0.5</v>
      </c>
      <c r="H978" s="377">
        <v>26663.387787490014</v>
      </c>
      <c r="I978" s="382">
        <v>452.87898632773505</v>
      </c>
      <c r="J978" s="349">
        <f>Table1[[#This Row],[Embellishment Area (m2)]]*Table1[[#This Row],[Construction Unit Rate ($/m)]]*Table1[[#This Row],[Embellishment Area Factor]]</f>
        <v>6037644.0166308936</v>
      </c>
      <c r="K978" s="263">
        <v>0</v>
      </c>
      <c r="L978" s="354">
        <v>140.14546069071523</v>
      </c>
      <c r="M978" s="101">
        <f>Table1[[#This Row],[Size of land (m2)]]*Table1[[#This Row],[Land Unit Rate ($/m2)]]</f>
        <v>0</v>
      </c>
      <c r="N978" s="261">
        <v>2021</v>
      </c>
      <c r="O978" s="219">
        <f>ROUND(IF(Table1[[#This Row],[Valuation Year]]=2016,(Table1[[#This Row],[Total Construction Cost ($)]]+Table1[[#This Row],[Land Value]])*('General Input Sheet'!$G$38/'General Input Sheet'!$G$43),Table1[[#This Row],[Total Construction Cost ($)]]+Table1[[#This Row],[Land Value]]),0)</f>
        <v>6037644</v>
      </c>
      <c r="P978" s="139" t="str" cm="1">
        <f t="array" ref="P978">_xlfn.IFS(Table1[[#This Row],[Asset Class]]&lt;&gt;"Local","y",P$11=$E978,"y",Table1[[#This Row],[Asset Class]]="Local","")</f>
        <v>y</v>
      </c>
      <c r="Q978" s="99" t="str" cm="1">
        <f t="array" ref="Q978">_xlfn.IFS(Table1[[#This Row],[Asset Class]]&lt;&gt;"Local","y",Q$11=$E978,"y",Table1[[#This Row],[Asset Class]]="Local","")</f>
        <v>y</v>
      </c>
      <c r="R978" s="99" t="str" cm="1">
        <f t="array" ref="R978">_xlfn.IFS(Table1[[#This Row],[Asset Class]]&lt;&gt;"Local","y",R$11=$E978,"y",Table1[[#This Row],[Asset Class]]="Local","")</f>
        <v>y</v>
      </c>
      <c r="S978" s="358" t="str" cm="1">
        <f t="array" ref="S978">_xlfn.IFS(Table1[[#This Row],[Asset Class]]&lt;&gt;"Local","y",S$11=$E978,"y",Table1[[#This Row],[Asset Class]]="Local","")</f>
        <v>y</v>
      </c>
      <c r="U978" s="109">
        <f>IF(Table1[[#This Row],[Asset Class]]&lt;&gt;"Local",0.25,IF(P978="y",1,""))</f>
        <v>0.25</v>
      </c>
      <c r="V978" s="435">
        <f>IF(Table1[[#This Row],[Asset Class]]&lt;&gt;"Local",0.25,IF(Q978="y",1,""))</f>
        <v>0.25</v>
      </c>
      <c r="W978" s="435">
        <f>IF(Table1[[#This Row],[Asset Class]]&lt;&gt;"Local",0.25,IF(R978="y",1,""))</f>
        <v>0.25</v>
      </c>
      <c r="X978" s="435">
        <f>IF(Table1[[#This Row],[Asset Class]]&lt;&gt;"Local",0.25,IF(S978="y",1,""))</f>
        <v>0.25</v>
      </c>
      <c r="Y978" s="109">
        <f t="shared" si="91"/>
        <v>1</v>
      </c>
      <c r="AA978" s="274">
        <f t="shared" si="92"/>
        <v>1509411</v>
      </c>
      <c r="AB978" s="275">
        <f t="shared" si="93"/>
        <v>1509411</v>
      </c>
      <c r="AC978" s="275">
        <f t="shared" si="94"/>
        <v>1509411</v>
      </c>
      <c r="AD978" s="275">
        <f t="shared" si="95"/>
        <v>1509411</v>
      </c>
      <c r="AE978" s="276">
        <f t="shared" si="96"/>
        <v>6037644</v>
      </c>
    </row>
    <row r="979" spans="2:31">
      <c r="B979" s="227" t="s">
        <v>1659</v>
      </c>
      <c r="C979" s="228" t="s">
        <v>1661</v>
      </c>
      <c r="D979" s="228" t="s">
        <v>105</v>
      </c>
      <c r="E979" s="228" t="s">
        <v>101</v>
      </c>
      <c r="F979" s="258" t="s">
        <v>102</v>
      </c>
      <c r="G979" s="374">
        <v>0.5</v>
      </c>
      <c r="H979" s="377">
        <v>64333.0898637789</v>
      </c>
      <c r="I979" s="382">
        <v>452.87898632773505</v>
      </c>
      <c r="J979" s="349">
        <f>Table1[[#This Row],[Embellishment Area (m2)]]*Table1[[#This Row],[Construction Unit Rate ($/m)]]*Table1[[#This Row],[Embellishment Area Factor]]</f>
        <v>14567552.262419637</v>
      </c>
      <c r="K979" s="263">
        <v>0</v>
      </c>
      <c r="L979" s="354">
        <v>140.14546069071523</v>
      </c>
      <c r="M979" s="101">
        <f>Table1[[#This Row],[Size of land (m2)]]*Table1[[#This Row],[Land Unit Rate ($/m2)]]</f>
        <v>0</v>
      </c>
      <c r="N979" s="261">
        <v>2021</v>
      </c>
      <c r="O979" s="219">
        <f>ROUND(IF(Table1[[#This Row],[Valuation Year]]=2016,(Table1[[#This Row],[Total Construction Cost ($)]]+Table1[[#This Row],[Land Value]])*('General Input Sheet'!$G$38/'General Input Sheet'!$G$43),Table1[[#This Row],[Total Construction Cost ($)]]+Table1[[#This Row],[Land Value]]),0)</f>
        <v>14567552</v>
      </c>
      <c r="P979" s="139" t="str" cm="1">
        <f t="array" ref="P979">_xlfn.IFS(Table1[[#This Row],[Asset Class]]&lt;&gt;"Local","y",P$11=$E979,"y",Table1[[#This Row],[Asset Class]]="Local","")</f>
        <v>y</v>
      </c>
      <c r="Q979" s="99" t="str" cm="1">
        <f t="array" ref="Q979">_xlfn.IFS(Table1[[#This Row],[Asset Class]]&lt;&gt;"Local","y",Q$11=$E979,"y",Table1[[#This Row],[Asset Class]]="Local","")</f>
        <v>y</v>
      </c>
      <c r="R979" s="99" t="str" cm="1">
        <f t="array" ref="R979">_xlfn.IFS(Table1[[#This Row],[Asset Class]]&lt;&gt;"Local","y",R$11=$E979,"y",Table1[[#This Row],[Asset Class]]="Local","")</f>
        <v>y</v>
      </c>
      <c r="S979" s="358" t="str" cm="1">
        <f t="array" ref="S979">_xlfn.IFS(Table1[[#This Row],[Asset Class]]&lt;&gt;"Local","y",S$11=$E979,"y",Table1[[#This Row],[Asset Class]]="Local","")</f>
        <v>y</v>
      </c>
      <c r="U979" s="109">
        <f>IF(Table1[[#This Row],[Asset Class]]&lt;&gt;"Local",0.25,IF(P979="y",1,""))</f>
        <v>0.25</v>
      </c>
      <c r="V979" s="435">
        <f>IF(Table1[[#This Row],[Asset Class]]&lt;&gt;"Local",0.25,IF(Q979="y",1,""))</f>
        <v>0.25</v>
      </c>
      <c r="W979" s="435">
        <f>IF(Table1[[#This Row],[Asset Class]]&lt;&gt;"Local",0.25,IF(R979="y",1,""))</f>
        <v>0.25</v>
      </c>
      <c r="X979" s="435">
        <f>IF(Table1[[#This Row],[Asset Class]]&lt;&gt;"Local",0.25,IF(S979="y",1,""))</f>
        <v>0.25</v>
      </c>
      <c r="Y979" s="109">
        <f t="shared" si="91"/>
        <v>1</v>
      </c>
      <c r="AA979" s="274">
        <f t="shared" si="92"/>
        <v>3641888</v>
      </c>
      <c r="AB979" s="275">
        <f t="shared" si="93"/>
        <v>3641888</v>
      </c>
      <c r="AC979" s="275">
        <f t="shared" si="94"/>
        <v>3641888</v>
      </c>
      <c r="AD979" s="275">
        <f t="shared" si="95"/>
        <v>3641888</v>
      </c>
      <c r="AE979" s="276">
        <f t="shared" si="96"/>
        <v>14567552</v>
      </c>
    </row>
    <row r="980" spans="2:31">
      <c r="B980" s="227" t="s">
        <v>1662</v>
      </c>
      <c r="C980" s="228" t="s">
        <v>1663</v>
      </c>
      <c r="D980" s="228" t="s">
        <v>110</v>
      </c>
      <c r="E980" s="228" t="s">
        <v>101</v>
      </c>
      <c r="F980" s="258" t="s">
        <v>102</v>
      </c>
      <c r="G980" s="374">
        <v>0.5</v>
      </c>
      <c r="H980" s="377">
        <v>3091.6613777623197</v>
      </c>
      <c r="I980" s="382">
        <v>143.96305955739601</v>
      </c>
      <c r="J980" s="349">
        <f>Table1[[#This Row],[Embellishment Area (m2)]]*Table1[[#This Row],[Construction Unit Rate ($/m)]]*Table1[[#This Row],[Embellishment Area Factor]]</f>
        <v>222542.51552904892</v>
      </c>
      <c r="K980" s="263">
        <v>6183.3227555246394</v>
      </c>
      <c r="L980" s="354">
        <v>39.027494808321961</v>
      </c>
      <c r="M980" s="101">
        <f>Table1[[#This Row],[Size of land (m2)]]*Table1[[#This Row],[Land Unit Rate ($/m2)]]</f>
        <v>241319.59673941691</v>
      </c>
      <c r="N980" s="261">
        <v>2021</v>
      </c>
      <c r="O980" s="219">
        <f>ROUND(IF(Table1[[#This Row],[Valuation Year]]=2016,(Table1[[#This Row],[Total Construction Cost ($)]]+Table1[[#This Row],[Land Value]])*('General Input Sheet'!$G$38/'General Input Sheet'!$G$43),Table1[[#This Row],[Total Construction Cost ($)]]+Table1[[#This Row],[Land Value]]),0)</f>
        <v>463862</v>
      </c>
      <c r="P980" s="139" t="str" cm="1">
        <f t="array" ref="P980">_xlfn.IFS(Table1[[#This Row],[Asset Class]]&lt;&gt;"Local","y",P$11=$E980,"y",Table1[[#This Row],[Asset Class]]="Local","")</f>
        <v/>
      </c>
      <c r="Q980" s="99" t="str" cm="1">
        <f t="array" ref="Q980">_xlfn.IFS(Table1[[#This Row],[Asset Class]]&lt;&gt;"Local","y",Q$11=$E980,"y",Table1[[#This Row],[Asset Class]]="Local","")</f>
        <v/>
      </c>
      <c r="R980" s="99" t="str" cm="1">
        <f t="array" ref="R980">_xlfn.IFS(Table1[[#This Row],[Asset Class]]&lt;&gt;"Local","y",R$11=$E980,"y",Table1[[#This Row],[Asset Class]]="Local","")</f>
        <v>y</v>
      </c>
      <c r="S980" s="358" t="str" cm="1">
        <f t="array" ref="S980">_xlfn.IFS(Table1[[#This Row],[Asset Class]]&lt;&gt;"Local","y",S$11=$E980,"y",Table1[[#This Row],[Asset Class]]="Local","")</f>
        <v/>
      </c>
      <c r="U980" s="109" t="str">
        <f>IF(Table1[[#This Row],[Asset Class]]&lt;&gt;"Local",0.25,IF(P980="y",1,""))</f>
        <v/>
      </c>
      <c r="V980" s="435" t="str">
        <f>IF(Table1[[#This Row],[Asset Class]]&lt;&gt;"Local",0.25,IF(Q980="y",1,""))</f>
        <v/>
      </c>
      <c r="W980" s="435">
        <f>IF(Table1[[#This Row],[Asset Class]]&lt;&gt;"Local",0.25,IF(R980="y",1,""))</f>
        <v>1</v>
      </c>
      <c r="X980" s="435" t="str">
        <f>IF(Table1[[#This Row],[Asset Class]]&lt;&gt;"Local",0.25,IF(S980="y",1,""))</f>
        <v/>
      </c>
      <c r="Y980" s="109">
        <f t="shared" si="91"/>
        <v>1</v>
      </c>
      <c r="AA980" s="274" t="str">
        <f t="shared" si="92"/>
        <v/>
      </c>
      <c r="AB980" s="275" t="str">
        <f t="shared" si="93"/>
        <v/>
      </c>
      <c r="AC980" s="275">
        <f t="shared" si="94"/>
        <v>463862</v>
      </c>
      <c r="AD980" s="275" t="str">
        <f t="shared" si="95"/>
        <v/>
      </c>
      <c r="AE980" s="276">
        <f t="shared" si="96"/>
        <v>463862</v>
      </c>
    </row>
    <row r="981" spans="2:31">
      <c r="B981" s="227" t="s">
        <v>1664</v>
      </c>
      <c r="C981" s="228" t="s">
        <v>1665</v>
      </c>
      <c r="D981" s="228" t="s">
        <v>110</v>
      </c>
      <c r="E981" s="228" t="s">
        <v>101</v>
      </c>
      <c r="F981" s="258" t="s">
        <v>107</v>
      </c>
      <c r="G981" s="374">
        <v>0.5</v>
      </c>
      <c r="H981" s="377">
        <v>28701.09014664574</v>
      </c>
      <c r="I981" s="382">
        <v>143.96305955739601</v>
      </c>
      <c r="J981" s="349">
        <f>Table1[[#This Row],[Embellishment Area (m2)]]*Table1[[#This Row],[Construction Unit Rate ($/m)]]*Table1[[#This Row],[Embellishment Area Factor]]</f>
        <v>2065948.3750718762</v>
      </c>
      <c r="K981" s="263">
        <v>0</v>
      </c>
      <c r="L981" s="354">
        <v>39.027494808321961</v>
      </c>
      <c r="M981" s="101">
        <f>Table1[[#This Row],[Size of land (m2)]]*Table1[[#This Row],[Land Unit Rate ($/m2)]]</f>
        <v>0</v>
      </c>
      <c r="N981" s="261">
        <v>2021</v>
      </c>
      <c r="O981" s="219">
        <f>ROUND(IF(Table1[[#This Row],[Valuation Year]]=2016,(Table1[[#This Row],[Total Construction Cost ($)]]+Table1[[#This Row],[Land Value]])*('General Input Sheet'!$G$38/'General Input Sheet'!$G$43),Table1[[#This Row],[Total Construction Cost ($)]]+Table1[[#This Row],[Land Value]]),0)</f>
        <v>2065948</v>
      </c>
      <c r="P981" s="139" t="str" cm="1">
        <f t="array" ref="P981">_xlfn.IFS(Table1[[#This Row],[Asset Class]]&lt;&gt;"Local","y",P$11=$E981,"y",Table1[[#This Row],[Asset Class]]="Local","")</f>
        <v/>
      </c>
      <c r="Q981" s="99" t="str" cm="1">
        <f t="array" ref="Q981">_xlfn.IFS(Table1[[#This Row],[Asset Class]]&lt;&gt;"Local","y",Q$11=$E981,"y",Table1[[#This Row],[Asset Class]]="Local","")</f>
        <v/>
      </c>
      <c r="R981" s="99" t="str" cm="1">
        <f t="array" ref="R981">_xlfn.IFS(Table1[[#This Row],[Asset Class]]&lt;&gt;"Local","y",R$11=$E981,"y",Table1[[#This Row],[Asset Class]]="Local","")</f>
        <v>y</v>
      </c>
      <c r="S981" s="358" t="str" cm="1">
        <f t="array" ref="S981">_xlfn.IFS(Table1[[#This Row],[Asset Class]]&lt;&gt;"Local","y",S$11=$E981,"y",Table1[[#This Row],[Asset Class]]="Local","")</f>
        <v/>
      </c>
      <c r="U981" s="109" t="str">
        <f>IF(Table1[[#This Row],[Asset Class]]&lt;&gt;"Local",0.25,IF(P981="y",1,""))</f>
        <v/>
      </c>
      <c r="V981" s="435" t="str">
        <f>IF(Table1[[#This Row],[Asset Class]]&lt;&gt;"Local",0.25,IF(Q981="y",1,""))</f>
        <v/>
      </c>
      <c r="W981" s="435">
        <f>IF(Table1[[#This Row],[Asset Class]]&lt;&gt;"Local",0.25,IF(R981="y",1,""))</f>
        <v>1</v>
      </c>
      <c r="X981" s="435" t="str">
        <f>IF(Table1[[#This Row],[Asset Class]]&lt;&gt;"Local",0.25,IF(S981="y",1,""))</f>
        <v/>
      </c>
      <c r="Y981" s="109">
        <f t="shared" si="91"/>
        <v>1</v>
      </c>
      <c r="AA981" s="274" t="str">
        <f t="shared" si="92"/>
        <v/>
      </c>
      <c r="AB981" s="275" t="str">
        <f t="shared" si="93"/>
        <v/>
      </c>
      <c r="AC981" s="275">
        <f t="shared" si="94"/>
        <v>2065948</v>
      </c>
      <c r="AD981" s="275" t="str">
        <f t="shared" si="95"/>
        <v/>
      </c>
      <c r="AE981" s="276">
        <f t="shared" si="96"/>
        <v>2065948</v>
      </c>
    </row>
    <row r="982" spans="2:31">
      <c r="B982" s="227" t="s">
        <v>1664</v>
      </c>
      <c r="C982" s="228" t="s">
        <v>1666</v>
      </c>
      <c r="D982" s="228" t="s">
        <v>110</v>
      </c>
      <c r="E982" s="228" t="s">
        <v>101</v>
      </c>
      <c r="F982" s="258" t="s">
        <v>102</v>
      </c>
      <c r="G982" s="374">
        <v>0.5</v>
      </c>
      <c r="H982" s="377">
        <v>7068.9144893610801</v>
      </c>
      <c r="I982" s="382">
        <v>143.96305955739601</v>
      </c>
      <c r="J982" s="349">
        <f>Table1[[#This Row],[Embellishment Area (m2)]]*Table1[[#This Row],[Construction Unit Rate ($/m)]]*Table1[[#This Row],[Embellishment Area Factor]]</f>
        <v>508831.27881901438</v>
      </c>
      <c r="K982" s="263">
        <v>0</v>
      </c>
      <c r="L982" s="354">
        <v>39.027494808321961</v>
      </c>
      <c r="M982" s="101">
        <f>Table1[[#This Row],[Size of land (m2)]]*Table1[[#This Row],[Land Unit Rate ($/m2)]]</f>
        <v>0</v>
      </c>
      <c r="N982" s="261">
        <v>2021</v>
      </c>
      <c r="O982" s="219">
        <f>ROUND(IF(Table1[[#This Row],[Valuation Year]]=2016,(Table1[[#This Row],[Total Construction Cost ($)]]+Table1[[#This Row],[Land Value]])*('General Input Sheet'!$G$38/'General Input Sheet'!$G$43),Table1[[#This Row],[Total Construction Cost ($)]]+Table1[[#This Row],[Land Value]]),0)</f>
        <v>508831</v>
      </c>
      <c r="P982" s="139" t="str" cm="1">
        <f t="array" ref="P982">_xlfn.IFS(Table1[[#This Row],[Asset Class]]&lt;&gt;"Local","y",P$11=$E982,"y",Table1[[#This Row],[Asset Class]]="Local","")</f>
        <v/>
      </c>
      <c r="Q982" s="99" t="str" cm="1">
        <f t="array" ref="Q982">_xlfn.IFS(Table1[[#This Row],[Asset Class]]&lt;&gt;"Local","y",Q$11=$E982,"y",Table1[[#This Row],[Asset Class]]="Local","")</f>
        <v/>
      </c>
      <c r="R982" s="99" t="str" cm="1">
        <f t="array" ref="R982">_xlfn.IFS(Table1[[#This Row],[Asset Class]]&lt;&gt;"Local","y",R$11=$E982,"y",Table1[[#This Row],[Asset Class]]="Local","")</f>
        <v>y</v>
      </c>
      <c r="S982" s="358" t="str" cm="1">
        <f t="array" ref="S982">_xlfn.IFS(Table1[[#This Row],[Asset Class]]&lt;&gt;"Local","y",S$11=$E982,"y",Table1[[#This Row],[Asset Class]]="Local","")</f>
        <v/>
      </c>
      <c r="U982" s="109" t="str">
        <f>IF(Table1[[#This Row],[Asset Class]]&lt;&gt;"Local",0.25,IF(P982="y",1,""))</f>
        <v/>
      </c>
      <c r="V982" s="435" t="str">
        <f>IF(Table1[[#This Row],[Asset Class]]&lt;&gt;"Local",0.25,IF(Q982="y",1,""))</f>
        <v/>
      </c>
      <c r="W982" s="435">
        <f>IF(Table1[[#This Row],[Asset Class]]&lt;&gt;"Local",0.25,IF(R982="y",1,""))</f>
        <v>1</v>
      </c>
      <c r="X982" s="435" t="str">
        <f>IF(Table1[[#This Row],[Asset Class]]&lt;&gt;"Local",0.25,IF(S982="y",1,""))</f>
        <v/>
      </c>
      <c r="Y982" s="109">
        <f t="shared" si="91"/>
        <v>1</v>
      </c>
      <c r="AA982" s="274" t="str">
        <f t="shared" si="92"/>
        <v/>
      </c>
      <c r="AB982" s="275" t="str">
        <f t="shared" si="93"/>
        <v/>
      </c>
      <c r="AC982" s="275">
        <f t="shared" si="94"/>
        <v>508831</v>
      </c>
      <c r="AD982" s="275" t="str">
        <f t="shared" si="95"/>
        <v/>
      </c>
      <c r="AE982" s="276">
        <f t="shared" si="96"/>
        <v>508831</v>
      </c>
    </row>
    <row r="983" spans="2:31">
      <c r="B983" s="227" t="s">
        <v>1667</v>
      </c>
      <c r="C983" s="228" t="s">
        <v>1668</v>
      </c>
      <c r="D983" s="228" t="s">
        <v>105</v>
      </c>
      <c r="E983" s="228" t="s">
        <v>101</v>
      </c>
      <c r="F983" s="258" t="s">
        <v>102</v>
      </c>
      <c r="G983" s="374">
        <v>0.5</v>
      </c>
      <c r="H983" s="377">
        <v>24666.748428954816</v>
      </c>
      <c r="I983" s="382">
        <v>452.87898632773505</v>
      </c>
      <c r="J983" s="349">
        <f>Table1[[#This Row],[Embellishment Area (m2)]]*Table1[[#This Row],[Construction Unit Rate ($/m)]]*Table1[[#This Row],[Embellishment Area Factor]]</f>
        <v>5585526.0122531541</v>
      </c>
      <c r="K983" s="263">
        <v>49333.496857909631</v>
      </c>
      <c r="L983" s="354">
        <v>140.14546069071523</v>
      </c>
      <c r="M983" s="101">
        <f>Table1[[#This Row],[Size of land (m2)]]*Table1[[#This Row],[Land Unit Rate ($/m2)]]</f>
        <v>6913865.6446356969</v>
      </c>
      <c r="N983" s="261">
        <v>2021</v>
      </c>
      <c r="O983" s="219">
        <f>ROUND(IF(Table1[[#This Row],[Valuation Year]]=2016,(Table1[[#This Row],[Total Construction Cost ($)]]+Table1[[#This Row],[Land Value]])*('General Input Sheet'!$G$38/'General Input Sheet'!$G$43),Table1[[#This Row],[Total Construction Cost ($)]]+Table1[[#This Row],[Land Value]]),0)</f>
        <v>12499392</v>
      </c>
      <c r="P983" s="139" t="str" cm="1">
        <f t="array" ref="P983">_xlfn.IFS(Table1[[#This Row],[Asset Class]]&lt;&gt;"Local","y",P$11=$E983,"y",Table1[[#This Row],[Asset Class]]="Local","")</f>
        <v>y</v>
      </c>
      <c r="Q983" s="99" t="str" cm="1">
        <f t="array" ref="Q983">_xlfn.IFS(Table1[[#This Row],[Asset Class]]&lt;&gt;"Local","y",Q$11=$E983,"y",Table1[[#This Row],[Asset Class]]="Local","")</f>
        <v>y</v>
      </c>
      <c r="R983" s="99" t="str" cm="1">
        <f t="array" ref="R983">_xlfn.IFS(Table1[[#This Row],[Asset Class]]&lt;&gt;"Local","y",R$11=$E983,"y",Table1[[#This Row],[Asset Class]]="Local","")</f>
        <v>y</v>
      </c>
      <c r="S983" s="358" t="str" cm="1">
        <f t="array" ref="S983">_xlfn.IFS(Table1[[#This Row],[Asset Class]]&lt;&gt;"Local","y",S$11=$E983,"y",Table1[[#This Row],[Asset Class]]="Local","")</f>
        <v>y</v>
      </c>
      <c r="U983" s="109">
        <f>IF(Table1[[#This Row],[Asset Class]]&lt;&gt;"Local",0.25,IF(P983="y",1,""))</f>
        <v>0.25</v>
      </c>
      <c r="V983" s="435">
        <f>IF(Table1[[#This Row],[Asset Class]]&lt;&gt;"Local",0.25,IF(Q983="y",1,""))</f>
        <v>0.25</v>
      </c>
      <c r="W983" s="435">
        <f>IF(Table1[[#This Row],[Asset Class]]&lt;&gt;"Local",0.25,IF(R983="y",1,""))</f>
        <v>0.25</v>
      </c>
      <c r="X983" s="435">
        <f>IF(Table1[[#This Row],[Asset Class]]&lt;&gt;"Local",0.25,IF(S983="y",1,""))</f>
        <v>0.25</v>
      </c>
      <c r="Y983" s="109">
        <f t="shared" si="91"/>
        <v>1</v>
      </c>
      <c r="AA983" s="274">
        <f t="shared" si="92"/>
        <v>3124848</v>
      </c>
      <c r="AB983" s="275">
        <f t="shared" si="93"/>
        <v>3124848</v>
      </c>
      <c r="AC983" s="275">
        <f t="shared" si="94"/>
        <v>3124848</v>
      </c>
      <c r="AD983" s="275">
        <f t="shared" si="95"/>
        <v>3124848</v>
      </c>
      <c r="AE983" s="276">
        <f t="shared" si="96"/>
        <v>12499392</v>
      </c>
    </row>
    <row r="984" spans="2:31">
      <c r="B984" s="227" t="s">
        <v>1669</v>
      </c>
      <c r="C984" s="228" t="s">
        <v>1670</v>
      </c>
      <c r="D984" s="228" t="s">
        <v>110</v>
      </c>
      <c r="E984" s="228" t="s">
        <v>101</v>
      </c>
      <c r="F984" s="258" t="s">
        <v>107</v>
      </c>
      <c r="G984" s="374">
        <v>0.5</v>
      </c>
      <c r="H984" s="377">
        <v>15257.576652968975</v>
      </c>
      <c r="I984" s="382">
        <v>143.96305955739601</v>
      </c>
      <c r="J984" s="349">
        <f>Table1[[#This Row],[Embellishment Area (m2)]]*Table1[[#This Row],[Construction Unit Rate ($/m)]]*Table1[[#This Row],[Embellishment Area Factor]]</f>
        <v>1098263.7081964538</v>
      </c>
      <c r="K984" s="263">
        <v>30515.153305937951</v>
      </c>
      <c r="L984" s="354">
        <v>39.027494808321961</v>
      </c>
      <c r="M984" s="101">
        <f>Table1[[#This Row],[Size of land (m2)]]*Table1[[#This Row],[Land Unit Rate ($/m2)]]</f>
        <v>1190929.9872226422</v>
      </c>
      <c r="N984" s="261">
        <v>2021</v>
      </c>
      <c r="O984" s="219">
        <f>ROUND(IF(Table1[[#This Row],[Valuation Year]]=2016,(Table1[[#This Row],[Total Construction Cost ($)]]+Table1[[#This Row],[Land Value]])*('General Input Sheet'!$G$38/'General Input Sheet'!$G$43),Table1[[#This Row],[Total Construction Cost ($)]]+Table1[[#This Row],[Land Value]]),0)</f>
        <v>2289194</v>
      </c>
      <c r="P984" s="139" t="str" cm="1">
        <f t="array" ref="P984">_xlfn.IFS(Table1[[#This Row],[Asset Class]]&lt;&gt;"Local","y",P$11=$E984,"y",Table1[[#This Row],[Asset Class]]="Local","")</f>
        <v/>
      </c>
      <c r="Q984" s="99" t="str" cm="1">
        <f t="array" ref="Q984">_xlfn.IFS(Table1[[#This Row],[Asset Class]]&lt;&gt;"Local","y",Q$11=$E984,"y",Table1[[#This Row],[Asset Class]]="Local","")</f>
        <v/>
      </c>
      <c r="R984" s="99" t="str" cm="1">
        <f t="array" ref="R984">_xlfn.IFS(Table1[[#This Row],[Asset Class]]&lt;&gt;"Local","y",R$11=$E984,"y",Table1[[#This Row],[Asset Class]]="Local","")</f>
        <v>y</v>
      </c>
      <c r="S984" s="358" t="str" cm="1">
        <f t="array" ref="S984">_xlfn.IFS(Table1[[#This Row],[Asset Class]]&lt;&gt;"Local","y",S$11=$E984,"y",Table1[[#This Row],[Asset Class]]="Local","")</f>
        <v/>
      </c>
      <c r="U984" s="109" t="str">
        <f>IF(Table1[[#This Row],[Asset Class]]&lt;&gt;"Local",0.25,IF(P984="y",1,""))</f>
        <v/>
      </c>
      <c r="V984" s="435" t="str">
        <f>IF(Table1[[#This Row],[Asset Class]]&lt;&gt;"Local",0.25,IF(Q984="y",1,""))</f>
        <v/>
      </c>
      <c r="W984" s="435">
        <f>IF(Table1[[#This Row],[Asset Class]]&lt;&gt;"Local",0.25,IF(R984="y",1,""))</f>
        <v>1</v>
      </c>
      <c r="X984" s="435" t="str">
        <f>IF(Table1[[#This Row],[Asset Class]]&lt;&gt;"Local",0.25,IF(S984="y",1,""))</f>
        <v/>
      </c>
      <c r="Y984" s="109">
        <f t="shared" si="91"/>
        <v>1</v>
      </c>
      <c r="AA984" s="274" t="str">
        <f t="shared" si="92"/>
        <v/>
      </c>
      <c r="AB984" s="275" t="str">
        <f t="shared" si="93"/>
        <v/>
      </c>
      <c r="AC984" s="275">
        <f t="shared" si="94"/>
        <v>2289194</v>
      </c>
      <c r="AD984" s="275" t="str">
        <f t="shared" si="95"/>
        <v/>
      </c>
      <c r="AE984" s="276">
        <f t="shared" si="96"/>
        <v>2289194</v>
      </c>
    </row>
    <row r="985" spans="2:31">
      <c r="B985" s="227" t="s">
        <v>1669</v>
      </c>
      <c r="C985" s="228" t="s">
        <v>1671</v>
      </c>
      <c r="D985" s="228" t="s">
        <v>110</v>
      </c>
      <c r="E985" s="228" t="s">
        <v>101</v>
      </c>
      <c r="F985" s="258" t="s">
        <v>102</v>
      </c>
      <c r="G985" s="374">
        <v>0.5</v>
      </c>
      <c r="H985" s="377">
        <v>1783.3466923658759</v>
      </c>
      <c r="I985" s="382">
        <v>143.96305955739601</v>
      </c>
      <c r="J985" s="349">
        <f>Table1[[#This Row],[Embellishment Area (m2)]]*Table1[[#This Row],[Construction Unit Rate ($/m)]]*Table1[[#This Row],[Embellishment Area Factor]]</f>
        <v>128368.02304227688</v>
      </c>
      <c r="K985" s="263">
        <v>3566.6933847317518</v>
      </c>
      <c r="L985" s="354">
        <v>39.027494808321961</v>
      </c>
      <c r="M985" s="101">
        <f>Table1[[#This Row],[Size of land (m2)]]*Table1[[#This Row],[Land Unit Rate ($/m2)]]</f>
        <v>139199.10755549473</v>
      </c>
      <c r="N985" s="261">
        <v>2021</v>
      </c>
      <c r="O985" s="219">
        <f>ROUND(IF(Table1[[#This Row],[Valuation Year]]=2016,(Table1[[#This Row],[Total Construction Cost ($)]]+Table1[[#This Row],[Land Value]])*('General Input Sheet'!$G$38/'General Input Sheet'!$G$43),Table1[[#This Row],[Total Construction Cost ($)]]+Table1[[#This Row],[Land Value]]),0)</f>
        <v>267567</v>
      </c>
      <c r="P985" s="139" t="str" cm="1">
        <f t="array" ref="P985">_xlfn.IFS(Table1[[#This Row],[Asset Class]]&lt;&gt;"Local","y",P$11=$E985,"y",Table1[[#This Row],[Asset Class]]="Local","")</f>
        <v/>
      </c>
      <c r="Q985" s="99" t="str" cm="1">
        <f t="array" ref="Q985">_xlfn.IFS(Table1[[#This Row],[Asset Class]]&lt;&gt;"Local","y",Q$11=$E985,"y",Table1[[#This Row],[Asset Class]]="Local","")</f>
        <v/>
      </c>
      <c r="R985" s="99" t="str" cm="1">
        <f t="array" ref="R985">_xlfn.IFS(Table1[[#This Row],[Asset Class]]&lt;&gt;"Local","y",R$11=$E985,"y",Table1[[#This Row],[Asset Class]]="Local","")</f>
        <v>y</v>
      </c>
      <c r="S985" s="358" t="str" cm="1">
        <f t="array" ref="S985">_xlfn.IFS(Table1[[#This Row],[Asset Class]]&lt;&gt;"Local","y",S$11=$E985,"y",Table1[[#This Row],[Asset Class]]="Local","")</f>
        <v/>
      </c>
      <c r="U985" s="109" t="str">
        <f>IF(Table1[[#This Row],[Asset Class]]&lt;&gt;"Local",0.25,IF(P985="y",1,""))</f>
        <v/>
      </c>
      <c r="V985" s="435" t="str">
        <f>IF(Table1[[#This Row],[Asset Class]]&lt;&gt;"Local",0.25,IF(Q985="y",1,""))</f>
        <v/>
      </c>
      <c r="W985" s="435">
        <f>IF(Table1[[#This Row],[Asset Class]]&lt;&gt;"Local",0.25,IF(R985="y",1,""))</f>
        <v>1</v>
      </c>
      <c r="X985" s="435" t="str">
        <f>IF(Table1[[#This Row],[Asset Class]]&lt;&gt;"Local",0.25,IF(S985="y",1,""))</f>
        <v/>
      </c>
      <c r="Y985" s="109">
        <f t="shared" si="91"/>
        <v>1</v>
      </c>
      <c r="AA985" s="274" t="str">
        <f t="shared" si="92"/>
        <v/>
      </c>
      <c r="AB985" s="275" t="str">
        <f t="shared" si="93"/>
        <v/>
      </c>
      <c r="AC985" s="275">
        <f t="shared" si="94"/>
        <v>267567</v>
      </c>
      <c r="AD985" s="275" t="str">
        <f t="shared" si="95"/>
        <v/>
      </c>
      <c r="AE985" s="276">
        <f t="shared" si="96"/>
        <v>267567</v>
      </c>
    </row>
    <row r="986" spans="2:31">
      <c r="B986" s="227" t="s">
        <v>1672</v>
      </c>
      <c r="C986" s="228" t="s">
        <v>1673</v>
      </c>
      <c r="D986" s="228" t="s">
        <v>105</v>
      </c>
      <c r="E986" s="228" t="s">
        <v>101</v>
      </c>
      <c r="F986" s="258" t="s">
        <v>135</v>
      </c>
      <c r="G986" s="374">
        <v>0.5</v>
      </c>
      <c r="H986" s="377">
        <v>21320.094014133894</v>
      </c>
      <c r="I986" s="382">
        <v>452.87898632773505</v>
      </c>
      <c r="J986" s="349">
        <f>Table1[[#This Row],[Embellishment Area (m2)]]*Table1[[#This Row],[Construction Unit Rate ($/m)]]*Table1[[#This Row],[Embellishment Area Factor]]</f>
        <v>4827711.2827664847</v>
      </c>
      <c r="K986" s="263">
        <v>42640.188028267788</v>
      </c>
      <c r="L986" s="354">
        <v>140.14546069071523</v>
      </c>
      <c r="M986" s="101">
        <f>Table1[[#This Row],[Size of land (m2)]]*Table1[[#This Row],[Land Unit Rate ($/m2)]]</f>
        <v>5975828.7951603094</v>
      </c>
      <c r="N986" s="261">
        <v>2021</v>
      </c>
      <c r="O986" s="219">
        <f>ROUND(IF(Table1[[#This Row],[Valuation Year]]=2016,(Table1[[#This Row],[Total Construction Cost ($)]]+Table1[[#This Row],[Land Value]])*('General Input Sheet'!$G$38/'General Input Sheet'!$G$43),Table1[[#This Row],[Total Construction Cost ($)]]+Table1[[#This Row],[Land Value]]),0)</f>
        <v>10803540</v>
      </c>
      <c r="P986" s="139" t="str" cm="1">
        <f t="array" ref="P986">_xlfn.IFS(Table1[[#This Row],[Asset Class]]&lt;&gt;"Local","y",P$11=$E986,"y",Table1[[#This Row],[Asset Class]]="Local","")</f>
        <v>y</v>
      </c>
      <c r="Q986" s="99" t="str" cm="1">
        <f t="array" ref="Q986">_xlfn.IFS(Table1[[#This Row],[Asset Class]]&lt;&gt;"Local","y",Q$11=$E986,"y",Table1[[#This Row],[Asset Class]]="Local","")</f>
        <v>y</v>
      </c>
      <c r="R986" s="99" t="str" cm="1">
        <f t="array" ref="R986">_xlfn.IFS(Table1[[#This Row],[Asset Class]]&lt;&gt;"Local","y",R$11=$E986,"y",Table1[[#This Row],[Asset Class]]="Local","")</f>
        <v>y</v>
      </c>
      <c r="S986" s="358" t="str" cm="1">
        <f t="array" ref="S986">_xlfn.IFS(Table1[[#This Row],[Asset Class]]&lt;&gt;"Local","y",S$11=$E986,"y",Table1[[#This Row],[Asset Class]]="Local","")</f>
        <v>y</v>
      </c>
      <c r="U986" s="109">
        <f>IF(Table1[[#This Row],[Asset Class]]&lt;&gt;"Local",0.25,IF(P986="y",1,""))</f>
        <v>0.25</v>
      </c>
      <c r="V986" s="435">
        <f>IF(Table1[[#This Row],[Asset Class]]&lt;&gt;"Local",0.25,IF(Q986="y",1,""))</f>
        <v>0.25</v>
      </c>
      <c r="W986" s="435">
        <f>IF(Table1[[#This Row],[Asset Class]]&lt;&gt;"Local",0.25,IF(R986="y",1,""))</f>
        <v>0.25</v>
      </c>
      <c r="X986" s="435">
        <f>IF(Table1[[#This Row],[Asset Class]]&lt;&gt;"Local",0.25,IF(S986="y",1,""))</f>
        <v>0.25</v>
      </c>
      <c r="Y986" s="109">
        <f t="shared" si="91"/>
        <v>1</v>
      </c>
      <c r="AA986" s="274">
        <f t="shared" si="92"/>
        <v>2700885</v>
      </c>
      <c r="AB986" s="275">
        <f t="shared" si="93"/>
        <v>2700885</v>
      </c>
      <c r="AC986" s="275">
        <f t="shared" si="94"/>
        <v>2700885</v>
      </c>
      <c r="AD986" s="275">
        <f t="shared" si="95"/>
        <v>2700885</v>
      </c>
      <c r="AE986" s="276">
        <f t="shared" si="96"/>
        <v>10803540</v>
      </c>
    </row>
    <row r="987" spans="2:31">
      <c r="B987" s="227" t="s">
        <v>1672</v>
      </c>
      <c r="C987" s="228" t="s">
        <v>1674</v>
      </c>
      <c r="D987" s="228" t="s">
        <v>105</v>
      </c>
      <c r="E987" s="228" t="s">
        <v>101</v>
      </c>
      <c r="F987" s="258" t="s">
        <v>102</v>
      </c>
      <c r="G987" s="374">
        <v>0.5</v>
      </c>
      <c r="H987" s="377">
        <v>8883.3456159959806</v>
      </c>
      <c r="I987" s="382">
        <v>452.87898632773505</v>
      </c>
      <c r="J987" s="349">
        <f>Table1[[#This Row],[Embellishment Area (m2)]]*Table1[[#This Row],[Construction Unit Rate ($/m)]]*Table1[[#This Row],[Embellishment Area Factor]]</f>
        <v>2011540.2788855943</v>
      </c>
      <c r="K987" s="263">
        <v>17766.691231991961</v>
      </c>
      <c r="L987" s="354">
        <v>140.14546069071523</v>
      </c>
      <c r="M987" s="101">
        <f>Table1[[#This Row],[Size of land (m2)]]*Table1[[#This Row],[Land Unit Rate ($/m2)]]</f>
        <v>2489921.1276572044</v>
      </c>
      <c r="N987" s="261">
        <v>2021</v>
      </c>
      <c r="O987" s="219">
        <f>ROUND(IF(Table1[[#This Row],[Valuation Year]]=2016,(Table1[[#This Row],[Total Construction Cost ($)]]+Table1[[#This Row],[Land Value]])*('General Input Sheet'!$G$38/'General Input Sheet'!$G$43),Table1[[#This Row],[Total Construction Cost ($)]]+Table1[[#This Row],[Land Value]]),0)</f>
        <v>4501461</v>
      </c>
      <c r="P987" s="139" t="str" cm="1">
        <f t="array" ref="P987">_xlfn.IFS(Table1[[#This Row],[Asset Class]]&lt;&gt;"Local","y",P$11=$E987,"y",Table1[[#This Row],[Asset Class]]="Local","")</f>
        <v>y</v>
      </c>
      <c r="Q987" s="99" t="str" cm="1">
        <f t="array" ref="Q987">_xlfn.IFS(Table1[[#This Row],[Asset Class]]&lt;&gt;"Local","y",Q$11=$E987,"y",Table1[[#This Row],[Asset Class]]="Local","")</f>
        <v>y</v>
      </c>
      <c r="R987" s="99" t="str" cm="1">
        <f t="array" ref="R987">_xlfn.IFS(Table1[[#This Row],[Asset Class]]&lt;&gt;"Local","y",R$11=$E987,"y",Table1[[#This Row],[Asset Class]]="Local","")</f>
        <v>y</v>
      </c>
      <c r="S987" s="358" t="str" cm="1">
        <f t="array" ref="S987">_xlfn.IFS(Table1[[#This Row],[Asset Class]]&lt;&gt;"Local","y",S$11=$E987,"y",Table1[[#This Row],[Asset Class]]="Local","")</f>
        <v>y</v>
      </c>
      <c r="U987" s="109">
        <f>IF(Table1[[#This Row],[Asset Class]]&lt;&gt;"Local",0.25,IF(P987="y",1,""))</f>
        <v>0.25</v>
      </c>
      <c r="V987" s="435">
        <f>IF(Table1[[#This Row],[Asset Class]]&lt;&gt;"Local",0.25,IF(Q987="y",1,""))</f>
        <v>0.25</v>
      </c>
      <c r="W987" s="435">
        <f>IF(Table1[[#This Row],[Asset Class]]&lt;&gt;"Local",0.25,IF(R987="y",1,""))</f>
        <v>0.25</v>
      </c>
      <c r="X987" s="435">
        <f>IF(Table1[[#This Row],[Asset Class]]&lt;&gt;"Local",0.25,IF(S987="y",1,""))</f>
        <v>0.25</v>
      </c>
      <c r="Y987" s="109">
        <f t="shared" si="91"/>
        <v>1</v>
      </c>
      <c r="AA987" s="274">
        <f t="shared" si="92"/>
        <v>1125365.25</v>
      </c>
      <c r="AB987" s="275">
        <f t="shared" si="93"/>
        <v>1125365.25</v>
      </c>
      <c r="AC987" s="275">
        <f t="shared" si="94"/>
        <v>1125365.25</v>
      </c>
      <c r="AD987" s="275">
        <f t="shared" si="95"/>
        <v>1125365.25</v>
      </c>
      <c r="AE987" s="276">
        <f t="shared" si="96"/>
        <v>4501461</v>
      </c>
    </row>
    <row r="988" spans="2:31">
      <c r="B988" s="227" t="s">
        <v>1672</v>
      </c>
      <c r="C988" s="228" t="s">
        <v>1675</v>
      </c>
      <c r="D988" s="228" t="s">
        <v>105</v>
      </c>
      <c r="E988" s="228" t="s">
        <v>101</v>
      </c>
      <c r="F988" s="258" t="s">
        <v>107</v>
      </c>
      <c r="G988" s="374">
        <v>0.5</v>
      </c>
      <c r="H988" s="377">
        <v>902.05853511129305</v>
      </c>
      <c r="I988" s="382">
        <v>452.87898632773505</v>
      </c>
      <c r="J988" s="349">
        <f>Table1[[#This Row],[Embellishment Area (m2)]]*Table1[[#This Row],[Construction Unit Rate ($/m)]]*Table1[[#This Row],[Embellishment Area Factor]]</f>
        <v>204261.67749474201</v>
      </c>
      <c r="K988" s="263">
        <v>1804.1170702225861</v>
      </c>
      <c r="L988" s="354">
        <v>140.14546069071523</v>
      </c>
      <c r="M988" s="101">
        <f>Table1[[#This Row],[Size of land (m2)]]*Table1[[#This Row],[Land Unit Rate ($/m2)]]</f>
        <v>252838.81794632776</v>
      </c>
      <c r="N988" s="261">
        <v>2021</v>
      </c>
      <c r="O988" s="219">
        <f>ROUND(IF(Table1[[#This Row],[Valuation Year]]=2016,(Table1[[#This Row],[Total Construction Cost ($)]]+Table1[[#This Row],[Land Value]])*('General Input Sheet'!$G$38/'General Input Sheet'!$G$43),Table1[[#This Row],[Total Construction Cost ($)]]+Table1[[#This Row],[Land Value]]),0)</f>
        <v>457100</v>
      </c>
      <c r="P988" s="139" t="str" cm="1">
        <f t="array" ref="P988">_xlfn.IFS(Table1[[#This Row],[Asset Class]]&lt;&gt;"Local","y",P$11=$E988,"y",Table1[[#This Row],[Asset Class]]="Local","")</f>
        <v>y</v>
      </c>
      <c r="Q988" s="99" t="str" cm="1">
        <f t="array" ref="Q988">_xlfn.IFS(Table1[[#This Row],[Asset Class]]&lt;&gt;"Local","y",Q$11=$E988,"y",Table1[[#This Row],[Asset Class]]="Local","")</f>
        <v>y</v>
      </c>
      <c r="R988" s="99" t="str" cm="1">
        <f t="array" ref="R988">_xlfn.IFS(Table1[[#This Row],[Asset Class]]&lt;&gt;"Local","y",R$11=$E988,"y",Table1[[#This Row],[Asset Class]]="Local","")</f>
        <v>y</v>
      </c>
      <c r="S988" s="358" t="str" cm="1">
        <f t="array" ref="S988">_xlfn.IFS(Table1[[#This Row],[Asset Class]]&lt;&gt;"Local","y",S$11=$E988,"y",Table1[[#This Row],[Asset Class]]="Local","")</f>
        <v>y</v>
      </c>
      <c r="U988" s="109">
        <f>IF(Table1[[#This Row],[Asset Class]]&lt;&gt;"Local",0.25,IF(P988="y",1,""))</f>
        <v>0.25</v>
      </c>
      <c r="V988" s="435">
        <f>IF(Table1[[#This Row],[Asset Class]]&lt;&gt;"Local",0.25,IF(Q988="y",1,""))</f>
        <v>0.25</v>
      </c>
      <c r="W988" s="435">
        <f>IF(Table1[[#This Row],[Asset Class]]&lt;&gt;"Local",0.25,IF(R988="y",1,""))</f>
        <v>0.25</v>
      </c>
      <c r="X988" s="435">
        <f>IF(Table1[[#This Row],[Asset Class]]&lt;&gt;"Local",0.25,IF(S988="y",1,""))</f>
        <v>0.25</v>
      </c>
      <c r="Y988" s="109">
        <f t="shared" si="91"/>
        <v>1</v>
      </c>
      <c r="AA988" s="274">
        <f t="shared" si="92"/>
        <v>114275</v>
      </c>
      <c r="AB988" s="275">
        <f t="shared" si="93"/>
        <v>114275</v>
      </c>
      <c r="AC988" s="275">
        <f t="shared" si="94"/>
        <v>114275</v>
      </c>
      <c r="AD988" s="275">
        <f t="shared" si="95"/>
        <v>114275</v>
      </c>
      <c r="AE988" s="276">
        <f t="shared" si="96"/>
        <v>457100</v>
      </c>
    </row>
    <row r="989" spans="2:31">
      <c r="B989" s="227" t="s">
        <v>1672</v>
      </c>
      <c r="C989" s="228" t="s">
        <v>1676</v>
      </c>
      <c r="D989" s="228" t="s">
        <v>105</v>
      </c>
      <c r="E989" s="228" t="s">
        <v>101</v>
      </c>
      <c r="F989" s="258" t="s">
        <v>107</v>
      </c>
      <c r="G989" s="374">
        <v>0.5</v>
      </c>
      <c r="H989" s="377">
        <v>18941.577895059327</v>
      </c>
      <c r="I989" s="382">
        <v>452.87898632773505</v>
      </c>
      <c r="J989" s="349">
        <f>Table1[[#This Row],[Embellishment Area (m2)]]*Table1[[#This Row],[Construction Unit Rate ($/m)]]*Table1[[#This Row],[Embellishment Area Factor]]</f>
        <v>4289121.2982811509</v>
      </c>
      <c r="K989" s="263">
        <v>37883.155790118653</v>
      </c>
      <c r="L989" s="354">
        <v>140.14546069071523</v>
      </c>
      <c r="M989" s="101">
        <f>Table1[[#This Row],[Size of land (m2)]]*Table1[[#This Row],[Land Unit Rate ($/m2)]]</f>
        <v>5309152.3206243142</v>
      </c>
      <c r="N989" s="261">
        <v>2021</v>
      </c>
      <c r="O989" s="219">
        <f>ROUND(IF(Table1[[#This Row],[Valuation Year]]=2016,(Table1[[#This Row],[Total Construction Cost ($)]]+Table1[[#This Row],[Land Value]])*('General Input Sheet'!$G$38/'General Input Sheet'!$G$43),Table1[[#This Row],[Total Construction Cost ($)]]+Table1[[#This Row],[Land Value]]),0)</f>
        <v>9598274</v>
      </c>
      <c r="P989" s="139" t="str" cm="1">
        <f t="array" ref="P989">_xlfn.IFS(Table1[[#This Row],[Asset Class]]&lt;&gt;"Local","y",P$11=$E989,"y",Table1[[#This Row],[Asset Class]]="Local","")</f>
        <v>y</v>
      </c>
      <c r="Q989" s="99" t="str" cm="1">
        <f t="array" ref="Q989">_xlfn.IFS(Table1[[#This Row],[Asset Class]]&lt;&gt;"Local","y",Q$11=$E989,"y",Table1[[#This Row],[Asset Class]]="Local","")</f>
        <v>y</v>
      </c>
      <c r="R989" s="99" t="str" cm="1">
        <f t="array" ref="R989">_xlfn.IFS(Table1[[#This Row],[Asset Class]]&lt;&gt;"Local","y",R$11=$E989,"y",Table1[[#This Row],[Asset Class]]="Local","")</f>
        <v>y</v>
      </c>
      <c r="S989" s="358" t="str" cm="1">
        <f t="array" ref="S989">_xlfn.IFS(Table1[[#This Row],[Asset Class]]&lt;&gt;"Local","y",S$11=$E989,"y",Table1[[#This Row],[Asset Class]]="Local","")</f>
        <v>y</v>
      </c>
      <c r="U989" s="109">
        <f>IF(Table1[[#This Row],[Asset Class]]&lt;&gt;"Local",0.25,IF(P989="y",1,""))</f>
        <v>0.25</v>
      </c>
      <c r="V989" s="435">
        <f>IF(Table1[[#This Row],[Asset Class]]&lt;&gt;"Local",0.25,IF(Q989="y",1,""))</f>
        <v>0.25</v>
      </c>
      <c r="W989" s="435">
        <f>IF(Table1[[#This Row],[Asset Class]]&lt;&gt;"Local",0.25,IF(R989="y",1,""))</f>
        <v>0.25</v>
      </c>
      <c r="X989" s="435">
        <f>IF(Table1[[#This Row],[Asset Class]]&lt;&gt;"Local",0.25,IF(S989="y",1,""))</f>
        <v>0.25</v>
      </c>
      <c r="Y989" s="109">
        <f t="shared" si="91"/>
        <v>1</v>
      </c>
      <c r="AA989" s="274">
        <f t="shared" si="92"/>
        <v>2399568.5</v>
      </c>
      <c r="AB989" s="275">
        <f t="shared" si="93"/>
        <v>2399568.5</v>
      </c>
      <c r="AC989" s="275">
        <f t="shared" si="94"/>
        <v>2399568.5</v>
      </c>
      <c r="AD989" s="275">
        <f t="shared" si="95"/>
        <v>2399568.5</v>
      </c>
      <c r="AE989" s="276">
        <f t="shared" si="96"/>
        <v>9598274</v>
      </c>
    </row>
    <row r="990" spans="2:31">
      <c r="B990" s="227" t="s">
        <v>1672</v>
      </c>
      <c r="C990" s="228" t="s">
        <v>1677</v>
      </c>
      <c r="D990" s="228" t="s">
        <v>105</v>
      </c>
      <c r="E990" s="228" t="s">
        <v>101</v>
      </c>
      <c r="F990" s="258" t="s">
        <v>102</v>
      </c>
      <c r="G990" s="374">
        <v>0.5</v>
      </c>
      <c r="H990" s="377">
        <v>15059.65891781069</v>
      </c>
      <c r="I990" s="382">
        <v>452.87898632773505</v>
      </c>
      <c r="J990" s="349">
        <f>Table1[[#This Row],[Embellishment Area (m2)]]*Table1[[#This Row],[Construction Unit Rate ($/m)]]*Table1[[#This Row],[Embellishment Area Factor]]</f>
        <v>3410101.5325697702</v>
      </c>
      <c r="K990" s="263">
        <v>30119.317835621379</v>
      </c>
      <c r="L990" s="354">
        <v>140.14546069071523</v>
      </c>
      <c r="M990" s="101">
        <f>Table1[[#This Row],[Size of land (m2)]]*Table1[[#This Row],[Land Unit Rate ($/m2)]]</f>
        <v>4221085.6737632342</v>
      </c>
      <c r="N990" s="261">
        <v>2021</v>
      </c>
      <c r="O990" s="219">
        <f>ROUND(IF(Table1[[#This Row],[Valuation Year]]=2016,(Table1[[#This Row],[Total Construction Cost ($)]]+Table1[[#This Row],[Land Value]])*('General Input Sheet'!$G$38/'General Input Sheet'!$G$43),Table1[[#This Row],[Total Construction Cost ($)]]+Table1[[#This Row],[Land Value]]),0)</f>
        <v>7631187</v>
      </c>
      <c r="P990" s="139" t="str" cm="1">
        <f t="array" ref="P990">_xlfn.IFS(Table1[[#This Row],[Asset Class]]&lt;&gt;"Local","y",P$11=$E990,"y",Table1[[#This Row],[Asset Class]]="Local","")</f>
        <v>y</v>
      </c>
      <c r="Q990" s="99" t="str" cm="1">
        <f t="array" ref="Q990">_xlfn.IFS(Table1[[#This Row],[Asset Class]]&lt;&gt;"Local","y",Q$11=$E990,"y",Table1[[#This Row],[Asset Class]]="Local","")</f>
        <v>y</v>
      </c>
      <c r="R990" s="99" t="str" cm="1">
        <f t="array" ref="R990">_xlfn.IFS(Table1[[#This Row],[Asset Class]]&lt;&gt;"Local","y",R$11=$E990,"y",Table1[[#This Row],[Asset Class]]="Local","")</f>
        <v>y</v>
      </c>
      <c r="S990" s="358" t="str" cm="1">
        <f t="array" ref="S990">_xlfn.IFS(Table1[[#This Row],[Asset Class]]&lt;&gt;"Local","y",S$11=$E990,"y",Table1[[#This Row],[Asset Class]]="Local","")</f>
        <v>y</v>
      </c>
      <c r="U990" s="109">
        <f>IF(Table1[[#This Row],[Asset Class]]&lt;&gt;"Local",0.25,IF(P990="y",1,""))</f>
        <v>0.25</v>
      </c>
      <c r="V990" s="435">
        <f>IF(Table1[[#This Row],[Asset Class]]&lt;&gt;"Local",0.25,IF(Q990="y",1,""))</f>
        <v>0.25</v>
      </c>
      <c r="W990" s="435">
        <f>IF(Table1[[#This Row],[Asset Class]]&lt;&gt;"Local",0.25,IF(R990="y",1,""))</f>
        <v>0.25</v>
      </c>
      <c r="X990" s="435">
        <f>IF(Table1[[#This Row],[Asset Class]]&lt;&gt;"Local",0.25,IF(S990="y",1,""))</f>
        <v>0.25</v>
      </c>
      <c r="Y990" s="109">
        <f t="shared" si="91"/>
        <v>1</v>
      </c>
      <c r="AA990" s="274">
        <f t="shared" si="92"/>
        <v>1907796.75</v>
      </c>
      <c r="AB990" s="275">
        <f t="shared" si="93"/>
        <v>1907796.75</v>
      </c>
      <c r="AC990" s="275">
        <f t="shared" si="94"/>
        <v>1907796.75</v>
      </c>
      <c r="AD990" s="275">
        <f t="shared" si="95"/>
        <v>1907796.75</v>
      </c>
      <c r="AE990" s="276">
        <f t="shared" si="96"/>
        <v>7631187</v>
      </c>
    </row>
    <row r="991" spans="2:31">
      <c r="B991" s="227" t="s">
        <v>1678</v>
      </c>
      <c r="C991" s="228" t="s">
        <v>1679</v>
      </c>
      <c r="D991" s="228" t="s">
        <v>110</v>
      </c>
      <c r="E991" s="228" t="s">
        <v>101</v>
      </c>
      <c r="F991" s="258" t="s">
        <v>102</v>
      </c>
      <c r="G991" s="374">
        <v>0.5</v>
      </c>
      <c r="H991" s="377">
        <v>1382.0356571143595</v>
      </c>
      <c r="I991" s="382">
        <v>143.96305955739601</v>
      </c>
      <c r="J991" s="349">
        <f>Table1[[#This Row],[Embellishment Area (m2)]]*Table1[[#This Row],[Construction Unit Rate ($/m)]]*Table1[[#This Row],[Embellishment Area Factor]]</f>
        <v>99481.040807799742</v>
      </c>
      <c r="K991" s="263">
        <v>2764.0713142287191</v>
      </c>
      <c r="L991" s="354">
        <v>39.027494808321961</v>
      </c>
      <c r="M991" s="101">
        <f>Table1[[#This Row],[Size of land (m2)]]*Table1[[#This Row],[Land Unit Rate ($/m2)]]</f>
        <v>107874.77886589299</v>
      </c>
      <c r="N991" s="261">
        <v>2021</v>
      </c>
      <c r="O991" s="219">
        <f>ROUND(IF(Table1[[#This Row],[Valuation Year]]=2016,(Table1[[#This Row],[Total Construction Cost ($)]]+Table1[[#This Row],[Land Value]])*('General Input Sheet'!$G$38/'General Input Sheet'!$G$43),Table1[[#This Row],[Total Construction Cost ($)]]+Table1[[#This Row],[Land Value]]),0)</f>
        <v>207356</v>
      </c>
      <c r="P991" s="139" t="str" cm="1">
        <f t="array" ref="P991">_xlfn.IFS(Table1[[#This Row],[Asset Class]]&lt;&gt;"Local","y",P$11=$E991,"y",Table1[[#This Row],[Asset Class]]="Local","")</f>
        <v/>
      </c>
      <c r="Q991" s="99" t="str" cm="1">
        <f t="array" ref="Q991">_xlfn.IFS(Table1[[#This Row],[Asset Class]]&lt;&gt;"Local","y",Q$11=$E991,"y",Table1[[#This Row],[Asset Class]]="Local","")</f>
        <v/>
      </c>
      <c r="R991" s="99" t="str" cm="1">
        <f t="array" ref="R991">_xlfn.IFS(Table1[[#This Row],[Asset Class]]&lt;&gt;"Local","y",R$11=$E991,"y",Table1[[#This Row],[Asset Class]]="Local","")</f>
        <v>y</v>
      </c>
      <c r="S991" s="358" t="str" cm="1">
        <f t="array" ref="S991">_xlfn.IFS(Table1[[#This Row],[Asset Class]]&lt;&gt;"Local","y",S$11=$E991,"y",Table1[[#This Row],[Asset Class]]="Local","")</f>
        <v/>
      </c>
      <c r="U991" s="109" t="str">
        <f>IF(Table1[[#This Row],[Asset Class]]&lt;&gt;"Local",0.25,IF(P991="y",1,""))</f>
        <v/>
      </c>
      <c r="V991" s="435" t="str">
        <f>IF(Table1[[#This Row],[Asset Class]]&lt;&gt;"Local",0.25,IF(Q991="y",1,""))</f>
        <v/>
      </c>
      <c r="W991" s="435">
        <f>IF(Table1[[#This Row],[Asset Class]]&lt;&gt;"Local",0.25,IF(R991="y",1,""))</f>
        <v>1</v>
      </c>
      <c r="X991" s="435" t="str">
        <f>IF(Table1[[#This Row],[Asset Class]]&lt;&gt;"Local",0.25,IF(S991="y",1,""))</f>
        <v/>
      </c>
      <c r="Y991" s="109">
        <f t="shared" si="91"/>
        <v>1</v>
      </c>
      <c r="AA991" s="274" t="str">
        <f t="shared" si="92"/>
        <v/>
      </c>
      <c r="AB991" s="275" t="str">
        <f t="shared" si="93"/>
        <v/>
      </c>
      <c r="AC991" s="275">
        <f t="shared" si="94"/>
        <v>207356</v>
      </c>
      <c r="AD991" s="275" t="str">
        <f t="shared" si="95"/>
        <v/>
      </c>
      <c r="AE991" s="276">
        <f t="shared" si="96"/>
        <v>207356</v>
      </c>
    </row>
    <row r="992" spans="2:31">
      <c r="B992" s="227" t="s">
        <v>1680</v>
      </c>
      <c r="C992" s="228" t="s">
        <v>1681</v>
      </c>
      <c r="D992" s="228" t="s">
        <v>110</v>
      </c>
      <c r="E992" s="228" t="s">
        <v>101</v>
      </c>
      <c r="F992" s="258" t="s">
        <v>102</v>
      </c>
      <c r="G992" s="374">
        <v>0.5</v>
      </c>
      <c r="H992" s="377">
        <v>1140.1231116300464</v>
      </c>
      <c r="I992" s="382">
        <v>143.96305955739601</v>
      </c>
      <c r="J992" s="349">
        <f>Table1[[#This Row],[Embellishment Area (m2)]]*Table1[[#This Row],[Construction Unit Rate ($/m)]]*Table1[[#This Row],[Embellishment Area Factor]]</f>
        <v>82067.805711180015</v>
      </c>
      <c r="K992" s="263">
        <v>2280.2462232600928</v>
      </c>
      <c r="L992" s="354">
        <v>39.027494808321961</v>
      </c>
      <c r="M992" s="101">
        <f>Table1[[#This Row],[Size of land (m2)]]*Table1[[#This Row],[Land Unit Rate ($/m2)]]</f>
        <v>88992.297639979035</v>
      </c>
      <c r="N992" s="261">
        <v>2021</v>
      </c>
      <c r="O992" s="219">
        <f>ROUND(IF(Table1[[#This Row],[Valuation Year]]=2016,(Table1[[#This Row],[Total Construction Cost ($)]]+Table1[[#This Row],[Land Value]])*('General Input Sheet'!$G$38/'General Input Sheet'!$G$43),Table1[[#This Row],[Total Construction Cost ($)]]+Table1[[#This Row],[Land Value]]),0)</f>
        <v>171060</v>
      </c>
      <c r="P992" s="139" t="str" cm="1">
        <f t="array" ref="P992">_xlfn.IFS(Table1[[#This Row],[Asset Class]]&lt;&gt;"Local","y",P$11=$E992,"y",Table1[[#This Row],[Asset Class]]="Local","")</f>
        <v/>
      </c>
      <c r="Q992" s="99" t="str" cm="1">
        <f t="array" ref="Q992">_xlfn.IFS(Table1[[#This Row],[Asset Class]]&lt;&gt;"Local","y",Q$11=$E992,"y",Table1[[#This Row],[Asset Class]]="Local","")</f>
        <v/>
      </c>
      <c r="R992" s="99" t="str" cm="1">
        <f t="array" ref="R992">_xlfn.IFS(Table1[[#This Row],[Asset Class]]&lt;&gt;"Local","y",R$11=$E992,"y",Table1[[#This Row],[Asset Class]]="Local","")</f>
        <v>y</v>
      </c>
      <c r="S992" s="358" t="str" cm="1">
        <f t="array" ref="S992">_xlfn.IFS(Table1[[#This Row],[Asset Class]]&lt;&gt;"Local","y",S$11=$E992,"y",Table1[[#This Row],[Asset Class]]="Local","")</f>
        <v/>
      </c>
      <c r="U992" s="109" t="str">
        <f>IF(Table1[[#This Row],[Asset Class]]&lt;&gt;"Local",0.25,IF(P992="y",1,""))</f>
        <v/>
      </c>
      <c r="V992" s="435" t="str">
        <f>IF(Table1[[#This Row],[Asset Class]]&lt;&gt;"Local",0.25,IF(Q992="y",1,""))</f>
        <v/>
      </c>
      <c r="W992" s="435">
        <f>IF(Table1[[#This Row],[Asset Class]]&lt;&gt;"Local",0.25,IF(R992="y",1,""))</f>
        <v>1</v>
      </c>
      <c r="X992" s="435" t="str">
        <f>IF(Table1[[#This Row],[Asset Class]]&lt;&gt;"Local",0.25,IF(S992="y",1,""))</f>
        <v/>
      </c>
      <c r="Y992" s="109">
        <f t="shared" si="91"/>
        <v>1</v>
      </c>
      <c r="AA992" s="274" t="str">
        <f t="shared" si="92"/>
        <v/>
      </c>
      <c r="AB992" s="275" t="str">
        <f t="shared" si="93"/>
        <v/>
      </c>
      <c r="AC992" s="275">
        <f t="shared" si="94"/>
        <v>171060</v>
      </c>
      <c r="AD992" s="275" t="str">
        <f t="shared" si="95"/>
        <v/>
      </c>
      <c r="AE992" s="276">
        <f t="shared" si="96"/>
        <v>171060</v>
      </c>
    </row>
    <row r="993" spans="2:31">
      <c r="B993" s="227" t="s">
        <v>1682</v>
      </c>
      <c r="C993" s="228" t="s">
        <v>1683</v>
      </c>
      <c r="D993" s="228" t="s">
        <v>105</v>
      </c>
      <c r="E993" s="228" t="s">
        <v>101</v>
      </c>
      <c r="F993" s="258" t="s">
        <v>135</v>
      </c>
      <c r="G993" s="374">
        <v>0.5</v>
      </c>
      <c r="H993" s="377">
        <v>23647.499894406024</v>
      </c>
      <c r="I993" s="382">
        <v>452.87898632773505</v>
      </c>
      <c r="J993" s="349">
        <f>Table1[[#This Row],[Embellishment Area (m2)]]*Table1[[#This Row],[Construction Unit Rate ($/m)]]*Table1[[#This Row],[Embellishment Area Factor]]</f>
        <v>5354727.8906819113</v>
      </c>
      <c r="K993" s="263">
        <v>47294.999788812049</v>
      </c>
      <c r="L993" s="354">
        <v>140.14546069071523</v>
      </c>
      <c r="M993" s="101">
        <f>Table1[[#This Row],[Size of land (m2)]]*Table1[[#This Row],[Land Unit Rate ($/m2)]]</f>
        <v>6628179.5337703442</v>
      </c>
      <c r="N993" s="261">
        <v>2021</v>
      </c>
      <c r="O993" s="219">
        <f>ROUND(IF(Table1[[#This Row],[Valuation Year]]=2016,(Table1[[#This Row],[Total Construction Cost ($)]]+Table1[[#This Row],[Land Value]])*('General Input Sheet'!$G$38/'General Input Sheet'!$G$43),Table1[[#This Row],[Total Construction Cost ($)]]+Table1[[#This Row],[Land Value]]),0)</f>
        <v>11982907</v>
      </c>
      <c r="P993" s="139" t="str" cm="1">
        <f t="array" ref="P993">_xlfn.IFS(Table1[[#This Row],[Asset Class]]&lt;&gt;"Local","y",P$11=$E993,"y",Table1[[#This Row],[Asset Class]]="Local","")</f>
        <v>y</v>
      </c>
      <c r="Q993" s="99" t="str" cm="1">
        <f t="array" ref="Q993">_xlfn.IFS(Table1[[#This Row],[Asset Class]]&lt;&gt;"Local","y",Q$11=$E993,"y",Table1[[#This Row],[Asset Class]]="Local","")</f>
        <v>y</v>
      </c>
      <c r="R993" s="99" t="str" cm="1">
        <f t="array" ref="R993">_xlfn.IFS(Table1[[#This Row],[Asset Class]]&lt;&gt;"Local","y",R$11=$E993,"y",Table1[[#This Row],[Asset Class]]="Local","")</f>
        <v>y</v>
      </c>
      <c r="S993" s="358" t="str" cm="1">
        <f t="array" ref="S993">_xlfn.IFS(Table1[[#This Row],[Asset Class]]&lt;&gt;"Local","y",S$11=$E993,"y",Table1[[#This Row],[Asset Class]]="Local","")</f>
        <v>y</v>
      </c>
      <c r="U993" s="109">
        <f>IF(Table1[[#This Row],[Asset Class]]&lt;&gt;"Local",0.25,IF(P993="y",1,""))</f>
        <v>0.25</v>
      </c>
      <c r="V993" s="435">
        <f>IF(Table1[[#This Row],[Asset Class]]&lt;&gt;"Local",0.25,IF(Q993="y",1,""))</f>
        <v>0.25</v>
      </c>
      <c r="W993" s="435">
        <f>IF(Table1[[#This Row],[Asset Class]]&lt;&gt;"Local",0.25,IF(R993="y",1,""))</f>
        <v>0.25</v>
      </c>
      <c r="X993" s="435">
        <f>IF(Table1[[#This Row],[Asset Class]]&lt;&gt;"Local",0.25,IF(S993="y",1,""))</f>
        <v>0.25</v>
      </c>
      <c r="Y993" s="109">
        <f t="shared" si="91"/>
        <v>1</v>
      </c>
      <c r="AA993" s="274">
        <f t="shared" si="92"/>
        <v>2995726.75</v>
      </c>
      <c r="AB993" s="275">
        <f t="shared" si="93"/>
        <v>2995726.75</v>
      </c>
      <c r="AC993" s="275">
        <f t="shared" si="94"/>
        <v>2995726.75</v>
      </c>
      <c r="AD993" s="275">
        <f t="shared" si="95"/>
        <v>2995726.75</v>
      </c>
      <c r="AE993" s="276">
        <f t="shared" si="96"/>
        <v>11982907</v>
      </c>
    </row>
    <row r="994" spans="2:31">
      <c r="B994" s="227" t="s">
        <v>1684</v>
      </c>
      <c r="C994" s="228" t="s">
        <v>1685</v>
      </c>
      <c r="D994" s="228" t="s">
        <v>110</v>
      </c>
      <c r="E994" s="228" t="s">
        <v>101</v>
      </c>
      <c r="F994" s="258" t="s">
        <v>102</v>
      </c>
      <c r="G994" s="374">
        <v>0.5</v>
      </c>
      <c r="H994" s="377">
        <v>1297.3737302450645</v>
      </c>
      <c r="I994" s="382">
        <v>143.96305955739601</v>
      </c>
      <c r="J994" s="349">
        <f>Table1[[#This Row],[Embellishment Area (m2)]]*Table1[[#This Row],[Construction Unit Rate ($/m)]]*Table1[[#This Row],[Embellishment Area Factor]]</f>
        <v>93386.945797735621</v>
      </c>
      <c r="K994" s="263">
        <v>2594.747460490129</v>
      </c>
      <c r="L994" s="354">
        <v>39.027494808321961</v>
      </c>
      <c r="M994" s="101">
        <f>Table1[[#This Row],[Size of land (m2)]]*Table1[[#This Row],[Land Unit Rate ($/m2)]]</f>
        <v>101266.49304318511</v>
      </c>
      <c r="N994" s="261">
        <v>2021</v>
      </c>
      <c r="O994" s="219">
        <f>ROUND(IF(Table1[[#This Row],[Valuation Year]]=2016,(Table1[[#This Row],[Total Construction Cost ($)]]+Table1[[#This Row],[Land Value]])*('General Input Sheet'!$G$38/'General Input Sheet'!$G$43),Table1[[#This Row],[Total Construction Cost ($)]]+Table1[[#This Row],[Land Value]]),0)</f>
        <v>194653</v>
      </c>
      <c r="P994" s="139" t="str" cm="1">
        <f t="array" ref="P994">_xlfn.IFS(Table1[[#This Row],[Asset Class]]&lt;&gt;"Local","y",P$11=$E994,"y",Table1[[#This Row],[Asset Class]]="Local","")</f>
        <v/>
      </c>
      <c r="Q994" s="99" t="str" cm="1">
        <f t="array" ref="Q994">_xlfn.IFS(Table1[[#This Row],[Asset Class]]&lt;&gt;"Local","y",Q$11=$E994,"y",Table1[[#This Row],[Asset Class]]="Local","")</f>
        <v/>
      </c>
      <c r="R994" s="99" t="str" cm="1">
        <f t="array" ref="R994">_xlfn.IFS(Table1[[#This Row],[Asset Class]]&lt;&gt;"Local","y",R$11=$E994,"y",Table1[[#This Row],[Asset Class]]="Local","")</f>
        <v>y</v>
      </c>
      <c r="S994" s="358" t="str" cm="1">
        <f t="array" ref="S994">_xlfn.IFS(Table1[[#This Row],[Asset Class]]&lt;&gt;"Local","y",S$11=$E994,"y",Table1[[#This Row],[Asset Class]]="Local","")</f>
        <v/>
      </c>
      <c r="U994" s="109" t="str">
        <f>IF(Table1[[#This Row],[Asset Class]]&lt;&gt;"Local",0.25,IF(P994="y",1,""))</f>
        <v/>
      </c>
      <c r="V994" s="435" t="str">
        <f>IF(Table1[[#This Row],[Asset Class]]&lt;&gt;"Local",0.25,IF(Q994="y",1,""))</f>
        <v/>
      </c>
      <c r="W994" s="435">
        <f>IF(Table1[[#This Row],[Asset Class]]&lt;&gt;"Local",0.25,IF(R994="y",1,""))</f>
        <v>1</v>
      </c>
      <c r="X994" s="435" t="str">
        <f>IF(Table1[[#This Row],[Asset Class]]&lt;&gt;"Local",0.25,IF(S994="y",1,""))</f>
        <v/>
      </c>
      <c r="Y994" s="109">
        <f t="shared" si="91"/>
        <v>1</v>
      </c>
      <c r="AA994" s="274" t="str">
        <f t="shared" si="92"/>
        <v/>
      </c>
      <c r="AB994" s="275" t="str">
        <f t="shared" si="93"/>
        <v/>
      </c>
      <c r="AC994" s="275">
        <f t="shared" si="94"/>
        <v>194653</v>
      </c>
      <c r="AD994" s="275" t="str">
        <f t="shared" si="95"/>
        <v/>
      </c>
      <c r="AE994" s="276">
        <f t="shared" si="96"/>
        <v>194653</v>
      </c>
    </row>
    <row r="995" spans="2:31">
      <c r="B995" s="227" t="s">
        <v>1686</v>
      </c>
      <c r="C995" s="228" t="s">
        <v>1687</v>
      </c>
      <c r="D995" s="228" t="s">
        <v>105</v>
      </c>
      <c r="E995" s="228" t="s">
        <v>101</v>
      </c>
      <c r="F995" s="258" t="s">
        <v>107</v>
      </c>
      <c r="G995" s="374">
        <v>0.5</v>
      </c>
      <c r="H995" s="377">
        <v>5990.2266021723799</v>
      </c>
      <c r="I995" s="382">
        <v>452.87898632773505</v>
      </c>
      <c r="J995" s="349">
        <f>Table1[[#This Row],[Embellishment Area (m2)]]*Table1[[#This Row],[Construction Unit Rate ($/m)]]*Table1[[#This Row],[Embellishment Area Factor]]</f>
        <v>1356423.87573263</v>
      </c>
      <c r="K995" s="263">
        <v>11980.45320434476</v>
      </c>
      <c r="L995" s="354">
        <v>140.14546069071523</v>
      </c>
      <c r="M995" s="101">
        <f>Table1[[#This Row],[Size of land (m2)]]*Table1[[#This Row],[Land Unit Rate ($/m2)]]</f>
        <v>1679006.1336064518</v>
      </c>
      <c r="N995" s="261">
        <v>2021</v>
      </c>
      <c r="O995" s="219">
        <f>ROUND(IF(Table1[[#This Row],[Valuation Year]]=2016,(Table1[[#This Row],[Total Construction Cost ($)]]+Table1[[#This Row],[Land Value]])*('General Input Sheet'!$G$38/'General Input Sheet'!$G$43),Table1[[#This Row],[Total Construction Cost ($)]]+Table1[[#This Row],[Land Value]]),0)</f>
        <v>3035430</v>
      </c>
      <c r="P995" s="139" t="str" cm="1">
        <f t="array" ref="P995">_xlfn.IFS(Table1[[#This Row],[Asset Class]]&lt;&gt;"Local","y",P$11=$E995,"y",Table1[[#This Row],[Asset Class]]="Local","")</f>
        <v>y</v>
      </c>
      <c r="Q995" s="99" t="str" cm="1">
        <f t="array" ref="Q995">_xlfn.IFS(Table1[[#This Row],[Asset Class]]&lt;&gt;"Local","y",Q$11=$E995,"y",Table1[[#This Row],[Asset Class]]="Local","")</f>
        <v>y</v>
      </c>
      <c r="R995" s="99" t="str" cm="1">
        <f t="array" ref="R995">_xlfn.IFS(Table1[[#This Row],[Asset Class]]&lt;&gt;"Local","y",R$11=$E995,"y",Table1[[#This Row],[Asset Class]]="Local","")</f>
        <v>y</v>
      </c>
      <c r="S995" s="358" t="str" cm="1">
        <f t="array" ref="S995">_xlfn.IFS(Table1[[#This Row],[Asset Class]]&lt;&gt;"Local","y",S$11=$E995,"y",Table1[[#This Row],[Asset Class]]="Local","")</f>
        <v>y</v>
      </c>
      <c r="U995" s="109">
        <f>IF(Table1[[#This Row],[Asset Class]]&lt;&gt;"Local",0.25,IF(P995="y",1,""))</f>
        <v>0.25</v>
      </c>
      <c r="V995" s="435">
        <f>IF(Table1[[#This Row],[Asset Class]]&lt;&gt;"Local",0.25,IF(Q995="y",1,""))</f>
        <v>0.25</v>
      </c>
      <c r="W995" s="435">
        <f>IF(Table1[[#This Row],[Asset Class]]&lt;&gt;"Local",0.25,IF(R995="y",1,""))</f>
        <v>0.25</v>
      </c>
      <c r="X995" s="435">
        <f>IF(Table1[[#This Row],[Asset Class]]&lt;&gt;"Local",0.25,IF(S995="y",1,""))</f>
        <v>0.25</v>
      </c>
      <c r="Y995" s="109">
        <f t="shared" si="91"/>
        <v>1</v>
      </c>
      <c r="AA995" s="274">
        <f t="shared" si="92"/>
        <v>758857.5</v>
      </c>
      <c r="AB995" s="275">
        <f t="shared" si="93"/>
        <v>758857.5</v>
      </c>
      <c r="AC995" s="275">
        <f t="shared" si="94"/>
        <v>758857.5</v>
      </c>
      <c r="AD995" s="275">
        <f t="shared" si="95"/>
        <v>758857.5</v>
      </c>
      <c r="AE995" s="276">
        <f t="shared" si="96"/>
        <v>3035430</v>
      </c>
    </row>
    <row r="996" spans="2:31">
      <c r="B996" s="227" t="s">
        <v>1688</v>
      </c>
      <c r="C996" s="228" t="s">
        <v>1689</v>
      </c>
      <c r="D996" s="228" t="s">
        <v>110</v>
      </c>
      <c r="E996" s="228" t="s">
        <v>101</v>
      </c>
      <c r="F996" s="258" t="s">
        <v>102</v>
      </c>
      <c r="G996" s="374">
        <v>0.5</v>
      </c>
      <c r="H996" s="377">
        <v>5101.4292876417603</v>
      </c>
      <c r="I996" s="382">
        <v>143.96305955739601</v>
      </c>
      <c r="J996" s="349">
        <f>Table1[[#This Row],[Embellishment Area (m2)]]*Table1[[#This Row],[Construction Unit Rate ($/m)]]*Table1[[#This Row],[Embellishment Area Factor]]</f>
        <v>367208.68418230751</v>
      </c>
      <c r="K996" s="263">
        <v>10202.858575283521</v>
      </c>
      <c r="L996" s="354">
        <v>39.027494808321961</v>
      </c>
      <c r="M996" s="101">
        <f>Table1[[#This Row],[Size of land (m2)]]*Table1[[#This Row],[Land Unit Rate ($/m2)]]</f>
        <v>398192.01007692079</v>
      </c>
      <c r="N996" s="261">
        <v>2021</v>
      </c>
      <c r="O996" s="219">
        <f>ROUND(IF(Table1[[#This Row],[Valuation Year]]=2016,(Table1[[#This Row],[Total Construction Cost ($)]]+Table1[[#This Row],[Land Value]])*('General Input Sheet'!$G$38/'General Input Sheet'!$G$43),Table1[[#This Row],[Total Construction Cost ($)]]+Table1[[#This Row],[Land Value]]),0)</f>
        <v>765401</v>
      </c>
      <c r="P996" s="139" t="str" cm="1">
        <f t="array" ref="P996">_xlfn.IFS(Table1[[#This Row],[Asset Class]]&lt;&gt;"Local","y",P$11=$E996,"y",Table1[[#This Row],[Asset Class]]="Local","")</f>
        <v/>
      </c>
      <c r="Q996" s="99" t="str" cm="1">
        <f t="array" ref="Q996">_xlfn.IFS(Table1[[#This Row],[Asset Class]]&lt;&gt;"Local","y",Q$11=$E996,"y",Table1[[#This Row],[Asset Class]]="Local","")</f>
        <v/>
      </c>
      <c r="R996" s="99" t="str" cm="1">
        <f t="array" ref="R996">_xlfn.IFS(Table1[[#This Row],[Asset Class]]&lt;&gt;"Local","y",R$11=$E996,"y",Table1[[#This Row],[Asset Class]]="Local","")</f>
        <v>y</v>
      </c>
      <c r="S996" s="358" t="str" cm="1">
        <f t="array" ref="S996">_xlfn.IFS(Table1[[#This Row],[Asset Class]]&lt;&gt;"Local","y",S$11=$E996,"y",Table1[[#This Row],[Asset Class]]="Local","")</f>
        <v/>
      </c>
      <c r="U996" s="109" t="str">
        <f>IF(Table1[[#This Row],[Asset Class]]&lt;&gt;"Local",0.25,IF(P996="y",1,""))</f>
        <v/>
      </c>
      <c r="V996" s="435" t="str">
        <f>IF(Table1[[#This Row],[Asset Class]]&lt;&gt;"Local",0.25,IF(Q996="y",1,""))</f>
        <v/>
      </c>
      <c r="W996" s="435">
        <f>IF(Table1[[#This Row],[Asset Class]]&lt;&gt;"Local",0.25,IF(R996="y",1,""))</f>
        <v>1</v>
      </c>
      <c r="X996" s="435" t="str">
        <f>IF(Table1[[#This Row],[Asset Class]]&lt;&gt;"Local",0.25,IF(S996="y",1,""))</f>
        <v/>
      </c>
      <c r="Y996" s="109">
        <f t="shared" si="91"/>
        <v>1</v>
      </c>
      <c r="AA996" s="274" t="str">
        <f t="shared" si="92"/>
        <v/>
      </c>
      <c r="AB996" s="275" t="str">
        <f t="shared" si="93"/>
        <v/>
      </c>
      <c r="AC996" s="275">
        <f t="shared" si="94"/>
        <v>765401</v>
      </c>
      <c r="AD996" s="275" t="str">
        <f t="shared" si="95"/>
        <v/>
      </c>
      <c r="AE996" s="276">
        <f t="shared" si="96"/>
        <v>765401</v>
      </c>
    </row>
    <row r="997" spans="2:31">
      <c r="B997" s="227" t="s">
        <v>1690</v>
      </c>
      <c r="C997" s="228" t="s">
        <v>1691</v>
      </c>
      <c r="D997" s="228" t="s">
        <v>105</v>
      </c>
      <c r="E997" s="228" t="s">
        <v>101</v>
      </c>
      <c r="F997" s="258" t="s">
        <v>107</v>
      </c>
      <c r="G997" s="374">
        <v>0.5</v>
      </c>
      <c r="H997" s="377">
        <v>5490.274957732855</v>
      </c>
      <c r="I997" s="382">
        <v>452.87898632773505</v>
      </c>
      <c r="J997" s="349">
        <f>Table1[[#This Row],[Embellishment Area (m2)]]*Table1[[#This Row],[Construction Unit Rate ($/m)]]*Table1[[#This Row],[Embellishment Area Factor]]</f>
        <v>1243215.0787593019</v>
      </c>
      <c r="K997" s="263">
        <v>10980.54991546571</v>
      </c>
      <c r="L997" s="354">
        <v>140.14546069071523</v>
      </c>
      <c r="M997" s="101">
        <f>Table1[[#This Row],[Size of land (m2)]]*Table1[[#This Row],[Land Unit Rate ($/m2)]]</f>
        <v>1538874.2265403362</v>
      </c>
      <c r="N997" s="261">
        <v>2021</v>
      </c>
      <c r="O997" s="219">
        <f>ROUND(IF(Table1[[#This Row],[Valuation Year]]=2016,(Table1[[#This Row],[Total Construction Cost ($)]]+Table1[[#This Row],[Land Value]])*('General Input Sheet'!$G$38/'General Input Sheet'!$G$43),Table1[[#This Row],[Total Construction Cost ($)]]+Table1[[#This Row],[Land Value]]),0)</f>
        <v>2782089</v>
      </c>
      <c r="P997" s="139" t="str" cm="1">
        <f t="array" ref="P997">_xlfn.IFS(Table1[[#This Row],[Asset Class]]&lt;&gt;"Local","y",P$11=$E997,"y",Table1[[#This Row],[Asset Class]]="Local","")</f>
        <v>y</v>
      </c>
      <c r="Q997" s="99" t="str" cm="1">
        <f t="array" ref="Q997">_xlfn.IFS(Table1[[#This Row],[Asset Class]]&lt;&gt;"Local","y",Q$11=$E997,"y",Table1[[#This Row],[Asset Class]]="Local","")</f>
        <v>y</v>
      </c>
      <c r="R997" s="99" t="str" cm="1">
        <f t="array" ref="R997">_xlfn.IFS(Table1[[#This Row],[Asset Class]]&lt;&gt;"Local","y",R$11=$E997,"y",Table1[[#This Row],[Asset Class]]="Local","")</f>
        <v>y</v>
      </c>
      <c r="S997" s="358" t="str" cm="1">
        <f t="array" ref="S997">_xlfn.IFS(Table1[[#This Row],[Asset Class]]&lt;&gt;"Local","y",S$11=$E997,"y",Table1[[#This Row],[Asset Class]]="Local","")</f>
        <v>y</v>
      </c>
      <c r="U997" s="109">
        <f>IF(Table1[[#This Row],[Asset Class]]&lt;&gt;"Local",0.25,IF(P997="y",1,""))</f>
        <v>0.25</v>
      </c>
      <c r="V997" s="435">
        <f>IF(Table1[[#This Row],[Asset Class]]&lt;&gt;"Local",0.25,IF(Q997="y",1,""))</f>
        <v>0.25</v>
      </c>
      <c r="W997" s="435">
        <f>IF(Table1[[#This Row],[Asset Class]]&lt;&gt;"Local",0.25,IF(R997="y",1,""))</f>
        <v>0.25</v>
      </c>
      <c r="X997" s="435">
        <f>IF(Table1[[#This Row],[Asset Class]]&lt;&gt;"Local",0.25,IF(S997="y",1,""))</f>
        <v>0.25</v>
      </c>
      <c r="Y997" s="109">
        <f t="shared" si="91"/>
        <v>1</v>
      </c>
      <c r="AA997" s="274">
        <f t="shared" si="92"/>
        <v>695522.25</v>
      </c>
      <c r="AB997" s="275">
        <f t="shared" si="93"/>
        <v>695522.25</v>
      </c>
      <c r="AC997" s="275">
        <f t="shared" si="94"/>
        <v>695522.25</v>
      </c>
      <c r="AD997" s="275">
        <f t="shared" si="95"/>
        <v>695522.25</v>
      </c>
      <c r="AE997" s="276">
        <f t="shared" si="96"/>
        <v>2782089</v>
      </c>
    </row>
    <row r="998" spans="2:31">
      <c r="B998" s="227" t="s">
        <v>1690</v>
      </c>
      <c r="C998" s="228" t="s">
        <v>1692</v>
      </c>
      <c r="D998" s="228" t="s">
        <v>105</v>
      </c>
      <c r="E998" s="228" t="s">
        <v>101</v>
      </c>
      <c r="F998" s="258" t="s">
        <v>107</v>
      </c>
      <c r="G998" s="374">
        <v>0.5</v>
      </c>
      <c r="H998" s="377">
        <v>7109.3138034439653</v>
      </c>
      <c r="I998" s="382">
        <v>452.87898632773505</v>
      </c>
      <c r="J998" s="349">
        <f>Table1[[#This Row],[Embellishment Area (m2)]]*Table1[[#This Row],[Construction Unit Rate ($/m)]]*Table1[[#This Row],[Embellishment Area Factor]]</f>
        <v>1609829.4143947389</v>
      </c>
      <c r="K998" s="263">
        <v>14218.627606887931</v>
      </c>
      <c r="L998" s="354">
        <v>140.14546069071523</v>
      </c>
      <c r="M998" s="101">
        <f>Table1[[#This Row],[Size of land (m2)]]*Table1[[#This Row],[Land Unit Rate ($/m2)]]</f>
        <v>1992676.1163570308</v>
      </c>
      <c r="N998" s="261">
        <v>2021</v>
      </c>
      <c r="O998" s="219">
        <f>ROUND(IF(Table1[[#This Row],[Valuation Year]]=2016,(Table1[[#This Row],[Total Construction Cost ($)]]+Table1[[#This Row],[Land Value]])*('General Input Sheet'!$G$38/'General Input Sheet'!$G$43),Table1[[#This Row],[Total Construction Cost ($)]]+Table1[[#This Row],[Land Value]]),0)</f>
        <v>3602506</v>
      </c>
      <c r="P998" s="139" t="str" cm="1">
        <f t="array" ref="P998">_xlfn.IFS(Table1[[#This Row],[Asset Class]]&lt;&gt;"Local","y",P$11=$E998,"y",Table1[[#This Row],[Asset Class]]="Local","")</f>
        <v>y</v>
      </c>
      <c r="Q998" s="99" t="str" cm="1">
        <f t="array" ref="Q998">_xlfn.IFS(Table1[[#This Row],[Asset Class]]&lt;&gt;"Local","y",Q$11=$E998,"y",Table1[[#This Row],[Asset Class]]="Local","")</f>
        <v>y</v>
      </c>
      <c r="R998" s="99" t="str" cm="1">
        <f t="array" ref="R998">_xlfn.IFS(Table1[[#This Row],[Asset Class]]&lt;&gt;"Local","y",R$11=$E998,"y",Table1[[#This Row],[Asset Class]]="Local","")</f>
        <v>y</v>
      </c>
      <c r="S998" s="358" t="str" cm="1">
        <f t="array" ref="S998">_xlfn.IFS(Table1[[#This Row],[Asset Class]]&lt;&gt;"Local","y",S$11=$E998,"y",Table1[[#This Row],[Asset Class]]="Local","")</f>
        <v>y</v>
      </c>
      <c r="U998" s="109">
        <f>IF(Table1[[#This Row],[Asset Class]]&lt;&gt;"Local",0.25,IF(P998="y",1,""))</f>
        <v>0.25</v>
      </c>
      <c r="V998" s="435">
        <f>IF(Table1[[#This Row],[Asset Class]]&lt;&gt;"Local",0.25,IF(Q998="y",1,""))</f>
        <v>0.25</v>
      </c>
      <c r="W998" s="435">
        <f>IF(Table1[[#This Row],[Asset Class]]&lt;&gt;"Local",0.25,IF(R998="y",1,""))</f>
        <v>0.25</v>
      </c>
      <c r="X998" s="435">
        <f>IF(Table1[[#This Row],[Asset Class]]&lt;&gt;"Local",0.25,IF(S998="y",1,""))</f>
        <v>0.25</v>
      </c>
      <c r="Y998" s="109">
        <f t="shared" si="91"/>
        <v>1</v>
      </c>
      <c r="AA998" s="274">
        <f t="shared" si="92"/>
        <v>900626.5</v>
      </c>
      <c r="AB998" s="275">
        <f t="shared" si="93"/>
        <v>900626.5</v>
      </c>
      <c r="AC998" s="275">
        <f t="shared" si="94"/>
        <v>900626.5</v>
      </c>
      <c r="AD998" s="275">
        <f t="shared" si="95"/>
        <v>900626.5</v>
      </c>
      <c r="AE998" s="276">
        <f t="shared" si="96"/>
        <v>3602506</v>
      </c>
    </row>
    <row r="999" spans="2:31">
      <c r="B999" s="227" t="s">
        <v>1693</v>
      </c>
      <c r="C999" s="228" t="s">
        <v>1694</v>
      </c>
      <c r="D999" s="228" t="s">
        <v>110</v>
      </c>
      <c r="E999" s="228" t="s">
        <v>142</v>
      </c>
      <c r="F999" s="258" t="s">
        <v>102</v>
      </c>
      <c r="G999" s="374">
        <v>0.5</v>
      </c>
      <c r="H999" s="378">
        <v>4043.4723379889019</v>
      </c>
      <c r="I999" s="382">
        <v>115.6419902144599</v>
      </c>
      <c r="J999" s="349">
        <f>Table1[[#This Row],[Embellishment Area (m2)]]*Table1[[#This Row],[Construction Unit Rate ($/m)]]*Table1[[#This Row],[Embellishment Area Factor]]</f>
        <v>233797.59427107594</v>
      </c>
      <c r="K999" s="263">
        <v>8086.9446759778039</v>
      </c>
      <c r="L999" s="354">
        <v>85.331826959272703</v>
      </c>
      <c r="M999" s="101">
        <f>Table1[[#This Row],[Size of land (m2)]]*Table1[[#This Row],[Land Unit Rate ($/m2)]]</f>
        <v>690073.76371974964</v>
      </c>
      <c r="N999" s="261">
        <v>2021</v>
      </c>
      <c r="O999" s="101">
        <f>ROUND(IF(Table1[[#This Row],[Valuation Year]]=2016,(Table1[[#This Row],[Total Construction Cost ($)]]+Table1[[#This Row],[Land Value]])*('General Input Sheet'!$G$38/'General Input Sheet'!$G$43),Table1[[#This Row],[Total Construction Cost ($)]]+Table1[[#This Row],[Land Value]]),0)</f>
        <v>923871</v>
      </c>
      <c r="P999" s="139" t="str" cm="1">
        <f t="array" ref="P999">_xlfn.IFS(Table1[[#This Row],[Asset Class]]&lt;&gt;"Local","y",P$11=$E999,"y",Table1[[#This Row],[Asset Class]]="Local","")</f>
        <v/>
      </c>
      <c r="Q999" s="99" t="str" cm="1">
        <f t="array" ref="Q999">_xlfn.IFS(Table1[[#This Row],[Asset Class]]&lt;&gt;"Local","y",Q$11=$E999,"y",Table1[[#This Row],[Asset Class]]="Local","")</f>
        <v>y</v>
      </c>
      <c r="R999" s="99" t="str" cm="1">
        <f t="array" ref="R999">_xlfn.IFS(Table1[[#This Row],[Asset Class]]&lt;&gt;"Local","y",R$11=$E999,"y",Table1[[#This Row],[Asset Class]]="Local","")</f>
        <v/>
      </c>
      <c r="S999" s="358" t="str" cm="1">
        <f t="array" ref="S999">_xlfn.IFS(Table1[[#This Row],[Asset Class]]&lt;&gt;"Local","y",S$11=$E999,"y",Table1[[#This Row],[Asset Class]]="Local","")</f>
        <v/>
      </c>
      <c r="U999" s="109" t="str">
        <f>IF(Table1[[#This Row],[Asset Class]]&lt;&gt;"Local",0.25,IF(P999="y",1,""))</f>
        <v/>
      </c>
      <c r="V999" s="435">
        <f>IF(Table1[[#This Row],[Asset Class]]&lt;&gt;"Local",0.25,IF(Q999="y",1,""))</f>
        <v>1</v>
      </c>
      <c r="W999" s="435" t="str">
        <f>IF(Table1[[#This Row],[Asset Class]]&lt;&gt;"Local",0.25,IF(R999="y",1,""))</f>
        <v/>
      </c>
      <c r="X999" s="435" t="str">
        <f>IF(Table1[[#This Row],[Asset Class]]&lt;&gt;"Local",0.25,IF(S999="y",1,""))</f>
        <v/>
      </c>
      <c r="Y999" s="109">
        <f t="shared" si="91"/>
        <v>1</v>
      </c>
      <c r="AA999" s="274" t="str">
        <f t="shared" si="92"/>
        <v/>
      </c>
      <c r="AB999" s="275">
        <f t="shared" si="93"/>
        <v>923871</v>
      </c>
      <c r="AC999" s="275" t="str">
        <f t="shared" si="94"/>
        <v/>
      </c>
      <c r="AD999" s="275" t="str">
        <f t="shared" si="95"/>
        <v/>
      </c>
      <c r="AE999" s="276">
        <f t="shared" si="96"/>
        <v>923871</v>
      </c>
    </row>
    <row r="1000" spans="2:31">
      <c r="B1000" s="227" t="s">
        <v>1695</v>
      </c>
      <c r="C1000" s="228" t="s">
        <v>1696</v>
      </c>
      <c r="D1000" s="228" t="s">
        <v>110</v>
      </c>
      <c r="E1000" s="228" t="s">
        <v>101</v>
      </c>
      <c r="F1000" s="258" t="s">
        <v>102</v>
      </c>
      <c r="G1000" s="374">
        <v>0.5</v>
      </c>
      <c r="H1000" s="377">
        <v>1328.7922962742905</v>
      </c>
      <c r="I1000" s="382">
        <v>143.96305955739601</v>
      </c>
      <c r="J1000" s="349">
        <f>Table1[[#This Row],[Embellishment Area (m2)]]*Table1[[#This Row],[Construction Unit Rate ($/m)]]*Table1[[#This Row],[Embellishment Area Factor]]</f>
        <v>95648.50224397234</v>
      </c>
      <c r="K1000" s="263">
        <v>2657.584592548581</v>
      </c>
      <c r="L1000" s="354">
        <v>39.027494808321961</v>
      </c>
      <c r="M1000" s="101">
        <f>Table1[[#This Row],[Size of land (m2)]]*Table1[[#This Row],[Land Unit Rate ($/m2)]]</f>
        <v>103718.86888836618</v>
      </c>
      <c r="N1000" s="261">
        <v>2021</v>
      </c>
      <c r="O1000" s="219">
        <f>ROUND(IF(Table1[[#This Row],[Valuation Year]]=2016,(Table1[[#This Row],[Total Construction Cost ($)]]+Table1[[#This Row],[Land Value]])*('General Input Sheet'!$G$38/'General Input Sheet'!$G$43),Table1[[#This Row],[Total Construction Cost ($)]]+Table1[[#This Row],[Land Value]]),0)</f>
        <v>199367</v>
      </c>
      <c r="P1000" s="139" t="str" cm="1">
        <f t="array" ref="P1000">_xlfn.IFS(Table1[[#This Row],[Asset Class]]&lt;&gt;"Local","y",P$11=$E1000,"y",Table1[[#This Row],[Asset Class]]="Local","")</f>
        <v/>
      </c>
      <c r="Q1000" s="99" t="str" cm="1">
        <f t="array" ref="Q1000">_xlfn.IFS(Table1[[#This Row],[Asset Class]]&lt;&gt;"Local","y",Q$11=$E1000,"y",Table1[[#This Row],[Asset Class]]="Local","")</f>
        <v/>
      </c>
      <c r="R1000" s="99" t="str" cm="1">
        <f t="array" ref="R1000">_xlfn.IFS(Table1[[#This Row],[Asset Class]]&lt;&gt;"Local","y",R$11=$E1000,"y",Table1[[#This Row],[Asset Class]]="Local","")</f>
        <v>y</v>
      </c>
      <c r="S1000" s="358" t="str" cm="1">
        <f t="array" ref="S1000">_xlfn.IFS(Table1[[#This Row],[Asset Class]]&lt;&gt;"Local","y",S$11=$E1000,"y",Table1[[#This Row],[Asset Class]]="Local","")</f>
        <v/>
      </c>
      <c r="U1000" s="109" t="str">
        <f>IF(Table1[[#This Row],[Asset Class]]&lt;&gt;"Local",0.25,IF(P1000="y",1,""))</f>
        <v/>
      </c>
      <c r="V1000" s="435" t="str">
        <f>IF(Table1[[#This Row],[Asset Class]]&lt;&gt;"Local",0.25,IF(Q1000="y",1,""))</f>
        <v/>
      </c>
      <c r="W1000" s="435">
        <f>IF(Table1[[#This Row],[Asset Class]]&lt;&gt;"Local",0.25,IF(R1000="y",1,""))</f>
        <v>1</v>
      </c>
      <c r="X1000" s="435" t="str">
        <f>IF(Table1[[#This Row],[Asset Class]]&lt;&gt;"Local",0.25,IF(S1000="y",1,""))</f>
        <v/>
      </c>
      <c r="Y1000" s="109">
        <f t="shared" si="91"/>
        <v>1</v>
      </c>
      <c r="AA1000" s="274" t="str">
        <f t="shared" si="92"/>
        <v/>
      </c>
      <c r="AB1000" s="275" t="str">
        <f t="shared" si="93"/>
        <v/>
      </c>
      <c r="AC1000" s="275">
        <f t="shared" si="94"/>
        <v>199367</v>
      </c>
      <c r="AD1000" s="275" t="str">
        <f t="shared" si="95"/>
        <v/>
      </c>
      <c r="AE1000" s="276">
        <f t="shared" si="96"/>
        <v>199367</v>
      </c>
    </row>
    <row r="1001" spans="2:31">
      <c r="B1001" s="227" t="s">
        <v>1697</v>
      </c>
      <c r="C1001" s="228" t="s">
        <v>1698</v>
      </c>
      <c r="D1001" s="228" t="s">
        <v>110</v>
      </c>
      <c r="E1001" s="228" t="s">
        <v>101</v>
      </c>
      <c r="F1001" s="258" t="s">
        <v>102</v>
      </c>
      <c r="G1001" s="374">
        <v>0.5</v>
      </c>
      <c r="H1001" s="377">
        <v>7829.1552256337654</v>
      </c>
      <c r="I1001" s="382">
        <v>143.96305955739601</v>
      </c>
      <c r="J1001" s="349">
        <f>Table1[[#This Row],[Embellishment Area (m2)]]*Table1[[#This Row],[Construction Unit Rate ($/m)]]*Table1[[#This Row],[Embellishment Area Factor]]</f>
        <v>563554.57001600601</v>
      </c>
      <c r="K1001" s="263">
        <v>0</v>
      </c>
      <c r="L1001" s="354">
        <v>39.027494808321961</v>
      </c>
      <c r="M1001" s="101">
        <f>Table1[[#This Row],[Size of land (m2)]]*Table1[[#This Row],[Land Unit Rate ($/m2)]]</f>
        <v>0</v>
      </c>
      <c r="N1001" s="261">
        <v>2021</v>
      </c>
      <c r="O1001" s="219">
        <f>ROUND(IF(Table1[[#This Row],[Valuation Year]]=2016,(Table1[[#This Row],[Total Construction Cost ($)]]+Table1[[#This Row],[Land Value]])*('General Input Sheet'!$G$38/'General Input Sheet'!$G$43),Table1[[#This Row],[Total Construction Cost ($)]]+Table1[[#This Row],[Land Value]]),0)</f>
        <v>563555</v>
      </c>
      <c r="P1001" s="139" t="str" cm="1">
        <f t="array" ref="P1001">_xlfn.IFS(Table1[[#This Row],[Asset Class]]&lt;&gt;"Local","y",P$11=$E1001,"y",Table1[[#This Row],[Asset Class]]="Local","")</f>
        <v/>
      </c>
      <c r="Q1001" s="99" t="str" cm="1">
        <f t="array" ref="Q1001">_xlfn.IFS(Table1[[#This Row],[Asset Class]]&lt;&gt;"Local","y",Q$11=$E1001,"y",Table1[[#This Row],[Asset Class]]="Local","")</f>
        <v/>
      </c>
      <c r="R1001" s="99" t="str" cm="1">
        <f t="array" ref="R1001">_xlfn.IFS(Table1[[#This Row],[Asset Class]]&lt;&gt;"Local","y",R$11=$E1001,"y",Table1[[#This Row],[Asset Class]]="Local","")</f>
        <v>y</v>
      </c>
      <c r="S1001" s="358" t="str" cm="1">
        <f t="array" ref="S1001">_xlfn.IFS(Table1[[#This Row],[Asset Class]]&lt;&gt;"Local","y",S$11=$E1001,"y",Table1[[#This Row],[Asset Class]]="Local","")</f>
        <v/>
      </c>
      <c r="U1001" s="109" t="str">
        <f>IF(Table1[[#This Row],[Asset Class]]&lt;&gt;"Local",0.25,IF(P1001="y",1,""))</f>
        <v/>
      </c>
      <c r="V1001" s="435" t="str">
        <f>IF(Table1[[#This Row],[Asset Class]]&lt;&gt;"Local",0.25,IF(Q1001="y",1,""))</f>
        <v/>
      </c>
      <c r="W1001" s="435">
        <f>IF(Table1[[#This Row],[Asset Class]]&lt;&gt;"Local",0.25,IF(R1001="y",1,""))</f>
        <v>1</v>
      </c>
      <c r="X1001" s="435" t="str">
        <f>IF(Table1[[#This Row],[Asset Class]]&lt;&gt;"Local",0.25,IF(S1001="y",1,""))</f>
        <v/>
      </c>
      <c r="Y1001" s="109">
        <f t="shared" si="91"/>
        <v>1</v>
      </c>
      <c r="AA1001" s="274" t="str">
        <f t="shared" si="92"/>
        <v/>
      </c>
      <c r="AB1001" s="275" t="str">
        <f t="shared" si="93"/>
        <v/>
      </c>
      <c r="AC1001" s="275">
        <f t="shared" si="94"/>
        <v>563555</v>
      </c>
      <c r="AD1001" s="275" t="str">
        <f t="shared" si="95"/>
        <v/>
      </c>
      <c r="AE1001" s="276">
        <f t="shared" si="96"/>
        <v>563555</v>
      </c>
    </row>
    <row r="1002" spans="2:31">
      <c r="B1002" s="227" t="s">
        <v>1697</v>
      </c>
      <c r="C1002" s="228" t="s">
        <v>1699</v>
      </c>
      <c r="D1002" s="228" t="s">
        <v>110</v>
      </c>
      <c r="E1002" s="228" t="s">
        <v>101</v>
      </c>
      <c r="F1002" s="258" t="s">
        <v>102</v>
      </c>
      <c r="G1002" s="374">
        <v>0.5</v>
      </c>
      <c r="H1002" s="377">
        <v>2026.772453967852</v>
      </c>
      <c r="I1002" s="382">
        <v>143.96305955739601</v>
      </c>
      <c r="J1002" s="349">
        <f>Table1[[#This Row],[Embellishment Area (m2)]]*Table1[[#This Row],[Construction Unit Rate ($/m)]]*Table1[[#This Row],[Embellishment Area Factor]]</f>
        <v>145890.18174993177</v>
      </c>
      <c r="K1002" s="263">
        <v>0</v>
      </c>
      <c r="L1002" s="354">
        <v>39.027494808321961</v>
      </c>
      <c r="M1002" s="101">
        <f>Table1[[#This Row],[Size of land (m2)]]*Table1[[#This Row],[Land Unit Rate ($/m2)]]</f>
        <v>0</v>
      </c>
      <c r="N1002" s="261">
        <v>2021</v>
      </c>
      <c r="O1002" s="219">
        <f>ROUND(IF(Table1[[#This Row],[Valuation Year]]=2016,(Table1[[#This Row],[Total Construction Cost ($)]]+Table1[[#This Row],[Land Value]])*('General Input Sheet'!$G$38/'General Input Sheet'!$G$43),Table1[[#This Row],[Total Construction Cost ($)]]+Table1[[#This Row],[Land Value]]),0)</f>
        <v>145890</v>
      </c>
      <c r="P1002" s="139" t="str" cm="1">
        <f t="array" ref="P1002">_xlfn.IFS(Table1[[#This Row],[Asset Class]]&lt;&gt;"Local","y",P$11=$E1002,"y",Table1[[#This Row],[Asset Class]]="Local","")</f>
        <v/>
      </c>
      <c r="Q1002" s="99" t="str" cm="1">
        <f t="array" ref="Q1002">_xlfn.IFS(Table1[[#This Row],[Asset Class]]&lt;&gt;"Local","y",Q$11=$E1002,"y",Table1[[#This Row],[Asset Class]]="Local","")</f>
        <v/>
      </c>
      <c r="R1002" s="99" t="str" cm="1">
        <f t="array" ref="R1002">_xlfn.IFS(Table1[[#This Row],[Asset Class]]&lt;&gt;"Local","y",R$11=$E1002,"y",Table1[[#This Row],[Asset Class]]="Local","")</f>
        <v>y</v>
      </c>
      <c r="S1002" s="358" t="str" cm="1">
        <f t="array" ref="S1002">_xlfn.IFS(Table1[[#This Row],[Asset Class]]&lt;&gt;"Local","y",S$11=$E1002,"y",Table1[[#This Row],[Asset Class]]="Local","")</f>
        <v/>
      </c>
      <c r="U1002" s="109" t="str">
        <f>IF(Table1[[#This Row],[Asset Class]]&lt;&gt;"Local",0.25,IF(P1002="y",1,""))</f>
        <v/>
      </c>
      <c r="V1002" s="435" t="str">
        <f>IF(Table1[[#This Row],[Asset Class]]&lt;&gt;"Local",0.25,IF(Q1002="y",1,""))</f>
        <v/>
      </c>
      <c r="W1002" s="435">
        <f>IF(Table1[[#This Row],[Asset Class]]&lt;&gt;"Local",0.25,IF(R1002="y",1,""))</f>
        <v>1</v>
      </c>
      <c r="X1002" s="435" t="str">
        <f>IF(Table1[[#This Row],[Asset Class]]&lt;&gt;"Local",0.25,IF(S1002="y",1,""))</f>
        <v/>
      </c>
      <c r="Y1002" s="109">
        <f t="shared" si="91"/>
        <v>1</v>
      </c>
      <c r="AA1002" s="274" t="str">
        <f t="shared" si="92"/>
        <v/>
      </c>
      <c r="AB1002" s="275" t="str">
        <f t="shared" si="93"/>
        <v/>
      </c>
      <c r="AC1002" s="275">
        <f t="shared" si="94"/>
        <v>145890</v>
      </c>
      <c r="AD1002" s="275" t="str">
        <f t="shared" si="95"/>
        <v/>
      </c>
      <c r="AE1002" s="276">
        <f t="shared" si="96"/>
        <v>145890</v>
      </c>
    </row>
    <row r="1003" spans="2:31">
      <c r="B1003" s="227" t="s">
        <v>1700</v>
      </c>
      <c r="C1003" s="228" t="s">
        <v>1701</v>
      </c>
      <c r="D1003" s="228" t="s">
        <v>105</v>
      </c>
      <c r="E1003" s="228" t="s">
        <v>101</v>
      </c>
      <c r="F1003" s="258" t="s">
        <v>102</v>
      </c>
      <c r="G1003" s="374">
        <v>0.5</v>
      </c>
      <c r="H1003" s="377">
        <v>16965.940991860531</v>
      </c>
      <c r="I1003" s="382">
        <v>452.87898632773505</v>
      </c>
      <c r="J1003" s="349">
        <f>Table1[[#This Row],[Embellishment Area (m2)]]*Table1[[#This Row],[Construction Unit Rate ($/m)]]*Table1[[#This Row],[Embellishment Area Factor]]</f>
        <v>3841759.0792449825</v>
      </c>
      <c r="K1003" s="263">
        <v>0</v>
      </c>
      <c r="L1003" s="354">
        <v>140.14546069071523</v>
      </c>
      <c r="M1003" s="101">
        <f>Table1[[#This Row],[Size of land (m2)]]*Table1[[#This Row],[Land Unit Rate ($/m2)]]</f>
        <v>0</v>
      </c>
      <c r="N1003" s="261">
        <v>2021</v>
      </c>
      <c r="O1003" s="219">
        <f>ROUND(IF(Table1[[#This Row],[Valuation Year]]=2016,(Table1[[#This Row],[Total Construction Cost ($)]]+Table1[[#This Row],[Land Value]])*('General Input Sheet'!$G$38/'General Input Sheet'!$G$43),Table1[[#This Row],[Total Construction Cost ($)]]+Table1[[#This Row],[Land Value]]),0)</f>
        <v>3841759</v>
      </c>
      <c r="P1003" s="139" t="str" cm="1">
        <f t="array" ref="P1003">_xlfn.IFS(Table1[[#This Row],[Asset Class]]&lt;&gt;"Local","y",P$11=$E1003,"y",Table1[[#This Row],[Asset Class]]="Local","")</f>
        <v>y</v>
      </c>
      <c r="Q1003" s="99" t="str" cm="1">
        <f t="array" ref="Q1003">_xlfn.IFS(Table1[[#This Row],[Asset Class]]&lt;&gt;"Local","y",Q$11=$E1003,"y",Table1[[#This Row],[Asset Class]]="Local","")</f>
        <v>y</v>
      </c>
      <c r="R1003" s="99" t="str" cm="1">
        <f t="array" ref="R1003">_xlfn.IFS(Table1[[#This Row],[Asset Class]]&lt;&gt;"Local","y",R$11=$E1003,"y",Table1[[#This Row],[Asset Class]]="Local","")</f>
        <v>y</v>
      </c>
      <c r="S1003" s="358" t="str" cm="1">
        <f t="array" ref="S1003">_xlfn.IFS(Table1[[#This Row],[Asset Class]]&lt;&gt;"Local","y",S$11=$E1003,"y",Table1[[#This Row],[Asset Class]]="Local","")</f>
        <v>y</v>
      </c>
      <c r="U1003" s="109">
        <f>IF(Table1[[#This Row],[Asset Class]]&lt;&gt;"Local",0.25,IF(P1003="y",1,""))</f>
        <v>0.25</v>
      </c>
      <c r="V1003" s="435">
        <f>IF(Table1[[#This Row],[Asset Class]]&lt;&gt;"Local",0.25,IF(Q1003="y",1,""))</f>
        <v>0.25</v>
      </c>
      <c r="W1003" s="435">
        <f>IF(Table1[[#This Row],[Asset Class]]&lt;&gt;"Local",0.25,IF(R1003="y",1,""))</f>
        <v>0.25</v>
      </c>
      <c r="X1003" s="435">
        <f>IF(Table1[[#This Row],[Asset Class]]&lt;&gt;"Local",0.25,IF(S1003="y",1,""))</f>
        <v>0.25</v>
      </c>
      <c r="Y1003" s="109">
        <f t="shared" si="91"/>
        <v>1</v>
      </c>
      <c r="AA1003" s="274">
        <f t="shared" si="92"/>
        <v>960439.75</v>
      </c>
      <c r="AB1003" s="275">
        <f t="shared" si="93"/>
        <v>960439.75</v>
      </c>
      <c r="AC1003" s="275">
        <f t="shared" si="94"/>
        <v>960439.75</v>
      </c>
      <c r="AD1003" s="275">
        <f t="shared" si="95"/>
        <v>960439.75</v>
      </c>
      <c r="AE1003" s="276">
        <f t="shared" si="96"/>
        <v>3841759</v>
      </c>
    </row>
    <row r="1004" spans="2:31">
      <c r="B1004" s="227" t="s">
        <v>1702</v>
      </c>
      <c r="C1004" s="228" t="s">
        <v>1703</v>
      </c>
      <c r="D1004" s="228" t="s">
        <v>110</v>
      </c>
      <c r="E1004" s="228" t="s">
        <v>101</v>
      </c>
      <c r="F1004" s="258" t="s">
        <v>102</v>
      </c>
      <c r="G1004" s="374">
        <v>0.5</v>
      </c>
      <c r="H1004" s="377">
        <v>2654.8509464116919</v>
      </c>
      <c r="I1004" s="382">
        <v>143.96305955739601</v>
      </c>
      <c r="J1004" s="349">
        <f>Table1[[#This Row],[Embellishment Area (m2)]]*Table1[[#This Row],[Construction Unit Rate ($/m)]]*Table1[[#This Row],[Embellishment Area Factor]]</f>
        <v>191100.23245713778</v>
      </c>
      <c r="K1004" s="263">
        <v>0</v>
      </c>
      <c r="L1004" s="354">
        <v>39.027494808321961</v>
      </c>
      <c r="M1004" s="101">
        <f>Table1[[#This Row],[Size of land (m2)]]*Table1[[#This Row],[Land Unit Rate ($/m2)]]</f>
        <v>0</v>
      </c>
      <c r="N1004" s="261">
        <v>2021</v>
      </c>
      <c r="O1004" s="219">
        <f>ROUND(IF(Table1[[#This Row],[Valuation Year]]=2016,(Table1[[#This Row],[Total Construction Cost ($)]]+Table1[[#This Row],[Land Value]])*('General Input Sheet'!$G$38/'General Input Sheet'!$G$43),Table1[[#This Row],[Total Construction Cost ($)]]+Table1[[#This Row],[Land Value]]),0)</f>
        <v>191100</v>
      </c>
      <c r="P1004" s="139" t="str" cm="1">
        <f t="array" ref="P1004">_xlfn.IFS(Table1[[#This Row],[Asset Class]]&lt;&gt;"Local","y",P$11=$E1004,"y",Table1[[#This Row],[Asset Class]]="Local","")</f>
        <v/>
      </c>
      <c r="Q1004" s="99" t="str" cm="1">
        <f t="array" ref="Q1004">_xlfn.IFS(Table1[[#This Row],[Asset Class]]&lt;&gt;"Local","y",Q$11=$E1004,"y",Table1[[#This Row],[Asset Class]]="Local","")</f>
        <v/>
      </c>
      <c r="R1004" s="99" t="str" cm="1">
        <f t="array" ref="R1004">_xlfn.IFS(Table1[[#This Row],[Asset Class]]&lt;&gt;"Local","y",R$11=$E1004,"y",Table1[[#This Row],[Asset Class]]="Local","")</f>
        <v>y</v>
      </c>
      <c r="S1004" s="358" t="str" cm="1">
        <f t="array" ref="S1004">_xlfn.IFS(Table1[[#This Row],[Asset Class]]&lt;&gt;"Local","y",S$11=$E1004,"y",Table1[[#This Row],[Asset Class]]="Local","")</f>
        <v/>
      </c>
      <c r="U1004" s="109" t="str">
        <f>IF(Table1[[#This Row],[Asset Class]]&lt;&gt;"Local",0.25,IF(P1004="y",1,""))</f>
        <v/>
      </c>
      <c r="V1004" s="435" t="str">
        <f>IF(Table1[[#This Row],[Asset Class]]&lt;&gt;"Local",0.25,IF(Q1004="y",1,""))</f>
        <v/>
      </c>
      <c r="W1004" s="435">
        <f>IF(Table1[[#This Row],[Asset Class]]&lt;&gt;"Local",0.25,IF(R1004="y",1,""))</f>
        <v>1</v>
      </c>
      <c r="X1004" s="435" t="str">
        <f>IF(Table1[[#This Row],[Asset Class]]&lt;&gt;"Local",0.25,IF(S1004="y",1,""))</f>
        <v/>
      </c>
      <c r="Y1004" s="109">
        <f t="shared" si="91"/>
        <v>1</v>
      </c>
      <c r="AA1004" s="274" t="str">
        <f t="shared" si="92"/>
        <v/>
      </c>
      <c r="AB1004" s="275" t="str">
        <f t="shared" si="93"/>
        <v/>
      </c>
      <c r="AC1004" s="275">
        <f t="shared" si="94"/>
        <v>191100</v>
      </c>
      <c r="AD1004" s="275" t="str">
        <f t="shared" si="95"/>
        <v/>
      </c>
      <c r="AE1004" s="276">
        <f t="shared" si="96"/>
        <v>191100</v>
      </c>
    </row>
    <row r="1005" spans="2:31">
      <c r="B1005" s="227" t="s">
        <v>1704</v>
      </c>
      <c r="C1005" s="228" t="s">
        <v>1705</v>
      </c>
      <c r="D1005" s="228" t="s">
        <v>105</v>
      </c>
      <c r="E1005" s="228" t="s">
        <v>101</v>
      </c>
      <c r="F1005" s="258" t="s">
        <v>102</v>
      </c>
      <c r="G1005" s="374">
        <v>0.5</v>
      </c>
      <c r="H1005" s="377">
        <v>33981.552151406599</v>
      </c>
      <c r="I1005" s="382">
        <v>452.87898632773505</v>
      </c>
      <c r="J1005" s="349">
        <f>Table1[[#This Row],[Embellishment Area (m2)]]*Table1[[#This Row],[Construction Unit Rate ($/m)]]*Table1[[#This Row],[Embellishment Area Factor]]</f>
        <v>7694765.4460860426</v>
      </c>
      <c r="K1005" s="263">
        <v>0</v>
      </c>
      <c r="L1005" s="354">
        <v>140.14546069071523</v>
      </c>
      <c r="M1005" s="101">
        <f>Table1[[#This Row],[Size of land (m2)]]*Table1[[#This Row],[Land Unit Rate ($/m2)]]</f>
        <v>0</v>
      </c>
      <c r="N1005" s="261">
        <v>2021</v>
      </c>
      <c r="O1005" s="219">
        <f>ROUND(IF(Table1[[#This Row],[Valuation Year]]=2016,(Table1[[#This Row],[Total Construction Cost ($)]]+Table1[[#This Row],[Land Value]])*('General Input Sheet'!$G$38/'General Input Sheet'!$G$43),Table1[[#This Row],[Total Construction Cost ($)]]+Table1[[#This Row],[Land Value]]),0)</f>
        <v>7694765</v>
      </c>
      <c r="P1005" s="139" t="str" cm="1">
        <f t="array" ref="P1005">_xlfn.IFS(Table1[[#This Row],[Asset Class]]&lt;&gt;"Local","y",P$11=$E1005,"y",Table1[[#This Row],[Asset Class]]="Local","")</f>
        <v>y</v>
      </c>
      <c r="Q1005" s="99" t="str" cm="1">
        <f t="array" ref="Q1005">_xlfn.IFS(Table1[[#This Row],[Asset Class]]&lt;&gt;"Local","y",Q$11=$E1005,"y",Table1[[#This Row],[Asset Class]]="Local","")</f>
        <v>y</v>
      </c>
      <c r="R1005" s="99" t="str" cm="1">
        <f t="array" ref="R1005">_xlfn.IFS(Table1[[#This Row],[Asset Class]]&lt;&gt;"Local","y",R$11=$E1005,"y",Table1[[#This Row],[Asset Class]]="Local","")</f>
        <v>y</v>
      </c>
      <c r="S1005" s="358" t="str" cm="1">
        <f t="array" ref="S1005">_xlfn.IFS(Table1[[#This Row],[Asset Class]]&lt;&gt;"Local","y",S$11=$E1005,"y",Table1[[#This Row],[Asset Class]]="Local","")</f>
        <v>y</v>
      </c>
      <c r="U1005" s="109">
        <f>IF(Table1[[#This Row],[Asset Class]]&lt;&gt;"Local",0.25,IF(P1005="y",1,""))</f>
        <v>0.25</v>
      </c>
      <c r="V1005" s="435">
        <f>IF(Table1[[#This Row],[Asset Class]]&lt;&gt;"Local",0.25,IF(Q1005="y",1,""))</f>
        <v>0.25</v>
      </c>
      <c r="W1005" s="435">
        <f>IF(Table1[[#This Row],[Asset Class]]&lt;&gt;"Local",0.25,IF(R1005="y",1,""))</f>
        <v>0.25</v>
      </c>
      <c r="X1005" s="435">
        <f>IF(Table1[[#This Row],[Asset Class]]&lt;&gt;"Local",0.25,IF(S1005="y",1,""))</f>
        <v>0.25</v>
      </c>
      <c r="Y1005" s="109">
        <f t="shared" si="91"/>
        <v>1</v>
      </c>
      <c r="AA1005" s="274">
        <f t="shared" si="92"/>
        <v>1923691.25</v>
      </c>
      <c r="AB1005" s="275">
        <f t="shared" si="93"/>
        <v>1923691.25</v>
      </c>
      <c r="AC1005" s="275">
        <f t="shared" si="94"/>
        <v>1923691.25</v>
      </c>
      <c r="AD1005" s="275">
        <f t="shared" si="95"/>
        <v>1923691.25</v>
      </c>
      <c r="AE1005" s="276">
        <f t="shared" si="96"/>
        <v>7694765</v>
      </c>
    </row>
    <row r="1006" spans="2:31">
      <c r="B1006" s="227" t="s">
        <v>1706</v>
      </c>
      <c r="C1006" s="228" t="s">
        <v>1707</v>
      </c>
      <c r="D1006" s="228" t="s">
        <v>110</v>
      </c>
      <c r="E1006" s="228" t="s">
        <v>101</v>
      </c>
      <c r="F1006" s="258" t="s">
        <v>102</v>
      </c>
      <c r="G1006" s="374">
        <v>0.5</v>
      </c>
      <c r="H1006" s="377">
        <v>28952.233280897792</v>
      </c>
      <c r="I1006" s="382">
        <v>143.96305955739601</v>
      </c>
      <c r="J1006" s="349">
        <f>Table1[[#This Row],[Embellishment Area (m2)]]*Table1[[#This Row],[Construction Unit Rate ($/m)]]*Table1[[#This Row],[Embellishment Area Factor]]</f>
        <v>2084026.0420687557</v>
      </c>
      <c r="K1006" s="263">
        <v>0</v>
      </c>
      <c r="L1006" s="354">
        <v>39.027494808321961</v>
      </c>
      <c r="M1006" s="101">
        <f>Table1[[#This Row],[Size of land (m2)]]*Table1[[#This Row],[Land Unit Rate ($/m2)]]</f>
        <v>0</v>
      </c>
      <c r="N1006" s="261">
        <v>2021</v>
      </c>
      <c r="O1006" s="219">
        <f>ROUND(IF(Table1[[#This Row],[Valuation Year]]=2016,(Table1[[#This Row],[Total Construction Cost ($)]]+Table1[[#This Row],[Land Value]])*('General Input Sheet'!$G$38/'General Input Sheet'!$G$43),Table1[[#This Row],[Total Construction Cost ($)]]+Table1[[#This Row],[Land Value]]),0)</f>
        <v>2084026</v>
      </c>
      <c r="P1006" s="139" t="str" cm="1">
        <f t="array" ref="P1006">_xlfn.IFS(Table1[[#This Row],[Asset Class]]&lt;&gt;"Local","y",P$11=$E1006,"y",Table1[[#This Row],[Asset Class]]="Local","")</f>
        <v/>
      </c>
      <c r="Q1006" s="99" t="str" cm="1">
        <f t="array" ref="Q1006">_xlfn.IFS(Table1[[#This Row],[Asset Class]]&lt;&gt;"Local","y",Q$11=$E1006,"y",Table1[[#This Row],[Asset Class]]="Local","")</f>
        <v/>
      </c>
      <c r="R1006" s="99" t="str" cm="1">
        <f t="array" ref="R1006">_xlfn.IFS(Table1[[#This Row],[Asset Class]]&lt;&gt;"Local","y",R$11=$E1006,"y",Table1[[#This Row],[Asset Class]]="Local","")</f>
        <v>y</v>
      </c>
      <c r="S1006" s="358" t="str" cm="1">
        <f t="array" ref="S1006">_xlfn.IFS(Table1[[#This Row],[Asset Class]]&lt;&gt;"Local","y",S$11=$E1006,"y",Table1[[#This Row],[Asset Class]]="Local","")</f>
        <v/>
      </c>
      <c r="U1006" s="109" t="str">
        <f>IF(Table1[[#This Row],[Asset Class]]&lt;&gt;"Local",0.25,IF(P1006="y",1,""))</f>
        <v/>
      </c>
      <c r="V1006" s="435" t="str">
        <f>IF(Table1[[#This Row],[Asset Class]]&lt;&gt;"Local",0.25,IF(Q1006="y",1,""))</f>
        <v/>
      </c>
      <c r="W1006" s="435">
        <f>IF(Table1[[#This Row],[Asset Class]]&lt;&gt;"Local",0.25,IF(R1006="y",1,""))</f>
        <v>1</v>
      </c>
      <c r="X1006" s="435" t="str">
        <f>IF(Table1[[#This Row],[Asset Class]]&lt;&gt;"Local",0.25,IF(S1006="y",1,""))</f>
        <v/>
      </c>
      <c r="Y1006" s="109">
        <f t="shared" si="91"/>
        <v>1</v>
      </c>
      <c r="AA1006" s="274" t="str">
        <f t="shared" si="92"/>
        <v/>
      </c>
      <c r="AB1006" s="275" t="str">
        <f t="shared" si="93"/>
        <v/>
      </c>
      <c r="AC1006" s="275">
        <f t="shared" si="94"/>
        <v>2084026</v>
      </c>
      <c r="AD1006" s="275" t="str">
        <f t="shared" si="95"/>
        <v/>
      </c>
      <c r="AE1006" s="276">
        <f t="shared" si="96"/>
        <v>2084026</v>
      </c>
    </row>
    <row r="1007" spans="2:31">
      <c r="B1007" s="227" t="s">
        <v>1708</v>
      </c>
      <c r="C1007" s="228" t="s">
        <v>1709</v>
      </c>
      <c r="D1007" s="228" t="s">
        <v>110</v>
      </c>
      <c r="E1007" s="228" t="s">
        <v>101</v>
      </c>
      <c r="F1007" s="258" t="s">
        <v>102</v>
      </c>
      <c r="G1007" s="374">
        <v>0.5</v>
      </c>
      <c r="H1007" s="377">
        <v>2296.9275465893156</v>
      </c>
      <c r="I1007" s="382">
        <v>143.96305955739601</v>
      </c>
      <c r="J1007" s="349">
        <f>Table1[[#This Row],[Embellishment Area (m2)]]*Table1[[#This Row],[Construction Unit Rate ($/m)]]*Table1[[#This Row],[Embellishment Area Factor]]</f>
        <v>165336.35859433058</v>
      </c>
      <c r="K1007" s="263">
        <v>0</v>
      </c>
      <c r="L1007" s="354">
        <v>39.027494808321961</v>
      </c>
      <c r="M1007" s="101">
        <f>Table1[[#This Row],[Size of land (m2)]]*Table1[[#This Row],[Land Unit Rate ($/m2)]]</f>
        <v>0</v>
      </c>
      <c r="N1007" s="261">
        <v>2021</v>
      </c>
      <c r="O1007" s="219">
        <f>ROUND(IF(Table1[[#This Row],[Valuation Year]]=2016,(Table1[[#This Row],[Total Construction Cost ($)]]+Table1[[#This Row],[Land Value]])*('General Input Sheet'!$G$38/'General Input Sheet'!$G$43),Table1[[#This Row],[Total Construction Cost ($)]]+Table1[[#This Row],[Land Value]]),0)</f>
        <v>165336</v>
      </c>
      <c r="P1007" s="139" t="str" cm="1">
        <f t="array" ref="P1007">_xlfn.IFS(Table1[[#This Row],[Asset Class]]&lt;&gt;"Local","y",P$11=$E1007,"y",Table1[[#This Row],[Asset Class]]="Local","")</f>
        <v/>
      </c>
      <c r="Q1007" s="99" t="str" cm="1">
        <f t="array" ref="Q1007">_xlfn.IFS(Table1[[#This Row],[Asset Class]]&lt;&gt;"Local","y",Q$11=$E1007,"y",Table1[[#This Row],[Asset Class]]="Local","")</f>
        <v/>
      </c>
      <c r="R1007" s="99" t="str" cm="1">
        <f t="array" ref="R1007">_xlfn.IFS(Table1[[#This Row],[Asset Class]]&lt;&gt;"Local","y",R$11=$E1007,"y",Table1[[#This Row],[Asset Class]]="Local","")</f>
        <v>y</v>
      </c>
      <c r="S1007" s="358" t="str" cm="1">
        <f t="array" ref="S1007">_xlfn.IFS(Table1[[#This Row],[Asset Class]]&lt;&gt;"Local","y",S$11=$E1007,"y",Table1[[#This Row],[Asset Class]]="Local","")</f>
        <v/>
      </c>
      <c r="U1007" s="109" t="str">
        <f>IF(Table1[[#This Row],[Asset Class]]&lt;&gt;"Local",0.25,IF(P1007="y",1,""))</f>
        <v/>
      </c>
      <c r="V1007" s="435" t="str">
        <f>IF(Table1[[#This Row],[Asset Class]]&lt;&gt;"Local",0.25,IF(Q1007="y",1,""))</f>
        <v/>
      </c>
      <c r="W1007" s="435">
        <f>IF(Table1[[#This Row],[Asset Class]]&lt;&gt;"Local",0.25,IF(R1007="y",1,""))</f>
        <v>1</v>
      </c>
      <c r="X1007" s="435" t="str">
        <f>IF(Table1[[#This Row],[Asset Class]]&lt;&gt;"Local",0.25,IF(S1007="y",1,""))</f>
        <v/>
      </c>
      <c r="Y1007" s="109">
        <f t="shared" si="91"/>
        <v>1</v>
      </c>
      <c r="AA1007" s="274" t="str">
        <f t="shared" si="92"/>
        <v/>
      </c>
      <c r="AB1007" s="275" t="str">
        <f t="shared" si="93"/>
        <v/>
      </c>
      <c r="AC1007" s="275">
        <f t="shared" si="94"/>
        <v>165336</v>
      </c>
      <c r="AD1007" s="275" t="str">
        <f t="shared" si="95"/>
        <v/>
      </c>
      <c r="AE1007" s="276">
        <f t="shared" si="96"/>
        <v>165336</v>
      </c>
    </row>
    <row r="1008" spans="2:31">
      <c r="B1008" s="227" t="s">
        <v>1710</v>
      </c>
      <c r="C1008" s="228" t="s">
        <v>1711</v>
      </c>
      <c r="D1008" s="228" t="s">
        <v>110</v>
      </c>
      <c r="E1008" s="228" t="s">
        <v>101</v>
      </c>
      <c r="F1008" s="258" t="s">
        <v>107</v>
      </c>
      <c r="G1008" s="374">
        <v>0.5</v>
      </c>
      <c r="H1008" s="377">
        <v>10629.231521049265</v>
      </c>
      <c r="I1008" s="382">
        <v>143.96305955739601</v>
      </c>
      <c r="J1008" s="349">
        <f>Table1[[#This Row],[Embellishment Area (m2)]]*Table1[[#This Row],[Construction Unit Rate ($/m)]]*Table1[[#This Row],[Embellishment Area Factor]]</f>
        <v>765108.34525708319</v>
      </c>
      <c r="K1008" s="263">
        <v>0</v>
      </c>
      <c r="L1008" s="354">
        <v>39.027494808321961</v>
      </c>
      <c r="M1008" s="101">
        <f>Table1[[#This Row],[Size of land (m2)]]*Table1[[#This Row],[Land Unit Rate ($/m2)]]</f>
        <v>0</v>
      </c>
      <c r="N1008" s="261">
        <v>2021</v>
      </c>
      <c r="O1008" s="219">
        <f>ROUND(IF(Table1[[#This Row],[Valuation Year]]=2016,(Table1[[#This Row],[Total Construction Cost ($)]]+Table1[[#This Row],[Land Value]])*('General Input Sheet'!$G$38/'General Input Sheet'!$G$43),Table1[[#This Row],[Total Construction Cost ($)]]+Table1[[#This Row],[Land Value]]),0)</f>
        <v>765108</v>
      </c>
      <c r="P1008" s="139" t="str" cm="1">
        <f t="array" ref="P1008">_xlfn.IFS(Table1[[#This Row],[Asset Class]]&lt;&gt;"Local","y",P$11=$E1008,"y",Table1[[#This Row],[Asset Class]]="Local","")</f>
        <v/>
      </c>
      <c r="Q1008" s="99" t="str" cm="1">
        <f t="array" ref="Q1008">_xlfn.IFS(Table1[[#This Row],[Asset Class]]&lt;&gt;"Local","y",Q$11=$E1008,"y",Table1[[#This Row],[Asset Class]]="Local","")</f>
        <v/>
      </c>
      <c r="R1008" s="99" t="str" cm="1">
        <f t="array" ref="R1008">_xlfn.IFS(Table1[[#This Row],[Asset Class]]&lt;&gt;"Local","y",R$11=$E1008,"y",Table1[[#This Row],[Asset Class]]="Local","")</f>
        <v>y</v>
      </c>
      <c r="S1008" s="358" t="str" cm="1">
        <f t="array" ref="S1008">_xlfn.IFS(Table1[[#This Row],[Asset Class]]&lt;&gt;"Local","y",S$11=$E1008,"y",Table1[[#This Row],[Asset Class]]="Local","")</f>
        <v/>
      </c>
      <c r="U1008" s="109" t="str">
        <f>IF(Table1[[#This Row],[Asset Class]]&lt;&gt;"Local",0.25,IF(P1008="y",1,""))</f>
        <v/>
      </c>
      <c r="V1008" s="435" t="str">
        <f>IF(Table1[[#This Row],[Asset Class]]&lt;&gt;"Local",0.25,IF(Q1008="y",1,""))</f>
        <v/>
      </c>
      <c r="W1008" s="435">
        <f>IF(Table1[[#This Row],[Asset Class]]&lt;&gt;"Local",0.25,IF(R1008="y",1,""))</f>
        <v>1</v>
      </c>
      <c r="X1008" s="435" t="str">
        <f>IF(Table1[[#This Row],[Asset Class]]&lt;&gt;"Local",0.25,IF(S1008="y",1,""))</f>
        <v/>
      </c>
      <c r="Y1008" s="109">
        <f t="shared" si="91"/>
        <v>1</v>
      </c>
      <c r="AA1008" s="274" t="str">
        <f t="shared" si="92"/>
        <v/>
      </c>
      <c r="AB1008" s="275" t="str">
        <f t="shared" si="93"/>
        <v/>
      </c>
      <c r="AC1008" s="275">
        <f t="shared" si="94"/>
        <v>765108</v>
      </c>
      <c r="AD1008" s="275" t="str">
        <f t="shared" si="95"/>
        <v/>
      </c>
      <c r="AE1008" s="276">
        <f t="shared" si="96"/>
        <v>765108</v>
      </c>
    </row>
    <row r="1009" spans="2:31">
      <c r="B1009" s="227" t="s">
        <v>1710</v>
      </c>
      <c r="C1009" s="228" t="s">
        <v>1712</v>
      </c>
      <c r="D1009" s="228" t="s">
        <v>110</v>
      </c>
      <c r="E1009" s="228" t="s">
        <v>101</v>
      </c>
      <c r="F1009" s="258" t="s">
        <v>102</v>
      </c>
      <c r="G1009" s="374">
        <v>0.5</v>
      </c>
      <c r="H1009" s="377">
        <v>24228.093697337306</v>
      </c>
      <c r="I1009" s="382">
        <v>143.96305955739601</v>
      </c>
      <c r="J1009" s="349">
        <f>Table1[[#This Row],[Embellishment Area (m2)]]*Table1[[#This Row],[Construction Unit Rate ($/m)]]*Table1[[#This Row],[Embellishment Area Factor]]</f>
        <v>1743975.2479559707</v>
      </c>
      <c r="K1009" s="263">
        <v>0</v>
      </c>
      <c r="L1009" s="354">
        <v>39.027494808321961</v>
      </c>
      <c r="M1009" s="101">
        <f>Table1[[#This Row],[Size of land (m2)]]*Table1[[#This Row],[Land Unit Rate ($/m2)]]</f>
        <v>0</v>
      </c>
      <c r="N1009" s="261">
        <v>2021</v>
      </c>
      <c r="O1009" s="219">
        <f>ROUND(IF(Table1[[#This Row],[Valuation Year]]=2016,(Table1[[#This Row],[Total Construction Cost ($)]]+Table1[[#This Row],[Land Value]])*('General Input Sheet'!$G$38/'General Input Sheet'!$G$43),Table1[[#This Row],[Total Construction Cost ($)]]+Table1[[#This Row],[Land Value]]),0)</f>
        <v>1743975</v>
      </c>
      <c r="P1009" s="139" t="str" cm="1">
        <f t="array" ref="P1009">_xlfn.IFS(Table1[[#This Row],[Asset Class]]&lt;&gt;"Local","y",P$11=$E1009,"y",Table1[[#This Row],[Asset Class]]="Local","")</f>
        <v/>
      </c>
      <c r="Q1009" s="99" t="str" cm="1">
        <f t="array" ref="Q1009">_xlfn.IFS(Table1[[#This Row],[Asset Class]]&lt;&gt;"Local","y",Q$11=$E1009,"y",Table1[[#This Row],[Asset Class]]="Local","")</f>
        <v/>
      </c>
      <c r="R1009" s="99" t="str" cm="1">
        <f t="array" ref="R1009">_xlfn.IFS(Table1[[#This Row],[Asset Class]]&lt;&gt;"Local","y",R$11=$E1009,"y",Table1[[#This Row],[Asset Class]]="Local","")</f>
        <v>y</v>
      </c>
      <c r="S1009" s="358" t="str" cm="1">
        <f t="array" ref="S1009">_xlfn.IFS(Table1[[#This Row],[Asset Class]]&lt;&gt;"Local","y",S$11=$E1009,"y",Table1[[#This Row],[Asset Class]]="Local","")</f>
        <v/>
      </c>
      <c r="U1009" s="109" t="str">
        <f>IF(Table1[[#This Row],[Asset Class]]&lt;&gt;"Local",0.25,IF(P1009="y",1,""))</f>
        <v/>
      </c>
      <c r="V1009" s="435" t="str">
        <f>IF(Table1[[#This Row],[Asset Class]]&lt;&gt;"Local",0.25,IF(Q1009="y",1,""))</f>
        <v/>
      </c>
      <c r="W1009" s="435">
        <f>IF(Table1[[#This Row],[Asset Class]]&lt;&gt;"Local",0.25,IF(R1009="y",1,""))</f>
        <v>1</v>
      </c>
      <c r="X1009" s="435" t="str">
        <f>IF(Table1[[#This Row],[Asset Class]]&lt;&gt;"Local",0.25,IF(S1009="y",1,""))</f>
        <v/>
      </c>
      <c r="Y1009" s="109">
        <f t="shared" si="91"/>
        <v>1</v>
      </c>
      <c r="AA1009" s="274" t="str">
        <f t="shared" si="92"/>
        <v/>
      </c>
      <c r="AB1009" s="275" t="str">
        <f t="shared" si="93"/>
        <v/>
      </c>
      <c r="AC1009" s="275">
        <f t="shared" si="94"/>
        <v>1743975</v>
      </c>
      <c r="AD1009" s="275" t="str">
        <f t="shared" si="95"/>
        <v/>
      </c>
      <c r="AE1009" s="276">
        <f t="shared" si="96"/>
        <v>1743975</v>
      </c>
    </row>
    <row r="1010" spans="2:31">
      <c r="B1010" s="227" t="s">
        <v>1713</v>
      </c>
      <c r="C1010" s="228" t="s">
        <v>1714</v>
      </c>
      <c r="D1010" s="228" t="s">
        <v>110</v>
      </c>
      <c r="E1010" s="228" t="s">
        <v>101</v>
      </c>
      <c r="F1010" s="258" t="s">
        <v>102</v>
      </c>
      <c r="G1010" s="374">
        <v>0.5</v>
      </c>
      <c r="H1010" s="377">
        <v>29823.704496884791</v>
      </c>
      <c r="I1010" s="382">
        <v>143.96305955739601</v>
      </c>
      <c r="J1010" s="349">
        <f>Table1[[#This Row],[Embellishment Area (m2)]]*Table1[[#This Row],[Construction Unit Rate ($/m)]]*Table1[[#This Row],[Embellishment Area Factor]]</f>
        <v>2146755.8733536024</v>
      </c>
      <c r="K1010" s="263">
        <v>0</v>
      </c>
      <c r="L1010" s="354">
        <v>39.027494808321961</v>
      </c>
      <c r="M1010" s="101">
        <f>Table1[[#This Row],[Size of land (m2)]]*Table1[[#This Row],[Land Unit Rate ($/m2)]]</f>
        <v>0</v>
      </c>
      <c r="N1010" s="261">
        <v>2021</v>
      </c>
      <c r="O1010" s="219">
        <f>ROUND(IF(Table1[[#This Row],[Valuation Year]]=2016,(Table1[[#This Row],[Total Construction Cost ($)]]+Table1[[#This Row],[Land Value]])*('General Input Sheet'!$G$38/'General Input Sheet'!$G$43),Table1[[#This Row],[Total Construction Cost ($)]]+Table1[[#This Row],[Land Value]]),0)</f>
        <v>2146756</v>
      </c>
      <c r="P1010" s="139" t="str" cm="1">
        <f t="array" ref="P1010">_xlfn.IFS(Table1[[#This Row],[Asset Class]]&lt;&gt;"Local","y",P$11=$E1010,"y",Table1[[#This Row],[Asset Class]]="Local","")</f>
        <v/>
      </c>
      <c r="Q1010" s="99" t="str" cm="1">
        <f t="array" ref="Q1010">_xlfn.IFS(Table1[[#This Row],[Asset Class]]&lt;&gt;"Local","y",Q$11=$E1010,"y",Table1[[#This Row],[Asset Class]]="Local","")</f>
        <v/>
      </c>
      <c r="R1010" s="99" t="str" cm="1">
        <f t="array" ref="R1010">_xlfn.IFS(Table1[[#This Row],[Asset Class]]&lt;&gt;"Local","y",R$11=$E1010,"y",Table1[[#This Row],[Asset Class]]="Local","")</f>
        <v>y</v>
      </c>
      <c r="S1010" s="358" t="str" cm="1">
        <f t="array" ref="S1010">_xlfn.IFS(Table1[[#This Row],[Asset Class]]&lt;&gt;"Local","y",S$11=$E1010,"y",Table1[[#This Row],[Asset Class]]="Local","")</f>
        <v/>
      </c>
      <c r="U1010" s="109" t="str">
        <f>IF(Table1[[#This Row],[Asset Class]]&lt;&gt;"Local",0.25,IF(P1010="y",1,""))</f>
        <v/>
      </c>
      <c r="V1010" s="435" t="str">
        <f>IF(Table1[[#This Row],[Asset Class]]&lt;&gt;"Local",0.25,IF(Q1010="y",1,""))</f>
        <v/>
      </c>
      <c r="W1010" s="435">
        <f>IF(Table1[[#This Row],[Asset Class]]&lt;&gt;"Local",0.25,IF(R1010="y",1,""))</f>
        <v>1</v>
      </c>
      <c r="X1010" s="435" t="str">
        <f>IF(Table1[[#This Row],[Asset Class]]&lt;&gt;"Local",0.25,IF(S1010="y",1,""))</f>
        <v/>
      </c>
      <c r="Y1010" s="109">
        <f t="shared" si="91"/>
        <v>1</v>
      </c>
      <c r="AA1010" s="274" t="str">
        <f t="shared" si="92"/>
        <v/>
      </c>
      <c r="AB1010" s="275" t="str">
        <f t="shared" si="93"/>
        <v/>
      </c>
      <c r="AC1010" s="275">
        <f t="shared" si="94"/>
        <v>2146756</v>
      </c>
      <c r="AD1010" s="275" t="str">
        <f t="shared" si="95"/>
        <v/>
      </c>
      <c r="AE1010" s="276">
        <f t="shared" si="96"/>
        <v>2146756</v>
      </c>
    </row>
    <row r="1011" spans="2:31">
      <c r="B1011" s="227" t="s">
        <v>1715</v>
      </c>
      <c r="C1011" s="228" t="s">
        <v>1716</v>
      </c>
      <c r="D1011" s="228" t="s">
        <v>110</v>
      </c>
      <c r="E1011" s="228" t="s">
        <v>101</v>
      </c>
      <c r="F1011" s="258" t="s">
        <v>107</v>
      </c>
      <c r="G1011" s="374">
        <v>0.5</v>
      </c>
      <c r="H1011" s="377">
        <v>24063.968272932663</v>
      </c>
      <c r="I1011" s="382">
        <v>143.96305955739601</v>
      </c>
      <c r="J1011" s="349">
        <f>Table1[[#This Row],[Embellishment Area (m2)]]*Table1[[#This Row],[Construction Unit Rate ($/m)]]*Table1[[#This Row],[Embellishment Area Factor]]</f>
        <v>1732161.2488317464</v>
      </c>
      <c r="K1011" s="263">
        <v>48127.936545865326</v>
      </c>
      <c r="L1011" s="354">
        <v>39.027494808321961</v>
      </c>
      <c r="M1011" s="101">
        <f>Table1[[#This Row],[Size of land (m2)]]*Table1[[#This Row],[Land Unit Rate ($/m2)]]</f>
        <v>1878312.7936790078</v>
      </c>
      <c r="N1011" s="261">
        <v>2021</v>
      </c>
      <c r="O1011" s="219">
        <f>ROUND(IF(Table1[[#This Row],[Valuation Year]]=2016,(Table1[[#This Row],[Total Construction Cost ($)]]+Table1[[#This Row],[Land Value]])*('General Input Sheet'!$G$38/'General Input Sheet'!$G$43),Table1[[#This Row],[Total Construction Cost ($)]]+Table1[[#This Row],[Land Value]]),0)</f>
        <v>3610474</v>
      </c>
      <c r="P1011" s="139" t="str" cm="1">
        <f t="array" ref="P1011">_xlfn.IFS(Table1[[#This Row],[Asset Class]]&lt;&gt;"Local","y",P$11=$E1011,"y",Table1[[#This Row],[Asset Class]]="Local","")</f>
        <v/>
      </c>
      <c r="Q1011" s="99" t="str" cm="1">
        <f t="array" ref="Q1011">_xlfn.IFS(Table1[[#This Row],[Asset Class]]&lt;&gt;"Local","y",Q$11=$E1011,"y",Table1[[#This Row],[Asset Class]]="Local","")</f>
        <v/>
      </c>
      <c r="R1011" s="99" t="str" cm="1">
        <f t="array" ref="R1011">_xlfn.IFS(Table1[[#This Row],[Asset Class]]&lt;&gt;"Local","y",R$11=$E1011,"y",Table1[[#This Row],[Asset Class]]="Local","")</f>
        <v>y</v>
      </c>
      <c r="S1011" s="358" t="str" cm="1">
        <f t="array" ref="S1011">_xlfn.IFS(Table1[[#This Row],[Asset Class]]&lt;&gt;"Local","y",S$11=$E1011,"y",Table1[[#This Row],[Asset Class]]="Local","")</f>
        <v/>
      </c>
      <c r="U1011" s="109" t="str">
        <f>IF(Table1[[#This Row],[Asset Class]]&lt;&gt;"Local",0.25,IF(P1011="y",1,""))</f>
        <v/>
      </c>
      <c r="V1011" s="435" t="str">
        <f>IF(Table1[[#This Row],[Asset Class]]&lt;&gt;"Local",0.25,IF(Q1011="y",1,""))</f>
        <v/>
      </c>
      <c r="W1011" s="435">
        <f>IF(Table1[[#This Row],[Asset Class]]&lt;&gt;"Local",0.25,IF(R1011="y",1,""))</f>
        <v>1</v>
      </c>
      <c r="X1011" s="435" t="str">
        <f>IF(Table1[[#This Row],[Asset Class]]&lt;&gt;"Local",0.25,IF(S1011="y",1,""))</f>
        <v/>
      </c>
      <c r="Y1011" s="109">
        <f t="shared" si="91"/>
        <v>1</v>
      </c>
      <c r="AA1011" s="274" t="str">
        <f t="shared" si="92"/>
        <v/>
      </c>
      <c r="AB1011" s="275" t="str">
        <f t="shared" si="93"/>
        <v/>
      </c>
      <c r="AC1011" s="275">
        <f t="shared" si="94"/>
        <v>3610474</v>
      </c>
      <c r="AD1011" s="275" t="str">
        <f t="shared" si="95"/>
        <v/>
      </c>
      <c r="AE1011" s="276">
        <f t="shared" si="96"/>
        <v>3610474</v>
      </c>
    </row>
    <row r="1012" spans="2:31">
      <c r="B1012" s="227" t="s">
        <v>1717</v>
      </c>
      <c r="C1012" s="228" t="s">
        <v>1718</v>
      </c>
      <c r="D1012" s="228" t="s">
        <v>110</v>
      </c>
      <c r="E1012" s="228" t="s">
        <v>106</v>
      </c>
      <c r="F1012" s="258" t="s">
        <v>107</v>
      </c>
      <c r="G1012" s="374">
        <v>0.5</v>
      </c>
      <c r="H1012" s="377">
        <v>69495.643563352045</v>
      </c>
      <c r="I1012" s="382">
        <v>111.62041035606889</v>
      </c>
      <c r="J1012" s="349">
        <f>Table1[[#This Row],[Embellishment Area (m2)]]*Table1[[#This Row],[Construction Unit Rate ($/m)]]*Table1[[#This Row],[Embellishment Area Factor]]</f>
        <v>3878566.1262502265</v>
      </c>
      <c r="K1012" s="263">
        <v>138991.28712670409</v>
      </c>
      <c r="L1012" s="354">
        <v>66.125722619436161</v>
      </c>
      <c r="M1012" s="101">
        <f>Table1[[#This Row],[Size of land (m2)]]*Table1[[#This Row],[Land Unit Rate ($/m2)]]</f>
        <v>9190899.2990588434</v>
      </c>
      <c r="N1012" s="261">
        <v>2021</v>
      </c>
      <c r="O1012" s="219">
        <f>ROUND(IF(Table1[[#This Row],[Valuation Year]]=2016,(Table1[[#This Row],[Total Construction Cost ($)]]+Table1[[#This Row],[Land Value]])*('General Input Sheet'!$G$38/'General Input Sheet'!$G$43),Table1[[#This Row],[Total Construction Cost ($)]]+Table1[[#This Row],[Land Value]]),0)</f>
        <v>13069465</v>
      </c>
      <c r="P1012" s="139" t="str" cm="1">
        <f t="array" ref="P1012">_xlfn.IFS(Table1[[#This Row],[Asset Class]]&lt;&gt;"Local","y",P$11=$E1012,"y",Table1[[#This Row],[Asset Class]]="Local","")</f>
        <v>y</v>
      </c>
      <c r="Q1012" s="99" t="str" cm="1">
        <f t="array" ref="Q1012">_xlfn.IFS(Table1[[#This Row],[Asset Class]]&lt;&gt;"Local","y",Q$11=$E1012,"y",Table1[[#This Row],[Asset Class]]="Local","")</f>
        <v/>
      </c>
      <c r="R1012" s="99" t="str" cm="1">
        <f t="array" ref="R1012">_xlfn.IFS(Table1[[#This Row],[Asset Class]]&lt;&gt;"Local","y",R$11=$E1012,"y",Table1[[#This Row],[Asset Class]]="Local","")</f>
        <v/>
      </c>
      <c r="S1012" s="358" t="str" cm="1">
        <f t="array" ref="S1012">_xlfn.IFS(Table1[[#This Row],[Asset Class]]&lt;&gt;"Local","y",S$11=$E1012,"y",Table1[[#This Row],[Asset Class]]="Local","")</f>
        <v/>
      </c>
      <c r="U1012" s="109">
        <f>IF(Table1[[#This Row],[Asset Class]]&lt;&gt;"Local",0.25,IF(P1012="y",1,""))</f>
        <v>1</v>
      </c>
      <c r="V1012" s="435" t="str">
        <f>IF(Table1[[#This Row],[Asset Class]]&lt;&gt;"Local",0.25,IF(Q1012="y",1,""))</f>
        <v/>
      </c>
      <c r="W1012" s="435" t="str">
        <f>IF(Table1[[#This Row],[Asset Class]]&lt;&gt;"Local",0.25,IF(R1012="y",1,""))</f>
        <v/>
      </c>
      <c r="X1012" s="435" t="str">
        <f>IF(Table1[[#This Row],[Asset Class]]&lt;&gt;"Local",0.25,IF(S1012="y",1,""))</f>
        <v/>
      </c>
      <c r="Y1012" s="109">
        <f t="shared" si="91"/>
        <v>1</v>
      </c>
      <c r="AA1012" s="274">
        <f t="shared" si="92"/>
        <v>13069465</v>
      </c>
      <c r="AB1012" s="275" t="str">
        <f t="shared" si="93"/>
        <v/>
      </c>
      <c r="AC1012" s="275" t="str">
        <f t="shared" si="94"/>
        <v/>
      </c>
      <c r="AD1012" s="275" t="str">
        <f t="shared" si="95"/>
        <v/>
      </c>
      <c r="AE1012" s="276">
        <f t="shared" si="96"/>
        <v>13069465</v>
      </c>
    </row>
    <row r="1013" spans="2:31">
      <c r="B1013" s="227" t="s">
        <v>1719</v>
      </c>
      <c r="C1013" s="228" t="s">
        <v>1720</v>
      </c>
      <c r="D1013" s="228" t="s">
        <v>105</v>
      </c>
      <c r="E1013" s="228" t="s">
        <v>106</v>
      </c>
      <c r="F1013" s="258" t="s">
        <v>135</v>
      </c>
      <c r="G1013" s="374">
        <v>0.5</v>
      </c>
      <c r="H1013" s="377">
        <v>73458.378261119797</v>
      </c>
      <c r="I1013" s="382">
        <v>295.91815694928124</v>
      </c>
      <c r="J1013" s="349">
        <f>Table1[[#This Row],[Embellishment Area (m2)]]*Table1[[#This Row],[Construction Unit Rate ($/m)]]*Table1[[#This Row],[Embellishment Area Factor]]</f>
        <v>10868833.953756858</v>
      </c>
      <c r="K1013" s="263">
        <v>146916.75652223959</v>
      </c>
      <c r="L1013" s="354">
        <v>157.26221918381682</v>
      </c>
      <c r="M1013" s="101">
        <f>Table1[[#This Row],[Size of land (m2)]]*Table1[[#This Row],[Land Unit Rate ($/m2)]]</f>
        <v>23104455.165975895</v>
      </c>
      <c r="N1013" s="261">
        <v>2021</v>
      </c>
      <c r="O1013" s="219">
        <f>ROUND(IF(Table1[[#This Row],[Valuation Year]]=2016,(Table1[[#This Row],[Total Construction Cost ($)]]+Table1[[#This Row],[Land Value]])*('General Input Sheet'!$G$38/'General Input Sheet'!$G$43),Table1[[#This Row],[Total Construction Cost ($)]]+Table1[[#This Row],[Land Value]]),0)</f>
        <v>33973289</v>
      </c>
      <c r="P1013" s="139" t="str" cm="1">
        <f t="array" ref="P1013">_xlfn.IFS(Table1[[#This Row],[Asset Class]]&lt;&gt;"Local","y",P$11=$E1013,"y",Table1[[#This Row],[Asset Class]]="Local","")</f>
        <v>y</v>
      </c>
      <c r="Q1013" s="99" t="str" cm="1">
        <f t="array" ref="Q1013">_xlfn.IFS(Table1[[#This Row],[Asset Class]]&lt;&gt;"Local","y",Q$11=$E1013,"y",Table1[[#This Row],[Asset Class]]="Local","")</f>
        <v>y</v>
      </c>
      <c r="R1013" s="99" t="str" cm="1">
        <f t="array" ref="R1013">_xlfn.IFS(Table1[[#This Row],[Asset Class]]&lt;&gt;"Local","y",R$11=$E1013,"y",Table1[[#This Row],[Asset Class]]="Local","")</f>
        <v>y</v>
      </c>
      <c r="S1013" s="358" t="str" cm="1">
        <f t="array" ref="S1013">_xlfn.IFS(Table1[[#This Row],[Asset Class]]&lt;&gt;"Local","y",S$11=$E1013,"y",Table1[[#This Row],[Asset Class]]="Local","")</f>
        <v>y</v>
      </c>
      <c r="U1013" s="109">
        <f>IF(Table1[[#This Row],[Asset Class]]&lt;&gt;"Local",0.25,IF(P1013="y",1,""))</f>
        <v>0.25</v>
      </c>
      <c r="V1013" s="435">
        <f>IF(Table1[[#This Row],[Asset Class]]&lt;&gt;"Local",0.25,IF(Q1013="y",1,""))</f>
        <v>0.25</v>
      </c>
      <c r="W1013" s="435">
        <f>IF(Table1[[#This Row],[Asset Class]]&lt;&gt;"Local",0.25,IF(R1013="y",1,""))</f>
        <v>0.25</v>
      </c>
      <c r="X1013" s="435">
        <f>IF(Table1[[#This Row],[Asset Class]]&lt;&gt;"Local",0.25,IF(S1013="y",1,""))</f>
        <v>0.25</v>
      </c>
      <c r="Y1013" s="109">
        <f t="shared" si="91"/>
        <v>1</v>
      </c>
      <c r="AA1013" s="274">
        <f t="shared" si="92"/>
        <v>8493322.25</v>
      </c>
      <c r="AB1013" s="275">
        <f t="shared" si="93"/>
        <v>8493322.25</v>
      </c>
      <c r="AC1013" s="275">
        <f t="shared" si="94"/>
        <v>8493322.25</v>
      </c>
      <c r="AD1013" s="275">
        <f t="shared" si="95"/>
        <v>8493322.25</v>
      </c>
      <c r="AE1013" s="276">
        <f t="shared" si="96"/>
        <v>33973289</v>
      </c>
    </row>
    <row r="1014" spans="2:31">
      <c r="B1014" s="227" t="s">
        <v>1721</v>
      </c>
      <c r="C1014" s="228" t="s">
        <v>1722</v>
      </c>
      <c r="D1014" s="228" t="s">
        <v>110</v>
      </c>
      <c r="E1014" s="228" t="s">
        <v>106</v>
      </c>
      <c r="F1014" s="258" t="s">
        <v>102</v>
      </c>
      <c r="G1014" s="374">
        <v>0.5</v>
      </c>
      <c r="H1014" s="377">
        <v>4364.9535585557433</v>
      </c>
      <c r="I1014" s="382">
        <v>111.62041035606889</v>
      </c>
      <c r="J1014" s="349">
        <f>Table1[[#This Row],[Embellishment Area (m2)]]*Table1[[#This Row],[Construction Unit Rate ($/m)]]*Table1[[#This Row],[Embellishment Area Factor]]</f>
        <v>243608.95369558761</v>
      </c>
      <c r="K1014" s="263">
        <v>8729.9071171114865</v>
      </c>
      <c r="L1014" s="354">
        <v>66.125722619436161</v>
      </c>
      <c r="M1014" s="101">
        <f>Table1[[#This Row],[Size of land (m2)]]*Table1[[#This Row],[Land Unit Rate ($/m2)]]</f>
        <v>577271.41651955573</v>
      </c>
      <c r="N1014" s="261">
        <v>2021</v>
      </c>
      <c r="O1014" s="219">
        <f>ROUND(IF(Table1[[#This Row],[Valuation Year]]=2016,(Table1[[#This Row],[Total Construction Cost ($)]]+Table1[[#This Row],[Land Value]])*('General Input Sheet'!$G$38/'General Input Sheet'!$G$43),Table1[[#This Row],[Total Construction Cost ($)]]+Table1[[#This Row],[Land Value]]),0)</f>
        <v>820880</v>
      </c>
      <c r="P1014" s="139" t="str" cm="1">
        <f t="array" ref="P1014">_xlfn.IFS(Table1[[#This Row],[Asset Class]]&lt;&gt;"Local","y",P$11=$E1014,"y",Table1[[#This Row],[Asset Class]]="Local","")</f>
        <v>y</v>
      </c>
      <c r="Q1014" s="99" t="str" cm="1">
        <f t="array" ref="Q1014">_xlfn.IFS(Table1[[#This Row],[Asset Class]]&lt;&gt;"Local","y",Q$11=$E1014,"y",Table1[[#This Row],[Asset Class]]="Local","")</f>
        <v/>
      </c>
      <c r="R1014" s="99" t="str" cm="1">
        <f t="array" ref="R1014">_xlfn.IFS(Table1[[#This Row],[Asset Class]]&lt;&gt;"Local","y",R$11=$E1014,"y",Table1[[#This Row],[Asset Class]]="Local","")</f>
        <v/>
      </c>
      <c r="S1014" s="358" t="str" cm="1">
        <f t="array" ref="S1014">_xlfn.IFS(Table1[[#This Row],[Asset Class]]&lt;&gt;"Local","y",S$11=$E1014,"y",Table1[[#This Row],[Asset Class]]="Local","")</f>
        <v/>
      </c>
      <c r="U1014" s="109">
        <f>IF(Table1[[#This Row],[Asset Class]]&lt;&gt;"Local",0.25,IF(P1014="y",1,""))</f>
        <v>1</v>
      </c>
      <c r="V1014" s="435" t="str">
        <f>IF(Table1[[#This Row],[Asset Class]]&lt;&gt;"Local",0.25,IF(Q1014="y",1,""))</f>
        <v/>
      </c>
      <c r="W1014" s="435" t="str">
        <f>IF(Table1[[#This Row],[Asset Class]]&lt;&gt;"Local",0.25,IF(R1014="y",1,""))</f>
        <v/>
      </c>
      <c r="X1014" s="435" t="str">
        <f>IF(Table1[[#This Row],[Asset Class]]&lt;&gt;"Local",0.25,IF(S1014="y",1,""))</f>
        <v/>
      </c>
      <c r="Y1014" s="109">
        <f t="shared" si="91"/>
        <v>1</v>
      </c>
      <c r="AA1014" s="274">
        <f t="shared" si="92"/>
        <v>820880</v>
      </c>
      <c r="AB1014" s="275" t="str">
        <f t="shared" si="93"/>
        <v/>
      </c>
      <c r="AC1014" s="275" t="str">
        <f t="shared" si="94"/>
        <v/>
      </c>
      <c r="AD1014" s="275" t="str">
        <f t="shared" si="95"/>
        <v/>
      </c>
      <c r="AE1014" s="276">
        <f t="shared" si="96"/>
        <v>820880</v>
      </c>
    </row>
    <row r="1015" spans="2:31">
      <c r="B1015" s="227" t="s">
        <v>1723</v>
      </c>
      <c r="C1015" s="228" t="s">
        <v>1724</v>
      </c>
      <c r="D1015" s="228" t="s">
        <v>105</v>
      </c>
      <c r="E1015" s="228" t="s">
        <v>106</v>
      </c>
      <c r="F1015" s="258" t="s">
        <v>107</v>
      </c>
      <c r="G1015" s="374">
        <v>0.5</v>
      </c>
      <c r="H1015" s="377">
        <v>31753.411104754607</v>
      </c>
      <c r="I1015" s="382">
        <v>295.91815694928124</v>
      </c>
      <c r="J1015" s="349">
        <f>Table1[[#This Row],[Embellishment Area (m2)]]*Table1[[#This Row],[Construction Unit Rate ($/m)]]*Table1[[#This Row],[Embellishment Area Factor]]</f>
        <v>4698205.4454859113</v>
      </c>
      <c r="K1015" s="263">
        <v>63506.822209509213</v>
      </c>
      <c r="L1015" s="354">
        <v>157.26221918381682</v>
      </c>
      <c r="M1015" s="101">
        <f>Table1[[#This Row],[Size of land (m2)]]*Table1[[#This Row],[Land Unit Rate ($/m2)]]</f>
        <v>9987223.7939795237</v>
      </c>
      <c r="N1015" s="261">
        <v>2021</v>
      </c>
      <c r="O1015" s="219">
        <f>ROUND(IF(Table1[[#This Row],[Valuation Year]]=2016,(Table1[[#This Row],[Total Construction Cost ($)]]+Table1[[#This Row],[Land Value]])*('General Input Sheet'!$G$38/'General Input Sheet'!$G$43),Table1[[#This Row],[Total Construction Cost ($)]]+Table1[[#This Row],[Land Value]]),0)</f>
        <v>14685429</v>
      </c>
      <c r="P1015" s="139" t="str" cm="1">
        <f t="array" ref="P1015">_xlfn.IFS(Table1[[#This Row],[Asset Class]]&lt;&gt;"Local","y",P$11=$E1015,"y",Table1[[#This Row],[Asset Class]]="Local","")</f>
        <v>y</v>
      </c>
      <c r="Q1015" s="99" t="str" cm="1">
        <f t="array" ref="Q1015">_xlfn.IFS(Table1[[#This Row],[Asset Class]]&lt;&gt;"Local","y",Q$11=$E1015,"y",Table1[[#This Row],[Asset Class]]="Local","")</f>
        <v>y</v>
      </c>
      <c r="R1015" s="99" t="str" cm="1">
        <f t="array" ref="R1015">_xlfn.IFS(Table1[[#This Row],[Asset Class]]&lt;&gt;"Local","y",R$11=$E1015,"y",Table1[[#This Row],[Asset Class]]="Local","")</f>
        <v>y</v>
      </c>
      <c r="S1015" s="358" t="str" cm="1">
        <f t="array" ref="S1015">_xlfn.IFS(Table1[[#This Row],[Asset Class]]&lt;&gt;"Local","y",S$11=$E1015,"y",Table1[[#This Row],[Asset Class]]="Local","")</f>
        <v>y</v>
      </c>
      <c r="U1015" s="109">
        <f>IF(Table1[[#This Row],[Asset Class]]&lt;&gt;"Local",0.25,IF(P1015="y",1,""))</f>
        <v>0.25</v>
      </c>
      <c r="V1015" s="435">
        <f>IF(Table1[[#This Row],[Asset Class]]&lt;&gt;"Local",0.25,IF(Q1015="y",1,""))</f>
        <v>0.25</v>
      </c>
      <c r="W1015" s="435">
        <f>IF(Table1[[#This Row],[Asset Class]]&lt;&gt;"Local",0.25,IF(R1015="y",1,""))</f>
        <v>0.25</v>
      </c>
      <c r="X1015" s="435">
        <f>IF(Table1[[#This Row],[Asset Class]]&lt;&gt;"Local",0.25,IF(S1015="y",1,""))</f>
        <v>0.25</v>
      </c>
      <c r="Y1015" s="109">
        <f t="shared" si="91"/>
        <v>1</v>
      </c>
      <c r="AA1015" s="274">
        <f t="shared" si="92"/>
        <v>3671357.25</v>
      </c>
      <c r="AB1015" s="275">
        <f t="shared" si="93"/>
        <v>3671357.25</v>
      </c>
      <c r="AC1015" s="275">
        <f t="shared" si="94"/>
        <v>3671357.25</v>
      </c>
      <c r="AD1015" s="275">
        <f t="shared" si="95"/>
        <v>3671357.25</v>
      </c>
      <c r="AE1015" s="276">
        <f t="shared" si="96"/>
        <v>14685429</v>
      </c>
    </row>
    <row r="1016" spans="2:31">
      <c r="B1016" s="227" t="s">
        <v>1723</v>
      </c>
      <c r="C1016" s="228" t="s">
        <v>1725</v>
      </c>
      <c r="D1016" s="228" t="s">
        <v>105</v>
      </c>
      <c r="E1016" s="228" t="s">
        <v>106</v>
      </c>
      <c r="F1016" s="258" t="s">
        <v>107</v>
      </c>
      <c r="G1016" s="374">
        <v>0.5</v>
      </c>
      <c r="H1016" s="377">
        <v>26097.520962711784</v>
      </c>
      <c r="I1016" s="382">
        <v>295.91815694928124</v>
      </c>
      <c r="J1016" s="349">
        <f>Table1[[#This Row],[Embellishment Area (m2)]]*Table1[[#This Row],[Construction Unit Rate ($/m)]]*Table1[[#This Row],[Embellishment Area Factor]]</f>
        <v>3861365.1521154516</v>
      </c>
      <c r="K1016" s="263">
        <v>52195.041925423568</v>
      </c>
      <c r="L1016" s="354">
        <v>157.26221918381682</v>
      </c>
      <c r="M1016" s="101">
        <f>Table1[[#This Row],[Size of land (m2)]]*Table1[[#This Row],[Land Unit Rate ($/m2)]]</f>
        <v>8208308.1235844698</v>
      </c>
      <c r="N1016" s="261">
        <v>2021</v>
      </c>
      <c r="O1016" s="219">
        <f>ROUND(IF(Table1[[#This Row],[Valuation Year]]=2016,(Table1[[#This Row],[Total Construction Cost ($)]]+Table1[[#This Row],[Land Value]])*('General Input Sheet'!$G$38/'General Input Sheet'!$G$43),Table1[[#This Row],[Total Construction Cost ($)]]+Table1[[#This Row],[Land Value]]),0)</f>
        <v>12069673</v>
      </c>
      <c r="P1016" s="139" t="str" cm="1">
        <f t="array" ref="P1016">_xlfn.IFS(Table1[[#This Row],[Asset Class]]&lt;&gt;"Local","y",P$11=$E1016,"y",Table1[[#This Row],[Asset Class]]="Local","")</f>
        <v>y</v>
      </c>
      <c r="Q1016" s="99" t="str" cm="1">
        <f t="array" ref="Q1016">_xlfn.IFS(Table1[[#This Row],[Asset Class]]&lt;&gt;"Local","y",Q$11=$E1016,"y",Table1[[#This Row],[Asset Class]]="Local","")</f>
        <v>y</v>
      </c>
      <c r="R1016" s="99" t="str" cm="1">
        <f t="array" ref="R1016">_xlfn.IFS(Table1[[#This Row],[Asset Class]]&lt;&gt;"Local","y",R$11=$E1016,"y",Table1[[#This Row],[Asset Class]]="Local","")</f>
        <v>y</v>
      </c>
      <c r="S1016" s="358" t="str" cm="1">
        <f t="array" ref="S1016">_xlfn.IFS(Table1[[#This Row],[Asset Class]]&lt;&gt;"Local","y",S$11=$E1016,"y",Table1[[#This Row],[Asset Class]]="Local","")</f>
        <v>y</v>
      </c>
      <c r="U1016" s="109">
        <f>IF(Table1[[#This Row],[Asset Class]]&lt;&gt;"Local",0.25,IF(P1016="y",1,""))</f>
        <v>0.25</v>
      </c>
      <c r="V1016" s="435">
        <f>IF(Table1[[#This Row],[Asset Class]]&lt;&gt;"Local",0.25,IF(Q1016="y",1,""))</f>
        <v>0.25</v>
      </c>
      <c r="W1016" s="435">
        <f>IF(Table1[[#This Row],[Asset Class]]&lt;&gt;"Local",0.25,IF(R1016="y",1,""))</f>
        <v>0.25</v>
      </c>
      <c r="X1016" s="435">
        <f>IF(Table1[[#This Row],[Asset Class]]&lt;&gt;"Local",0.25,IF(S1016="y",1,""))</f>
        <v>0.25</v>
      </c>
      <c r="Y1016" s="109">
        <f t="shared" si="91"/>
        <v>1</v>
      </c>
      <c r="AA1016" s="274">
        <f t="shared" si="92"/>
        <v>3017418.25</v>
      </c>
      <c r="AB1016" s="275">
        <f t="shared" si="93"/>
        <v>3017418.25</v>
      </c>
      <c r="AC1016" s="275">
        <f t="shared" si="94"/>
        <v>3017418.25</v>
      </c>
      <c r="AD1016" s="275">
        <f t="shared" si="95"/>
        <v>3017418.25</v>
      </c>
      <c r="AE1016" s="276">
        <f t="shared" si="96"/>
        <v>12069673</v>
      </c>
    </row>
    <row r="1017" spans="2:31">
      <c r="B1017" s="227" t="s">
        <v>1723</v>
      </c>
      <c r="C1017" s="228" t="s">
        <v>1726</v>
      </c>
      <c r="D1017" s="228" t="s">
        <v>105</v>
      </c>
      <c r="E1017" s="228" t="s">
        <v>106</v>
      </c>
      <c r="F1017" s="258" t="s">
        <v>130</v>
      </c>
      <c r="G1017" s="374">
        <v>0.5</v>
      </c>
      <c r="H1017" s="377">
        <v>54450.787994376398</v>
      </c>
      <c r="I1017" s="382">
        <v>295.91815694928124</v>
      </c>
      <c r="J1017" s="349">
        <f>Table1[[#This Row],[Embellishment Area (m2)]]*Table1[[#This Row],[Construction Unit Rate ($/m)]]*Table1[[#This Row],[Embellishment Area Factor]]</f>
        <v>8056488.4138659565</v>
      </c>
      <c r="K1017" s="263">
        <v>108901.5759887528</v>
      </c>
      <c r="L1017" s="354">
        <v>157.26221918381682</v>
      </c>
      <c r="M1017" s="101">
        <f>Table1[[#This Row],[Size of land (m2)]]*Table1[[#This Row],[Land Unit Rate ($/m2)]]</f>
        <v>17126103.512606326</v>
      </c>
      <c r="N1017" s="261">
        <v>2021</v>
      </c>
      <c r="O1017" s="219">
        <f>ROUND(IF(Table1[[#This Row],[Valuation Year]]=2016,(Table1[[#This Row],[Total Construction Cost ($)]]+Table1[[#This Row],[Land Value]])*('General Input Sheet'!$G$38/'General Input Sheet'!$G$43),Table1[[#This Row],[Total Construction Cost ($)]]+Table1[[#This Row],[Land Value]]),0)</f>
        <v>25182592</v>
      </c>
      <c r="P1017" s="139" t="str" cm="1">
        <f t="array" ref="P1017">_xlfn.IFS(Table1[[#This Row],[Asset Class]]&lt;&gt;"Local","y",P$11=$E1017,"y",Table1[[#This Row],[Asset Class]]="Local","")</f>
        <v>y</v>
      </c>
      <c r="Q1017" s="99" t="str" cm="1">
        <f t="array" ref="Q1017">_xlfn.IFS(Table1[[#This Row],[Asset Class]]&lt;&gt;"Local","y",Q$11=$E1017,"y",Table1[[#This Row],[Asset Class]]="Local","")</f>
        <v>y</v>
      </c>
      <c r="R1017" s="99" t="str" cm="1">
        <f t="array" ref="R1017">_xlfn.IFS(Table1[[#This Row],[Asset Class]]&lt;&gt;"Local","y",R$11=$E1017,"y",Table1[[#This Row],[Asset Class]]="Local","")</f>
        <v>y</v>
      </c>
      <c r="S1017" s="358" t="str" cm="1">
        <f t="array" ref="S1017">_xlfn.IFS(Table1[[#This Row],[Asset Class]]&lt;&gt;"Local","y",S$11=$E1017,"y",Table1[[#This Row],[Asset Class]]="Local","")</f>
        <v>y</v>
      </c>
      <c r="U1017" s="109">
        <f>IF(Table1[[#This Row],[Asset Class]]&lt;&gt;"Local",0.25,IF(P1017="y",1,""))</f>
        <v>0.25</v>
      </c>
      <c r="V1017" s="435">
        <f>IF(Table1[[#This Row],[Asset Class]]&lt;&gt;"Local",0.25,IF(Q1017="y",1,""))</f>
        <v>0.25</v>
      </c>
      <c r="W1017" s="435">
        <f>IF(Table1[[#This Row],[Asset Class]]&lt;&gt;"Local",0.25,IF(R1017="y",1,""))</f>
        <v>0.25</v>
      </c>
      <c r="X1017" s="435">
        <f>IF(Table1[[#This Row],[Asset Class]]&lt;&gt;"Local",0.25,IF(S1017="y",1,""))</f>
        <v>0.25</v>
      </c>
      <c r="Y1017" s="109">
        <f t="shared" si="91"/>
        <v>1</v>
      </c>
      <c r="AA1017" s="274">
        <f t="shared" si="92"/>
        <v>6295648</v>
      </c>
      <c r="AB1017" s="275">
        <f t="shared" si="93"/>
        <v>6295648</v>
      </c>
      <c r="AC1017" s="275">
        <f t="shared" si="94"/>
        <v>6295648</v>
      </c>
      <c r="AD1017" s="275">
        <f t="shared" si="95"/>
        <v>6295648</v>
      </c>
      <c r="AE1017" s="276">
        <f t="shared" si="96"/>
        <v>25182592</v>
      </c>
    </row>
    <row r="1018" spans="2:31">
      <c r="B1018" s="227" t="s">
        <v>1723</v>
      </c>
      <c r="C1018" s="228" t="s">
        <v>1727</v>
      </c>
      <c r="D1018" s="228" t="s">
        <v>105</v>
      </c>
      <c r="E1018" s="228" t="s">
        <v>106</v>
      </c>
      <c r="F1018" s="258" t="s">
        <v>130</v>
      </c>
      <c r="G1018" s="374">
        <v>0.5</v>
      </c>
      <c r="H1018" s="377">
        <v>667.47271407496453</v>
      </c>
      <c r="I1018" s="382">
        <v>295.91815694928124</v>
      </c>
      <c r="J1018" s="349">
        <f>Table1[[#This Row],[Embellishment Area (m2)]]*Table1[[#This Row],[Construction Unit Rate ($/m)]]*Table1[[#This Row],[Embellishment Area Factor]]</f>
        <v>98758.647681499031</v>
      </c>
      <c r="K1018" s="263">
        <v>1334.9454281499291</v>
      </c>
      <c r="L1018" s="354">
        <v>157.26221918381682</v>
      </c>
      <c r="M1018" s="101">
        <f>Table1[[#This Row],[Size of land (m2)]]*Table1[[#This Row],[Land Unit Rate ($/m2)]]</f>
        <v>209936.48052014833</v>
      </c>
      <c r="N1018" s="261">
        <v>2021</v>
      </c>
      <c r="O1018" s="219">
        <f>ROUND(IF(Table1[[#This Row],[Valuation Year]]=2016,(Table1[[#This Row],[Total Construction Cost ($)]]+Table1[[#This Row],[Land Value]])*('General Input Sheet'!$G$38/'General Input Sheet'!$G$43),Table1[[#This Row],[Total Construction Cost ($)]]+Table1[[#This Row],[Land Value]]),0)</f>
        <v>308695</v>
      </c>
      <c r="P1018" s="139" t="str" cm="1">
        <f t="array" ref="P1018">_xlfn.IFS(Table1[[#This Row],[Asset Class]]&lt;&gt;"Local","y",P$11=$E1018,"y",Table1[[#This Row],[Asset Class]]="Local","")</f>
        <v>y</v>
      </c>
      <c r="Q1018" s="99" t="str" cm="1">
        <f t="array" ref="Q1018">_xlfn.IFS(Table1[[#This Row],[Asset Class]]&lt;&gt;"Local","y",Q$11=$E1018,"y",Table1[[#This Row],[Asset Class]]="Local","")</f>
        <v>y</v>
      </c>
      <c r="R1018" s="99" t="str" cm="1">
        <f t="array" ref="R1018">_xlfn.IFS(Table1[[#This Row],[Asset Class]]&lt;&gt;"Local","y",R$11=$E1018,"y",Table1[[#This Row],[Asset Class]]="Local","")</f>
        <v>y</v>
      </c>
      <c r="S1018" s="358" t="str" cm="1">
        <f t="array" ref="S1018">_xlfn.IFS(Table1[[#This Row],[Asset Class]]&lt;&gt;"Local","y",S$11=$E1018,"y",Table1[[#This Row],[Asset Class]]="Local","")</f>
        <v>y</v>
      </c>
      <c r="U1018" s="109">
        <f>IF(Table1[[#This Row],[Asset Class]]&lt;&gt;"Local",0.25,IF(P1018="y",1,""))</f>
        <v>0.25</v>
      </c>
      <c r="V1018" s="435">
        <f>IF(Table1[[#This Row],[Asset Class]]&lt;&gt;"Local",0.25,IF(Q1018="y",1,""))</f>
        <v>0.25</v>
      </c>
      <c r="W1018" s="435">
        <f>IF(Table1[[#This Row],[Asset Class]]&lt;&gt;"Local",0.25,IF(R1018="y",1,""))</f>
        <v>0.25</v>
      </c>
      <c r="X1018" s="435">
        <f>IF(Table1[[#This Row],[Asset Class]]&lt;&gt;"Local",0.25,IF(S1018="y",1,""))</f>
        <v>0.25</v>
      </c>
      <c r="Y1018" s="109">
        <f t="shared" si="91"/>
        <v>1</v>
      </c>
      <c r="AA1018" s="274">
        <f t="shared" si="92"/>
        <v>77173.75</v>
      </c>
      <c r="AB1018" s="275">
        <f t="shared" si="93"/>
        <v>77173.75</v>
      </c>
      <c r="AC1018" s="275">
        <f t="shared" si="94"/>
        <v>77173.75</v>
      </c>
      <c r="AD1018" s="275">
        <f t="shared" si="95"/>
        <v>77173.75</v>
      </c>
      <c r="AE1018" s="276">
        <f t="shared" si="96"/>
        <v>308695</v>
      </c>
    </row>
    <row r="1019" spans="2:31">
      <c r="B1019" s="227" t="s">
        <v>1723</v>
      </c>
      <c r="C1019" s="228" t="s">
        <v>1728</v>
      </c>
      <c r="D1019" s="228" t="s">
        <v>105</v>
      </c>
      <c r="E1019" s="228" t="s">
        <v>106</v>
      </c>
      <c r="F1019" s="258" t="s">
        <v>102</v>
      </c>
      <c r="G1019" s="374">
        <v>0.5</v>
      </c>
      <c r="H1019" s="377">
        <v>75892.124196897596</v>
      </c>
      <c r="I1019" s="382">
        <v>295.91815694928124</v>
      </c>
      <c r="J1019" s="349">
        <f>Table1[[#This Row],[Embellishment Area (m2)]]*Table1[[#This Row],[Construction Unit Rate ($/m)]]*Table1[[#This Row],[Embellishment Area Factor]]</f>
        <v>11228928.759655943</v>
      </c>
      <c r="K1019" s="263">
        <v>151784.24839379519</v>
      </c>
      <c r="L1019" s="354">
        <v>157.26221918381682</v>
      </c>
      <c r="M1019" s="101">
        <f>Table1[[#This Row],[Size of land (m2)]]*Table1[[#This Row],[Land Unit Rate ($/m2)]]</f>
        <v>23869927.739555918</v>
      </c>
      <c r="N1019" s="261">
        <v>2021</v>
      </c>
      <c r="O1019" s="219">
        <f>ROUND(IF(Table1[[#This Row],[Valuation Year]]=2016,(Table1[[#This Row],[Total Construction Cost ($)]]+Table1[[#This Row],[Land Value]])*('General Input Sheet'!$G$38/'General Input Sheet'!$G$43),Table1[[#This Row],[Total Construction Cost ($)]]+Table1[[#This Row],[Land Value]]),0)</f>
        <v>35098856</v>
      </c>
      <c r="P1019" s="139" t="str" cm="1">
        <f t="array" ref="P1019">_xlfn.IFS(Table1[[#This Row],[Asset Class]]&lt;&gt;"Local","y",P$11=$E1019,"y",Table1[[#This Row],[Asset Class]]="Local","")</f>
        <v>y</v>
      </c>
      <c r="Q1019" s="99" t="str" cm="1">
        <f t="array" ref="Q1019">_xlfn.IFS(Table1[[#This Row],[Asset Class]]&lt;&gt;"Local","y",Q$11=$E1019,"y",Table1[[#This Row],[Asset Class]]="Local","")</f>
        <v>y</v>
      </c>
      <c r="R1019" s="99" t="str" cm="1">
        <f t="array" ref="R1019">_xlfn.IFS(Table1[[#This Row],[Asset Class]]&lt;&gt;"Local","y",R$11=$E1019,"y",Table1[[#This Row],[Asset Class]]="Local","")</f>
        <v>y</v>
      </c>
      <c r="S1019" s="358" t="str" cm="1">
        <f t="array" ref="S1019">_xlfn.IFS(Table1[[#This Row],[Asset Class]]&lt;&gt;"Local","y",S$11=$E1019,"y",Table1[[#This Row],[Asset Class]]="Local","")</f>
        <v>y</v>
      </c>
      <c r="U1019" s="109">
        <f>IF(Table1[[#This Row],[Asset Class]]&lt;&gt;"Local",0.25,IF(P1019="y",1,""))</f>
        <v>0.25</v>
      </c>
      <c r="V1019" s="435">
        <f>IF(Table1[[#This Row],[Asset Class]]&lt;&gt;"Local",0.25,IF(Q1019="y",1,""))</f>
        <v>0.25</v>
      </c>
      <c r="W1019" s="435">
        <f>IF(Table1[[#This Row],[Asset Class]]&lt;&gt;"Local",0.25,IF(R1019="y",1,""))</f>
        <v>0.25</v>
      </c>
      <c r="X1019" s="435">
        <f>IF(Table1[[#This Row],[Asset Class]]&lt;&gt;"Local",0.25,IF(S1019="y",1,""))</f>
        <v>0.25</v>
      </c>
      <c r="Y1019" s="109">
        <f t="shared" si="91"/>
        <v>1</v>
      </c>
      <c r="AA1019" s="274">
        <f t="shared" si="92"/>
        <v>8774714</v>
      </c>
      <c r="AB1019" s="275">
        <f t="shared" si="93"/>
        <v>8774714</v>
      </c>
      <c r="AC1019" s="275">
        <f t="shared" si="94"/>
        <v>8774714</v>
      </c>
      <c r="AD1019" s="275">
        <f t="shared" si="95"/>
        <v>8774714</v>
      </c>
      <c r="AE1019" s="276">
        <f t="shared" si="96"/>
        <v>35098856</v>
      </c>
    </row>
    <row r="1020" spans="2:31">
      <c r="B1020" s="227" t="s">
        <v>1729</v>
      </c>
      <c r="C1020" s="228" t="s">
        <v>1730</v>
      </c>
      <c r="D1020" s="228" t="s">
        <v>110</v>
      </c>
      <c r="E1020" s="228" t="s">
        <v>106</v>
      </c>
      <c r="F1020" s="258" t="s">
        <v>102</v>
      </c>
      <c r="G1020" s="374">
        <v>0.5</v>
      </c>
      <c r="H1020" s="377">
        <v>14571.869522124525</v>
      </c>
      <c r="I1020" s="382">
        <v>111.62041035606889</v>
      </c>
      <c r="J1020" s="349">
        <f>Table1[[#This Row],[Embellishment Area (m2)]]*Table1[[#This Row],[Construction Unit Rate ($/m)]]*Table1[[#This Row],[Embellishment Area Factor]]</f>
        <v>813259.02785731643</v>
      </c>
      <c r="K1020" s="263">
        <v>29143.73904424905</v>
      </c>
      <c r="L1020" s="354">
        <v>66.125722619436161</v>
      </c>
      <c r="M1020" s="101">
        <f>Table1[[#This Row],[Size of land (m2)]]*Table1[[#This Row],[Land Unit Rate ($/m2)]]</f>
        <v>1927150.8041332443</v>
      </c>
      <c r="N1020" s="261">
        <v>2021</v>
      </c>
      <c r="O1020" s="219">
        <f>ROUND(IF(Table1[[#This Row],[Valuation Year]]=2016,(Table1[[#This Row],[Total Construction Cost ($)]]+Table1[[#This Row],[Land Value]])*('General Input Sheet'!$G$38/'General Input Sheet'!$G$43),Table1[[#This Row],[Total Construction Cost ($)]]+Table1[[#This Row],[Land Value]]),0)</f>
        <v>2740410</v>
      </c>
      <c r="P1020" s="139" t="str" cm="1">
        <f t="array" ref="P1020">_xlfn.IFS(Table1[[#This Row],[Asset Class]]&lt;&gt;"Local","y",P$11=$E1020,"y",Table1[[#This Row],[Asset Class]]="Local","")</f>
        <v>y</v>
      </c>
      <c r="Q1020" s="99" t="str" cm="1">
        <f t="array" ref="Q1020">_xlfn.IFS(Table1[[#This Row],[Asset Class]]&lt;&gt;"Local","y",Q$11=$E1020,"y",Table1[[#This Row],[Asset Class]]="Local","")</f>
        <v/>
      </c>
      <c r="R1020" s="99" t="str" cm="1">
        <f t="array" ref="R1020">_xlfn.IFS(Table1[[#This Row],[Asset Class]]&lt;&gt;"Local","y",R$11=$E1020,"y",Table1[[#This Row],[Asset Class]]="Local","")</f>
        <v/>
      </c>
      <c r="S1020" s="358" t="str" cm="1">
        <f t="array" ref="S1020">_xlfn.IFS(Table1[[#This Row],[Asset Class]]&lt;&gt;"Local","y",S$11=$E1020,"y",Table1[[#This Row],[Asset Class]]="Local","")</f>
        <v/>
      </c>
      <c r="U1020" s="109">
        <f>IF(Table1[[#This Row],[Asset Class]]&lt;&gt;"Local",0.25,IF(P1020="y",1,""))</f>
        <v>1</v>
      </c>
      <c r="V1020" s="435" t="str">
        <f>IF(Table1[[#This Row],[Asset Class]]&lt;&gt;"Local",0.25,IF(Q1020="y",1,""))</f>
        <v/>
      </c>
      <c r="W1020" s="435" t="str">
        <f>IF(Table1[[#This Row],[Asset Class]]&lt;&gt;"Local",0.25,IF(R1020="y",1,""))</f>
        <v/>
      </c>
      <c r="X1020" s="435" t="str">
        <f>IF(Table1[[#This Row],[Asset Class]]&lt;&gt;"Local",0.25,IF(S1020="y",1,""))</f>
        <v/>
      </c>
      <c r="Y1020" s="109">
        <f t="shared" si="91"/>
        <v>1</v>
      </c>
      <c r="AA1020" s="274">
        <f t="shared" si="92"/>
        <v>2740410</v>
      </c>
      <c r="AB1020" s="275" t="str">
        <f t="shared" si="93"/>
        <v/>
      </c>
      <c r="AC1020" s="275" t="str">
        <f t="shared" si="94"/>
        <v/>
      </c>
      <c r="AD1020" s="275" t="str">
        <f t="shared" si="95"/>
        <v/>
      </c>
      <c r="AE1020" s="276">
        <f t="shared" si="96"/>
        <v>2740410</v>
      </c>
    </row>
    <row r="1021" spans="2:31">
      <c r="B1021" s="227" t="s">
        <v>1731</v>
      </c>
      <c r="C1021" s="228" t="s">
        <v>1732</v>
      </c>
      <c r="D1021" s="228" t="s">
        <v>105</v>
      </c>
      <c r="E1021" s="228" t="s">
        <v>106</v>
      </c>
      <c r="F1021" s="258" t="s">
        <v>107</v>
      </c>
      <c r="G1021" s="374">
        <v>0.5</v>
      </c>
      <c r="H1021" s="377">
        <v>46124.394092562048</v>
      </c>
      <c r="I1021" s="382">
        <v>295.91815694928124</v>
      </c>
      <c r="J1021" s="349">
        <f>Table1[[#This Row],[Embellishment Area (m2)]]*Table1[[#This Row],[Construction Unit Rate ($/m)]]*Table1[[#This Row],[Embellishment Area Factor]]</f>
        <v>6824522.8451366387</v>
      </c>
      <c r="K1021" s="263">
        <v>92248.788185124096</v>
      </c>
      <c r="L1021" s="354">
        <v>157.26221918381682</v>
      </c>
      <c r="M1021" s="101">
        <f>Table1[[#This Row],[Size of land (m2)]]*Table1[[#This Row],[Land Unit Rate ($/m2)]]</f>
        <v>14507249.147010477</v>
      </c>
      <c r="N1021" s="261">
        <v>2021</v>
      </c>
      <c r="O1021" s="219">
        <f>ROUND(IF(Table1[[#This Row],[Valuation Year]]=2016,(Table1[[#This Row],[Total Construction Cost ($)]]+Table1[[#This Row],[Land Value]])*('General Input Sheet'!$G$38/'General Input Sheet'!$G$43),Table1[[#This Row],[Total Construction Cost ($)]]+Table1[[#This Row],[Land Value]]),0)</f>
        <v>21331772</v>
      </c>
      <c r="P1021" s="139" t="str" cm="1">
        <f t="array" ref="P1021">_xlfn.IFS(Table1[[#This Row],[Asset Class]]&lt;&gt;"Local","y",P$11=$E1021,"y",Table1[[#This Row],[Asset Class]]="Local","")</f>
        <v>y</v>
      </c>
      <c r="Q1021" s="99" t="str" cm="1">
        <f t="array" ref="Q1021">_xlfn.IFS(Table1[[#This Row],[Asset Class]]&lt;&gt;"Local","y",Q$11=$E1021,"y",Table1[[#This Row],[Asset Class]]="Local","")</f>
        <v>y</v>
      </c>
      <c r="R1021" s="99" t="str" cm="1">
        <f t="array" ref="R1021">_xlfn.IFS(Table1[[#This Row],[Asset Class]]&lt;&gt;"Local","y",R$11=$E1021,"y",Table1[[#This Row],[Asset Class]]="Local","")</f>
        <v>y</v>
      </c>
      <c r="S1021" s="358" t="str" cm="1">
        <f t="array" ref="S1021">_xlfn.IFS(Table1[[#This Row],[Asset Class]]&lt;&gt;"Local","y",S$11=$E1021,"y",Table1[[#This Row],[Asset Class]]="Local","")</f>
        <v>y</v>
      </c>
      <c r="U1021" s="109">
        <f>IF(Table1[[#This Row],[Asset Class]]&lt;&gt;"Local",0.25,IF(P1021="y",1,""))</f>
        <v>0.25</v>
      </c>
      <c r="V1021" s="435">
        <f>IF(Table1[[#This Row],[Asset Class]]&lt;&gt;"Local",0.25,IF(Q1021="y",1,""))</f>
        <v>0.25</v>
      </c>
      <c r="W1021" s="435">
        <f>IF(Table1[[#This Row],[Asset Class]]&lt;&gt;"Local",0.25,IF(R1021="y",1,""))</f>
        <v>0.25</v>
      </c>
      <c r="X1021" s="435">
        <f>IF(Table1[[#This Row],[Asset Class]]&lt;&gt;"Local",0.25,IF(S1021="y",1,""))</f>
        <v>0.25</v>
      </c>
      <c r="Y1021" s="109">
        <f t="shared" si="91"/>
        <v>1</v>
      </c>
      <c r="AA1021" s="274">
        <f t="shared" si="92"/>
        <v>5332943</v>
      </c>
      <c r="AB1021" s="275">
        <f t="shared" si="93"/>
        <v>5332943</v>
      </c>
      <c r="AC1021" s="275">
        <f t="shared" si="94"/>
        <v>5332943</v>
      </c>
      <c r="AD1021" s="275">
        <f t="shared" si="95"/>
        <v>5332943</v>
      </c>
      <c r="AE1021" s="276">
        <f t="shared" si="96"/>
        <v>21331772</v>
      </c>
    </row>
    <row r="1022" spans="2:31">
      <c r="B1022" s="227" t="s">
        <v>1731</v>
      </c>
      <c r="C1022" s="228" t="s">
        <v>1733</v>
      </c>
      <c r="D1022" s="228" t="s">
        <v>105</v>
      </c>
      <c r="E1022" s="228" t="s">
        <v>106</v>
      </c>
      <c r="F1022" s="258" t="s">
        <v>102</v>
      </c>
      <c r="G1022" s="374">
        <v>0.5</v>
      </c>
      <c r="H1022" s="377">
        <v>34623.934882196867</v>
      </c>
      <c r="I1022" s="382">
        <v>295.91815694928124</v>
      </c>
      <c r="J1022" s="349">
        <f>Table1[[#This Row],[Embellishment Area (m2)]]*Table1[[#This Row],[Construction Unit Rate ($/m)]]*Table1[[#This Row],[Embellishment Area Factor]]</f>
        <v>5122925.4983358132</v>
      </c>
      <c r="K1022" s="263">
        <v>69247.869764393734</v>
      </c>
      <c r="L1022" s="354">
        <v>157.26221918381682</v>
      </c>
      <c r="M1022" s="101">
        <f>Table1[[#This Row],[Size of land (m2)]]*Table1[[#This Row],[Land Unit Rate ($/m2)]]</f>
        <v>10890073.672900489</v>
      </c>
      <c r="N1022" s="261">
        <v>2021</v>
      </c>
      <c r="O1022" s="219">
        <f>ROUND(IF(Table1[[#This Row],[Valuation Year]]=2016,(Table1[[#This Row],[Total Construction Cost ($)]]+Table1[[#This Row],[Land Value]])*('General Input Sheet'!$G$38/'General Input Sheet'!$G$43),Table1[[#This Row],[Total Construction Cost ($)]]+Table1[[#This Row],[Land Value]]),0)</f>
        <v>16012999</v>
      </c>
      <c r="P1022" s="139" t="str" cm="1">
        <f t="array" ref="P1022">_xlfn.IFS(Table1[[#This Row],[Asset Class]]&lt;&gt;"Local","y",P$11=$E1022,"y",Table1[[#This Row],[Asset Class]]="Local","")</f>
        <v>y</v>
      </c>
      <c r="Q1022" s="99" t="str" cm="1">
        <f t="array" ref="Q1022">_xlfn.IFS(Table1[[#This Row],[Asset Class]]&lt;&gt;"Local","y",Q$11=$E1022,"y",Table1[[#This Row],[Asset Class]]="Local","")</f>
        <v>y</v>
      </c>
      <c r="R1022" s="99" t="str" cm="1">
        <f t="array" ref="R1022">_xlfn.IFS(Table1[[#This Row],[Asset Class]]&lt;&gt;"Local","y",R$11=$E1022,"y",Table1[[#This Row],[Asset Class]]="Local","")</f>
        <v>y</v>
      </c>
      <c r="S1022" s="358" t="str" cm="1">
        <f t="array" ref="S1022">_xlfn.IFS(Table1[[#This Row],[Asset Class]]&lt;&gt;"Local","y",S$11=$E1022,"y",Table1[[#This Row],[Asset Class]]="Local","")</f>
        <v>y</v>
      </c>
      <c r="U1022" s="109">
        <f>IF(Table1[[#This Row],[Asset Class]]&lt;&gt;"Local",0.25,IF(P1022="y",1,""))</f>
        <v>0.25</v>
      </c>
      <c r="V1022" s="435">
        <f>IF(Table1[[#This Row],[Asset Class]]&lt;&gt;"Local",0.25,IF(Q1022="y",1,""))</f>
        <v>0.25</v>
      </c>
      <c r="W1022" s="435">
        <f>IF(Table1[[#This Row],[Asset Class]]&lt;&gt;"Local",0.25,IF(R1022="y",1,""))</f>
        <v>0.25</v>
      </c>
      <c r="X1022" s="435">
        <f>IF(Table1[[#This Row],[Asset Class]]&lt;&gt;"Local",0.25,IF(S1022="y",1,""))</f>
        <v>0.25</v>
      </c>
      <c r="Y1022" s="109">
        <f t="shared" si="91"/>
        <v>1</v>
      </c>
      <c r="AA1022" s="274">
        <f t="shared" si="92"/>
        <v>4003249.75</v>
      </c>
      <c r="AB1022" s="275">
        <f t="shared" si="93"/>
        <v>4003249.75</v>
      </c>
      <c r="AC1022" s="275">
        <f t="shared" si="94"/>
        <v>4003249.75</v>
      </c>
      <c r="AD1022" s="275">
        <f t="shared" si="95"/>
        <v>4003249.75</v>
      </c>
      <c r="AE1022" s="276">
        <f t="shared" si="96"/>
        <v>16012999</v>
      </c>
    </row>
    <row r="1023" spans="2:31">
      <c r="B1023" s="227" t="s">
        <v>1731</v>
      </c>
      <c r="C1023" s="228" t="s">
        <v>1734</v>
      </c>
      <c r="D1023" s="228" t="s">
        <v>105</v>
      </c>
      <c r="E1023" s="228" t="s">
        <v>106</v>
      </c>
      <c r="F1023" s="258" t="s">
        <v>135</v>
      </c>
      <c r="G1023" s="374">
        <v>0.5</v>
      </c>
      <c r="H1023" s="377">
        <v>63519.607244060397</v>
      </c>
      <c r="I1023" s="382">
        <v>295.91815694928124</v>
      </c>
      <c r="J1023" s="349">
        <f>Table1[[#This Row],[Embellishment Area (m2)]]*Table1[[#This Row],[Construction Unit Rate ($/m)]]*Table1[[#This Row],[Embellishment Area Factor]]</f>
        <v>9398302.5529022831</v>
      </c>
      <c r="K1023" s="263">
        <v>127039.21448812079</v>
      </c>
      <c r="L1023" s="354">
        <v>157.26221918381682</v>
      </c>
      <c r="M1023" s="101">
        <f>Table1[[#This Row],[Size of land (m2)]]*Table1[[#This Row],[Land Unit Rate ($/m2)]]</f>
        <v>19978468.793770771</v>
      </c>
      <c r="N1023" s="261">
        <v>2021</v>
      </c>
      <c r="O1023" s="219">
        <f>ROUND(IF(Table1[[#This Row],[Valuation Year]]=2016,(Table1[[#This Row],[Total Construction Cost ($)]]+Table1[[#This Row],[Land Value]])*('General Input Sheet'!$G$38/'General Input Sheet'!$G$43),Table1[[#This Row],[Total Construction Cost ($)]]+Table1[[#This Row],[Land Value]]),0)</f>
        <v>29376771</v>
      </c>
      <c r="P1023" s="139" t="str" cm="1">
        <f t="array" ref="P1023">_xlfn.IFS(Table1[[#This Row],[Asset Class]]&lt;&gt;"Local","y",P$11=$E1023,"y",Table1[[#This Row],[Asset Class]]="Local","")</f>
        <v>y</v>
      </c>
      <c r="Q1023" s="99" t="str" cm="1">
        <f t="array" ref="Q1023">_xlfn.IFS(Table1[[#This Row],[Asset Class]]&lt;&gt;"Local","y",Q$11=$E1023,"y",Table1[[#This Row],[Asset Class]]="Local","")</f>
        <v>y</v>
      </c>
      <c r="R1023" s="99" t="str" cm="1">
        <f t="array" ref="R1023">_xlfn.IFS(Table1[[#This Row],[Asset Class]]&lt;&gt;"Local","y",R$11=$E1023,"y",Table1[[#This Row],[Asset Class]]="Local","")</f>
        <v>y</v>
      </c>
      <c r="S1023" s="358" t="str" cm="1">
        <f t="array" ref="S1023">_xlfn.IFS(Table1[[#This Row],[Asset Class]]&lt;&gt;"Local","y",S$11=$E1023,"y",Table1[[#This Row],[Asset Class]]="Local","")</f>
        <v>y</v>
      </c>
      <c r="U1023" s="109">
        <f>IF(Table1[[#This Row],[Asset Class]]&lt;&gt;"Local",0.25,IF(P1023="y",1,""))</f>
        <v>0.25</v>
      </c>
      <c r="V1023" s="435">
        <f>IF(Table1[[#This Row],[Asset Class]]&lt;&gt;"Local",0.25,IF(Q1023="y",1,""))</f>
        <v>0.25</v>
      </c>
      <c r="W1023" s="435">
        <f>IF(Table1[[#This Row],[Asset Class]]&lt;&gt;"Local",0.25,IF(R1023="y",1,""))</f>
        <v>0.25</v>
      </c>
      <c r="X1023" s="435">
        <f>IF(Table1[[#This Row],[Asset Class]]&lt;&gt;"Local",0.25,IF(S1023="y",1,""))</f>
        <v>0.25</v>
      </c>
      <c r="Y1023" s="109">
        <f t="shared" si="91"/>
        <v>1</v>
      </c>
      <c r="AA1023" s="274">
        <f t="shared" si="92"/>
        <v>7344192.75</v>
      </c>
      <c r="AB1023" s="275">
        <f t="shared" si="93"/>
        <v>7344192.75</v>
      </c>
      <c r="AC1023" s="275">
        <f t="shared" si="94"/>
        <v>7344192.75</v>
      </c>
      <c r="AD1023" s="275">
        <f t="shared" si="95"/>
        <v>7344192.75</v>
      </c>
      <c r="AE1023" s="276">
        <f t="shared" si="96"/>
        <v>29376771</v>
      </c>
    </row>
    <row r="1024" spans="2:31">
      <c r="B1024" s="227" t="s">
        <v>1731</v>
      </c>
      <c r="C1024" s="228" t="s">
        <v>1735</v>
      </c>
      <c r="D1024" s="228" t="s">
        <v>105</v>
      </c>
      <c r="E1024" s="228" t="s">
        <v>106</v>
      </c>
      <c r="F1024" s="258" t="s">
        <v>102</v>
      </c>
      <c r="G1024" s="374">
        <v>0.5</v>
      </c>
      <c r="H1024" s="377">
        <v>20933.133022098624</v>
      </c>
      <c r="I1024" s="382">
        <v>295.91815694928124</v>
      </c>
      <c r="J1024" s="349">
        <f>Table1[[#This Row],[Embellishment Area (m2)]]*Table1[[#This Row],[Construction Unit Rate ($/m)]]*Table1[[#This Row],[Embellishment Area Factor]]</f>
        <v>3097247.0715367813</v>
      </c>
      <c r="K1024" s="263">
        <v>41866.266044197248</v>
      </c>
      <c r="L1024" s="354">
        <v>157.26221918381682</v>
      </c>
      <c r="M1024" s="101">
        <f>Table1[[#This Row],[Size of land (m2)]]*Table1[[#This Row],[Land Unit Rate ($/m2)]]</f>
        <v>6583981.9070505351</v>
      </c>
      <c r="N1024" s="261">
        <v>2021</v>
      </c>
      <c r="O1024" s="219">
        <f>ROUND(IF(Table1[[#This Row],[Valuation Year]]=2016,(Table1[[#This Row],[Total Construction Cost ($)]]+Table1[[#This Row],[Land Value]])*('General Input Sheet'!$G$38/'General Input Sheet'!$G$43),Table1[[#This Row],[Total Construction Cost ($)]]+Table1[[#This Row],[Land Value]]),0)</f>
        <v>9681229</v>
      </c>
      <c r="P1024" s="139" t="str" cm="1">
        <f t="array" ref="P1024">_xlfn.IFS(Table1[[#This Row],[Asset Class]]&lt;&gt;"Local","y",P$11=$E1024,"y",Table1[[#This Row],[Asset Class]]="Local","")</f>
        <v>y</v>
      </c>
      <c r="Q1024" s="99" t="str" cm="1">
        <f t="array" ref="Q1024">_xlfn.IFS(Table1[[#This Row],[Asset Class]]&lt;&gt;"Local","y",Q$11=$E1024,"y",Table1[[#This Row],[Asset Class]]="Local","")</f>
        <v>y</v>
      </c>
      <c r="R1024" s="99" t="str" cm="1">
        <f t="array" ref="R1024">_xlfn.IFS(Table1[[#This Row],[Asset Class]]&lt;&gt;"Local","y",R$11=$E1024,"y",Table1[[#This Row],[Asset Class]]="Local","")</f>
        <v>y</v>
      </c>
      <c r="S1024" s="358" t="str" cm="1">
        <f t="array" ref="S1024">_xlfn.IFS(Table1[[#This Row],[Asset Class]]&lt;&gt;"Local","y",S$11=$E1024,"y",Table1[[#This Row],[Asset Class]]="Local","")</f>
        <v>y</v>
      </c>
      <c r="U1024" s="109">
        <f>IF(Table1[[#This Row],[Asset Class]]&lt;&gt;"Local",0.25,IF(P1024="y",1,""))</f>
        <v>0.25</v>
      </c>
      <c r="V1024" s="435">
        <f>IF(Table1[[#This Row],[Asset Class]]&lt;&gt;"Local",0.25,IF(Q1024="y",1,""))</f>
        <v>0.25</v>
      </c>
      <c r="W1024" s="435">
        <f>IF(Table1[[#This Row],[Asset Class]]&lt;&gt;"Local",0.25,IF(R1024="y",1,""))</f>
        <v>0.25</v>
      </c>
      <c r="X1024" s="435">
        <f>IF(Table1[[#This Row],[Asset Class]]&lt;&gt;"Local",0.25,IF(S1024="y",1,""))</f>
        <v>0.25</v>
      </c>
      <c r="Y1024" s="109">
        <f t="shared" si="91"/>
        <v>1</v>
      </c>
      <c r="AA1024" s="274">
        <f t="shared" si="92"/>
        <v>2420307.25</v>
      </c>
      <c r="AB1024" s="275">
        <f t="shared" si="93"/>
        <v>2420307.25</v>
      </c>
      <c r="AC1024" s="275">
        <f t="shared" si="94"/>
        <v>2420307.25</v>
      </c>
      <c r="AD1024" s="275">
        <f t="shared" si="95"/>
        <v>2420307.25</v>
      </c>
      <c r="AE1024" s="276">
        <f t="shared" si="96"/>
        <v>9681229</v>
      </c>
    </row>
    <row r="1025" spans="2:31">
      <c r="B1025" s="227" t="s">
        <v>1736</v>
      </c>
      <c r="C1025" s="228" t="s">
        <v>1737</v>
      </c>
      <c r="D1025" s="228" t="s">
        <v>105</v>
      </c>
      <c r="E1025" s="228" t="s">
        <v>106</v>
      </c>
      <c r="F1025" s="258" t="s">
        <v>107</v>
      </c>
      <c r="G1025" s="374">
        <v>0.5</v>
      </c>
      <c r="H1025" s="377">
        <v>8641.2056670884795</v>
      </c>
      <c r="I1025" s="382">
        <v>295.91815694928124</v>
      </c>
      <c r="J1025" s="349">
        <f>Table1[[#This Row],[Embellishment Area (m2)]]*Table1[[#This Row],[Construction Unit Rate ($/m)]]*Table1[[#This Row],[Embellishment Area Factor]]</f>
        <v>1278544.8274122535</v>
      </c>
      <c r="K1025" s="263">
        <v>17282.411334176959</v>
      </c>
      <c r="L1025" s="354">
        <v>157.26221918381682</v>
      </c>
      <c r="M1025" s="101">
        <f>Table1[[#This Row],[Size of land (m2)]]*Table1[[#This Row],[Land Unit Rate ($/m2)]]</f>
        <v>2717870.3592602173</v>
      </c>
      <c r="N1025" s="261">
        <v>2021</v>
      </c>
      <c r="O1025" s="219">
        <f>ROUND(IF(Table1[[#This Row],[Valuation Year]]=2016,(Table1[[#This Row],[Total Construction Cost ($)]]+Table1[[#This Row],[Land Value]])*('General Input Sheet'!$G$38/'General Input Sheet'!$G$43),Table1[[#This Row],[Total Construction Cost ($)]]+Table1[[#This Row],[Land Value]]),0)</f>
        <v>3996415</v>
      </c>
      <c r="P1025" s="139" t="str" cm="1">
        <f t="array" ref="P1025">_xlfn.IFS(Table1[[#This Row],[Asset Class]]&lt;&gt;"Local","y",P$11=$E1025,"y",Table1[[#This Row],[Asset Class]]="Local","")</f>
        <v>y</v>
      </c>
      <c r="Q1025" s="99" t="str" cm="1">
        <f t="array" ref="Q1025">_xlfn.IFS(Table1[[#This Row],[Asset Class]]&lt;&gt;"Local","y",Q$11=$E1025,"y",Table1[[#This Row],[Asset Class]]="Local","")</f>
        <v>y</v>
      </c>
      <c r="R1025" s="99" t="str" cm="1">
        <f t="array" ref="R1025">_xlfn.IFS(Table1[[#This Row],[Asset Class]]&lt;&gt;"Local","y",R$11=$E1025,"y",Table1[[#This Row],[Asset Class]]="Local","")</f>
        <v>y</v>
      </c>
      <c r="S1025" s="358" t="str" cm="1">
        <f t="array" ref="S1025">_xlfn.IFS(Table1[[#This Row],[Asset Class]]&lt;&gt;"Local","y",S$11=$E1025,"y",Table1[[#This Row],[Asset Class]]="Local","")</f>
        <v>y</v>
      </c>
      <c r="U1025" s="109">
        <f>IF(Table1[[#This Row],[Asset Class]]&lt;&gt;"Local",0.25,IF(P1025="y",1,""))</f>
        <v>0.25</v>
      </c>
      <c r="V1025" s="435">
        <f>IF(Table1[[#This Row],[Asset Class]]&lt;&gt;"Local",0.25,IF(Q1025="y",1,""))</f>
        <v>0.25</v>
      </c>
      <c r="W1025" s="435">
        <f>IF(Table1[[#This Row],[Asset Class]]&lt;&gt;"Local",0.25,IF(R1025="y",1,""))</f>
        <v>0.25</v>
      </c>
      <c r="X1025" s="435">
        <f>IF(Table1[[#This Row],[Asset Class]]&lt;&gt;"Local",0.25,IF(S1025="y",1,""))</f>
        <v>0.25</v>
      </c>
      <c r="Y1025" s="109">
        <f t="shared" si="91"/>
        <v>1</v>
      </c>
      <c r="AA1025" s="274">
        <f t="shared" si="92"/>
        <v>999103.75</v>
      </c>
      <c r="AB1025" s="275">
        <f t="shared" si="93"/>
        <v>999103.75</v>
      </c>
      <c r="AC1025" s="275">
        <f t="shared" si="94"/>
        <v>999103.75</v>
      </c>
      <c r="AD1025" s="275">
        <f t="shared" si="95"/>
        <v>999103.75</v>
      </c>
      <c r="AE1025" s="276">
        <f t="shared" si="96"/>
        <v>3996415</v>
      </c>
    </row>
    <row r="1026" spans="2:31">
      <c r="B1026" s="227" t="s">
        <v>1736</v>
      </c>
      <c r="C1026" s="228" t="s">
        <v>1738</v>
      </c>
      <c r="D1026" s="228" t="s">
        <v>105</v>
      </c>
      <c r="E1026" s="228" t="s">
        <v>106</v>
      </c>
      <c r="F1026" s="258" t="s">
        <v>130</v>
      </c>
      <c r="G1026" s="374">
        <v>0.5</v>
      </c>
      <c r="H1026" s="377">
        <v>92776.442087914445</v>
      </c>
      <c r="I1026" s="382">
        <v>295.91815694928124</v>
      </c>
      <c r="J1026" s="349">
        <f>Table1[[#This Row],[Embellishment Area (m2)]]*Table1[[#This Row],[Construction Unit Rate ($/m)]]*Table1[[#This Row],[Embellishment Area Factor]]</f>
        <v>13727116.875483684</v>
      </c>
      <c r="K1026" s="263">
        <v>185552.88417582889</v>
      </c>
      <c r="L1026" s="354">
        <v>157.26221918381682</v>
      </c>
      <c r="M1026" s="101">
        <f>Table1[[#This Row],[Size of land (m2)]]*Table1[[#This Row],[Land Unit Rate ($/m2)]]</f>
        <v>29180458.341448579</v>
      </c>
      <c r="N1026" s="261">
        <v>2021</v>
      </c>
      <c r="O1026" s="219">
        <f>ROUND(IF(Table1[[#This Row],[Valuation Year]]=2016,(Table1[[#This Row],[Total Construction Cost ($)]]+Table1[[#This Row],[Land Value]])*('General Input Sheet'!$G$38/'General Input Sheet'!$G$43),Table1[[#This Row],[Total Construction Cost ($)]]+Table1[[#This Row],[Land Value]]),0)</f>
        <v>42907575</v>
      </c>
      <c r="P1026" s="139" t="str" cm="1">
        <f t="array" ref="P1026">_xlfn.IFS(Table1[[#This Row],[Asset Class]]&lt;&gt;"Local","y",P$11=$E1026,"y",Table1[[#This Row],[Asset Class]]="Local","")</f>
        <v>y</v>
      </c>
      <c r="Q1026" s="99" t="str" cm="1">
        <f t="array" ref="Q1026">_xlfn.IFS(Table1[[#This Row],[Asset Class]]&lt;&gt;"Local","y",Q$11=$E1026,"y",Table1[[#This Row],[Asset Class]]="Local","")</f>
        <v>y</v>
      </c>
      <c r="R1026" s="99" t="str" cm="1">
        <f t="array" ref="R1026">_xlfn.IFS(Table1[[#This Row],[Asset Class]]&lt;&gt;"Local","y",R$11=$E1026,"y",Table1[[#This Row],[Asset Class]]="Local","")</f>
        <v>y</v>
      </c>
      <c r="S1026" s="358" t="str" cm="1">
        <f t="array" ref="S1026">_xlfn.IFS(Table1[[#This Row],[Asset Class]]&lt;&gt;"Local","y",S$11=$E1026,"y",Table1[[#This Row],[Asset Class]]="Local","")</f>
        <v>y</v>
      </c>
      <c r="U1026" s="109">
        <f>IF(Table1[[#This Row],[Asset Class]]&lt;&gt;"Local",0.25,IF(P1026="y",1,""))</f>
        <v>0.25</v>
      </c>
      <c r="V1026" s="435">
        <f>IF(Table1[[#This Row],[Asset Class]]&lt;&gt;"Local",0.25,IF(Q1026="y",1,""))</f>
        <v>0.25</v>
      </c>
      <c r="W1026" s="435">
        <f>IF(Table1[[#This Row],[Asset Class]]&lt;&gt;"Local",0.25,IF(R1026="y",1,""))</f>
        <v>0.25</v>
      </c>
      <c r="X1026" s="435">
        <f>IF(Table1[[#This Row],[Asset Class]]&lt;&gt;"Local",0.25,IF(S1026="y",1,""))</f>
        <v>0.25</v>
      </c>
      <c r="Y1026" s="109">
        <f t="shared" si="91"/>
        <v>1</v>
      </c>
      <c r="AA1026" s="274">
        <f t="shared" si="92"/>
        <v>10726893.75</v>
      </c>
      <c r="AB1026" s="275">
        <f t="shared" si="93"/>
        <v>10726893.75</v>
      </c>
      <c r="AC1026" s="275">
        <f t="shared" si="94"/>
        <v>10726893.75</v>
      </c>
      <c r="AD1026" s="275">
        <f t="shared" si="95"/>
        <v>10726893.75</v>
      </c>
      <c r="AE1026" s="276">
        <f t="shared" si="96"/>
        <v>42907575</v>
      </c>
    </row>
    <row r="1027" spans="2:31">
      <c r="B1027" s="227" t="s">
        <v>1739</v>
      </c>
      <c r="C1027" s="228" t="s">
        <v>1740</v>
      </c>
      <c r="D1027" s="228" t="s">
        <v>105</v>
      </c>
      <c r="E1027" s="228" t="s">
        <v>106</v>
      </c>
      <c r="F1027" s="258" t="s">
        <v>135</v>
      </c>
      <c r="G1027" s="374">
        <v>0.5</v>
      </c>
      <c r="H1027" s="377">
        <v>25606.423154371249</v>
      </c>
      <c r="I1027" s="382">
        <v>295.91815694928124</v>
      </c>
      <c r="J1027" s="349">
        <f>Table1[[#This Row],[Embellishment Area (m2)]]*Table1[[#This Row],[Construction Unit Rate ($/m)]]*Table1[[#This Row],[Embellishment Area Factor]]</f>
        <v>3788702.77295247</v>
      </c>
      <c r="K1027" s="263">
        <v>51212.846308742497</v>
      </c>
      <c r="L1027" s="354">
        <v>157.26221918381682</v>
      </c>
      <c r="M1027" s="101">
        <f>Table1[[#This Row],[Size of land (m2)]]*Table1[[#This Row],[Land Unit Rate ($/m2)]]</f>
        <v>8053845.8612325871</v>
      </c>
      <c r="N1027" s="261">
        <v>2021</v>
      </c>
      <c r="O1027" s="219">
        <f>ROUND(IF(Table1[[#This Row],[Valuation Year]]=2016,(Table1[[#This Row],[Total Construction Cost ($)]]+Table1[[#This Row],[Land Value]])*('General Input Sheet'!$G$38/'General Input Sheet'!$G$43),Table1[[#This Row],[Total Construction Cost ($)]]+Table1[[#This Row],[Land Value]]),0)</f>
        <v>11842549</v>
      </c>
      <c r="P1027" s="139" t="str" cm="1">
        <f t="array" ref="P1027">_xlfn.IFS(Table1[[#This Row],[Asset Class]]&lt;&gt;"Local","y",P$11=$E1027,"y",Table1[[#This Row],[Asset Class]]="Local","")</f>
        <v>y</v>
      </c>
      <c r="Q1027" s="99" t="str" cm="1">
        <f t="array" ref="Q1027">_xlfn.IFS(Table1[[#This Row],[Asset Class]]&lt;&gt;"Local","y",Q$11=$E1027,"y",Table1[[#This Row],[Asset Class]]="Local","")</f>
        <v>y</v>
      </c>
      <c r="R1027" s="99" t="str" cm="1">
        <f t="array" ref="R1027">_xlfn.IFS(Table1[[#This Row],[Asset Class]]&lt;&gt;"Local","y",R$11=$E1027,"y",Table1[[#This Row],[Asset Class]]="Local","")</f>
        <v>y</v>
      </c>
      <c r="S1027" s="358" t="str" cm="1">
        <f t="array" ref="S1027">_xlfn.IFS(Table1[[#This Row],[Asset Class]]&lt;&gt;"Local","y",S$11=$E1027,"y",Table1[[#This Row],[Asset Class]]="Local","")</f>
        <v>y</v>
      </c>
      <c r="U1027" s="109">
        <f>IF(Table1[[#This Row],[Asset Class]]&lt;&gt;"Local",0.25,IF(P1027="y",1,""))</f>
        <v>0.25</v>
      </c>
      <c r="V1027" s="435">
        <f>IF(Table1[[#This Row],[Asset Class]]&lt;&gt;"Local",0.25,IF(Q1027="y",1,""))</f>
        <v>0.25</v>
      </c>
      <c r="W1027" s="435">
        <f>IF(Table1[[#This Row],[Asset Class]]&lt;&gt;"Local",0.25,IF(R1027="y",1,""))</f>
        <v>0.25</v>
      </c>
      <c r="X1027" s="435">
        <f>IF(Table1[[#This Row],[Asset Class]]&lt;&gt;"Local",0.25,IF(S1027="y",1,""))</f>
        <v>0.25</v>
      </c>
      <c r="Y1027" s="109">
        <f t="shared" si="91"/>
        <v>1</v>
      </c>
      <c r="AA1027" s="274">
        <f t="shared" si="92"/>
        <v>2960637.25</v>
      </c>
      <c r="AB1027" s="275">
        <f t="shared" si="93"/>
        <v>2960637.25</v>
      </c>
      <c r="AC1027" s="275">
        <f t="shared" si="94"/>
        <v>2960637.25</v>
      </c>
      <c r="AD1027" s="275">
        <f t="shared" si="95"/>
        <v>2960637.25</v>
      </c>
      <c r="AE1027" s="276">
        <f t="shared" si="96"/>
        <v>11842549</v>
      </c>
    </row>
    <row r="1028" spans="2:31">
      <c r="B1028" s="227" t="s">
        <v>1739</v>
      </c>
      <c r="C1028" s="228" t="s">
        <v>1741</v>
      </c>
      <c r="D1028" s="228" t="s">
        <v>105</v>
      </c>
      <c r="E1028" s="228" t="s">
        <v>106</v>
      </c>
      <c r="F1028" s="258" t="s">
        <v>107</v>
      </c>
      <c r="G1028" s="374">
        <v>0.5</v>
      </c>
      <c r="H1028" s="377">
        <v>1180.5931399222145</v>
      </c>
      <c r="I1028" s="382">
        <v>295.91815694928124</v>
      </c>
      <c r="J1028" s="349">
        <f>Table1[[#This Row],[Embellishment Area (m2)]]*Table1[[#This Row],[Construction Unit Rate ($/m)]]*Table1[[#This Row],[Embellishment Area Factor]]</f>
        <v>174679.4730363733</v>
      </c>
      <c r="K1028" s="263">
        <v>2361.186279844429</v>
      </c>
      <c r="L1028" s="354">
        <v>157.26221918381682</v>
      </c>
      <c r="M1028" s="101">
        <f>Table1[[#This Row],[Size of land (m2)]]*Table1[[#This Row],[Land Unit Rate ($/m2)]]</f>
        <v>371325.39427471563</v>
      </c>
      <c r="N1028" s="261">
        <v>2021</v>
      </c>
      <c r="O1028" s="219">
        <f>ROUND(IF(Table1[[#This Row],[Valuation Year]]=2016,(Table1[[#This Row],[Total Construction Cost ($)]]+Table1[[#This Row],[Land Value]])*('General Input Sheet'!$G$38/'General Input Sheet'!$G$43),Table1[[#This Row],[Total Construction Cost ($)]]+Table1[[#This Row],[Land Value]]),0)</f>
        <v>546005</v>
      </c>
      <c r="P1028" s="139" t="str" cm="1">
        <f t="array" ref="P1028">_xlfn.IFS(Table1[[#This Row],[Asset Class]]&lt;&gt;"Local","y",P$11=$E1028,"y",Table1[[#This Row],[Asset Class]]="Local","")</f>
        <v>y</v>
      </c>
      <c r="Q1028" s="99" t="str" cm="1">
        <f t="array" ref="Q1028">_xlfn.IFS(Table1[[#This Row],[Asset Class]]&lt;&gt;"Local","y",Q$11=$E1028,"y",Table1[[#This Row],[Asset Class]]="Local","")</f>
        <v>y</v>
      </c>
      <c r="R1028" s="99" t="str" cm="1">
        <f t="array" ref="R1028">_xlfn.IFS(Table1[[#This Row],[Asset Class]]&lt;&gt;"Local","y",R$11=$E1028,"y",Table1[[#This Row],[Asset Class]]="Local","")</f>
        <v>y</v>
      </c>
      <c r="S1028" s="358" t="str" cm="1">
        <f t="array" ref="S1028">_xlfn.IFS(Table1[[#This Row],[Asset Class]]&lt;&gt;"Local","y",S$11=$E1028,"y",Table1[[#This Row],[Asset Class]]="Local","")</f>
        <v>y</v>
      </c>
      <c r="U1028" s="109">
        <f>IF(Table1[[#This Row],[Asset Class]]&lt;&gt;"Local",0.25,IF(P1028="y",1,""))</f>
        <v>0.25</v>
      </c>
      <c r="V1028" s="435">
        <f>IF(Table1[[#This Row],[Asset Class]]&lt;&gt;"Local",0.25,IF(Q1028="y",1,""))</f>
        <v>0.25</v>
      </c>
      <c r="W1028" s="435">
        <f>IF(Table1[[#This Row],[Asset Class]]&lt;&gt;"Local",0.25,IF(R1028="y",1,""))</f>
        <v>0.25</v>
      </c>
      <c r="X1028" s="435">
        <f>IF(Table1[[#This Row],[Asset Class]]&lt;&gt;"Local",0.25,IF(S1028="y",1,""))</f>
        <v>0.25</v>
      </c>
      <c r="Y1028" s="109">
        <f t="shared" si="91"/>
        <v>1</v>
      </c>
      <c r="AA1028" s="274">
        <f t="shared" si="92"/>
        <v>136501.25</v>
      </c>
      <c r="AB1028" s="275">
        <f t="shared" si="93"/>
        <v>136501.25</v>
      </c>
      <c r="AC1028" s="275">
        <f t="shared" si="94"/>
        <v>136501.25</v>
      </c>
      <c r="AD1028" s="275">
        <f t="shared" si="95"/>
        <v>136501.25</v>
      </c>
      <c r="AE1028" s="276">
        <f t="shared" si="96"/>
        <v>546005</v>
      </c>
    </row>
    <row r="1029" spans="2:31">
      <c r="B1029" s="227" t="s">
        <v>1739</v>
      </c>
      <c r="C1029" s="228" t="s">
        <v>1742</v>
      </c>
      <c r="D1029" s="228" t="s">
        <v>105</v>
      </c>
      <c r="E1029" s="228" t="s">
        <v>106</v>
      </c>
      <c r="F1029" s="258" t="s">
        <v>102</v>
      </c>
      <c r="G1029" s="374">
        <v>0.5</v>
      </c>
      <c r="H1029" s="377">
        <v>8089.4735712405454</v>
      </c>
      <c r="I1029" s="382">
        <v>295.91815694928124</v>
      </c>
      <c r="J1029" s="349">
        <f>Table1[[#This Row],[Embellishment Area (m2)]]*Table1[[#This Row],[Construction Unit Rate ($/m)]]*Table1[[#This Row],[Embellishment Area Factor]]</f>
        <v>1196911.0549457113</v>
      </c>
      <c r="K1029" s="263">
        <v>16178.947142481091</v>
      </c>
      <c r="L1029" s="354">
        <v>157.26221918381682</v>
      </c>
      <c r="M1029" s="101">
        <f>Table1[[#This Row],[Size of land (m2)]]*Table1[[#This Row],[Land Unit Rate ($/m2)]]</f>
        <v>2544337.1316842483</v>
      </c>
      <c r="N1029" s="261">
        <v>2021</v>
      </c>
      <c r="O1029" s="219">
        <f>ROUND(IF(Table1[[#This Row],[Valuation Year]]=2016,(Table1[[#This Row],[Total Construction Cost ($)]]+Table1[[#This Row],[Land Value]])*('General Input Sheet'!$G$38/'General Input Sheet'!$G$43),Table1[[#This Row],[Total Construction Cost ($)]]+Table1[[#This Row],[Land Value]]),0)</f>
        <v>3741248</v>
      </c>
      <c r="P1029" s="139" t="str" cm="1">
        <f t="array" ref="P1029">_xlfn.IFS(Table1[[#This Row],[Asset Class]]&lt;&gt;"Local","y",P$11=$E1029,"y",Table1[[#This Row],[Asset Class]]="Local","")</f>
        <v>y</v>
      </c>
      <c r="Q1029" s="99" t="str" cm="1">
        <f t="array" ref="Q1029">_xlfn.IFS(Table1[[#This Row],[Asset Class]]&lt;&gt;"Local","y",Q$11=$E1029,"y",Table1[[#This Row],[Asset Class]]="Local","")</f>
        <v>y</v>
      </c>
      <c r="R1029" s="99" t="str" cm="1">
        <f t="array" ref="R1029">_xlfn.IFS(Table1[[#This Row],[Asset Class]]&lt;&gt;"Local","y",R$11=$E1029,"y",Table1[[#This Row],[Asset Class]]="Local","")</f>
        <v>y</v>
      </c>
      <c r="S1029" s="358" t="str" cm="1">
        <f t="array" ref="S1029">_xlfn.IFS(Table1[[#This Row],[Asset Class]]&lt;&gt;"Local","y",S$11=$E1029,"y",Table1[[#This Row],[Asset Class]]="Local","")</f>
        <v>y</v>
      </c>
      <c r="U1029" s="109">
        <f>IF(Table1[[#This Row],[Asset Class]]&lt;&gt;"Local",0.25,IF(P1029="y",1,""))</f>
        <v>0.25</v>
      </c>
      <c r="V1029" s="435">
        <f>IF(Table1[[#This Row],[Asset Class]]&lt;&gt;"Local",0.25,IF(Q1029="y",1,""))</f>
        <v>0.25</v>
      </c>
      <c r="W1029" s="435">
        <f>IF(Table1[[#This Row],[Asset Class]]&lt;&gt;"Local",0.25,IF(R1029="y",1,""))</f>
        <v>0.25</v>
      </c>
      <c r="X1029" s="435">
        <f>IF(Table1[[#This Row],[Asset Class]]&lt;&gt;"Local",0.25,IF(S1029="y",1,""))</f>
        <v>0.25</v>
      </c>
      <c r="Y1029" s="109">
        <f t="shared" si="91"/>
        <v>1</v>
      </c>
      <c r="AA1029" s="274">
        <f t="shared" si="92"/>
        <v>935312</v>
      </c>
      <c r="AB1029" s="275">
        <f t="shared" si="93"/>
        <v>935312</v>
      </c>
      <c r="AC1029" s="275">
        <f t="shared" si="94"/>
        <v>935312</v>
      </c>
      <c r="AD1029" s="275">
        <f t="shared" si="95"/>
        <v>935312</v>
      </c>
      <c r="AE1029" s="276">
        <f t="shared" si="96"/>
        <v>3741248</v>
      </c>
    </row>
    <row r="1030" spans="2:31">
      <c r="B1030" s="227" t="s">
        <v>1739</v>
      </c>
      <c r="C1030" s="228" t="s">
        <v>1743</v>
      </c>
      <c r="D1030" s="228" t="s">
        <v>105</v>
      </c>
      <c r="E1030" s="228" t="s">
        <v>106</v>
      </c>
      <c r="F1030" s="258" t="s">
        <v>107</v>
      </c>
      <c r="G1030" s="374">
        <v>0.5</v>
      </c>
      <c r="H1030" s="377">
        <v>7738.4260473402901</v>
      </c>
      <c r="I1030" s="382">
        <v>295.91815694928124</v>
      </c>
      <c r="J1030" s="349">
        <f>Table1[[#This Row],[Embellishment Area (m2)]]*Table1[[#This Row],[Construction Unit Rate ($/m)]]*Table1[[#This Row],[Embellishment Area Factor]]</f>
        <v>1144970.386808625</v>
      </c>
      <c r="K1030" s="263">
        <v>15476.85209468058</v>
      </c>
      <c r="L1030" s="354">
        <v>157.26221918381682</v>
      </c>
      <c r="M1030" s="101">
        <f>Table1[[#This Row],[Size of land (m2)]]*Table1[[#This Row],[Land Unit Rate ($/m2)]]</f>
        <v>2433924.1063891719</v>
      </c>
      <c r="N1030" s="261">
        <v>2021</v>
      </c>
      <c r="O1030" s="219">
        <f>ROUND(IF(Table1[[#This Row],[Valuation Year]]=2016,(Table1[[#This Row],[Total Construction Cost ($)]]+Table1[[#This Row],[Land Value]])*('General Input Sheet'!$G$38/'General Input Sheet'!$G$43),Table1[[#This Row],[Total Construction Cost ($)]]+Table1[[#This Row],[Land Value]]),0)</f>
        <v>3578894</v>
      </c>
      <c r="P1030" s="139" t="str" cm="1">
        <f t="array" ref="P1030">_xlfn.IFS(Table1[[#This Row],[Asset Class]]&lt;&gt;"Local","y",P$11=$E1030,"y",Table1[[#This Row],[Asset Class]]="Local","")</f>
        <v>y</v>
      </c>
      <c r="Q1030" s="99" t="str" cm="1">
        <f t="array" ref="Q1030">_xlfn.IFS(Table1[[#This Row],[Asset Class]]&lt;&gt;"Local","y",Q$11=$E1030,"y",Table1[[#This Row],[Asset Class]]="Local","")</f>
        <v>y</v>
      </c>
      <c r="R1030" s="99" t="str" cm="1">
        <f t="array" ref="R1030">_xlfn.IFS(Table1[[#This Row],[Asset Class]]&lt;&gt;"Local","y",R$11=$E1030,"y",Table1[[#This Row],[Asset Class]]="Local","")</f>
        <v>y</v>
      </c>
      <c r="S1030" s="358" t="str" cm="1">
        <f t="array" ref="S1030">_xlfn.IFS(Table1[[#This Row],[Asset Class]]&lt;&gt;"Local","y",S$11=$E1030,"y",Table1[[#This Row],[Asset Class]]="Local","")</f>
        <v>y</v>
      </c>
      <c r="U1030" s="109">
        <f>IF(Table1[[#This Row],[Asset Class]]&lt;&gt;"Local",0.25,IF(P1030="y",1,""))</f>
        <v>0.25</v>
      </c>
      <c r="V1030" s="435">
        <f>IF(Table1[[#This Row],[Asset Class]]&lt;&gt;"Local",0.25,IF(Q1030="y",1,""))</f>
        <v>0.25</v>
      </c>
      <c r="W1030" s="435">
        <f>IF(Table1[[#This Row],[Asset Class]]&lt;&gt;"Local",0.25,IF(R1030="y",1,""))</f>
        <v>0.25</v>
      </c>
      <c r="X1030" s="435">
        <f>IF(Table1[[#This Row],[Asset Class]]&lt;&gt;"Local",0.25,IF(S1030="y",1,""))</f>
        <v>0.25</v>
      </c>
      <c r="Y1030" s="109">
        <f t="shared" si="91"/>
        <v>1</v>
      </c>
      <c r="AA1030" s="274">
        <f t="shared" si="92"/>
        <v>894723.5</v>
      </c>
      <c r="AB1030" s="275">
        <f t="shared" si="93"/>
        <v>894723.5</v>
      </c>
      <c r="AC1030" s="275">
        <f t="shared" si="94"/>
        <v>894723.5</v>
      </c>
      <c r="AD1030" s="275">
        <f t="shared" si="95"/>
        <v>894723.5</v>
      </c>
      <c r="AE1030" s="276">
        <f t="shared" si="96"/>
        <v>3578894</v>
      </c>
    </row>
    <row r="1031" spans="2:31">
      <c r="B1031" s="227" t="s">
        <v>1744</v>
      </c>
      <c r="C1031" s="228" t="s">
        <v>1745</v>
      </c>
      <c r="D1031" s="228" t="s">
        <v>105</v>
      </c>
      <c r="E1031" s="228" t="s">
        <v>106</v>
      </c>
      <c r="F1031" s="258" t="s">
        <v>135</v>
      </c>
      <c r="G1031" s="374">
        <v>0.5</v>
      </c>
      <c r="H1031" s="377">
        <v>26730.868578449426</v>
      </c>
      <c r="I1031" s="382">
        <v>295.91815694928124</v>
      </c>
      <c r="J1031" s="349">
        <f>Table1[[#This Row],[Embellishment Area (m2)]]*Table1[[#This Row],[Construction Unit Rate ($/m)]]*Table1[[#This Row],[Embellishment Area Factor]]</f>
        <v>3955074.6816941039</v>
      </c>
      <c r="K1031" s="263">
        <v>53461.737156898853</v>
      </c>
      <c r="L1031" s="354">
        <v>157.26221918381682</v>
      </c>
      <c r="M1031" s="101">
        <f>Table1[[#This Row],[Size of land (m2)]]*Table1[[#This Row],[Land Unit Rate ($/m2)]]</f>
        <v>8407511.4267158322</v>
      </c>
      <c r="N1031" s="261">
        <v>2021</v>
      </c>
      <c r="O1031" s="219">
        <f>ROUND(IF(Table1[[#This Row],[Valuation Year]]=2016,(Table1[[#This Row],[Total Construction Cost ($)]]+Table1[[#This Row],[Land Value]])*('General Input Sheet'!$G$38/'General Input Sheet'!$G$43),Table1[[#This Row],[Total Construction Cost ($)]]+Table1[[#This Row],[Land Value]]),0)</f>
        <v>12362586</v>
      </c>
      <c r="P1031" s="139" t="str" cm="1">
        <f t="array" ref="P1031">_xlfn.IFS(Table1[[#This Row],[Asset Class]]&lt;&gt;"Local","y",P$11=$E1031,"y",Table1[[#This Row],[Asset Class]]="Local","")</f>
        <v>y</v>
      </c>
      <c r="Q1031" s="99" t="str" cm="1">
        <f t="array" ref="Q1031">_xlfn.IFS(Table1[[#This Row],[Asset Class]]&lt;&gt;"Local","y",Q$11=$E1031,"y",Table1[[#This Row],[Asset Class]]="Local","")</f>
        <v>y</v>
      </c>
      <c r="R1031" s="99" t="str" cm="1">
        <f t="array" ref="R1031">_xlfn.IFS(Table1[[#This Row],[Asset Class]]&lt;&gt;"Local","y",R$11=$E1031,"y",Table1[[#This Row],[Asset Class]]="Local","")</f>
        <v>y</v>
      </c>
      <c r="S1031" s="358" t="str" cm="1">
        <f t="array" ref="S1031">_xlfn.IFS(Table1[[#This Row],[Asset Class]]&lt;&gt;"Local","y",S$11=$E1031,"y",Table1[[#This Row],[Asset Class]]="Local","")</f>
        <v>y</v>
      </c>
      <c r="U1031" s="109">
        <f>IF(Table1[[#This Row],[Asset Class]]&lt;&gt;"Local",0.25,IF(P1031="y",1,""))</f>
        <v>0.25</v>
      </c>
      <c r="V1031" s="435">
        <f>IF(Table1[[#This Row],[Asset Class]]&lt;&gt;"Local",0.25,IF(Q1031="y",1,""))</f>
        <v>0.25</v>
      </c>
      <c r="W1031" s="435">
        <f>IF(Table1[[#This Row],[Asset Class]]&lt;&gt;"Local",0.25,IF(R1031="y",1,""))</f>
        <v>0.25</v>
      </c>
      <c r="X1031" s="435">
        <f>IF(Table1[[#This Row],[Asset Class]]&lt;&gt;"Local",0.25,IF(S1031="y",1,""))</f>
        <v>0.25</v>
      </c>
      <c r="Y1031" s="109">
        <f t="shared" si="91"/>
        <v>1</v>
      </c>
      <c r="AA1031" s="274">
        <f t="shared" si="92"/>
        <v>3090646.5</v>
      </c>
      <c r="AB1031" s="275">
        <f t="shared" si="93"/>
        <v>3090646.5</v>
      </c>
      <c r="AC1031" s="275">
        <f t="shared" si="94"/>
        <v>3090646.5</v>
      </c>
      <c r="AD1031" s="275">
        <f t="shared" si="95"/>
        <v>3090646.5</v>
      </c>
      <c r="AE1031" s="276">
        <f t="shared" si="96"/>
        <v>12362586</v>
      </c>
    </row>
    <row r="1032" spans="2:31">
      <c r="B1032" s="227" t="s">
        <v>1746</v>
      </c>
      <c r="C1032" s="228" t="s">
        <v>1747</v>
      </c>
      <c r="D1032" s="228" t="s">
        <v>110</v>
      </c>
      <c r="E1032" s="228" t="s">
        <v>106</v>
      </c>
      <c r="F1032" s="258" t="s">
        <v>102</v>
      </c>
      <c r="G1032" s="374">
        <v>0.5</v>
      </c>
      <c r="H1032" s="377">
        <v>3472.7749810266969</v>
      </c>
      <c r="I1032" s="382">
        <v>111.62041035606889</v>
      </c>
      <c r="J1032" s="349">
        <f>Table1[[#This Row],[Embellishment Area (m2)]]*Table1[[#This Row],[Construction Unit Rate ($/m)]]*Table1[[#This Row],[Embellishment Area Factor]]</f>
        <v>193816.28422824462</v>
      </c>
      <c r="K1032" s="263">
        <v>6945.5499620533938</v>
      </c>
      <c r="L1032" s="354">
        <v>66.125722619436161</v>
      </c>
      <c r="M1032" s="101">
        <f>Table1[[#This Row],[Size of land (m2)]]*Table1[[#This Row],[Land Unit Rate ($/m2)]]</f>
        <v>459279.51023017807</v>
      </c>
      <c r="N1032" s="261">
        <v>2021</v>
      </c>
      <c r="O1032" s="219">
        <f>ROUND(IF(Table1[[#This Row],[Valuation Year]]=2016,(Table1[[#This Row],[Total Construction Cost ($)]]+Table1[[#This Row],[Land Value]])*('General Input Sheet'!$G$38/'General Input Sheet'!$G$43),Table1[[#This Row],[Total Construction Cost ($)]]+Table1[[#This Row],[Land Value]]),0)</f>
        <v>653096</v>
      </c>
      <c r="P1032" s="139" t="str" cm="1">
        <f t="array" ref="P1032">_xlfn.IFS(Table1[[#This Row],[Asset Class]]&lt;&gt;"Local","y",P$11=$E1032,"y",Table1[[#This Row],[Asset Class]]="Local","")</f>
        <v>y</v>
      </c>
      <c r="Q1032" s="99" t="str" cm="1">
        <f t="array" ref="Q1032">_xlfn.IFS(Table1[[#This Row],[Asset Class]]&lt;&gt;"Local","y",Q$11=$E1032,"y",Table1[[#This Row],[Asset Class]]="Local","")</f>
        <v/>
      </c>
      <c r="R1032" s="99" t="str" cm="1">
        <f t="array" ref="R1032">_xlfn.IFS(Table1[[#This Row],[Asset Class]]&lt;&gt;"Local","y",R$11=$E1032,"y",Table1[[#This Row],[Asset Class]]="Local","")</f>
        <v/>
      </c>
      <c r="S1032" s="358" t="str" cm="1">
        <f t="array" ref="S1032">_xlfn.IFS(Table1[[#This Row],[Asset Class]]&lt;&gt;"Local","y",S$11=$E1032,"y",Table1[[#This Row],[Asset Class]]="Local","")</f>
        <v/>
      </c>
      <c r="U1032" s="109">
        <f>IF(Table1[[#This Row],[Asset Class]]&lt;&gt;"Local",0.25,IF(P1032="y",1,""))</f>
        <v>1</v>
      </c>
      <c r="V1032" s="435" t="str">
        <f>IF(Table1[[#This Row],[Asset Class]]&lt;&gt;"Local",0.25,IF(Q1032="y",1,""))</f>
        <v/>
      </c>
      <c r="W1032" s="435" t="str">
        <f>IF(Table1[[#This Row],[Asset Class]]&lt;&gt;"Local",0.25,IF(R1032="y",1,""))</f>
        <v/>
      </c>
      <c r="X1032" s="435" t="str">
        <f>IF(Table1[[#This Row],[Asset Class]]&lt;&gt;"Local",0.25,IF(S1032="y",1,""))</f>
        <v/>
      </c>
      <c r="Y1032" s="109">
        <f t="shared" si="91"/>
        <v>1</v>
      </c>
      <c r="AA1032" s="274">
        <f t="shared" si="92"/>
        <v>653096</v>
      </c>
      <c r="AB1032" s="275" t="str">
        <f t="shared" si="93"/>
        <v/>
      </c>
      <c r="AC1032" s="275" t="str">
        <f t="shared" si="94"/>
        <v/>
      </c>
      <c r="AD1032" s="275" t="str">
        <f t="shared" si="95"/>
        <v/>
      </c>
      <c r="AE1032" s="276">
        <f t="shared" si="96"/>
        <v>653096</v>
      </c>
    </row>
    <row r="1033" spans="2:31">
      <c r="B1033" s="227" t="s">
        <v>1748</v>
      </c>
      <c r="C1033" s="228" t="s">
        <v>1749</v>
      </c>
      <c r="D1033" s="228" t="s">
        <v>110</v>
      </c>
      <c r="E1033" s="228" t="s">
        <v>106</v>
      </c>
      <c r="F1033" s="258" t="s">
        <v>135</v>
      </c>
      <c r="G1033" s="374">
        <v>0.5</v>
      </c>
      <c r="H1033" s="377">
        <v>16684.444360950602</v>
      </c>
      <c r="I1033" s="382">
        <v>111.62041035606889</v>
      </c>
      <c r="J1033" s="349">
        <f>Table1[[#This Row],[Embellishment Area (m2)]]*Table1[[#This Row],[Construction Unit Rate ($/m)]]*Table1[[#This Row],[Embellishment Area Factor]]</f>
        <v>931162.26306615281</v>
      </c>
      <c r="K1033" s="263">
        <v>33368.888721901203</v>
      </c>
      <c r="L1033" s="354">
        <v>66.125722619436161</v>
      </c>
      <c r="M1033" s="101">
        <f>Table1[[#This Row],[Size of land (m2)]]*Table1[[#This Row],[Land Unit Rate ($/m2)]]</f>
        <v>2206541.8797432706</v>
      </c>
      <c r="N1033" s="261">
        <v>2021</v>
      </c>
      <c r="O1033" s="219">
        <f>ROUND(IF(Table1[[#This Row],[Valuation Year]]=2016,(Table1[[#This Row],[Total Construction Cost ($)]]+Table1[[#This Row],[Land Value]])*('General Input Sheet'!$G$38/'General Input Sheet'!$G$43),Table1[[#This Row],[Total Construction Cost ($)]]+Table1[[#This Row],[Land Value]]),0)</f>
        <v>3137704</v>
      </c>
      <c r="P1033" s="139" t="str" cm="1">
        <f t="array" ref="P1033">_xlfn.IFS(Table1[[#This Row],[Asset Class]]&lt;&gt;"Local","y",P$11=$E1033,"y",Table1[[#This Row],[Asset Class]]="Local","")</f>
        <v>y</v>
      </c>
      <c r="Q1033" s="99" t="str" cm="1">
        <f t="array" ref="Q1033">_xlfn.IFS(Table1[[#This Row],[Asset Class]]&lt;&gt;"Local","y",Q$11=$E1033,"y",Table1[[#This Row],[Asset Class]]="Local","")</f>
        <v/>
      </c>
      <c r="R1033" s="99" t="str" cm="1">
        <f t="array" ref="R1033">_xlfn.IFS(Table1[[#This Row],[Asset Class]]&lt;&gt;"Local","y",R$11=$E1033,"y",Table1[[#This Row],[Asset Class]]="Local","")</f>
        <v/>
      </c>
      <c r="S1033" s="358" t="str" cm="1">
        <f t="array" ref="S1033">_xlfn.IFS(Table1[[#This Row],[Asset Class]]&lt;&gt;"Local","y",S$11=$E1033,"y",Table1[[#This Row],[Asset Class]]="Local","")</f>
        <v/>
      </c>
      <c r="U1033" s="109">
        <f>IF(Table1[[#This Row],[Asset Class]]&lt;&gt;"Local",0.25,IF(P1033="y",1,""))</f>
        <v>1</v>
      </c>
      <c r="V1033" s="435" t="str">
        <f>IF(Table1[[#This Row],[Asset Class]]&lt;&gt;"Local",0.25,IF(Q1033="y",1,""))</f>
        <v/>
      </c>
      <c r="W1033" s="435" t="str">
        <f>IF(Table1[[#This Row],[Asset Class]]&lt;&gt;"Local",0.25,IF(R1033="y",1,""))</f>
        <v/>
      </c>
      <c r="X1033" s="435" t="str">
        <f>IF(Table1[[#This Row],[Asset Class]]&lt;&gt;"Local",0.25,IF(S1033="y",1,""))</f>
        <v/>
      </c>
      <c r="Y1033" s="109">
        <f t="shared" si="91"/>
        <v>1</v>
      </c>
      <c r="AA1033" s="274">
        <f t="shared" si="92"/>
        <v>3137704</v>
      </c>
      <c r="AB1033" s="275" t="str">
        <f t="shared" si="93"/>
        <v/>
      </c>
      <c r="AC1033" s="275" t="str">
        <f t="shared" si="94"/>
        <v/>
      </c>
      <c r="AD1033" s="275" t="str">
        <f t="shared" si="95"/>
        <v/>
      </c>
      <c r="AE1033" s="276">
        <f t="shared" si="96"/>
        <v>3137704</v>
      </c>
    </row>
    <row r="1034" spans="2:31">
      <c r="B1034" s="227" t="s">
        <v>1748</v>
      </c>
      <c r="C1034" s="228" t="s">
        <v>1750</v>
      </c>
      <c r="D1034" s="228" t="s">
        <v>110</v>
      </c>
      <c r="E1034" s="228" t="s">
        <v>106</v>
      </c>
      <c r="F1034" s="258" t="s">
        <v>102</v>
      </c>
      <c r="G1034" s="374">
        <v>0.5</v>
      </c>
      <c r="H1034" s="377">
        <v>6392.1678616531553</v>
      </c>
      <c r="I1034" s="382">
        <v>111.62041035606889</v>
      </c>
      <c r="J1034" s="349">
        <f>Table1[[#This Row],[Embellishment Area (m2)]]*Table1[[#This Row],[Construction Unit Rate ($/m)]]*Table1[[#This Row],[Embellishment Area Factor]]</f>
        <v>356748.19989130029</v>
      </c>
      <c r="K1034" s="263">
        <v>12784.335723306311</v>
      </c>
      <c r="L1034" s="354">
        <v>66.125722619436161</v>
      </c>
      <c r="M1034" s="101">
        <f>Table1[[#This Row],[Size of land (m2)]]*Table1[[#This Row],[Land Unit Rate ($/m2)]]</f>
        <v>845373.43791310186</v>
      </c>
      <c r="N1034" s="261">
        <v>2021</v>
      </c>
      <c r="O1034" s="219">
        <f>ROUND(IF(Table1[[#This Row],[Valuation Year]]=2016,(Table1[[#This Row],[Total Construction Cost ($)]]+Table1[[#This Row],[Land Value]])*('General Input Sheet'!$G$38/'General Input Sheet'!$G$43),Table1[[#This Row],[Total Construction Cost ($)]]+Table1[[#This Row],[Land Value]]),0)</f>
        <v>1202122</v>
      </c>
      <c r="P1034" s="139" t="str" cm="1">
        <f t="array" ref="P1034">_xlfn.IFS(Table1[[#This Row],[Asset Class]]&lt;&gt;"Local","y",P$11=$E1034,"y",Table1[[#This Row],[Asset Class]]="Local","")</f>
        <v>y</v>
      </c>
      <c r="Q1034" s="99" t="str" cm="1">
        <f t="array" ref="Q1034">_xlfn.IFS(Table1[[#This Row],[Asset Class]]&lt;&gt;"Local","y",Q$11=$E1034,"y",Table1[[#This Row],[Asset Class]]="Local","")</f>
        <v/>
      </c>
      <c r="R1034" s="99" t="str" cm="1">
        <f t="array" ref="R1034">_xlfn.IFS(Table1[[#This Row],[Asset Class]]&lt;&gt;"Local","y",R$11=$E1034,"y",Table1[[#This Row],[Asset Class]]="Local","")</f>
        <v/>
      </c>
      <c r="S1034" s="358" t="str" cm="1">
        <f t="array" ref="S1034">_xlfn.IFS(Table1[[#This Row],[Asset Class]]&lt;&gt;"Local","y",S$11=$E1034,"y",Table1[[#This Row],[Asset Class]]="Local","")</f>
        <v/>
      </c>
      <c r="U1034" s="109">
        <f>IF(Table1[[#This Row],[Asset Class]]&lt;&gt;"Local",0.25,IF(P1034="y",1,""))</f>
        <v>1</v>
      </c>
      <c r="V1034" s="435" t="str">
        <f>IF(Table1[[#This Row],[Asset Class]]&lt;&gt;"Local",0.25,IF(Q1034="y",1,""))</f>
        <v/>
      </c>
      <c r="W1034" s="435" t="str">
        <f>IF(Table1[[#This Row],[Asset Class]]&lt;&gt;"Local",0.25,IF(R1034="y",1,""))</f>
        <v/>
      </c>
      <c r="X1034" s="435" t="str">
        <f>IF(Table1[[#This Row],[Asset Class]]&lt;&gt;"Local",0.25,IF(S1034="y",1,""))</f>
        <v/>
      </c>
      <c r="Y1034" s="109">
        <f t="shared" si="91"/>
        <v>1</v>
      </c>
      <c r="AA1034" s="274">
        <f t="shared" si="92"/>
        <v>1202122</v>
      </c>
      <c r="AB1034" s="275" t="str">
        <f t="shared" si="93"/>
        <v/>
      </c>
      <c r="AC1034" s="275" t="str">
        <f t="shared" si="94"/>
        <v/>
      </c>
      <c r="AD1034" s="275" t="str">
        <f t="shared" si="95"/>
        <v/>
      </c>
      <c r="AE1034" s="276">
        <f t="shared" si="96"/>
        <v>1202122</v>
      </c>
    </row>
    <row r="1035" spans="2:31">
      <c r="B1035" s="227" t="s">
        <v>1748</v>
      </c>
      <c r="C1035" s="228" t="s">
        <v>1751</v>
      </c>
      <c r="D1035" s="228" t="s">
        <v>110</v>
      </c>
      <c r="E1035" s="228" t="s">
        <v>106</v>
      </c>
      <c r="F1035" s="258" t="s">
        <v>102</v>
      </c>
      <c r="G1035" s="374">
        <v>0.5</v>
      </c>
      <c r="H1035" s="377">
        <v>3246.1156191091768</v>
      </c>
      <c r="I1035" s="382">
        <v>111.62041035606889</v>
      </c>
      <c r="J1035" s="349">
        <f>Table1[[#This Row],[Embellishment Area (m2)]]*Table1[[#This Row],[Construction Unit Rate ($/m)]]*Table1[[#This Row],[Embellishment Area Factor]]</f>
        <v>181166.37873410547</v>
      </c>
      <c r="K1035" s="263">
        <v>6492.2312382183536</v>
      </c>
      <c r="L1035" s="354">
        <v>66.125722619436161</v>
      </c>
      <c r="M1035" s="101">
        <f>Table1[[#This Row],[Size of land (m2)]]*Table1[[#This Row],[Land Unit Rate ($/m2)]]</f>
        <v>429303.4820396654</v>
      </c>
      <c r="N1035" s="261">
        <v>2021</v>
      </c>
      <c r="O1035" s="219">
        <f>ROUND(IF(Table1[[#This Row],[Valuation Year]]=2016,(Table1[[#This Row],[Total Construction Cost ($)]]+Table1[[#This Row],[Land Value]])*('General Input Sheet'!$G$38/'General Input Sheet'!$G$43),Table1[[#This Row],[Total Construction Cost ($)]]+Table1[[#This Row],[Land Value]]),0)</f>
        <v>610470</v>
      </c>
      <c r="P1035" s="139" t="str" cm="1">
        <f t="array" ref="P1035">_xlfn.IFS(Table1[[#This Row],[Asset Class]]&lt;&gt;"Local","y",P$11=$E1035,"y",Table1[[#This Row],[Asset Class]]="Local","")</f>
        <v>y</v>
      </c>
      <c r="Q1035" s="99" t="str" cm="1">
        <f t="array" ref="Q1035">_xlfn.IFS(Table1[[#This Row],[Asset Class]]&lt;&gt;"Local","y",Q$11=$E1035,"y",Table1[[#This Row],[Asset Class]]="Local","")</f>
        <v/>
      </c>
      <c r="R1035" s="99" t="str" cm="1">
        <f t="array" ref="R1035">_xlfn.IFS(Table1[[#This Row],[Asset Class]]&lt;&gt;"Local","y",R$11=$E1035,"y",Table1[[#This Row],[Asset Class]]="Local","")</f>
        <v/>
      </c>
      <c r="S1035" s="358" t="str" cm="1">
        <f t="array" ref="S1035">_xlfn.IFS(Table1[[#This Row],[Asset Class]]&lt;&gt;"Local","y",S$11=$E1035,"y",Table1[[#This Row],[Asset Class]]="Local","")</f>
        <v/>
      </c>
      <c r="U1035" s="109">
        <f>IF(Table1[[#This Row],[Asset Class]]&lt;&gt;"Local",0.25,IF(P1035="y",1,""))</f>
        <v>1</v>
      </c>
      <c r="V1035" s="435" t="str">
        <f>IF(Table1[[#This Row],[Asset Class]]&lt;&gt;"Local",0.25,IF(Q1035="y",1,""))</f>
        <v/>
      </c>
      <c r="W1035" s="435" t="str">
        <f>IF(Table1[[#This Row],[Asset Class]]&lt;&gt;"Local",0.25,IF(R1035="y",1,""))</f>
        <v/>
      </c>
      <c r="X1035" s="435" t="str">
        <f>IF(Table1[[#This Row],[Asset Class]]&lt;&gt;"Local",0.25,IF(S1035="y",1,""))</f>
        <v/>
      </c>
      <c r="Y1035" s="109">
        <f t="shared" si="91"/>
        <v>1</v>
      </c>
      <c r="AA1035" s="274">
        <f t="shared" si="92"/>
        <v>610470</v>
      </c>
      <c r="AB1035" s="275" t="str">
        <f t="shared" si="93"/>
        <v/>
      </c>
      <c r="AC1035" s="275" t="str">
        <f t="shared" si="94"/>
        <v/>
      </c>
      <c r="AD1035" s="275" t="str">
        <f t="shared" si="95"/>
        <v/>
      </c>
      <c r="AE1035" s="276">
        <f t="shared" si="96"/>
        <v>610470</v>
      </c>
    </row>
    <row r="1036" spans="2:31">
      <c r="B1036" s="227" t="s">
        <v>1752</v>
      </c>
      <c r="C1036" s="228" t="s">
        <v>1753</v>
      </c>
      <c r="D1036" s="228" t="s">
        <v>105</v>
      </c>
      <c r="E1036" s="228" t="s">
        <v>101</v>
      </c>
      <c r="F1036" s="258" t="s">
        <v>107</v>
      </c>
      <c r="G1036" s="374">
        <v>0.5</v>
      </c>
      <c r="H1036" s="377">
        <v>5461.8444815152952</v>
      </c>
      <c r="I1036" s="382">
        <v>452.87898632773505</v>
      </c>
      <c r="J1036" s="349">
        <f>Table1[[#This Row],[Embellishment Area (m2)]]*Table1[[#This Row],[Construction Unit Rate ($/m)]]*Table1[[#This Row],[Embellishment Area Factor]]</f>
        <v>1236777.2961341902</v>
      </c>
      <c r="K1036" s="263">
        <v>10923.68896303059</v>
      </c>
      <c r="L1036" s="354">
        <v>140.14546069071523</v>
      </c>
      <c r="M1036" s="101">
        <f>Table1[[#This Row],[Size of land (m2)]]*Table1[[#This Row],[Land Unit Rate ($/m2)]]</f>
        <v>1530905.4221660034</v>
      </c>
      <c r="N1036" s="261">
        <v>2021</v>
      </c>
      <c r="O1036" s="219">
        <f>ROUND(IF(Table1[[#This Row],[Valuation Year]]=2016,(Table1[[#This Row],[Total Construction Cost ($)]]+Table1[[#This Row],[Land Value]])*('General Input Sheet'!$G$38/'General Input Sheet'!$G$43),Table1[[#This Row],[Total Construction Cost ($)]]+Table1[[#This Row],[Land Value]]),0)</f>
        <v>2767683</v>
      </c>
      <c r="P1036" s="139" t="str" cm="1">
        <f t="array" ref="P1036">_xlfn.IFS(Table1[[#This Row],[Asset Class]]&lt;&gt;"Local","y",P$11=$E1036,"y",Table1[[#This Row],[Asset Class]]="Local","")</f>
        <v>y</v>
      </c>
      <c r="Q1036" s="99" t="str" cm="1">
        <f t="array" ref="Q1036">_xlfn.IFS(Table1[[#This Row],[Asset Class]]&lt;&gt;"Local","y",Q$11=$E1036,"y",Table1[[#This Row],[Asset Class]]="Local","")</f>
        <v>y</v>
      </c>
      <c r="R1036" s="99" t="str" cm="1">
        <f t="array" ref="R1036">_xlfn.IFS(Table1[[#This Row],[Asset Class]]&lt;&gt;"Local","y",R$11=$E1036,"y",Table1[[#This Row],[Asset Class]]="Local","")</f>
        <v>y</v>
      </c>
      <c r="S1036" s="358" t="str" cm="1">
        <f t="array" ref="S1036">_xlfn.IFS(Table1[[#This Row],[Asset Class]]&lt;&gt;"Local","y",S$11=$E1036,"y",Table1[[#This Row],[Asset Class]]="Local","")</f>
        <v>y</v>
      </c>
      <c r="U1036" s="109">
        <f>IF(Table1[[#This Row],[Asset Class]]&lt;&gt;"Local",0.25,IF(P1036="y",1,""))</f>
        <v>0.25</v>
      </c>
      <c r="V1036" s="435">
        <f>IF(Table1[[#This Row],[Asset Class]]&lt;&gt;"Local",0.25,IF(Q1036="y",1,""))</f>
        <v>0.25</v>
      </c>
      <c r="W1036" s="435">
        <f>IF(Table1[[#This Row],[Asset Class]]&lt;&gt;"Local",0.25,IF(R1036="y",1,""))</f>
        <v>0.25</v>
      </c>
      <c r="X1036" s="435">
        <f>IF(Table1[[#This Row],[Asset Class]]&lt;&gt;"Local",0.25,IF(S1036="y",1,""))</f>
        <v>0.25</v>
      </c>
      <c r="Y1036" s="109">
        <f t="shared" si="91"/>
        <v>1</v>
      </c>
      <c r="AA1036" s="274">
        <f t="shared" si="92"/>
        <v>691920.75</v>
      </c>
      <c r="AB1036" s="275">
        <f t="shared" si="93"/>
        <v>691920.75</v>
      </c>
      <c r="AC1036" s="275">
        <f t="shared" si="94"/>
        <v>691920.75</v>
      </c>
      <c r="AD1036" s="275">
        <f t="shared" si="95"/>
        <v>691920.75</v>
      </c>
      <c r="AE1036" s="276">
        <f t="shared" si="96"/>
        <v>2767683</v>
      </c>
    </row>
    <row r="1037" spans="2:31">
      <c r="B1037" s="227" t="s">
        <v>1752</v>
      </c>
      <c r="C1037" s="228" t="s">
        <v>1754</v>
      </c>
      <c r="D1037" s="228" t="s">
        <v>105</v>
      </c>
      <c r="E1037" s="228" t="s">
        <v>101</v>
      </c>
      <c r="F1037" s="258" t="s">
        <v>135</v>
      </c>
      <c r="G1037" s="374">
        <v>0.5</v>
      </c>
      <c r="H1037" s="377">
        <v>8935.3410838459058</v>
      </c>
      <c r="I1037" s="382">
        <v>452.87898632773505</v>
      </c>
      <c r="J1037" s="349">
        <f>Table1[[#This Row],[Embellishment Area (m2)]]*Table1[[#This Row],[Construction Unit Rate ($/m)]]*Table1[[#This Row],[Embellishment Area Factor]]</f>
        <v>2023314.1062723496</v>
      </c>
      <c r="K1037" s="263">
        <v>17870.682167691812</v>
      </c>
      <c r="L1037" s="354">
        <v>140.14546069071523</v>
      </c>
      <c r="M1037" s="101">
        <f>Table1[[#This Row],[Size of land (m2)]]*Table1[[#This Row],[Land Unit Rate ($/m2)]]</f>
        <v>2504494.9852485182</v>
      </c>
      <c r="N1037" s="261">
        <v>2021</v>
      </c>
      <c r="O1037" s="219">
        <f>ROUND(IF(Table1[[#This Row],[Valuation Year]]=2016,(Table1[[#This Row],[Total Construction Cost ($)]]+Table1[[#This Row],[Land Value]])*('General Input Sheet'!$G$38/'General Input Sheet'!$G$43),Table1[[#This Row],[Total Construction Cost ($)]]+Table1[[#This Row],[Land Value]]),0)</f>
        <v>4527809</v>
      </c>
      <c r="P1037" s="139" t="str" cm="1">
        <f t="array" ref="P1037">_xlfn.IFS(Table1[[#This Row],[Asset Class]]&lt;&gt;"Local","y",P$11=$E1037,"y",Table1[[#This Row],[Asset Class]]="Local","")</f>
        <v>y</v>
      </c>
      <c r="Q1037" s="99" t="str" cm="1">
        <f t="array" ref="Q1037">_xlfn.IFS(Table1[[#This Row],[Asset Class]]&lt;&gt;"Local","y",Q$11=$E1037,"y",Table1[[#This Row],[Asset Class]]="Local","")</f>
        <v>y</v>
      </c>
      <c r="R1037" s="99" t="str" cm="1">
        <f t="array" ref="R1037">_xlfn.IFS(Table1[[#This Row],[Asset Class]]&lt;&gt;"Local","y",R$11=$E1037,"y",Table1[[#This Row],[Asset Class]]="Local","")</f>
        <v>y</v>
      </c>
      <c r="S1037" s="358" t="str" cm="1">
        <f t="array" ref="S1037">_xlfn.IFS(Table1[[#This Row],[Asset Class]]&lt;&gt;"Local","y",S$11=$E1037,"y",Table1[[#This Row],[Asset Class]]="Local","")</f>
        <v>y</v>
      </c>
      <c r="U1037" s="109">
        <f>IF(Table1[[#This Row],[Asset Class]]&lt;&gt;"Local",0.25,IF(P1037="y",1,""))</f>
        <v>0.25</v>
      </c>
      <c r="V1037" s="435">
        <f>IF(Table1[[#This Row],[Asset Class]]&lt;&gt;"Local",0.25,IF(Q1037="y",1,""))</f>
        <v>0.25</v>
      </c>
      <c r="W1037" s="435">
        <f>IF(Table1[[#This Row],[Asset Class]]&lt;&gt;"Local",0.25,IF(R1037="y",1,""))</f>
        <v>0.25</v>
      </c>
      <c r="X1037" s="435">
        <f>IF(Table1[[#This Row],[Asset Class]]&lt;&gt;"Local",0.25,IF(S1037="y",1,""))</f>
        <v>0.25</v>
      </c>
      <c r="Y1037" s="109">
        <f t="shared" si="91"/>
        <v>1</v>
      </c>
      <c r="AA1037" s="274">
        <f t="shared" si="92"/>
        <v>1131952.25</v>
      </c>
      <c r="AB1037" s="275">
        <f t="shared" si="93"/>
        <v>1131952.25</v>
      </c>
      <c r="AC1037" s="275">
        <f t="shared" si="94"/>
        <v>1131952.25</v>
      </c>
      <c r="AD1037" s="275">
        <f t="shared" si="95"/>
        <v>1131952.25</v>
      </c>
      <c r="AE1037" s="276">
        <f t="shared" si="96"/>
        <v>4527809</v>
      </c>
    </row>
    <row r="1038" spans="2:31">
      <c r="B1038" s="227" t="s">
        <v>1752</v>
      </c>
      <c r="C1038" s="228" t="s">
        <v>1755</v>
      </c>
      <c r="D1038" s="228" t="s">
        <v>105</v>
      </c>
      <c r="E1038" s="228" t="s">
        <v>101</v>
      </c>
      <c r="F1038" s="258" t="s">
        <v>102</v>
      </c>
      <c r="G1038" s="374">
        <v>0.5</v>
      </c>
      <c r="H1038" s="377">
        <v>13126.680461263535</v>
      </c>
      <c r="I1038" s="382">
        <v>452.87898632773505</v>
      </c>
      <c r="J1038" s="349">
        <f>Table1[[#This Row],[Embellishment Area (m2)]]*Table1[[#This Row],[Construction Unit Rate ($/m)]]*Table1[[#This Row],[Embellishment Area Factor]]</f>
        <v>2972398.8705725577</v>
      </c>
      <c r="K1038" s="263">
        <v>26253.36092252707</v>
      </c>
      <c r="L1038" s="354">
        <v>140.14546069071523</v>
      </c>
      <c r="M1038" s="101">
        <f>Table1[[#This Row],[Size of land (m2)]]*Table1[[#This Row],[Land Unit Rate ($/m2)]]</f>
        <v>3679289.3611671766</v>
      </c>
      <c r="N1038" s="261">
        <v>2021</v>
      </c>
      <c r="O1038" s="219">
        <f>ROUND(IF(Table1[[#This Row],[Valuation Year]]=2016,(Table1[[#This Row],[Total Construction Cost ($)]]+Table1[[#This Row],[Land Value]])*('General Input Sheet'!$G$38/'General Input Sheet'!$G$43),Table1[[#This Row],[Total Construction Cost ($)]]+Table1[[#This Row],[Land Value]]),0)</f>
        <v>6651688</v>
      </c>
      <c r="P1038" s="139" t="str" cm="1">
        <f t="array" ref="P1038">_xlfn.IFS(Table1[[#This Row],[Asset Class]]&lt;&gt;"Local","y",P$11=$E1038,"y",Table1[[#This Row],[Asset Class]]="Local","")</f>
        <v>y</v>
      </c>
      <c r="Q1038" s="99" t="str" cm="1">
        <f t="array" ref="Q1038">_xlfn.IFS(Table1[[#This Row],[Asset Class]]&lt;&gt;"Local","y",Q$11=$E1038,"y",Table1[[#This Row],[Asset Class]]="Local","")</f>
        <v>y</v>
      </c>
      <c r="R1038" s="99" t="str" cm="1">
        <f t="array" ref="R1038">_xlfn.IFS(Table1[[#This Row],[Asset Class]]&lt;&gt;"Local","y",R$11=$E1038,"y",Table1[[#This Row],[Asset Class]]="Local","")</f>
        <v>y</v>
      </c>
      <c r="S1038" s="358" t="str" cm="1">
        <f t="array" ref="S1038">_xlfn.IFS(Table1[[#This Row],[Asset Class]]&lt;&gt;"Local","y",S$11=$E1038,"y",Table1[[#This Row],[Asset Class]]="Local","")</f>
        <v>y</v>
      </c>
      <c r="U1038" s="109">
        <f>IF(Table1[[#This Row],[Asset Class]]&lt;&gt;"Local",0.25,IF(P1038="y",1,""))</f>
        <v>0.25</v>
      </c>
      <c r="V1038" s="435">
        <f>IF(Table1[[#This Row],[Asset Class]]&lt;&gt;"Local",0.25,IF(Q1038="y",1,""))</f>
        <v>0.25</v>
      </c>
      <c r="W1038" s="435">
        <f>IF(Table1[[#This Row],[Asset Class]]&lt;&gt;"Local",0.25,IF(R1038="y",1,""))</f>
        <v>0.25</v>
      </c>
      <c r="X1038" s="435">
        <f>IF(Table1[[#This Row],[Asset Class]]&lt;&gt;"Local",0.25,IF(S1038="y",1,""))</f>
        <v>0.25</v>
      </c>
      <c r="Y1038" s="109">
        <f t="shared" si="91"/>
        <v>1</v>
      </c>
      <c r="AA1038" s="274">
        <f t="shared" si="92"/>
        <v>1662922</v>
      </c>
      <c r="AB1038" s="275">
        <f t="shared" si="93"/>
        <v>1662922</v>
      </c>
      <c r="AC1038" s="275">
        <f t="shared" si="94"/>
        <v>1662922</v>
      </c>
      <c r="AD1038" s="275">
        <f t="shared" si="95"/>
        <v>1662922</v>
      </c>
      <c r="AE1038" s="276">
        <f t="shared" si="96"/>
        <v>6651688</v>
      </c>
    </row>
    <row r="1039" spans="2:31">
      <c r="B1039" s="227" t="s">
        <v>1756</v>
      </c>
      <c r="C1039" s="228" t="s">
        <v>1757</v>
      </c>
      <c r="D1039" s="228" t="s">
        <v>105</v>
      </c>
      <c r="E1039" s="228" t="s">
        <v>101</v>
      </c>
      <c r="F1039" s="258" t="s">
        <v>102</v>
      </c>
      <c r="G1039" s="374">
        <v>0.5</v>
      </c>
      <c r="H1039" s="377">
        <v>6007.7966139113551</v>
      </c>
      <c r="I1039" s="382">
        <v>452.87898632773505</v>
      </c>
      <c r="J1039" s="349">
        <f>Table1[[#This Row],[Embellishment Area (m2)]]*Table1[[#This Row],[Construction Unit Rate ($/m)]]*Table1[[#This Row],[Embellishment Area Factor]]</f>
        <v>1360402.4202856869</v>
      </c>
      <c r="K1039" s="263">
        <v>12015.59322782271</v>
      </c>
      <c r="L1039" s="354">
        <v>140.14546069071523</v>
      </c>
      <c r="M1039" s="101">
        <f>Table1[[#This Row],[Size of land (m2)]]*Table1[[#This Row],[Land Unit Rate ($/m2)]]</f>
        <v>1683930.8483854516</v>
      </c>
      <c r="N1039" s="261">
        <v>2021</v>
      </c>
      <c r="O1039" s="219">
        <f>ROUND(IF(Table1[[#This Row],[Valuation Year]]=2016,(Table1[[#This Row],[Total Construction Cost ($)]]+Table1[[#This Row],[Land Value]])*('General Input Sheet'!$G$38/'General Input Sheet'!$G$43),Table1[[#This Row],[Total Construction Cost ($)]]+Table1[[#This Row],[Land Value]]),0)</f>
        <v>3044333</v>
      </c>
      <c r="P1039" s="139" t="str" cm="1">
        <f t="array" ref="P1039">_xlfn.IFS(Table1[[#This Row],[Asset Class]]&lt;&gt;"Local","y",P$11=$E1039,"y",Table1[[#This Row],[Asset Class]]="Local","")</f>
        <v>y</v>
      </c>
      <c r="Q1039" s="99" t="str" cm="1">
        <f t="array" ref="Q1039">_xlfn.IFS(Table1[[#This Row],[Asset Class]]&lt;&gt;"Local","y",Q$11=$E1039,"y",Table1[[#This Row],[Asset Class]]="Local","")</f>
        <v>y</v>
      </c>
      <c r="R1039" s="99" t="str" cm="1">
        <f t="array" ref="R1039">_xlfn.IFS(Table1[[#This Row],[Asset Class]]&lt;&gt;"Local","y",R$11=$E1039,"y",Table1[[#This Row],[Asset Class]]="Local","")</f>
        <v>y</v>
      </c>
      <c r="S1039" s="358" t="str" cm="1">
        <f t="array" ref="S1039">_xlfn.IFS(Table1[[#This Row],[Asset Class]]&lt;&gt;"Local","y",S$11=$E1039,"y",Table1[[#This Row],[Asset Class]]="Local","")</f>
        <v>y</v>
      </c>
      <c r="U1039" s="109">
        <f>IF(Table1[[#This Row],[Asset Class]]&lt;&gt;"Local",0.25,IF(P1039="y",1,""))</f>
        <v>0.25</v>
      </c>
      <c r="V1039" s="435">
        <f>IF(Table1[[#This Row],[Asset Class]]&lt;&gt;"Local",0.25,IF(Q1039="y",1,""))</f>
        <v>0.25</v>
      </c>
      <c r="W1039" s="435">
        <f>IF(Table1[[#This Row],[Asset Class]]&lt;&gt;"Local",0.25,IF(R1039="y",1,""))</f>
        <v>0.25</v>
      </c>
      <c r="X1039" s="435">
        <f>IF(Table1[[#This Row],[Asset Class]]&lt;&gt;"Local",0.25,IF(S1039="y",1,""))</f>
        <v>0.25</v>
      </c>
      <c r="Y1039" s="109">
        <f t="shared" ref="Y1039:Y1102" si="97">SUM(U1039:X1039)</f>
        <v>1</v>
      </c>
      <c r="AA1039" s="274">
        <f t="shared" ref="AA1039:AA1102" si="98">IF(U1039="","",(U1039/$Y1039)*$O1039)</f>
        <v>761083.25</v>
      </c>
      <c r="AB1039" s="275">
        <f t="shared" ref="AB1039:AB1102" si="99">IF(V1039="","",(V1039/$Y1039)*$O1039)</f>
        <v>761083.25</v>
      </c>
      <c r="AC1039" s="275">
        <f t="shared" ref="AC1039:AC1102" si="100">IF(W1039="","",(W1039/$Y1039)*$O1039)</f>
        <v>761083.25</v>
      </c>
      <c r="AD1039" s="275">
        <f t="shared" ref="AD1039:AD1102" si="101">IF(X1039="","",(X1039/$Y1039)*$O1039)</f>
        <v>761083.25</v>
      </c>
      <c r="AE1039" s="276">
        <f t="shared" ref="AE1039:AE1102" si="102">SUM(AA1039:AD1039)</f>
        <v>3044333</v>
      </c>
    </row>
    <row r="1040" spans="2:31">
      <c r="B1040" s="227" t="s">
        <v>1756</v>
      </c>
      <c r="C1040" s="228" t="s">
        <v>1758</v>
      </c>
      <c r="D1040" s="228" t="s">
        <v>105</v>
      </c>
      <c r="E1040" s="228" t="s">
        <v>101</v>
      </c>
      <c r="F1040" s="258" t="s">
        <v>135</v>
      </c>
      <c r="G1040" s="374">
        <v>0.5</v>
      </c>
      <c r="H1040" s="377">
        <v>19445.445426044411</v>
      </c>
      <c r="I1040" s="382">
        <v>452.87898632773505</v>
      </c>
      <c r="J1040" s="349">
        <f>Table1[[#This Row],[Embellishment Area (m2)]]*Table1[[#This Row],[Construction Unit Rate ($/m)]]*Table1[[#This Row],[Embellishment Area Factor]]</f>
        <v>4403216.8066191422</v>
      </c>
      <c r="K1040" s="263">
        <v>38890.890852088822</v>
      </c>
      <c r="L1040" s="354">
        <v>140.14546069071523</v>
      </c>
      <c r="M1040" s="101">
        <f>Table1[[#This Row],[Size of land (m2)]]*Table1[[#This Row],[Land Unit Rate ($/m2)]]</f>
        <v>5450381.8151383102</v>
      </c>
      <c r="N1040" s="261">
        <v>2021</v>
      </c>
      <c r="O1040" s="219">
        <f>ROUND(IF(Table1[[#This Row],[Valuation Year]]=2016,(Table1[[#This Row],[Total Construction Cost ($)]]+Table1[[#This Row],[Land Value]])*('General Input Sheet'!$G$38/'General Input Sheet'!$G$43),Table1[[#This Row],[Total Construction Cost ($)]]+Table1[[#This Row],[Land Value]]),0)</f>
        <v>9853599</v>
      </c>
      <c r="P1040" s="139" t="str" cm="1">
        <f t="array" ref="P1040">_xlfn.IFS(Table1[[#This Row],[Asset Class]]&lt;&gt;"Local","y",P$11=$E1040,"y",Table1[[#This Row],[Asset Class]]="Local","")</f>
        <v>y</v>
      </c>
      <c r="Q1040" s="99" t="str" cm="1">
        <f t="array" ref="Q1040">_xlfn.IFS(Table1[[#This Row],[Asset Class]]&lt;&gt;"Local","y",Q$11=$E1040,"y",Table1[[#This Row],[Asset Class]]="Local","")</f>
        <v>y</v>
      </c>
      <c r="R1040" s="99" t="str" cm="1">
        <f t="array" ref="R1040">_xlfn.IFS(Table1[[#This Row],[Asset Class]]&lt;&gt;"Local","y",R$11=$E1040,"y",Table1[[#This Row],[Asset Class]]="Local","")</f>
        <v>y</v>
      </c>
      <c r="S1040" s="358" t="str" cm="1">
        <f t="array" ref="S1040">_xlfn.IFS(Table1[[#This Row],[Asset Class]]&lt;&gt;"Local","y",S$11=$E1040,"y",Table1[[#This Row],[Asset Class]]="Local","")</f>
        <v>y</v>
      </c>
      <c r="U1040" s="109">
        <f>IF(Table1[[#This Row],[Asset Class]]&lt;&gt;"Local",0.25,IF(P1040="y",1,""))</f>
        <v>0.25</v>
      </c>
      <c r="V1040" s="435">
        <f>IF(Table1[[#This Row],[Asset Class]]&lt;&gt;"Local",0.25,IF(Q1040="y",1,""))</f>
        <v>0.25</v>
      </c>
      <c r="W1040" s="435">
        <f>IF(Table1[[#This Row],[Asset Class]]&lt;&gt;"Local",0.25,IF(R1040="y",1,""))</f>
        <v>0.25</v>
      </c>
      <c r="X1040" s="435">
        <f>IF(Table1[[#This Row],[Asset Class]]&lt;&gt;"Local",0.25,IF(S1040="y",1,""))</f>
        <v>0.25</v>
      </c>
      <c r="Y1040" s="109">
        <f t="shared" si="97"/>
        <v>1</v>
      </c>
      <c r="AA1040" s="274">
        <f t="shared" si="98"/>
        <v>2463399.75</v>
      </c>
      <c r="AB1040" s="275">
        <f t="shared" si="99"/>
        <v>2463399.75</v>
      </c>
      <c r="AC1040" s="275">
        <f t="shared" si="100"/>
        <v>2463399.75</v>
      </c>
      <c r="AD1040" s="275">
        <f t="shared" si="101"/>
        <v>2463399.75</v>
      </c>
      <c r="AE1040" s="276">
        <f t="shared" si="102"/>
        <v>9853599</v>
      </c>
    </row>
    <row r="1041" spans="2:31">
      <c r="B1041" s="227" t="s">
        <v>1759</v>
      </c>
      <c r="C1041" s="228" t="s">
        <v>1760</v>
      </c>
      <c r="D1041" s="228" t="s">
        <v>110</v>
      </c>
      <c r="E1041" s="228" t="s">
        <v>101</v>
      </c>
      <c r="F1041" s="258" t="s">
        <v>102</v>
      </c>
      <c r="G1041" s="374">
        <v>0.5</v>
      </c>
      <c r="H1041" s="377">
        <v>6319.2056772130454</v>
      </c>
      <c r="I1041" s="382">
        <v>143.96305955739601</v>
      </c>
      <c r="J1041" s="349">
        <f>Table1[[#This Row],[Embellishment Area (m2)]]*Table1[[#This Row],[Construction Unit Rate ($/m)]]*Table1[[#This Row],[Embellishment Area Factor]]</f>
        <v>454866.09163202834</v>
      </c>
      <c r="K1041" s="263">
        <v>0</v>
      </c>
      <c r="L1041" s="354">
        <v>39.027494808321961</v>
      </c>
      <c r="M1041" s="101">
        <f>Table1[[#This Row],[Size of land (m2)]]*Table1[[#This Row],[Land Unit Rate ($/m2)]]</f>
        <v>0</v>
      </c>
      <c r="N1041" s="261">
        <v>2021</v>
      </c>
      <c r="O1041" s="219">
        <f>ROUND(IF(Table1[[#This Row],[Valuation Year]]=2016,(Table1[[#This Row],[Total Construction Cost ($)]]+Table1[[#This Row],[Land Value]])*('General Input Sheet'!$G$38/'General Input Sheet'!$G$43),Table1[[#This Row],[Total Construction Cost ($)]]+Table1[[#This Row],[Land Value]]),0)</f>
        <v>454866</v>
      </c>
      <c r="P1041" s="139" t="str" cm="1">
        <f t="array" ref="P1041">_xlfn.IFS(Table1[[#This Row],[Asset Class]]&lt;&gt;"Local","y",P$11=$E1041,"y",Table1[[#This Row],[Asset Class]]="Local","")</f>
        <v/>
      </c>
      <c r="Q1041" s="99" t="str" cm="1">
        <f t="array" ref="Q1041">_xlfn.IFS(Table1[[#This Row],[Asset Class]]&lt;&gt;"Local","y",Q$11=$E1041,"y",Table1[[#This Row],[Asset Class]]="Local","")</f>
        <v/>
      </c>
      <c r="R1041" s="99" t="str" cm="1">
        <f t="array" ref="R1041">_xlfn.IFS(Table1[[#This Row],[Asset Class]]&lt;&gt;"Local","y",R$11=$E1041,"y",Table1[[#This Row],[Asset Class]]="Local","")</f>
        <v>y</v>
      </c>
      <c r="S1041" s="358" t="str" cm="1">
        <f t="array" ref="S1041">_xlfn.IFS(Table1[[#This Row],[Asset Class]]&lt;&gt;"Local","y",S$11=$E1041,"y",Table1[[#This Row],[Asset Class]]="Local","")</f>
        <v/>
      </c>
      <c r="U1041" s="109" t="str">
        <f>IF(Table1[[#This Row],[Asset Class]]&lt;&gt;"Local",0.25,IF(P1041="y",1,""))</f>
        <v/>
      </c>
      <c r="V1041" s="435" t="str">
        <f>IF(Table1[[#This Row],[Asset Class]]&lt;&gt;"Local",0.25,IF(Q1041="y",1,""))</f>
        <v/>
      </c>
      <c r="W1041" s="435">
        <f>IF(Table1[[#This Row],[Asset Class]]&lt;&gt;"Local",0.25,IF(R1041="y",1,""))</f>
        <v>1</v>
      </c>
      <c r="X1041" s="435" t="str">
        <f>IF(Table1[[#This Row],[Asset Class]]&lt;&gt;"Local",0.25,IF(S1041="y",1,""))</f>
        <v/>
      </c>
      <c r="Y1041" s="109">
        <f t="shared" si="97"/>
        <v>1</v>
      </c>
      <c r="AA1041" s="274" t="str">
        <f t="shared" si="98"/>
        <v/>
      </c>
      <c r="AB1041" s="275" t="str">
        <f t="shared" si="99"/>
        <v/>
      </c>
      <c r="AC1041" s="275">
        <f t="shared" si="100"/>
        <v>454866</v>
      </c>
      <c r="AD1041" s="275" t="str">
        <f t="shared" si="101"/>
        <v/>
      </c>
      <c r="AE1041" s="276">
        <f t="shared" si="102"/>
        <v>454866</v>
      </c>
    </row>
    <row r="1042" spans="2:31">
      <c r="B1042" s="227" t="s">
        <v>1761</v>
      </c>
      <c r="C1042" s="228" t="s">
        <v>1762</v>
      </c>
      <c r="D1042" s="228" t="s">
        <v>110</v>
      </c>
      <c r="E1042" s="228" t="s">
        <v>113</v>
      </c>
      <c r="F1042" s="258" t="s">
        <v>107</v>
      </c>
      <c r="G1042" s="374">
        <v>0.5</v>
      </c>
      <c r="H1042" s="377">
        <v>7474.5666518118651</v>
      </c>
      <c r="I1042" s="382">
        <v>77.371645491830151</v>
      </c>
      <c r="J1042" s="349">
        <f>Table1[[#This Row],[Embellishment Area (m2)]]*Table1[[#This Row],[Construction Unit Rate ($/m)]]*Table1[[#This Row],[Embellishment Area Factor]]</f>
        <v>289159.76059452177</v>
      </c>
      <c r="K1042" s="263">
        <v>14949.13330362373</v>
      </c>
      <c r="L1042" s="354">
        <v>51.919695325664051</v>
      </c>
      <c r="M1042" s="101">
        <f>Table1[[#This Row],[Size of land (m2)]]*Table1[[#This Row],[Land Unit Rate ($/m2)]]</f>
        <v>776154.44650688174</v>
      </c>
      <c r="N1042" s="261">
        <v>2021</v>
      </c>
      <c r="O1042" s="219">
        <f>ROUND(IF(Table1[[#This Row],[Valuation Year]]=2016,(Table1[[#This Row],[Total Construction Cost ($)]]+Table1[[#This Row],[Land Value]])*('General Input Sheet'!$G$38/'General Input Sheet'!$G$43),Table1[[#This Row],[Total Construction Cost ($)]]+Table1[[#This Row],[Land Value]]),0)</f>
        <v>1065314</v>
      </c>
      <c r="P1042" s="139" t="str" cm="1">
        <f t="array" ref="P1042">_xlfn.IFS(Table1[[#This Row],[Asset Class]]&lt;&gt;"Local","y",P$11=$E1042,"y",Table1[[#This Row],[Asset Class]]="Local","")</f>
        <v/>
      </c>
      <c r="Q1042" s="99" t="str" cm="1">
        <f t="array" ref="Q1042">_xlfn.IFS(Table1[[#This Row],[Asset Class]]&lt;&gt;"Local","y",Q$11=$E1042,"y",Table1[[#This Row],[Asset Class]]="Local","")</f>
        <v/>
      </c>
      <c r="R1042" s="99" t="str" cm="1">
        <f t="array" ref="R1042">_xlfn.IFS(Table1[[#This Row],[Asset Class]]&lt;&gt;"Local","y",R$11=$E1042,"y",Table1[[#This Row],[Asset Class]]="Local","")</f>
        <v/>
      </c>
      <c r="S1042" s="358" t="str" cm="1">
        <f t="array" ref="S1042">_xlfn.IFS(Table1[[#This Row],[Asset Class]]&lt;&gt;"Local","y",S$11=$E1042,"y",Table1[[#This Row],[Asset Class]]="Local","")</f>
        <v>y</v>
      </c>
      <c r="U1042" s="109" t="str">
        <f>IF(Table1[[#This Row],[Asset Class]]&lt;&gt;"Local",0.25,IF(P1042="y",1,""))</f>
        <v/>
      </c>
      <c r="V1042" s="435" t="str">
        <f>IF(Table1[[#This Row],[Asset Class]]&lt;&gt;"Local",0.25,IF(Q1042="y",1,""))</f>
        <v/>
      </c>
      <c r="W1042" s="435" t="str">
        <f>IF(Table1[[#This Row],[Asset Class]]&lt;&gt;"Local",0.25,IF(R1042="y",1,""))</f>
        <v/>
      </c>
      <c r="X1042" s="435">
        <f>IF(Table1[[#This Row],[Asset Class]]&lt;&gt;"Local",0.25,IF(S1042="y",1,""))</f>
        <v>1</v>
      </c>
      <c r="Y1042" s="109">
        <f t="shared" si="97"/>
        <v>1</v>
      </c>
      <c r="AA1042" s="274" t="str">
        <f t="shared" si="98"/>
        <v/>
      </c>
      <c r="AB1042" s="275" t="str">
        <f t="shared" si="99"/>
        <v/>
      </c>
      <c r="AC1042" s="275" t="str">
        <f t="shared" si="100"/>
        <v/>
      </c>
      <c r="AD1042" s="275">
        <f t="shared" si="101"/>
        <v>1065314</v>
      </c>
      <c r="AE1042" s="276">
        <f t="shared" si="102"/>
        <v>1065314</v>
      </c>
    </row>
    <row r="1043" spans="2:31">
      <c r="B1043" s="227" t="s">
        <v>1763</v>
      </c>
      <c r="C1043" s="228" t="s">
        <v>1764</v>
      </c>
      <c r="D1043" s="228" t="s">
        <v>105</v>
      </c>
      <c r="E1043" s="228" t="s">
        <v>113</v>
      </c>
      <c r="F1043" s="258" t="s">
        <v>107</v>
      </c>
      <c r="G1043" s="374">
        <v>0.5</v>
      </c>
      <c r="H1043" s="377">
        <v>18941.712331696901</v>
      </c>
      <c r="I1043" s="382">
        <v>566.28724924743767</v>
      </c>
      <c r="J1043" s="349">
        <f>Table1[[#This Row],[Embellishment Area (m2)]]*Table1[[#This Row],[Construction Unit Rate ($/m)]]*Table1[[#This Row],[Embellishment Area Factor]]</f>
        <v>5363225.0861764532</v>
      </c>
      <c r="K1043" s="263">
        <v>37883.424663393802</v>
      </c>
      <c r="L1043" s="354">
        <v>75.676903388107434</v>
      </c>
      <c r="M1043" s="101">
        <f>Table1[[#This Row],[Size of land (m2)]]*Table1[[#This Row],[Land Unit Rate ($/m2)]]</f>
        <v>2866900.2682622992</v>
      </c>
      <c r="N1043" s="261">
        <v>2021</v>
      </c>
      <c r="O1043" s="219">
        <f>ROUND(IF(Table1[[#This Row],[Valuation Year]]=2016,(Table1[[#This Row],[Total Construction Cost ($)]]+Table1[[#This Row],[Land Value]])*('General Input Sheet'!$G$38/'General Input Sheet'!$G$43),Table1[[#This Row],[Total Construction Cost ($)]]+Table1[[#This Row],[Land Value]]),0)</f>
        <v>8230125</v>
      </c>
      <c r="P1043" s="139" t="str" cm="1">
        <f t="array" ref="P1043">_xlfn.IFS(Table1[[#This Row],[Asset Class]]&lt;&gt;"Local","y",P$11=$E1043,"y",Table1[[#This Row],[Asset Class]]="Local","")</f>
        <v>y</v>
      </c>
      <c r="Q1043" s="99" t="str" cm="1">
        <f t="array" ref="Q1043">_xlfn.IFS(Table1[[#This Row],[Asset Class]]&lt;&gt;"Local","y",Q$11=$E1043,"y",Table1[[#This Row],[Asset Class]]="Local","")</f>
        <v>y</v>
      </c>
      <c r="R1043" s="99" t="str" cm="1">
        <f t="array" ref="R1043">_xlfn.IFS(Table1[[#This Row],[Asset Class]]&lt;&gt;"Local","y",R$11=$E1043,"y",Table1[[#This Row],[Asset Class]]="Local","")</f>
        <v>y</v>
      </c>
      <c r="S1043" s="358" t="str" cm="1">
        <f t="array" ref="S1043">_xlfn.IFS(Table1[[#This Row],[Asset Class]]&lt;&gt;"Local","y",S$11=$E1043,"y",Table1[[#This Row],[Asset Class]]="Local","")</f>
        <v>y</v>
      </c>
      <c r="U1043" s="109">
        <f>IF(Table1[[#This Row],[Asset Class]]&lt;&gt;"Local",0.25,IF(P1043="y",1,""))</f>
        <v>0.25</v>
      </c>
      <c r="V1043" s="435">
        <f>IF(Table1[[#This Row],[Asset Class]]&lt;&gt;"Local",0.25,IF(Q1043="y",1,""))</f>
        <v>0.25</v>
      </c>
      <c r="W1043" s="435">
        <f>IF(Table1[[#This Row],[Asset Class]]&lt;&gt;"Local",0.25,IF(R1043="y",1,""))</f>
        <v>0.25</v>
      </c>
      <c r="X1043" s="435">
        <f>IF(Table1[[#This Row],[Asset Class]]&lt;&gt;"Local",0.25,IF(S1043="y",1,""))</f>
        <v>0.25</v>
      </c>
      <c r="Y1043" s="109">
        <f t="shared" si="97"/>
        <v>1</v>
      </c>
      <c r="AA1043" s="274">
        <f t="shared" si="98"/>
        <v>2057531.25</v>
      </c>
      <c r="AB1043" s="275">
        <f t="shared" si="99"/>
        <v>2057531.25</v>
      </c>
      <c r="AC1043" s="275">
        <f t="shared" si="100"/>
        <v>2057531.25</v>
      </c>
      <c r="AD1043" s="275">
        <f t="shared" si="101"/>
        <v>2057531.25</v>
      </c>
      <c r="AE1043" s="276">
        <f t="shared" si="102"/>
        <v>8230125</v>
      </c>
    </row>
    <row r="1044" spans="2:31">
      <c r="B1044" s="227" t="s">
        <v>1765</v>
      </c>
      <c r="C1044" s="228" t="s">
        <v>1766</v>
      </c>
      <c r="D1044" s="228" t="s">
        <v>105</v>
      </c>
      <c r="E1044" s="228" t="s">
        <v>113</v>
      </c>
      <c r="F1044" s="258" t="s">
        <v>107</v>
      </c>
      <c r="G1044" s="374">
        <v>0.5</v>
      </c>
      <c r="H1044" s="377">
        <v>11448.912482884645</v>
      </c>
      <c r="I1044" s="382">
        <v>566.28724924743767</v>
      </c>
      <c r="J1044" s="349">
        <f>Table1[[#This Row],[Embellishment Area (m2)]]*Table1[[#This Row],[Construction Unit Rate ($/m)]]*Table1[[#This Row],[Embellishment Area Factor]]</f>
        <v>3241686.5784036987</v>
      </c>
      <c r="K1044" s="263">
        <v>22897.82496576929</v>
      </c>
      <c r="L1044" s="354">
        <v>75.676903388107434</v>
      </c>
      <c r="M1044" s="101">
        <f>Table1[[#This Row],[Size of land (m2)]]*Table1[[#This Row],[Land Unit Rate ($/m2)]]</f>
        <v>1732836.4877323171</v>
      </c>
      <c r="N1044" s="261">
        <v>2021</v>
      </c>
      <c r="O1044" s="219">
        <f>ROUND(IF(Table1[[#This Row],[Valuation Year]]=2016,(Table1[[#This Row],[Total Construction Cost ($)]]+Table1[[#This Row],[Land Value]])*('General Input Sheet'!$G$38/'General Input Sheet'!$G$43),Table1[[#This Row],[Total Construction Cost ($)]]+Table1[[#This Row],[Land Value]]),0)</f>
        <v>4974523</v>
      </c>
      <c r="P1044" s="139" t="str" cm="1">
        <f t="array" ref="P1044">_xlfn.IFS(Table1[[#This Row],[Asset Class]]&lt;&gt;"Local","y",P$11=$E1044,"y",Table1[[#This Row],[Asset Class]]="Local","")</f>
        <v>y</v>
      </c>
      <c r="Q1044" s="99" t="str" cm="1">
        <f t="array" ref="Q1044">_xlfn.IFS(Table1[[#This Row],[Asset Class]]&lt;&gt;"Local","y",Q$11=$E1044,"y",Table1[[#This Row],[Asset Class]]="Local","")</f>
        <v>y</v>
      </c>
      <c r="R1044" s="99" t="str" cm="1">
        <f t="array" ref="R1044">_xlfn.IFS(Table1[[#This Row],[Asset Class]]&lt;&gt;"Local","y",R$11=$E1044,"y",Table1[[#This Row],[Asset Class]]="Local","")</f>
        <v>y</v>
      </c>
      <c r="S1044" s="358" t="str" cm="1">
        <f t="array" ref="S1044">_xlfn.IFS(Table1[[#This Row],[Asset Class]]&lt;&gt;"Local","y",S$11=$E1044,"y",Table1[[#This Row],[Asset Class]]="Local","")</f>
        <v>y</v>
      </c>
      <c r="U1044" s="109">
        <f>IF(Table1[[#This Row],[Asset Class]]&lt;&gt;"Local",0.25,IF(P1044="y",1,""))</f>
        <v>0.25</v>
      </c>
      <c r="V1044" s="435">
        <f>IF(Table1[[#This Row],[Asset Class]]&lt;&gt;"Local",0.25,IF(Q1044="y",1,""))</f>
        <v>0.25</v>
      </c>
      <c r="W1044" s="435">
        <f>IF(Table1[[#This Row],[Asset Class]]&lt;&gt;"Local",0.25,IF(R1044="y",1,""))</f>
        <v>0.25</v>
      </c>
      <c r="X1044" s="435">
        <f>IF(Table1[[#This Row],[Asset Class]]&lt;&gt;"Local",0.25,IF(S1044="y",1,""))</f>
        <v>0.25</v>
      </c>
      <c r="Y1044" s="109">
        <f t="shared" si="97"/>
        <v>1</v>
      </c>
      <c r="AA1044" s="274">
        <f t="shared" si="98"/>
        <v>1243630.75</v>
      </c>
      <c r="AB1044" s="275">
        <f t="shared" si="99"/>
        <v>1243630.75</v>
      </c>
      <c r="AC1044" s="275">
        <f t="shared" si="100"/>
        <v>1243630.75</v>
      </c>
      <c r="AD1044" s="275">
        <f t="shared" si="101"/>
        <v>1243630.75</v>
      </c>
      <c r="AE1044" s="276">
        <f t="shared" si="102"/>
        <v>4974523</v>
      </c>
    </row>
    <row r="1045" spans="2:31">
      <c r="B1045" s="227" t="s">
        <v>1765</v>
      </c>
      <c r="C1045" s="228" t="s">
        <v>1767</v>
      </c>
      <c r="D1045" s="228" t="s">
        <v>105</v>
      </c>
      <c r="E1045" s="228" t="s">
        <v>113</v>
      </c>
      <c r="F1045" s="258" t="s">
        <v>102</v>
      </c>
      <c r="G1045" s="374">
        <v>0.5</v>
      </c>
      <c r="H1045" s="377">
        <v>22246.452560616744</v>
      </c>
      <c r="I1045" s="382">
        <v>566.28724924743767</v>
      </c>
      <c r="J1045" s="349">
        <f>Table1[[#This Row],[Embellishment Area (m2)]]*Table1[[#This Row],[Construction Unit Rate ($/m)]]*Table1[[#This Row],[Embellishment Area Factor]]</f>
        <v>6298941.2130326359</v>
      </c>
      <c r="K1045" s="263">
        <v>44492.905121233489</v>
      </c>
      <c r="L1045" s="354">
        <v>75.676903388107434</v>
      </c>
      <c r="M1045" s="101">
        <f>Table1[[#This Row],[Size of land (m2)]]*Table1[[#This Row],[Land Unit Rate ($/m2)]]</f>
        <v>3367085.2823158172</v>
      </c>
      <c r="N1045" s="261">
        <v>2021</v>
      </c>
      <c r="O1045" s="219">
        <f>ROUND(IF(Table1[[#This Row],[Valuation Year]]=2016,(Table1[[#This Row],[Total Construction Cost ($)]]+Table1[[#This Row],[Land Value]])*('General Input Sheet'!$G$38/'General Input Sheet'!$G$43),Table1[[#This Row],[Total Construction Cost ($)]]+Table1[[#This Row],[Land Value]]),0)</f>
        <v>9666026</v>
      </c>
      <c r="P1045" s="139" t="str" cm="1">
        <f t="array" ref="P1045">_xlfn.IFS(Table1[[#This Row],[Asset Class]]&lt;&gt;"Local","y",P$11=$E1045,"y",Table1[[#This Row],[Asset Class]]="Local","")</f>
        <v>y</v>
      </c>
      <c r="Q1045" s="99" t="str" cm="1">
        <f t="array" ref="Q1045">_xlfn.IFS(Table1[[#This Row],[Asset Class]]&lt;&gt;"Local","y",Q$11=$E1045,"y",Table1[[#This Row],[Asset Class]]="Local","")</f>
        <v>y</v>
      </c>
      <c r="R1045" s="99" t="str" cm="1">
        <f t="array" ref="R1045">_xlfn.IFS(Table1[[#This Row],[Asset Class]]&lt;&gt;"Local","y",R$11=$E1045,"y",Table1[[#This Row],[Asset Class]]="Local","")</f>
        <v>y</v>
      </c>
      <c r="S1045" s="358" t="str" cm="1">
        <f t="array" ref="S1045">_xlfn.IFS(Table1[[#This Row],[Asset Class]]&lt;&gt;"Local","y",S$11=$E1045,"y",Table1[[#This Row],[Asset Class]]="Local","")</f>
        <v>y</v>
      </c>
      <c r="U1045" s="109">
        <f>IF(Table1[[#This Row],[Asset Class]]&lt;&gt;"Local",0.25,IF(P1045="y",1,""))</f>
        <v>0.25</v>
      </c>
      <c r="V1045" s="435">
        <f>IF(Table1[[#This Row],[Asset Class]]&lt;&gt;"Local",0.25,IF(Q1045="y",1,""))</f>
        <v>0.25</v>
      </c>
      <c r="W1045" s="435">
        <f>IF(Table1[[#This Row],[Asset Class]]&lt;&gt;"Local",0.25,IF(R1045="y",1,""))</f>
        <v>0.25</v>
      </c>
      <c r="X1045" s="435">
        <f>IF(Table1[[#This Row],[Asset Class]]&lt;&gt;"Local",0.25,IF(S1045="y",1,""))</f>
        <v>0.25</v>
      </c>
      <c r="Y1045" s="109">
        <f t="shared" si="97"/>
        <v>1</v>
      </c>
      <c r="AA1045" s="274">
        <f t="shared" si="98"/>
        <v>2416506.5</v>
      </c>
      <c r="AB1045" s="275">
        <f t="shared" si="99"/>
        <v>2416506.5</v>
      </c>
      <c r="AC1045" s="275">
        <f t="shared" si="100"/>
        <v>2416506.5</v>
      </c>
      <c r="AD1045" s="275">
        <f t="shared" si="101"/>
        <v>2416506.5</v>
      </c>
      <c r="AE1045" s="276">
        <f t="shared" si="102"/>
        <v>9666026</v>
      </c>
    </row>
    <row r="1046" spans="2:31">
      <c r="B1046" s="227" t="s">
        <v>1765</v>
      </c>
      <c r="C1046" s="228" t="s">
        <v>1768</v>
      </c>
      <c r="D1046" s="228" t="s">
        <v>105</v>
      </c>
      <c r="E1046" s="228" t="s">
        <v>113</v>
      </c>
      <c r="F1046" s="258" t="s">
        <v>107</v>
      </c>
      <c r="G1046" s="374">
        <v>0.5</v>
      </c>
      <c r="H1046" s="377">
        <v>2814.1431730071845</v>
      </c>
      <c r="I1046" s="382">
        <v>566.28724924743767</v>
      </c>
      <c r="J1046" s="349">
        <f>Table1[[#This Row],[Embellishment Area (m2)]]*Table1[[#This Row],[Construction Unit Rate ($/m)]]*Table1[[#This Row],[Embellishment Area Factor]]</f>
        <v>796806.69821534725</v>
      </c>
      <c r="K1046" s="263">
        <v>5628.286346014369</v>
      </c>
      <c r="L1046" s="354">
        <v>75.676903388107434</v>
      </c>
      <c r="M1046" s="101">
        <f>Table1[[#This Row],[Size of land (m2)]]*Table1[[#This Row],[Land Unit Rate ($/m2)]]</f>
        <v>425931.28204793361</v>
      </c>
      <c r="N1046" s="261">
        <v>2021</v>
      </c>
      <c r="O1046" s="219">
        <f>ROUND(IF(Table1[[#This Row],[Valuation Year]]=2016,(Table1[[#This Row],[Total Construction Cost ($)]]+Table1[[#This Row],[Land Value]])*('General Input Sheet'!$G$38/'General Input Sheet'!$G$43),Table1[[#This Row],[Total Construction Cost ($)]]+Table1[[#This Row],[Land Value]]),0)</f>
        <v>1222738</v>
      </c>
      <c r="P1046" s="139" t="str" cm="1">
        <f t="array" ref="P1046">_xlfn.IFS(Table1[[#This Row],[Asset Class]]&lt;&gt;"Local","y",P$11=$E1046,"y",Table1[[#This Row],[Asset Class]]="Local","")</f>
        <v>y</v>
      </c>
      <c r="Q1046" s="99" t="str" cm="1">
        <f t="array" ref="Q1046">_xlfn.IFS(Table1[[#This Row],[Asset Class]]&lt;&gt;"Local","y",Q$11=$E1046,"y",Table1[[#This Row],[Asset Class]]="Local","")</f>
        <v>y</v>
      </c>
      <c r="R1046" s="99" t="str" cm="1">
        <f t="array" ref="R1046">_xlfn.IFS(Table1[[#This Row],[Asset Class]]&lt;&gt;"Local","y",R$11=$E1046,"y",Table1[[#This Row],[Asset Class]]="Local","")</f>
        <v>y</v>
      </c>
      <c r="S1046" s="358" t="str" cm="1">
        <f t="array" ref="S1046">_xlfn.IFS(Table1[[#This Row],[Asset Class]]&lt;&gt;"Local","y",S$11=$E1046,"y",Table1[[#This Row],[Asset Class]]="Local","")</f>
        <v>y</v>
      </c>
      <c r="U1046" s="109">
        <f>IF(Table1[[#This Row],[Asset Class]]&lt;&gt;"Local",0.25,IF(P1046="y",1,""))</f>
        <v>0.25</v>
      </c>
      <c r="V1046" s="435">
        <f>IF(Table1[[#This Row],[Asset Class]]&lt;&gt;"Local",0.25,IF(Q1046="y",1,""))</f>
        <v>0.25</v>
      </c>
      <c r="W1046" s="435">
        <f>IF(Table1[[#This Row],[Asset Class]]&lt;&gt;"Local",0.25,IF(R1046="y",1,""))</f>
        <v>0.25</v>
      </c>
      <c r="X1046" s="435">
        <f>IF(Table1[[#This Row],[Asset Class]]&lt;&gt;"Local",0.25,IF(S1046="y",1,""))</f>
        <v>0.25</v>
      </c>
      <c r="Y1046" s="109">
        <f t="shared" si="97"/>
        <v>1</v>
      </c>
      <c r="AA1046" s="274">
        <f t="shared" si="98"/>
        <v>305684.5</v>
      </c>
      <c r="AB1046" s="275">
        <f t="shared" si="99"/>
        <v>305684.5</v>
      </c>
      <c r="AC1046" s="275">
        <f t="shared" si="100"/>
        <v>305684.5</v>
      </c>
      <c r="AD1046" s="275">
        <f t="shared" si="101"/>
        <v>305684.5</v>
      </c>
      <c r="AE1046" s="276">
        <f t="shared" si="102"/>
        <v>1222738</v>
      </c>
    </row>
    <row r="1047" spans="2:31">
      <c r="B1047" s="227" t="s">
        <v>1765</v>
      </c>
      <c r="C1047" s="228" t="s">
        <v>1769</v>
      </c>
      <c r="D1047" s="228" t="s">
        <v>105</v>
      </c>
      <c r="E1047" s="228" t="s">
        <v>113</v>
      </c>
      <c r="F1047" s="258" t="s">
        <v>102</v>
      </c>
      <c r="G1047" s="374">
        <v>0.5</v>
      </c>
      <c r="H1047" s="377">
        <v>6422.7861577024496</v>
      </c>
      <c r="I1047" s="382">
        <v>566.28724924743767</v>
      </c>
      <c r="J1047" s="349">
        <f>Table1[[#This Row],[Embellishment Area (m2)]]*Table1[[#This Row],[Construction Unit Rate ($/m)]]*Table1[[#This Row],[Embellishment Area Factor]]</f>
        <v>1818570.9528749199</v>
      </c>
      <c r="K1047" s="263">
        <v>12845.572315404899</v>
      </c>
      <c r="L1047" s="354">
        <v>75.676903388107434</v>
      </c>
      <c r="M1047" s="101">
        <f>Table1[[#This Row],[Size of land (m2)]]*Table1[[#This Row],[Land Unit Rate ($/m2)]]</f>
        <v>972113.13507784402</v>
      </c>
      <c r="N1047" s="261">
        <v>2021</v>
      </c>
      <c r="O1047" s="219">
        <f>ROUND(IF(Table1[[#This Row],[Valuation Year]]=2016,(Table1[[#This Row],[Total Construction Cost ($)]]+Table1[[#This Row],[Land Value]])*('General Input Sheet'!$G$38/'General Input Sheet'!$G$43),Table1[[#This Row],[Total Construction Cost ($)]]+Table1[[#This Row],[Land Value]]),0)</f>
        <v>2790684</v>
      </c>
      <c r="P1047" s="139" t="str" cm="1">
        <f t="array" ref="P1047">_xlfn.IFS(Table1[[#This Row],[Asset Class]]&lt;&gt;"Local","y",P$11=$E1047,"y",Table1[[#This Row],[Asset Class]]="Local","")</f>
        <v>y</v>
      </c>
      <c r="Q1047" s="99" t="str" cm="1">
        <f t="array" ref="Q1047">_xlfn.IFS(Table1[[#This Row],[Asset Class]]&lt;&gt;"Local","y",Q$11=$E1047,"y",Table1[[#This Row],[Asset Class]]="Local","")</f>
        <v>y</v>
      </c>
      <c r="R1047" s="99" t="str" cm="1">
        <f t="array" ref="R1047">_xlfn.IFS(Table1[[#This Row],[Asset Class]]&lt;&gt;"Local","y",R$11=$E1047,"y",Table1[[#This Row],[Asset Class]]="Local","")</f>
        <v>y</v>
      </c>
      <c r="S1047" s="358" t="str" cm="1">
        <f t="array" ref="S1047">_xlfn.IFS(Table1[[#This Row],[Asset Class]]&lt;&gt;"Local","y",S$11=$E1047,"y",Table1[[#This Row],[Asset Class]]="Local","")</f>
        <v>y</v>
      </c>
      <c r="U1047" s="109">
        <f>IF(Table1[[#This Row],[Asset Class]]&lt;&gt;"Local",0.25,IF(P1047="y",1,""))</f>
        <v>0.25</v>
      </c>
      <c r="V1047" s="435">
        <f>IF(Table1[[#This Row],[Asset Class]]&lt;&gt;"Local",0.25,IF(Q1047="y",1,""))</f>
        <v>0.25</v>
      </c>
      <c r="W1047" s="435">
        <f>IF(Table1[[#This Row],[Asset Class]]&lt;&gt;"Local",0.25,IF(R1047="y",1,""))</f>
        <v>0.25</v>
      </c>
      <c r="X1047" s="435">
        <f>IF(Table1[[#This Row],[Asset Class]]&lt;&gt;"Local",0.25,IF(S1047="y",1,""))</f>
        <v>0.25</v>
      </c>
      <c r="Y1047" s="109">
        <f t="shared" si="97"/>
        <v>1</v>
      </c>
      <c r="AA1047" s="274">
        <f t="shared" si="98"/>
        <v>697671</v>
      </c>
      <c r="AB1047" s="275">
        <f t="shared" si="99"/>
        <v>697671</v>
      </c>
      <c r="AC1047" s="275">
        <f t="shared" si="100"/>
        <v>697671</v>
      </c>
      <c r="AD1047" s="275">
        <f t="shared" si="101"/>
        <v>697671</v>
      </c>
      <c r="AE1047" s="276">
        <f t="shared" si="102"/>
        <v>2790684</v>
      </c>
    </row>
    <row r="1048" spans="2:31">
      <c r="B1048" s="227" t="s">
        <v>1770</v>
      </c>
      <c r="C1048" s="228" t="s">
        <v>1771</v>
      </c>
      <c r="D1048" s="228" t="s">
        <v>110</v>
      </c>
      <c r="E1048" s="228" t="s">
        <v>113</v>
      </c>
      <c r="F1048" s="258" t="s">
        <v>107</v>
      </c>
      <c r="G1048" s="374">
        <v>0.5</v>
      </c>
      <c r="H1048" s="377">
        <v>639.61941858190198</v>
      </c>
      <c r="I1048" s="382">
        <v>77.371645491830151</v>
      </c>
      <c r="J1048" s="349">
        <f>Table1[[#This Row],[Embellishment Area (m2)]]*Table1[[#This Row],[Construction Unit Rate ($/m)]]*Table1[[#This Row],[Embellishment Area Factor]]</f>
        <v>24744.203452104721</v>
      </c>
      <c r="K1048" s="263">
        <v>1279.238837163804</v>
      </c>
      <c r="L1048" s="354">
        <v>51.919695325664051</v>
      </c>
      <c r="M1048" s="101">
        <f>Table1[[#This Row],[Size of land (m2)]]*Table1[[#This Row],[Land Unit Rate ($/m2)]]</f>
        <v>66417.69067430147</v>
      </c>
      <c r="N1048" s="261">
        <v>2021</v>
      </c>
      <c r="O1048" s="219">
        <f>ROUND(IF(Table1[[#This Row],[Valuation Year]]=2016,(Table1[[#This Row],[Total Construction Cost ($)]]+Table1[[#This Row],[Land Value]])*('General Input Sheet'!$G$38/'General Input Sheet'!$G$43),Table1[[#This Row],[Total Construction Cost ($)]]+Table1[[#This Row],[Land Value]]),0)</f>
        <v>91162</v>
      </c>
      <c r="P1048" s="139" t="str" cm="1">
        <f t="array" ref="P1048">_xlfn.IFS(Table1[[#This Row],[Asset Class]]&lt;&gt;"Local","y",P$11=$E1048,"y",Table1[[#This Row],[Asset Class]]="Local","")</f>
        <v/>
      </c>
      <c r="Q1048" s="99" t="str" cm="1">
        <f t="array" ref="Q1048">_xlfn.IFS(Table1[[#This Row],[Asset Class]]&lt;&gt;"Local","y",Q$11=$E1048,"y",Table1[[#This Row],[Asset Class]]="Local","")</f>
        <v/>
      </c>
      <c r="R1048" s="99" t="str" cm="1">
        <f t="array" ref="R1048">_xlfn.IFS(Table1[[#This Row],[Asset Class]]&lt;&gt;"Local","y",R$11=$E1048,"y",Table1[[#This Row],[Asset Class]]="Local","")</f>
        <v/>
      </c>
      <c r="S1048" s="358" t="str" cm="1">
        <f t="array" ref="S1048">_xlfn.IFS(Table1[[#This Row],[Asset Class]]&lt;&gt;"Local","y",S$11=$E1048,"y",Table1[[#This Row],[Asset Class]]="Local","")</f>
        <v>y</v>
      </c>
      <c r="U1048" s="109" t="str">
        <f>IF(Table1[[#This Row],[Asset Class]]&lt;&gt;"Local",0.25,IF(P1048="y",1,""))</f>
        <v/>
      </c>
      <c r="V1048" s="435" t="str">
        <f>IF(Table1[[#This Row],[Asset Class]]&lt;&gt;"Local",0.25,IF(Q1048="y",1,""))</f>
        <v/>
      </c>
      <c r="W1048" s="435" t="str">
        <f>IF(Table1[[#This Row],[Asset Class]]&lt;&gt;"Local",0.25,IF(R1048="y",1,""))</f>
        <v/>
      </c>
      <c r="X1048" s="435">
        <f>IF(Table1[[#This Row],[Asset Class]]&lt;&gt;"Local",0.25,IF(S1048="y",1,""))</f>
        <v>1</v>
      </c>
      <c r="Y1048" s="109">
        <f t="shared" si="97"/>
        <v>1</v>
      </c>
      <c r="AA1048" s="274" t="str">
        <f t="shared" si="98"/>
        <v/>
      </c>
      <c r="AB1048" s="275" t="str">
        <f t="shared" si="99"/>
        <v/>
      </c>
      <c r="AC1048" s="275" t="str">
        <f t="shared" si="100"/>
        <v/>
      </c>
      <c r="AD1048" s="275">
        <f t="shared" si="101"/>
        <v>91162</v>
      </c>
      <c r="AE1048" s="276">
        <f t="shared" si="102"/>
        <v>91162</v>
      </c>
    </row>
    <row r="1049" spans="2:31">
      <c r="B1049" s="227" t="s">
        <v>1772</v>
      </c>
      <c r="C1049" s="228" t="s">
        <v>1773</v>
      </c>
      <c r="D1049" s="228" t="s">
        <v>105</v>
      </c>
      <c r="E1049" s="228" t="s">
        <v>113</v>
      </c>
      <c r="F1049" s="258" t="s">
        <v>691</v>
      </c>
      <c r="G1049" s="374">
        <v>0.5</v>
      </c>
      <c r="H1049" s="377">
        <v>37101.414188659168</v>
      </c>
      <c r="I1049" s="382">
        <v>566.28724924743767</v>
      </c>
      <c r="J1049" s="349">
        <f>Table1[[#This Row],[Embellishment Area (m2)]]*Table1[[#This Row],[Construction Unit Rate ($/m)]]*Table1[[#This Row],[Embellishment Area Factor]]</f>
        <v>10505028.892042827</v>
      </c>
      <c r="K1049" s="263">
        <v>74202.828377318336</v>
      </c>
      <c r="L1049" s="354">
        <v>75.676903388107434</v>
      </c>
      <c r="M1049" s="101">
        <f>Table1[[#This Row],[Size of land (m2)]]*Table1[[#This Row],[Land Unit Rate ($/m2)]]</f>
        <v>5615440.2742346367</v>
      </c>
      <c r="N1049" s="261">
        <v>2021</v>
      </c>
      <c r="O1049" s="219">
        <f>ROUND(IF(Table1[[#This Row],[Valuation Year]]=2016,(Table1[[#This Row],[Total Construction Cost ($)]]+Table1[[#This Row],[Land Value]])*('General Input Sheet'!$G$38/'General Input Sheet'!$G$43),Table1[[#This Row],[Total Construction Cost ($)]]+Table1[[#This Row],[Land Value]]),0)</f>
        <v>16120469</v>
      </c>
      <c r="P1049" s="139" t="str" cm="1">
        <f t="array" ref="P1049">_xlfn.IFS(Table1[[#This Row],[Asset Class]]&lt;&gt;"Local","y",P$11=$E1049,"y",Table1[[#This Row],[Asset Class]]="Local","")</f>
        <v>y</v>
      </c>
      <c r="Q1049" s="99" t="str" cm="1">
        <f t="array" ref="Q1049">_xlfn.IFS(Table1[[#This Row],[Asset Class]]&lt;&gt;"Local","y",Q$11=$E1049,"y",Table1[[#This Row],[Asset Class]]="Local","")</f>
        <v>y</v>
      </c>
      <c r="R1049" s="99" t="str" cm="1">
        <f t="array" ref="R1049">_xlfn.IFS(Table1[[#This Row],[Asset Class]]&lt;&gt;"Local","y",R$11=$E1049,"y",Table1[[#This Row],[Asset Class]]="Local","")</f>
        <v>y</v>
      </c>
      <c r="S1049" s="358" t="str" cm="1">
        <f t="array" ref="S1049">_xlfn.IFS(Table1[[#This Row],[Asset Class]]&lt;&gt;"Local","y",S$11=$E1049,"y",Table1[[#This Row],[Asset Class]]="Local","")</f>
        <v>y</v>
      </c>
      <c r="U1049" s="109">
        <f>IF(Table1[[#This Row],[Asset Class]]&lt;&gt;"Local",0.25,IF(P1049="y",1,""))</f>
        <v>0.25</v>
      </c>
      <c r="V1049" s="435">
        <f>IF(Table1[[#This Row],[Asset Class]]&lt;&gt;"Local",0.25,IF(Q1049="y",1,""))</f>
        <v>0.25</v>
      </c>
      <c r="W1049" s="435">
        <f>IF(Table1[[#This Row],[Asset Class]]&lt;&gt;"Local",0.25,IF(R1049="y",1,""))</f>
        <v>0.25</v>
      </c>
      <c r="X1049" s="435">
        <f>IF(Table1[[#This Row],[Asset Class]]&lt;&gt;"Local",0.25,IF(S1049="y",1,""))</f>
        <v>0.25</v>
      </c>
      <c r="Y1049" s="109">
        <f t="shared" si="97"/>
        <v>1</v>
      </c>
      <c r="AA1049" s="274">
        <f t="shared" si="98"/>
        <v>4030117.25</v>
      </c>
      <c r="AB1049" s="275">
        <f t="shared" si="99"/>
        <v>4030117.25</v>
      </c>
      <c r="AC1049" s="275">
        <f t="shared" si="100"/>
        <v>4030117.25</v>
      </c>
      <c r="AD1049" s="275">
        <f t="shared" si="101"/>
        <v>4030117.25</v>
      </c>
      <c r="AE1049" s="276">
        <f t="shared" si="102"/>
        <v>16120469</v>
      </c>
    </row>
    <row r="1050" spans="2:31">
      <c r="B1050" s="227" t="s">
        <v>1774</v>
      </c>
      <c r="C1050" s="228" t="s">
        <v>1775</v>
      </c>
      <c r="D1050" s="228" t="s">
        <v>105</v>
      </c>
      <c r="E1050" s="228" t="s">
        <v>113</v>
      </c>
      <c r="F1050" s="258" t="s">
        <v>107</v>
      </c>
      <c r="G1050" s="374">
        <v>0.5</v>
      </c>
      <c r="H1050" s="377">
        <v>8184.689562067555</v>
      </c>
      <c r="I1050" s="382">
        <v>566.28724924743767</v>
      </c>
      <c r="J1050" s="349">
        <f>Table1[[#This Row],[Embellishment Area (m2)]]*Table1[[#This Row],[Construction Unit Rate ($/m)]]*Table1[[#This Row],[Embellishment Area Factor]]</f>
        <v>2317442.6690237257</v>
      </c>
      <c r="K1050" s="263">
        <v>0</v>
      </c>
      <c r="L1050" s="354">
        <v>75.676903388107434</v>
      </c>
      <c r="M1050" s="101">
        <f>Table1[[#This Row],[Size of land (m2)]]*Table1[[#This Row],[Land Unit Rate ($/m2)]]</f>
        <v>0</v>
      </c>
      <c r="N1050" s="261">
        <v>2021</v>
      </c>
      <c r="O1050" s="219">
        <f>ROUND(IF(Table1[[#This Row],[Valuation Year]]=2016,(Table1[[#This Row],[Total Construction Cost ($)]]+Table1[[#This Row],[Land Value]])*('General Input Sheet'!$G$38/'General Input Sheet'!$G$43),Table1[[#This Row],[Total Construction Cost ($)]]+Table1[[#This Row],[Land Value]]),0)</f>
        <v>2317443</v>
      </c>
      <c r="P1050" s="139" t="str" cm="1">
        <f t="array" ref="P1050">_xlfn.IFS(Table1[[#This Row],[Asset Class]]&lt;&gt;"Local","y",P$11=$E1050,"y",Table1[[#This Row],[Asset Class]]="Local","")</f>
        <v>y</v>
      </c>
      <c r="Q1050" s="99" t="str" cm="1">
        <f t="array" ref="Q1050">_xlfn.IFS(Table1[[#This Row],[Asset Class]]&lt;&gt;"Local","y",Q$11=$E1050,"y",Table1[[#This Row],[Asset Class]]="Local","")</f>
        <v>y</v>
      </c>
      <c r="R1050" s="99" t="str" cm="1">
        <f t="array" ref="R1050">_xlfn.IFS(Table1[[#This Row],[Asset Class]]&lt;&gt;"Local","y",R$11=$E1050,"y",Table1[[#This Row],[Asset Class]]="Local","")</f>
        <v>y</v>
      </c>
      <c r="S1050" s="358" t="str" cm="1">
        <f t="array" ref="S1050">_xlfn.IFS(Table1[[#This Row],[Asset Class]]&lt;&gt;"Local","y",S$11=$E1050,"y",Table1[[#This Row],[Asset Class]]="Local","")</f>
        <v>y</v>
      </c>
      <c r="U1050" s="109">
        <f>IF(Table1[[#This Row],[Asset Class]]&lt;&gt;"Local",0.25,IF(P1050="y",1,""))</f>
        <v>0.25</v>
      </c>
      <c r="V1050" s="435">
        <f>IF(Table1[[#This Row],[Asset Class]]&lt;&gt;"Local",0.25,IF(Q1050="y",1,""))</f>
        <v>0.25</v>
      </c>
      <c r="W1050" s="435">
        <f>IF(Table1[[#This Row],[Asset Class]]&lt;&gt;"Local",0.25,IF(R1050="y",1,""))</f>
        <v>0.25</v>
      </c>
      <c r="X1050" s="435">
        <f>IF(Table1[[#This Row],[Asset Class]]&lt;&gt;"Local",0.25,IF(S1050="y",1,""))</f>
        <v>0.25</v>
      </c>
      <c r="Y1050" s="109">
        <f t="shared" si="97"/>
        <v>1</v>
      </c>
      <c r="AA1050" s="274">
        <f t="shared" si="98"/>
        <v>579360.75</v>
      </c>
      <c r="AB1050" s="275">
        <f t="shared" si="99"/>
        <v>579360.75</v>
      </c>
      <c r="AC1050" s="275">
        <f t="shared" si="100"/>
        <v>579360.75</v>
      </c>
      <c r="AD1050" s="275">
        <f t="shared" si="101"/>
        <v>579360.75</v>
      </c>
      <c r="AE1050" s="276">
        <f t="shared" si="102"/>
        <v>2317443</v>
      </c>
    </row>
    <row r="1051" spans="2:31">
      <c r="B1051" s="227" t="s">
        <v>1776</v>
      </c>
      <c r="C1051" s="228" t="s">
        <v>1777</v>
      </c>
      <c r="D1051" s="228" t="s">
        <v>110</v>
      </c>
      <c r="E1051" s="228" t="s">
        <v>113</v>
      </c>
      <c r="F1051" s="258" t="s">
        <v>107</v>
      </c>
      <c r="G1051" s="374">
        <v>0.5</v>
      </c>
      <c r="H1051" s="377">
        <v>17412.270944798183</v>
      </c>
      <c r="I1051" s="382">
        <v>77.371645491830151</v>
      </c>
      <c r="J1051" s="349">
        <f>Table1[[#This Row],[Embellishment Area (m2)]]*Table1[[#This Row],[Construction Unit Rate ($/m)]]*Table1[[#This Row],[Embellishment Area Factor]]</f>
        <v>673608.02737430972</v>
      </c>
      <c r="K1051" s="263">
        <v>0</v>
      </c>
      <c r="L1051" s="354">
        <v>51.919695325664051</v>
      </c>
      <c r="M1051" s="101">
        <f>Table1[[#This Row],[Size of land (m2)]]*Table1[[#This Row],[Land Unit Rate ($/m2)]]</f>
        <v>0</v>
      </c>
      <c r="N1051" s="261">
        <v>2021</v>
      </c>
      <c r="O1051" s="219">
        <f>ROUND(IF(Table1[[#This Row],[Valuation Year]]=2016,(Table1[[#This Row],[Total Construction Cost ($)]]+Table1[[#This Row],[Land Value]])*('General Input Sheet'!$G$38/'General Input Sheet'!$G$43),Table1[[#This Row],[Total Construction Cost ($)]]+Table1[[#This Row],[Land Value]]),0)</f>
        <v>673608</v>
      </c>
      <c r="P1051" s="139" t="str" cm="1">
        <f t="array" ref="P1051">_xlfn.IFS(Table1[[#This Row],[Asset Class]]&lt;&gt;"Local","y",P$11=$E1051,"y",Table1[[#This Row],[Asset Class]]="Local","")</f>
        <v/>
      </c>
      <c r="Q1051" s="99" t="str" cm="1">
        <f t="array" ref="Q1051">_xlfn.IFS(Table1[[#This Row],[Asset Class]]&lt;&gt;"Local","y",Q$11=$E1051,"y",Table1[[#This Row],[Asset Class]]="Local","")</f>
        <v/>
      </c>
      <c r="R1051" s="99" t="str" cm="1">
        <f t="array" ref="R1051">_xlfn.IFS(Table1[[#This Row],[Asset Class]]&lt;&gt;"Local","y",R$11=$E1051,"y",Table1[[#This Row],[Asset Class]]="Local","")</f>
        <v/>
      </c>
      <c r="S1051" s="358" t="str" cm="1">
        <f t="array" ref="S1051">_xlfn.IFS(Table1[[#This Row],[Asset Class]]&lt;&gt;"Local","y",S$11=$E1051,"y",Table1[[#This Row],[Asset Class]]="Local","")</f>
        <v>y</v>
      </c>
      <c r="U1051" s="109" t="str">
        <f>IF(Table1[[#This Row],[Asset Class]]&lt;&gt;"Local",0.25,IF(P1051="y",1,""))</f>
        <v/>
      </c>
      <c r="V1051" s="435" t="str">
        <f>IF(Table1[[#This Row],[Asset Class]]&lt;&gt;"Local",0.25,IF(Q1051="y",1,""))</f>
        <v/>
      </c>
      <c r="W1051" s="435" t="str">
        <f>IF(Table1[[#This Row],[Asset Class]]&lt;&gt;"Local",0.25,IF(R1051="y",1,""))</f>
        <v/>
      </c>
      <c r="X1051" s="435">
        <f>IF(Table1[[#This Row],[Asset Class]]&lt;&gt;"Local",0.25,IF(S1051="y",1,""))</f>
        <v>1</v>
      </c>
      <c r="Y1051" s="109">
        <f t="shared" si="97"/>
        <v>1</v>
      </c>
      <c r="AA1051" s="274" t="str">
        <f t="shared" si="98"/>
        <v/>
      </c>
      <c r="AB1051" s="275" t="str">
        <f t="shared" si="99"/>
        <v/>
      </c>
      <c r="AC1051" s="275" t="str">
        <f t="shared" si="100"/>
        <v/>
      </c>
      <c r="AD1051" s="275">
        <f t="shared" si="101"/>
        <v>673608</v>
      </c>
      <c r="AE1051" s="276">
        <f t="shared" si="102"/>
        <v>673608</v>
      </c>
    </row>
    <row r="1052" spans="2:31">
      <c r="B1052" s="227" t="s">
        <v>1778</v>
      </c>
      <c r="C1052" s="228" t="s">
        <v>1779</v>
      </c>
      <c r="D1052" s="228" t="s">
        <v>110</v>
      </c>
      <c r="E1052" s="228" t="s">
        <v>142</v>
      </c>
      <c r="F1052" s="258" t="s">
        <v>102</v>
      </c>
      <c r="G1052" s="374">
        <v>0.5</v>
      </c>
      <c r="H1052" s="377">
        <v>3049.8095455884136</v>
      </c>
      <c r="I1052" s="382">
        <v>115.6419902144599</v>
      </c>
      <c r="J1052" s="349">
        <f>Table1[[#This Row],[Embellishment Area (m2)]]*Table1[[#This Row],[Construction Unit Rate ($/m)]]*Table1[[#This Row],[Embellishment Area Factor]]</f>
        <v>176343.02281345087</v>
      </c>
      <c r="K1052" s="263">
        <v>6099.6190911768272</v>
      </c>
      <c r="L1052" s="354">
        <v>85.331826959272703</v>
      </c>
      <c r="M1052" s="101">
        <f>Table1[[#This Row],[Size of land (m2)]]*Table1[[#This Row],[Land Unit Rate ($/m2)]]</f>
        <v>520491.64080577722</v>
      </c>
      <c r="N1052" s="261">
        <v>2021</v>
      </c>
      <c r="O1052" s="219">
        <f>ROUND(IF(Table1[[#This Row],[Valuation Year]]=2016,(Table1[[#This Row],[Total Construction Cost ($)]]+Table1[[#This Row],[Land Value]])*('General Input Sheet'!$G$38/'General Input Sheet'!$G$43),Table1[[#This Row],[Total Construction Cost ($)]]+Table1[[#This Row],[Land Value]]),0)</f>
        <v>696835</v>
      </c>
      <c r="P1052" s="139" t="str" cm="1">
        <f t="array" ref="P1052">_xlfn.IFS(Table1[[#This Row],[Asset Class]]&lt;&gt;"Local","y",P$11=$E1052,"y",Table1[[#This Row],[Asset Class]]="Local","")</f>
        <v/>
      </c>
      <c r="Q1052" s="99" t="str" cm="1">
        <f t="array" ref="Q1052">_xlfn.IFS(Table1[[#This Row],[Asset Class]]&lt;&gt;"Local","y",Q$11=$E1052,"y",Table1[[#This Row],[Asset Class]]="Local","")</f>
        <v>y</v>
      </c>
      <c r="R1052" s="99" t="str" cm="1">
        <f t="array" ref="R1052">_xlfn.IFS(Table1[[#This Row],[Asset Class]]&lt;&gt;"Local","y",R$11=$E1052,"y",Table1[[#This Row],[Asset Class]]="Local","")</f>
        <v/>
      </c>
      <c r="S1052" s="358" t="str" cm="1">
        <f t="array" ref="S1052">_xlfn.IFS(Table1[[#This Row],[Asset Class]]&lt;&gt;"Local","y",S$11=$E1052,"y",Table1[[#This Row],[Asset Class]]="Local","")</f>
        <v/>
      </c>
      <c r="U1052" s="109" t="str">
        <f>IF(Table1[[#This Row],[Asset Class]]&lt;&gt;"Local",0.25,IF(P1052="y",1,""))</f>
        <v/>
      </c>
      <c r="V1052" s="435">
        <f>IF(Table1[[#This Row],[Asset Class]]&lt;&gt;"Local",0.25,IF(Q1052="y",1,""))</f>
        <v>1</v>
      </c>
      <c r="W1052" s="435" t="str">
        <f>IF(Table1[[#This Row],[Asset Class]]&lt;&gt;"Local",0.25,IF(R1052="y",1,""))</f>
        <v/>
      </c>
      <c r="X1052" s="435" t="str">
        <f>IF(Table1[[#This Row],[Asset Class]]&lt;&gt;"Local",0.25,IF(S1052="y",1,""))</f>
        <v/>
      </c>
      <c r="Y1052" s="109">
        <f t="shared" si="97"/>
        <v>1</v>
      </c>
      <c r="AA1052" s="274" t="str">
        <f t="shared" si="98"/>
        <v/>
      </c>
      <c r="AB1052" s="275">
        <f t="shared" si="99"/>
        <v>696835</v>
      </c>
      <c r="AC1052" s="275" t="str">
        <f t="shared" si="100"/>
        <v/>
      </c>
      <c r="AD1052" s="275" t="str">
        <f t="shared" si="101"/>
        <v/>
      </c>
      <c r="AE1052" s="276">
        <f t="shared" si="102"/>
        <v>696835</v>
      </c>
    </row>
    <row r="1053" spans="2:31">
      <c r="B1053" s="227" t="s">
        <v>1778</v>
      </c>
      <c r="C1053" s="228" t="s">
        <v>1780</v>
      </c>
      <c r="D1053" s="228" t="s">
        <v>110</v>
      </c>
      <c r="E1053" s="228" t="s">
        <v>142</v>
      </c>
      <c r="F1053" s="258" t="s">
        <v>102</v>
      </c>
      <c r="G1053" s="374">
        <v>0.5</v>
      </c>
      <c r="H1053" s="377">
        <v>4642.3131628804231</v>
      </c>
      <c r="I1053" s="382">
        <v>115.6419902144599</v>
      </c>
      <c r="J1053" s="349">
        <f>Table1[[#This Row],[Embellishment Area (m2)]]*Table1[[#This Row],[Construction Unit Rate ($/m)]]*Table1[[#This Row],[Embellishment Area Factor]]</f>
        <v>268423.16667713813</v>
      </c>
      <c r="K1053" s="263">
        <v>9284.6263257608462</v>
      </c>
      <c r="L1053" s="354">
        <v>85.331826959272703</v>
      </c>
      <c r="M1053" s="101">
        <f>Table1[[#This Row],[Size of land (m2)]]*Table1[[#This Row],[Land Unit Rate ($/m2)]]</f>
        <v>792274.12701133243</v>
      </c>
      <c r="N1053" s="261">
        <v>2021</v>
      </c>
      <c r="O1053" s="219">
        <f>ROUND(IF(Table1[[#This Row],[Valuation Year]]=2016,(Table1[[#This Row],[Total Construction Cost ($)]]+Table1[[#This Row],[Land Value]])*('General Input Sheet'!$G$38/'General Input Sheet'!$G$43),Table1[[#This Row],[Total Construction Cost ($)]]+Table1[[#This Row],[Land Value]]),0)</f>
        <v>1060697</v>
      </c>
      <c r="P1053" s="139" t="str" cm="1">
        <f t="array" ref="P1053">_xlfn.IFS(Table1[[#This Row],[Asset Class]]&lt;&gt;"Local","y",P$11=$E1053,"y",Table1[[#This Row],[Asset Class]]="Local","")</f>
        <v/>
      </c>
      <c r="Q1053" s="99" t="str" cm="1">
        <f t="array" ref="Q1053">_xlfn.IFS(Table1[[#This Row],[Asset Class]]&lt;&gt;"Local","y",Q$11=$E1053,"y",Table1[[#This Row],[Asset Class]]="Local","")</f>
        <v>y</v>
      </c>
      <c r="R1053" s="99" t="str" cm="1">
        <f t="array" ref="R1053">_xlfn.IFS(Table1[[#This Row],[Asset Class]]&lt;&gt;"Local","y",R$11=$E1053,"y",Table1[[#This Row],[Asset Class]]="Local","")</f>
        <v/>
      </c>
      <c r="S1053" s="358" t="str" cm="1">
        <f t="array" ref="S1053">_xlfn.IFS(Table1[[#This Row],[Asset Class]]&lt;&gt;"Local","y",S$11=$E1053,"y",Table1[[#This Row],[Asset Class]]="Local","")</f>
        <v/>
      </c>
      <c r="U1053" s="109" t="str">
        <f>IF(Table1[[#This Row],[Asset Class]]&lt;&gt;"Local",0.25,IF(P1053="y",1,""))</f>
        <v/>
      </c>
      <c r="V1053" s="435">
        <f>IF(Table1[[#This Row],[Asset Class]]&lt;&gt;"Local",0.25,IF(Q1053="y",1,""))</f>
        <v>1</v>
      </c>
      <c r="W1053" s="435" t="str">
        <f>IF(Table1[[#This Row],[Asset Class]]&lt;&gt;"Local",0.25,IF(R1053="y",1,""))</f>
        <v/>
      </c>
      <c r="X1053" s="435" t="str">
        <f>IF(Table1[[#This Row],[Asset Class]]&lt;&gt;"Local",0.25,IF(S1053="y",1,""))</f>
        <v/>
      </c>
      <c r="Y1053" s="109">
        <f t="shared" si="97"/>
        <v>1</v>
      </c>
      <c r="AA1053" s="274" t="str">
        <f t="shared" si="98"/>
        <v/>
      </c>
      <c r="AB1053" s="275">
        <f t="shared" si="99"/>
        <v>1060697</v>
      </c>
      <c r="AC1053" s="275" t="str">
        <f t="shared" si="100"/>
        <v/>
      </c>
      <c r="AD1053" s="275" t="str">
        <f t="shared" si="101"/>
        <v/>
      </c>
      <c r="AE1053" s="276">
        <f t="shared" si="102"/>
        <v>1060697</v>
      </c>
    </row>
    <row r="1054" spans="2:31">
      <c r="B1054" s="227" t="s">
        <v>1778</v>
      </c>
      <c r="C1054" s="228" t="s">
        <v>1781</v>
      </c>
      <c r="D1054" s="228" t="s">
        <v>110</v>
      </c>
      <c r="E1054" s="228" t="s">
        <v>142</v>
      </c>
      <c r="F1054" s="258" t="s">
        <v>102</v>
      </c>
      <c r="G1054" s="374">
        <v>0.5</v>
      </c>
      <c r="H1054" s="377">
        <v>1116.5210255755619</v>
      </c>
      <c r="I1054" s="382">
        <v>115.6419902144599</v>
      </c>
      <c r="J1054" s="349">
        <f>Table1[[#This Row],[Embellishment Area (m2)]]*Table1[[#This Row],[Construction Unit Rate ($/m)]]*Table1[[#This Row],[Embellishment Area Factor]]</f>
        <v>64558.356756923931</v>
      </c>
      <c r="K1054" s="263">
        <v>2233.0420511511238</v>
      </c>
      <c r="L1054" s="354">
        <v>85.331826959272703</v>
      </c>
      <c r="M1054" s="101">
        <f>Table1[[#This Row],[Size of land (m2)]]*Table1[[#This Row],[Land Unit Rate ($/m2)]]</f>
        <v>190549.55790160707</v>
      </c>
      <c r="N1054" s="261">
        <v>2021</v>
      </c>
      <c r="O1054" s="219">
        <f>ROUND(IF(Table1[[#This Row],[Valuation Year]]=2016,(Table1[[#This Row],[Total Construction Cost ($)]]+Table1[[#This Row],[Land Value]])*('General Input Sheet'!$G$38/'General Input Sheet'!$G$43),Table1[[#This Row],[Total Construction Cost ($)]]+Table1[[#This Row],[Land Value]]),0)</f>
        <v>255108</v>
      </c>
      <c r="P1054" s="139" t="str" cm="1">
        <f t="array" ref="P1054">_xlfn.IFS(Table1[[#This Row],[Asset Class]]&lt;&gt;"Local","y",P$11=$E1054,"y",Table1[[#This Row],[Asset Class]]="Local","")</f>
        <v/>
      </c>
      <c r="Q1054" s="99" t="str" cm="1">
        <f t="array" ref="Q1054">_xlfn.IFS(Table1[[#This Row],[Asset Class]]&lt;&gt;"Local","y",Q$11=$E1054,"y",Table1[[#This Row],[Asset Class]]="Local","")</f>
        <v>y</v>
      </c>
      <c r="R1054" s="99" t="str" cm="1">
        <f t="array" ref="R1054">_xlfn.IFS(Table1[[#This Row],[Asset Class]]&lt;&gt;"Local","y",R$11=$E1054,"y",Table1[[#This Row],[Asset Class]]="Local","")</f>
        <v/>
      </c>
      <c r="S1054" s="358" t="str" cm="1">
        <f t="array" ref="S1054">_xlfn.IFS(Table1[[#This Row],[Asset Class]]&lt;&gt;"Local","y",S$11=$E1054,"y",Table1[[#This Row],[Asset Class]]="Local","")</f>
        <v/>
      </c>
      <c r="U1054" s="109" t="str">
        <f>IF(Table1[[#This Row],[Asset Class]]&lt;&gt;"Local",0.25,IF(P1054="y",1,""))</f>
        <v/>
      </c>
      <c r="V1054" s="435">
        <f>IF(Table1[[#This Row],[Asset Class]]&lt;&gt;"Local",0.25,IF(Q1054="y",1,""))</f>
        <v>1</v>
      </c>
      <c r="W1054" s="435" t="str">
        <f>IF(Table1[[#This Row],[Asset Class]]&lt;&gt;"Local",0.25,IF(R1054="y",1,""))</f>
        <v/>
      </c>
      <c r="X1054" s="435" t="str">
        <f>IF(Table1[[#This Row],[Asset Class]]&lt;&gt;"Local",0.25,IF(S1054="y",1,""))</f>
        <v/>
      </c>
      <c r="Y1054" s="109">
        <f t="shared" si="97"/>
        <v>1</v>
      </c>
      <c r="AA1054" s="274" t="str">
        <f t="shared" si="98"/>
        <v/>
      </c>
      <c r="AB1054" s="275">
        <f t="shared" si="99"/>
        <v>255108</v>
      </c>
      <c r="AC1054" s="275" t="str">
        <f t="shared" si="100"/>
        <v/>
      </c>
      <c r="AD1054" s="275" t="str">
        <f t="shared" si="101"/>
        <v/>
      </c>
      <c r="AE1054" s="276">
        <f t="shared" si="102"/>
        <v>255108</v>
      </c>
    </row>
    <row r="1055" spans="2:31">
      <c r="B1055" s="227" t="s">
        <v>1782</v>
      </c>
      <c r="C1055" s="228" t="s">
        <v>1783</v>
      </c>
      <c r="D1055" s="228" t="s">
        <v>110</v>
      </c>
      <c r="E1055" s="228" t="s">
        <v>142</v>
      </c>
      <c r="F1055" s="258" t="s">
        <v>102</v>
      </c>
      <c r="G1055" s="374">
        <v>0.5</v>
      </c>
      <c r="H1055" s="377">
        <v>4348.0033515006462</v>
      </c>
      <c r="I1055" s="382">
        <v>115.6419902144599</v>
      </c>
      <c r="J1055" s="349">
        <f>Table1[[#This Row],[Embellishment Area (m2)]]*Table1[[#This Row],[Construction Unit Rate ($/m)]]*Table1[[#This Row],[Embellishment Area Factor]]</f>
        <v>251405.88051333828</v>
      </c>
      <c r="K1055" s="263">
        <v>8696.0067030012924</v>
      </c>
      <c r="L1055" s="354">
        <v>85.331826959272703</v>
      </c>
      <c r="M1055" s="101">
        <f>Table1[[#This Row],[Size of land (m2)]]*Table1[[#This Row],[Land Unit Rate ($/m2)]]</f>
        <v>742046.13921718183</v>
      </c>
      <c r="N1055" s="261">
        <v>2021</v>
      </c>
      <c r="O1055" s="219">
        <f>ROUND(IF(Table1[[#This Row],[Valuation Year]]=2016,(Table1[[#This Row],[Total Construction Cost ($)]]+Table1[[#This Row],[Land Value]])*('General Input Sheet'!$G$38/'General Input Sheet'!$G$43),Table1[[#This Row],[Total Construction Cost ($)]]+Table1[[#This Row],[Land Value]]),0)</f>
        <v>993452</v>
      </c>
      <c r="P1055" s="139" t="str" cm="1">
        <f t="array" ref="P1055">_xlfn.IFS(Table1[[#This Row],[Asset Class]]&lt;&gt;"Local","y",P$11=$E1055,"y",Table1[[#This Row],[Asset Class]]="Local","")</f>
        <v/>
      </c>
      <c r="Q1055" s="99" t="str" cm="1">
        <f t="array" ref="Q1055">_xlfn.IFS(Table1[[#This Row],[Asset Class]]&lt;&gt;"Local","y",Q$11=$E1055,"y",Table1[[#This Row],[Asset Class]]="Local","")</f>
        <v>y</v>
      </c>
      <c r="R1055" s="99" t="str" cm="1">
        <f t="array" ref="R1055">_xlfn.IFS(Table1[[#This Row],[Asset Class]]&lt;&gt;"Local","y",R$11=$E1055,"y",Table1[[#This Row],[Asset Class]]="Local","")</f>
        <v/>
      </c>
      <c r="S1055" s="358" t="str" cm="1">
        <f t="array" ref="S1055">_xlfn.IFS(Table1[[#This Row],[Asset Class]]&lt;&gt;"Local","y",S$11=$E1055,"y",Table1[[#This Row],[Asset Class]]="Local","")</f>
        <v/>
      </c>
      <c r="U1055" s="109" t="str">
        <f>IF(Table1[[#This Row],[Asset Class]]&lt;&gt;"Local",0.25,IF(P1055="y",1,""))</f>
        <v/>
      </c>
      <c r="V1055" s="435">
        <f>IF(Table1[[#This Row],[Asset Class]]&lt;&gt;"Local",0.25,IF(Q1055="y",1,""))</f>
        <v>1</v>
      </c>
      <c r="W1055" s="435" t="str">
        <f>IF(Table1[[#This Row],[Asset Class]]&lt;&gt;"Local",0.25,IF(R1055="y",1,""))</f>
        <v/>
      </c>
      <c r="X1055" s="435" t="str">
        <f>IF(Table1[[#This Row],[Asset Class]]&lt;&gt;"Local",0.25,IF(S1055="y",1,""))</f>
        <v/>
      </c>
      <c r="Y1055" s="109">
        <f t="shared" si="97"/>
        <v>1</v>
      </c>
      <c r="AA1055" s="274" t="str">
        <f t="shared" si="98"/>
        <v/>
      </c>
      <c r="AB1055" s="275">
        <f t="shared" si="99"/>
        <v>993452</v>
      </c>
      <c r="AC1055" s="275" t="str">
        <f t="shared" si="100"/>
        <v/>
      </c>
      <c r="AD1055" s="275" t="str">
        <f t="shared" si="101"/>
        <v/>
      </c>
      <c r="AE1055" s="276">
        <f t="shared" si="102"/>
        <v>993452</v>
      </c>
    </row>
    <row r="1056" spans="2:31">
      <c r="B1056" s="227" t="s">
        <v>1784</v>
      </c>
      <c r="C1056" s="228" t="s">
        <v>1785</v>
      </c>
      <c r="D1056" s="228" t="s">
        <v>110</v>
      </c>
      <c r="E1056" s="228" t="s">
        <v>101</v>
      </c>
      <c r="F1056" s="258" t="s">
        <v>102</v>
      </c>
      <c r="G1056" s="374">
        <v>0.5</v>
      </c>
      <c r="H1056" s="377">
        <v>8614.1467925118504</v>
      </c>
      <c r="I1056" s="382">
        <v>143.96305955739601</v>
      </c>
      <c r="J1056" s="349">
        <f>Table1[[#This Row],[Embellishment Area (m2)]]*Table1[[#This Row],[Construction Unit Rate ($/m)]]*Table1[[#This Row],[Embellishment Area Factor]]</f>
        <v>620059.46386326768</v>
      </c>
      <c r="K1056" s="263">
        <v>17228.293585023701</v>
      </c>
      <c r="L1056" s="354">
        <v>39.027494808321961</v>
      </c>
      <c r="M1056" s="101">
        <f>Table1[[#This Row],[Size of land (m2)]]*Table1[[#This Row],[Land Unit Rate ($/m2)]]</f>
        <v>672377.13844575908</v>
      </c>
      <c r="N1056" s="261">
        <v>2021</v>
      </c>
      <c r="O1056" s="219">
        <f>ROUND(IF(Table1[[#This Row],[Valuation Year]]=2016,(Table1[[#This Row],[Total Construction Cost ($)]]+Table1[[#This Row],[Land Value]])*('General Input Sheet'!$G$38/'General Input Sheet'!$G$43),Table1[[#This Row],[Total Construction Cost ($)]]+Table1[[#This Row],[Land Value]]),0)</f>
        <v>1292437</v>
      </c>
      <c r="P1056" s="139" t="str" cm="1">
        <f t="array" ref="P1056">_xlfn.IFS(Table1[[#This Row],[Asset Class]]&lt;&gt;"Local","y",P$11=$E1056,"y",Table1[[#This Row],[Asset Class]]="Local","")</f>
        <v/>
      </c>
      <c r="Q1056" s="99" t="str" cm="1">
        <f t="array" ref="Q1056">_xlfn.IFS(Table1[[#This Row],[Asset Class]]&lt;&gt;"Local","y",Q$11=$E1056,"y",Table1[[#This Row],[Asset Class]]="Local","")</f>
        <v/>
      </c>
      <c r="R1056" s="99" t="str" cm="1">
        <f t="array" ref="R1056">_xlfn.IFS(Table1[[#This Row],[Asset Class]]&lt;&gt;"Local","y",R$11=$E1056,"y",Table1[[#This Row],[Asset Class]]="Local","")</f>
        <v>y</v>
      </c>
      <c r="S1056" s="358" t="str" cm="1">
        <f t="array" ref="S1056">_xlfn.IFS(Table1[[#This Row],[Asset Class]]&lt;&gt;"Local","y",S$11=$E1056,"y",Table1[[#This Row],[Asset Class]]="Local","")</f>
        <v/>
      </c>
      <c r="U1056" s="109" t="str">
        <f>IF(Table1[[#This Row],[Asset Class]]&lt;&gt;"Local",0.25,IF(P1056="y",1,""))</f>
        <v/>
      </c>
      <c r="V1056" s="435" t="str">
        <f>IF(Table1[[#This Row],[Asset Class]]&lt;&gt;"Local",0.25,IF(Q1056="y",1,""))</f>
        <v/>
      </c>
      <c r="W1056" s="435">
        <f>IF(Table1[[#This Row],[Asset Class]]&lt;&gt;"Local",0.25,IF(R1056="y",1,""))</f>
        <v>1</v>
      </c>
      <c r="X1056" s="435" t="str">
        <f>IF(Table1[[#This Row],[Asset Class]]&lt;&gt;"Local",0.25,IF(S1056="y",1,""))</f>
        <v/>
      </c>
      <c r="Y1056" s="109">
        <f t="shared" si="97"/>
        <v>1</v>
      </c>
      <c r="AA1056" s="274" t="str">
        <f t="shared" si="98"/>
        <v/>
      </c>
      <c r="AB1056" s="275" t="str">
        <f t="shared" si="99"/>
        <v/>
      </c>
      <c r="AC1056" s="275">
        <f t="shared" si="100"/>
        <v>1292437</v>
      </c>
      <c r="AD1056" s="275" t="str">
        <f t="shared" si="101"/>
        <v/>
      </c>
      <c r="AE1056" s="276">
        <f t="shared" si="102"/>
        <v>1292437</v>
      </c>
    </row>
    <row r="1057" spans="2:31">
      <c r="B1057" s="227" t="s">
        <v>1786</v>
      </c>
      <c r="C1057" s="228" t="s">
        <v>1787</v>
      </c>
      <c r="D1057" s="228" t="s">
        <v>105</v>
      </c>
      <c r="E1057" s="228" t="s">
        <v>101</v>
      </c>
      <c r="F1057" s="258" t="s">
        <v>130</v>
      </c>
      <c r="G1057" s="374">
        <v>0.5</v>
      </c>
      <c r="H1057" s="377">
        <v>15969.087035030665</v>
      </c>
      <c r="I1057" s="382">
        <v>452.87898632773505</v>
      </c>
      <c r="J1057" s="349">
        <f>Table1[[#This Row],[Embellishment Area (m2)]]*Table1[[#This Row],[Construction Unit Rate ($/m)]]*Table1[[#This Row],[Embellishment Area Factor]]</f>
        <v>3616031.9745020317</v>
      </c>
      <c r="K1057" s="263">
        <v>31938.17407006133</v>
      </c>
      <c r="L1057" s="354">
        <v>140.14546069071523</v>
      </c>
      <c r="M1057" s="101">
        <f>Table1[[#This Row],[Size of land (m2)]]*Table1[[#This Row],[Land Unit Rate ($/m2)]]</f>
        <v>4475990.1186690005</v>
      </c>
      <c r="N1057" s="261">
        <v>2021</v>
      </c>
      <c r="O1057" s="219">
        <f>ROUND(IF(Table1[[#This Row],[Valuation Year]]=2016,(Table1[[#This Row],[Total Construction Cost ($)]]+Table1[[#This Row],[Land Value]])*('General Input Sheet'!$G$38/'General Input Sheet'!$G$43),Table1[[#This Row],[Total Construction Cost ($)]]+Table1[[#This Row],[Land Value]]),0)</f>
        <v>8092022</v>
      </c>
      <c r="P1057" s="139" t="str" cm="1">
        <f t="array" ref="P1057">_xlfn.IFS(Table1[[#This Row],[Asset Class]]&lt;&gt;"Local","y",P$11=$E1057,"y",Table1[[#This Row],[Asset Class]]="Local","")</f>
        <v>y</v>
      </c>
      <c r="Q1057" s="99" t="str" cm="1">
        <f t="array" ref="Q1057">_xlfn.IFS(Table1[[#This Row],[Asset Class]]&lt;&gt;"Local","y",Q$11=$E1057,"y",Table1[[#This Row],[Asset Class]]="Local","")</f>
        <v>y</v>
      </c>
      <c r="R1057" s="99" t="str" cm="1">
        <f t="array" ref="R1057">_xlfn.IFS(Table1[[#This Row],[Asset Class]]&lt;&gt;"Local","y",R$11=$E1057,"y",Table1[[#This Row],[Asset Class]]="Local","")</f>
        <v>y</v>
      </c>
      <c r="S1057" s="358" t="str" cm="1">
        <f t="array" ref="S1057">_xlfn.IFS(Table1[[#This Row],[Asset Class]]&lt;&gt;"Local","y",S$11=$E1057,"y",Table1[[#This Row],[Asset Class]]="Local","")</f>
        <v>y</v>
      </c>
      <c r="U1057" s="109">
        <f>IF(Table1[[#This Row],[Asset Class]]&lt;&gt;"Local",0.25,IF(P1057="y",1,""))</f>
        <v>0.25</v>
      </c>
      <c r="V1057" s="435">
        <f>IF(Table1[[#This Row],[Asset Class]]&lt;&gt;"Local",0.25,IF(Q1057="y",1,""))</f>
        <v>0.25</v>
      </c>
      <c r="W1057" s="435">
        <f>IF(Table1[[#This Row],[Asset Class]]&lt;&gt;"Local",0.25,IF(R1057="y",1,""))</f>
        <v>0.25</v>
      </c>
      <c r="X1057" s="435">
        <f>IF(Table1[[#This Row],[Asset Class]]&lt;&gt;"Local",0.25,IF(S1057="y",1,""))</f>
        <v>0.25</v>
      </c>
      <c r="Y1057" s="109">
        <f t="shared" si="97"/>
        <v>1</v>
      </c>
      <c r="AA1057" s="274">
        <f t="shared" si="98"/>
        <v>2023005.5</v>
      </c>
      <c r="AB1057" s="275">
        <f t="shared" si="99"/>
        <v>2023005.5</v>
      </c>
      <c r="AC1057" s="275">
        <f t="shared" si="100"/>
        <v>2023005.5</v>
      </c>
      <c r="AD1057" s="275">
        <f t="shared" si="101"/>
        <v>2023005.5</v>
      </c>
      <c r="AE1057" s="276">
        <f t="shared" si="102"/>
        <v>8092022</v>
      </c>
    </row>
    <row r="1058" spans="2:31">
      <c r="B1058" s="227" t="s">
        <v>1788</v>
      </c>
      <c r="C1058" s="228" t="s">
        <v>1789</v>
      </c>
      <c r="D1058" s="228" t="s">
        <v>105</v>
      </c>
      <c r="E1058" s="228" t="s">
        <v>106</v>
      </c>
      <c r="F1058" s="258" t="s">
        <v>102</v>
      </c>
      <c r="G1058" s="374">
        <v>0.5</v>
      </c>
      <c r="H1058" s="377">
        <v>8348.9390857810049</v>
      </c>
      <c r="I1058" s="382">
        <v>295.91815694928124</v>
      </c>
      <c r="J1058" s="349">
        <f>Table1[[#This Row],[Embellishment Area (m2)]]*Table1[[#This Row],[Construction Unit Rate ($/m)]]*Table1[[#This Row],[Embellishment Area Factor]]</f>
        <v>1235301.333373066</v>
      </c>
      <c r="K1058" s="263">
        <v>16697.87817156201</v>
      </c>
      <c r="L1058" s="354">
        <v>157.26221918381682</v>
      </c>
      <c r="M1058" s="101">
        <f>Table1[[#This Row],[Size of land (m2)]]*Table1[[#This Row],[Land Unit Rate ($/m2)]]</f>
        <v>2625945.3769208551</v>
      </c>
      <c r="N1058" s="261">
        <v>2021</v>
      </c>
      <c r="O1058" s="219">
        <f>ROUND(IF(Table1[[#This Row],[Valuation Year]]=2016,(Table1[[#This Row],[Total Construction Cost ($)]]+Table1[[#This Row],[Land Value]])*('General Input Sheet'!$G$38/'General Input Sheet'!$G$43),Table1[[#This Row],[Total Construction Cost ($)]]+Table1[[#This Row],[Land Value]]),0)</f>
        <v>3861247</v>
      </c>
      <c r="P1058" s="139" t="str" cm="1">
        <f t="array" ref="P1058">_xlfn.IFS(Table1[[#This Row],[Asset Class]]&lt;&gt;"Local","y",P$11=$E1058,"y",Table1[[#This Row],[Asset Class]]="Local","")</f>
        <v>y</v>
      </c>
      <c r="Q1058" s="99" t="str" cm="1">
        <f t="array" ref="Q1058">_xlfn.IFS(Table1[[#This Row],[Asset Class]]&lt;&gt;"Local","y",Q$11=$E1058,"y",Table1[[#This Row],[Asset Class]]="Local","")</f>
        <v>y</v>
      </c>
      <c r="R1058" s="99" t="str" cm="1">
        <f t="array" ref="R1058">_xlfn.IFS(Table1[[#This Row],[Asset Class]]&lt;&gt;"Local","y",R$11=$E1058,"y",Table1[[#This Row],[Asset Class]]="Local","")</f>
        <v>y</v>
      </c>
      <c r="S1058" s="358" t="str" cm="1">
        <f t="array" ref="S1058">_xlfn.IFS(Table1[[#This Row],[Asset Class]]&lt;&gt;"Local","y",S$11=$E1058,"y",Table1[[#This Row],[Asset Class]]="Local","")</f>
        <v>y</v>
      </c>
      <c r="U1058" s="109">
        <f>IF(Table1[[#This Row],[Asset Class]]&lt;&gt;"Local",0.25,IF(P1058="y",1,""))</f>
        <v>0.25</v>
      </c>
      <c r="V1058" s="435">
        <f>IF(Table1[[#This Row],[Asset Class]]&lt;&gt;"Local",0.25,IF(Q1058="y",1,""))</f>
        <v>0.25</v>
      </c>
      <c r="W1058" s="435">
        <f>IF(Table1[[#This Row],[Asset Class]]&lt;&gt;"Local",0.25,IF(R1058="y",1,""))</f>
        <v>0.25</v>
      </c>
      <c r="X1058" s="435">
        <f>IF(Table1[[#This Row],[Asset Class]]&lt;&gt;"Local",0.25,IF(S1058="y",1,""))</f>
        <v>0.25</v>
      </c>
      <c r="Y1058" s="109">
        <f t="shared" si="97"/>
        <v>1</v>
      </c>
      <c r="AA1058" s="274">
        <f t="shared" si="98"/>
        <v>965311.75</v>
      </c>
      <c r="AB1058" s="275">
        <f t="shared" si="99"/>
        <v>965311.75</v>
      </c>
      <c r="AC1058" s="275">
        <f t="shared" si="100"/>
        <v>965311.75</v>
      </c>
      <c r="AD1058" s="275">
        <f t="shared" si="101"/>
        <v>965311.75</v>
      </c>
      <c r="AE1058" s="276">
        <f t="shared" si="102"/>
        <v>3861247</v>
      </c>
    </row>
    <row r="1059" spans="2:31">
      <c r="B1059" s="227" t="s">
        <v>1790</v>
      </c>
      <c r="C1059" s="228" t="s">
        <v>1791</v>
      </c>
      <c r="D1059" s="228" t="s">
        <v>110</v>
      </c>
      <c r="E1059" s="228" t="s">
        <v>106</v>
      </c>
      <c r="F1059" s="258" t="s">
        <v>102</v>
      </c>
      <c r="G1059" s="374">
        <v>0.5</v>
      </c>
      <c r="H1059" s="377">
        <v>643.7108230192315</v>
      </c>
      <c r="I1059" s="382">
        <v>111.62041035606889</v>
      </c>
      <c r="J1059" s="349">
        <f>Table1[[#This Row],[Embellishment Area (m2)]]*Table1[[#This Row],[Construction Unit Rate ($/m)]]*Table1[[#This Row],[Embellishment Area Factor]]</f>
        <v>35925.633108024726</v>
      </c>
      <c r="K1059" s="263">
        <v>1287.421646038463</v>
      </c>
      <c r="L1059" s="354">
        <v>66.125722619436161</v>
      </c>
      <c r="M1059" s="101">
        <f>Table1[[#This Row],[Size of land (m2)]]*Table1[[#This Row],[Land Unit Rate ($/m2)]]</f>
        <v>85131.686660197331</v>
      </c>
      <c r="N1059" s="261">
        <v>2021</v>
      </c>
      <c r="O1059" s="219">
        <f>ROUND(IF(Table1[[#This Row],[Valuation Year]]=2016,(Table1[[#This Row],[Total Construction Cost ($)]]+Table1[[#This Row],[Land Value]])*('General Input Sheet'!$G$38/'General Input Sheet'!$G$43),Table1[[#This Row],[Total Construction Cost ($)]]+Table1[[#This Row],[Land Value]]),0)</f>
        <v>121057</v>
      </c>
      <c r="P1059" s="139" t="str" cm="1">
        <f t="array" ref="P1059">_xlfn.IFS(Table1[[#This Row],[Asset Class]]&lt;&gt;"Local","y",P$11=$E1059,"y",Table1[[#This Row],[Asset Class]]="Local","")</f>
        <v>y</v>
      </c>
      <c r="Q1059" s="99" t="str" cm="1">
        <f t="array" ref="Q1059">_xlfn.IFS(Table1[[#This Row],[Asset Class]]&lt;&gt;"Local","y",Q$11=$E1059,"y",Table1[[#This Row],[Asset Class]]="Local","")</f>
        <v/>
      </c>
      <c r="R1059" s="99" t="str" cm="1">
        <f t="array" ref="R1059">_xlfn.IFS(Table1[[#This Row],[Asset Class]]&lt;&gt;"Local","y",R$11=$E1059,"y",Table1[[#This Row],[Asset Class]]="Local","")</f>
        <v/>
      </c>
      <c r="S1059" s="358" t="str" cm="1">
        <f t="array" ref="S1059">_xlfn.IFS(Table1[[#This Row],[Asset Class]]&lt;&gt;"Local","y",S$11=$E1059,"y",Table1[[#This Row],[Asset Class]]="Local","")</f>
        <v/>
      </c>
      <c r="U1059" s="109">
        <f>IF(Table1[[#This Row],[Asset Class]]&lt;&gt;"Local",0.25,IF(P1059="y",1,""))</f>
        <v>1</v>
      </c>
      <c r="V1059" s="435" t="str">
        <f>IF(Table1[[#This Row],[Asset Class]]&lt;&gt;"Local",0.25,IF(Q1059="y",1,""))</f>
        <v/>
      </c>
      <c r="W1059" s="435" t="str">
        <f>IF(Table1[[#This Row],[Asset Class]]&lt;&gt;"Local",0.25,IF(R1059="y",1,""))</f>
        <v/>
      </c>
      <c r="X1059" s="435" t="str">
        <f>IF(Table1[[#This Row],[Asset Class]]&lt;&gt;"Local",0.25,IF(S1059="y",1,""))</f>
        <v/>
      </c>
      <c r="Y1059" s="109">
        <f t="shared" si="97"/>
        <v>1</v>
      </c>
      <c r="AA1059" s="274">
        <f t="shared" si="98"/>
        <v>121057</v>
      </c>
      <c r="AB1059" s="275" t="str">
        <f t="shared" si="99"/>
        <v/>
      </c>
      <c r="AC1059" s="275" t="str">
        <f t="shared" si="100"/>
        <v/>
      </c>
      <c r="AD1059" s="275" t="str">
        <f t="shared" si="101"/>
        <v/>
      </c>
      <c r="AE1059" s="276">
        <f t="shared" si="102"/>
        <v>121057</v>
      </c>
    </row>
    <row r="1060" spans="2:31">
      <c r="B1060" s="227" t="s">
        <v>1790</v>
      </c>
      <c r="C1060" s="228" t="s">
        <v>1792</v>
      </c>
      <c r="D1060" s="228" t="s">
        <v>110</v>
      </c>
      <c r="E1060" s="228" t="s">
        <v>106</v>
      </c>
      <c r="F1060" s="258" t="s">
        <v>107</v>
      </c>
      <c r="G1060" s="374">
        <v>0.5</v>
      </c>
      <c r="H1060" s="377">
        <v>2387.3562334534681</v>
      </c>
      <c r="I1060" s="382">
        <v>111.62041035606889</v>
      </c>
      <c r="J1060" s="349">
        <f>Table1[[#This Row],[Embellishment Area (m2)]]*Table1[[#This Row],[Construction Unit Rate ($/m)]]*Table1[[#This Row],[Embellishment Area Factor]]</f>
        <v>133238.84122209754</v>
      </c>
      <c r="K1060" s="263">
        <v>4774.7124669069362</v>
      </c>
      <c r="L1060" s="354">
        <v>66.125722619436161</v>
      </c>
      <c r="M1060" s="101">
        <f>Table1[[#This Row],[Size of land (m2)]]*Table1[[#This Row],[Land Unit Rate ($/m2)]]</f>
        <v>315731.31217425183</v>
      </c>
      <c r="N1060" s="261">
        <v>2021</v>
      </c>
      <c r="O1060" s="219">
        <f>ROUND(IF(Table1[[#This Row],[Valuation Year]]=2016,(Table1[[#This Row],[Total Construction Cost ($)]]+Table1[[#This Row],[Land Value]])*('General Input Sheet'!$G$38/'General Input Sheet'!$G$43),Table1[[#This Row],[Total Construction Cost ($)]]+Table1[[#This Row],[Land Value]]),0)</f>
        <v>448970</v>
      </c>
      <c r="P1060" s="139" t="str" cm="1">
        <f t="array" ref="P1060">_xlfn.IFS(Table1[[#This Row],[Asset Class]]&lt;&gt;"Local","y",P$11=$E1060,"y",Table1[[#This Row],[Asset Class]]="Local","")</f>
        <v>y</v>
      </c>
      <c r="Q1060" s="99" t="str" cm="1">
        <f t="array" ref="Q1060">_xlfn.IFS(Table1[[#This Row],[Asset Class]]&lt;&gt;"Local","y",Q$11=$E1060,"y",Table1[[#This Row],[Asset Class]]="Local","")</f>
        <v/>
      </c>
      <c r="R1060" s="99" t="str" cm="1">
        <f t="array" ref="R1060">_xlfn.IFS(Table1[[#This Row],[Asset Class]]&lt;&gt;"Local","y",R$11=$E1060,"y",Table1[[#This Row],[Asset Class]]="Local","")</f>
        <v/>
      </c>
      <c r="S1060" s="358" t="str" cm="1">
        <f t="array" ref="S1060">_xlfn.IFS(Table1[[#This Row],[Asset Class]]&lt;&gt;"Local","y",S$11=$E1060,"y",Table1[[#This Row],[Asset Class]]="Local","")</f>
        <v/>
      </c>
      <c r="U1060" s="109">
        <f>IF(Table1[[#This Row],[Asset Class]]&lt;&gt;"Local",0.25,IF(P1060="y",1,""))</f>
        <v>1</v>
      </c>
      <c r="V1060" s="435" t="str">
        <f>IF(Table1[[#This Row],[Asset Class]]&lt;&gt;"Local",0.25,IF(Q1060="y",1,""))</f>
        <v/>
      </c>
      <c r="W1060" s="435" t="str">
        <f>IF(Table1[[#This Row],[Asset Class]]&lt;&gt;"Local",0.25,IF(R1060="y",1,""))</f>
        <v/>
      </c>
      <c r="X1060" s="435" t="str">
        <f>IF(Table1[[#This Row],[Asset Class]]&lt;&gt;"Local",0.25,IF(S1060="y",1,""))</f>
        <v/>
      </c>
      <c r="Y1060" s="109">
        <f t="shared" si="97"/>
        <v>1</v>
      </c>
      <c r="AA1060" s="274">
        <f t="shared" si="98"/>
        <v>448970</v>
      </c>
      <c r="AB1060" s="275" t="str">
        <f t="shared" si="99"/>
        <v/>
      </c>
      <c r="AC1060" s="275" t="str">
        <f t="shared" si="100"/>
        <v/>
      </c>
      <c r="AD1060" s="275" t="str">
        <f t="shared" si="101"/>
        <v/>
      </c>
      <c r="AE1060" s="276">
        <f t="shared" si="102"/>
        <v>448970</v>
      </c>
    </row>
    <row r="1061" spans="2:31">
      <c r="B1061" s="227" t="s">
        <v>1793</v>
      </c>
      <c r="C1061" s="228" t="s">
        <v>1794</v>
      </c>
      <c r="D1061" s="228" t="s">
        <v>110</v>
      </c>
      <c r="E1061" s="228" t="s">
        <v>113</v>
      </c>
      <c r="F1061" s="258" t="s">
        <v>107</v>
      </c>
      <c r="G1061" s="374">
        <v>0.5</v>
      </c>
      <c r="H1061" s="377">
        <v>1879.73544864673</v>
      </c>
      <c r="I1061" s="382">
        <v>77.371645491830151</v>
      </c>
      <c r="J1061" s="349">
        <f>Table1[[#This Row],[Embellishment Area (m2)]]*Table1[[#This Row],[Construction Unit Rate ($/m)]]*Table1[[#This Row],[Embellishment Area Factor]]</f>
        <v>72719.112375560551</v>
      </c>
      <c r="K1061" s="263">
        <v>3759.47089729346</v>
      </c>
      <c r="L1061" s="354">
        <v>51.919695325664051</v>
      </c>
      <c r="M1061" s="101">
        <f>Table1[[#This Row],[Size of land (m2)]]*Table1[[#This Row],[Land Unit Rate ($/m2)]]</f>
        <v>195190.58357317728</v>
      </c>
      <c r="N1061" s="261">
        <v>2021</v>
      </c>
      <c r="O1061" s="219">
        <f>ROUND(IF(Table1[[#This Row],[Valuation Year]]=2016,(Table1[[#This Row],[Total Construction Cost ($)]]+Table1[[#This Row],[Land Value]])*('General Input Sheet'!$G$38/'General Input Sheet'!$G$43),Table1[[#This Row],[Total Construction Cost ($)]]+Table1[[#This Row],[Land Value]]),0)</f>
        <v>267910</v>
      </c>
      <c r="P1061" s="139" t="str" cm="1">
        <f t="array" ref="P1061">_xlfn.IFS(Table1[[#This Row],[Asset Class]]&lt;&gt;"Local","y",P$11=$E1061,"y",Table1[[#This Row],[Asset Class]]="Local","")</f>
        <v/>
      </c>
      <c r="Q1061" s="99" t="str" cm="1">
        <f t="array" ref="Q1061">_xlfn.IFS(Table1[[#This Row],[Asset Class]]&lt;&gt;"Local","y",Q$11=$E1061,"y",Table1[[#This Row],[Asset Class]]="Local","")</f>
        <v/>
      </c>
      <c r="R1061" s="99" t="str" cm="1">
        <f t="array" ref="R1061">_xlfn.IFS(Table1[[#This Row],[Asset Class]]&lt;&gt;"Local","y",R$11=$E1061,"y",Table1[[#This Row],[Asset Class]]="Local","")</f>
        <v/>
      </c>
      <c r="S1061" s="358" t="str" cm="1">
        <f t="array" ref="S1061">_xlfn.IFS(Table1[[#This Row],[Asset Class]]&lt;&gt;"Local","y",S$11=$E1061,"y",Table1[[#This Row],[Asset Class]]="Local","")</f>
        <v>y</v>
      </c>
      <c r="U1061" s="109" t="str">
        <f>IF(Table1[[#This Row],[Asset Class]]&lt;&gt;"Local",0.25,IF(P1061="y",1,""))</f>
        <v/>
      </c>
      <c r="V1061" s="435" t="str">
        <f>IF(Table1[[#This Row],[Asset Class]]&lt;&gt;"Local",0.25,IF(Q1061="y",1,""))</f>
        <v/>
      </c>
      <c r="W1061" s="435" t="str">
        <f>IF(Table1[[#This Row],[Asset Class]]&lt;&gt;"Local",0.25,IF(R1061="y",1,""))</f>
        <v/>
      </c>
      <c r="X1061" s="435">
        <f>IF(Table1[[#This Row],[Asset Class]]&lt;&gt;"Local",0.25,IF(S1061="y",1,""))</f>
        <v>1</v>
      </c>
      <c r="Y1061" s="109">
        <f t="shared" si="97"/>
        <v>1</v>
      </c>
      <c r="AA1061" s="274" t="str">
        <f t="shared" si="98"/>
        <v/>
      </c>
      <c r="AB1061" s="275" t="str">
        <f t="shared" si="99"/>
        <v/>
      </c>
      <c r="AC1061" s="275" t="str">
        <f t="shared" si="100"/>
        <v/>
      </c>
      <c r="AD1061" s="275">
        <f t="shared" si="101"/>
        <v>267910</v>
      </c>
      <c r="AE1061" s="276">
        <f t="shared" si="102"/>
        <v>267910</v>
      </c>
    </row>
    <row r="1062" spans="2:31">
      <c r="B1062" s="227" t="s">
        <v>1795</v>
      </c>
      <c r="C1062" s="228" t="s">
        <v>1796</v>
      </c>
      <c r="D1062" s="228" t="s">
        <v>110</v>
      </c>
      <c r="E1062" s="228" t="s">
        <v>113</v>
      </c>
      <c r="F1062" s="258" t="s">
        <v>102</v>
      </c>
      <c r="G1062" s="374">
        <v>0.5</v>
      </c>
      <c r="H1062" s="377">
        <v>17988.782348245619</v>
      </c>
      <c r="I1062" s="382">
        <v>77.371645491830151</v>
      </c>
      <c r="J1062" s="349">
        <f>Table1[[#This Row],[Embellishment Area (m2)]]*Table1[[#This Row],[Construction Unit Rate ($/m)]]*Table1[[#This Row],[Embellishment Area Factor]]</f>
        <v>695910.84533907601</v>
      </c>
      <c r="K1062" s="263">
        <v>35977.564696491238</v>
      </c>
      <c r="L1062" s="354">
        <v>51.919695325664051</v>
      </c>
      <c r="M1062" s="101">
        <f>Table1[[#This Row],[Size of land (m2)]]*Table1[[#This Row],[Land Unit Rate ($/m2)]]</f>
        <v>1867944.1976011922</v>
      </c>
      <c r="N1062" s="261">
        <v>2021</v>
      </c>
      <c r="O1062" s="219">
        <f>ROUND(IF(Table1[[#This Row],[Valuation Year]]=2016,(Table1[[#This Row],[Total Construction Cost ($)]]+Table1[[#This Row],[Land Value]])*('General Input Sheet'!$G$38/'General Input Sheet'!$G$43),Table1[[#This Row],[Total Construction Cost ($)]]+Table1[[#This Row],[Land Value]]),0)</f>
        <v>2563855</v>
      </c>
      <c r="P1062" s="139" t="str" cm="1">
        <f t="array" ref="P1062">_xlfn.IFS(Table1[[#This Row],[Asset Class]]&lt;&gt;"Local","y",P$11=$E1062,"y",Table1[[#This Row],[Asset Class]]="Local","")</f>
        <v/>
      </c>
      <c r="Q1062" s="99" t="str" cm="1">
        <f t="array" ref="Q1062">_xlfn.IFS(Table1[[#This Row],[Asset Class]]&lt;&gt;"Local","y",Q$11=$E1062,"y",Table1[[#This Row],[Asset Class]]="Local","")</f>
        <v/>
      </c>
      <c r="R1062" s="99" t="str" cm="1">
        <f t="array" ref="R1062">_xlfn.IFS(Table1[[#This Row],[Asset Class]]&lt;&gt;"Local","y",R$11=$E1062,"y",Table1[[#This Row],[Asset Class]]="Local","")</f>
        <v/>
      </c>
      <c r="S1062" s="358" t="str" cm="1">
        <f t="array" ref="S1062">_xlfn.IFS(Table1[[#This Row],[Asset Class]]&lt;&gt;"Local","y",S$11=$E1062,"y",Table1[[#This Row],[Asset Class]]="Local","")</f>
        <v>y</v>
      </c>
      <c r="U1062" s="109" t="str">
        <f>IF(Table1[[#This Row],[Asset Class]]&lt;&gt;"Local",0.25,IF(P1062="y",1,""))</f>
        <v/>
      </c>
      <c r="V1062" s="435" t="str">
        <f>IF(Table1[[#This Row],[Asset Class]]&lt;&gt;"Local",0.25,IF(Q1062="y",1,""))</f>
        <v/>
      </c>
      <c r="W1062" s="435" t="str">
        <f>IF(Table1[[#This Row],[Asset Class]]&lt;&gt;"Local",0.25,IF(R1062="y",1,""))</f>
        <v/>
      </c>
      <c r="X1062" s="435">
        <f>IF(Table1[[#This Row],[Asset Class]]&lt;&gt;"Local",0.25,IF(S1062="y",1,""))</f>
        <v>1</v>
      </c>
      <c r="Y1062" s="109">
        <f t="shared" si="97"/>
        <v>1</v>
      </c>
      <c r="AA1062" s="274" t="str">
        <f t="shared" si="98"/>
        <v/>
      </c>
      <c r="AB1062" s="275" t="str">
        <f t="shared" si="99"/>
        <v/>
      </c>
      <c r="AC1062" s="275" t="str">
        <f t="shared" si="100"/>
        <v/>
      </c>
      <c r="AD1062" s="275">
        <f t="shared" si="101"/>
        <v>2563855</v>
      </c>
      <c r="AE1062" s="276">
        <f t="shared" si="102"/>
        <v>2563855</v>
      </c>
    </row>
    <row r="1063" spans="2:31">
      <c r="B1063" s="227" t="s">
        <v>1797</v>
      </c>
      <c r="C1063" s="228" t="s">
        <v>1798</v>
      </c>
      <c r="D1063" s="228" t="s">
        <v>105</v>
      </c>
      <c r="E1063" s="228" t="s">
        <v>113</v>
      </c>
      <c r="F1063" s="258" t="s">
        <v>107</v>
      </c>
      <c r="G1063" s="374">
        <v>0.5</v>
      </c>
      <c r="H1063" s="377">
        <v>3446.5499905145357</v>
      </c>
      <c r="I1063" s="382">
        <v>566.28724924743767</v>
      </c>
      <c r="J1063" s="349">
        <f>Table1[[#This Row],[Embellishment Area (m2)]]*Table1[[#This Row],[Construction Unit Rate ($/m)]]*Table1[[#This Row],[Embellishment Area Factor]]</f>
        <v>975868.65676112939</v>
      </c>
      <c r="K1063" s="263">
        <v>6893.0999810290714</v>
      </c>
      <c r="L1063" s="354">
        <v>75.676903388107434</v>
      </c>
      <c r="M1063" s="101">
        <f>Table1[[#This Row],[Size of land (m2)]]*Table1[[#This Row],[Land Unit Rate ($/m2)]]</f>
        <v>521648.46130890225</v>
      </c>
      <c r="N1063" s="261">
        <v>2021</v>
      </c>
      <c r="O1063" s="219">
        <f>ROUND(IF(Table1[[#This Row],[Valuation Year]]=2016,(Table1[[#This Row],[Total Construction Cost ($)]]+Table1[[#This Row],[Land Value]])*('General Input Sheet'!$G$38/'General Input Sheet'!$G$43),Table1[[#This Row],[Total Construction Cost ($)]]+Table1[[#This Row],[Land Value]]),0)</f>
        <v>1497517</v>
      </c>
      <c r="P1063" s="139" t="str" cm="1">
        <f t="array" ref="P1063">_xlfn.IFS(Table1[[#This Row],[Asset Class]]&lt;&gt;"Local","y",P$11=$E1063,"y",Table1[[#This Row],[Asset Class]]="Local","")</f>
        <v>y</v>
      </c>
      <c r="Q1063" s="99" t="str" cm="1">
        <f t="array" ref="Q1063">_xlfn.IFS(Table1[[#This Row],[Asset Class]]&lt;&gt;"Local","y",Q$11=$E1063,"y",Table1[[#This Row],[Asset Class]]="Local","")</f>
        <v>y</v>
      </c>
      <c r="R1063" s="99" t="str" cm="1">
        <f t="array" ref="R1063">_xlfn.IFS(Table1[[#This Row],[Asset Class]]&lt;&gt;"Local","y",R$11=$E1063,"y",Table1[[#This Row],[Asset Class]]="Local","")</f>
        <v>y</v>
      </c>
      <c r="S1063" s="358" t="str" cm="1">
        <f t="array" ref="S1063">_xlfn.IFS(Table1[[#This Row],[Asset Class]]&lt;&gt;"Local","y",S$11=$E1063,"y",Table1[[#This Row],[Asset Class]]="Local","")</f>
        <v>y</v>
      </c>
      <c r="U1063" s="109">
        <f>IF(Table1[[#This Row],[Asset Class]]&lt;&gt;"Local",0.25,IF(P1063="y",1,""))</f>
        <v>0.25</v>
      </c>
      <c r="V1063" s="435">
        <f>IF(Table1[[#This Row],[Asset Class]]&lt;&gt;"Local",0.25,IF(Q1063="y",1,""))</f>
        <v>0.25</v>
      </c>
      <c r="W1063" s="435">
        <f>IF(Table1[[#This Row],[Asset Class]]&lt;&gt;"Local",0.25,IF(R1063="y",1,""))</f>
        <v>0.25</v>
      </c>
      <c r="X1063" s="435">
        <f>IF(Table1[[#This Row],[Asset Class]]&lt;&gt;"Local",0.25,IF(S1063="y",1,""))</f>
        <v>0.25</v>
      </c>
      <c r="Y1063" s="109">
        <f t="shared" si="97"/>
        <v>1</v>
      </c>
      <c r="AA1063" s="274">
        <f t="shared" si="98"/>
        <v>374379.25</v>
      </c>
      <c r="AB1063" s="275">
        <f t="shared" si="99"/>
        <v>374379.25</v>
      </c>
      <c r="AC1063" s="275">
        <f t="shared" si="100"/>
        <v>374379.25</v>
      </c>
      <c r="AD1063" s="275">
        <f t="shared" si="101"/>
        <v>374379.25</v>
      </c>
      <c r="AE1063" s="276">
        <f t="shared" si="102"/>
        <v>1497517</v>
      </c>
    </row>
    <row r="1064" spans="2:31">
      <c r="B1064" s="227" t="s">
        <v>1797</v>
      </c>
      <c r="C1064" s="228" t="s">
        <v>1799</v>
      </c>
      <c r="D1064" s="228" t="s">
        <v>105</v>
      </c>
      <c r="E1064" s="228" t="s">
        <v>113</v>
      </c>
      <c r="F1064" s="258" t="s">
        <v>130</v>
      </c>
      <c r="G1064" s="374">
        <v>0.5</v>
      </c>
      <c r="H1064" s="377">
        <v>28249.693356459476</v>
      </c>
      <c r="I1064" s="382">
        <v>566.28724924743767</v>
      </c>
      <c r="J1064" s="349">
        <f>Table1[[#This Row],[Embellishment Area (m2)]]*Table1[[#This Row],[Construction Unit Rate ($/m)]]*Table1[[#This Row],[Embellishment Area Factor]]</f>
        <v>7998720.5714565255</v>
      </c>
      <c r="K1064" s="263">
        <v>56499.386712918953</v>
      </c>
      <c r="L1064" s="354">
        <v>75.676903388107434</v>
      </c>
      <c r="M1064" s="101">
        <f>Table1[[#This Row],[Size of land (m2)]]*Table1[[#This Row],[Land Unit Rate ($/m2)]]</f>
        <v>4275698.6297608884</v>
      </c>
      <c r="N1064" s="261">
        <v>2021</v>
      </c>
      <c r="O1064" s="219">
        <f>ROUND(IF(Table1[[#This Row],[Valuation Year]]=2016,(Table1[[#This Row],[Total Construction Cost ($)]]+Table1[[#This Row],[Land Value]])*('General Input Sheet'!$G$38/'General Input Sheet'!$G$43),Table1[[#This Row],[Total Construction Cost ($)]]+Table1[[#This Row],[Land Value]]),0)</f>
        <v>12274419</v>
      </c>
      <c r="P1064" s="139" t="str" cm="1">
        <f t="array" ref="P1064">_xlfn.IFS(Table1[[#This Row],[Asset Class]]&lt;&gt;"Local","y",P$11=$E1064,"y",Table1[[#This Row],[Asset Class]]="Local","")</f>
        <v>y</v>
      </c>
      <c r="Q1064" s="99" t="str" cm="1">
        <f t="array" ref="Q1064">_xlfn.IFS(Table1[[#This Row],[Asset Class]]&lt;&gt;"Local","y",Q$11=$E1064,"y",Table1[[#This Row],[Asset Class]]="Local","")</f>
        <v>y</v>
      </c>
      <c r="R1064" s="99" t="str" cm="1">
        <f t="array" ref="R1064">_xlfn.IFS(Table1[[#This Row],[Asset Class]]&lt;&gt;"Local","y",R$11=$E1064,"y",Table1[[#This Row],[Asset Class]]="Local","")</f>
        <v>y</v>
      </c>
      <c r="S1064" s="358" t="str" cm="1">
        <f t="array" ref="S1064">_xlfn.IFS(Table1[[#This Row],[Asset Class]]&lt;&gt;"Local","y",S$11=$E1064,"y",Table1[[#This Row],[Asset Class]]="Local","")</f>
        <v>y</v>
      </c>
      <c r="U1064" s="109">
        <f>IF(Table1[[#This Row],[Asset Class]]&lt;&gt;"Local",0.25,IF(P1064="y",1,""))</f>
        <v>0.25</v>
      </c>
      <c r="V1064" s="435">
        <f>IF(Table1[[#This Row],[Asset Class]]&lt;&gt;"Local",0.25,IF(Q1064="y",1,""))</f>
        <v>0.25</v>
      </c>
      <c r="W1064" s="435">
        <f>IF(Table1[[#This Row],[Asset Class]]&lt;&gt;"Local",0.25,IF(R1064="y",1,""))</f>
        <v>0.25</v>
      </c>
      <c r="X1064" s="435">
        <f>IF(Table1[[#This Row],[Asset Class]]&lt;&gt;"Local",0.25,IF(S1064="y",1,""))</f>
        <v>0.25</v>
      </c>
      <c r="Y1064" s="109">
        <f t="shared" si="97"/>
        <v>1</v>
      </c>
      <c r="AA1064" s="274">
        <f t="shared" si="98"/>
        <v>3068604.75</v>
      </c>
      <c r="AB1064" s="275">
        <f t="shared" si="99"/>
        <v>3068604.75</v>
      </c>
      <c r="AC1064" s="275">
        <f t="shared" si="100"/>
        <v>3068604.75</v>
      </c>
      <c r="AD1064" s="275">
        <f t="shared" si="101"/>
        <v>3068604.75</v>
      </c>
      <c r="AE1064" s="276">
        <f t="shared" si="102"/>
        <v>12274419</v>
      </c>
    </row>
    <row r="1065" spans="2:31">
      <c r="B1065" s="227" t="s">
        <v>1800</v>
      </c>
      <c r="C1065" s="228" t="s">
        <v>1801</v>
      </c>
      <c r="D1065" s="228" t="s">
        <v>110</v>
      </c>
      <c r="E1065" s="228" t="s">
        <v>101</v>
      </c>
      <c r="F1065" s="258" t="s">
        <v>102</v>
      </c>
      <c r="G1065" s="374">
        <v>0.5</v>
      </c>
      <c r="H1065" s="377">
        <v>3545.8538665657343</v>
      </c>
      <c r="I1065" s="382">
        <v>143.96305955739601</v>
      </c>
      <c r="J1065" s="349">
        <f>Table1[[#This Row],[Embellishment Area (m2)]]*Table1[[#This Row],[Construction Unit Rate ($/m)]]*Table1[[#This Row],[Embellishment Area Factor]]</f>
        <v>255235.98568711287</v>
      </c>
      <c r="K1065" s="263">
        <v>7091.7077331314686</v>
      </c>
      <c r="L1065" s="354">
        <v>39.027494808321961</v>
      </c>
      <c r="M1065" s="101">
        <f>Table1[[#This Row],[Size of land (m2)]]*Table1[[#This Row],[Land Unit Rate ($/m2)]]</f>
        <v>276771.58673692512</v>
      </c>
      <c r="N1065" s="261">
        <v>2021</v>
      </c>
      <c r="O1065" s="219">
        <f>ROUND(IF(Table1[[#This Row],[Valuation Year]]=2016,(Table1[[#This Row],[Total Construction Cost ($)]]+Table1[[#This Row],[Land Value]])*('General Input Sheet'!$G$38/'General Input Sheet'!$G$43),Table1[[#This Row],[Total Construction Cost ($)]]+Table1[[#This Row],[Land Value]]),0)</f>
        <v>532008</v>
      </c>
      <c r="P1065" s="139" t="str" cm="1">
        <f t="array" ref="P1065">_xlfn.IFS(Table1[[#This Row],[Asset Class]]&lt;&gt;"Local","y",P$11=$E1065,"y",Table1[[#This Row],[Asset Class]]="Local","")</f>
        <v/>
      </c>
      <c r="Q1065" s="99" t="str" cm="1">
        <f t="array" ref="Q1065">_xlfn.IFS(Table1[[#This Row],[Asset Class]]&lt;&gt;"Local","y",Q$11=$E1065,"y",Table1[[#This Row],[Asset Class]]="Local","")</f>
        <v/>
      </c>
      <c r="R1065" s="99" t="str" cm="1">
        <f t="array" ref="R1065">_xlfn.IFS(Table1[[#This Row],[Asset Class]]&lt;&gt;"Local","y",R$11=$E1065,"y",Table1[[#This Row],[Asset Class]]="Local","")</f>
        <v>y</v>
      </c>
      <c r="S1065" s="358" t="str" cm="1">
        <f t="array" ref="S1065">_xlfn.IFS(Table1[[#This Row],[Asset Class]]&lt;&gt;"Local","y",S$11=$E1065,"y",Table1[[#This Row],[Asset Class]]="Local","")</f>
        <v/>
      </c>
      <c r="U1065" s="109" t="str">
        <f>IF(Table1[[#This Row],[Asset Class]]&lt;&gt;"Local",0.25,IF(P1065="y",1,""))</f>
        <v/>
      </c>
      <c r="V1065" s="435" t="str">
        <f>IF(Table1[[#This Row],[Asset Class]]&lt;&gt;"Local",0.25,IF(Q1065="y",1,""))</f>
        <v/>
      </c>
      <c r="W1065" s="435">
        <f>IF(Table1[[#This Row],[Asset Class]]&lt;&gt;"Local",0.25,IF(R1065="y",1,""))</f>
        <v>1</v>
      </c>
      <c r="X1065" s="435" t="str">
        <f>IF(Table1[[#This Row],[Asset Class]]&lt;&gt;"Local",0.25,IF(S1065="y",1,""))</f>
        <v/>
      </c>
      <c r="Y1065" s="109">
        <f t="shared" si="97"/>
        <v>1</v>
      </c>
      <c r="AA1065" s="274" t="str">
        <f t="shared" si="98"/>
        <v/>
      </c>
      <c r="AB1065" s="275" t="str">
        <f t="shared" si="99"/>
        <v/>
      </c>
      <c r="AC1065" s="275">
        <f t="shared" si="100"/>
        <v>532008</v>
      </c>
      <c r="AD1065" s="275" t="str">
        <f t="shared" si="101"/>
        <v/>
      </c>
      <c r="AE1065" s="276">
        <f t="shared" si="102"/>
        <v>532008</v>
      </c>
    </row>
    <row r="1066" spans="2:31">
      <c r="B1066" s="227" t="s">
        <v>1802</v>
      </c>
      <c r="C1066" s="228" t="s">
        <v>1803</v>
      </c>
      <c r="D1066" s="228" t="s">
        <v>105</v>
      </c>
      <c r="E1066" s="228" t="s">
        <v>113</v>
      </c>
      <c r="F1066" s="258" t="s">
        <v>107</v>
      </c>
      <c r="G1066" s="374">
        <v>0.5</v>
      </c>
      <c r="H1066" s="377">
        <v>37202.820450629624</v>
      </c>
      <c r="I1066" s="382">
        <v>566.28724924743767</v>
      </c>
      <c r="J1066" s="349">
        <f>Table1[[#This Row],[Embellishment Area (m2)]]*Table1[[#This Row],[Construction Unit Rate ($/m)]]*Table1[[#This Row],[Embellishment Area Factor]]</f>
        <v>10533741.428616684</v>
      </c>
      <c r="K1066" s="263">
        <v>74405.640901259248</v>
      </c>
      <c r="L1066" s="354">
        <v>75.676903388107434</v>
      </c>
      <c r="M1066" s="101">
        <f>Table1[[#This Row],[Size of land (m2)]]*Table1[[#This Row],[Land Unit Rate ($/m2)]]</f>
        <v>5630788.4980148114</v>
      </c>
      <c r="N1066" s="261">
        <v>2021</v>
      </c>
      <c r="O1066" s="219">
        <f>ROUND(IF(Table1[[#This Row],[Valuation Year]]=2016,(Table1[[#This Row],[Total Construction Cost ($)]]+Table1[[#This Row],[Land Value]])*('General Input Sheet'!$G$38/'General Input Sheet'!$G$43),Table1[[#This Row],[Total Construction Cost ($)]]+Table1[[#This Row],[Land Value]]),0)</f>
        <v>16164530</v>
      </c>
      <c r="P1066" s="139" t="str" cm="1">
        <f t="array" ref="P1066">_xlfn.IFS(Table1[[#This Row],[Asset Class]]&lt;&gt;"Local","y",P$11=$E1066,"y",Table1[[#This Row],[Asset Class]]="Local","")</f>
        <v>y</v>
      </c>
      <c r="Q1066" s="99" t="str" cm="1">
        <f t="array" ref="Q1066">_xlfn.IFS(Table1[[#This Row],[Asset Class]]&lt;&gt;"Local","y",Q$11=$E1066,"y",Table1[[#This Row],[Asset Class]]="Local","")</f>
        <v>y</v>
      </c>
      <c r="R1066" s="99" t="str" cm="1">
        <f t="array" ref="R1066">_xlfn.IFS(Table1[[#This Row],[Asset Class]]&lt;&gt;"Local","y",R$11=$E1066,"y",Table1[[#This Row],[Asset Class]]="Local","")</f>
        <v>y</v>
      </c>
      <c r="S1066" s="358" t="str" cm="1">
        <f t="array" ref="S1066">_xlfn.IFS(Table1[[#This Row],[Asset Class]]&lt;&gt;"Local","y",S$11=$E1066,"y",Table1[[#This Row],[Asset Class]]="Local","")</f>
        <v>y</v>
      </c>
      <c r="U1066" s="109">
        <f>IF(Table1[[#This Row],[Asset Class]]&lt;&gt;"Local",0.25,IF(P1066="y",1,""))</f>
        <v>0.25</v>
      </c>
      <c r="V1066" s="435">
        <f>IF(Table1[[#This Row],[Asset Class]]&lt;&gt;"Local",0.25,IF(Q1066="y",1,""))</f>
        <v>0.25</v>
      </c>
      <c r="W1066" s="435">
        <f>IF(Table1[[#This Row],[Asset Class]]&lt;&gt;"Local",0.25,IF(R1066="y",1,""))</f>
        <v>0.25</v>
      </c>
      <c r="X1066" s="435">
        <f>IF(Table1[[#This Row],[Asset Class]]&lt;&gt;"Local",0.25,IF(S1066="y",1,""))</f>
        <v>0.25</v>
      </c>
      <c r="Y1066" s="109">
        <f t="shared" si="97"/>
        <v>1</v>
      </c>
      <c r="AA1066" s="274">
        <f t="shared" si="98"/>
        <v>4041132.5</v>
      </c>
      <c r="AB1066" s="275">
        <f t="shared" si="99"/>
        <v>4041132.5</v>
      </c>
      <c r="AC1066" s="275">
        <f t="shared" si="100"/>
        <v>4041132.5</v>
      </c>
      <c r="AD1066" s="275">
        <f t="shared" si="101"/>
        <v>4041132.5</v>
      </c>
      <c r="AE1066" s="276">
        <f t="shared" si="102"/>
        <v>16164530</v>
      </c>
    </row>
    <row r="1067" spans="2:31">
      <c r="B1067" s="227" t="s">
        <v>1802</v>
      </c>
      <c r="C1067" s="228" t="s">
        <v>1804</v>
      </c>
      <c r="D1067" s="228" t="s">
        <v>105</v>
      </c>
      <c r="E1067" s="228" t="s">
        <v>113</v>
      </c>
      <c r="F1067" s="258" t="s">
        <v>102</v>
      </c>
      <c r="G1067" s="374">
        <v>0.5</v>
      </c>
      <c r="H1067" s="377">
        <v>51581.189322916049</v>
      </c>
      <c r="I1067" s="382">
        <v>566.28724924743767</v>
      </c>
      <c r="J1067" s="349">
        <f>Table1[[#This Row],[Embellishment Area (m2)]]*Table1[[#This Row],[Construction Unit Rate ($/m)]]*Table1[[#This Row],[Embellishment Area Factor]]</f>
        <v>14604884.907292716</v>
      </c>
      <c r="K1067" s="263">
        <v>103162.3786458321</v>
      </c>
      <c r="L1067" s="354">
        <v>75.676903388107434</v>
      </c>
      <c r="M1067" s="101">
        <f>Table1[[#This Row],[Size of land (m2)]]*Table1[[#This Row],[Land Unit Rate ($/m2)]]</f>
        <v>7807009.3620679928</v>
      </c>
      <c r="N1067" s="261">
        <v>2021</v>
      </c>
      <c r="O1067" s="219">
        <f>ROUND(IF(Table1[[#This Row],[Valuation Year]]=2016,(Table1[[#This Row],[Total Construction Cost ($)]]+Table1[[#This Row],[Land Value]])*('General Input Sheet'!$G$38/'General Input Sheet'!$G$43),Table1[[#This Row],[Total Construction Cost ($)]]+Table1[[#This Row],[Land Value]]),0)</f>
        <v>22411894</v>
      </c>
      <c r="P1067" s="139" t="str" cm="1">
        <f t="array" ref="P1067">_xlfn.IFS(Table1[[#This Row],[Asset Class]]&lt;&gt;"Local","y",P$11=$E1067,"y",Table1[[#This Row],[Asset Class]]="Local","")</f>
        <v>y</v>
      </c>
      <c r="Q1067" s="99" t="str" cm="1">
        <f t="array" ref="Q1067">_xlfn.IFS(Table1[[#This Row],[Asset Class]]&lt;&gt;"Local","y",Q$11=$E1067,"y",Table1[[#This Row],[Asset Class]]="Local","")</f>
        <v>y</v>
      </c>
      <c r="R1067" s="99" t="str" cm="1">
        <f t="array" ref="R1067">_xlfn.IFS(Table1[[#This Row],[Asset Class]]&lt;&gt;"Local","y",R$11=$E1067,"y",Table1[[#This Row],[Asset Class]]="Local","")</f>
        <v>y</v>
      </c>
      <c r="S1067" s="358" t="str" cm="1">
        <f t="array" ref="S1067">_xlfn.IFS(Table1[[#This Row],[Asset Class]]&lt;&gt;"Local","y",S$11=$E1067,"y",Table1[[#This Row],[Asset Class]]="Local","")</f>
        <v>y</v>
      </c>
      <c r="U1067" s="109">
        <f>IF(Table1[[#This Row],[Asset Class]]&lt;&gt;"Local",0.25,IF(P1067="y",1,""))</f>
        <v>0.25</v>
      </c>
      <c r="V1067" s="435">
        <f>IF(Table1[[#This Row],[Asset Class]]&lt;&gt;"Local",0.25,IF(Q1067="y",1,""))</f>
        <v>0.25</v>
      </c>
      <c r="W1067" s="435">
        <f>IF(Table1[[#This Row],[Asset Class]]&lt;&gt;"Local",0.25,IF(R1067="y",1,""))</f>
        <v>0.25</v>
      </c>
      <c r="X1067" s="435">
        <f>IF(Table1[[#This Row],[Asset Class]]&lt;&gt;"Local",0.25,IF(S1067="y",1,""))</f>
        <v>0.25</v>
      </c>
      <c r="Y1067" s="109">
        <f t="shared" si="97"/>
        <v>1</v>
      </c>
      <c r="AA1067" s="274">
        <f t="shared" si="98"/>
        <v>5602973.5</v>
      </c>
      <c r="AB1067" s="275">
        <f t="shared" si="99"/>
        <v>5602973.5</v>
      </c>
      <c r="AC1067" s="275">
        <f t="shared" si="100"/>
        <v>5602973.5</v>
      </c>
      <c r="AD1067" s="275">
        <f t="shared" si="101"/>
        <v>5602973.5</v>
      </c>
      <c r="AE1067" s="276">
        <f t="shared" si="102"/>
        <v>22411894</v>
      </c>
    </row>
    <row r="1068" spans="2:31">
      <c r="B1068" s="227" t="s">
        <v>1802</v>
      </c>
      <c r="C1068" s="228" t="s">
        <v>1805</v>
      </c>
      <c r="D1068" s="228" t="s">
        <v>105</v>
      </c>
      <c r="E1068" s="228" t="s">
        <v>113</v>
      </c>
      <c r="F1068" s="258" t="s">
        <v>135</v>
      </c>
      <c r="G1068" s="374">
        <v>0.5</v>
      </c>
      <c r="H1068" s="377">
        <v>59127.031438744947</v>
      </c>
      <c r="I1068" s="382">
        <v>566.28724924743767</v>
      </c>
      <c r="J1068" s="349">
        <f>Table1[[#This Row],[Embellishment Area (m2)]]*Table1[[#This Row],[Construction Unit Rate ($/m)]]*Table1[[#This Row],[Embellishment Area Factor]]</f>
        <v>16741441.994806822</v>
      </c>
      <c r="K1068" s="263">
        <v>118254.06287748989</v>
      </c>
      <c r="L1068" s="354">
        <v>75.676903388107434</v>
      </c>
      <c r="M1068" s="101">
        <f>Table1[[#This Row],[Size of land (m2)]]*Table1[[#This Row],[Land Unit Rate ($/m2)]]</f>
        <v>8949101.2916309852</v>
      </c>
      <c r="N1068" s="261">
        <v>2021</v>
      </c>
      <c r="O1068" s="219">
        <f>ROUND(IF(Table1[[#This Row],[Valuation Year]]=2016,(Table1[[#This Row],[Total Construction Cost ($)]]+Table1[[#This Row],[Land Value]])*('General Input Sheet'!$G$38/'General Input Sheet'!$G$43),Table1[[#This Row],[Total Construction Cost ($)]]+Table1[[#This Row],[Land Value]]),0)</f>
        <v>25690543</v>
      </c>
      <c r="P1068" s="139" t="str" cm="1">
        <f t="array" ref="P1068">_xlfn.IFS(Table1[[#This Row],[Asset Class]]&lt;&gt;"Local","y",P$11=$E1068,"y",Table1[[#This Row],[Asset Class]]="Local","")</f>
        <v>y</v>
      </c>
      <c r="Q1068" s="99" t="str" cm="1">
        <f t="array" ref="Q1068">_xlfn.IFS(Table1[[#This Row],[Asset Class]]&lt;&gt;"Local","y",Q$11=$E1068,"y",Table1[[#This Row],[Asset Class]]="Local","")</f>
        <v>y</v>
      </c>
      <c r="R1068" s="99" t="str" cm="1">
        <f t="array" ref="R1068">_xlfn.IFS(Table1[[#This Row],[Asset Class]]&lt;&gt;"Local","y",R$11=$E1068,"y",Table1[[#This Row],[Asset Class]]="Local","")</f>
        <v>y</v>
      </c>
      <c r="S1068" s="358" t="str" cm="1">
        <f t="array" ref="S1068">_xlfn.IFS(Table1[[#This Row],[Asset Class]]&lt;&gt;"Local","y",S$11=$E1068,"y",Table1[[#This Row],[Asset Class]]="Local","")</f>
        <v>y</v>
      </c>
      <c r="U1068" s="109">
        <f>IF(Table1[[#This Row],[Asset Class]]&lt;&gt;"Local",0.25,IF(P1068="y",1,""))</f>
        <v>0.25</v>
      </c>
      <c r="V1068" s="435">
        <f>IF(Table1[[#This Row],[Asset Class]]&lt;&gt;"Local",0.25,IF(Q1068="y",1,""))</f>
        <v>0.25</v>
      </c>
      <c r="W1068" s="435">
        <f>IF(Table1[[#This Row],[Asset Class]]&lt;&gt;"Local",0.25,IF(R1068="y",1,""))</f>
        <v>0.25</v>
      </c>
      <c r="X1068" s="435">
        <f>IF(Table1[[#This Row],[Asset Class]]&lt;&gt;"Local",0.25,IF(S1068="y",1,""))</f>
        <v>0.25</v>
      </c>
      <c r="Y1068" s="109">
        <f t="shared" si="97"/>
        <v>1</v>
      </c>
      <c r="AA1068" s="274">
        <f t="shared" si="98"/>
        <v>6422635.75</v>
      </c>
      <c r="AB1068" s="275">
        <f t="shared" si="99"/>
        <v>6422635.75</v>
      </c>
      <c r="AC1068" s="275">
        <f t="shared" si="100"/>
        <v>6422635.75</v>
      </c>
      <c r="AD1068" s="275">
        <f t="shared" si="101"/>
        <v>6422635.75</v>
      </c>
      <c r="AE1068" s="276">
        <f t="shared" si="102"/>
        <v>25690543</v>
      </c>
    </row>
    <row r="1069" spans="2:31">
      <c r="B1069" s="227" t="s">
        <v>1802</v>
      </c>
      <c r="C1069" s="228" t="s">
        <v>1806</v>
      </c>
      <c r="D1069" s="228" t="s">
        <v>105</v>
      </c>
      <c r="E1069" s="228" t="s">
        <v>113</v>
      </c>
      <c r="F1069" s="258" t="s">
        <v>130</v>
      </c>
      <c r="G1069" s="374">
        <v>0.5</v>
      </c>
      <c r="H1069" s="377">
        <v>9095.2264097727693</v>
      </c>
      <c r="I1069" s="382">
        <v>566.28724924743767</v>
      </c>
      <c r="J1069" s="349">
        <f>Table1[[#This Row],[Embellishment Area (m2)]]*Table1[[#This Row],[Construction Unit Rate ($/m)]]*Table1[[#This Row],[Embellishment Area Factor]]</f>
        <v>2575255.372436435</v>
      </c>
      <c r="K1069" s="263">
        <v>18190.452819545539</v>
      </c>
      <c r="L1069" s="354">
        <v>75.676903388107434</v>
      </c>
      <c r="M1069" s="101">
        <f>Table1[[#This Row],[Size of land (m2)]]*Table1[[#This Row],[Land Unit Rate ($/m2)]]</f>
        <v>1376597.1406106742</v>
      </c>
      <c r="N1069" s="261">
        <v>2021</v>
      </c>
      <c r="O1069" s="219">
        <f>ROUND(IF(Table1[[#This Row],[Valuation Year]]=2016,(Table1[[#This Row],[Total Construction Cost ($)]]+Table1[[#This Row],[Land Value]])*('General Input Sheet'!$G$38/'General Input Sheet'!$G$43),Table1[[#This Row],[Total Construction Cost ($)]]+Table1[[#This Row],[Land Value]]),0)</f>
        <v>3951853</v>
      </c>
      <c r="P1069" s="139" t="str" cm="1">
        <f t="array" ref="P1069">_xlfn.IFS(Table1[[#This Row],[Asset Class]]&lt;&gt;"Local","y",P$11=$E1069,"y",Table1[[#This Row],[Asset Class]]="Local","")</f>
        <v>y</v>
      </c>
      <c r="Q1069" s="99" t="str" cm="1">
        <f t="array" ref="Q1069">_xlfn.IFS(Table1[[#This Row],[Asset Class]]&lt;&gt;"Local","y",Q$11=$E1069,"y",Table1[[#This Row],[Asset Class]]="Local","")</f>
        <v>y</v>
      </c>
      <c r="R1069" s="99" t="str" cm="1">
        <f t="array" ref="R1069">_xlfn.IFS(Table1[[#This Row],[Asset Class]]&lt;&gt;"Local","y",R$11=$E1069,"y",Table1[[#This Row],[Asset Class]]="Local","")</f>
        <v>y</v>
      </c>
      <c r="S1069" s="358" t="str" cm="1">
        <f t="array" ref="S1069">_xlfn.IFS(Table1[[#This Row],[Asset Class]]&lt;&gt;"Local","y",S$11=$E1069,"y",Table1[[#This Row],[Asset Class]]="Local","")</f>
        <v>y</v>
      </c>
      <c r="U1069" s="109">
        <f>IF(Table1[[#This Row],[Asset Class]]&lt;&gt;"Local",0.25,IF(P1069="y",1,""))</f>
        <v>0.25</v>
      </c>
      <c r="V1069" s="435">
        <f>IF(Table1[[#This Row],[Asset Class]]&lt;&gt;"Local",0.25,IF(Q1069="y",1,""))</f>
        <v>0.25</v>
      </c>
      <c r="W1069" s="435">
        <f>IF(Table1[[#This Row],[Asset Class]]&lt;&gt;"Local",0.25,IF(R1069="y",1,""))</f>
        <v>0.25</v>
      </c>
      <c r="X1069" s="435">
        <f>IF(Table1[[#This Row],[Asset Class]]&lt;&gt;"Local",0.25,IF(S1069="y",1,""))</f>
        <v>0.25</v>
      </c>
      <c r="Y1069" s="109">
        <f t="shared" si="97"/>
        <v>1</v>
      </c>
      <c r="AA1069" s="274">
        <f t="shared" si="98"/>
        <v>987963.25</v>
      </c>
      <c r="AB1069" s="275">
        <f t="shared" si="99"/>
        <v>987963.25</v>
      </c>
      <c r="AC1069" s="275">
        <f t="shared" si="100"/>
        <v>987963.25</v>
      </c>
      <c r="AD1069" s="275">
        <f t="shared" si="101"/>
        <v>987963.25</v>
      </c>
      <c r="AE1069" s="276">
        <f t="shared" si="102"/>
        <v>3951853</v>
      </c>
    </row>
    <row r="1070" spans="2:31">
      <c r="B1070" s="227" t="s">
        <v>1807</v>
      </c>
      <c r="C1070" s="228" t="s">
        <v>1808</v>
      </c>
      <c r="D1070" s="228" t="s">
        <v>105</v>
      </c>
      <c r="E1070" s="228" t="s">
        <v>101</v>
      </c>
      <c r="F1070" s="258" t="s">
        <v>107</v>
      </c>
      <c r="G1070" s="374">
        <v>0.5</v>
      </c>
      <c r="H1070" s="377">
        <v>27630.787481765125</v>
      </c>
      <c r="I1070" s="382">
        <v>452.87898632773505</v>
      </c>
      <c r="J1070" s="349">
        <f>Table1[[#This Row],[Embellishment Area (m2)]]*Table1[[#This Row],[Construction Unit Rate ($/m)]]*Table1[[#This Row],[Embellishment Area Factor]]</f>
        <v>6256701.5130894305</v>
      </c>
      <c r="K1070" s="263">
        <v>0</v>
      </c>
      <c r="L1070" s="354">
        <v>140.14546069071523</v>
      </c>
      <c r="M1070" s="101">
        <f>Table1[[#This Row],[Size of land (m2)]]*Table1[[#This Row],[Land Unit Rate ($/m2)]]</f>
        <v>0</v>
      </c>
      <c r="N1070" s="261">
        <v>2021</v>
      </c>
      <c r="O1070" s="219">
        <f>ROUND(IF(Table1[[#This Row],[Valuation Year]]=2016,(Table1[[#This Row],[Total Construction Cost ($)]]+Table1[[#This Row],[Land Value]])*('General Input Sheet'!$G$38/'General Input Sheet'!$G$43),Table1[[#This Row],[Total Construction Cost ($)]]+Table1[[#This Row],[Land Value]]),0)</f>
        <v>6256702</v>
      </c>
      <c r="P1070" s="139" t="str" cm="1">
        <f t="array" ref="P1070">_xlfn.IFS(Table1[[#This Row],[Asset Class]]&lt;&gt;"Local","y",P$11=$E1070,"y",Table1[[#This Row],[Asset Class]]="Local","")</f>
        <v>y</v>
      </c>
      <c r="Q1070" s="99" t="str" cm="1">
        <f t="array" ref="Q1070">_xlfn.IFS(Table1[[#This Row],[Asset Class]]&lt;&gt;"Local","y",Q$11=$E1070,"y",Table1[[#This Row],[Asset Class]]="Local","")</f>
        <v>y</v>
      </c>
      <c r="R1070" s="99" t="str" cm="1">
        <f t="array" ref="R1070">_xlfn.IFS(Table1[[#This Row],[Asset Class]]&lt;&gt;"Local","y",R$11=$E1070,"y",Table1[[#This Row],[Asset Class]]="Local","")</f>
        <v>y</v>
      </c>
      <c r="S1070" s="358" t="str" cm="1">
        <f t="array" ref="S1070">_xlfn.IFS(Table1[[#This Row],[Asset Class]]&lt;&gt;"Local","y",S$11=$E1070,"y",Table1[[#This Row],[Asset Class]]="Local","")</f>
        <v>y</v>
      </c>
      <c r="U1070" s="109">
        <f>IF(Table1[[#This Row],[Asset Class]]&lt;&gt;"Local",0.25,IF(P1070="y",1,""))</f>
        <v>0.25</v>
      </c>
      <c r="V1070" s="435">
        <f>IF(Table1[[#This Row],[Asset Class]]&lt;&gt;"Local",0.25,IF(Q1070="y",1,""))</f>
        <v>0.25</v>
      </c>
      <c r="W1070" s="435">
        <f>IF(Table1[[#This Row],[Asset Class]]&lt;&gt;"Local",0.25,IF(R1070="y",1,""))</f>
        <v>0.25</v>
      </c>
      <c r="X1070" s="435">
        <f>IF(Table1[[#This Row],[Asset Class]]&lt;&gt;"Local",0.25,IF(S1070="y",1,""))</f>
        <v>0.25</v>
      </c>
      <c r="Y1070" s="109">
        <f t="shared" si="97"/>
        <v>1</v>
      </c>
      <c r="AA1070" s="274">
        <f t="shared" si="98"/>
        <v>1564175.5</v>
      </c>
      <c r="AB1070" s="275">
        <f t="shared" si="99"/>
        <v>1564175.5</v>
      </c>
      <c r="AC1070" s="275">
        <f t="shared" si="100"/>
        <v>1564175.5</v>
      </c>
      <c r="AD1070" s="275">
        <f t="shared" si="101"/>
        <v>1564175.5</v>
      </c>
      <c r="AE1070" s="276">
        <f t="shared" si="102"/>
        <v>6256702</v>
      </c>
    </row>
    <row r="1071" spans="2:31">
      <c r="B1071" s="227" t="s">
        <v>1809</v>
      </c>
      <c r="C1071" s="228" t="s">
        <v>1810</v>
      </c>
      <c r="D1071" s="228" t="s">
        <v>105</v>
      </c>
      <c r="E1071" s="228" t="s">
        <v>113</v>
      </c>
      <c r="F1071" s="258" t="s">
        <v>107</v>
      </c>
      <c r="G1071" s="374">
        <v>0.5</v>
      </c>
      <c r="H1071" s="377">
        <v>2407.8437213262414</v>
      </c>
      <c r="I1071" s="382">
        <v>566.28724924743767</v>
      </c>
      <c r="J1071" s="349">
        <f>Table1[[#This Row],[Embellishment Area (m2)]]*Table1[[#This Row],[Construction Unit Rate ($/m)]]*Table1[[#This Row],[Embellishment Area Factor]]</f>
        <v>681765.59878377558</v>
      </c>
      <c r="K1071" s="263">
        <v>4815.6874426524828</v>
      </c>
      <c r="L1071" s="354">
        <v>75.676903388107434</v>
      </c>
      <c r="M1071" s="101">
        <f>Table1[[#This Row],[Size of land (m2)]]*Table1[[#This Row],[Land Unit Rate ($/m2)]]</f>
        <v>364436.31334493408</v>
      </c>
      <c r="N1071" s="261">
        <v>2021</v>
      </c>
      <c r="O1071" s="219">
        <f>ROUND(IF(Table1[[#This Row],[Valuation Year]]=2016,(Table1[[#This Row],[Total Construction Cost ($)]]+Table1[[#This Row],[Land Value]])*('General Input Sheet'!$G$38/'General Input Sheet'!$G$43),Table1[[#This Row],[Total Construction Cost ($)]]+Table1[[#This Row],[Land Value]]),0)</f>
        <v>1046202</v>
      </c>
      <c r="P1071" s="139" t="str" cm="1">
        <f t="array" ref="P1071">_xlfn.IFS(Table1[[#This Row],[Asset Class]]&lt;&gt;"Local","y",P$11=$E1071,"y",Table1[[#This Row],[Asset Class]]="Local","")</f>
        <v>y</v>
      </c>
      <c r="Q1071" s="99" t="str" cm="1">
        <f t="array" ref="Q1071">_xlfn.IFS(Table1[[#This Row],[Asset Class]]&lt;&gt;"Local","y",Q$11=$E1071,"y",Table1[[#This Row],[Asset Class]]="Local","")</f>
        <v>y</v>
      </c>
      <c r="R1071" s="99" t="str" cm="1">
        <f t="array" ref="R1071">_xlfn.IFS(Table1[[#This Row],[Asset Class]]&lt;&gt;"Local","y",R$11=$E1071,"y",Table1[[#This Row],[Asset Class]]="Local","")</f>
        <v>y</v>
      </c>
      <c r="S1071" s="358" t="str" cm="1">
        <f t="array" ref="S1071">_xlfn.IFS(Table1[[#This Row],[Asset Class]]&lt;&gt;"Local","y",S$11=$E1071,"y",Table1[[#This Row],[Asset Class]]="Local","")</f>
        <v>y</v>
      </c>
      <c r="U1071" s="109">
        <f>IF(Table1[[#This Row],[Asset Class]]&lt;&gt;"Local",0.25,IF(P1071="y",1,""))</f>
        <v>0.25</v>
      </c>
      <c r="V1071" s="435">
        <f>IF(Table1[[#This Row],[Asset Class]]&lt;&gt;"Local",0.25,IF(Q1071="y",1,""))</f>
        <v>0.25</v>
      </c>
      <c r="W1071" s="435">
        <f>IF(Table1[[#This Row],[Asset Class]]&lt;&gt;"Local",0.25,IF(R1071="y",1,""))</f>
        <v>0.25</v>
      </c>
      <c r="X1071" s="435">
        <f>IF(Table1[[#This Row],[Asset Class]]&lt;&gt;"Local",0.25,IF(S1071="y",1,""))</f>
        <v>0.25</v>
      </c>
      <c r="Y1071" s="109">
        <f t="shared" si="97"/>
        <v>1</v>
      </c>
      <c r="AA1071" s="274">
        <f t="shared" si="98"/>
        <v>261550.5</v>
      </c>
      <c r="AB1071" s="275">
        <f t="shared" si="99"/>
        <v>261550.5</v>
      </c>
      <c r="AC1071" s="275">
        <f t="shared" si="100"/>
        <v>261550.5</v>
      </c>
      <c r="AD1071" s="275">
        <f t="shared" si="101"/>
        <v>261550.5</v>
      </c>
      <c r="AE1071" s="276">
        <f t="shared" si="102"/>
        <v>1046202</v>
      </c>
    </row>
    <row r="1072" spans="2:31">
      <c r="B1072" s="227" t="s">
        <v>1811</v>
      </c>
      <c r="C1072" s="228" t="s">
        <v>1812</v>
      </c>
      <c r="D1072" s="228" t="s">
        <v>105</v>
      </c>
      <c r="E1072" s="228" t="s">
        <v>142</v>
      </c>
      <c r="F1072" s="258" t="s">
        <v>107</v>
      </c>
      <c r="G1072" s="374">
        <v>0.5</v>
      </c>
      <c r="H1072" s="377">
        <v>6312.6942099772896</v>
      </c>
      <c r="I1072" s="382">
        <v>406.79298511948269</v>
      </c>
      <c r="J1072" s="349">
        <f>Table1[[#This Row],[Embellishment Area (m2)]]*Table1[[#This Row],[Construction Unit Rate ($/m)]]*Table1[[#This Row],[Embellishment Area Factor]]</f>
        <v>1283979.8609115682</v>
      </c>
      <c r="K1072" s="263">
        <v>12625.388419954579</v>
      </c>
      <c r="L1072" s="354">
        <v>77.249060510664719</v>
      </c>
      <c r="M1072" s="101">
        <f>Table1[[#This Row],[Size of land (m2)]]*Table1[[#This Row],[Land Unit Rate ($/m2)]]</f>
        <v>975299.39402371692</v>
      </c>
      <c r="N1072" s="261">
        <v>2021</v>
      </c>
      <c r="O1072" s="219">
        <f>ROUND(IF(Table1[[#This Row],[Valuation Year]]=2016,(Table1[[#This Row],[Total Construction Cost ($)]]+Table1[[#This Row],[Land Value]])*('General Input Sheet'!$G$38/'General Input Sheet'!$G$43),Table1[[#This Row],[Total Construction Cost ($)]]+Table1[[#This Row],[Land Value]]),0)</f>
        <v>2259279</v>
      </c>
      <c r="P1072" s="139" t="str" cm="1">
        <f t="array" ref="P1072">_xlfn.IFS(Table1[[#This Row],[Asset Class]]&lt;&gt;"Local","y",P$11=$E1072,"y",Table1[[#This Row],[Asset Class]]="Local","")</f>
        <v>y</v>
      </c>
      <c r="Q1072" s="99" t="str" cm="1">
        <f t="array" ref="Q1072">_xlfn.IFS(Table1[[#This Row],[Asset Class]]&lt;&gt;"Local","y",Q$11=$E1072,"y",Table1[[#This Row],[Asset Class]]="Local","")</f>
        <v>y</v>
      </c>
      <c r="R1072" s="99" t="str" cm="1">
        <f t="array" ref="R1072">_xlfn.IFS(Table1[[#This Row],[Asset Class]]&lt;&gt;"Local","y",R$11=$E1072,"y",Table1[[#This Row],[Asset Class]]="Local","")</f>
        <v>y</v>
      </c>
      <c r="S1072" s="358" t="str" cm="1">
        <f t="array" ref="S1072">_xlfn.IFS(Table1[[#This Row],[Asset Class]]&lt;&gt;"Local","y",S$11=$E1072,"y",Table1[[#This Row],[Asset Class]]="Local","")</f>
        <v>y</v>
      </c>
      <c r="U1072" s="109">
        <f>IF(Table1[[#This Row],[Asset Class]]&lt;&gt;"Local",0.25,IF(P1072="y",1,""))</f>
        <v>0.25</v>
      </c>
      <c r="V1072" s="435">
        <f>IF(Table1[[#This Row],[Asset Class]]&lt;&gt;"Local",0.25,IF(Q1072="y",1,""))</f>
        <v>0.25</v>
      </c>
      <c r="W1072" s="435">
        <f>IF(Table1[[#This Row],[Asset Class]]&lt;&gt;"Local",0.25,IF(R1072="y",1,""))</f>
        <v>0.25</v>
      </c>
      <c r="X1072" s="435">
        <f>IF(Table1[[#This Row],[Asset Class]]&lt;&gt;"Local",0.25,IF(S1072="y",1,""))</f>
        <v>0.25</v>
      </c>
      <c r="Y1072" s="109">
        <f t="shared" si="97"/>
        <v>1</v>
      </c>
      <c r="AA1072" s="274">
        <f t="shared" si="98"/>
        <v>564819.75</v>
      </c>
      <c r="AB1072" s="275">
        <f t="shared" si="99"/>
        <v>564819.75</v>
      </c>
      <c r="AC1072" s="275">
        <f t="shared" si="100"/>
        <v>564819.75</v>
      </c>
      <c r="AD1072" s="275">
        <f t="shared" si="101"/>
        <v>564819.75</v>
      </c>
      <c r="AE1072" s="276">
        <f t="shared" si="102"/>
        <v>2259279</v>
      </c>
    </row>
    <row r="1073" spans="2:31">
      <c r="B1073" s="227" t="s">
        <v>1813</v>
      </c>
      <c r="C1073" s="228" t="s">
        <v>1814</v>
      </c>
      <c r="D1073" s="228" t="s">
        <v>110</v>
      </c>
      <c r="E1073" s="228" t="s">
        <v>142</v>
      </c>
      <c r="F1073" s="258" t="s">
        <v>102</v>
      </c>
      <c r="G1073" s="374">
        <v>0.5</v>
      </c>
      <c r="H1073" s="377">
        <v>18696.769106241129</v>
      </c>
      <c r="I1073" s="382">
        <v>115.6419902144599</v>
      </c>
      <c r="J1073" s="349">
        <f>Table1[[#This Row],[Embellishment Area (m2)]]*Table1[[#This Row],[Construction Unit Rate ($/m)]]*Table1[[#This Row],[Embellishment Area Factor]]</f>
        <v>1081065.7950129763</v>
      </c>
      <c r="K1073" s="263">
        <v>0</v>
      </c>
      <c r="L1073" s="354">
        <v>85.331826959272703</v>
      </c>
      <c r="M1073" s="101">
        <f>Table1[[#This Row],[Size of land (m2)]]*Table1[[#This Row],[Land Unit Rate ($/m2)]]</f>
        <v>0</v>
      </c>
      <c r="N1073" s="261">
        <v>2021</v>
      </c>
      <c r="O1073" s="219">
        <f>ROUND(IF(Table1[[#This Row],[Valuation Year]]=2016,(Table1[[#This Row],[Total Construction Cost ($)]]+Table1[[#This Row],[Land Value]])*('General Input Sheet'!$G$38/'General Input Sheet'!$G$43),Table1[[#This Row],[Total Construction Cost ($)]]+Table1[[#This Row],[Land Value]]),0)</f>
        <v>1081066</v>
      </c>
      <c r="P1073" s="139" t="str" cm="1">
        <f t="array" ref="P1073">_xlfn.IFS(Table1[[#This Row],[Asset Class]]&lt;&gt;"Local","y",P$11=$E1073,"y",Table1[[#This Row],[Asset Class]]="Local","")</f>
        <v/>
      </c>
      <c r="Q1073" s="99" t="str" cm="1">
        <f t="array" ref="Q1073">_xlfn.IFS(Table1[[#This Row],[Asset Class]]&lt;&gt;"Local","y",Q$11=$E1073,"y",Table1[[#This Row],[Asset Class]]="Local","")</f>
        <v>y</v>
      </c>
      <c r="R1073" s="99" t="str" cm="1">
        <f t="array" ref="R1073">_xlfn.IFS(Table1[[#This Row],[Asset Class]]&lt;&gt;"Local","y",R$11=$E1073,"y",Table1[[#This Row],[Asset Class]]="Local","")</f>
        <v/>
      </c>
      <c r="S1073" s="358" t="str" cm="1">
        <f t="array" ref="S1073">_xlfn.IFS(Table1[[#This Row],[Asset Class]]&lt;&gt;"Local","y",S$11=$E1073,"y",Table1[[#This Row],[Asset Class]]="Local","")</f>
        <v/>
      </c>
      <c r="U1073" s="109" t="str">
        <f>IF(Table1[[#This Row],[Asset Class]]&lt;&gt;"Local",0.25,IF(P1073="y",1,""))</f>
        <v/>
      </c>
      <c r="V1073" s="435">
        <f>IF(Table1[[#This Row],[Asset Class]]&lt;&gt;"Local",0.25,IF(Q1073="y",1,""))</f>
        <v>1</v>
      </c>
      <c r="W1073" s="435" t="str">
        <f>IF(Table1[[#This Row],[Asset Class]]&lt;&gt;"Local",0.25,IF(R1073="y",1,""))</f>
        <v/>
      </c>
      <c r="X1073" s="435" t="str">
        <f>IF(Table1[[#This Row],[Asset Class]]&lt;&gt;"Local",0.25,IF(S1073="y",1,""))</f>
        <v/>
      </c>
      <c r="Y1073" s="109">
        <f t="shared" si="97"/>
        <v>1</v>
      </c>
      <c r="AA1073" s="274" t="str">
        <f t="shared" si="98"/>
        <v/>
      </c>
      <c r="AB1073" s="275">
        <f t="shared" si="99"/>
        <v>1081066</v>
      </c>
      <c r="AC1073" s="275" t="str">
        <f t="shared" si="100"/>
        <v/>
      </c>
      <c r="AD1073" s="275" t="str">
        <f t="shared" si="101"/>
        <v/>
      </c>
      <c r="AE1073" s="276">
        <f t="shared" si="102"/>
        <v>1081066</v>
      </c>
    </row>
    <row r="1074" spans="2:31">
      <c r="B1074" s="227" t="s">
        <v>1815</v>
      </c>
      <c r="C1074" s="228" t="s">
        <v>1816</v>
      </c>
      <c r="D1074" s="228" t="s">
        <v>105</v>
      </c>
      <c r="E1074" s="228" t="s">
        <v>142</v>
      </c>
      <c r="F1074" s="258" t="s">
        <v>135</v>
      </c>
      <c r="G1074" s="374">
        <v>0.5</v>
      </c>
      <c r="H1074" s="377">
        <v>16664.879302093734</v>
      </c>
      <c r="I1074" s="382">
        <v>406.79298511948269</v>
      </c>
      <c r="J1074" s="349">
        <f>Table1[[#This Row],[Embellishment Area (m2)]]*Table1[[#This Row],[Construction Unit Rate ($/m)]]*Table1[[#This Row],[Embellishment Area Factor]]</f>
        <v>3389577.9989772956</v>
      </c>
      <c r="K1074" s="263">
        <v>0</v>
      </c>
      <c r="L1074" s="354">
        <v>77.249060510664719</v>
      </c>
      <c r="M1074" s="101">
        <f>Table1[[#This Row],[Size of land (m2)]]*Table1[[#This Row],[Land Unit Rate ($/m2)]]</f>
        <v>0</v>
      </c>
      <c r="N1074" s="261">
        <v>2021</v>
      </c>
      <c r="O1074" s="219">
        <f>ROUND(IF(Table1[[#This Row],[Valuation Year]]=2016,(Table1[[#This Row],[Total Construction Cost ($)]]+Table1[[#This Row],[Land Value]])*('General Input Sheet'!$G$38/'General Input Sheet'!$G$43),Table1[[#This Row],[Total Construction Cost ($)]]+Table1[[#This Row],[Land Value]]),0)</f>
        <v>3389578</v>
      </c>
      <c r="P1074" s="139" t="str" cm="1">
        <f t="array" ref="P1074">_xlfn.IFS(Table1[[#This Row],[Asset Class]]&lt;&gt;"Local","y",P$11=$E1074,"y",Table1[[#This Row],[Asset Class]]="Local","")</f>
        <v>y</v>
      </c>
      <c r="Q1074" s="99" t="str" cm="1">
        <f t="array" ref="Q1074">_xlfn.IFS(Table1[[#This Row],[Asset Class]]&lt;&gt;"Local","y",Q$11=$E1074,"y",Table1[[#This Row],[Asset Class]]="Local","")</f>
        <v>y</v>
      </c>
      <c r="R1074" s="99" t="str" cm="1">
        <f t="array" ref="R1074">_xlfn.IFS(Table1[[#This Row],[Asset Class]]&lt;&gt;"Local","y",R$11=$E1074,"y",Table1[[#This Row],[Asset Class]]="Local","")</f>
        <v>y</v>
      </c>
      <c r="S1074" s="358" t="str" cm="1">
        <f t="array" ref="S1074">_xlfn.IFS(Table1[[#This Row],[Asset Class]]&lt;&gt;"Local","y",S$11=$E1074,"y",Table1[[#This Row],[Asset Class]]="Local","")</f>
        <v>y</v>
      </c>
      <c r="U1074" s="109">
        <f>IF(Table1[[#This Row],[Asset Class]]&lt;&gt;"Local",0.25,IF(P1074="y",1,""))</f>
        <v>0.25</v>
      </c>
      <c r="V1074" s="435">
        <f>IF(Table1[[#This Row],[Asset Class]]&lt;&gt;"Local",0.25,IF(Q1074="y",1,""))</f>
        <v>0.25</v>
      </c>
      <c r="W1074" s="435">
        <f>IF(Table1[[#This Row],[Asset Class]]&lt;&gt;"Local",0.25,IF(R1074="y",1,""))</f>
        <v>0.25</v>
      </c>
      <c r="X1074" s="435">
        <f>IF(Table1[[#This Row],[Asset Class]]&lt;&gt;"Local",0.25,IF(S1074="y",1,""))</f>
        <v>0.25</v>
      </c>
      <c r="Y1074" s="109">
        <f t="shared" si="97"/>
        <v>1</v>
      </c>
      <c r="AA1074" s="274">
        <f t="shared" si="98"/>
        <v>847394.5</v>
      </c>
      <c r="AB1074" s="275">
        <f t="shared" si="99"/>
        <v>847394.5</v>
      </c>
      <c r="AC1074" s="275">
        <f t="shared" si="100"/>
        <v>847394.5</v>
      </c>
      <c r="AD1074" s="275">
        <f t="shared" si="101"/>
        <v>847394.5</v>
      </c>
      <c r="AE1074" s="276">
        <f t="shared" si="102"/>
        <v>3389578</v>
      </c>
    </row>
    <row r="1075" spans="2:31">
      <c r="B1075" s="227" t="s">
        <v>1817</v>
      </c>
      <c r="C1075" s="228" t="s">
        <v>1818</v>
      </c>
      <c r="D1075" s="228" t="s">
        <v>100</v>
      </c>
      <c r="E1075" s="228" t="s">
        <v>113</v>
      </c>
      <c r="F1075" s="258" t="s">
        <v>130</v>
      </c>
      <c r="G1075" s="374">
        <v>0.5</v>
      </c>
      <c r="H1075" s="377">
        <v>6647.2891908799847</v>
      </c>
      <c r="I1075" s="382">
        <v>557.40114642261381</v>
      </c>
      <c r="J1075" s="349">
        <f>Table1[[#This Row],[Embellishment Area (m2)]]*Table1[[#This Row],[Construction Unit Rate ($/m)]]*Table1[[#This Row],[Embellishment Area Factor]]</f>
        <v>1852603.3077995763</v>
      </c>
      <c r="K1075" s="263">
        <v>13294.578381759969</v>
      </c>
      <c r="L1075" s="354">
        <v>132.99262744440287</v>
      </c>
      <c r="M1075" s="101">
        <f>Table1[[#This Row],[Size of land (m2)]]*Table1[[#This Row],[Land Unit Rate ($/m2)]]</f>
        <v>1768080.909755816</v>
      </c>
      <c r="N1075" s="261">
        <v>2021</v>
      </c>
      <c r="O1075" s="219">
        <f>ROUND(IF(Table1[[#This Row],[Valuation Year]]=2016,(Table1[[#This Row],[Total Construction Cost ($)]]+Table1[[#This Row],[Land Value]])*('General Input Sheet'!$G$38/'General Input Sheet'!$G$43),Table1[[#This Row],[Total Construction Cost ($)]]+Table1[[#This Row],[Land Value]]),0)</f>
        <v>3620684</v>
      </c>
      <c r="P1075" s="139" t="str" cm="1">
        <f t="array" ref="P1075">_xlfn.IFS(Table1[[#This Row],[Asset Class]]&lt;&gt;"Local","y",P$11=$E1075,"y",Table1[[#This Row],[Asset Class]]="Local","")</f>
        <v>y</v>
      </c>
      <c r="Q1075" s="99" t="str" cm="1">
        <f t="array" ref="Q1075">_xlfn.IFS(Table1[[#This Row],[Asset Class]]&lt;&gt;"Local","y",Q$11=$E1075,"y",Table1[[#This Row],[Asset Class]]="Local","")</f>
        <v>y</v>
      </c>
      <c r="R1075" s="99" t="str" cm="1">
        <f t="array" ref="R1075">_xlfn.IFS(Table1[[#This Row],[Asset Class]]&lt;&gt;"Local","y",R$11=$E1075,"y",Table1[[#This Row],[Asset Class]]="Local","")</f>
        <v>y</v>
      </c>
      <c r="S1075" s="358" t="str" cm="1">
        <f t="array" ref="S1075">_xlfn.IFS(Table1[[#This Row],[Asset Class]]&lt;&gt;"Local","y",S$11=$E1075,"y",Table1[[#This Row],[Asset Class]]="Local","")</f>
        <v>y</v>
      </c>
      <c r="U1075" s="109">
        <f>IF(Table1[[#This Row],[Asset Class]]&lt;&gt;"Local",0.25,IF(P1075="y",1,""))</f>
        <v>0.25</v>
      </c>
      <c r="V1075" s="435">
        <f>IF(Table1[[#This Row],[Asset Class]]&lt;&gt;"Local",0.25,IF(Q1075="y",1,""))</f>
        <v>0.25</v>
      </c>
      <c r="W1075" s="435">
        <f>IF(Table1[[#This Row],[Asset Class]]&lt;&gt;"Local",0.25,IF(R1075="y",1,""))</f>
        <v>0.25</v>
      </c>
      <c r="X1075" s="435">
        <f>IF(Table1[[#This Row],[Asset Class]]&lt;&gt;"Local",0.25,IF(S1075="y",1,""))</f>
        <v>0.25</v>
      </c>
      <c r="Y1075" s="109">
        <f t="shared" si="97"/>
        <v>1</v>
      </c>
      <c r="AA1075" s="274">
        <f t="shared" si="98"/>
        <v>905171</v>
      </c>
      <c r="AB1075" s="275">
        <f t="shared" si="99"/>
        <v>905171</v>
      </c>
      <c r="AC1075" s="275">
        <f t="shared" si="100"/>
        <v>905171</v>
      </c>
      <c r="AD1075" s="275">
        <f t="shared" si="101"/>
        <v>905171</v>
      </c>
      <c r="AE1075" s="276">
        <f t="shared" si="102"/>
        <v>3620684</v>
      </c>
    </row>
    <row r="1076" spans="2:31">
      <c r="B1076" s="227" t="s">
        <v>1819</v>
      </c>
      <c r="C1076" s="228" t="s">
        <v>1820</v>
      </c>
      <c r="D1076" s="228" t="s">
        <v>105</v>
      </c>
      <c r="E1076" s="228" t="s">
        <v>113</v>
      </c>
      <c r="F1076" s="258" t="s">
        <v>102</v>
      </c>
      <c r="G1076" s="374">
        <v>0.5</v>
      </c>
      <c r="H1076" s="377">
        <v>35950.293148460289</v>
      </c>
      <c r="I1076" s="382">
        <v>566.28724924743767</v>
      </c>
      <c r="J1076" s="349">
        <f>Table1[[#This Row],[Embellishment Area (m2)]]*Table1[[#This Row],[Construction Unit Rate ($/m)]]*Table1[[#This Row],[Embellishment Area Factor]]</f>
        <v>10179096.308340291</v>
      </c>
      <c r="K1076" s="263">
        <v>71900.586296920577</v>
      </c>
      <c r="L1076" s="354">
        <v>75.676903388107434</v>
      </c>
      <c r="M1076" s="101">
        <f>Table1[[#This Row],[Size of land (m2)]]*Table1[[#This Row],[Land Unit Rate ($/m2)]]</f>
        <v>5441213.72274034</v>
      </c>
      <c r="N1076" s="261">
        <v>2021</v>
      </c>
      <c r="O1076" s="219">
        <f>ROUND(IF(Table1[[#This Row],[Valuation Year]]=2016,(Table1[[#This Row],[Total Construction Cost ($)]]+Table1[[#This Row],[Land Value]])*('General Input Sheet'!$G$38/'General Input Sheet'!$G$43),Table1[[#This Row],[Total Construction Cost ($)]]+Table1[[#This Row],[Land Value]]),0)</f>
        <v>15620310</v>
      </c>
      <c r="P1076" s="139" t="str" cm="1">
        <f t="array" ref="P1076">_xlfn.IFS(Table1[[#This Row],[Asset Class]]&lt;&gt;"Local","y",P$11=$E1076,"y",Table1[[#This Row],[Asset Class]]="Local","")</f>
        <v>y</v>
      </c>
      <c r="Q1076" s="99" t="str" cm="1">
        <f t="array" ref="Q1076">_xlfn.IFS(Table1[[#This Row],[Asset Class]]&lt;&gt;"Local","y",Q$11=$E1076,"y",Table1[[#This Row],[Asset Class]]="Local","")</f>
        <v>y</v>
      </c>
      <c r="R1076" s="99" t="str" cm="1">
        <f t="array" ref="R1076">_xlfn.IFS(Table1[[#This Row],[Asset Class]]&lt;&gt;"Local","y",R$11=$E1076,"y",Table1[[#This Row],[Asset Class]]="Local","")</f>
        <v>y</v>
      </c>
      <c r="S1076" s="358" t="str" cm="1">
        <f t="array" ref="S1076">_xlfn.IFS(Table1[[#This Row],[Asset Class]]&lt;&gt;"Local","y",S$11=$E1076,"y",Table1[[#This Row],[Asset Class]]="Local","")</f>
        <v>y</v>
      </c>
      <c r="U1076" s="109">
        <f>IF(Table1[[#This Row],[Asset Class]]&lt;&gt;"Local",0.25,IF(P1076="y",1,""))</f>
        <v>0.25</v>
      </c>
      <c r="V1076" s="435">
        <f>IF(Table1[[#This Row],[Asset Class]]&lt;&gt;"Local",0.25,IF(Q1076="y",1,""))</f>
        <v>0.25</v>
      </c>
      <c r="W1076" s="435">
        <f>IF(Table1[[#This Row],[Asset Class]]&lt;&gt;"Local",0.25,IF(R1076="y",1,""))</f>
        <v>0.25</v>
      </c>
      <c r="X1076" s="435">
        <f>IF(Table1[[#This Row],[Asset Class]]&lt;&gt;"Local",0.25,IF(S1076="y",1,""))</f>
        <v>0.25</v>
      </c>
      <c r="Y1076" s="109">
        <f t="shared" si="97"/>
        <v>1</v>
      </c>
      <c r="AA1076" s="274">
        <f t="shared" si="98"/>
        <v>3905077.5</v>
      </c>
      <c r="AB1076" s="275">
        <f t="shared" si="99"/>
        <v>3905077.5</v>
      </c>
      <c r="AC1076" s="275">
        <f t="shared" si="100"/>
        <v>3905077.5</v>
      </c>
      <c r="AD1076" s="275">
        <f t="shared" si="101"/>
        <v>3905077.5</v>
      </c>
      <c r="AE1076" s="276">
        <f t="shared" si="102"/>
        <v>15620310</v>
      </c>
    </row>
    <row r="1077" spans="2:31">
      <c r="B1077" s="227" t="s">
        <v>1821</v>
      </c>
      <c r="C1077" s="228" t="s">
        <v>1822</v>
      </c>
      <c r="D1077" s="228" t="s">
        <v>110</v>
      </c>
      <c r="E1077" s="228" t="s">
        <v>113</v>
      </c>
      <c r="F1077" s="258" t="s">
        <v>135</v>
      </c>
      <c r="G1077" s="374">
        <v>0.5</v>
      </c>
      <c r="H1077" s="377">
        <v>8955.8935707615092</v>
      </c>
      <c r="I1077" s="382">
        <v>77.371645491830151</v>
      </c>
      <c r="J1077" s="349">
        <f>Table1[[#This Row],[Embellishment Area (m2)]]*Table1[[#This Row],[Construction Unit Rate ($/m)]]*Table1[[#This Row],[Embellishment Area Factor]]</f>
        <v>346466.11120976019</v>
      </c>
      <c r="K1077" s="263">
        <v>17911.787141523018</v>
      </c>
      <c r="L1077" s="354">
        <v>51.919695325664051</v>
      </c>
      <c r="M1077" s="101">
        <f>Table1[[#This Row],[Size of land (m2)]]*Table1[[#This Row],[Land Unit Rate ($/m2)]]</f>
        <v>929974.53112602211</v>
      </c>
      <c r="N1077" s="261">
        <v>2021</v>
      </c>
      <c r="O1077" s="219">
        <f>ROUND(IF(Table1[[#This Row],[Valuation Year]]=2016,(Table1[[#This Row],[Total Construction Cost ($)]]+Table1[[#This Row],[Land Value]])*('General Input Sheet'!$G$38/'General Input Sheet'!$G$43),Table1[[#This Row],[Total Construction Cost ($)]]+Table1[[#This Row],[Land Value]]),0)</f>
        <v>1276441</v>
      </c>
      <c r="P1077" s="139" t="str" cm="1">
        <f t="array" ref="P1077">_xlfn.IFS(Table1[[#This Row],[Asset Class]]&lt;&gt;"Local","y",P$11=$E1077,"y",Table1[[#This Row],[Asset Class]]="Local","")</f>
        <v/>
      </c>
      <c r="Q1077" s="99" t="str" cm="1">
        <f t="array" ref="Q1077">_xlfn.IFS(Table1[[#This Row],[Asset Class]]&lt;&gt;"Local","y",Q$11=$E1077,"y",Table1[[#This Row],[Asset Class]]="Local","")</f>
        <v/>
      </c>
      <c r="R1077" s="99" t="str" cm="1">
        <f t="array" ref="R1077">_xlfn.IFS(Table1[[#This Row],[Asset Class]]&lt;&gt;"Local","y",R$11=$E1077,"y",Table1[[#This Row],[Asset Class]]="Local","")</f>
        <v/>
      </c>
      <c r="S1077" s="358" t="str" cm="1">
        <f t="array" ref="S1077">_xlfn.IFS(Table1[[#This Row],[Asset Class]]&lt;&gt;"Local","y",S$11=$E1077,"y",Table1[[#This Row],[Asset Class]]="Local","")</f>
        <v>y</v>
      </c>
      <c r="U1077" s="109" t="str">
        <f>IF(Table1[[#This Row],[Asset Class]]&lt;&gt;"Local",0.25,IF(P1077="y",1,""))</f>
        <v/>
      </c>
      <c r="V1077" s="435" t="str">
        <f>IF(Table1[[#This Row],[Asset Class]]&lt;&gt;"Local",0.25,IF(Q1077="y",1,""))</f>
        <v/>
      </c>
      <c r="W1077" s="435" t="str">
        <f>IF(Table1[[#This Row],[Asset Class]]&lt;&gt;"Local",0.25,IF(R1077="y",1,""))</f>
        <v/>
      </c>
      <c r="X1077" s="435">
        <f>IF(Table1[[#This Row],[Asset Class]]&lt;&gt;"Local",0.25,IF(S1077="y",1,""))</f>
        <v>1</v>
      </c>
      <c r="Y1077" s="109">
        <f t="shared" si="97"/>
        <v>1</v>
      </c>
      <c r="AA1077" s="274" t="str">
        <f t="shared" si="98"/>
        <v/>
      </c>
      <c r="AB1077" s="275" t="str">
        <f t="shared" si="99"/>
        <v/>
      </c>
      <c r="AC1077" s="275" t="str">
        <f t="shared" si="100"/>
        <v/>
      </c>
      <c r="AD1077" s="275">
        <f t="shared" si="101"/>
        <v>1276441</v>
      </c>
      <c r="AE1077" s="276">
        <f t="shared" si="102"/>
        <v>1276441</v>
      </c>
    </row>
    <row r="1078" spans="2:31">
      <c r="B1078" s="227" t="s">
        <v>1823</v>
      </c>
      <c r="C1078" s="228" t="s">
        <v>1824</v>
      </c>
      <c r="D1078" s="228" t="s">
        <v>110</v>
      </c>
      <c r="E1078" s="228" t="s">
        <v>113</v>
      </c>
      <c r="F1078" s="258" t="s">
        <v>102</v>
      </c>
      <c r="G1078" s="374">
        <v>0.5</v>
      </c>
      <c r="H1078" s="377">
        <v>4044.896183919976</v>
      </c>
      <c r="I1078" s="382">
        <v>77.371645491830151</v>
      </c>
      <c r="J1078" s="349">
        <f>Table1[[#This Row],[Embellishment Area (m2)]]*Table1[[#This Row],[Construction Unit Rate ($/m)]]*Table1[[#This Row],[Embellishment Area Factor]]</f>
        <v>156480.1367967565</v>
      </c>
      <c r="K1078" s="263">
        <v>8089.792367839952</v>
      </c>
      <c r="L1078" s="354">
        <v>51.919695325664051</v>
      </c>
      <c r="M1078" s="101">
        <f>Table1[[#This Row],[Size of land (m2)]]*Table1[[#This Row],[Land Unit Rate ($/m2)]]</f>
        <v>420019.55498613266</v>
      </c>
      <c r="N1078" s="261">
        <v>2021</v>
      </c>
      <c r="O1078" s="219">
        <f>ROUND(IF(Table1[[#This Row],[Valuation Year]]=2016,(Table1[[#This Row],[Total Construction Cost ($)]]+Table1[[#This Row],[Land Value]])*('General Input Sheet'!$G$38/'General Input Sheet'!$G$43),Table1[[#This Row],[Total Construction Cost ($)]]+Table1[[#This Row],[Land Value]]),0)</f>
        <v>576500</v>
      </c>
      <c r="P1078" s="139" t="str" cm="1">
        <f t="array" ref="P1078">_xlfn.IFS(Table1[[#This Row],[Asset Class]]&lt;&gt;"Local","y",P$11=$E1078,"y",Table1[[#This Row],[Asset Class]]="Local","")</f>
        <v/>
      </c>
      <c r="Q1078" s="99" t="str" cm="1">
        <f t="array" ref="Q1078">_xlfn.IFS(Table1[[#This Row],[Asset Class]]&lt;&gt;"Local","y",Q$11=$E1078,"y",Table1[[#This Row],[Asset Class]]="Local","")</f>
        <v/>
      </c>
      <c r="R1078" s="99" t="str" cm="1">
        <f t="array" ref="R1078">_xlfn.IFS(Table1[[#This Row],[Asset Class]]&lt;&gt;"Local","y",R$11=$E1078,"y",Table1[[#This Row],[Asset Class]]="Local","")</f>
        <v/>
      </c>
      <c r="S1078" s="358" t="str" cm="1">
        <f t="array" ref="S1078">_xlfn.IFS(Table1[[#This Row],[Asset Class]]&lt;&gt;"Local","y",S$11=$E1078,"y",Table1[[#This Row],[Asset Class]]="Local","")</f>
        <v>y</v>
      </c>
      <c r="U1078" s="109" t="str">
        <f>IF(Table1[[#This Row],[Asset Class]]&lt;&gt;"Local",0.25,IF(P1078="y",1,""))</f>
        <v/>
      </c>
      <c r="V1078" s="435" t="str">
        <f>IF(Table1[[#This Row],[Asset Class]]&lt;&gt;"Local",0.25,IF(Q1078="y",1,""))</f>
        <v/>
      </c>
      <c r="W1078" s="435" t="str">
        <f>IF(Table1[[#This Row],[Asset Class]]&lt;&gt;"Local",0.25,IF(R1078="y",1,""))</f>
        <v/>
      </c>
      <c r="X1078" s="435">
        <f>IF(Table1[[#This Row],[Asset Class]]&lt;&gt;"Local",0.25,IF(S1078="y",1,""))</f>
        <v>1</v>
      </c>
      <c r="Y1078" s="109">
        <f t="shared" si="97"/>
        <v>1</v>
      </c>
      <c r="AA1078" s="274" t="str">
        <f t="shared" si="98"/>
        <v/>
      </c>
      <c r="AB1078" s="275" t="str">
        <f t="shared" si="99"/>
        <v/>
      </c>
      <c r="AC1078" s="275" t="str">
        <f t="shared" si="100"/>
        <v/>
      </c>
      <c r="AD1078" s="275">
        <f t="shared" si="101"/>
        <v>576500</v>
      </c>
      <c r="AE1078" s="276">
        <f t="shared" si="102"/>
        <v>576500</v>
      </c>
    </row>
    <row r="1079" spans="2:31">
      <c r="B1079" s="227" t="s">
        <v>1825</v>
      </c>
      <c r="C1079" s="228" t="s">
        <v>1826</v>
      </c>
      <c r="D1079" s="228" t="s">
        <v>110</v>
      </c>
      <c r="E1079" s="228" t="s">
        <v>113</v>
      </c>
      <c r="F1079" s="258" t="s">
        <v>102</v>
      </c>
      <c r="G1079" s="374">
        <v>0.5</v>
      </c>
      <c r="H1079" s="377">
        <v>1052.3620279018955</v>
      </c>
      <c r="I1079" s="382">
        <v>77.371645491830151</v>
      </c>
      <c r="J1079" s="349">
        <f>Table1[[#This Row],[Embellishment Area (m2)]]*Table1[[#This Row],[Construction Unit Rate ($/m)]]*Table1[[#This Row],[Embellishment Area Factor]]</f>
        <v>40711.490875944466</v>
      </c>
      <c r="K1079" s="263">
        <v>2104.7240558037911</v>
      </c>
      <c r="L1079" s="354">
        <v>51.919695325664051</v>
      </c>
      <c r="M1079" s="101">
        <f>Table1[[#This Row],[Size of land (m2)]]*Table1[[#This Row],[Land Unit Rate ($/m2)]]</f>
        <v>109276.63172192877</v>
      </c>
      <c r="N1079" s="261">
        <v>2021</v>
      </c>
      <c r="O1079" s="219">
        <f>ROUND(IF(Table1[[#This Row],[Valuation Year]]=2016,(Table1[[#This Row],[Total Construction Cost ($)]]+Table1[[#This Row],[Land Value]])*('General Input Sheet'!$G$38/'General Input Sheet'!$G$43),Table1[[#This Row],[Total Construction Cost ($)]]+Table1[[#This Row],[Land Value]]),0)</f>
        <v>149988</v>
      </c>
      <c r="P1079" s="139" t="str" cm="1">
        <f t="array" ref="P1079">_xlfn.IFS(Table1[[#This Row],[Asset Class]]&lt;&gt;"Local","y",P$11=$E1079,"y",Table1[[#This Row],[Asset Class]]="Local","")</f>
        <v/>
      </c>
      <c r="Q1079" s="99" t="str" cm="1">
        <f t="array" ref="Q1079">_xlfn.IFS(Table1[[#This Row],[Asset Class]]&lt;&gt;"Local","y",Q$11=$E1079,"y",Table1[[#This Row],[Asset Class]]="Local","")</f>
        <v/>
      </c>
      <c r="R1079" s="99" t="str" cm="1">
        <f t="array" ref="R1079">_xlfn.IFS(Table1[[#This Row],[Asset Class]]&lt;&gt;"Local","y",R$11=$E1079,"y",Table1[[#This Row],[Asset Class]]="Local","")</f>
        <v/>
      </c>
      <c r="S1079" s="358" t="str" cm="1">
        <f t="array" ref="S1079">_xlfn.IFS(Table1[[#This Row],[Asset Class]]&lt;&gt;"Local","y",S$11=$E1079,"y",Table1[[#This Row],[Asset Class]]="Local","")</f>
        <v>y</v>
      </c>
      <c r="U1079" s="109" t="str">
        <f>IF(Table1[[#This Row],[Asset Class]]&lt;&gt;"Local",0.25,IF(P1079="y",1,""))</f>
        <v/>
      </c>
      <c r="V1079" s="435" t="str">
        <f>IF(Table1[[#This Row],[Asset Class]]&lt;&gt;"Local",0.25,IF(Q1079="y",1,""))</f>
        <v/>
      </c>
      <c r="W1079" s="435" t="str">
        <f>IF(Table1[[#This Row],[Asset Class]]&lt;&gt;"Local",0.25,IF(R1079="y",1,""))</f>
        <v/>
      </c>
      <c r="X1079" s="435">
        <f>IF(Table1[[#This Row],[Asset Class]]&lt;&gt;"Local",0.25,IF(S1079="y",1,""))</f>
        <v>1</v>
      </c>
      <c r="Y1079" s="109">
        <f t="shared" si="97"/>
        <v>1</v>
      </c>
      <c r="AA1079" s="274" t="str">
        <f t="shared" si="98"/>
        <v/>
      </c>
      <c r="AB1079" s="275" t="str">
        <f t="shared" si="99"/>
        <v/>
      </c>
      <c r="AC1079" s="275" t="str">
        <f t="shared" si="100"/>
        <v/>
      </c>
      <c r="AD1079" s="275">
        <f t="shared" si="101"/>
        <v>149988</v>
      </c>
      <c r="AE1079" s="276">
        <f t="shared" si="102"/>
        <v>149988</v>
      </c>
    </row>
    <row r="1080" spans="2:31">
      <c r="B1080" s="227" t="s">
        <v>1825</v>
      </c>
      <c r="C1080" s="228" t="s">
        <v>1827</v>
      </c>
      <c r="D1080" s="228" t="s">
        <v>110</v>
      </c>
      <c r="E1080" s="228" t="s">
        <v>113</v>
      </c>
      <c r="F1080" s="258" t="s">
        <v>107</v>
      </c>
      <c r="G1080" s="374">
        <v>0.5</v>
      </c>
      <c r="H1080" s="377">
        <v>6118.5722403886903</v>
      </c>
      <c r="I1080" s="382">
        <v>77.371645491830151</v>
      </c>
      <c r="J1080" s="349">
        <f>Table1[[#This Row],[Embellishment Area (m2)]]*Table1[[#This Row],[Construction Unit Rate ($/m)]]*Table1[[#This Row],[Embellishment Area Factor]]</f>
        <v>236702.00114975337</v>
      </c>
      <c r="K1080" s="263">
        <v>12237.144480777381</v>
      </c>
      <c r="L1080" s="354">
        <v>51.919695325664051</v>
      </c>
      <c r="M1080" s="101">
        <f>Table1[[#This Row],[Size of land (m2)]]*Table1[[#This Row],[Land Unit Rate ($/m2)]]</f>
        <v>635348.81309809303</v>
      </c>
      <c r="N1080" s="261">
        <v>2021</v>
      </c>
      <c r="O1080" s="219">
        <f>ROUND(IF(Table1[[#This Row],[Valuation Year]]=2016,(Table1[[#This Row],[Total Construction Cost ($)]]+Table1[[#This Row],[Land Value]])*('General Input Sheet'!$G$38/'General Input Sheet'!$G$43),Table1[[#This Row],[Total Construction Cost ($)]]+Table1[[#This Row],[Land Value]]),0)</f>
        <v>872051</v>
      </c>
      <c r="P1080" s="139" t="str" cm="1">
        <f t="array" ref="P1080">_xlfn.IFS(Table1[[#This Row],[Asset Class]]&lt;&gt;"Local","y",P$11=$E1080,"y",Table1[[#This Row],[Asset Class]]="Local","")</f>
        <v/>
      </c>
      <c r="Q1080" s="99" t="str" cm="1">
        <f t="array" ref="Q1080">_xlfn.IFS(Table1[[#This Row],[Asset Class]]&lt;&gt;"Local","y",Q$11=$E1080,"y",Table1[[#This Row],[Asset Class]]="Local","")</f>
        <v/>
      </c>
      <c r="R1080" s="99" t="str" cm="1">
        <f t="array" ref="R1080">_xlfn.IFS(Table1[[#This Row],[Asset Class]]&lt;&gt;"Local","y",R$11=$E1080,"y",Table1[[#This Row],[Asset Class]]="Local","")</f>
        <v/>
      </c>
      <c r="S1080" s="358" t="str" cm="1">
        <f t="array" ref="S1080">_xlfn.IFS(Table1[[#This Row],[Asset Class]]&lt;&gt;"Local","y",S$11=$E1080,"y",Table1[[#This Row],[Asset Class]]="Local","")</f>
        <v>y</v>
      </c>
      <c r="U1080" s="109" t="str">
        <f>IF(Table1[[#This Row],[Asset Class]]&lt;&gt;"Local",0.25,IF(P1080="y",1,""))</f>
        <v/>
      </c>
      <c r="V1080" s="435" t="str">
        <f>IF(Table1[[#This Row],[Asset Class]]&lt;&gt;"Local",0.25,IF(Q1080="y",1,""))</f>
        <v/>
      </c>
      <c r="W1080" s="435" t="str">
        <f>IF(Table1[[#This Row],[Asset Class]]&lt;&gt;"Local",0.25,IF(R1080="y",1,""))</f>
        <v/>
      </c>
      <c r="X1080" s="435">
        <f>IF(Table1[[#This Row],[Asset Class]]&lt;&gt;"Local",0.25,IF(S1080="y",1,""))</f>
        <v>1</v>
      </c>
      <c r="Y1080" s="109">
        <f t="shared" si="97"/>
        <v>1</v>
      </c>
      <c r="AA1080" s="274" t="str">
        <f t="shared" si="98"/>
        <v/>
      </c>
      <c r="AB1080" s="275" t="str">
        <f t="shared" si="99"/>
        <v/>
      </c>
      <c r="AC1080" s="275" t="str">
        <f t="shared" si="100"/>
        <v/>
      </c>
      <c r="AD1080" s="275">
        <f t="shared" si="101"/>
        <v>872051</v>
      </c>
      <c r="AE1080" s="276">
        <f t="shared" si="102"/>
        <v>872051</v>
      </c>
    </row>
    <row r="1081" spans="2:31">
      <c r="B1081" s="227" t="s">
        <v>1825</v>
      </c>
      <c r="C1081" s="228" t="s">
        <v>1828</v>
      </c>
      <c r="D1081" s="228" t="s">
        <v>110</v>
      </c>
      <c r="E1081" s="228" t="s">
        <v>113</v>
      </c>
      <c r="F1081" s="258" t="s">
        <v>107</v>
      </c>
      <c r="G1081" s="374">
        <v>0.5</v>
      </c>
      <c r="H1081" s="377">
        <v>4349.7460601317352</v>
      </c>
      <c r="I1081" s="382">
        <v>77.371645491830151</v>
      </c>
      <c r="J1081" s="349">
        <f>Table1[[#This Row],[Embellishment Area (m2)]]*Table1[[#This Row],[Construction Unit Rate ($/m)]]*Table1[[#This Row],[Embellishment Area Factor]]</f>
        <v>168273.50507199878</v>
      </c>
      <c r="K1081" s="263">
        <v>8699.4921202634705</v>
      </c>
      <c r="L1081" s="354">
        <v>51.919695325664051</v>
      </c>
      <c r="M1081" s="101">
        <f>Table1[[#This Row],[Size of land (m2)]]*Table1[[#This Row],[Land Unit Rate ($/m2)]]</f>
        <v>451674.98037209455</v>
      </c>
      <c r="N1081" s="261">
        <v>2021</v>
      </c>
      <c r="O1081" s="219">
        <f>ROUND(IF(Table1[[#This Row],[Valuation Year]]=2016,(Table1[[#This Row],[Total Construction Cost ($)]]+Table1[[#This Row],[Land Value]])*('General Input Sheet'!$G$38/'General Input Sheet'!$G$43),Table1[[#This Row],[Total Construction Cost ($)]]+Table1[[#This Row],[Land Value]]),0)</f>
        <v>619948</v>
      </c>
      <c r="P1081" s="139" t="str" cm="1">
        <f t="array" ref="P1081">_xlfn.IFS(Table1[[#This Row],[Asset Class]]&lt;&gt;"Local","y",P$11=$E1081,"y",Table1[[#This Row],[Asset Class]]="Local","")</f>
        <v/>
      </c>
      <c r="Q1081" s="99" t="str" cm="1">
        <f t="array" ref="Q1081">_xlfn.IFS(Table1[[#This Row],[Asset Class]]&lt;&gt;"Local","y",Q$11=$E1081,"y",Table1[[#This Row],[Asset Class]]="Local","")</f>
        <v/>
      </c>
      <c r="R1081" s="99" t="str" cm="1">
        <f t="array" ref="R1081">_xlfn.IFS(Table1[[#This Row],[Asset Class]]&lt;&gt;"Local","y",R$11=$E1081,"y",Table1[[#This Row],[Asset Class]]="Local","")</f>
        <v/>
      </c>
      <c r="S1081" s="358" t="str" cm="1">
        <f t="array" ref="S1081">_xlfn.IFS(Table1[[#This Row],[Asset Class]]&lt;&gt;"Local","y",S$11=$E1081,"y",Table1[[#This Row],[Asset Class]]="Local","")</f>
        <v>y</v>
      </c>
      <c r="U1081" s="109" t="str">
        <f>IF(Table1[[#This Row],[Asset Class]]&lt;&gt;"Local",0.25,IF(P1081="y",1,""))</f>
        <v/>
      </c>
      <c r="V1081" s="435" t="str">
        <f>IF(Table1[[#This Row],[Asset Class]]&lt;&gt;"Local",0.25,IF(Q1081="y",1,""))</f>
        <v/>
      </c>
      <c r="W1081" s="435" t="str">
        <f>IF(Table1[[#This Row],[Asset Class]]&lt;&gt;"Local",0.25,IF(R1081="y",1,""))</f>
        <v/>
      </c>
      <c r="X1081" s="435">
        <f>IF(Table1[[#This Row],[Asset Class]]&lt;&gt;"Local",0.25,IF(S1081="y",1,""))</f>
        <v>1</v>
      </c>
      <c r="Y1081" s="109">
        <f t="shared" si="97"/>
        <v>1</v>
      </c>
      <c r="AA1081" s="274" t="str">
        <f t="shared" si="98"/>
        <v/>
      </c>
      <c r="AB1081" s="275" t="str">
        <f t="shared" si="99"/>
        <v/>
      </c>
      <c r="AC1081" s="275" t="str">
        <f t="shared" si="100"/>
        <v/>
      </c>
      <c r="AD1081" s="275">
        <f t="shared" si="101"/>
        <v>619948</v>
      </c>
      <c r="AE1081" s="276">
        <f t="shared" si="102"/>
        <v>619948</v>
      </c>
    </row>
    <row r="1082" spans="2:31">
      <c r="B1082" s="227" t="s">
        <v>1829</v>
      </c>
      <c r="C1082" s="228" t="s">
        <v>1830</v>
      </c>
      <c r="D1082" s="228" t="s">
        <v>105</v>
      </c>
      <c r="E1082" s="228" t="s">
        <v>106</v>
      </c>
      <c r="F1082" s="258" t="s">
        <v>102</v>
      </c>
      <c r="G1082" s="374">
        <v>0.5</v>
      </c>
      <c r="H1082" s="377">
        <v>51218.184914051351</v>
      </c>
      <c r="I1082" s="382">
        <v>295.91815694928124</v>
      </c>
      <c r="J1082" s="349">
        <f>Table1[[#This Row],[Embellishment Area (m2)]]*Table1[[#This Row],[Construction Unit Rate ($/m)]]*Table1[[#This Row],[Embellishment Area Factor]]</f>
        <v>7578195.441026778</v>
      </c>
      <c r="K1082" s="263">
        <v>102436.3698281027</v>
      </c>
      <c r="L1082" s="354">
        <v>157.26221918381682</v>
      </c>
      <c r="M1082" s="101">
        <f>Table1[[#This Row],[Size of land (m2)]]*Table1[[#This Row],[Land Unit Rate ($/m2)]]</f>
        <v>16109370.844301607</v>
      </c>
      <c r="N1082" s="261">
        <v>2021</v>
      </c>
      <c r="O1082" s="219">
        <f>ROUND(IF(Table1[[#This Row],[Valuation Year]]=2016,(Table1[[#This Row],[Total Construction Cost ($)]]+Table1[[#This Row],[Land Value]])*('General Input Sheet'!$G$38/'General Input Sheet'!$G$43),Table1[[#This Row],[Total Construction Cost ($)]]+Table1[[#This Row],[Land Value]]),0)</f>
        <v>23687566</v>
      </c>
      <c r="P1082" s="139" t="str" cm="1">
        <f t="array" ref="P1082">_xlfn.IFS(Table1[[#This Row],[Asset Class]]&lt;&gt;"Local","y",P$11=$E1082,"y",Table1[[#This Row],[Asset Class]]="Local","")</f>
        <v>y</v>
      </c>
      <c r="Q1082" s="99" t="str" cm="1">
        <f t="array" ref="Q1082">_xlfn.IFS(Table1[[#This Row],[Asset Class]]&lt;&gt;"Local","y",Q$11=$E1082,"y",Table1[[#This Row],[Asset Class]]="Local","")</f>
        <v>y</v>
      </c>
      <c r="R1082" s="99" t="str" cm="1">
        <f t="array" ref="R1082">_xlfn.IFS(Table1[[#This Row],[Asset Class]]&lt;&gt;"Local","y",R$11=$E1082,"y",Table1[[#This Row],[Asset Class]]="Local","")</f>
        <v>y</v>
      </c>
      <c r="S1082" s="358" t="str" cm="1">
        <f t="array" ref="S1082">_xlfn.IFS(Table1[[#This Row],[Asset Class]]&lt;&gt;"Local","y",S$11=$E1082,"y",Table1[[#This Row],[Asset Class]]="Local","")</f>
        <v>y</v>
      </c>
      <c r="U1082" s="109">
        <f>IF(Table1[[#This Row],[Asset Class]]&lt;&gt;"Local",0.25,IF(P1082="y",1,""))</f>
        <v>0.25</v>
      </c>
      <c r="V1082" s="435">
        <f>IF(Table1[[#This Row],[Asset Class]]&lt;&gt;"Local",0.25,IF(Q1082="y",1,""))</f>
        <v>0.25</v>
      </c>
      <c r="W1082" s="435">
        <f>IF(Table1[[#This Row],[Asset Class]]&lt;&gt;"Local",0.25,IF(R1082="y",1,""))</f>
        <v>0.25</v>
      </c>
      <c r="X1082" s="435">
        <f>IF(Table1[[#This Row],[Asset Class]]&lt;&gt;"Local",0.25,IF(S1082="y",1,""))</f>
        <v>0.25</v>
      </c>
      <c r="Y1082" s="109">
        <f t="shared" si="97"/>
        <v>1</v>
      </c>
      <c r="AA1082" s="274">
        <f t="shared" si="98"/>
        <v>5921891.5</v>
      </c>
      <c r="AB1082" s="275">
        <f t="shared" si="99"/>
        <v>5921891.5</v>
      </c>
      <c r="AC1082" s="275">
        <f t="shared" si="100"/>
        <v>5921891.5</v>
      </c>
      <c r="AD1082" s="275">
        <f t="shared" si="101"/>
        <v>5921891.5</v>
      </c>
      <c r="AE1082" s="276">
        <f t="shared" si="102"/>
        <v>23687566</v>
      </c>
    </row>
    <row r="1083" spans="2:31">
      <c r="B1083" s="227" t="s">
        <v>1831</v>
      </c>
      <c r="C1083" s="228" t="s">
        <v>1832</v>
      </c>
      <c r="D1083" s="228" t="s">
        <v>110</v>
      </c>
      <c r="E1083" s="228" t="s">
        <v>106</v>
      </c>
      <c r="F1083" s="258" t="s">
        <v>102</v>
      </c>
      <c r="G1083" s="374">
        <v>0.5</v>
      </c>
      <c r="H1083" s="377">
        <v>5107.5133337893049</v>
      </c>
      <c r="I1083" s="382">
        <v>111.62041035606889</v>
      </c>
      <c r="J1083" s="349">
        <f>Table1[[#This Row],[Embellishment Area (m2)]]*Table1[[#This Row],[Construction Unit Rate ($/m)]]*Table1[[#This Row],[Embellishment Area Factor]]</f>
        <v>285051.3671083278</v>
      </c>
      <c r="K1083" s="263">
        <v>10215.02666757861</v>
      </c>
      <c r="L1083" s="354">
        <v>66.125722619436161</v>
      </c>
      <c r="M1083" s="101">
        <f>Table1[[#This Row],[Size of land (m2)]]*Table1[[#This Row],[Land Unit Rate ($/m2)]]</f>
        <v>675476.01997044648</v>
      </c>
      <c r="N1083" s="261">
        <v>2021</v>
      </c>
      <c r="O1083" s="219">
        <f>ROUND(IF(Table1[[#This Row],[Valuation Year]]=2016,(Table1[[#This Row],[Total Construction Cost ($)]]+Table1[[#This Row],[Land Value]])*('General Input Sheet'!$G$38/'General Input Sheet'!$G$43),Table1[[#This Row],[Total Construction Cost ($)]]+Table1[[#This Row],[Land Value]]),0)</f>
        <v>960527</v>
      </c>
      <c r="P1083" s="139" t="str" cm="1">
        <f t="array" ref="P1083">_xlfn.IFS(Table1[[#This Row],[Asset Class]]&lt;&gt;"Local","y",P$11=$E1083,"y",Table1[[#This Row],[Asset Class]]="Local","")</f>
        <v>y</v>
      </c>
      <c r="Q1083" s="99" t="str" cm="1">
        <f t="array" ref="Q1083">_xlfn.IFS(Table1[[#This Row],[Asset Class]]&lt;&gt;"Local","y",Q$11=$E1083,"y",Table1[[#This Row],[Asset Class]]="Local","")</f>
        <v/>
      </c>
      <c r="R1083" s="99" t="str" cm="1">
        <f t="array" ref="R1083">_xlfn.IFS(Table1[[#This Row],[Asset Class]]&lt;&gt;"Local","y",R$11=$E1083,"y",Table1[[#This Row],[Asset Class]]="Local","")</f>
        <v/>
      </c>
      <c r="S1083" s="358" t="str" cm="1">
        <f t="array" ref="S1083">_xlfn.IFS(Table1[[#This Row],[Asset Class]]&lt;&gt;"Local","y",S$11=$E1083,"y",Table1[[#This Row],[Asset Class]]="Local","")</f>
        <v/>
      </c>
      <c r="U1083" s="109">
        <f>IF(Table1[[#This Row],[Asset Class]]&lt;&gt;"Local",0.25,IF(P1083="y",1,""))</f>
        <v>1</v>
      </c>
      <c r="V1083" s="435" t="str">
        <f>IF(Table1[[#This Row],[Asset Class]]&lt;&gt;"Local",0.25,IF(Q1083="y",1,""))</f>
        <v/>
      </c>
      <c r="W1083" s="435" t="str">
        <f>IF(Table1[[#This Row],[Asset Class]]&lt;&gt;"Local",0.25,IF(R1083="y",1,""))</f>
        <v/>
      </c>
      <c r="X1083" s="435" t="str">
        <f>IF(Table1[[#This Row],[Asset Class]]&lt;&gt;"Local",0.25,IF(S1083="y",1,""))</f>
        <v/>
      </c>
      <c r="Y1083" s="109">
        <f t="shared" si="97"/>
        <v>1</v>
      </c>
      <c r="AA1083" s="274">
        <f t="shared" si="98"/>
        <v>960527</v>
      </c>
      <c r="AB1083" s="275" t="str">
        <f t="shared" si="99"/>
        <v/>
      </c>
      <c r="AC1083" s="275" t="str">
        <f t="shared" si="100"/>
        <v/>
      </c>
      <c r="AD1083" s="275" t="str">
        <f t="shared" si="101"/>
        <v/>
      </c>
      <c r="AE1083" s="276">
        <f t="shared" si="102"/>
        <v>960527</v>
      </c>
    </row>
    <row r="1084" spans="2:31">
      <c r="B1084" s="227" t="s">
        <v>1833</v>
      </c>
      <c r="C1084" s="228" t="s">
        <v>1834</v>
      </c>
      <c r="D1084" s="228" t="s">
        <v>110</v>
      </c>
      <c r="E1084" s="228" t="s">
        <v>113</v>
      </c>
      <c r="F1084" s="258" t="s">
        <v>102</v>
      </c>
      <c r="G1084" s="374">
        <v>0.5</v>
      </c>
      <c r="H1084" s="377">
        <v>364.87878790031948</v>
      </c>
      <c r="I1084" s="382">
        <v>77.371645491830151</v>
      </c>
      <c r="J1084" s="349">
        <f>Table1[[#This Row],[Embellishment Area (m2)]]*Table1[[#This Row],[Construction Unit Rate ($/m)]]*Table1[[#This Row],[Embellishment Area Factor]]</f>
        <v>14115.636112456103</v>
      </c>
      <c r="K1084" s="263">
        <v>729.75757580063896</v>
      </c>
      <c r="L1084" s="354">
        <v>51.919695325664051</v>
      </c>
      <c r="M1084" s="101">
        <f>Table1[[#This Row],[Size of land (m2)]]*Table1[[#This Row],[Land Unit Rate ($/m2)]]</f>
        <v>37888.790997164368</v>
      </c>
      <c r="N1084" s="261">
        <v>2021</v>
      </c>
      <c r="O1084" s="219">
        <f>ROUND(IF(Table1[[#This Row],[Valuation Year]]=2016,(Table1[[#This Row],[Total Construction Cost ($)]]+Table1[[#This Row],[Land Value]])*('General Input Sheet'!$G$38/'General Input Sheet'!$G$43),Table1[[#This Row],[Total Construction Cost ($)]]+Table1[[#This Row],[Land Value]]),0)</f>
        <v>52004</v>
      </c>
      <c r="P1084" s="139" t="str" cm="1">
        <f t="array" ref="P1084">_xlfn.IFS(Table1[[#This Row],[Asset Class]]&lt;&gt;"Local","y",P$11=$E1084,"y",Table1[[#This Row],[Asset Class]]="Local","")</f>
        <v/>
      </c>
      <c r="Q1084" s="99" t="str" cm="1">
        <f t="array" ref="Q1084">_xlfn.IFS(Table1[[#This Row],[Asset Class]]&lt;&gt;"Local","y",Q$11=$E1084,"y",Table1[[#This Row],[Asset Class]]="Local","")</f>
        <v/>
      </c>
      <c r="R1084" s="99" t="str" cm="1">
        <f t="array" ref="R1084">_xlfn.IFS(Table1[[#This Row],[Asset Class]]&lt;&gt;"Local","y",R$11=$E1084,"y",Table1[[#This Row],[Asset Class]]="Local","")</f>
        <v/>
      </c>
      <c r="S1084" s="358" t="str" cm="1">
        <f t="array" ref="S1084">_xlfn.IFS(Table1[[#This Row],[Asset Class]]&lt;&gt;"Local","y",S$11=$E1084,"y",Table1[[#This Row],[Asset Class]]="Local","")</f>
        <v>y</v>
      </c>
      <c r="U1084" s="109" t="str">
        <f>IF(Table1[[#This Row],[Asset Class]]&lt;&gt;"Local",0.25,IF(P1084="y",1,""))</f>
        <v/>
      </c>
      <c r="V1084" s="435" t="str">
        <f>IF(Table1[[#This Row],[Asset Class]]&lt;&gt;"Local",0.25,IF(Q1084="y",1,""))</f>
        <v/>
      </c>
      <c r="W1084" s="435" t="str">
        <f>IF(Table1[[#This Row],[Asset Class]]&lt;&gt;"Local",0.25,IF(R1084="y",1,""))</f>
        <v/>
      </c>
      <c r="X1084" s="435">
        <f>IF(Table1[[#This Row],[Asset Class]]&lt;&gt;"Local",0.25,IF(S1084="y",1,""))</f>
        <v>1</v>
      </c>
      <c r="Y1084" s="109">
        <f t="shared" si="97"/>
        <v>1</v>
      </c>
      <c r="AA1084" s="274" t="str">
        <f t="shared" si="98"/>
        <v/>
      </c>
      <c r="AB1084" s="275" t="str">
        <f t="shared" si="99"/>
        <v/>
      </c>
      <c r="AC1084" s="275" t="str">
        <f t="shared" si="100"/>
        <v/>
      </c>
      <c r="AD1084" s="275">
        <f t="shared" si="101"/>
        <v>52004</v>
      </c>
      <c r="AE1084" s="276">
        <f t="shared" si="102"/>
        <v>52004</v>
      </c>
    </row>
    <row r="1085" spans="2:31">
      <c r="B1085" s="227" t="s">
        <v>1835</v>
      </c>
      <c r="C1085" s="228" t="s">
        <v>1836</v>
      </c>
      <c r="D1085" s="228" t="s">
        <v>105</v>
      </c>
      <c r="E1085" s="228" t="s">
        <v>142</v>
      </c>
      <c r="F1085" s="258" t="s">
        <v>102</v>
      </c>
      <c r="G1085" s="374">
        <v>0.5</v>
      </c>
      <c r="H1085" s="377">
        <v>11091.943270970605</v>
      </c>
      <c r="I1085" s="382">
        <v>406.79298511948269</v>
      </c>
      <c r="J1085" s="349">
        <f>Table1[[#This Row],[Embellishment Area (m2)]]*Table1[[#This Row],[Construction Unit Rate ($/m)]]*Table1[[#This Row],[Embellishment Area Factor]]</f>
        <v>2256062.3569870456</v>
      </c>
      <c r="K1085" s="263">
        <v>22183.88654194121</v>
      </c>
      <c r="L1085" s="354">
        <v>77.249060510664719</v>
      </c>
      <c r="M1085" s="101">
        <f>Table1[[#This Row],[Size of land (m2)]]*Table1[[#This Row],[Land Unit Rate ($/m2)]]</f>
        <v>1713684.3938401372</v>
      </c>
      <c r="N1085" s="261">
        <v>2021</v>
      </c>
      <c r="O1085" s="219">
        <f>ROUND(IF(Table1[[#This Row],[Valuation Year]]=2016,(Table1[[#This Row],[Total Construction Cost ($)]]+Table1[[#This Row],[Land Value]])*('General Input Sheet'!$G$38/'General Input Sheet'!$G$43),Table1[[#This Row],[Total Construction Cost ($)]]+Table1[[#This Row],[Land Value]]),0)</f>
        <v>3969747</v>
      </c>
      <c r="P1085" s="139" t="str" cm="1">
        <f t="array" ref="P1085">_xlfn.IFS(Table1[[#This Row],[Asset Class]]&lt;&gt;"Local","y",P$11=$E1085,"y",Table1[[#This Row],[Asset Class]]="Local","")</f>
        <v>y</v>
      </c>
      <c r="Q1085" s="99" t="str" cm="1">
        <f t="array" ref="Q1085">_xlfn.IFS(Table1[[#This Row],[Asset Class]]&lt;&gt;"Local","y",Q$11=$E1085,"y",Table1[[#This Row],[Asset Class]]="Local","")</f>
        <v>y</v>
      </c>
      <c r="R1085" s="99" t="str" cm="1">
        <f t="array" ref="R1085">_xlfn.IFS(Table1[[#This Row],[Asset Class]]&lt;&gt;"Local","y",R$11=$E1085,"y",Table1[[#This Row],[Asset Class]]="Local","")</f>
        <v>y</v>
      </c>
      <c r="S1085" s="358" t="str" cm="1">
        <f t="array" ref="S1085">_xlfn.IFS(Table1[[#This Row],[Asset Class]]&lt;&gt;"Local","y",S$11=$E1085,"y",Table1[[#This Row],[Asset Class]]="Local","")</f>
        <v>y</v>
      </c>
      <c r="U1085" s="109">
        <f>IF(Table1[[#This Row],[Asset Class]]&lt;&gt;"Local",0.25,IF(P1085="y",1,""))</f>
        <v>0.25</v>
      </c>
      <c r="V1085" s="435">
        <f>IF(Table1[[#This Row],[Asset Class]]&lt;&gt;"Local",0.25,IF(Q1085="y",1,""))</f>
        <v>0.25</v>
      </c>
      <c r="W1085" s="435">
        <f>IF(Table1[[#This Row],[Asset Class]]&lt;&gt;"Local",0.25,IF(R1085="y",1,""))</f>
        <v>0.25</v>
      </c>
      <c r="X1085" s="435">
        <f>IF(Table1[[#This Row],[Asset Class]]&lt;&gt;"Local",0.25,IF(S1085="y",1,""))</f>
        <v>0.25</v>
      </c>
      <c r="Y1085" s="109">
        <f t="shared" si="97"/>
        <v>1</v>
      </c>
      <c r="AA1085" s="274">
        <f t="shared" si="98"/>
        <v>992436.75</v>
      </c>
      <c r="AB1085" s="275">
        <f t="shared" si="99"/>
        <v>992436.75</v>
      </c>
      <c r="AC1085" s="275">
        <f t="shared" si="100"/>
        <v>992436.75</v>
      </c>
      <c r="AD1085" s="275">
        <f t="shared" si="101"/>
        <v>992436.75</v>
      </c>
      <c r="AE1085" s="276">
        <f t="shared" si="102"/>
        <v>3969747</v>
      </c>
    </row>
    <row r="1086" spans="2:31">
      <c r="B1086" s="227" t="s">
        <v>1835</v>
      </c>
      <c r="C1086" s="228" t="s">
        <v>1837</v>
      </c>
      <c r="D1086" s="228" t="s">
        <v>105</v>
      </c>
      <c r="E1086" s="228" t="s">
        <v>142</v>
      </c>
      <c r="F1086" s="258" t="s">
        <v>107</v>
      </c>
      <c r="G1086" s="374">
        <v>0.5</v>
      </c>
      <c r="H1086" s="377">
        <v>5306.1058256982751</v>
      </c>
      <c r="I1086" s="382">
        <v>406.79298511948269</v>
      </c>
      <c r="J1086" s="349">
        <f>Table1[[#This Row],[Embellishment Area (m2)]]*Table1[[#This Row],[Construction Unit Rate ($/m)]]*Table1[[#This Row],[Embellishment Area Factor]]</f>
        <v>1079243.3140978394</v>
      </c>
      <c r="K1086" s="263">
        <v>10612.21165139655</v>
      </c>
      <c r="L1086" s="354">
        <v>77.249060510664719</v>
      </c>
      <c r="M1086" s="101">
        <f>Table1[[#This Row],[Size of land (m2)]]*Table1[[#This Row],[Land Unit Rate ($/m2)]]</f>
        <v>819783.38001071324</v>
      </c>
      <c r="N1086" s="261">
        <v>2021</v>
      </c>
      <c r="O1086" s="219">
        <f>ROUND(IF(Table1[[#This Row],[Valuation Year]]=2016,(Table1[[#This Row],[Total Construction Cost ($)]]+Table1[[#This Row],[Land Value]])*('General Input Sheet'!$G$38/'General Input Sheet'!$G$43),Table1[[#This Row],[Total Construction Cost ($)]]+Table1[[#This Row],[Land Value]]),0)</f>
        <v>1899027</v>
      </c>
      <c r="P1086" s="139" t="str" cm="1">
        <f t="array" ref="P1086">_xlfn.IFS(Table1[[#This Row],[Asset Class]]&lt;&gt;"Local","y",P$11=$E1086,"y",Table1[[#This Row],[Asset Class]]="Local","")</f>
        <v>y</v>
      </c>
      <c r="Q1086" s="99" t="str" cm="1">
        <f t="array" ref="Q1086">_xlfn.IFS(Table1[[#This Row],[Asset Class]]&lt;&gt;"Local","y",Q$11=$E1086,"y",Table1[[#This Row],[Asset Class]]="Local","")</f>
        <v>y</v>
      </c>
      <c r="R1086" s="99" t="str" cm="1">
        <f t="array" ref="R1086">_xlfn.IFS(Table1[[#This Row],[Asset Class]]&lt;&gt;"Local","y",R$11=$E1086,"y",Table1[[#This Row],[Asset Class]]="Local","")</f>
        <v>y</v>
      </c>
      <c r="S1086" s="358" t="str" cm="1">
        <f t="array" ref="S1086">_xlfn.IFS(Table1[[#This Row],[Asset Class]]&lt;&gt;"Local","y",S$11=$E1086,"y",Table1[[#This Row],[Asset Class]]="Local","")</f>
        <v>y</v>
      </c>
      <c r="U1086" s="109">
        <f>IF(Table1[[#This Row],[Asset Class]]&lt;&gt;"Local",0.25,IF(P1086="y",1,""))</f>
        <v>0.25</v>
      </c>
      <c r="V1086" s="435">
        <f>IF(Table1[[#This Row],[Asset Class]]&lt;&gt;"Local",0.25,IF(Q1086="y",1,""))</f>
        <v>0.25</v>
      </c>
      <c r="W1086" s="435">
        <f>IF(Table1[[#This Row],[Asset Class]]&lt;&gt;"Local",0.25,IF(R1086="y",1,""))</f>
        <v>0.25</v>
      </c>
      <c r="X1086" s="435">
        <f>IF(Table1[[#This Row],[Asset Class]]&lt;&gt;"Local",0.25,IF(S1086="y",1,""))</f>
        <v>0.25</v>
      </c>
      <c r="Y1086" s="109">
        <f t="shared" si="97"/>
        <v>1</v>
      </c>
      <c r="AA1086" s="274">
        <f t="shared" si="98"/>
        <v>474756.75</v>
      </c>
      <c r="AB1086" s="275">
        <f t="shared" si="99"/>
        <v>474756.75</v>
      </c>
      <c r="AC1086" s="275">
        <f t="shared" si="100"/>
        <v>474756.75</v>
      </c>
      <c r="AD1086" s="275">
        <f t="shared" si="101"/>
        <v>474756.75</v>
      </c>
      <c r="AE1086" s="276">
        <f t="shared" si="102"/>
        <v>1899027</v>
      </c>
    </row>
    <row r="1087" spans="2:31">
      <c r="B1087" s="227" t="s">
        <v>1835</v>
      </c>
      <c r="C1087" s="228" t="s">
        <v>1838</v>
      </c>
      <c r="D1087" s="228" t="s">
        <v>105</v>
      </c>
      <c r="E1087" s="228" t="s">
        <v>142</v>
      </c>
      <c r="F1087" s="258" t="s">
        <v>135</v>
      </c>
      <c r="G1087" s="374">
        <v>0.5</v>
      </c>
      <c r="H1087" s="377">
        <v>50516.506759866803</v>
      </c>
      <c r="I1087" s="382">
        <v>406.79298511948269</v>
      </c>
      <c r="J1087" s="349">
        <f>Table1[[#This Row],[Embellishment Area (m2)]]*Table1[[#This Row],[Construction Unit Rate ($/m)]]*Table1[[#This Row],[Embellishment Area Factor]]</f>
        <v>10274880.291327372</v>
      </c>
      <c r="K1087" s="263">
        <v>101033.01351973361</v>
      </c>
      <c r="L1087" s="354">
        <v>77.249060510664719</v>
      </c>
      <c r="M1087" s="101">
        <f>Table1[[#This Row],[Size of land (m2)]]*Table1[[#This Row],[Land Unit Rate ($/m2)]]</f>
        <v>7804705.3749607084</v>
      </c>
      <c r="N1087" s="261">
        <v>2021</v>
      </c>
      <c r="O1087" s="219">
        <f>ROUND(IF(Table1[[#This Row],[Valuation Year]]=2016,(Table1[[#This Row],[Total Construction Cost ($)]]+Table1[[#This Row],[Land Value]])*('General Input Sheet'!$G$38/'General Input Sheet'!$G$43),Table1[[#This Row],[Total Construction Cost ($)]]+Table1[[#This Row],[Land Value]]),0)</f>
        <v>18079586</v>
      </c>
      <c r="P1087" s="139" t="str" cm="1">
        <f t="array" ref="P1087">_xlfn.IFS(Table1[[#This Row],[Asset Class]]&lt;&gt;"Local","y",P$11=$E1087,"y",Table1[[#This Row],[Asset Class]]="Local","")</f>
        <v>y</v>
      </c>
      <c r="Q1087" s="99" t="str" cm="1">
        <f t="array" ref="Q1087">_xlfn.IFS(Table1[[#This Row],[Asset Class]]&lt;&gt;"Local","y",Q$11=$E1087,"y",Table1[[#This Row],[Asset Class]]="Local","")</f>
        <v>y</v>
      </c>
      <c r="R1087" s="99" t="str" cm="1">
        <f t="array" ref="R1087">_xlfn.IFS(Table1[[#This Row],[Asset Class]]&lt;&gt;"Local","y",R$11=$E1087,"y",Table1[[#This Row],[Asset Class]]="Local","")</f>
        <v>y</v>
      </c>
      <c r="S1087" s="358" t="str" cm="1">
        <f t="array" ref="S1087">_xlfn.IFS(Table1[[#This Row],[Asset Class]]&lt;&gt;"Local","y",S$11=$E1087,"y",Table1[[#This Row],[Asset Class]]="Local","")</f>
        <v>y</v>
      </c>
      <c r="U1087" s="109">
        <f>IF(Table1[[#This Row],[Asset Class]]&lt;&gt;"Local",0.25,IF(P1087="y",1,""))</f>
        <v>0.25</v>
      </c>
      <c r="V1087" s="435">
        <f>IF(Table1[[#This Row],[Asset Class]]&lt;&gt;"Local",0.25,IF(Q1087="y",1,""))</f>
        <v>0.25</v>
      </c>
      <c r="W1087" s="435">
        <f>IF(Table1[[#This Row],[Asset Class]]&lt;&gt;"Local",0.25,IF(R1087="y",1,""))</f>
        <v>0.25</v>
      </c>
      <c r="X1087" s="435">
        <f>IF(Table1[[#This Row],[Asset Class]]&lt;&gt;"Local",0.25,IF(S1087="y",1,""))</f>
        <v>0.25</v>
      </c>
      <c r="Y1087" s="109">
        <f t="shared" si="97"/>
        <v>1</v>
      </c>
      <c r="AA1087" s="274">
        <f t="shared" si="98"/>
        <v>4519896.5</v>
      </c>
      <c r="AB1087" s="275">
        <f t="shared" si="99"/>
        <v>4519896.5</v>
      </c>
      <c r="AC1087" s="275">
        <f t="shared" si="100"/>
        <v>4519896.5</v>
      </c>
      <c r="AD1087" s="275">
        <f t="shared" si="101"/>
        <v>4519896.5</v>
      </c>
      <c r="AE1087" s="276">
        <f t="shared" si="102"/>
        <v>18079586</v>
      </c>
    </row>
    <row r="1088" spans="2:31">
      <c r="B1088" s="227" t="s">
        <v>1835</v>
      </c>
      <c r="C1088" s="228" t="s">
        <v>1839</v>
      </c>
      <c r="D1088" s="228" t="s">
        <v>105</v>
      </c>
      <c r="E1088" s="228" t="s">
        <v>142</v>
      </c>
      <c r="F1088" s="258" t="s">
        <v>102</v>
      </c>
      <c r="G1088" s="374">
        <v>0.5</v>
      </c>
      <c r="H1088" s="377">
        <v>53273.603629769103</v>
      </c>
      <c r="I1088" s="382">
        <v>406.79298511948269</v>
      </c>
      <c r="J1088" s="349">
        <f>Table1[[#This Row],[Embellishment Area (m2)]]*Table1[[#This Row],[Construction Unit Rate ($/m)]]*Table1[[#This Row],[Embellishment Area Factor]]</f>
        <v>10835664.124312941</v>
      </c>
      <c r="K1088" s="263">
        <v>106547.20725953821</v>
      </c>
      <c r="L1088" s="354">
        <v>77.249060510664719</v>
      </c>
      <c r="M1088" s="101">
        <f>Table1[[#This Row],[Size of land (m2)]]*Table1[[#This Row],[Land Unit Rate ($/m2)]]</f>
        <v>8230671.6608344018</v>
      </c>
      <c r="N1088" s="261">
        <v>2021</v>
      </c>
      <c r="O1088" s="219">
        <f>ROUND(IF(Table1[[#This Row],[Valuation Year]]=2016,(Table1[[#This Row],[Total Construction Cost ($)]]+Table1[[#This Row],[Land Value]])*('General Input Sheet'!$G$38/'General Input Sheet'!$G$43),Table1[[#This Row],[Total Construction Cost ($)]]+Table1[[#This Row],[Land Value]]),0)</f>
        <v>19066336</v>
      </c>
      <c r="P1088" s="139" t="str" cm="1">
        <f t="array" ref="P1088">_xlfn.IFS(Table1[[#This Row],[Asset Class]]&lt;&gt;"Local","y",P$11=$E1088,"y",Table1[[#This Row],[Asset Class]]="Local","")</f>
        <v>y</v>
      </c>
      <c r="Q1088" s="99" t="str" cm="1">
        <f t="array" ref="Q1088">_xlfn.IFS(Table1[[#This Row],[Asset Class]]&lt;&gt;"Local","y",Q$11=$E1088,"y",Table1[[#This Row],[Asset Class]]="Local","")</f>
        <v>y</v>
      </c>
      <c r="R1088" s="99" t="str" cm="1">
        <f t="array" ref="R1088">_xlfn.IFS(Table1[[#This Row],[Asset Class]]&lt;&gt;"Local","y",R$11=$E1088,"y",Table1[[#This Row],[Asset Class]]="Local","")</f>
        <v>y</v>
      </c>
      <c r="S1088" s="358" t="str" cm="1">
        <f t="array" ref="S1088">_xlfn.IFS(Table1[[#This Row],[Asset Class]]&lt;&gt;"Local","y",S$11=$E1088,"y",Table1[[#This Row],[Asset Class]]="Local","")</f>
        <v>y</v>
      </c>
      <c r="U1088" s="109">
        <f>IF(Table1[[#This Row],[Asset Class]]&lt;&gt;"Local",0.25,IF(P1088="y",1,""))</f>
        <v>0.25</v>
      </c>
      <c r="V1088" s="435">
        <f>IF(Table1[[#This Row],[Asset Class]]&lt;&gt;"Local",0.25,IF(Q1088="y",1,""))</f>
        <v>0.25</v>
      </c>
      <c r="W1088" s="435">
        <f>IF(Table1[[#This Row],[Asset Class]]&lt;&gt;"Local",0.25,IF(R1088="y",1,""))</f>
        <v>0.25</v>
      </c>
      <c r="X1088" s="435">
        <f>IF(Table1[[#This Row],[Asset Class]]&lt;&gt;"Local",0.25,IF(S1088="y",1,""))</f>
        <v>0.25</v>
      </c>
      <c r="Y1088" s="109">
        <f t="shared" si="97"/>
        <v>1</v>
      </c>
      <c r="AA1088" s="274">
        <f t="shared" si="98"/>
        <v>4766584</v>
      </c>
      <c r="AB1088" s="275">
        <f t="shared" si="99"/>
        <v>4766584</v>
      </c>
      <c r="AC1088" s="275">
        <f t="shared" si="100"/>
        <v>4766584</v>
      </c>
      <c r="AD1088" s="275">
        <f t="shared" si="101"/>
        <v>4766584</v>
      </c>
      <c r="AE1088" s="276">
        <f t="shared" si="102"/>
        <v>19066336</v>
      </c>
    </row>
    <row r="1089" spans="2:31">
      <c r="B1089" s="227" t="s">
        <v>1835</v>
      </c>
      <c r="C1089" s="228" t="s">
        <v>1840</v>
      </c>
      <c r="D1089" s="228" t="s">
        <v>105</v>
      </c>
      <c r="E1089" s="228" t="s">
        <v>142</v>
      </c>
      <c r="F1089" s="258" t="s">
        <v>107</v>
      </c>
      <c r="G1089" s="374">
        <v>0.5</v>
      </c>
      <c r="H1089" s="377">
        <v>1864.3661140225336</v>
      </c>
      <c r="I1089" s="382">
        <v>406.79298511948269</v>
      </c>
      <c r="J1089" s="349">
        <f>Table1[[#This Row],[Embellishment Area (m2)]]*Table1[[#This Row],[Construction Unit Rate ($/m)]]*Table1[[#This Row],[Embellishment Area Factor]]</f>
        <v>379205.52843941812</v>
      </c>
      <c r="K1089" s="263">
        <v>3728.7322280450671</v>
      </c>
      <c r="L1089" s="354">
        <v>77.249060510664719</v>
      </c>
      <c r="M1089" s="101">
        <f>Table1[[#This Row],[Size of land (m2)]]*Table1[[#This Row],[Land Unit Rate ($/m2)]]</f>
        <v>288041.06151231908</v>
      </c>
      <c r="N1089" s="261">
        <v>2021</v>
      </c>
      <c r="O1089" s="219">
        <f>ROUND(IF(Table1[[#This Row],[Valuation Year]]=2016,(Table1[[#This Row],[Total Construction Cost ($)]]+Table1[[#This Row],[Land Value]])*('General Input Sheet'!$G$38/'General Input Sheet'!$G$43),Table1[[#This Row],[Total Construction Cost ($)]]+Table1[[#This Row],[Land Value]]),0)</f>
        <v>667247</v>
      </c>
      <c r="P1089" s="139" t="str" cm="1">
        <f t="array" ref="P1089">_xlfn.IFS(Table1[[#This Row],[Asset Class]]&lt;&gt;"Local","y",P$11=$E1089,"y",Table1[[#This Row],[Asset Class]]="Local","")</f>
        <v>y</v>
      </c>
      <c r="Q1089" s="99" t="str" cm="1">
        <f t="array" ref="Q1089">_xlfn.IFS(Table1[[#This Row],[Asset Class]]&lt;&gt;"Local","y",Q$11=$E1089,"y",Table1[[#This Row],[Asset Class]]="Local","")</f>
        <v>y</v>
      </c>
      <c r="R1089" s="99" t="str" cm="1">
        <f t="array" ref="R1089">_xlfn.IFS(Table1[[#This Row],[Asset Class]]&lt;&gt;"Local","y",R$11=$E1089,"y",Table1[[#This Row],[Asset Class]]="Local","")</f>
        <v>y</v>
      </c>
      <c r="S1089" s="358" t="str" cm="1">
        <f t="array" ref="S1089">_xlfn.IFS(Table1[[#This Row],[Asset Class]]&lt;&gt;"Local","y",S$11=$E1089,"y",Table1[[#This Row],[Asset Class]]="Local","")</f>
        <v>y</v>
      </c>
      <c r="U1089" s="109">
        <f>IF(Table1[[#This Row],[Asset Class]]&lt;&gt;"Local",0.25,IF(P1089="y",1,""))</f>
        <v>0.25</v>
      </c>
      <c r="V1089" s="435">
        <f>IF(Table1[[#This Row],[Asset Class]]&lt;&gt;"Local",0.25,IF(Q1089="y",1,""))</f>
        <v>0.25</v>
      </c>
      <c r="W1089" s="435">
        <f>IF(Table1[[#This Row],[Asset Class]]&lt;&gt;"Local",0.25,IF(R1089="y",1,""))</f>
        <v>0.25</v>
      </c>
      <c r="X1089" s="435">
        <f>IF(Table1[[#This Row],[Asset Class]]&lt;&gt;"Local",0.25,IF(S1089="y",1,""))</f>
        <v>0.25</v>
      </c>
      <c r="Y1089" s="109">
        <f t="shared" si="97"/>
        <v>1</v>
      </c>
      <c r="AA1089" s="274">
        <f t="shared" si="98"/>
        <v>166811.75</v>
      </c>
      <c r="AB1089" s="275">
        <f t="shared" si="99"/>
        <v>166811.75</v>
      </c>
      <c r="AC1089" s="275">
        <f t="shared" si="100"/>
        <v>166811.75</v>
      </c>
      <c r="AD1089" s="275">
        <f t="shared" si="101"/>
        <v>166811.75</v>
      </c>
      <c r="AE1089" s="276">
        <f t="shared" si="102"/>
        <v>667247</v>
      </c>
    </row>
    <row r="1090" spans="2:31">
      <c r="B1090" s="227" t="s">
        <v>1835</v>
      </c>
      <c r="C1090" s="228" t="s">
        <v>1841</v>
      </c>
      <c r="D1090" s="228" t="s">
        <v>105</v>
      </c>
      <c r="E1090" s="228" t="s">
        <v>142</v>
      </c>
      <c r="F1090" s="258" t="s">
        <v>135</v>
      </c>
      <c r="G1090" s="374">
        <v>0.5</v>
      </c>
      <c r="H1090" s="377">
        <v>14838.310418033616</v>
      </c>
      <c r="I1090" s="382">
        <v>406.79298511948269</v>
      </c>
      <c r="J1090" s="349">
        <f>Table1[[#This Row],[Embellishment Area (m2)]]*Table1[[#This Row],[Construction Unit Rate ($/m)]]*Table1[[#This Row],[Embellishment Area Factor]]</f>
        <v>3018060.294540707</v>
      </c>
      <c r="K1090" s="263">
        <v>29676.620836067232</v>
      </c>
      <c r="L1090" s="354">
        <v>77.249060510664719</v>
      </c>
      <c r="M1090" s="101">
        <f>Table1[[#This Row],[Size of land (m2)]]*Table1[[#This Row],[Land Unit Rate ($/m2)]]</f>
        <v>2292491.078717411</v>
      </c>
      <c r="N1090" s="261">
        <v>2021</v>
      </c>
      <c r="O1090" s="219">
        <f>ROUND(IF(Table1[[#This Row],[Valuation Year]]=2016,(Table1[[#This Row],[Total Construction Cost ($)]]+Table1[[#This Row],[Land Value]])*('General Input Sheet'!$G$38/'General Input Sheet'!$G$43),Table1[[#This Row],[Total Construction Cost ($)]]+Table1[[#This Row],[Land Value]]),0)</f>
        <v>5310551</v>
      </c>
      <c r="P1090" s="139" t="str" cm="1">
        <f t="array" ref="P1090">_xlfn.IFS(Table1[[#This Row],[Asset Class]]&lt;&gt;"Local","y",P$11=$E1090,"y",Table1[[#This Row],[Asset Class]]="Local","")</f>
        <v>y</v>
      </c>
      <c r="Q1090" s="99" t="str" cm="1">
        <f t="array" ref="Q1090">_xlfn.IFS(Table1[[#This Row],[Asset Class]]&lt;&gt;"Local","y",Q$11=$E1090,"y",Table1[[#This Row],[Asset Class]]="Local","")</f>
        <v>y</v>
      </c>
      <c r="R1090" s="99" t="str" cm="1">
        <f t="array" ref="R1090">_xlfn.IFS(Table1[[#This Row],[Asset Class]]&lt;&gt;"Local","y",R$11=$E1090,"y",Table1[[#This Row],[Asset Class]]="Local","")</f>
        <v>y</v>
      </c>
      <c r="S1090" s="358" t="str" cm="1">
        <f t="array" ref="S1090">_xlfn.IFS(Table1[[#This Row],[Asset Class]]&lt;&gt;"Local","y",S$11=$E1090,"y",Table1[[#This Row],[Asset Class]]="Local","")</f>
        <v>y</v>
      </c>
      <c r="U1090" s="109">
        <f>IF(Table1[[#This Row],[Asset Class]]&lt;&gt;"Local",0.25,IF(P1090="y",1,""))</f>
        <v>0.25</v>
      </c>
      <c r="V1090" s="435">
        <f>IF(Table1[[#This Row],[Asset Class]]&lt;&gt;"Local",0.25,IF(Q1090="y",1,""))</f>
        <v>0.25</v>
      </c>
      <c r="W1090" s="435">
        <f>IF(Table1[[#This Row],[Asset Class]]&lt;&gt;"Local",0.25,IF(R1090="y",1,""))</f>
        <v>0.25</v>
      </c>
      <c r="X1090" s="435">
        <f>IF(Table1[[#This Row],[Asset Class]]&lt;&gt;"Local",0.25,IF(S1090="y",1,""))</f>
        <v>0.25</v>
      </c>
      <c r="Y1090" s="109">
        <f t="shared" si="97"/>
        <v>1</v>
      </c>
      <c r="AA1090" s="274">
        <f t="shared" si="98"/>
        <v>1327637.75</v>
      </c>
      <c r="AB1090" s="275">
        <f t="shared" si="99"/>
        <v>1327637.75</v>
      </c>
      <c r="AC1090" s="275">
        <f t="shared" si="100"/>
        <v>1327637.75</v>
      </c>
      <c r="AD1090" s="275">
        <f t="shared" si="101"/>
        <v>1327637.75</v>
      </c>
      <c r="AE1090" s="276">
        <f t="shared" si="102"/>
        <v>5310551</v>
      </c>
    </row>
    <row r="1091" spans="2:31">
      <c r="B1091" s="227" t="s">
        <v>1842</v>
      </c>
      <c r="C1091" s="228" t="s">
        <v>1843</v>
      </c>
      <c r="D1091" s="228" t="s">
        <v>110</v>
      </c>
      <c r="E1091" s="228" t="s">
        <v>101</v>
      </c>
      <c r="F1091" s="258" t="s">
        <v>102</v>
      </c>
      <c r="G1091" s="374">
        <v>0.5</v>
      </c>
      <c r="H1091" s="377">
        <v>11494.34649547351</v>
      </c>
      <c r="I1091" s="382">
        <v>143.96305955739601</v>
      </c>
      <c r="J1091" s="349">
        <f>Table1[[#This Row],[Embellishment Area (m2)]]*Table1[[#This Row],[Construction Unit Rate ($/m)]]*Table1[[#This Row],[Embellishment Area Factor]]</f>
        <v>827380.64455059951</v>
      </c>
      <c r="K1091" s="263">
        <v>22988.69299094702</v>
      </c>
      <c r="L1091" s="354">
        <v>39.027494808321961</v>
      </c>
      <c r="M1091" s="101">
        <f>Table1[[#This Row],[Size of land (m2)]]*Table1[[#This Row],[Land Unit Rate ($/m2)]]</f>
        <v>897191.09635429224</v>
      </c>
      <c r="N1091" s="261">
        <v>2021</v>
      </c>
      <c r="O1091" s="219">
        <f>ROUND(IF(Table1[[#This Row],[Valuation Year]]=2016,(Table1[[#This Row],[Total Construction Cost ($)]]+Table1[[#This Row],[Land Value]])*('General Input Sheet'!$G$38/'General Input Sheet'!$G$43),Table1[[#This Row],[Total Construction Cost ($)]]+Table1[[#This Row],[Land Value]]),0)</f>
        <v>1724572</v>
      </c>
      <c r="P1091" s="139" t="str" cm="1">
        <f t="array" ref="P1091">_xlfn.IFS(Table1[[#This Row],[Asset Class]]&lt;&gt;"Local","y",P$11=$E1091,"y",Table1[[#This Row],[Asset Class]]="Local","")</f>
        <v/>
      </c>
      <c r="Q1091" s="99" t="str" cm="1">
        <f t="array" ref="Q1091">_xlfn.IFS(Table1[[#This Row],[Asset Class]]&lt;&gt;"Local","y",Q$11=$E1091,"y",Table1[[#This Row],[Asset Class]]="Local","")</f>
        <v/>
      </c>
      <c r="R1091" s="99" t="str" cm="1">
        <f t="array" ref="R1091">_xlfn.IFS(Table1[[#This Row],[Asset Class]]&lt;&gt;"Local","y",R$11=$E1091,"y",Table1[[#This Row],[Asset Class]]="Local","")</f>
        <v>y</v>
      </c>
      <c r="S1091" s="358" t="str" cm="1">
        <f t="array" ref="S1091">_xlfn.IFS(Table1[[#This Row],[Asset Class]]&lt;&gt;"Local","y",S$11=$E1091,"y",Table1[[#This Row],[Asset Class]]="Local","")</f>
        <v/>
      </c>
      <c r="U1091" s="109" t="str">
        <f>IF(Table1[[#This Row],[Asset Class]]&lt;&gt;"Local",0.25,IF(P1091="y",1,""))</f>
        <v/>
      </c>
      <c r="V1091" s="435" t="str">
        <f>IF(Table1[[#This Row],[Asset Class]]&lt;&gt;"Local",0.25,IF(Q1091="y",1,""))</f>
        <v/>
      </c>
      <c r="W1091" s="435">
        <f>IF(Table1[[#This Row],[Asset Class]]&lt;&gt;"Local",0.25,IF(R1091="y",1,""))</f>
        <v>1</v>
      </c>
      <c r="X1091" s="435" t="str">
        <f>IF(Table1[[#This Row],[Asset Class]]&lt;&gt;"Local",0.25,IF(S1091="y",1,""))</f>
        <v/>
      </c>
      <c r="Y1091" s="109">
        <f t="shared" si="97"/>
        <v>1</v>
      </c>
      <c r="AA1091" s="274" t="str">
        <f t="shared" si="98"/>
        <v/>
      </c>
      <c r="AB1091" s="275" t="str">
        <f t="shared" si="99"/>
        <v/>
      </c>
      <c r="AC1091" s="275">
        <f t="shared" si="100"/>
        <v>1724572</v>
      </c>
      <c r="AD1091" s="275" t="str">
        <f t="shared" si="101"/>
        <v/>
      </c>
      <c r="AE1091" s="276">
        <f t="shared" si="102"/>
        <v>1724572</v>
      </c>
    </row>
    <row r="1092" spans="2:31">
      <c r="B1092" s="227" t="s">
        <v>1844</v>
      </c>
      <c r="C1092" s="228" t="s">
        <v>1845</v>
      </c>
      <c r="D1092" s="228" t="s">
        <v>105</v>
      </c>
      <c r="E1092" s="228" t="s">
        <v>106</v>
      </c>
      <c r="F1092" s="258" t="s">
        <v>107</v>
      </c>
      <c r="G1092" s="374">
        <v>0.5</v>
      </c>
      <c r="H1092" s="377">
        <v>8790.9393146580405</v>
      </c>
      <c r="I1092" s="382">
        <v>295.91815694928124</v>
      </c>
      <c r="J1092" s="349">
        <f>Table1[[#This Row],[Embellishment Area (m2)]]*Table1[[#This Row],[Construction Unit Rate ($/m)]]*Table1[[#This Row],[Embellishment Area Factor]]</f>
        <v>1300699.2799232923</v>
      </c>
      <c r="K1092" s="263">
        <v>17581.878629316081</v>
      </c>
      <c r="L1092" s="354">
        <v>157.26221918381682</v>
      </c>
      <c r="M1092" s="101">
        <f>Table1[[#This Row],[Size of land (m2)]]*Table1[[#This Row],[Land Unit Rate ($/m2)]]</f>
        <v>2764965.2506667706</v>
      </c>
      <c r="N1092" s="261">
        <v>2021</v>
      </c>
      <c r="O1092" s="219">
        <f>ROUND(IF(Table1[[#This Row],[Valuation Year]]=2016,(Table1[[#This Row],[Total Construction Cost ($)]]+Table1[[#This Row],[Land Value]])*('General Input Sheet'!$G$38/'General Input Sheet'!$G$43),Table1[[#This Row],[Total Construction Cost ($)]]+Table1[[#This Row],[Land Value]]),0)</f>
        <v>4065665</v>
      </c>
      <c r="P1092" s="139" t="str" cm="1">
        <f t="array" ref="P1092">_xlfn.IFS(Table1[[#This Row],[Asset Class]]&lt;&gt;"Local","y",P$11=$E1092,"y",Table1[[#This Row],[Asset Class]]="Local","")</f>
        <v>y</v>
      </c>
      <c r="Q1092" s="99" t="str" cm="1">
        <f t="array" ref="Q1092">_xlfn.IFS(Table1[[#This Row],[Asset Class]]&lt;&gt;"Local","y",Q$11=$E1092,"y",Table1[[#This Row],[Asset Class]]="Local","")</f>
        <v>y</v>
      </c>
      <c r="R1092" s="99" t="str" cm="1">
        <f t="array" ref="R1092">_xlfn.IFS(Table1[[#This Row],[Asset Class]]&lt;&gt;"Local","y",R$11=$E1092,"y",Table1[[#This Row],[Asset Class]]="Local","")</f>
        <v>y</v>
      </c>
      <c r="S1092" s="358" t="str" cm="1">
        <f t="array" ref="S1092">_xlfn.IFS(Table1[[#This Row],[Asset Class]]&lt;&gt;"Local","y",S$11=$E1092,"y",Table1[[#This Row],[Asset Class]]="Local","")</f>
        <v>y</v>
      </c>
      <c r="U1092" s="109">
        <f>IF(Table1[[#This Row],[Asset Class]]&lt;&gt;"Local",0.25,IF(P1092="y",1,""))</f>
        <v>0.25</v>
      </c>
      <c r="V1092" s="435">
        <f>IF(Table1[[#This Row],[Asset Class]]&lt;&gt;"Local",0.25,IF(Q1092="y",1,""))</f>
        <v>0.25</v>
      </c>
      <c r="W1092" s="435">
        <f>IF(Table1[[#This Row],[Asset Class]]&lt;&gt;"Local",0.25,IF(R1092="y",1,""))</f>
        <v>0.25</v>
      </c>
      <c r="X1092" s="435">
        <f>IF(Table1[[#This Row],[Asset Class]]&lt;&gt;"Local",0.25,IF(S1092="y",1,""))</f>
        <v>0.25</v>
      </c>
      <c r="Y1092" s="109">
        <f t="shared" si="97"/>
        <v>1</v>
      </c>
      <c r="AA1092" s="274">
        <f t="shared" si="98"/>
        <v>1016416.25</v>
      </c>
      <c r="AB1092" s="275">
        <f t="shared" si="99"/>
        <v>1016416.25</v>
      </c>
      <c r="AC1092" s="275">
        <f t="shared" si="100"/>
        <v>1016416.25</v>
      </c>
      <c r="AD1092" s="275">
        <f t="shared" si="101"/>
        <v>1016416.25</v>
      </c>
      <c r="AE1092" s="276">
        <f t="shared" si="102"/>
        <v>4065665</v>
      </c>
    </row>
    <row r="1093" spans="2:31">
      <c r="B1093" s="227" t="s">
        <v>1846</v>
      </c>
      <c r="C1093" s="228" t="s">
        <v>1847</v>
      </c>
      <c r="D1093" s="228" t="s">
        <v>100</v>
      </c>
      <c r="E1093" s="228" t="s">
        <v>113</v>
      </c>
      <c r="F1093" s="258" t="s">
        <v>376</v>
      </c>
      <c r="G1093" s="374">
        <v>0.5</v>
      </c>
      <c r="H1093" s="377">
        <v>286096.55241417122</v>
      </c>
      <c r="I1093" s="382">
        <v>557.40114642261381</v>
      </c>
      <c r="J1093" s="349">
        <f>Table1[[#This Row],[Embellishment Area (m2)]]*Table1[[#This Row],[Construction Unit Rate ($/m)]]*Table1[[#This Row],[Embellishment Area Factor]]</f>
        <v>79735273.151608229</v>
      </c>
      <c r="K1093" s="263">
        <v>572193.10482834245</v>
      </c>
      <c r="L1093" s="354">
        <v>132.99262744440287</v>
      </c>
      <c r="M1093" s="101">
        <f>Table1[[#This Row],[Size of land (m2)]]*Table1[[#This Row],[Land Unit Rate ($/m2)]]</f>
        <v>76097464.416691899</v>
      </c>
      <c r="N1093" s="261">
        <v>2021</v>
      </c>
      <c r="O1093" s="219">
        <f>ROUND(IF(Table1[[#This Row],[Valuation Year]]=2016,(Table1[[#This Row],[Total Construction Cost ($)]]+Table1[[#This Row],[Land Value]])*('General Input Sheet'!$G$38/'General Input Sheet'!$G$43),Table1[[#This Row],[Total Construction Cost ($)]]+Table1[[#This Row],[Land Value]]),0)</f>
        <v>155832738</v>
      </c>
      <c r="P1093" s="139" t="str" cm="1">
        <f t="array" ref="P1093">_xlfn.IFS(Table1[[#This Row],[Asset Class]]&lt;&gt;"Local","y",P$11=$E1093,"y",Table1[[#This Row],[Asset Class]]="Local","")</f>
        <v>y</v>
      </c>
      <c r="Q1093" s="99" t="str" cm="1">
        <f t="array" ref="Q1093">_xlfn.IFS(Table1[[#This Row],[Asset Class]]&lt;&gt;"Local","y",Q$11=$E1093,"y",Table1[[#This Row],[Asset Class]]="Local","")</f>
        <v>y</v>
      </c>
      <c r="R1093" s="99" t="str" cm="1">
        <f t="array" ref="R1093">_xlfn.IFS(Table1[[#This Row],[Asset Class]]&lt;&gt;"Local","y",R$11=$E1093,"y",Table1[[#This Row],[Asset Class]]="Local","")</f>
        <v>y</v>
      </c>
      <c r="S1093" s="358" t="str" cm="1">
        <f t="array" ref="S1093">_xlfn.IFS(Table1[[#This Row],[Asset Class]]&lt;&gt;"Local","y",S$11=$E1093,"y",Table1[[#This Row],[Asset Class]]="Local","")</f>
        <v>y</v>
      </c>
      <c r="U1093" s="109">
        <f>IF(Table1[[#This Row],[Asset Class]]&lt;&gt;"Local",0.25,IF(P1093="y",1,""))</f>
        <v>0.25</v>
      </c>
      <c r="V1093" s="435">
        <f>IF(Table1[[#This Row],[Asset Class]]&lt;&gt;"Local",0.25,IF(Q1093="y",1,""))</f>
        <v>0.25</v>
      </c>
      <c r="W1093" s="435">
        <f>IF(Table1[[#This Row],[Asset Class]]&lt;&gt;"Local",0.25,IF(R1093="y",1,""))</f>
        <v>0.25</v>
      </c>
      <c r="X1093" s="435">
        <f>IF(Table1[[#This Row],[Asset Class]]&lt;&gt;"Local",0.25,IF(S1093="y",1,""))</f>
        <v>0.25</v>
      </c>
      <c r="Y1093" s="109">
        <f t="shared" si="97"/>
        <v>1</v>
      </c>
      <c r="AA1093" s="274">
        <f t="shared" si="98"/>
        <v>38958184.5</v>
      </c>
      <c r="AB1093" s="275">
        <f t="shared" si="99"/>
        <v>38958184.5</v>
      </c>
      <c r="AC1093" s="275">
        <f t="shared" si="100"/>
        <v>38958184.5</v>
      </c>
      <c r="AD1093" s="275">
        <f t="shared" si="101"/>
        <v>38958184.5</v>
      </c>
      <c r="AE1093" s="276">
        <f t="shared" si="102"/>
        <v>155832738</v>
      </c>
    </row>
    <row r="1094" spans="2:31">
      <c r="B1094" s="227" t="s">
        <v>1848</v>
      </c>
      <c r="C1094" s="228" t="s">
        <v>1849</v>
      </c>
      <c r="D1094" s="228" t="s">
        <v>110</v>
      </c>
      <c r="E1094" s="228" t="s">
        <v>142</v>
      </c>
      <c r="F1094" s="258" t="s">
        <v>102</v>
      </c>
      <c r="G1094" s="374">
        <v>0.5</v>
      </c>
      <c r="H1094" s="377">
        <v>1444.745933894781</v>
      </c>
      <c r="I1094" s="382">
        <v>115.6419902144599</v>
      </c>
      <c r="J1094" s="349">
        <f>Table1[[#This Row],[Embellishment Area (m2)]]*Table1[[#This Row],[Construction Unit Rate ($/m)]]*Table1[[#This Row],[Embellishment Area Factor]]</f>
        <v>83536.647574920498</v>
      </c>
      <c r="K1094" s="263">
        <v>2889.4918677895621</v>
      </c>
      <c r="L1094" s="354">
        <v>85.331826959272703</v>
      </c>
      <c r="M1094" s="101">
        <f>Table1[[#This Row],[Size of land (m2)]]*Table1[[#This Row],[Land Unit Rate ($/m2)]]</f>
        <v>246565.62006244459</v>
      </c>
      <c r="N1094" s="261">
        <v>2021</v>
      </c>
      <c r="O1094" s="219">
        <f>ROUND(IF(Table1[[#This Row],[Valuation Year]]=2016,(Table1[[#This Row],[Total Construction Cost ($)]]+Table1[[#This Row],[Land Value]])*('General Input Sheet'!$G$38/'General Input Sheet'!$G$43),Table1[[#This Row],[Total Construction Cost ($)]]+Table1[[#This Row],[Land Value]]),0)</f>
        <v>330102</v>
      </c>
      <c r="P1094" s="139" t="str" cm="1">
        <f t="array" ref="P1094">_xlfn.IFS(Table1[[#This Row],[Asset Class]]&lt;&gt;"Local","y",P$11=$E1094,"y",Table1[[#This Row],[Asset Class]]="Local","")</f>
        <v/>
      </c>
      <c r="Q1094" s="99" t="str" cm="1">
        <f t="array" ref="Q1094">_xlfn.IFS(Table1[[#This Row],[Asset Class]]&lt;&gt;"Local","y",Q$11=$E1094,"y",Table1[[#This Row],[Asset Class]]="Local","")</f>
        <v>y</v>
      </c>
      <c r="R1094" s="99" t="str" cm="1">
        <f t="array" ref="R1094">_xlfn.IFS(Table1[[#This Row],[Asset Class]]&lt;&gt;"Local","y",R$11=$E1094,"y",Table1[[#This Row],[Asset Class]]="Local","")</f>
        <v/>
      </c>
      <c r="S1094" s="358" t="str" cm="1">
        <f t="array" ref="S1094">_xlfn.IFS(Table1[[#This Row],[Asset Class]]&lt;&gt;"Local","y",S$11=$E1094,"y",Table1[[#This Row],[Asset Class]]="Local","")</f>
        <v/>
      </c>
      <c r="U1094" s="109" t="str">
        <f>IF(Table1[[#This Row],[Asset Class]]&lt;&gt;"Local",0.25,IF(P1094="y",1,""))</f>
        <v/>
      </c>
      <c r="V1094" s="435">
        <f>IF(Table1[[#This Row],[Asset Class]]&lt;&gt;"Local",0.25,IF(Q1094="y",1,""))</f>
        <v>1</v>
      </c>
      <c r="W1094" s="435" t="str">
        <f>IF(Table1[[#This Row],[Asset Class]]&lt;&gt;"Local",0.25,IF(R1094="y",1,""))</f>
        <v/>
      </c>
      <c r="X1094" s="435" t="str">
        <f>IF(Table1[[#This Row],[Asset Class]]&lt;&gt;"Local",0.25,IF(S1094="y",1,""))</f>
        <v/>
      </c>
      <c r="Y1094" s="109">
        <f t="shared" si="97"/>
        <v>1</v>
      </c>
      <c r="AA1094" s="274" t="str">
        <f t="shared" si="98"/>
        <v/>
      </c>
      <c r="AB1094" s="275">
        <f t="shared" si="99"/>
        <v>330102</v>
      </c>
      <c r="AC1094" s="275" t="str">
        <f t="shared" si="100"/>
        <v/>
      </c>
      <c r="AD1094" s="275" t="str">
        <f t="shared" si="101"/>
        <v/>
      </c>
      <c r="AE1094" s="276">
        <f t="shared" si="102"/>
        <v>330102</v>
      </c>
    </row>
    <row r="1095" spans="2:31">
      <c r="B1095" s="227" t="s">
        <v>1850</v>
      </c>
      <c r="C1095" s="228" t="s">
        <v>1851</v>
      </c>
      <c r="D1095" s="228" t="s">
        <v>110</v>
      </c>
      <c r="E1095" s="228" t="s">
        <v>142</v>
      </c>
      <c r="F1095" s="258" t="s">
        <v>102</v>
      </c>
      <c r="G1095" s="374">
        <v>0.5</v>
      </c>
      <c r="H1095" s="377">
        <v>6403.8193650469902</v>
      </c>
      <c r="I1095" s="382">
        <v>115.6419902144599</v>
      </c>
      <c r="J1095" s="349">
        <f>Table1[[#This Row],[Embellishment Area (m2)]]*Table1[[#This Row],[Construction Unit Rate ($/m)]]*Table1[[#This Row],[Embellishment Area Factor]]</f>
        <v>370275.20817396638</v>
      </c>
      <c r="K1095" s="263">
        <v>12807.63873009398</v>
      </c>
      <c r="L1095" s="354">
        <v>85.331826959272703</v>
      </c>
      <c r="M1095" s="101">
        <f>Table1[[#This Row],[Size of land (m2)]]*Table1[[#This Row],[Land Unit Rate ($/m2)]]</f>
        <v>1092899.2118732587</v>
      </c>
      <c r="N1095" s="261">
        <v>2021</v>
      </c>
      <c r="O1095" s="219">
        <f>ROUND(IF(Table1[[#This Row],[Valuation Year]]=2016,(Table1[[#This Row],[Total Construction Cost ($)]]+Table1[[#This Row],[Land Value]])*('General Input Sheet'!$G$38/'General Input Sheet'!$G$43),Table1[[#This Row],[Total Construction Cost ($)]]+Table1[[#This Row],[Land Value]]),0)</f>
        <v>1463174</v>
      </c>
      <c r="P1095" s="139" t="str" cm="1">
        <f t="array" ref="P1095">_xlfn.IFS(Table1[[#This Row],[Asset Class]]&lt;&gt;"Local","y",P$11=$E1095,"y",Table1[[#This Row],[Asset Class]]="Local","")</f>
        <v/>
      </c>
      <c r="Q1095" s="99" t="str" cm="1">
        <f t="array" ref="Q1095">_xlfn.IFS(Table1[[#This Row],[Asset Class]]&lt;&gt;"Local","y",Q$11=$E1095,"y",Table1[[#This Row],[Asset Class]]="Local","")</f>
        <v>y</v>
      </c>
      <c r="R1095" s="99" t="str" cm="1">
        <f t="array" ref="R1095">_xlfn.IFS(Table1[[#This Row],[Asset Class]]&lt;&gt;"Local","y",R$11=$E1095,"y",Table1[[#This Row],[Asset Class]]="Local","")</f>
        <v/>
      </c>
      <c r="S1095" s="358" t="str" cm="1">
        <f t="array" ref="S1095">_xlfn.IFS(Table1[[#This Row],[Asset Class]]&lt;&gt;"Local","y",S$11=$E1095,"y",Table1[[#This Row],[Asset Class]]="Local","")</f>
        <v/>
      </c>
      <c r="U1095" s="109" t="str">
        <f>IF(Table1[[#This Row],[Asset Class]]&lt;&gt;"Local",0.25,IF(P1095="y",1,""))</f>
        <v/>
      </c>
      <c r="V1095" s="435">
        <f>IF(Table1[[#This Row],[Asset Class]]&lt;&gt;"Local",0.25,IF(Q1095="y",1,""))</f>
        <v>1</v>
      </c>
      <c r="W1095" s="435" t="str">
        <f>IF(Table1[[#This Row],[Asset Class]]&lt;&gt;"Local",0.25,IF(R1095="y",1,""))</f>
        <v/>
      </c>
      <c r="X1095" s="435" t="str">
        <f>IF(Table1[[#This Row],[Asset Class]]&lt;&gt;"Local",0.25,IF(S1095="y",1,""))</f>
        <v/>
      </c>
      <c r="Y1095" s="109">
        <f t="shared" si="97"/>
        <v>1</v>
      </c>
      <c r="AA1095" s="274" t="str">
        <f t="shared" si="98"/>
        <v/>
      </c>
      <c r="AB1095" s="275">
        <f t="shared" si="99"/>
        <v>1463174</v>
      </c>
      <c r="AC1095" s="275" t="str">
        <f t="shared" si="100"/>
        <v/>
      </c>
      <c r="AD1095" s="275" t="str">
        <f t="shared" si="101"/>
        <v/>
      </c>
      <c r="AE1095" s="276">
        <f t="shared" si="102"/>
        <v>1463174</v>
      </c>
    </row>
    <row r="1096" spans="2:31">
      <c r="B1096" s="227" t="s">
        <v>1852</v>
      </c>
      <c r="C1096" s="228" t="s">
        <v>1853</v>
      </c>
      <c r="D1096" s="228" t="s">
        <v>110</v>
      </c>
      <c r="E1096" s="228" t="s">
        <v>101</v>
      </c>
      <c r="F1096" s="258" t="s">
        <v>102</v>
      </c>
      <c r="G1096" s="374">
        <v>0.5</v>
      </c>
      <c r="H1096" s="377">
        <v>2727.1330389341897</v>
      </c>
      <c r="I1096" s="382">
        <v>143.96305955739601</v>
      </c>
      <c r="J1096" s="349">
        <f>Table1[[#This Row],[Embellishment Area (m2)]]*Table1[[#This Row],[Construction Unit Rate ($/m)]]*Table1[[#This Row],[Embellishment Area Factor]]</f>
        <v>196303.20805251255</v>
      </c>
      <c r="K1096" s="263">
        <v>5454.2660778683794</v>
      </c>
      <c r="L1096" s="354">
        <v>39.027494808321961</v>
      </c>
      <c r="M1096" s="101">
        <f>Table1[[#This Row],[Size of land (m2)]]*Table1[[#This Row],[Land Unit Rate ($/m2)]]</f>
        <v>212866.34103721476</v>
      </c>
      <c r="N1096" s="261">
        <v>2021</v>
      </c>
      <c r="O1096" s="219">
        <f>ROUND(IF(Table1[[#This Row],[Valuation Year]]=2016,(Table1[[#This Row],[Total Construction Cost ($)]]+Table1[[#This Row],[Land Value]])*('General Input Sheet'!$G$38/'General Input Sheet'!$G$43),Table1[[#This Row],[Total Construction Cost ($)]]+Table1[[#This Row],[Land Value]]),0)</f>
        <v>409170</v>
      </c>
      <c r="P1096" s="139" t="str" cm="1">
        <f t="array" ref="P1096">_xlfn.IFS(Table1[[#This Row],[Asset Class]]&lt;&gt;"Local","y",P$11=$E1096,"y",Table1[[#This Row],[Asset Class]]="Local","")</f>
        <v/>
      </c>
      <c r="Q1096" s="99" t="str" cm="1">
        <f t="array" ref="Q1096">_xlfn.IFS(Table1[[#This Row],[Asset Class]]&lt;&gt;"Local","y",Q$11=$E1096,"y",Table1[[#This Row],[Asset Class]]="Local","")</f>
        <v/>
      </c>
      <c r="R1096" s="99" t="str" cm="1">
        <f t="array" ref="R1096">_xlfn.IFS(Table1[[#This Row],[Asset Class]]&lt;&gt;"Local","y",R$11=$E1096,"y",Table1[[#This Row],[Asset Class]]="Local","")</f>
        <v>y</v>
      </c>
      <c r="S1096" s="358" t="str" cm="1">
        <f t="array" ref="S1096">_xlfn.IFS(Table1[[#This Row],[Asset Class]]&lt;&gt;"Local","y",S$11=$E1096,"y",Table1[[#This Row],[Asset Class]]="Local","")</f>
        <v/>
      </c>
      <c r="U1096" s="109" t="str">
        <f>IF(Table1[[#This Row],[Asset Class]]&lt;&gt;"Local",0.25,IF(P1096="y",1,""))</f>
        <v/>
      </c>
      <c r="V1096" s="435" t="str">
        <f>IF(Table1[[#This Row],[Asset Class]]&lt;&gt;"Local",0.25,IF(Q1096="y",1,""))</f>
        <v/>
      </c>
      <c r="W1096" s="435">
        <f>IF(Table1[[#This Row],[Asset Class]]&lt;&gt;"Local",0.25,IF(R1096="y",1,""))</f>
        <v>1</v>
      </c>
      <c r="X1096" s="435" t="str">
        <f>IF(Table1[[#This Row],[Asset Class]]&lt;&gt;"Local",0.25,IF(S1096="y",1,""))</f>
        <v/>
      </c>
      <c r="Y1096" s="109">
        <f t="shared" si="97"/>
        <v>1</v>
      </c>
      <c r="AA1096" s="274" t="str">
        <f t="shared" si="98"/>
        <v/>
      </c>
      <c r="AB1096" s="275" t="str">
        <f t="shared" si="99"/>
        <v/>
      </c>
      <c r="AC1096" s="275">
        <f t="shared" si="100"/>
        <v>409170</v>
      </c>
      <c r="AD1096" s="275" t="str">
        <f t="shared" si="101"/>
        <v/>
      </c>
      <c r="AE1096" s="276">
        <f t="shared" si="102"/>
        <v>409170</v>
      </c>
    </row>
    <row r="1097" spans="2:31">
      <c r="B1097" s="227" t="s">
        <v>1854</v>
      </c>
      <c r="C1097" s="228" t="s">
        <v>1855</v>
      </c>
      <c r="D1097" s="228" t="s">
        <v>110</v>
      </c>
      <c r="E1097" s="228" t="s">
        <v>101</v>
      </c>
      <c r="F1097" s="258" t="s">
        <v>102</v>
      </c>
      <c r="G1097" s="374">
        <v>0.5</v>
      </c>
      <c r="H1097" s="377">
        <v>7316.1379990664655</v>
      </c>
      <c r="I1097" s="382">
        <v>143.96305955739601</v>
      </c>
      <c r="J1097" s="349">
        <f>Table1[[#This Row],[Embellishment Area (m2)]]*Table1[[#This Row],[Construction Unit Rate ($/m)]]*Table1[[#This Row],[Embellishment Area Factor]]</f>
        <v>526626.80524486676</v>
      </c>
      <c r="K1097" s="263">
        <v>14632.275998132931</v>
      </c>
      <c r="L1097" s="354">
        <v>39.027494808321961</v>
      </c>
      <c r="M1097" s="101">
        <f>Table1[[#This Row],[Size of land (m2)]]*Table1[[#This Row],[Land Unit Rate ($/m2)]]</f>
        <v>571061.07555106701</v>
      </c>
      <c r="N1097" s="261">
        <v>2021</v>
      </c>
      <c r="O1097" s="219">
        <f>ROUND(IF(Table1[[#This Row],[Valuation Year]]=2016,(Table1[[#This Row],[Total Construction Cost ($)]]+Table1[[#This Row],[Land Value]])*('General Input Sheet'!$G$38/'General Input Sheet'!$G$43),Table1[[#This Row],[Total Construction Cost ($)]]+Table1[[#This Row],[Land Value]]),0)</f>
        <v>1097688</v>
      </c>
      <c r="P1097" s="139" t="str" cm="1">
        <f t="array" ref="P1097">_xlfn.IFS(Table1[[#This Row],[Asset Class]]&lt;&gt;"Local","y",P$11=$E1097,"y",Table1[[#This Row],[Asset Class]]="Local","")</f>
        <v/>
      </c>
      <c r="Q1097" s="99" t="str" cm="1">
        <f t="array" ref="Q1097">_xlfn.IFS(Table1[[#This Row],[Asset Class]]&lt;&gt;"Local","y",Q$11=$E1097,"y",Table1[[#This Row],[Asset Class]]="Local","")</f>
        <v/>
      </c>
      <c r="R1097" s="99" t="str" cm="1">
        <f t="array" ref="R1097">_xlfn.IFS(Table1[[#This Row],[Asset Class]]&lt;&gt;"Local","y",R$11=$E1097,"y",Table1[[#This Row],[Asset Class]]="Local","")</f>
        <v>y</v>
      </c>
      <c r="S1097" s="358" t="str" cm="1">
        <f t="array" ref="S1097">_xlfn.IFS(Table1[[#This Row],[Asset Class]]&lt;&gt;"Local","y",S$11=$E1097,"y",Table1[[#This Row],[Asset Class]]="Local","")</f>
        <v/>
      </c>
      <c r="U1097" s="109" t="str">
        <f>IF(Table1[[#This Row],[Asset Class]]&lt;&gt;"Local",0.25,IF(P1097="y",1,""))</f>
        <v/>
      </c>
      <c r="V1097" s="435" t="str">
        <f>IF(Table1[[#This Row],[Asset Class]]&lt;&gt;"Local",0.25,IF(Q1097="y",1,""))</f>
        <v/>
      </c>
      <c r="W1097" s="435">
        <f>IF(Table1[[#This Row],[Asset Class]]&lt;&gt;"Local",0.25,IF(R1097="y",1,""))</f>
        <v>1</v>
      </c>
      <c r="X1097" s="435" t="str">
        <f>IF(Table1[[#This Row],[Asset Class]]&lt;&gt;"Local",0.25,IF(S1097="y",1,""))</f>
        <v/>
      </c>
      <c r="Y1097" s="109">
        <f t="shared" si="97"/>
        <v>1</v>
      </c>
      <c r="AA1097" s="274" t="str">
        <f t="shared" si="98"/>
        <v/>
      </c>
      <c r="AB1097" s="275" t="str">
        <f t="shared" si="99"/>
        <v/>
      </c>
      <c r="AC1097" s="275">
        <f t="shared" si="100"/>
        <v>1097688</v>
      </c>
      <c r="AD1097" s="275" t="str">
        <f t="shared" si="101"/>
        <v/>
      </c>
      <c r="AE1097" s="276">
        <f t="shared" si="102"/>
        <v>1097688</v>
      </c>
    </row>
    <row r="1098" spans="2:31">
      <c r="B1098" s="227" t="s">
        <v>1854</v>
      </c>
      <c r="C1098" s="228" t="s">
        <v>1856</v>
      </c>
      <c r="D1098" s="228" t="s">
        <v>110</v>
      </c>
      <c r="E1098" s="228" t="s">
        <v>101</v>
      </c>
      <c r="F1098" s="258" t="s">
        <v>107</v>
      </c>
      <c r="G1098" s="374">
        <v>0.5</v>
      </c>
      <c r="H1098" s="377">
        <v>11501.038942699055</v>
      </c>
      <c r="I1098" s="382">
        <v>143.96305955739601</v>
      </c>
      <c r="J1098" s="349">
        <f>Table1[[#This Row],[Embellishment Area (m2)]]*Table1[[#This Row],[Construction Unit Rate ($/m)]]*Table1[[#This Row],[Embellishment Area Factor]]</f>
        <v>827862.37713985739</v>
      </c>
      <c r="K1098" s="263">
        <v>23002.07788539811</v>
      </c>
      <c r="L1098" s="354">
        <v>39.027494808321961</v>
      </c>
      <c r="M1098" s="101">
        <f>Table1[[#This Row],[Size of land (m2)]]*Table1[[#This Row],[Land Unit Rate ($/m2)]]</f>
        <v>897713.47525299212</v>
      </c>
      <c r="N1098" s="261">
        <v>2021</v>
      </c>
      <c r="O1098" s="219">
        <f>ROUND(IF(Table1[[#This Row],[Valuation Year]]=2016,(Table1[[#This Row],[Total Construction Cost ($)]]+Table1[[#This Row],[Land Value]])*('General Input Sheet'!$G$38/'General Input Sheet'!$G$43),Table1[[#This Row],[Total Construction Cost ($)]]+Table1[[#This Row],[Land Value]]),0)</f>
        <v>1725576</v>
      </c>
      <c r="P1098" s="139" t="str" cm="1">
        <f t="array" ref="P1098">_xlfn.IFS(Table1[[#This Row],[Asset Class]]&lt;&gt;"Local","y",P$11=$E1098,"y",Table1[[#This Row],[Asset Class]]="Local","")</f>
        <v/>
      </c>
      <c r="Q1098" s="99" t="str" cm="1">
        <f t="array" ref="Q1098">_xlfn.IFS(Table1[[#This Row],[Asset Class]]&lt;&gt;"Local","y",Q$11=$E1098,"y",Table1[[#This Row],[Asset Class]]="Local","")</f>
        <v/>
      </c>
      <c r="R1098" s="99" t="str" cm="1">
        <f t="array" ref="R1098">_xlfn.IFS(Table1[[#This Row],[Asset Class]]&lt;&gt;"Local","y",R$11=$E1098,"y",Table1[[#This Row],[Asset Class]]="Local","")</f>
        <v>y</v>
      </c>
      <c r="S1098" s="358" t="str" cm="1">
        <f t="array" ref="S1098">_xlfn.IFS(Table1[[#This Row],[Asset Class]]&lt;&gt;"Local","y",S$11=$E1098,"y",Table1[[#This Row],[Asset Class]]="Local","")</f>
        <v/>
      </c>
      <c r="U1098" s="109" t="str">
        <f>IF(Table1[[#This Row],[Asset Class]]&lt;&gt;"Local",0.25,IF(P1098="y",1,""))</f>
        <v/>
      </c>
      <c r="V1098" s="435" t="str">
        <f>IF(Table1[[#This Row],[Asset Class]]&lt;&gt;"Local",0.25,IF(Q1098="y",1,""))</f>
        <v/>
      </c>
      <c r="W1098" s="435">
        <f>IF(Table1[[#This Row],[Asset Class]]&lt;&gt;"Local",0.25,IF(R1098="y",1,""))</f>
        <v>1</v>
      </c>
      <c r="X1098" s="435" t="str">
        <f>IF(Table1[[#This Row],[Asset Class]]&lt;&gt;"Local",0.25,IF(S1098="y",1,""))</f>
        <v/>
      </c>
      <c r="Y1098" s="109">
        <f t="shared" si="97"/>
        <v>1</v>
      </c>
      <c r="AA1098" s="274" t="str">
        <f t="shared" si="98"/>
        <v/>
      </c>
      <c r="AB1098" s="275" t="str">
        <f t="shared" si="99"/>
        <v/>
      </c>
      <c r="AC1098" s="275">
        <f t="shared" si="100"/>
        <v>1725576</v>
      </c>
      <c r="AD1098" s="275" t="str">
        <f t="shared" si="101"/>
        <v/>
      </c>
      <c r="AE1098" s="276">
        <f t="shared" si="102"/>
        <v>1725576</v>
      </c>
    </row>
    <row r="1099" spans="2:31">
      <c r="B1099" s="227" t="s">
        <v>1857</v>
      </c>
      <c r="C1099" s="228" t="s">
        <v>1858</v>
      </c>
      <c r="D1099" s="228" t="s">
        <v>105</v>
      </c>
      <c r="E1099" s="228" t="s">
        <v>101</v>
      </c>
      <c r="F1099" s="258" t="s">
        <v>107</v>
      </c>
      <c r="G1099" s="374">
        <v>0.5</v>
      </c>
      <c r="H1099" s="377">
        <v>19692.024729681227</v>
      </c>
      <c r="I1099" s="382">
        <v>452.87898632773505</v>
      </c>
      <c r="J1099" s="349">
        <f>Table1[[#This Row],[Embellishment Area (m2)]]*Table1[[#This Row],[Construction Unit Rate ($/m)]]*Table1[[#This Row],[Embellishment Area Factor]]</f>
        <v>4459052.0991593627</v>
      </c>
      <c r="K1099" s="263">
        <v>39384.049459362453</v>
      </c>
      <c r="L1099" s="354">
        <v>140.14546069071523</v>
      </c>
      <c r="M1099" s="101">
        <f>Table1[[#This Row],[Size of land (m2)]]*Table1[[#This Row],[Land Unit Rate ($/m2)]]</f>
        <v>5519495.7553482652</v>
      </c>
      <c r="N1099" s="261">
        <v>2021</v>
      </c>
      <c r="O1099" s="219">
        <f>ROUND(IF(Table1[[#This Row],[Valuation Year]]=2016,(Table1[[#This Row],[Total Construction Cost ($)]]+Table1[[#This Row],[Land Value]])*('General Input Sheet'!$G$38/'General Input Sheet'!$G$43),Table1[[#This Row],[Total Construction Cost ($)]]+Table1[[#This Row],[Land Value]]),0)</f>
        <v>9978548</v>
      </c>
      <c r="P1099" s="139" t="str" cm="1">
        <f t="array" ref="P1099">_xlfn.IFS(Table1[[#This Row],[Asset Class]]&lt;&gt;"Local","y",P$11=$E1099,"y",Table1[[#This Row],[Asset Class]]="Local","")</f>
        <v>y</v>
      </c>
      <c r="Q1099" s="99" t="str" cm="1">
        <f t="array" ref="Q1099">_xlfn.IFS(Table1[[#This Row],[Asset Class]]&lt;&gt;"Local","y",Q$11=$E1099,"y",Table1[[#This Row],[Asset Class]]="Local","")</f>
        <v>y</v>
      </c>
      <c r="R1099" s="99" t="str" cm="1">
        <f t="array" ref="R1099">_xlfn.IFS(Table1[[#This Row],[Asset Class]]&lt;&gt;"Local","y",R$11=$E1099,"y",Table1[[#This Row],[Asset Class]]="Local","")</f>
        <v>y</v>
      </c>
      <c r="S1099" s="358" t="str" cm="1">
        <f t="array" ref="S1099">_xlfn.IFS(Table1[[#This Row],[Asset Class]]&lt;&gt;"Local","y",S$11=$E1099,"y",Table1[[#This Row],[Asset Class]]="Local","")</f>
        <v>y</v>
      </c>
      <c r="U1099" s="109">
        <f>IF(Table1[[#This Row],[Asset Class]]&lt;&gt;"Local",0.25,IF(P1099="y",1,""))</f>
        <v>0.25</v>
      </c>
      <c r="V1099" s="435">
        <f>IF(Table1[[#This Row],[Asset Class]]&lt;&gt;"Local",0.25,IF(Q1099="y",1,""))</f>
        <v>0.25</v>
      </c>
      <c r="W1099" s="435">
        <f>IF(Table1[[#This Row],[Asset Class]]&lt;&gt;"Local",0.25,IF(R1099="y",1,""))</f>
        <v>0.25</v>
      </c>
      <c r="X1099" s="435">
        <f>IF(Table1[[#This Row],[Asset Class]]&lt;&gt;"Local",0.25,IF(S1099="y",1,""))</f>
        <v>0.25</v>
      </c>
      <c r="Y1099" s="109">
        <f t="shared" si="97"/>
        <v>1</v>
      </c>
      <c r="AA1099" s="274">
        <f t="shared" si="98"/>
        <v>2494637</v>
      </c>
      <c r="AB1099" s="275">
        <f t="shared" si="99"/>
        <v>2494637</v>
      </c>
      <c r="AC1099" s="275">
        <f t="shared" si="100"/>
        <v>2494637</v>
      </c>
      <c r="AD1099" s="275">
        <f t="shared" si="101"/>
        <v>2494637</v>
      </c>
      <c r="AE1099" s="276">
        <f t="shared" si="102"/>
        <v>9978548</v>
      </c>
    </row>
    <row r="1100" spans="2:31">
      <c r="B1100" s="227" t="s">
        <v>1859</v>
      </c>
      <c r="C1100" s="228" t="s">
        <v>1860</v>
      </c>
      <c r="D1100" s="228" t="s">
        <v>110</v>
      </c>
      <c r="E1100" s="228" t="s">
        <v>101</v>
      </c>
      <c r="F1100" s="258" t="s">
        <v>102</v>
      </c>
      <c r="G1100" s="374">
        <v>0.5</v>
      </c>
      <c r="H1100" s="377">
        <v>8093.6560421829454</v>
      </c>
      <c r="I1100" s="382">
        <v>143.96305955739601</v>
      </c>
      <c r="J1100" s="349">
        <f>Table1[[#This Row],[Embellishment Area (m2)]]*Table1[[#This Row],[Construction Unit Rate ($/m)]]*Table1[[#This Row],[Embellishment Area Factor]]</f>
        <v>582593.74341893068</v>
      </c>
      <c r="K1100" s="263">
        <v>16187.312084365891</v>
      </c>
      <c r="L1100" s="354">
        <v>39.027494808321961</v>
      </c>
      <c r="M1100" s="101">
        <f>Table1[[#This Row],[Size of land (m2)]]*Table1[[#This Row],[Land Unit Rate ($/m2)]]</f>
        <v>631750.23833327717</v>
      </c>
      <c r="N1100" s="261">
        <v>2021</v>
      </c>
      <c r="O1100" s="219">
        <f>ROUND(IF(Table1[[#This Row],[Valuation Year]]=2016,(Table1[[#This Row],[Total Construction Cost ($)]]+Table1[[#This Row],[Land Value]])*('General Input Sheet'!$G$38/'General Input Sheet'!$G$43),Table1[[#This Row],[Total Construction Cost ($)]]+Table1[[#This Row],[Land Value]]),0)</f>
        <v>1214344</v>
      </c>
      <c r="P1100" s="139" t="str" cm="1">
        <f t="array" ref="P1100">_xlfn.IFS(Table1[[#This Row],[Asset Class]]&lt;&gt;"Local","y",P$11=$E1100,"y",Table1[[#This Row],[Asset Class]]="Local","")</f>
        <v/>
      </c>
      <c r="Q1100" s="99" t="str" cm="1">
        <f t="array" ref="Q1100">_xlfn.IFS(Table1[[#This Row],[Asset Class]]&lt;&gt;"Local","y",Q$11=$E1100,"y",Table1[[#This Row],[Asset Class]]="Local","")</f>
        <v/>
      </c>
      <c r="R1100" s="99" t="str" cm="1">
        <f t="array" ref="R1100">_xlfn.IFS(Table1[[#This Row],[Asset Class]]&lt;&gt;"Local","y",R$11=$E1100,"y",Table1[[#This Row],[Asset Class]]="Local","")</f>
        <v>y</v>
      </c>
      <c r="S1100" s="358" t="str" cm="1">
        <f t="array" ref="S1100">_xlfn.IFS(Table1[[#This Row],[Asset Class]]&lt;&gt;"Local","y",S$11=$E1100,"y",Table1[[#This Row],[Asset Class]]="Local","")</f>
        <v/>
      </c>
      <c r="U1100" s="109" t="str">
        <f>IF(Table1[[#This Row],[Asset Class]]&lt;&gt;"Local",0.25,IF(P1100="y",1,""))</f>
        <v/>
      </c>
      <c r="V1100" s="435" t="str">
        <f>IF(Table1[[#This Row],[Asset Class]]&lt;&gt;"Local",0.25,IF(Q1100="y",1,""))</f>
        <v/>
      </c>
      <c r="W1100" s="435">
        <f>IF(Table1[[#This Row],[Asset Class]]&lt;&gt;"Local",0.25,IF(R1100="y",1,""))</f>
        <v>1</v>
      </c>
      <c r="X1100" s="435" t="str">
        <f>IF(Table1[[#This Row],[Asset Class]]&lt;&gt;"Local",0.25,IF(S1100="y",1,""))</f>
        <v/>
      </c>
      <c r="Y1100" s="109">
        <f t="shared" si="97"/>
        <v>1</v>
      </c>
      <c r="AA1100" s="274" t="str">
        <f t="shared" si="98"/>
        <v/>
      </c>
      <c r="AB1100" s="275" t="str">
        <f t="shared" si="99"/>
        <v/>
      </c>
      <c r="AC1100" s="275">
        <f t="shared" si="100"/>
        <v>1214344</v>
      </c>
      <c r="AD1100" s="275" t="str">
        <f t="shared" si="101"/>
        <v/>
      </c>
      <c r="AE1100" s="276">
        <f t="shared" si="102"/>
        <v>1214344</v>
      </c>
    </row>
    <row r="1101" spans="2:31">
      <c r="B1101" s="227" t="s">
        <v>1861</v>
      </c>
      <c r="C1101" s="228" t="s">
        <v>1862</v>
      </c>
      <c r="D1101" s="228" t="s">
        <v>110</v>
      </c>
      <c r="E1101" s="228" t="s">
        <v>142</v>
      </c>
      <c r="F1101" s="258" t="s">
        <v>107</v>
      </c>
      <c r="G1101" s="374">
        <v>0.5</v>
      </c>
      <c r="H1101" s="377">
        <v>44513.689597093718</v>
      </c>
      <c r="I1101" s="382">
        <v>115.6419902144599</v>
      </c>
      <c r="J1101" s="349">
        <f>Table1[[#This Row],[Embellishment Area (m2)]]*Table1[[#This Row],[Construction Unit Rate ($/m)]]*Table1[[#This Row],[Embellishment Area Factor]]</f>
        <v>2573825.8283983087</v>
      </c>
      <c r="K1101" s="263">
        <v>0</v>
      </c>
      <c r="L1101" s="354">
        <v>85.331826959272703</v>
      </c>
      <c r="M1101" s="101">
        <f>Table1[[#This Row],[Size of land (m2)]]*Table1[[#This Row],[Land Unit Rate ($/m2)]]</f>
        <v>0</v>
      </c>
      <c r="N1101" s="261">
        <v>2021</v>
      </c>
      <c r="O1101" s="219">
        <f>ROUND(IF(Table1[[#This Row],[Valuation Year]]=2016,(Table1[[#This Row],[Total Construction Cost ($)]]+Table1[[#This Row],[Land Value]])*('General Input Sheet'!$G$38/'General Input Sheet'!$G$43),Table1[[#This Row],[Total Construction Cost ($)]]+Table1[[#This Row],[Land Value]]),0)</f>
        <v>2573826</v>
      </c>
      <c r="P1101" s="139" t="str" cm="1">
        <f t="array" ref="P1101">_xlfn.IFS(Table1[[#This Row],[Asset Class]]&lt;&gt;"Local","y",P$11=$E1101,"y",Table1[[#This Row],[Asset Class]]="Local","")</f>
        <v/>
      </c>
      <c r="Q1101" s="99" t="str" cm="1">
        <f t="array" ref="Q1101">_xlfn.IFS(Table1[[#This Row],[Asset Class]]&lt;&gt;"Local","y",Q$11=$E1101,"y",Table1[[#This Row],[Asset Class]]="Local","")</f>
        <v>y</v>
      </c>
      <c r="R1101" s="99" t="str" cm="1">
        <f t="array" ref="R1101">_xlfn.IFS(Table1[[#This Row],[Asset Class]]&lt;&gt;"Local","y",R$11=$E1101,"y",Table1[[#This Row],[Asset Class]]="Local","")</f>
        <v/>
      </c>
      <c r="S1101" s="358" t="str" cm="1">
        <f t="array" ref="S1101">_xlfn.IFS(Table1[[#This Row],[Asset Class]]&lt;&gt;"Local","y",S$11=$E1101,"y",Table1[[#This Row],[Asset Class]]="Local","")</f>
        <v/>
      </c>
      <c r="U1101" s="109" t="str">
        <f>IF(Table1[[#This Row],[Asset Class]]&lt;&gt;"Local",0.25,IF(P1101="y",1,""))</f>
        <v/>
      </c>
      <c r="V1101" s="435">
        <f>IF(Table1[[#This Row],[Asset Class]]&lt;&gt;"Local",0.25,IF(Q1101="y",1,""))</f>
        <v>1</v>
      </c>
      <c r="W1101" s="435" t="str">
        <f>IF(Table1[[#This Row],[Asset Class]]&lt;&gt;"Local",0.25,IF(R1101="y",1,""))</f>
        <v/>
      </c>
      <c r="X1101" s="435" t="str">
        <f>IF(Table1[[#This Row],[Asset Class]]&lt;&gt;"Local",0.25,IF(S1101="y",1,""))</f>
        <v/>
      </c>
      <c r="Y1101" s="109">
        <f t="shared" si="97"/>
        <v>1</v>
      </c>
      <c r="AA1101" s="274" t="str">
        <f t="shared" si="98"/>
        <v/>
      </c>
      <c r="AB1101" s="275">
        <f t="shared" si="99"/>
        <v>2573826</v>
      </c>
      <c r="AC1101" s="275" t="str">
        <f t="shared" si="100"/>
        <v/>
      </c>
      <c r="AD1101" s="275" t="str">
        <f t="shared" si="101"/>
        <v/>
      </c>
      <c r="AE1101" s="276">
        <f t="shared" si="102"/>
        <v>2573826</v>
      </c>
    </row>
    <row r="1102" spans="2:31">
      <c r="B1102" s="227" t="s">
        <v>1863</v>
      </c>
      <c r="C1102" s="228" t="s">
        <v>1864</v>
      </c>
      <c r="D1102" s="228" t="s">
        <v>105</v>
      </c>
      <c r="E1102" s="228" t="s">
        <v>106</v>
      </c>
      <c r="F1102" s="258" t="s">
        <v>130</v>
      </c>
      <c r="G1102" s="374">
        <v>0.5</v>
      </c>
      <c r="H1102" s="377">
        <v>16391.707889977373</v>
      </c>
      <c r="I1102" s="382">
        <v>295.91815694928124</v>
      </c>
      <c r="J1102" s="349">
        <f>Table1[[#This Row],[Embellishment Area (m2)]]*Table1[[#This Row],[Construction Unit Rate ($/m)]]*Table1[[#This Row],[Embellishment Area Factor]]</f>
        <v>2425301.9940265478</v>
      </c>
      <c r="K1102" s="263">
        <v>32783.415779954747</v>
      </c>
      <c r="L1102" s="354">
        <v>157.26221918381682</v>
      </c>
      <c r="M1102" s="101">
        <f>Table1[[#This Row],[Size of land (m2)]]*Table1[[#This Row],[Land Unit Rate ($/m2)]]</f>
        <v>5155592.7179814428</v>
      </c>
      <c r="N1102" s="261">
        <v>2021</v>
      </c>
      <c r="O1102" s="219">
        <f>ROUND(IF(Table1[[#This Row],[Valuation Year]]=2016,(Table1[[#This Row],[Total Construction Cost ($)]]+Table1[[#This Row],[Land Value]])*('General Input Sheet'!$G$38/'General Input Sheet'!$G$43),Table1[[#This Row],[Total Construction Cost ($)]]+Table1[[#This Row],[Land Value]]),0)</f>
        <v>7580895</v>
      </c>
      <c r="P1102" s="139" t="str" cm="1">
        <f t="array" ref="P1102">_xlfn.IFS(Table1[[#This Row],[Asset Class]]&lt;&gt;"Local","y",P$11=$E1102,"y",Table1[[#This Row],[Asset Class]]="Local","")</f>
        <v>y</v>
      </c>
      <c r="Q1102" s="99" t="str" cm="1">
        <f t="array" ref="Q1102">_xlfn.IFS(Table1[[#This Row],[Asset Class]]&lt;&gt;"Local","y",Q$11=$E1102,"y",Table1[[#This Row],[Asset Class]]="Local","")</f>
        <v>y</v>
      </c>
      <c r="R1102" s="99" t="str" cm="1">
        <f t="array" ref="R1102">_xlfn.IFS(Table1[[#This Row],[Asset Class]]&lt;&gt;"Local","y",R$11=$E1102,"y",Table1[[#This Row],[Asset Class]]="Local","")</f>
        <v>y</v>
      </c>
      <c r="S1102" s="358" t="str" cm="1">
        <f t="array" ref="S1102">_xlfn.IFS(Table1[[#This Row],[Asset Class]]&lt;&gt;"Local","y",S$11=$E1102,"y",Table1[[#This Row],[Asset Class]]="Local","")</f>
        <v>y</v>
      </c>
      <c r="U1102" s="109">
        <f>IF(Table1[[#This Row],[Asset Class]]&lt;&gt;"Local",0.25,IF(P1102="y",1,""))</f>
        <v>0.25</v>
      </c>
      <c r="V1102" s="435">
        <f>IF(Table1[[#This Row],[Asset Class]]&lt;&gt;"Local",0.25,IF(Q1102="y",1,""))</f>
        <v>0.25</v>
      </c>
      <c r="W1102" s="435">
        <f>IF(Table1[[#This Row],[Asset Class]]&lt;&gt;"Local",0.25,IF(R1102="y",1,""))</f>
        <v>0.25</v>
      </c>
      <c r="X1102" s="435">
        <f>IF(Table1[[#This Row],[Asset Class]]&lt;&gt;"Local",0.25,IF(S1102="y",1,""))</f>
        <v>0.25</v>
      </c>
      <c r="Y1102" s="109">
        <f t="shared" si="97"/>
        <v>1</v>
      </c>
      <c r="AA1102" s="274">
        <f t="shared" si="98"/>
        <v>1895223.75</v>
      </c>
      <c r="AB1102" s="275">
        <f t="shared" si="99"/>
        <v>1895223.75</v>
      </c>
      <c r="AC1102" s="275">
        <f t="shared" si="100"/>
        <v>1895223.75</v>
      </c>
      <c r="AD1102" s="275">
        <f t="shared" si="101"/>
        <v>1895223.75</v>
      </c>
      <c r="AE1102" s="276">
        <f t="shared" si="102"/>
        <v>7580895</v>
      </c>
    </row>
    <row r="1103" spans="2:31">
      <c r="B1103" s="227" t="s">
        <v>1863</v>
      </c>
      <c r="C1103" s="228" t="s">
        <v>1865</v>
      </c>
      <c r="D1103" s="228" t="s">
        <v>105</v>
      </c>
      <c r="E1103" s="228" t="s">
        <v>106</v>
      </c>
      <c r="F1103" s="258" t="s">
        <v>102</v>
      </c>
      <c r="G1103" s="374">
        <v>0.5</v>
      </c>
      <c r="H1103" s="377">
        <v>17251.985736591534</v>
      </c>
      <c r="I1103" s="382">
        <v>295.91815694928124</v>
      </c>
      <c r="J1103" s="349">
        <f>Table1[[#This Row],[Embellishment Area (m2)]]*Table1[[#This Row],[Construction Unit Rate ($/m)]]*Table1[[#This Row],[Embellishment Area Factor]]</f>
        <v>2552587.9114437276</v>
      </c>
      <c r="K1103" s="263">
        <v>34503.971473183068</v>
      </c>
      <c r="L1103" s="354">
        <v>157.26221918381682</v>
      </c>
      <c r="M1103" s="101">
        <f>Table1[[#This Row],[Size of land (m2)]]*Table1[[#This Row],[Land Unit Rate ($/m2)]]</f>
        <v>5426171.1245278791</v>
      </c>
      <c r="N1103" s="261">
        <v>2021</v>
      </c>
      <c r="O1103" s="219">
        <f>ROUND(IF(Table1[[#This Row],[Valuation Year]]=2016,(Table1[[#This Row],[Total Construction Cost ($)]]+Table1[[#This Row],[Land Value]])*('General Input Sheet'!$G$38/'General Input Sheet'!$G$43),Table1[[#This Row],[Total Construction Cost ($)]]+Table1[[#This Row],[Land Value]]),0)</f>
        <v>7978759</v>
      </c>
      <c r="P1103" s="139" t="str" cm="1">
        <f t="array" ref="P1103">_xlfn.IFS(Table1[[#This Row],[Asset Class]]&lt;&gt;"Local","y",P$11=$E1103,"y",Table1[[#This Row],[Asset Class]]="Local","")</f>
        <v>y</v>
      </c>
      <c r="Q1103" s="99" t="str" cm="1">
        <f t="array" ref="Q1103">_xlfn.IFS(Table1[[#This Row],[Asset Class]]&lt;&gt;"Local","y",Q$11=$E1103,"y",Table1[[#This Row],[Asset Class]]="Local","")</f>
        <v>y</v>
      </c>
      <c r="R1103" s="99" t="str" cm="1">
        <f t="array" ref="R1103">_xlfn.IFS(Table1[[#This Row],[Asset Class]]&lt;&gt;"Local","y",R$11=$E1103,"y",Table1[[#This Row],[Asset Class]]="Local","")</f>
        <v>y</v>
      </c>
      <c r="S1103" s="358" t="str" cm="1">
        <f t="array" ref="S1103">_xlfn.IFS(Table1[[#This Row],[Asset Class]]&lt;&gt;"Local","y",S$11=$E1103,"y",Table1[[#This Row],[Asset Class]]="Local","")</f>
        <v>y</v>
      </c>
      <c r="U1103" s="109">
        <f>IF(Table1[[#This Row],[Asset Class]]&lt;&gt;"Local",0.25,IF(P1103="y",1,""))</f>
        <v>0.25</v>
      </c>
      <c r="V1103" s="435">
        <f>IF(Table1[[#This Row],[Asset Class]]&lt;&gt;"Local",0.25,IF(Q1103="y",1,""))</f>
        <v>0.25</v>
      </c>
      <c r="W1103" s="435">
        <f>IF(Table1[[#This Row],[Asset Class]]&lt;&gt;"Local",0.25,IF(R1103="y",1,""))</f>
        <v>0.25</v>
      </c>
      <c r="X1103" s="435">
        <f>IF(Table1[[#This Row],[Asset Class]]&lt;&gt;"Local",0.25,IF(S1103="y",1,""))</f>
        <v>0.25</v>
      </c>
      <c r="Y1103" s="109">
        <f t="shared" ref="Y1103:Y1166" si="103">SUM(U1103:X1103)</f>
        <v>1</v>
      </c>
      <c r="AA1103" s="274">
        <f t="shared" ref="AA1103:AA1166" si="104">IF(U1103="","",(U1103/$Y1103)*$O1103)</f>
        <v>1994689.75</v>
      </c>
      <c r="AB1103" s="275">
        <f t="shared" ref="AB1103:AB1166" si="105">IF(V1103="","",(V1103/$Y1103)*$O1103)</f>
        <v>1994689.75</v>
      </c>
      <c r="AC1103" s="275">
        <f t="shared" ref="AC1103:AC1166" si="106">IF(W1103="","",(W1103/$Y1103)*$O1103)</f>
        <v>1994689.75</v>
      </c>
      <c r="AD1103" s="275">
        <f t="shared" ref="AD1103:AD1166" si="107">IF(X1103="","",(X1103/$Y1103)*$O1103)</f>
        <v>1994689.75</v>
      </c>
      <c r="AE1103" s="276">
        <f t="shared" ref="AE1103:AE1166" si="108">SUM(AA1103:AD1103)</f>
        <v>7978759</v>
      </c>
    </row>
    <row r="1104" spans="2:31">
      <c r="B1104" s="227" t="s">
        <v>1863</v>
      </c>
      <c r="C1104" s="228" t="s">
        <v>1866</v>
      </c>
      <c r="D1104" s="228" t="s">
        <v>105</v>
      </c>
      <c r="E1104" s="228" t="s">
        <v>106</v>
      </c>
      <c r="F1104" s="258" t="s">
        <v>135</v>
      </c>
      <c r="G1104" s="374">
        <v>0.5</v>
      </c>
      <c r="H1104" s="377">
        <v>42457.830542572578</v>
      </c>
      <c r="I1104" s="382">
        <v>295.91815694928124</v>
      </c>
      <c r="J1104" s="349">
        <f>Table1[[#This Row],[Embellishment Area (m2)]]*Table1[[#This Row],[Construction Unit Rate ($/m)]]*Table1[[#This Row],[Embellishment Area Factor]]</f>
        <v>6282021.4811114892</v>
      </c>
      <c r="K1104" s="263">
        <v>84915.661085145155</v>
      </c>
      <c r="L1104" s="354">
        <v>157.26221918381682</v>
      </c>
      <c r="M1104" s="101">
        <f>Table1[[#This Row],[Size of land (m2)]]*Table1[[#This Row],[Land Unit Rate ($/m2)]]</f>
        <v>13354025.305710802</v>
      </c>
      <c r="N1104" s="261">
        <v>2021</v>
      </c>
      <c r="O1104" s="219">
        <f>ROUND(IF(Table1[[#This Row],[Valuation Year]]=2016,(Table1[[#This Row],[Total Construction Cost ($)]]+Table1[[#This Row],[Land Value]])*('General Input Sheet'!$G$38/'General Input Sheet'!$G$43),Table1[[#This Row],[Total Construction Cost ($)]]+Table1[[#This Row],[Land Value]]),0)</f>
        <v>19636047</v>
      </c>
      <c r="P1104" s="139" t="str" cm="1">
        <f t="array" ref="P1104">_xlfn.IFS(Table1[[#This Row],[Asset Class]]&lt;&gt;"Local","y",P$11=$E1104,"y",Table1[[#This Row],[Asset Class]]="Local","")</f>
        <v>y</v>
      </c>
      <c r="Q1104" s="99" t="str" cm="1">
        <f t="array" ref="Q1104">_xlfn.IFS(Table1[[#This Row],[Asset Class]]&lt;&gt;"Local","y",Q$11=$E1104,"y",Table1[[#This Row],[Asset Class]]="Local","")</f>
        <v>y</v>
      </c>
      <c r="R1104" s="99" t="str" cm="1">
        <f t="array" ref="R1104">_xlfn.IFS(Table1[[#This Row],[Asset Class]]&lt;&gt;"Local","y",R$11=$E1104,"y",Table1[[#This Row],[Asset Class]]="Local","")</f>
        <v>y</v>
      </c>
      <c r="S1104" s="358" t="str" cm="1">
        <f t="array" ref="S1104">_xlfn.IFS(Table1[[#This Row],[Asset Class]]&lt;&gt;"Local","y",S$11=$E1104,"y",Table1[[#This Row],[Asset Class]]="Local","")</f>
        <v>y</v>
      </c>
      <c r="U1104" s="109">
        <f>IF(Table1[[#This Row],[Asset Class]]&lt;&gt;"Local",0.25,IF(P1104="y",1,""))</f>
        <v>0.25</v>
      </c>
      <c r="V1104" s="435">
        <f>IF(Table1[[#This Row],[Asset Class]]&lt;&gt;"Local",0.25,IF(Q1104="y",1,""))</f>
        <v>0.25</v>
      </c>
      <c r="W1104" s="435">
        <f>IF(Table1[[#This Row],[Asset Class]]&lt;&gt;"Local",0.25,IF(R1104="y",1,""))</f>
        <v>0.25</v>
      </c>
      <c r="X1104" s="435">
        <f>IF(Table1[[#This Row],[Asset Class]]&lt;&gt;"Local",0.25,IF(S1104="y",1,""))</f>
        <v>0.25</v>
      </c>
      <c r="Y1104" s="109">
        <f t="shared" si="103"/>
        <v>1</v>
      </c>
      <c r="AA1104" s="274">
        <f t="shared" si="104"/>
        <v>4909011.75</v>
      </c>
      <c r="AB1104" s="275">
        <f t="shared" si="105"/>
        <v>4909011.75</v>
      </c>
      <c r="AC1104" s="275">
        <f t="shared" si="106"/>
        <v>4909011.75</v>
      </c>
      <c r="AD1104" s="275">
        <f t="shared" si="107"/>
        <v>4909011.75</v>
      </c>
      <c r="AE1104" s="276">
        <f t="shared" si="108"/>
        <v>19636047</v>
      </c>
    </row>
    <row r="1105" spans="2:31">
      <c r="B1105" s="227" t="s">
        <v>1863</v>
      </c>
      <c r="C1105" s="228" t="s">
        <v>1867</v>
      </c>
      <c r="D1105" s="228" t="s">
        <v>105</v>
      </c>
      <c r="E1105" s="228" t="s">
        <v>106</v>
      </c>
      <c r="F1105" s="258" t="s">
        <v>107</v>
      </c>
      <c r="G1105" s="374">
        <v>0.5</v>
      </c>
      <c r="H1105" s="377">
        <v>4989.4213055983773</v>
      </c>
      <c r="I1105" s="382">
        <v>295.91815694928124</v>
      </c>
      <c r="J1105" s="349">
        <f>Table1[[#This Row],[Embellishment Area (m2)]]*Table1[[#This Row],[Construction Unit Rate ($/m)]]*Table1[[#This Row],[Embellishment Area Factor]]</f>
        <v>738230.17849807418</v>
      </c>
      <c r="K1105" s="263">
        <v>9978.8426111967547</v>
      </c>
      <c r="L1105" s="354">
        <v>157.26221918381682</v>
      </c>
      <c r="M1105" s="101">
        <f>Table1[[#This Row],[Size of land (m2)]]*Table1[[#This Row],[Land Unit Rate ($/m2)]]</f>
        <v>1569294.9339228352</v>
      </c>
      <c r="N1105" s="261">
        <v>2021</v>
      </c>
      <c r="O1105" s="219">
        <f>ROUND(IF(Table1[[#This Row],[Valuation Year]]=2016,(Table1[[#This Row],[Total Construction Cost ($)]]+Table1[[#This Row],[Land Value]])*('General Input Sheet'!$G$38/'General Input Sheet'!$G$43),Table1[[#This Row],[Total Construction Cost ($)]]+Table1[[#This Row],[Land Value]]),0)</f>
        <v>2307525</v>
      </c>
      <c r="P1105" s="139" t="str" cm="1">
        <f t="array" ref="P1105">_xlfn.IFS(Table1[[#This Row],[Asset Class]]&lt;&gt;"Local","y",P$11=$E1105,"y",Table1[[#This Row],[Asset Class]]="Local","")</f>
        <v>y</v>
      </c>
      <c r="Q1105" s="99" t="str" cm="1">
        <f t="array" ref="Q1105">_xlfn.IFS(Table1[[#This Row],[Asset Class]]&lt;&gt;"Local","y",Q$11=$E1105,"y",Table1[[#This Row],[Asset Class]]="Local","")</f>
        <v>y</v>
      </c>
      <c r="R1105" s="99" t="str" cm="1">
        <f t="array" ref="R1105">_xlfn.IFS(Table1[[#This Row],[Asset Class]]&lt;&gt;"Local","y",R$11=$E1105,"y",Table1[[#This Row],[Asset Class]]="Local","")</f>
        <v>y</v>
      </c>
      <c r="S1105" s="358" t="str" cm="1">
        <f t="array" ref="S1105">_xlfn.IFS(Table1[[#This Row],[Asset Class]]&lt;&gt;"Local","y",S$11=$E1105,"y",Table1[[#This Row],[Asset Class]]="Local","")</f>
        <v>y</v>
      </c>
      <c r="U1105" s="109">
        <f>IF(Table1[[#This Row],[Asset Class]]&lt;&gt;"Local",0.25,IF(P1105="y",1,""))</f>
        <v>0.25</v>
      </c>
      <c r="V1105" s="435">
        <f>IF(Table1[[#This Row],[Asset Class]]&lt;&gt;"Local",0.25,IF(Q1105="y",1,""))</f>
        <v>0.25</v>
      </c>
      <c r="W1105" s="435">
        <f>IF(Table1[[#This Row],[Asset Class]]&lt;&gt;"Local",0.25,IF(R1105="y",1,""))</f>
        <v>0.25</v>
      </c>
      <c r="X1105" s="435">
        <f>IF(Table1[[#This Row],[Asset Class]]&lt;&gt;"Local",0.25,IF(S1105="y",1,""))</f>
        <v>0.25</v>
      </c>
      <c r="Y1105" s="109">
        <f t="shared" si="103"/>
        <v>1</v>
      </c>
      <c r="AA1105" s="274">
        <f t="shared" si="104"/>
        <v>576881.25</v>
      </c>
      <c r="AB1105" s="275">
        <f t="shared" si="105"/>
        <v>576881.25</v>
      </c>
      <c r="AC1105" s="275">
        <f t="shared" si="106"/>
        <v>576881.25</v>
      </c>
      <c r="AD1105" s="275">
        <f t="shared" si="107"/>
        <v>576881.25</v>
      </c>
      <c r="AE1105" s="276">
        <f t="shared" si="108"/>
        <v>2307525</v>
      </c>
    </row>
    <row r="1106" spans="2:31">
      <c r="B1106" s="227" t="s">
        <v>1863</v>
      </c>
      <c r="C1106" s="228" t="s">
        <v>1868</v>
      </c>
      <c r="D1106" s="228" t="s">
        <v>105</v>
      </c>
      <c r="E1106" s="228" t="s">
        <v>106</v>
      </c>
      <c r="F1106" s="258" t="s">
        <v>102</v>
      </c>
      <c r="G1106" s="374">
        <v>0.5</v>
      </c>
      <c r="H1106" s="377">
        <v>24919.561315874362</v>
      </c>
      <c r="I1106" s="382">
        <v>295.91815694928124</v>
      </c>
      <c r="J1106" s="349">
        <f>Table1[[#This Row],[Embellishment Area (m2)]]*Table1[[#This Row],[Construction Unit Rate ($/m)]]*Table1[[#This Row],[Embellishment Area Factor]]</f>
        <v>3687075.3282890734</v>
      </c>
      <c r="K1106" s="263">
        <v>49839.122631748724</v>
      </c>
      <c r="L1106" s="354">
        <v>157.26221918381682</v>
      </c>
      <c r="M1106" s="101">
        <f>Table1[[#This Row],[Size of land (m2)]]*Table1[[#This Row],[Land Unit Rate ($/m2)]]</f>
        <v>7837811.0272431932</v>
      </c>
      <c r="N1106" s="261">
        <v>2021</v>
      </c>
      <c r="O1106" s="219">
        <f>ROUND(IF(Table1[[#This Row],[Valuation Year]]=2016,(Table1[[#This Row],[Total Construction Cost ($)]]+Table1[[#This Row],[Land Value]])*('General Input Sheet'!$G$38/'General Input Sheet'!$G$43),Table1[[#This Row],[Total Construction Cost ($)]]+Table1[[#This Row],[Land Value]]),0)</f>
        <v>11524886</v>
      </c>
      <c r="P1106" s="139" t="str" cm="1">
        <f t="array" ref="P1106">_xlfn.IFS(Table1[[#This Row],[Asset Class]]&lt;&gt;"Local","y",P$11=$E1106,"y",Table1[[#This Row],[Asset Class]]="Local","")</f>
        <v>y</v>
      </c>
      <c r="Q1106" s="99" t="str" cm="1">
        <f t="array" ref="Q1106">_xlfn.IFS(Table1[[#This Row],[Asset Class]]&lt;&gt;"Local","y",Q$11=$E1106,"y",Table1[[#This Row],[Asset Class]]="Local","")</f>
        <v>y</v>
      </c>
      <c r="R1106" s="99" t="str" cm="1">
        <f t="array" ref="R1106">_xlfn.IFS(Table1[[#This Row],[Asset Class]]&lt;&gt;"Local","y",R$11=$E1106,"y",Table1[[#This Row],[Asset Class]]="Local","")</f>
        <v>y</v>
      </c>
      <c r="S1106" s="358" t="str" cm="1">
        <f t="array" ref="S1106">_xlfn.IFS(Table1[[#This Row],[Asset Class]]&lt;&gt;"Local","y",S$11=$E1106,"y",Table1[[#This Row],[Asset Class]]="Local","")</f>
        <v>y</v>
      </c>
      <c r="U1106" s="109">
        <f>IF(Table1[[#This Row],[Asset Class]]&lt;&gt;"Local",0.25,IF(P1106="y",1,""))</f>
        <v>0.25</v>
      </c>
      <c r="V1106" s="435">
        <f>IF(Table1[[#This Row],[Asset Class]]&lt;&gt;"Local",0.25,IF(Q1106="y",1,""))</f>
        <v>0.25</v>
      </c>
      <c r="W1106" s="435">
        <f>IF(Table1[[#This Row],[Asset Class]]&lt;&gt;"Local",0.25,IF(R1106="y",1,""))</f>
        <v>0.25</v>
      </c>
      <c r="X1106" s="435">
        <f>IF(Table1[[#This Row],[Asset Class]]&lt;&gt;"Local",0.25,IF(S1106="y",1,""))</f>
        <v>0.25</v>
      </c>
      <c r="Y1106" s="109">
        <f t="shared" si="103"/>
        <v>1</v>
      </c>
      <c r="AA1106" s="274">
        <f t="shared" si="104"/>
        <v>2881221.5</v>
      </c>
      <c r="AB1106" s="275">
        <f t="shared" si="105"/>
        <v>2881221.5</v>
      </c>
      <c r="AC1106" s="275">
        <f t="shared" si="106"/>
        <v>2881221.5</v>
      </c>
      <c r="AD1106" s="275">
        <f t="shared" si="107"/>
        <v>2881221.5</v>
      </c>
      <c r="AE1106" s="276">
        <f t="shared" si="108"/>
        <v>11524886</v>
      </c>
    </row>
    <row r="1107" spans="2:31">
      <c r="B1107" s="227" t="s">
        <v>1869</v>
      </c>
      <c r="C1107" s="228" t="s">
        <v>1870</v>
      </c>
      <c r="D1107" s="228" t="s">
        <v>110</v>
      </c>
      <c r="E1107" s="228" t="s">
        <v>113</v>
      </c>
      <c r="F1107" s="258" t="s">
        <v>102</v>
      </c>
      <c r="G1107" s="374">
        <v>0.5</v>
      </c>
      <c r="H1107" s="377">
        <v>8292.4569389696899</v>
      </c>
      <c r="I1107" s="382">
        <v>77.371645491830151</v>
      </c>
      <c r="J1107" s="349">
        <f>Table1[[#This Row],[Embellishment Area (m2)]]*Table1[[#This Row],[Construction Unit Rate ($/m)]]*Table1[[#This Row],[Embellishment Area Factor]]</f>
        <v>320800.51926911494</v>
      </c>
      <c r="K1107" s="263">
        <v>16584.91387793938</v>
      </c>
      <c r="L1107" s="354">
        <v>51.919695325664051</v>
      </c>
      <c r="M1107" s="101">
        <f>Table1[[#This Row],[Size of land (m2)]]*Table1[[#This Row],[Land Unit Rate ($/m2)]]</f>
        <v>861083.67554499011</v>
      </c>
      <c r="N1107" s="261">
        <v>2021</v>
      </c>
      <c r="O1107" s="219">
        <f>ROUND(IF(Table1[[#This Row],[Valuation Year]]=2016,(Table1[[#This Row],[Total Construction Cost ($)]]+Table1[[#This Row],[Land Value]])*('General Input Sheet'!$G$38/'General Input Sheet'!$G$43),Table1[[#This Row],[Total Construction Cost ($)]]+Table1[[#This Row],[Land Value]]),0)</f>
        <v>1181884</v>
      </c>
      <c r="P1107" s="139" t="str" cm="1">
        <f t="array" ref="P1107">_xlfn.IFS(Table1[[#This Row],[Asset Class]]&lt;&gt;"Local","y",P$11=$E1107,"y",Table1[[#This Row],[Asset Class]]="Local","")</f>
        <v/>
      </c>
      <c r="Q1107" s="99" t="str" cm="1">
        <f t="array" ref="Q1107">_xlfn.IFS(Table1[[#This Row],[Asset Class]]&lt;&gt;"Local","y",Q$11=$E1107,"y",Table1[[#This Row],[Asset Class]]="Local","")</f>
        <v/>
      </c>
      <c r="R1107" s="99" t="str" cm="1">
        <f t="array" ref="R1107">_xlfn.IFS(Table1[[#This Row],[Asset Class]]&lt;&gt;"Local","y",R$11=$E1107,"y",Table1[[#This Row],[Asset Class]]="Local","")</f>
        <v/>
      </c>
      <c r="S1107" s="358" t="str" cm="1">
        <f t="array" ref="S1107">_xlfn.IFS(Table1[[#This Row],[Asset Class]]&lt;&gt;"Local","y",S$11=$E1107,"y",Table1[[#This Row],[Asset Class]]="Local","")</f>
        <v>y</v>
      </c>
      <c r="U1107" s="109" t="str">
        <f>IF(Table1[[#This Row],[Asset Class]]&lt;&gt;"Local",0.25,IF(P1107="y",1,""))</f>
        <v/>
      </c>
      <c r="V1107" s="435" t="str">
        <f>IF(Table1[[#This Row],[Asset Class]]&lt;&gt;"Local",0.25,IF(Q1107="y",1,""))</f>
        <v/>
      </c>
      <c r="W1107" s="435" t="str">
        <f>IF(Table1[[#This Row],[Asset Class]]&lt;&gt;"Local",0.25,IF(R1107="y",1,""))</f>
        <v/>
      </c>
      <c r="X1107" s="435">
        <f>IF(Table1[[#This Row],[Asset Class]]&lt;&gt;"Local",0.25,IF(S1107="y",1,""))</f>
        <v>1</v>
      </c>
      <c r="Y1107" s="109">
        <f t="shared" si="103"/>
        <v>1</v>
      </c>
      <c r="AA1107" s="274" t="str">
        <f t="shared" si="104"/>
        <v/>
      </c>
      <c r="AB1107" s="275" t="str">
        <f t="shared" si="105"/>
        <v/>
      </c>
      <c r="AC1107" s="275" t="str">
        <f t="shared" si="106"/>
        <v/>
      </c>
      <c r="AD1107" s="275">
        <f t="shared" si="107"/>
        <v>1181884</v>
      </c>
      <c r="AE1107" s="276">
        <f t="shared" si="108"/>
        <v>1181884</v>
      </c>
    </row>
    <row r="1108" spans="2:31">
      <c r="B1108" s="227" t="s">
        <v>1871</v>
      </c>
      <c r="C1108" s="228" t="s">
        <v>1872</v>
      </c>
      <c r="D1108" s="228" t="s">
        <v>110</v>
      </c>
      <c r="E1108" s="228" t="s">
        <v>113</v>
      </c>
      <c r="F1108" s="258" t="s">
        <v>102</v>
      </c>
      <c r="G1108" s="374">
        <v>0.5</v>
      </c>
      <c r="H1108" s="377">
        <v>9233.1786616036297</v>
      </c>
      <c r="I1108" s="382">
        <v>77.371645491830151</v>
      </c>
      <c r="J1108" s="349">
        <f>Table1[[#This Row],[Embellishment Area (m2)]]*Table1[[#This Row],[Construction Unit Rate ($/m)]]*Table1[[#This Row],[Embellishment Area Factor]]</f>
        <v>357193.1130841634</v>
      </c>
      <c r="K1108" s="263">
        <v>18466.357323207259</v>
      </c>
      <c r="L1108" s="354">
        <v>51.919695325664051</v>
      </c>
      <c r="M1108" s="101">
        <f>Table1[[#This Row],[Size of land (m2)]]*Table1[[#This Row],[Land Unit Rate ($/m2)]]</f>
        <v>958767.64599576604</v>
      </c>
      <c r="N1108" s="261">
        <v>2021</v>
      </c>
      <c r="O1108" s="219">
        <f>ROUND(IF(Table1[[#This Row],[Valuation Year]]=2016,(Table1[[#This Row],[Total Construction Cost ($)]]+Table1[[#This Row],[Land Value]])*('General Input Sheet'!$G$38/'General Input Sheet'!$G$43),Table1[[#This Row],[Total Construction Cost ($)]]+Table1[[#This Row],[Land Value]]),0)</f>
        <v>1315961</v>
      </c>
      <c r="P1108" s="139" t="str" cm="1">
        <f t="array" ref="P1108">_xlfn.IFS(Table1[[#This Row],[Asset Class]]&lt;&gt;"Local","y",P$11=$E1108,"y",Table1[[#This Row],[Asset Class]]="Local","")</f>
        <v/>
      </c>
      <c r="Q1108" s="99" t="str" cm="1">
        <f t="array" ref="Q1108">_xlfn.IFS(Table1[[#This Row],[Asset Class]]&lt;&gt;"Local","y",Q$11=$E1108,"y",Table1[[#This Row],[Asset Class]]="Local","")</f>
        <v/>
      </c>
      <c r="R1108" s="99" t="str" cm="1">
        <f t="array" ref="R1108">_xlfn.IFS(Table1[[#This Row],[Asset Class]]&lt;&gt;"Local","y",R$11=$E1108,"y",Table1[[#This Row],[Asset Class]]="Local","")</f>
        <v/>
      </c>
      <c r="S1108" s="358" t="str" cm="1">
        <f t="array" ref="S1108">_xlfn.IFS(Table1[[#This Row],[Asset Class]]&lt;&gt;"Local","y",S$11=$E1108,"y",Table1[[#This Row],[Asset Class]]="Local","")</f>
        <v>y</v>
      </c>
      <c r="U1108" s="109" t="str">
        <f>IF(Table1[[#This Row],[Asset Class]]&lt;&gt;"Local",0.25,IF(P1108="y",1,""))</f>
        <v/>
      </c>
      <c r="V1108" s="435" t="str">
        <f>IF(Table1[[#This Row],[Asset Class]]&lt;&gt;"Local",0.25,IF(Q1108="y",1,""))</f>
        <v/>
      </c>
      <c r="W1108" s="435" t="str">
        <f>IF(Table1[[#This Row],[Asset Class]]&lt;&gt;"Local",0.25,IF(R1108="y",1,""))</f>
        <v/>
      </c>
      <c r="X1108" s="435">
        <f>IF(Table1[[#This Row],[Asset Class]]&lt;&gt;"Local",0.25,IF(S1108="y",1,""))</f>
        <v>1</v>
      </c>
      <c r="Y1108" s="109">
        <f t="shared" si="103"/>
        <v>1</v>
      </c>
      <c r="AA1108" s="274" t="str">
        <f t="shared" si="104"/>
        <v/>
      </c>
      <c r="AB1108" s="275" t="str">
        <f t="shared" si="105"/>
        <v/>
      </c>
      <c r="AC1108" s="275" t="str">
        <f t="shared" si="106"/>
        <v/>
      </c>
      <c r="AD1108" s="275">
        <f t="shared" si="107"/>
        <v>1315961</v>
      </c>
      <c r="AE1108" s="276">
        <f t="shared" si="108"/>
        <v>1315961</v>
      </c>
    </row>
    <row r="1109" spans="2:31">
      <c r="B1109" s="227" t="s">
        <v>1873</v>
      </c>
      <c r="C1109" s="228" t="s">
        <v>1874</v>
      </c>
      <c r="D1109" s="228" t="s">
        <v>105</v>
      </c>
      <c r="E1109" s="228" t="s">
        <v>113</v>
      </c>
      <c r="F1109" s="258" t="s">
        <v>135</v>
      </c>
      <c r="G1109" s="374">
        <v>0.5</v>
      </c>
      <c r="H1109" s="377">
        <v>17697.653479701254</v>
      </c>
      <c r="I1109" s="382">
        <v>566.28724924743767</v>
      </c>
      <c r="J1109" s="349">
        <f>Table1[[#This Row],[Embellishment Area (m2)]]*Table1[[#This Row],[Construction Unit Rate ($/m)]]*Table1[[#This Row],[Embellishment Area Factor]]</f>
        <v>5010977.753577183</v>
      </c>
      <c r="K1109" s="263">
        <v>35395.306959402507</v>
      </c>
      <c r="L1109" s="354">
        <v>75.676903388107434</v>
      </c>
      <c r="M1109" s="101">
        <f>Table1[[#This Row],[Size of land (m2)]]*Table1[[#This Row],[Land Unit Rate ($/m2)]]</f>
        <v>2678607.22515911</v>
      </c>
      <c r="N1109" s="261">
        <v>2021</v>
      </c>
      <c r="O1109" s="219">
        <f>ROUND(IF(Table1[[#This Row],[Valuation Year]]=2016,(Table1[[#This Row],[Total Construction Cost ($)]]+Table1[[#This Row],[Land Value]])*('General Input Sheet'!$G$38/'General Input Sheet'!$G$43),Table1[[#This Row],[Total Construction Cost ($)]]+Table1[[#This Row],[Land Value]]),0)</f>
        <v>7689585</v>
      </c>
      <c r="P1109" s="139" t="str" cm="1">
        <f t="array" ref="P1109">_xlfn.IFS(Table1[[#This Row],[Asset Class]]&lt;&gt;"Local","y",P$11=$E1109,"y",Table1[[#This Row],[Asset Class]]="Local","")</f>
        <v>y</v>
      </c>
      <c r="Q1109" s="99" t="str" cm="1">
        <f t="array" ref="Q1109">_xlfn.IFS(Table1[[#This Row],[Asset Class]]&lt;&gt;"Local","y",Q$11=$E1109,"y",Table1[[#This Row],[Asset Class]]="Local","")</f>
        <v>y</v>
      </c>
      <c r="R1109" s="99" t="str" cm="1">
        <f t="array" ref="R1109">_xlfn.IFS(Table1[[#This Row],[Asset Class]]&lt;&gt;"Local","y",R$11=$E1109,"y",Table1[[#This Row],[Asset Class]]="Local","")</f>
        <v>y</v>
      </c>
      <c r="S1109" s="358" t="str" cm="1">
        <f t="array" ref="S1109">_xlfn.IFS(Table1[[#This Row],[Asset Class]]&lt;&gt;"Local","y",S$11=$E1109,"y",Table1[[#This Row],[Asset Class]]="Local","")</f>
        <v>y</v>
      </c>
      <c r="U1109" s="109">
        <f>IF(Table1[[#This Row],[Asset Class]]&lt;&gt;"Local",0.25,IF(P1109="y",1,""))</f>
        <v>0.25</v>
      </c>
      <c r="V1109" s="435">
        <f>IF(Table1[[#This Row],[Asset Class]]&lt;&gt;"Local",0.25,IF(Q1109="y",1,""))</f>
        <v>0.25</v>
      </c>
      <c r="W1109" s="435">
        <f>IF(Table1[[#This Row],[Asset Class]]&lt;&gt;"Local",0.25,IF(R1109="y",1,""))</f>
        <v>0.25</v>
      </c>
      <c r="X1109" s="435">
        <f>IF(Table1[[#This Row],[Asset Class]]&lt;&gt;"Local",0.25,IF(S1109="y",1,""))</f>
        <v>0.25</v>
      </c>
      <c r="Y1109" s="109">
        <f t="shared" si="103"/>
        <v>1</v>
      </c>
      <c r="AA1109" s="274">
        <f t="shared" si="104"/>
        <v>1922396.25</v>
      </c>
      <c r="AB1109" s="275">
        <f t="shared" si="105"/>
        <v>1922396.25</v>
      </c>
      <c r="AC1109" s="275">
        <f t="shared" si="106"/>
        <v>1922396.25</v>
      </c>
      <c r="AD1109" s="275">
        <f t="shared" si="107"/>
        <v>1922396.25</v>
      </c>
      <c r="AE1109" s="276">
        <f t="shared" si="108"/>
        <v>7689585</v>
      </c>
    </row>
    <row r="1110" spans="2:31">
      <c r="B1110" s="227" t="s">
        <v>1873</v>
      </c>
      <c r="C1110" s="228" t="s">
        <v>1875</v>
      </c>
      <c r="D1110" s="228" t="s">
        <v>105</v>
      </c>
      <c r="E1110" s="228" t="s">
        <v>113</v>
      </c>
      <c r="F1110" s="258" t="s">
        <v>102</v>
      </c>
      <c r="G1110" s="374">
        <v>0.5</v>
      </c>
      <c r="H1110" s="377">
        <v>66309.849393263255</v>
      </c>
      <c r="I1110" s="382">
        <v>566.28724924743767</v>
      </c>
      <c r="J1110" s="349">
        <f>Table1[[#This Row],[Embellishment Area (m2)]]*Table1[[#This Row],[Construction Unit Rate ($/m)]]*Table1[[#This Row],[Embellishment Area Factor]]</f>
        <v>18775211.10546146</v>
      </c>
      <c r="K1110" s="263">
        <v>132619.69878652651</v>
      </c>
      <c r="L1110" s="354">
        <v>75.676903388107434</v>
      </c>
      <c r="M1110" s="101">
        <f>Table1[[#This Row],[Size of land (m2)]]*Table1[[#This Row],[Land Unit Rate ($/m2)]]</f>
        <v>10036248.132427875</v>
      </c>
      <c r="N1110" s="261">
        <v>2021</v>
      </c>
      <c r="O1110" s="219">
        <f>ROUND(IF(Table1[[#This Row],[Valuation Year]]=2016,(Table1[[#This Row],[Total Construction Cost ($)]]+Table1[[#This Row],[Land Value]])*('General Input Sheet'!$G$38/'General Input Sheet'!$G$43),Table1[[#This Row],[Total Construction Cost ($)]]+Table1[[#This Row],[Land Value]]),0)</f>
        <v>28811459</v>
      </c>
      <c r="P1110" s="139" t="str" cm="1">
        <f t="array" ref="P1110">_xlfn.IFS(Table1[[#This Row],[Asset Class]]&lt;&gt;"Local","y",P$11=$E1110,"y",Table1[[#This Row],[Asset Class]]="Local","")</f>
        <v>y</v>
      </c>
      <c r="Q1110" s="99" t="str" cm="1">
        <f t="array" ref="Q1110">_xlfn.IFS(Table1[[#This Row],[Asset Class]]&lt;&gt;"Local","y",Q$11=$E1110,"y",Table1[[#This Row],[Asset Class]]="Local","")</f>
        <v>y</v>
      </c>
      <c r="R1110" s="99" t="str" cm="1">
        <f t="array" ref="R1110">_xlfn.IFS(Table1[[#This Row],[Asset Class]]&lt;&gt;"Local","y",R$11=$E1110,"y",Table1[[#This Row],[Asset Class]]="Local","")</f>
        <v>y</v>
      </c>
      <c r="S1110" s="358" t="str" cm="1">
        <f t="array" ref="S1110">_xlfn.IFS(Table1[[#This Row],[Asset Class]]&lt;&gt;"Local","y",S$11=$E1110,"y",Table1[[#This Row],[Asset Class]]="Local","")</f>
        <v>y</v>
      </c>
      <c r="U1110" s="109">
        <f>IF(Table1[[#This Row],[Asset Class]]&lt;&gt;"Local",0.25,IF(P1110="y",1,""))</f>
        <v>0.25</v>
      </c>
      <c r="V1110" s="435">
        <f>IF(Table1[[#This Row],[Asset Class]]&lt;&gt;"Local",0.25,IF(Q1110="y",1,""))</f>
        <v>0.25</v>
      </c>
      <c r="W1110" s="435">
        <f>IF(Table1[[#This Row],[Asset Class]]&lt;&gt;"Local",0.25,IF(R1110="y",1,""))</f>
        <v>0.25</v>
      </c>
      <c r="X1110" s="435">
        <f>IF(Table1[[#This Row],[Asset Class]]&lt;&gt;"Local",0.25,IF(S1110="y",1,""))</f>
        <v>0.25</v>
      </c>
      <c r="Y1110" s="109">
        <f t="shared" si="103"/>
        <v>1</v>
      </c>
      <c r="AA1110" s="274">
        <f t="shared" si="104"/>
        <v>7202864.75</v>
      </c>
      <c r="AB1110" s="275">
        <f t="shared" si="105"/>
        <v>7202864.75</v>
      </c>
      <c r="AC1110" s="275">
        <f t="shared" si="106"/>
        <v>7202864.75</v>
      </c>
      <c r="AD1110" s="275">
        <f t="shared" si="107"/>
        <v>7202864.75</v>
      </c>
      <c r="AE1110" s="276">
        <f t="shared" si="108"/>
        <v>28811459</v>
      </c>
    </row>
    <row r="1111" spans="2:31">
      <c r="B1111" s="227" t="s">
        <v>1876</v>
      </c>
      <c r="C1111" s="228" t="s">
        <v>1877</v>
      </c>
      <c r="D1111" s="228" t="s">
        <v>110</v>
      </c>
      <c r="E1111" s="228" t="s">
        <v>106</v>
      </c>
      <c r="F1111" s="258" t="s">
        <v>135</v>
      </c>
      <c r="G1111" s="374">
        <v>0.5</v>
      </c>
      <c r="H1111" s="377">
        <v>18214.835711507167</v>
      </c>
      <c r="I1111" s="382">
        <v>111.62041035606889</v>
      </c>
      <c r="J1111" s="349">
        <f>Table1[[#This Row],[Embellishment Area (m2)]]*Table1[[#This Row],[Construction Unit Rate ($/m)]]*Table1[[#This Row],[Embellishment Area Factor]]</f>
        <v>1016573.718343404</v>
      </c>
      <c r="K1111" s="263">
        <v>36429.671423014333</v>
      </c>
      <c r="L1111" s="354">
        <v>66.125722619436161</v>
      </c>
      <c r="M1111" s="101">
        <f>Table1[[#This Row],[Size of land (m2)]]*Table1[[#This Row],[Land Unit Rate ($/m2)]]</f>
        <v>2408938.3476354461</v>
      </c>
      <c r="N1111" s="261">
        <v>2021</v>
      </c>
      <c r="O1111" s="219">
        <f>ROUND(IF(Table1[[#This Row],[Valuation Year]]=2016,(Table1[[#This Row],[Total Construction Cost ($)]]+Table1[[#This Row],[Land Value]])*('General Input Sheet'!$G$38/'General Input Sheet'!$G$43),Table1[[#This Row],[Total Construction Cost ($)]]+Table1[[#This Row],[Land Value]]),0)</f>
        <v>3425512</v>
      </c>
      <c r="P1111" s="139" t="str" cm="1">
        <f t="array" ref="P1111">_xlfn.IFS(Table1[[#This Row],[Asset Class]]&lt;&gt;"Local","y",P$11=$E1111,"y",Table1[[#This Row],[Asset Class]]="Local","")</f>
        <v>y</v>
      </c>
      <c r="Q1111" s="99" t="str" cm="1">
        <f t="array" ref="Q1111">_xlfn.IFS(Table1[[#This Row],[Asset Class]]&lt;&gt;"Local","y",Q$11=$E1111,"y",Table1[[#This Row],[Asset Class]]="Local","")</f>
        <v/>
      </c>
      <c r="R1111" s="99" t="str" cm="1">
        <f t="array" ref="R1111">_xlfn.IFS(Table1[[#This Row],[Asset Class]]&lt;&gt;"Local","y",R$11=$E1111,"y",Table1[[#This Row],[Asset Class]]="Local","")</f>
        <v/>
      </c>
      <c r="S1111" s="358" t="str" cm="1">
        <f t="array" ref="S1111">_xlfn.IFS(Table1[[#This Row],[Asset Class]]&lt;&gt;"Local","y",S$11=$E1111,"y",Table1[[#This Row],[Asset Class]]="Local","")</f>
        <v/>
      </c>
      <c r="U1111" s="109">
        <f>IF(Table1[[#This Row],[Asset Class]]&lt;&gt;"Local",0.25,IF(P1111="y",1,""))</f>
        <v>1</v>
      </c>
      <c r="V1111" s="435" t="str">
        <f>IF(Table1[[#This Row],[Asset Class]]&lt;&gt;"Local",0.25,IF(Q1111="y",1,""))</f>
        <v/>
      </c>
      <c r="W1111" s="435" t="str">
        <f>IF(Table1[[#This Row],[Asset Class]]&lt;&gt;"Local",0.25,IF(R1111="y",1,""))</f>
        <v/>
      </c>
      <c r="X1111" s="435" t="str">
        <f>IF(Table1[[#This Row],[Asset Class]]&lt;&gt;"Local",0.25,IF(S1111="y",1,""))</f>
        <v/>
      </c>
      <c r="Y1111" s="109">
        <f t="shared" si="103"/>
        <v>1</v>
      </c>
      <c r="AA1111" s="274">
        <f t="shared" si="104"/>
        <v>3425512</v>
      </c>
      <c r="AB1111" s="275" t="str">
        <f t="shared" si="105"/>
        <v/>
      </c>
      <c r="AC1111" s="275" t="str">
        <f t="shared" si="106"/>
        <v/>
      </c>
      <c r="AD1111" s="275" t="str">
        <f t="shared" si="107"/>
        <v/>
      </c>
      <c r="AE1111" s="276">
        <f t="shared" si="108"/>
        <v>3425512</v>
      </c>
    </row>
    <row r="1112" spans="2:31">
      <c r="B1112" s="227" t="s">
        <v>1876</v>
      </c>
      <c r="C1112" s="228" t="s">
        <v>1878</v>
      </c>
      <c r="D1112" s="228" t="s">
        <v>110</v>
      </c>
      <c r="E1112" s="228" t="s">
        <v>106</v>
      </c>
      <c r="F1112" s="258" t="s">
        <v>107</v>
      </c>
      <c r="G1112" s="374">
        <v>0.5</v>
      </c>
      <c r="H1112" s="378">
        <v>24255.53109593656</v>
      </c>
      <c r="I1112" s="382">
        <v>111.62041035606889</v>
      </c>
      <c r="J1112" s="349">
        <f>Table1[[#This Row],[Embellishment Area (m2)]]*Table1[[#This Row],[Construction Unit Rate ($/m)]]*Table1[[#This Row],[Embellishment Area Factor]]</f>
        <v>1353706.167166414</v>
      </c>
      <c r="K1112" s="263">
        <v>48511.062191873119</v>
      </c>
      <c r="L1112" s="354">
        <v>66.125722619436161</v>
      </c>
      <c r="M1112" s="101">
        <f>Table1[[#This Row],[Size of land (m2)]]*Table1[[#This Row],[Land Unit Rate ($/m2)]]</f>
        <v>3207829.0424740189</v>
      </c>
      <c r="N1112" s="261">
        <v>2021</v>
      </c>
      <c r="O1112" s="101">
        <f>ROUND(IF(Table1[[#This Row],[Valuation Year]]=2016,(Table1[[#This Row],[Total Construction Cost ($)]]+Table1[[#This Row],[Land Value]])*('General Input Sheet'!$G$38/'General Input Sheet'!$G$43),Table1[[#This Row],[Total Construction Cost ($)]]+Table1[[#This Row],[Land Value]]),0)</f>
        <v>4561535</v>
      </c>
      <c r="P1112" s="139" t="str" cm="1">
        <f t="array" ref="P1112">_xlfn.IFS(Table1[[#This Row],[Asset Class]]&lt;&gt;"Local","y",P$11=$E1112,"y",Table1[[#This Row],[Asset Class]]="Local","")</f>
        <v>y</v>
      </c>
      <c r="Q1112" s="99" t="str" cm="1">
        <f t="array" ref="Q1112">_xlfn.IFS(Table1[[#This Row],[Asset Class]]&lt;&gt;"Local","y",Q$11=$E1112,"y",Table1[[#This Row],[Asset Class]]="Local","")</f>
        <v/>
      </c>
      <c r="R1112" s="99" t="str" cm="1">
        <f t="array" ref="R1112">_xlfn.IFS(Table1[[#This Row],[Asset Class]]&lt;&gt;"Local","y",R$11=$E1112,"y",Table1[[#This Row],[Asset Class]]="Local","")</f>
        <v/>
      </c>
      <c r="S1112" s="358" t="str" cm="1">
        <f t="array" ref="S1112">_xlfn.IFS(Table1[[#This Row],[Asset Class]]&lt;&gt;"Local","y",S$11=$E1112,"y",Table1[[#This Row],[Asset Class]]="Local","")</f>
        <v/>
      </c>
      <c r="U1112" s="109">
        <f>IF(Table1[[#This Row],[Asset Class]]&lt;&gt;"Local",0.25,IF(P1112="y",1,""))</f>
        <v>1</v>
      </c>
      <c r="V1112" s="435" t="str">
        <f>IF(Table1[[#This Row],[Asset Class]]&lt;&gt;"Local",0.25,IF(Q1112="y",1,""))</f>
        <v/>
      </c>
      <c r="W1112" s="435" t="str">
        <f>IF(Table1[[#This Row],[Asset Class]]&lt;&gt;"Local",0.25,IF(R1112="y",1,""))</f>
        <v/>
      </c>
      <c r="X1112" s="435" t="str">
        <f>IF(Table1[[#This Row],[Asset Class]]&lt;&gt;"Local",0.25,IF(S1112="y",1,""))</f>
        <v/>
      </c>
      <c r="Y1112" s="109">
        <f t="shared" si="103"/>
        <v>1</v>
      </c>
      <c r="AA1112" s="274">
        <f t="shared" si="104"/>
        <v>4561535</v>
      </c>
      <c r="AB1112" s="275" t="str">
        <f t="shared" si="105"/>
        <v/>
      </c>
      <c r="AC1112" s="275" t="str">
        <f t="shared" si="106"/>
        <v/>
      </c>
      <c r="AD1112" s="275" t="str">
        <f t="shared" si="107"/>
        <v/>
      </c>
      <c r="AE1112" s="276">
        <f t="shared" si="108"/>
        <v>4561535</v>
      </c>
    </row>
    <row r="1113" spans="2:31">
      <c r="B1113" s="227" t="s">
        <v>1876</v>
      </c>
      <c r="C1113" s="228" t="s">
        <v>1879</v>
      </c>
      <c r="D1113" s="228" t="s">
        <v>110</v>
      </c>
      <c r="E1113" s="228" t="s">
        <v>106</v>
      </c>
      <c r="F1113" s="258" t="s">
        <v>102</v>
      </c>
      <c r="G1113" s="374">
        <v>0.5</v>
      </c>
      <c r="H1113" s="377">
        <v>34112.189202761081</v>
      </c>
      <c r="I1113" s="382">
        <v>111.62041035606889</v>
      </c>
      <c r="J1113" s="349">
        <f>Table1[[#This Row],[Embellishment Area (m2)]]*Table1[[#This Row],[Construction Unit Rate ($/m)]]*Table1[[#This Row],[Embellishment Area Factor]]</f>
        <v>1903808.2784780271</v>
      </c>
      <c r="K1113" s="263">
        <v>68224.378405522162</v>
      </c>
      <c r="L1113" s="354">
        <v>66.125722619436161</v>
      </c>
      <c r="M1113" s="101">
        <f>Table1[[#This Row],[Size of land (m2)]]*Table1[[#This Row],[Land Unit Rate ($/m2)]]</f>
        <v>4511386.3223270085</v>
      </c>
      <c r="N1113" s="261">
        <v>2021</v>
      </c>
      <c r="O1113" s="219">
        <f>ROUND(IF(Table1[[#This Row],[Valuation Year]]=2016,(Table1[[#This Row],[Total Construction Cost ($)]]+Table1[[#This Row],[Land Value]])*('General Input Sheet'!$G$38/'General Input Sheet'!$G$43),Table1[[#This Row],[Total Construction Cost ($)]]+Table1[[#This Row],[Land Value]]),0)</f>
        <v>6415195</v>
      </c>
      <c r="P1113" s="139" t="str" cm="1">
        <f t="array" ref="P1113">_xlfn.IFS(Table1[[#This Row],[Asset Class]]&lt;&gt;"Local","y",P$11=$E1113,"y",Table1[[#This Row],[Asset Class]]="Local","")</f>
        <v>y</v>
      </c>
      <c r="Q1113" s="99" t="str" cm="1">
        <f t="array" ref="Q1113">_xlfn.IFS(Table1[[#This Row],[Asset Class]]&lt;&gt;"Local","y",Q$11=$E1113,"y",Table1[[#This Row],[Asset Class]]="Local","")</f>
        <v/>
      </c>
      <c r="R1113" s="99" t="str" cm="1">
        <f t="array" ref="R1113">_xlfn.IFS(Table1[[#This Row],[Asset Class]]&lt;&gt;"Local","y",R$11=$E1113,"y",Table1[[#This Row],[Asset Class]]="Local","")</f>
        <v/>
      </c>
      <c r="S1113" s="358" t="str" cm="1">
        <f t="array" ref="S1113">_xlfn.IFS(Table1[[#This Row],[Asset Class]]&lt;&gt;"Local","y",S$11=$E1113,"y",Table1[[#This Row],[Asset Class]]="Local","")</f>
        <v/>
      </c>
      <c r="U1113" s="109">
        <f>IF(Table1[[#This Row],[Asset Class]]&lt;&gt;"Local",0.25,IF(P1113="y",1,""))</f>
        <v>1</v>
      </c>
      <c r="V1113" s="435" t="str">
        <f>IF(Table1[[#This Row],[Asset Class]]&lt;&gt;"Local",0.25,IF(Q1113="y",1,""))</f>
        <v/>
      </c>
      <c r="W1113" s="435" t="str">
        <f>IF(Table1[[#This Row],[Asset Class]]&lt;&gt;"Local",0.25,IF(R1113="y",1,""))</f>
        <v/>
      </c>
      <c r="X1113" s="435" t="str">
        <f>IF(Table1[[#This Row],[Asset Class]]&lt;&gt;"Local",0.25,IF(S1113="y",1,""))</f>
        <v/>
      </c>
      <c r="Y1113" s="109">
        <f t="shared" si="103"/>
        <v>1</v>
      </c>
      <c r="AA1113" s="274">
        <f t="shared" si="104"/>
        <v>6415195</v>
      </c>
      <c r="AB1113" s="275" t="str">
        <f t="shared" si="105"/>
        <v/>
      </c>
      <c r="AC1113" s="275" t="str">
        <f t="shared" si="106"/>
        <v/>
      </c>
      <c r="AD1113" s="275" t="str">
        <f t="shared" si="107"/>
        <v/>
      </c>
      <c r="AE1113" s="276">
        <f t="shared" si="108"/>
        <v>6415195</v>
      </c>
    </row>
    <row r="1114" spans="2:31">
      <c r="B1114" s="227" t="s">
        <v>1880</v>
      </c>
      <c r="C1114" s="228" t="s">
        <v>1881</v>
      </c>
      <c r="D1114" s="228" t="s">
        <v>105</v>
      </c>
      <c r="E1114" s="228" t="s">
        <v>106</v>
      </c>
      <c r="F1114" s="258" t="s">
        <v>107</v>
      </c>
      <c r="G1114" s="374">
        <v>0.5</v>
      </c>
      <c r="H1114" s="377">
        <v>6484.2458813615203</v>
      </c>
      <c r="I1114" s="382">
        <v>295.91815694928124</v>
      </c>
      <c r="J1114" s="349">
        <f>Table1[[#This Row],[Embellishment Area (m2)]]*Table1[[#This Row],[Construction Unit Rate ($/m)]]*Table1[[#This Row],[Embellishment Area Factor]]</f>
        <v>959403.04520923446</v>
      </c>
      <c r="K1114" s="263">
        <v>12968.491762723041</v>
      </c>
      <c r="L1114" s="354">
        <v>157.26221918381682</v>
      </c>
      <c r="M1114" s="101">
        <f>Table1[[#This Row],[Size of land (m2)]]*Table1[[#This Row],[Land Unit Rate ($/m2)]]</f>
        <v>2039453.7940728739</v>
      </c>
      <c r="N1114" s="261">
        <v>2021</v>
      </c>
      <c r="O1114" s="219">
        <f>ROUND(IF(Table1[[#This Row],[Valuation Year]]=2016,(Table1[[#This Row],[Total Construction Cost ($)]]+Table1[[#This Row],[Land Value]])*('General Input Sheet'!$G$38/'General Input Sheet'!$G$43),Table1[[#This Row],[Total Construction Cost ($)]]+Table1[[#This Row],[Land Value]]),0)</f>
        <v>2998857</v>
      </c>
      <c r="P1114" s="139" t="str" cm="1">
        <f t="array" ref="P1114">_xlfn.IFS(Table1[[#This Row],[Asset Class]]&lt;&gt;"Local","y",P$11=$E1114,"y",Table1[[#This Row],[Asset Class]]="Local","")</f>
        <v>y</v>
      </c>
      <c r="Q1114" s="99" t="str" cm="1">
        <f t="array" ref="Q1114">_xlfn.IFS(Table1[[#This Row],[Asset Class]]&lt;&gt;"Local","y",Q$11=$E1114,"y",Table1[[#This Row],[Asset Class]]="Local","")</f>
        <v>y</v>
      </c>
      <c r="R1114" s="99" t="str" cm="1">
        <f t="array" ref="R1114">_xlfn.IFS(Table1[[#This Row],[Asset Class]]&lt;&gt;"Local","y",R$11=$E1114,"y",Table1[[#This Row],[Asset Class]]="Local","")</f>
        <v>y</v>
      </c>
      <c r="S1114" s="358" t="str" cm="1">
        <f t="array" ref="S1114">_xlfn.IFS(Table1[[#This Row],[Asset Class]]&lt;&gt;"Local","y",S$11=$E1114,"y",Table1[[#This Row],[Asset Class]]="Local","")</f>
        <v>y</v>
      </c>
      <c r="U1114" s="109">
        <f>IF(Table1[[#This Row],[Asset Class]]&lt;&gt;"Local",0.25,IF(P1114="y",1,""))</f>
        <v>0.25</v>
      </c>
      <c r="V1114" s="435">
        <f>IF(Table1[[#This Row],[Asset Class]]&lt;&gt;"Local",0.25,IF(Q1114="y",1,""))</f>
        <v>0.25</v>
      </c>
      <c r="W1114" s="435">
        <f>IF(Table1[[#This Row],[Asset Class]]&lt;&gt;"Local",0.25,IF(R1114="y",1,""))</f>
        <v>0.25</v>
      </c>
      <c r="X1114" s="435">
        <f>IF(Table1[[#This Row],[Asset Class]]&lt;&gt;"Local",0.25,IF(S1114="y",1,""))</f>
        <v>0.25</v>
      </c>
      <c r="Y1114" s="109">
        <f t="shared" si="103"/>
        <v>1</v>
      </c>
      <c r="AA1114" s="274">
        <f t="shared" si="104"/>
        <v>749714.25</v>
      </c>
      <c r="AB1114" s="275">
        <f t="shared" si="105"/>
        <v>749714.25</v>
      </c>
      <c r="AC1114" s="275">
        <f t="shared" si="106"/>
        <v>749714.25</v>
      </c>
      <c r="AD1114" s="275">
        <f t="shared" si="107"/>
        <v>749714.25</v>
      </c>
      <c r="AE1114" s="276">
        <f t="shared" si="108"/>
        <v>2998857</v>
      </c>
    </row>
    <row r="1115" spans="2:31">
      <c r="B1115" s="227" t="s">
        <v>1882</v>
      </c>
      <c r="C1115" s="228" t="s">
        <v>1883</v>
      </c>
      <c r="D1115" s="228" t="s">
        <v>105</v>
      </c>
      <c r="E1115" s="228" t="s">
        <v>113</v>
      </c>
      <c r="F1115" s="258" t="s">
        <v>102</v>
      </c>
      <c r="G1115" s="374">
        <v>0.5</v>
      </c>
      <c r="H1115" s="377">
        <v>47848.310553937103</v>
      </c>
      <c r="I1115" s="382">
        <v>566.28724924743767</v>
      </c>
      <c r="J1115" s="349">
        <f>Table1[[#This Row],[Embellishment Area (m2)]]*Table1[[#This Row],[Construction Unit Rate ($/m)]]*Table1[[#This Row],[Embellishment Area Factor]]</f>
        <v>13547944.082363091</v>
      </c>
      <c r="K1115" s="263">
        <v>95696.621107874205</v>
      </c>
      <c r="L1115" s="354">
        <v>75.676903388107434</v>
      </c>
      <c r="M1115" s="101">
        <f>Table1[[#This Row],[Size of land (m2)]]*Table1[[#This Row],[Land Unit Rate ($/m2)]]</f>
        <v>7242023.9501489187</v>
      </c>
      <c r="N1115" s="261">
        <v>2021</v>
      </c>
      <c r="O1115" s="219">
        <f>ROUND(IF(Table1[[#This Row],[Valuation Year]]=2016,(Table1[[#This Row],[Total Construction Cost ($)]]+Table1[[#This Row],[Land Value]])*('General Input Sheet'!$G$38/'General Input Sheet'!$G$43),Table1[[#This Row],[Total Construction Cost ($)]]+Table1[[#This Row],[Land Value]]),0)</f>
        <v>20789968</v>
      </c>
      <c r="P1115" s="139" t="str" cm="1">
        <f t="array" ref="P1115">_xlfn.IFS(Table1[[#This Row],[Asset Class]]&lt;&gt;"Local","y",P$11=$E1115,"y",Table1[[#This Row],[Asset Class]]="Local","")</f>
        <v>y</v>
      </c>
      <c r="Q1115" s="99" t="str" cm="1">
        <f t="array" ref="Q1115">_xlfn.IFS(Table1[[#This Row],[Asset Class]]&lt;&gt;"Local","y",Q$11=$E1115,"y",Table1[[#This Row],[Asset Class]]="Local","")</f>
        <v>y</v>
      </c>
      <c r="R1115" s="99" t="str" cm="1">
        <f t="array" ref="R1115">_xlfn.IFS(Table1[[#This Row],[Asset Class]]&lt;&gt;"Local","y",R$11=$E1115,"y",Table1[[#This Row],[Asset Class]]="Local","")</f>
        <v>y</v>
      </c>
      <c r="S1115" s="358" t="str" cm="1">
        <f t="array" ref="S1115">_xlfn.IFS(Table1[[#This Row],[Asset Class]]&lt;&gt;"Local","y",S$11=$E1115,"y",Table1[[#This Row],[Asset Class]]="Local","")</f>
        <v>y</v>
      </c>
      <c r="U1115" s="109">
        <f>IF(Table1[[#This Row],[Asset Class]]&lt;&gt;"Local",0.25,IF(P1115="y",1,""))</f>
        <v>0.25</v>
      </c>
      <c r="V1115" s="435">
        <f>IF(Table1[[#This Row],[Asset Class]]&lt;&gt;"Local",0.25,IF(Q1115="y",1,""))</f>
        <v>0.25</v>
      </c>
      <c r="W1115" s="435">
        <f>IF(Table1[[#This Row],[Asset Class]]&lt;&gt;"Local",0.25,IF(R1115="y",1,""))</f>
        <v>0.25</v>
      </c>
      <c r="X1115" s="435">
        <f>IF(Table1[[#This Row],[Asset Class]]&lt;&gt;"Local",0.25,IF(S1115="y",1,""))</f>
        <v>0.25</v>
      </c>
      <c r="Y1115" s="109">
        <f t="shared" si="103"/>
        <v>1</v>
      </c>
      <c r="AA1115" s="274">
        <f t="shared" si="104"/>
        <v>5197492</v>
      </c>
      <c r="AB1115" s="275">
        <f t="shared" si="105"/>
        <v>5197492</v>
      </c>
      <c r="AC1115" s="275">
        <f t="shared" si="106"/>
        <v>5197492</v>
      </c>
      <c r="AD1115" s="275">
        <f t="shared" si="107"/>
        <v>5197492</v>
      </c>
      <c r="AE1115" s="276">
        <f t="shared" si="108"/>
        <v>20789968</v>
      </c>
    </row>
    <row r="1116" spans="2:31">
      <c r="B1116" s="227" t="s">
        <v>1882</v>
      </c>
      <c r="C1116" s="228" t="s">
        <v>1884</v>
      </c>
      <c r="D1116" s="228" t="s">
        <v>105</v>
      </c>
      <c r="E1116" s="228" t="s">
        <v>113</v>
      </c>
      <c r="F1116" s="258" t="s">
        <v>135</v>
      </c>
      <c r="G1116" s="374">
        <v>0.5</v>
      </c>
      <c r="H1116" s="377">
        <v>46582.241919528591</v>
      </c>
      <c r="I1116" s="382">
        <v>566.28724924743767</v>
      </c>
      <c r="J1116" s="349">
        <f>Table1[[#This Row],[Embellishment Area (m2)]]*Table1[[#This Row],[Construction Unit Rate ($/m)]]*Table1[[#This Row],[Embellishment Area Factor]]</f>
        <v>13189464.820194263</v>
      </c>
      <c r="K1116" s="263">
        <v>93164.483839057182</v>
      </c>
      <c r="L1116" s="354">
        <v>75.676903388107434</v>
      </c>
      <c r="M1116" s="101">
        <f>Table1[[#This Row],[Size of land (m2)]]*Table1[[#This Row],[Land Unit Rate ($/m2)]]</f>
        <v>7050399.6426912267</v>
      </c>
      <c r="N1116" s="261">
        <v>2021</v>
      </c>
      <c r="O1116" s="219">
        <f>ROUND(IF(Table1[[#This Row],[Valuation Year]]=2016,(Table1[[#This Row],[Total Construction Cost ($)]]+Table1[[#This Row],[Land Value]])*('General Input Sheet'!$G$38/'General Input Sheet'!$G$43),Table1[[#This Row],[Total Construction Cost ($)]]+Table1[[#This Row],[Land Value]]),0)</f>
        <v>20239864</v>
      </c>
      <c r="P1116" s="139" t="str" cm="1">
        <f t="array" ref="P1116">_xlfn.IFS(Table1[[#This Row],[Asset Class]]&lt;&gt;"Local","y",P$11=$E1116,"y",Table1[[#This Row],[Asset Class]]="Local","")</f>
        <v>y</v>
      </c>
      <c r="Q1116" s="99" t="str" cm="1">
        <f t="array" ref="Q1116">_xlfn.IFS(Table1[[#This Row],[Asset Class]]&lt;&gt;"Local","y",Q$11=$E1116,"y",Table1[[#This Row],[Asset Class]]="Local","")</f>
        <v>y</v>
      </c>
      <c r="R1116" s="99" t="str" cm="1">
        <f t="array" ref="R1116">_xlfn.IFS(Table1[[#This Row],[Asset Class]]&lt;&gt;"Local","y",R$11=$E1116,"y",Table1[[#This Row],[Asset Class]]="Local","")</f>
        <v>y</v>
      </c>
      <c r="S1116" s="358" t="str" cm="1">
        <f t="array" ref="S1116">_xlfn.IFS(Table1[[#This Row],[Asset Class]]&lt;&gt;"Local","y",S$11=$E1116,"y",Table1[[#This Row],[Asset Class]]="Local","")</f>
        <v>y</v>
      </c>
      <c r="U1116" s="109">
        <f>IF(Table1[[#This Row],[Asset Class]]&lt;&gt;"Local",0.25,IF(P1116="y",1,""))</f>
        <v>0.25</v>
      </c>
      <c r="V1116" s="435">
        <f>IF(Table1[[#This Row],[Asset Class]]&lt;&gt;"Local",0.25,IF(Q1116="y",1,""))</f>
        <v>0.25</v>
      </c>
      <c r="W1116" s="435">
        <f>IF(Table1[[#This Row],[Asset Class]]&lt;&gt;"Local",0.25,IF(R1116="y",1,""))</f>
        <v>0.25</v>
      </c>
      <c r="X1116" s="435">
        <f>IF(Table1[[#This Row],[Asset Class]]&lt;&gt;"Local",0.25,IF(S1116="y",1,""))</f>
        <v>0.25</v>
      </c>
      <c r="Y1116" s="109">
        <f t="shared" si="103"/>
        <v>1</v>
      </c>
      <c r="AA1116" s="274">
        <f t="shared" si="104"/>
        <v>5059966</v>
      </c>
      <c r="AB1116" s="275">
        <f t="shared" si="105"/>
        <v>5059966</v>
      </c>
      <c r="AC1116" s="275">
        <f t="shared" si="106"/>
        <v>5059966</v>
      </c>
      <c r="AD1116" s="275">
        <f t="shared" si="107"/>
        <v>5059966</v>
      </c>
      <c r="AE1116" s="276">
        <f t="shared" si="108"/>
        <v>20239864</v>
      </c>
    </row>
    <row r="1117" spans="2:31">
      <c r="B1117" s="227" t="s">
        <v>1885</v>
      </c>
      <c r="C1117" s="228" t="s">
        <v>1886</v>
      </c>
      <c r="D1117" s="228" t="s">
        <v>105</v>
      </c>
      <c r="E1117" s="228" t="s">
        <v>113</v>
      </c>
      <c r="F1117" s="258" t="s">
        <v>135</v>
      </c>
      <c r="G1117" s="374">
        <v>0.5</v>
      </c>
      <c r="H1117" s="377">
        <v>7723.4518782248952</v>
      </c>
      <c r="I1117" s="382">
        <v>566.28724924743767</v>
      </c>
      <c r="J1117" s="349">
        <f>Table1[[#This Row],[Embellishment Area (m2)]]*Table1[[#This Row],[Construction Unit Rate ($/m)]]*Table1[[#This Row],[Embellishment Area Factor]]</f>
        <v>2186846.1594074657</v>
      </c>
      <c r="K1117" s="263">
        <v>15446.90375644979</v>
      </c>
      <c r="L1117" s="354">
        <v>75.676903388107434</v>
      </c>
      <c r="M1117" s="101">
        <f>Table1[[#This Row],[Size of land (m2)]]*Table1[[#This Row],[Land Unit Rate ($/m2)]]</f>
        <v>1168973.8432222446</v>
      </c>
      <c r="N1117" s="261">
        <v>2021</v>
      </c>
      <c r="O1117" s="219">
        <f>ROUND(IF(Table1[[#This Row],[Valuation Year]]=2016,(Table1[[#This Row],[Total Construction Cost ($)]]+Table1[[#This Row],[Land Value]])*('General Input Sheet'!$G$38/'General Input Sheet'!$G$43),Table1[[#This Row],[Total Construction Cost ($)]]+Table1[[#This Row],[Land Value]]),0)</f>
        <v>3355820</v>
      </c>
      <c r="P1117" s="139" t="str" cm="1">
        <f t="array" ref="P1117">_xlfn.IFS(Table1[[#This Row],[Asset Class]]&lt;&gt;"Local","y",P$11=$E1117,"y",Table1[[#This Row],[Asset Class]]="Local","")</f>
        <v>y</v>
      </c>
      <c r="Q1117" s="99" t="str" cm="1">
        <f t="array" ref="Q1117">_xlfn.IFS(Table1[[#This Row],[Asset Class]]&lt;&gt;"Local","y",Q$11=$E1117,"y",Table1[[#This Row],[Asset Class]]="Local","")</f>
        <v>y</v>
      </c>
      <c r="R1117" s="99" t="str" cm="1">
        <f t="array" ref="R1117">_xlfn.IFS(Table1[[#This Row],[Asset Class]]&lt;&gt;"Local","y",R$11=$E1117,"y",Table1[[#This Row],[Asset Class]]="Local","")</f>
        <v>y</v>
      </c>
      <c r="S1117" s="358" t="str" cm="1">
        <f t="array" ref="S1117">_xlfn.IFS(Table1[[#This Row],[Asset Class]]&lt;&gt;"Local","y",S$11=$E1117,"y",Table1[[#This Row],[Asset Class]]="Local","")</f>
        <v>y</v>
      </c>
      <c r="U1117" s="109">
        <f>IF(Table1[[#This Row],[Asset Class]]&lt;&gt;"Local",0.25,IF(P1117="y",1,""))</f>
        <v>0.25</v>
      </c>
      <c r="V1117" s="435">
        <f>IF(Table1[[#This Row],[Asset Class]]&lt;&gt;"Local",0.25,IF(Q1117="y",1,""))</f>
        <v>0.25</v>
      </c>
      <c r="W1117" s="435">
        <f>IF(Table1[[#This Row],[Asset Class]]&lt;&gt;"Local",0.25,IF(R1117="y",1,""))</f>
        <v>0.25</v>
      </c>
      <c r="X1117" s="435">
        <f>IF(Table1[[#This Row],[Asset Class]]&lt;&gt;"Local",0.25,IF(S1117="y",1,""))</f>
        <v>0.25</v>
      </c>
      <c r="Y1117" s="109">
        <f t="shared" si="103"/>
        <v>1</v>
      </c>
      <c r="AA1117" s="274">
        <f t="shared" si="104"/>
        <v>838955</v>
      </c>
      <c r="AB1117" s="275">
        <f t="shared" si="105"/>
        <v>838955</v>
      </c>
      <c r="AC1117" s="275">
        <f t="shared" si="106"/>
        <v>838955</v>
      </c>
      <c r="AD1117" s="275">
        <f t="shared" si="107"/>
        <v>838955</v>
      </c>
      <c r="AE1117" s="276">
        <f t="shared" si="108"/>
        <v>3355820</v>
      </c>
    </row>
    <row r="1118" spans="2:31">
      <c r="B1118" s="227" t="s">
        <v>1885</v>
      </c>
      <c r="C1118" s="228" t="s">
        <v>1887</v>
      </c>
      <c r="D1118" s="228" t="s">
        <v>105</v>
      </c>
      <c r="E1118" s="228" t="s">
        <v>113</v>
      </c>
      <c r="F1118" s="258" t="s">
        <v>135</v>
      </c>
      <c r="G1118" s="374">
        <v>0.5</v>
      </c>
      <c r="H1118" s="377">
        <v>26187.749658845489</v>
      </c>
      <c r="I1118" s="382">
        <v>566.28724924743767</v>
      </c>
      <c r="J1118" s="349">
        <f>Table1[[#This Row],[Embellishment Area (m2)]]*Table1[[#This Row],[Construction Unit Rate ($/m)]]*Table1[[#This Row],[Embellishment Area Factor]]</f>
        <v>7414894.3591440683</v>
      </c>
      <c r="K1118" s="263">
        <v>52375.499317690977</v>
      </c>
      <c r="L1118" s="354">
        <v>75.676903388107434</v>
      </c>
      <c r="M1118" s="101">
        <f>Table1[[#This Row],[Size of land (m2)]]*Table1[[#This Row],[Land Unit Rate ($/m2)]]</f>
        <v>3963615.601768787</v>
      </c>
      <c r="N1118" s="261">
        <v>2021</v>
      </c>
      <c r="O1118" s="219">
        <f>ROUND(IF(Table1[[#This Row],[Valuation Year]]=2016,(Table1[[#This Row],[Total Construction Cost ($)]]+Table1[[#This Row],[Land Value]])*('General Input Sheet'!$G$38/'General Input Sheet'!$G$43),Table1[[#This Row],[Total Construction Cost ($)]]+Table1[[#This Row],[Land Value]]),0)</f>
        <v>11378510</v>
      </c>
      <c r="P1118" s="139" t="str" cm="1">
        <f t="array" ref="P1118">_xlfn.IFS(Table1[[#This Row],[Asset Class]]&lt;&gt;"Local","y",P$11=$E1118,"y",Table1[[#This Row],[Asset Class]]="Local","")</f>
        <v>y</v>
      </c>
      <c r="Q1118" s="99" t="str" cm="1">
        <f t="array" ref="Q1118">_xlfn.IFS(Table1[[#This Row],[Asset Class]]&lt;&gt;"Local","y",Q$11=$E1118,"y",Table1[[#This Row],[Asset Class]]="Local","")</f>
        <v>y</v>
      </c>
      <c r="R1118" s="99" t="str" cm="1">
        <f t="array" ref="R1118">_xlfn.IFS(Table1[[#This Row],[Asset Class]]&lt;&gt;"Local","y",R$11=$E1118,"y",Table1[[#This Row],[Asset Class]]="Local","")</f>
        <v>y</v>
      </c>
      <c r="S1118" s="358" t="str" cm="1">
        <f t="array" ref="S1118">_xlfn.IFS(Table1[[#This Row],[Asset Class]]&lt;&gt;"Local","y",S$11=$E1118,"y",Table1[[#This Row],[Asset Class]]="Local","")</f>
        <v>y</v>
      </c>
      <c r="U1118" s="109">
        <f>IF(Table1[[#This Row],[Asset Class]]&lt;&gt;"Local",0.25,IF(P1118="y",1,""))</f>
        <v>0.25</v>
      </c>
      <c r="V1118" s="435">
        <f>IF(Table1[[#This Row],[Asset Class]]&lt;&gt;"Local",0.25,IF(Q1118="y",1,""))</f>
        <v>0.25</v>
      </c>
      <c r="W1118" s="435">
        <f>IF(Table1[[#This Row],[Asset Class]]&lt;&gt;"Local",0.25,IF(R1118="y",1,""))</f>
        <v>0.25</v>
      </c>
      <c r="X1118" s="435">
        <f>IF(Table1[[#This Row],[Asset Class]]&lt;&gt;"Local",0.25,IF(S1118="y",1,""))</f>
        <v>0.25</v>
      </c>
      <c r="Y1118" s="109">
        <f t="shared" si="103"/>
        <v>1</v>
      </c>
      <c r="AA1118" s="274">
        <f t="shared" si="104"/>
        <v>2844627.5</v>
      </c>
      <c r="AB1118" s="275">
        <f t="shared" si="105"/>
        <v>2844627.5</v>
      </c>
      <c r="AC1118" s="275">
        <f t="shared" si="106"/>
        <v>2844627.5</v>
      </c>
      <c r="AD1118" s="275">
        <f t="shared" si="107"/>
        <v>2844627.5</v>
      </c>
      <c r="AE1118" s="276">
        <f t="shared" si="108"/>
        <v>11378510</v>
      </c>
    </row>
    <row r="1119" spans="2:31">
      <c r="B1119" s="227" t="s">
        <v>1885</v>
      </c>
      <c r="C1119" s="228" t="s">
        <v>1888</v>
      </c>
      <c r="D1119" s="228" t="s">
        <v>105</v>
      </c>
      <c r="E1119" s="228" t="s">
        <v>113</v>
      </c>
      <c r="F1119" s="258" t="s">
        <v>102</v>
      </c>
      <c r="G1119" s="374">
        <v>0.5</v>
      </c>
      <c r="H1119" s="377">
        <v>59096.066762088849</v>
      </c>
      <c r="I1119" s="382">
        <v>566.28724924743767</v>
      </c>
      <c r="J1119" s="349">
        <f>Table1[[#This Row],[Embellishment Area (m2)]]*Table1[[#This Row],[Construction Unit Rate ($/m)]]*Table1[[#This Row],[Embellishment Area Factor]]</f>
        <v>16732674.544023113</v>
      </c>
      <c r="K1119" s="263">
        <v>118192.1335241777</v>
      </c>
      <c r="L1119" s="354">
        <v>75.676903388107434</v>
      </c>
      <c r="M1119" s="101">
        <f>Table1[[#This Row],[Size of land (m2)]]*Table1[[#This Row],[Land Unit Rate ($/m2)]]</f>
        <v>8944414.6699434891</v>
      </c>
      <c r="N1119" s="261">
        <v>2021</v>
      </c>
      <c r="O1119" s="219">
        <f>ROUND(IF(Table1[[#This Row],[Valuation Year]]=2016,(Table1[[#This Row],[Total Construction Cost ($)]]+Table1[[#This Row],[Land Value]])*('General Input Sheet'!$G$38/'General Input Sheet'!$G$43),Table1[[#This Row],[Total Construction Cost ($)]]+Table1[[#This Row],[Land Value]]),0)</f>
        <v>25677089</v>
      </c>
      <c r="P1119" s="139" t="str" cm="1">
        <f t="array" ref="P1119">_xlfn.IFS(Table1[[#This Row],[Asset Class]]&lt;&gt;"Local","y",P$11=$E1119,"y",Table1[[#This Row],[Asset Class]]="Local","")</f>
        <v>y</v>
      </c>
      <c r="Q1119" s="99" t="str" cm="1">
        <f t="array" ref="Q1119">_xlfn.IFS(Table1[[#This Row],[Asset Class]]&lt;&gt;"Local","y",Q$11=$E1119,"y",Table1[[#This Row],[Asset Class]]="Local","")</f>
        <v>y</v>
      </c>
      <c r="R1119" s="99" t="str" cm="1">
        <f t="array" ref="R1119">_xlfn.IFS(Table1[[#This Row],[Asset Class]]&lt;&gt;"Local","y",R$11=$E1119,"y",Table1[[#This Row],[Asset Class]]="Local","")</f>
        <v>y</v>
      </c>
      <c r="S1119" s="358" t="str" cm="1">
        <f t="array" ref="S1119">_xlfn.IFS(Table1[[#This Row],[Asset Class]]&lt;&gt;"Local","y",S$11=$E1119,"y",Table1[[#This Row],[Asset Class]]="Local","")</f>
        <v>y</v>
      </c>
      <c r="U1119" s="109">
        <f>IF(Table1[[#This Row],[Asset Class]]&lt;&gt;"Local",0.25,IF(P1119="y",1,""))</f>
        <v>0.25</v>
      </c>
      <c r="V1119" s="435">
        <f>IF(Table1[[#This Row],[Asset Class]]&lt;&gt;"Local",0.25,IF(Q1119="y",1,""))</f>
        <v>0.25</v>
      </c>
      <c r="W1119" s="435">
        <f>IF(Table1[[#This Row],[Asset Class]]&lt;&gt;"Local",0.25,IF(R1119="y",1,""))</f>
        <v>0.25</v>
      </c>
      <c r="X1119" s="435">
        <f>IF(Table1[[#This Row],[Asset Class]]&lt;&gt;"Local",0.25,IF(S1119="y",1,""))</f>
        <v>0.25</v>
      </c>
      <c r="Y1119" s="109">
        <f t="shared" si="103"/>
        <v>1</v>
      </c>
      <c r="AA1119" s="274">
        <f t="shared" si="104"/>
        <v>6419272.25</v>
      </c>
      <c r="AB1119" s="275">
        <f t="shared" si="105"/>
        <v>6419272.25</v>
      </c>
      <c r="AC1119" s="275">
        <f t="shared" si="106"/>
        <v>6419272.25</v>
      </c>
      <c r="AD1119" s="275">
        <f t="shared" si="107"/>
        <v>6419272.25</v>
      </c>
      <c r="AE1119" s="276">
        <f t="shared" si="108"/>
        <v>25677089</v>
      </c>
    </row>
    <row r="1120" spans="2:31">
      <c r="B1120" s="227" t="s">
        <v>1889</v>
      </c>
      <c r="C1120" s="228" t="s">
        <v>1890</v>
      </c>
      <c r="D1120" s="228" t="s">
        <v>105</v>
      </c>
      <c r="E1120" s="228" t="s">
        <v>101</v>
      </c>
      <c r="F1120" s="258" t="s">
        <v>107</v>
      </c>
      <c r="G1120" s="374">
        <v>0.5</v>
      </c>
      <c r="H1120" s="377">
        <v>4048.3311779328747</v>
      </c>
      <c r="I1120" s="382">
        <v>452.87898632773505</v>
      </c>
      <c r="J1120" s="349">
        <f>Table1[[#This Row],[Embellishment Area (m2)]]*Table1[[#This Row],[Construction Unit Rate ($/m)]]*Table1[[#This Row],[Embellishment Area Factor]]</f>
        <v>916702.06009060296</v>
      </c>
      <c r="K1120" s="263">
        <v>8096.6623558657493</v>
      </c>
      <c r="L1120" s="354">
        <v>140.14546069071523</v>
      </c>
      <c r="M1120" s="101">
        <f>Table1[[#This Row],[Size of land (m2)]]*Table1[[#This Row],[Land Unit Rate ($/m2)]]</f>
        <v>1134710.4759199771</v>
      </c>
      <c r="N1120" s="261">
        <v>2021</v>
      </c>
      <c r="O1120" s="219">
        <f>ROUND(IF(Table1[[#This Row],[Valuation Year]]=2016,(Table1[[#This Row],[Total Construction Cost ($)]]+Table1[[#This Row],[Land Value]])*('General Input Sheet'!$G$38/'General Input Sheet'!$G$43),Table1[[#This Row],[Total Construction Cost ($)]]+Table1[[#This Row],[Land Value]]),0)</f>
        <v>2051413</v>
      </c>
      <c r="P1120" s="139" t="str" cm="1">
        <f t="array" ref="P1120">_xlfn.IFS(Table1[[#This Row],[Asset Class]]&lt;&gt;"Local","y",P$11=$E1120,"y",Table1[[#This Row],[Asset Class]]="Local","")</f>
        <v>y</v>
      </c>
      <c r="Q1120" s="99" t="str" cm="1">
        <f t="array" ref="Q1120">_xlfn.IFS(Table1[[#This Row],[Asset Class]]&lt;&gt;"Local","y",Q$11=$E1120,"y",Table1[[#This Row],[Asset Class]]="Local","")</f>
        <v>y</v>
      </c>
      <c r="R1120" s="99" t="str" cm="1">
        <f t="array" ref="R1120">_xlfn.IFS(Table1[[#This Row],[Asset Class]]&lt;&gt;"Local","y",R$11=$E1120,"y",Table1[[#This Row],[Asset Class]]="Local","")</f>
        <v>y</v>
      </c>
      <c r="S1120" s="358" t="str" cm="1">
        <f t="array" ref="S1120">_xlfn.IFS(Table1[[#This Row],[Asset Class]]&lt;&gt;"Local","y",S$11=$E1120,"y",Table1[[#This Row],[Asset Class]]="Local","")</f>
        <v>y</v>
      </c>
      <c r="U1120" s="109">
        <f>IF(Table1[[#This Row],[Asset Class]]&lt;&gt;"Local",0.25,IF(P1120="y",1,""))</f>
        <v>0.25</v>
      </c>
      <c r="V1120" s="435">
        <f>IF(Table1[[#This Row],[Asset Class]]&lt;&gt;"Local",0.25,IF(Q1120="y",1,""))</f>
        <v>0.25</v>
      </c>
      <c r="W1120" s="435">
        <f>IF(Table1[[#This Row],[Asset Class]]&lt;&gt;"Local",0.25,IF(R1120="y",1,""))</f>
        <v>0.25</v>
      </c>
      <c r="X1120" s="435">
        <f>IF(Table1[[#This Row],[Asset Class]]&lt;&gt;"Local",0.25,IF(S1120="y",1,""))</f>
        <v>0.25</v>
      </c>
      <c r="Y1120" s="109">
        <f t="shared" si="103"/>
        <v>1</v>
      </c>
      <c r="AA1120" s="274">
        <f t="shared" si="104"/>
        <v>512853.25</v>
      </c>
      <c r="AB1120" s="275">
        <f t="shared" si="105"/>
        <v>512853.25</v>
      </c>
      <c r="AC1120" s="275">
        <f t="shared" si="106"/>
        <v>512853.25</v>
      </c>
      <c r="AD1120" s="275">
        <f t="shared" si="107"/>
        <v>512853.25</v>
      </c>
      <c r="AE1120" s="276">
        <f t="shared" si="108"/>
        <v>2051413</v>
      </c>
    </row>
    <row r="1121" spans="2:31">
      <c r="B1121" s="227" t="s">
        <v>1891</v>
      </c>
      <c r="C1121" s="228" t="s">
        <v>1892</v>
      </c>
      <c r="D1121" s="228" t="s">
        <v>110</v>
      </c>
      <c r="E1121" s="228" t="s">
        <v>101</v>
      </c>
      <c r="F1121" s="258" t="s">
        <v>102</v>
      </c>
      <c r="G1121" s="374">
        <v>0.5</v>
      </c>
      <c r="H1121" s="377">
        <v>28441.290788051756</v>
      </c>
      <c r="I1121" s="382">
        <v>143.96305955739601</v>
      </c>
      <c r="J1121" s="349">
        <f>Table1[[#This Row],[Embellishment Area (m2)]]*Table1[[#This Row],[Construction Unit Rate ($/m)]]*Table1[[#This Row],[Embellishment Area Factor]]</f>
        <v>2047247.6198047567</v>
      </c>
      <c r="K1121" s="263">
        <v>56882.581576103512</v>
      </c>
      <c r="L1121" s="354">
        <v>39.027494808321961</v>
      </c>
      <c r="M1121" s="101">
        <f>Table1[[#This Row],[Size of land (m2)]]*Table1[[#This Row],[Land Unit Rate ($/m2)]]</f>
        <v>2219984.6571453302</v>
      </c>
      <c r="N1121" s="261">
        <v>2021</v>
      </c>
      <c r="O1121" s="219">
        <f>ROUND(IF(Table1[[#This Row],[Valuation Year]]=2016,(Table1[[#This Row],[Total Construction Cost ($)]]+Table1[[#This Row],[Land Value]])*('General Input Sheet'!$G$38/'General Input Sheet'!$G$43),Table1[[#This Row],[Total Construction Cost ($)]]+Table1[[#This Row],[Land Value]]),0)</f>
        <v>4267232</v>
      </c>
      <c r="P1121" s="139" t="str" cm="1">
        <f t="array" ref="P1121">_xlfn.IFS(Table1[[#This Row],[Asset Class]]&lt;&gt;"Local","y",P$11=$E1121,"y",Table1[[#This Row],[Asset Class]]="Local","")</f>
        <v/>
      </c>
      <c r="Q1121" s="99" t="str" cm="1">
        <f t="array" ref="Q1121">_xlfn.IFS(Table1[[#This Row],[Asset Class]]&lt;&gt;"Local","y",Q$11=$E1121,"y",Table1[[#This Row],[Asset Class]]="Local","")</f>
        <v/>
      </c>
      <c r="R1121" s="99" t="str" cm="1">
        <f t="array" ref="R1121">_xlfn.IFS(Table1[[#This Row],[Asset Class]]&lt;&gt;"Local","y",R$11=$E1121,"y",Table1[[#This Row],[Asset Class]]="Local","")</f>
        <v>y</v>
      </c>
      <c r="S1121" s="358" t="str" cm="1">
        <f t="array" ref="S1121">_xlfn.IFS(Table1[[#This Row],[Asset Class]]&lt;&gt;"Local","y",S$11=$E1121,"y",Table1[[#This Row],[Asset Class]]="Local","")</f>
        <v/>
      </c>
      <c r="U1121" s="109" t="str">
        <f>IF(Table1[[#This Row],[Asset Class]]&lt;&gt;"Local",0.25,IF(P1121="y",1,""))</f>
        <v/>
      </c>
      <c r="V1121" s="435" t="str">
        <f>IF(Table1[[#This Row],[Asset Class]]&lt;&gt;"Local",0.25,IF(Q1121="y",1,""))</f>
        <v/>
      </c>
      <c r="W1121" s="435">
        <f>IF(Table1[[#This Row],[Asset Class]]&lt;&gt;"Local",0.25,IF(R1121="y",1,""))</f>
        <v>1</v>
      </c>
      <c r="X1121" s="435" t="str">
        <f>IF(Table1[[#This Row],[Asset Class]]&lt;&gt;"Local",0.25,IF(S1121="y",1,""))</f>
        <v/>
      </c>
      <c r="Y1121" s="109">
        <f t="shared" si="103"/>
        <v>1</v>
      </c>
      <c r="AA1121" s="274" t="str">
        <f t="shared" si="104"/>
        <v/>
      </c>
      <c r="AB1121" s="275" t="str">
        <f t="shared" si="105"/>
        <v/>
      </c>
      <c r="AC1121" s="275">
        <f t="shared" si="106"/>
        <v>4267232</v>
      </c>
      <c r="AD1121" s="275" t="str">
        <f t="shared" si="107"/>
        <v/>
      </c>
      <c r="AE1121" s="276">
        <f t="shared" si="108"/>
        <v>4267232</v>
      </c>
    </row>
    <row r="1122" spans="2:31">
      <c r="B1122" s="227" t="s">
        <v>1893</v>
      </c>
      <c r="C1122" s="228" t="s">
        <v>1894</v>
      </c>
      <c r="D1122" s="228" t="s">
        <v>110</v>
      </c>
      <c r="E1122" s="228" t="s">
        <v>113</v>
      </c>
      <c r="F1122" s="258" t="s">
        <v>102</v>
      </c>
      <c r="G1122" s="374">
        <v>0.5</v>
      </c>
      <c r="H1122" s="377">
        <v>10922.30593018101</v>
      </c>
      <c r="I1122" s="382">
        <v>77.371645491830151</v>
      </c>
      <c r="J1122" s="349">
        <f>Table1[[#This Row],[Embellishment Area (m2)]]*Table1[[#This Row],[Construction Unit Rate ($/m)]]*Table1[[#This Row],[Embellishment Area Factor]]</f>
        <v>422538.39119163965</v>
      </c>
      <c r="K1122" s="263">
        <v>21844.61186036202</v>
      </c>
      <c r="L1122" s="354">
        <v>51.919695325664051</v>
      </c>
      <c r="M1122" s="101">
        <f>Table1[[#This Row],[Size of land (m2)]]*Table1[[#This Row],[Land Unit Rate ($/m2)]]</f>
        <v>1134165.5922973834</v>
      </c>
      <c r="N1122" s="261">
        <v>2021</v>
      </c>
      <c r="O1122" s="219">
        <f>ROUND(IF(Table1[[#This Row],[Valuation Year]]=2016,(Table1[[#This Row],[Total Construction Cost ($)]]+Table1[[#This Row],[Land Value]])*('General Input Sheet'!$G$38/'General Input Sheet'!$G$43),Table1[[#This Row],[Total Construction Cost ($)]]+Table1[[#This Row],[Land Value]]),0)</f>
        <v>1556704</v>
      </c>
      <c r="P1122" s="139" t="str" cm="1">
        <f t="array" ref="P1122">_xlfn.IFS(Table1[[#This Row],[Asset Class]]&lt;&gt;"Local","y",P$11=$E1122,"y",Table1[[#This Row],[Asset Class]]="Local","")</f>
        <v/>
      </c>
      <c r="Q1122" s="99" t="str" cm="1">
        <f t="array" ref="Q1122">_xlfn.IFS(Table1[[#This Row],[Asset Class]]&lt;&gt;"Local","y",Q$11=$E1122,"y",Table1[[#This Row],[Asset Class]]="Local","")</f>
        <v/>
      </c>
      <c r="R1122" s="99" t="str" cm="1">
        <f t="array" ref="R1122">_xlfn.IFS(Table1[[#This Row],[Asset Class]]&lt;&gt;"Local","y",R$11=$E1122,"y",Table1[[#This Row],[Asset Class]]="Local","")</f>
        <v/>
      </c>
      <c r="S1122" s="358" t="str" cm="1">
        <f t="array" ref="S1122">_xlfn.IFS(Table1[[#This Row],[Asset Class]]&lt;&gt;"Local","y",S$11=$E1122,"y",Table1[[#This Row],[Asset Class]]="Local","")</f>
        <v>y</v>
      </c>
      <c r="U1122" s="109" t="str">
        <f>IF(Table1[[#This Row],[Asset Class]]&lt;&gt;"Local",0.25,IF(P1122="y",1,""))</f>
        <v/>
      </c>
      <c r="V1122" s="435" t="str">
        <f>IF(Table1[[#This Row],[Asset Class]]&lt;&gt;"Local",0.25,IF(Q1122="y",1,""))</f>
        <v/>
      </c>
      <c r="W1122" s="435" t="str">
        <f>IF(Table1[[#This Row],[Asset Class]]&lt;&gt;"Local",0.25,IF(R1122="y",1,""))</f>
        <v/>
      </c>
      <c r="X1122" s="435">
        <f>IF(Table1[[#This Row],[Asset Class]]&lt;&gt;"Local",0.25,IF(S1122="y",1,""))</f>
        <v>1</v>
      </c>
      <c r="Y1122" s="109">
        <f t="shared" si="103"/>
        <v>1</v>
      </c>
      <c r="AA1122" s="274" t="str">
        <f t="shared" si="104"/>
        <v/>
      </c>
      <c r="AB1122" s="275" t="str">
        <f t="shared" si="105"/>
        <v/>
      </c>
      <c r="AC1122" s="275" t="str">
        <f t="shared" si="106"/>
        <v/>
      </c>
      <c r="AD1122" s="275">
        <f t="shared" si="107"/>
        <v>1556704</v>
      </c>
      <c r="AE1122" s="276">
        <f t="shared" si="108"/>
        <v>1556704</v>
      </c>
    </row>
    <row r="1123" spans="2:31">
      <c r="B1123" s="227" t="s">
        <v>1895</v>
      </c>
      <c r="C1123" s="228" t="s">
        <v>1896</v>
      </c>
      <c r="D1123" s="228" t="s">
        <v>105</v>
      </c>
      <c r="E1123" s="228" t="s">
        <v>101</v>
      </c>
      <c r="F1123" s="258" t="s">
        <v>135</v>
      </c>
      <c r="G1123" s="374">
        <v>0.5</v>
      </c>
      <c r="H1123" s="377">
        <v>27916.629540621925</v>
      </c>
      <c r="I1123" s="382">
        <v>452.87898632773505</v>
      </c>
      <c r="J1123" s="349">
        <f>Table1[[#This Row],[Embellishment Area (m2)]]*Table1[[#This Row],[Construction Unit Rate ($/m)]]*Table1[[#This Row],[Embellishment Area Factor]]</f>
        <v>6321427.4440218806</v>
      </c>
      <c r="K1123" s="263">
        <v>55833.25908124385</v>
      </c>
      <c r="L1123" s="354">
        <v>140.14546069071523</v>
      </c>
      <c r="M1123" s="101">
        <f>Table1[[#This Row],[Size of land (m2)]]*Table1[[#This Row],[Land Unit Rate ($/m2)]]</f>
        <v>7824777.8158049788</v>
      </c>
      <c r="N1123" s="261">
        <v>2021</v>
      </c>
      <c r="O1123" s="219">
        <f>ROUND(IF(Table1[[#This Row],[Valuation Year]]=2016,(Table1[[#This Row],[Total Construction Cost ($)]]+Table1[[#This Row],[Land Value]])*('General Input Sheet'!$G$38/'General Input Sheet'!$G$43),Table1[[#This Row],[Total Construction Cost ($)]]+Table1[[#This Row],[Land Value]]),0)</f>
        <v>14146205</v>
      </c>
      <c r="P1123" s="139" t="str" cm="1">
        <f t="array" ref="P1123">_xlfn.IFS(Table1[[#This Row],[Asset Class]]&lt;&gt;"Local","y",P$11=$E1123,"y",Table1[[#This Row],[Asset Class]]="Local","")</f>
        <v>y</v>
      </c>
      <c r="Q1123" s="99" t="str" cm="1">
        <f t="array" ref="Q1123">_xlfn.IFS(Table1[[#This Row],[Asset Class]]&lt;&gt;"Local","y",Q$11=$E1123,"y",Table1[[#This Row],[Asset Class]]="Local","")</f>
        <v>y</v>
      </c>
      <c r="R1123" s="99" t="str" cm="1">
        <f t="array" ref="R1123">_xlfn.IFS(Table1[[#This Row],[Asset Class]]&lt;&gt;"Local","y",R$11=$E1123,"y",Table1[[#This Row],[Asset Class]]="Local","")</f>
        <v>y</v>
      </c>
      <c r="S1123" s="358" t="str" cm="1">
        <f t="array" ref="S1123">_xlfn.IFS(Table1[[#This Row],[Asset Class]]&lt;&gt;"Local","y",S$11=$E1123,"y",Table1[[#This Row],[Asset Class]]="Local","")</f>
        <v>y</v>
      </c>
      <c r="U1123" s="109">
        <f>IF(Table1[[#This Row],[Asset Class]]&lt;&gt;"Local",0.25,IF(P1123="y",1,""))</f>
        <v>0.25</v>
      </c>
      <c r="V1123" s="435">
        <f>IF(Table1[[#This Row],[Asset Class]]&lt;&gt;"Local",0.25,IF(Q1123="y",1,""))</f>
        <v>0.25</v>
      </c>
      <c r="W1123" s="435">
        <f>IF(Table1[[#This Row],[Asset Class]]&lt;&gt;"Local",0.25,IF(R1123="y",1,""))</f>
        <v>0.25</v>
      </c>
      <c r="X1123" s="435">
        <f>IF(Table1[[#This Row],[Asset Class]]&lt;&gt;"Local",0.25,IF(S1123="y",1,""))</f>
        <v>0.25</v>
      </c>
      <c r="Y1123" s="109">
        <f t="shared" si="103"/>
        <v>1</v>
      </c>
      <c r="AA1123" s="274">
        <f t="shared" si="104"/>
        <v>3536551.25</v>
      </c>
      <c r="AB1123" s="275">
        <f t="shared" si="105"/>
        <v>3536551.25</v>
      </c>
      <c r="AC1123" s="275">
        <f t="shared" si="106"/>
        <v>3536551.25</v>
      </c>
      <c r="AD1123" s="275">
        <f t="shared" si="107"/>
        <v>3536551.25</v>
      </c>
      <c r="AE1123" s="276">
        <f t="shared" si="108"/>
        <v>14146205</v>
      </c>
    </row>
    <row r="1124" spans="2:31">
      <c r="B1124" s="227" t="s">
        <v>1895</v>
      </c>
      <c r="C1124" s="228" t="s">
        <v>1897</v>
      </c>
      <c r="D1124" s="228" t="s">
        <v>105</v>
      </c>
      <c r="E1124" s="228" t="s">
        <v>101</v>
      </c>
      <c r="F1124" s="258" t="s">
        <v>135</v>
      </c>
      <c r="G1124" s="374">
        <v>0.5</v>
      </c>
      <c r="H1124" s="377">
        <v>6696.4745950081051</v>
      </c>
      <c r="I1124" s="382">
        <v>452.87898632773505</v>
      </c>
      <c r="J1124" s="349">
        <f>Table1[[#This Row],[Embellishment Area (m2)]]*Table1[[#This Row],[Construction Unit Rate ($/m)]]*Table1[[#This Row],[Embellishment Area Factor]]</f>
        <v>1516346.3132783503</v>
      </c>
      <c r="K1124" s="263">
        <v>13392.94919001621</v>
      </c>
      <c r="L1124" s="354">
        <v>140.14546069071523</v>
      </c>
      <c r="M1124" s="101">
        <f>Table1[[#This Row],[Size of land (m2)]]*Table1[[#This Row],[Land Unit Rate ($/m2)]]</f>
        <v>1876961.0342421632</v>
      </c>
      <c r="N1124" s="261">
        <v>2021</v>
      </c>
      <c r="O1124" s="219">
        <f>ROUND(IF(Table1[[#This Row],[Valuation Year]]=2016,(Table1[[#This Row],[Total Construction Cost ($)]]+Table1[[#This Row],[Land Value]])*('General Input Sheet'!$G$38/'General Input Sheet'!$G$43),Table1[[#This Row],[Total Construction Cost ($)]]+Table1[[#This Row],[Land Value]]),0)</f>
        <v>3393307</v>
      </c>
      <c r="P1124" s="139" t="str" cm="1">
        <f t="array" ref="P1124">_xlfn.IFS(Table1[[#This Row],[Asset Class]]&lt;&gt;"Local","y",P$11=$E1124,"y",Table1[[#This Row],[Asset Class]]="Local","")</f>
        <v>y</v>
      </c>
      <c r="Q1124" s="99" t="str" cm="1">
        <f t="array" ref="Q1124">_xlfn.IFS(Table1[[#This Row],[Asset Class]]&lt;&gt;"Local","y",Q$11=$E1124,"y",Table1[[#This Row],[Asset Class]]="Local","")</f>
        <v>y</v>
      </c>
      <c r="R1124" s="99" t="str" cm="1">
        <f t="array" ref="R1124">_xlfn.IFS(Table1[[#This Row],[Asset Class]]&lt;&gt;"Local","y",R$11=$E1124,"y",Table1[[#This Row],[Asset Class]]="Local","")</f>
        <v>y</v>
      </c>
      <c r="S1124" s="358" t="str" cm="1">
        <f t="array" ref="S1124">_xlfn.IFS(Table1[[#This Row],[Asset Class]]&lt;&gt;"Local","y",S$11=$E1124,"y",Table1[[#This Row],[Asset Class]]="Local","")</f>
        <v>y</v>
      </c>
      <c r="U1124" s="109">
        <f>IF(Table1[[#This Row],[Asset Class]]&lt;&gt;"Local",0.25,IF(P1124="y",1,""))</f>
        <v>0.25</v>
      </c>
      <c r="V1124" s="435">
        <f>IF(Table1[[#This Row],[Asset Class]]&lt;&gt;"Local",0.25,IF(Q1124="y",1,""))</f>
        <v>0.25</v>
      </c>
      <c r="W1124" s="435">
        <f>IF(Table1[[#This Row],[Asset Class]]&lt;&gt;"Local",0.25,IF(R1124="y",1,""))</f>
        <v>0.25</v>
      </c>
      <c r="X1124" s="435">
        <f>IF(Table1[[#This Row],[Asset Class]]&lt;&gt;"Local",0.25,IF(S1124="y",1,""))</f>
        <v>0.25</v>
      </c>
      <c r="Y1124" s="109">
        <f t="shared" si="103"/>
        <v>1</v>
      </c>
      <c r="AA1124" s="274">
        <f t="shared" si="104"/>
        <v>848326.75</v>
      </c>
      <c r="AB1124" s="275">
        <f t="shared" si="105"/>
        <v>848326.75</v>
      </c>
      <c r="AC1124" s="275">
        <f t="shared" si="106"/>
        <v>848326.75</v>
      </c>
      <c r="AD1124" s="275">
        <f t="shared" si="107"/>
        <v>848326.75</v>
      </c>
      <c r="AE1124" s="276">
        <f t="shared" si="108"/>
        <v>3393307</v>
      </c>
    </row>
    <row r="1125" spans="2:31">
      <c r="B1125" s="227" t="s">
        <v>1898</v>
      </c>
      <c r="C1125" s="228" t="s">
        <v>1899</v>
      </c>
      <c r="D1125" s="228" t="s">
        <v>110</v>
      </c>
      <c r="E1125" s="228" t="s">
        <v>101</v>
      </c>
      <c r="F1125" s="258" t="s">
        <v>107</v>
      </c>
      <c r="G1125" s="374">
        <v>0.5</v>
      </c>
      <c r="H1125" s="377">
        <v>6896.5237055687003</v>
      </c>
      <c r="I1125" s="382">
        <v>143.96305955739601</v>
      </c>
      <c r="J1125" s="349">
        <f>Table1[[#This Row],[Embellishment Area (m2)]]*Table1[[#This Row],[Construction Unit Rate ($/m)]]*Table1[[#This Row],[Embellishment Area Factor]]</f>
        <v>496422.32648189011</v>
      </c>
      <c r="K1125" s="263">
        <v>13793.047411137401</v>
      </c>
      <c r="L1125" s="354">
        <v>39.027494808321961</v>
      </c>
      <c r="M1125" s="101">
        <f>Table1[[#This Row],[Size of land (m2)]]*Table1[[#This Row],[Land Unit Rate ($/m2)]]</f>
        <v>538308.08622910362</v>
      </c>
      <c r="N1125" s="261">
        <v>2021</v>
      </c>
      <c r="O1125" s="219">
        <f>ROUND(IF(Table1[[#This Row],[Valuation Year]]=2016,(Table1[[#This Row],[Total Construction Cost ($)]]+Table1[[#This Row],[Land Value]])*('General Input Sheet'!$G$38/'General Input Sheet'!$G$43),Table1[[#This Row],[Total Construction Cost ($)]]+Table1[[#This Row],[Land Value]]),0)</f>
        <v>1034730</v>
      </c>
      <c r="P1125" s="139" t="str" cm="1">
        <f t="array" ref="P1125">_xlfn.IFS(Table1[[#This Row],[Asset Class]]&lt;&gt;"Local","y",P$11=$E1125,"y",Table1[[#This Row],[Asset Class]]="Local","")</f>
        <v/>
      </c>
      <c r="Q1125" s="99" t="str" cm="1">
        <f t="array" ref="Q1125">_xlfn.IFS(Table1[[#This Row],[Asset Class]]&lt;&gt;"Local","y",Q$11=$E1125,"y",Table1[[#This Row],[Asset Class]]="Local","")</f>
        <v/>
      </c>
      <c r="R1125" s="99" t="str" cm="1">
        <f t="array" ref="R1125">_xlfn.IFS(Table1[[#This Row],[Asset Class]]&lt;&gt;"Local","y",R$11=$E1125,"y",Table1[[#This Row],[Asset Class]]="Local","")</f>
        <v>y</v>
      </c>
      <c r="S1125" s="358" t="str" cm="1">
        <f t="array" ref="S1125">_xlfn.IFS(Table1[[#This Row],[Asset Class]]&lt;&gt;"Local","y",S$11=$E1125,"y",Table1[[#This Row],[Asset Class]]="Local","")</f>
        <v/>
      </c>
      <c r="U1125" s="109" t="str">
        <f>IF(Table1[[#This Row],[Asset Class]]&lt;&gt;"Local",0.25,IF(P1125="y",1,""))</f>
        <v/>
      </c>
      <c r="V1125" s="435" t="str">
        <f>IF(Table1[[#This Row],[Asset Class]]&lt;&gt;"Local",0.25,IF(Q1125="y",1,""))</f>
        <v/>
      </c>
      <c r="W1125" s="435">
        <f>IF(Table1[[#This Row],[Asset Class]]&lt;&gt;"Local",0.25,IF(R1125="y",1,""))</f>
        <v>1</v>
      </c>
      <c r="X1125" s="435" t="str">
        <f>IF(Table1[[#This Row],[Asset Class]]&lt;&gt;"Local",0.25,IF(S1125="y",1,""))</f>
        <v/>
      </c>
      <c r="Y1125" s="109">
        <f t="shared" si="103"/>
        <v>1</v>
      </c>
      <c r="AA1125" s="274" t="str">
        <f t="shared" si="104"/>
        <v/>
      </c>
      <c r="AB1125" s="275" t="str">
        <f t="shared" si="105"/>
        <v/>
      </c>
      <c r="AC1125" s="275">
        <f t="shared" si="106"/>
        <v>1034730</v>
      </c>
      <c r="AD1125" s="275" t="str">
        <f t="shared" si="107"/>
        <v/>
      </c>
      <c r="AE1125" s="276">
        <f t="shared" si="108"/>
        <v>1034730</v>
      </c>
    </row>
    <row r="1126" spans="2:31">
      <c r="B1126" s="227" t="s">
        <v>1900</v>
      </c>
      <c r="C1126" s="228" t="s">
        <v>1901</v>
      </c>
      <c r="D1126" s="228" t="s">
        <v>105</v>
      </c>
      <c r="E1126" s="228" t="s">
        <v>113</v>
      </c>
      <c r="F1126" s="258" t="s">
        <v>107</v>
      </c>
      <c r="G1126" s="374">
        <v>0.5</v>
      </c>
      <c r="H1126" s="377">
        <v>3091.1282083162064</v>
      </c>
      <c r="I1126" s="382">
        <v>566.28724924743767</v>
      </c>
      <c r="J1126" s="349">
        <f>Table1[[#This Row],[Embellishment Area (m2)]]*Table1[[#This Row],[Construction Unit Rate ($/m)]]*Table1[[#This Row],[Embellishment Area Factor]]</f>
        <v>875233.24507927254</v>
      </c>
      <c r="K1126" s="263">
        <v>6182.2564166324128</v>
      </c>
      <c r="L1126" s="354">
        <v>75.676903388107434</v>
      </c>
      <c r="M1126" s="101">
        <f>Table1[[#This Row],[Size of land (m2)]]*Table1[[#This Row],[Land Unit Rate ($/m2)]]</f>
        <v>467854.02156199835</v>
      </c>
      <c r="N1126" s="261">
        <v>2021</v>
      </c>
      <c r="O1126" s="219">
        <f>ROUND(IF(Table1[[#This Row],[Valuation Year]]=2016,(Table1[[#This Row],[Total Construction Cost ($)]]+Table1[[#This Row],[Land Value]])*('General Input Sheet'!$G$38/'General Input Sheet'!$G$43),Table1[[#This Row],[Total Construction Cost ($)]]+Table1[[#This Row],[Land Value]]),0)</f>
        <v>1343087</v>
      </c>
      <c r="P1126" s="139" t="str" cm="1">
        <f t="array" ref="P1126">_xlfn.IFS(Table1[[#This Row],[Asset Class]]&lt;&gt;"Local","y",P$11=$E1126,"y",Table1[[#This Row],[Asset Class]]="Local","")</f>
        <v>y</v>
      </c>
      <c r="Q1126" s="99" t="str" cm="1">
        <f t="array" ref="Q1126">_xlfn.IFS(Table1[[#This Row],[Asset Class]]&lt;&gt;"Local","y",Q$11=$E1126,"y",Table1[[#This Row],[Asset Class]]="Local","")</f>
        <v>y</v>
      </c>
      <c r="R1126" s="99" t="str" cm="1">
        <f t="array" ref="R1126">_xlfn.IFS(Table1[[#This Row],[Asset Class]]&lt;&gt;"Local","y",R$11=$E1126,"y",Table1[[#This Row],[Asset Class]]="Local","")</f>
        <v>y</v>
      </c>
      <c r="S1126" s="358" t="str" cm="1">
        <f t="array" ref="S1126">_xlfn.IFS(Table1[[#This Row],[Asset Class]]&lt;&gt;"Local","y",S$11=$E1126,"y",Table1[[#This Row],[Asset Class]]="Local","")</f>
        <v>y</v>
      </c>
      <c r="U1126" s="109">
        <f>IF(Table1[[#This Row],[Asset Class]]&lt;&gt;"Local",0.25,IF(P1126="y",1,""))</f>
        <v>0.25</v>
      </c>
      <c r="V1126" s="435">
        <f>IF(Table1[[#This Row],[Asset Class]]&lt;&gt;"Local",0.25,IF(Q1126="y",1,""))</f>
        <v>0.25</v>
      </c>
      <c r="W1126" s="435">
        <f>IF(Table1[[#This Row],[Asset Class]]&lt;&gt;"Local",0.25,IF(R1126="y",1,""))</f>
        <v>0.25</v>
      </c>
      <c r="X1126" s="435">
        <f>IF(Table1[[#This Row],[Asset Class]]&lt;&gt;"Local",0.25,IF(S1126="y",1,""))</f>
        <v>0.25</v>
      </c>
      <c r="Y1126" s="109">
        <f t="shared" si="103"/>
        <v>1</v>
      </c>
      <c r="AA1126" s="274">
        <f t="shared" si="104"/>
        <v>335771.75</v>
      </c>
      <c r="AB1126" s="275">
        <f t="shared" si="105"/>
        <v>335771.75</v>
      </c>
      <c r="AC1126" s="275">
        <f t="shared" si="106"/>
        <v>335771.75</v>
      </c>
      <c r="AD1126" s="275">
        <f t="shared" si="107"/>
        <v>335771.75</v>
      </c>
      <c r="AE1126" s="276">
        <f t="shared" si="108"/>
        <v>1343087</v>
      </c>
    </row>
    <row r="1127" spans="2:31">
      <c r="B1127" s="227" t="s">
        <v>1902</v>
      </c>
      <c r="C1127" s="228" t="s">
        <v>1903</v>
      </c>
      <c r="D1127" s="228" t="s">
        <v>110</v>
      </c>
      <c r="E1127" s="228" t="s">
        <v>106</v>
      </c>
      <c r="F1127" s="258" t="s">
        <v>102</v>
      </c>
      <c r="G1127" s="374">
        <v>0.5</v>
      </c>
      <c r="H1127" s="377">
        <v>421.1978681218576</v>
      </c>
      <c r="I1127" s="382">
        <v>111.62041035606889</v>
      </c>
      <c r="J1127" s="349">
        <f>Table1[[#This Row],[Embellishment Area (m2)]]*Table1[[#This Row],[Construction Unit Rate ($/m)]]*Table1[[#This Row],[Embellishment Area Factor]]</f>
        <v>23507.139440431565</v>
      </c>
      <c r="K1127" s="263">
        <v>842.39573624371519</v>
      </c>
      <c r="L1127" s="354">
        <v>66.125722619436161</v>
      </c>
      <c r="M1127" s="101">
        <f>Table1[[#This Row],[Size of land (m2)]]*Table1[[#This Row],[Land Unit Rate ($/m2)]]</f>
        <v>55704.026790647615</v>
      </c>
      <c r="N1127" s="261">
        <v>2021</v>
      </c>
      <c r="O1127" s="219">
        <f>ROUND(IF(Table1[[#This Row],[Valuation Year]]=2016,(Table1[[#This Row],[Total Construction Cost ($)]]+Table1[[#This Row],[Land Value]])*('General Input Sheet'!$G$38/'General Input Sheet'!$G$43),Table1[[#This Row],[Total Construction Cost ($)]]+Table1[[#This Row],[Land Value]]),0)</f>
        <v>79211</v>
      </c>
      <c r="P1127" s="139" t="str" cm="1">
        <f t="array" ref="P1127">_xlfn.IFS(Table1[[#This Row],[Asset Class]]&lt;&gt;"Local","y",P$11=$E1127,"y",Table1[[#This Row],[Asset Class]]="Local","")</f>
        <v>y</v>
      </c>
      <c r="Q1127" s="99" t="str" cm="1">
        <f t="array" ref="Q1127">_xlfn.IFS(Table1[[#This Row],[Asset Class]]&lt;&gt;"Local","y",Q$11=$E1127,"y",Table1[[#This Row],[Asset Class]]="Local","")</f>
        <v/>
      </c>
      <c r="R1127" s="99" t="str" cm="1">
        <f t="array" ref="R1127">_xlfn.IFS(Table1[[#This Row],[Asset Class]]&lt;&gt;"Local","y",R$11=$E1127,"y",Table1[[#This Row],[Asset Class]]="Local","")</f>
        <v/>
      </c>
      <c r="S1127" s="358" t="str" cm="1">
        <f t="array" ref="S1127">_xlfn.IFS(Table1[[#This Row],[Asset Class]]&lt;&gt;"Local","y",S$11=$E1127,"y",Table1[[#This Row],[Asset Class]]="Local","")</f>
        <v/>
      </c>
      <c r="U1127" s="109">
        <f>IF(Table1[[#This Row],[Asset Class]]&lt;&gt;"Local",0.25,IF(P1127="y",1,""))</f>
        <v>1</v>
      </c>
      <c r="V1127" s="435" t="str">
        <f>IF(Table1[[#This Row],[Asset Class]]&lt;&gt;"Local",0.25,IF(Q1127="y",1,""))</f>
        <v/>
      </c>
      <c r="W1127" s="435" t="str">
        <f>IF(Table1[[#This Row],[Asset Class]]&lt;&gt;"Local",0.25,IF(R1127="y",1,""))</f>
        <v/>
      </c>
      <c r="X1127" s="435" t="str">
        <f>IF(Table1[[#This Row],[Asset Class]]&lt;&gt;"Local",0.25,IF(S1127="y",1,""))</f>
        <v/>
      </c>
      <c r="Y1127" s="109">
        <f t="shared" si="103"/>
        <v>1</v>
      </c>
      <c r="AA1127" s="274">
        <f t="shared" si="104"/>
        <v>79211</v>
      </c>
      <c r="AB1127" s="275" t="str">
        <f t="shared" si="105"/>
        <v/>
      </c>
      <c r="AC1127" s="275" t="str">
        <f t="shared" si="106"/>
        <v/>
      </c>
      <c r="AD1127" s="275" t="str">
        <f t="shared" si="107"/>
        <v/>
      </c>
      <c r="AE1127" s="276">
        <f t="shared" si="108"/>
        <v>79211</v>
      </c>
    </row>
    <row r="1128" spans="2:31">
      <c r="B1128" s="227" t="s">
        <v>1904</v>
      </c>
      <c r="C1128" s="228" t="s">
        <v>1905</v>
      </c>
      <c r="D1128" s="228" t="s">
        <v>110</v>
      </c>
      <c r="E1128" s="228" t="s">
        <v>101</v>
      </c>
      <c r="F1128" s="258" t="s">
        <v>102</v>
      </c>
      <c r="G1128" s="374">
        <v>0.5</v>
      </c>
      <c r="H1128" s="377">
        <v>4281.0259395647709</v>
      </c>
      <c r="I1128" s="382">
        <v>143.96305955739601</v>
      </c>
      <c r="J1128" s="349">
        <f>Table1[[#This Row],[Embellishment Area (m2)]]*Table1[[#This Row],[Construction Unit Rate ($/m)]]*Table1[[#This Row],[Embellishment Area Factor]]</f>
        <v>308154.79615216015</v>
      </c>
      <c r="K1128" s="263">
        <v>8562.0518791295417</v>
      </c>
      <c r="L1128" s="354">
        <v>39.027494808321961</v>
      </c>
      <c r="M1128" s="101">
        <f>Table1[[#This Row],[Size of land (m2)]]*Table1[[#This Row],[Land Unit Rate ($/m2)]]</f>
        <v>334155.43526131148</v>
      </c>
      <c r="N1128" s="261">
        <v>2021</v>
      </c>
      <c r="O1128" s="219">
        <f>ROUND(IF(Table1[[#This Row],[Valuation Year]]=2016,(Table1[[#This Row],[Total Construction Cost ($)]]+Table1[[#This Row],[Land Value]])*('General Input Sheet'!$G$38/'General Input Sheet'!$G$43),Table1[[#This Row],[Total Construction Cost ($)]]+Table1[[#This Row],[Land Value]]),0)</f>
        <v>642310</v>
      </c>
      <c r="P1128" s="139" t="str" cm="1">
        <f t="array" ref="P1128">_xlfn.IFS(Table1[[#This Row],[Asset Class]]&lt;&gt;"Local","y",P$11=$E1128,"y",Table1[[#This Row],[Asset Class]]="Local","")</f>
        <v/>
      </c>
      <c r="Q1128" s="99" t="str" cm="1">
        <f t="array" ref="Q1128">_xlfn.IFS(Table1[[#This Row],[Asset Class]]&lt;&gt;"Local","y",Q$11=$E1128,"y",Table1[[#This Row],[Asset Class]]="Local","")</f>
        <v/>
      </c>
      <c r="R1128" s="99" t="str" cm="1">
        <f t="array" ref="R1128">_xlfn.IFS(Table1[[#This Row],[Asset Class]]&lt;&gt;"Local","y",R$11=$E1128,"y",Table1[[#This Row],[Asset Class]]="Local","")</f>
        <v>y</v>
      </c>
      <c r="S1128" s="358" t="str" cm="1">
        <f t="array" ref="S1128">_xlfn.IFS(Table1[[#This Row],[Asset Class]]&lt;&gt;"Local","y",S$11=$E1128,"y",Table1[[#This Row],[Asset Class]]="Local","")</f>
        <v/>
      </c>
      <c r="U1128" s="109" t="str">
        <f>IF(Table1[[#This Row],[Asset Class]]&lt;&gt;"Local",0.25,IF(P1128="y",1,""))</f>
        <v/>
      </c>
      <c r="V1128" s="435" t="str">
        <f>IF(Table1[[#This Row],[Asset Class]]&lt;&gt;"Local",0.25,IF(Q1128="y",1,""))</f>
        <v/>
      </c>
      <c r="W1128" s="435">
        <f>IF(Table1[[#This Row],[Asset Class]]&lt;&gt;"Local",0.25,IF(R1128="y",1,""))</f>
        <v>1</v>
      </c>
      <c r="X1128" s="435" t="str">
        <f>IF(Table1[[#This Row],[Asset Class]]&lt;&gt;"Local",0.25,IF(S1128="y",1,""))</f>
        <v/>
      </c>
      <c r="Y1128" s="109">
        <f t="shared" si="103"/>
        <v>1</v>
      </c>
      <c r="AA1128" s="274" t="str">
        <f t="shared" si="104"/>
        <v/>
      </c>
      <c r="AB1128" s="275" t="str">
        <f t="shared" si="105"/>
        <v/>
      </c>
      <c r="AC1128" s="275">
        <f t="shared" si="106"/>
        <v>642310</v>
      </c>
      <c r="AD1128" s="275" t="str">
        <f t="shared" si="107"/>
        <v/>
      </c>
      <c r="AE1128" s="276">
        <f t="shared" si="108"/>
        <v>642310</v>
      </c>
    </row>
    <row r="1129" spans="2:31">
      <c r="B1129" s="227" t="s">
        <v>1906</v>
      </c>
      <c r="C1129" s="228" t="s">
        <v>1907</v>
      </c>
      <c r="D1129" s="228" t="s">
        <v>110</v>
      </c>
      <c r="E1129" s="228" t="s">
        <v>113</v>
      </c>
      <c r="F1129" s="258" t="s">
        <v>102</v>
      </c>
      <c r="G1129" s="374">
        <v>0.5</v>
      </c>
      <c r="H1129" s="377">
        <v>2027.6524605906291</v>
      </c>
      <c r="I1129" s="382">
        <v>77.371645491830151</v>
      </c>
      <c r="J1129" s="349">
        <f>Table1[[#This Row],[Embellishment Area (m2)]]*Table1[[#This Row],[Construction Unit Rate ($/m)]]*Table1[[#This Row],[Embellishment Area Factor]]</f>
        <v>78441.403680727628</v>
      </c>
      <c r="K1129" s="263">
        <v>4055.3049211812581</v>
      </c>
      <c r="L1129" s="354">
        <v>51.919695325664051</v>
      </c>
      <c r="M1129" s="101">
        <f>Table1[[#This Row],[Size of land (m2)]]*Table1[[#This Row],[Land Unit Rate ($/m2)]]</f>
        <v>210550.19596039699</v>
      </c>
      <c r="N1129" s="261">
        <v>2021</v>
      </c>
      <c r="O1129" s="219">
        <f>ROUND(IF(Table1[[#This Row],[Valuation Year]]=2016,(Table1[[#This Row],[Total Construction Cost ($)]]+Table1[[#This Row],[Land Value]])*('General Input Sheet'!$G$38/'General Input Sheet'!$G$43),Table1[[#This Row],[Total Construction Cost ($)]]+Table1[[#This Row],[Land Value]]),0)</f>
        <v>288992</v>
      </c>
      <c r="P1129" s="139" t="str" cm="1">
        <f t="array" ref="P1129">_xlfn.IFS(Table1[[#This Row],[Asset Class]]&lt;&gt;"Local","y",P$11=$E1129,"y",Table1[[#This Row],[Asset Class]]="Local","")</f>
        <v/>
      </c>
      <c r="Q1129" s="99" t="str" cm="1">
        <f t="array" ref="Q1129">_xlfn.IFS(Table1[[#This Row],[Asset Class]]&lt;&gt;"Local","y",Q$11=$E1129,"y",Table1[[#This Row],[Asset Class]]="Local","")</f>
        <v/>
      </c>
      <c r="R1129" s="99" t="str" cm="1">
        <f t="array" ref="R1129">_xlfn.IFS(Table1[[#This Row],[Asset Class]]&lt;&gt;"Local","y",R$11=$E1129,"y",Table1[[#This Row],[Asset Class]]="Local","")</f>
        <v/>
      </c>
      <c r="S1129" s="358" t="str" cm="1">
        <f t="array" ref="S1129">_xlfn.IFS(Table1[[#This Row],[Asset Class]]&lt;&gt;"Local","y",S$11=$E1129,"y",Table1[[#This Row],[Asset Class]]="Local","")</f>
        <v>y</v>
      </c>
      <c r="U1129" s="109" t="str">
        <f>IF(Table1[[#This Row],[Asset Class]]&lt;&gt;"Local",0.25,IF(P1129="y",1,""))</f>
        <v/>
      </c>
      <c r="V1129" s="435" t="str">
        <f>IF(Table1[[#This Row],[Asset Class]]&lt;&gt;"Local",0.25,IF(Q1129="y",1,""))</f>
        <v/>
      </c>
      <c r="W1129" s="435" t="str">
        <f>IF(Table1[[#This Row],[Asset Class]]&lt;&gt;"Local",0.25,IF(R1129="y",1,""))</f>
        <v/>
      </c>
      <c r="X1129" s="435">
        <f>IF(Table1[[#This Row],[Asset Class]]&lt;&gt;"Local",0.25,IF(S1129="y",1,""))</f>
        <v>1</v>
      </c>
      <c r="Y1129" s="109">
        <f t="shared" si="103"/>
        <v>1</v>
      </c>
      <c r="AA1129" s="274" t="str">
        <f t="shared" si="104"/>
        <v/>
      </c>
      <c r="AB1129" s="275" t="str">
        <f t="shared" si="105"/>
        <v/>
      </c>
      <c r="AC1129" s="275" t="str">
        <f t="shared" si="106"/>
        <v/>
      </c>
      <c r="AD1129" s="275">
        <f t="shared" si="107"/>
        <v>288992</v>
      </c>
      <c r="AE1129" s="276">
        <f t="shared" si="108"/>
        <v>288992</v>
      </c>
    </row>
    <row r="1130" spans="2:31">
      <c r="B1130" s="227" t="s">
        <v>1908</v>
      </c>
      <c r="C1130" s="228" t="s">
        <v>1909</v>
      </c>
      <c r="D1130" s="228" t="s">
        <v>110</v>
      </c>
      <c r="E1130" s="228" t="s">
        <v>101</v>
      </c>
      <c r="F1130" s="258" t="s">
        <v>102</v>
      </c>
      <c r="G1130" s="374">
        <v>0.5</v>
      </c>
      <c r="H1130" s="377">
        <v>7447.9839807007547</v>
      </c>
      <c r="I1130" s="382">
        <v>143.96305955739601</v>
      </c>
      <c r="J1130" s="349">
        <f>Table1[[#This Row],[Embellishment Area (m2)]]*Table1[[#This Row],[Construction Unit Rate ($/m)]]*Table1[[#This Row],[Embellishment Area Factor]]</f>
        <v>536117.28069807705</v>
      </c>
      <c r="K1130" s="263">
        <v>14895.967961401509</v>
      </c>
      <c r="L1130" s="354">
        <v>39.027494808321961</v>
      </c>
      <c r="M1130" s="101">
        <f>Table1[[#This Row],[Size of land (m2)]]*Table1[[#This Row],[Land Unit Rate ($/m2)]]</f>
        <v>581352.31227852765</v>
      </c>
      <c r="N1130" s="261">
        <v>2021</v>
      </c>
      <c r="O1130" s="219">
        <f>ROUND(IF(Table1[[#This Row],[Valuation Year]]=2016,(Table1[[#This Row],[Total Construction Cost ($)]]+Table1[[#This Row],[Land Value]])*('General Input Sheet'!$G$38/'General Input Sheet'!$G$43),Table1[[#This Row],[Total Construction Cost ($)]]+Table1[[#This Row],[Land Value]]),0)</f>
        <v>1117470</v>
      </c>
      <c r="P1130" s="139" t="str" cm="1">
        <f t="array" ref="P1130">_xlfn.IFS(Table1[[#This Row],[Asset Class]]&lt;&gt;"Local","y",P$11=$E1130,"y",Table1[[#This Row],[Asset Class]]="Local","")</f>
        <v/>
      </c>
      <c r="Q1130" s="99" t="str" cm="1">
        <f t="array" ref="Q1130">_xlfn.IFS(Table1[[#This Row],[Asset Class]]&lt;&gt;"Local","y",Q$11=$E1130,"y",Table1[[#This Row],[Asset Class]]="Local","")</f>
        <v/>
      </c>
      <c r="R1130" s="99" t="str" cm="1">
        <f t="array" ref="R1130">_xlfn.IFS(Table1[[#This Row],[Asset Class]]&lt;&gt;"Local","y",R$11=$E1130,"y",Table1[[#This Row],[Asset Class]]="Local","")</f>
        <v>y</v>
      </c>
      <c r="S1130" s="358" t="str" cm="1">
        <f t="array" ref="S1130">_xlfn.IFS(Table1[[#This Row],[Asset Class]]&lt;&gt;"Local","y",S$11=$E1130,"y",Table1[[#This Row],[Asset Class]]="Local","")</f>
        <v/>
      </c>
      <c r="U1130" s="109" t="str">
        <f>IF(Table1[[#This Row],[Asset Class]]&lt;&gt;"Local",0.25,IF(P1130="y",1,""))</f>
        <v/>
      </c>
      <c r="V1130" s="435" t="str">
        <f>IF(Table1[[#This Row],[Asset Class]]&lt;&gt;"Local",0.25,IF(Q1130="y",1,""))</f>
        <v/>
      </c>
      <c r="W1130" s="435">
        <f>IF(Table1[[#This Row],[Asset Class]]&lt;&gt;"Local",0.25,IF(R1130="y",1,""))</f>
        <v>1</v>
      </c>
      <c r="X1130" s="435" t="str">
        <f>IF(Table1[[#This Row],[Asset Class]]&lt;&gt;"Local",0.25,IF(S1130="y",1,""))</f>
        <v/>
      </c>
      <c r="Y1130" s="109">
        <f t="shared" si="103"/>
        <v>1</v>
      </c>
      <c r="AA1130" s="274" t="str">
        <f t="shared" si="104"/>
        <v/>
      </c>
      <c r="AB1130" s="275" t="str">
        <f t="shared" si="105"/>
        <v/>
      </c>
      <c r="AC1130" s="275">
        <f t="shared" si="106"/>
        <v>1117470</v>
      </c>
      <c r="AD1130" s="275" t="str">
        <f t="shared" si="107"/>
        <v/>
      </c>
      <c r="AE1130" s="276">
        <f t="shared" si="108"/>
        <v>1117470</v>
      </c>
    </row>
    <row r="1131" spans="2:31">
      <c r="B1131" s="227" t="s">
        <v>1908</v>
      </c>
      <c r="C1131" s="228" t="s">
        <v>1910</v>
      </c>
      <c r="D1131" s="228" t="s">
        <v>110</v>
      </c>
      <c r="E1131" s="228" t="s">
        <v>101</v>
      </c>
      <c r="F1131" s="258" t="s">
        <v>107</v>
      </c>
      <c r="G1131" s="374">
        <v>0.5</v>
      </c>
      <c r="H1131" s="377">
        <v>6802.9243979235252</v>
      </c>
      <c r="I1131" s="382">
        <v>143.96305955739601</v>
      </c>
      <c r="J1131" s="349">
        <f>Table1[[#This Row],[Embellishment Area (m2)]]*Table1[[#This Row],[Construction Unit Rate ($/m)]]*Table1[[#This Row],[Embellishment Area Factor]]</f>
        <v>489684.90513136343</v>
      </c>
      <c r="K1131" s="263">
        <v>13605.84879584705</v>
      </c>
      <c r="L1131" s="354">
        <v>39.027494808321961</v>
      </c>
      <c r="M1131" s="101">
        <f>Table1[[#This Row],[Size of land (m2)]]*Table1[[#This Row],[Land Unit Rate ($/m2)]]</f>
        <v>531002.19324273441</v>
      </c>
      <c r="N1131" s="261">
        <v>2021</v>
      </c>
      <c r="O1131" s="219">
        <f>ROUND(IF(Table1[[#This Row],[Valuation Year]]=2016,(Table1[[#This Row],[Total Construction Cost ($)]]+Table1[[#This Row],[Land Value]])*('General Input Sheet'!$G$38/'General Input Sheet'!$G$43),Table1[[#This Row],[Total Construction Cost ($)]]+Table1[[#This Row],[Land Value]]),0)</f>
        <v>1020687</v>
      </c>
      <c r="P1131" s="139" t="str" cm="1">
        <f t="array" ref="P1131">_xlfn.IFS(Table1[[#This Row],[Asset Class]]&lt;&gt;"Local","y",P$11=$E1131,"y",Table1[[#This Row],[Asset Class]]="Local","")</f>
        <v/>
      </c>
      <c r="Q1131" s="99" t="str" cm="1">
        <f t="array" ref="Q1131">_xlfn.IFS(Table1[[#This Row],[Asset Class]]&lt;&gt;"Local","y",Q$11=$E1131,"y",Table1[[#This Row],[Asset Class]]="Local","")</f>
        <v/>
      </c>
      <c r="R1131" s="99" t="str" cm="1">
        <f t="array" ref="R1131">_xlfn.IFS(Table1[[#This Row],[Asset Class]]&lt;&gt;"Local","y",R$11=$E1131,"y",Table1[[#This Row],[Asset Class]]="Local","")</f>
        <v>y</v>
      </c>
      <c r="S1131" s="358" t="str" cm="1">
        <f t="array" ref="S1131">_xlfn.IFS(Table1[[#This Row],[Asset Class]]&lt;&gt;"Local","y",S$11=$E1131,"y",Table1[[#This Row],[Asset Class]]="Local","")</f>
        <v/>
      </c>
      <c r="U1131" s="109" t="str">
        <f>IF(Table1[[#This Row],[Asset Class]]&lt;&gt;"Local",0.25,IF(P1131="y",1,""))</f>
        <v/>
      </c>
      <c r="V1131" s="435" t="str">
        <f>IF(Table1[[#This Row],[Asset Class]]&lt;&gt;"Local",0.25,IF(Q1131="y",1,""))</f>
        <v/>
      </c>
      <c r="W1131" s="435">
        <f>IF(Table1[[#This Row],[Asset Class]]&lt;&gt;"Local",0.25,IF(R1131="y",1,""))</f>
        <v>1</v>
      </c>
      <c r="X1131" s="435" t="str">
        <f>IF(Table1[[#This Row],[Asset Class]]&lt;&gt;"Local",0.25,IF(S1131="y",1,""))</f>
        <v/>
      </c>
      <c r="Y1131" s="109">
        <f t="shared" si="103"/>
        <v>1</v>
      </c>
      <c r="AA1131" s="274" t="str">
        <f t="shared" si="104"/>
        <v/>
      </c>
      <c r="AB1131" s="275" t="str">
        <f t="shared" si="105"/>
        <v/>
      </c>
      <c r="AC1131" s="275">
        <f t="shared" si="106"/>
        <v>1020687</v>
      </c>
      <c r="AD1131" s="275" t="str">
        <f t="shared" si="107"/>
        <v/>
      </c>
      <c r="AE1131" s="276">
        <f t="shared" si="108"/>
        <v>1020687</v>
      </c>
    </row>
    <row r="1132" spans="2:31">
      <c r="B1132" s="227" t="s">
        <v>1911</v>
      </c>
      <c r="C1132" s="228" t="s">
        <v>1912</v>
      </c>
      <c r="D1132" s="228" t="s">
        <v>110</v>
      </c>
      <c r="E1132" s="228" t="s">
        <v>106</v>
      </c>
      <c r="F1132" s="258" t="s">
        <v>102</v>
      </c>
      <c r="G1132" s="374">
        <v>0.5</v>
      </c>
      <c r="H1132" s="377">
        <v>1663.4371407759991</v>
      </c>
      <c r="I1132" s="382">
        <v>111.62041035606889</v>
      </c>
      <c r="J1132" s="349">
        <f>Table1[[#This Row],[Embellishment Area (m2)]]*Table1[[#This Row],[Construction Unit Rate ($/m)]]*Table1[[#This Row],[Embellishment Area Factor]]</f>
        <v>92836.768127471471</v>
      </c>
      <c r="K1132" s="263">
        <v>3326.8742815519981</v>
      </c>
      <c r="L1132" s="354">
        <v>66.125722619436161</v>
      </c>
      <c r="M1132" s="101">
        <f>Table1[[#This Row],[Size of land (m2)]]*Table1[[#This Row],[Land Unit Rate ($/m2)]]</f>
        <v>219991.96593164338</v>
      </c>
      <c r="N1132" s="261">
        <v>2021</v>
      </c>
      <c r="O1132" s="219">
        <f>ROUND(IF(Table1[[#This Row],[Valuation Year]]=2016,(Table1[[#This Row],[Total Construction Cost ($)]]+Table1[[#This Row],[Land Value]])*('General Input Sheet'!$G$38/'General Input Sheet'!$G$43),Table1[[#This Row],[Total Construction Cost ($)]]+Table1[[#This Row],[Land Value]]),0)</f>
        <v>312829</v>
      </c>
      <c r="P1132" s="139" t="str" cm="1">
        <f t="array" ref="P1132">_xlfn.IFS(Table1[[#This Row],[Asset Class]]&lt;&gt;"Local","y",P$11=$E1132,"y",Table1[[#This Row],[Asset Class]]="Local","")</f>
        <v>y</v>
      </c>
      <c r="Q1132" s="99" t="str" cm="1">
        <f t="array" ref="Q1132">_xlfn.IFS(Table1[[#This Row],[Asset Class]]&lt;&gt;"Local","y",Q$11=$E1132,"y",Table1[[#This Row],[Asset Class]]="Local","")</f>
        <v/>
      </c>
      <c r="R1132" s="99" t="str" cm="1">
        <f t="array" ref="R1132">_xlfn.IFS(Table1[[#This Row],[Asset Class]]&lt;&gt;"Local","y",R$11=$E1132,"y",Table1[[#This Row],[Asset Class]]="Local","")</f>
        <v/>
      </c>
      <c r="S1132" s="358" t="str" cm="1">
        <f t="array" ref="S1132">_xlfn.IFS(Table1[[#This Row],[Asset Class]]&lt;&gt;"Local","y",S$11=$E1132,"y",Table1[[#This Row],[Asset Class]]="Local","")</f>
        <v/>
      </c>
      <c r="U1132" s="109">
        <f>IF(Table1[[#This Row],[Asset Class]]&lt;&gt;"Local",0.25,IF(P1132="y",1,""))</f>
        <v>1</v>
      </c>
      <c r="V1132" s="435" t="str">
        <f>IF(Table1[[#This Row],[Asset Class]]&lt;&gt;"Local",0.25,IF(Q1132="y",1,""))</f>
        <v/>
      </c>
      <c r="W1132" s="435" t="str">
        <f>IF(Table1[[#This Row],[Asset Class]]&lt;&gt;"Local",0.25,IF(R1132="y",1,""))</f>
        <v/>
      </c>
      <c r="X1132" s="435" t="str">
        <f>IF(Table1[[#This Row],[Asset Class]]&lt;&gt;"Local",0.25,IF(S1132="y",1,""))</f>
        <v/>
      </c>
      <c r="Y1132" s="109">
        <f t="shared" si="103"/>
        <v>1</v>
      </c>
      <c r="AA1132" s="274">
        <f t="shared" si="104"/>
        <v>312829</v>
      </c>
      <c r="AB1132" s="275" t="str">
        <f t="shared" si="105"/>
        <v/>
      </c>
      <c r="AC1132" s="275" t="str">
        <f t="shared" si="106"/>
        <v/>
      </c>
      <c r="AD1132" s="275" t="str">
        <f t="shared" si="107"/>
        <v/>
      </c>
      <c r="AE1132" s="276">
        <f t="shared" si="108"/>
        <v>312829</v>
      </c>
    </row>
    <row r="1133" spans="2:31">
      <c r="B1133" s="227" t="s">
        <v>1913</v>
      </c>
      <c r="C1133" s="228" t="s">
        <v>1914</v>
      </c>
      <c r="D1133" s="228" t="s">
        <v>110</v>
      </c>
      <c r="E1133" s="228" t="s">
        <v>113</v>
      </c>
      <c r="F1133" s="258" t="s">
        <v>102</v>
      </c>
      <c r="G1133" s="374">
        <v>0.5</v>
      </c>
      <c r="H1133" s="377">
        <v>2612.175867511085</v>
      </c>
      <c r="I1133" s="382">
        <v>77.371645491830151</v>
      </c>
      <c r="J1133" s="349">
        <f>Table1[[#This Row],[Embellishment Area (m2)]]*Table1[[#This Row],[Construction Unit Rate ($/m)]]*Table1[[#This Row],[Embellishment Area Factor]]</f>
        <v>101054.17259169077</v>
      </c>
      <c r="K1133" s="263">
        <v>5224.35173502217</v>
      </c>
      <c r="L1133" s="354">
        <v>51.919695325664051</v>
      </c>
      <c r="M1133" s="101">
        <f>Table1[[#This Row],[Size of land (m2)]]*Table1[[#This Row],[Land Unit Rate ($/m2)]]</f>
        <v>271246.75035645545</v>
      </c>
      <c r="N1133" s="261">
        <v>2021</v>
      </c>
      <c r="O1133" s="219">
        <f>ROUND(IF(Table1[[#This Row],[Valuation Year]]=2016,(Table1[[#This Row],[Total Construction Cost ($)]]+Table1[[#This Row],[Land Value]])*('General Input Sheet'!$G$38/'General Input Sheet'!$G$43),Table1[[#This Row],[Total Construction Cost ($)]]+Table1[[#This Row],[Land Value]]),0)</f>
        <v>372301</v>
      </c>
      <c r="P1133" s="139" t="str" cm="1">
        <f t="array" ref="P1133">_xlfn.IFS(Table1[[#This Row],[Asset Class]]&lt;&gt;"Local","y",P$11=$E1133,"y",Table1[[#This Row],[Asset Class]]="Local","")</f>
        <v/>
      </c>
      <c r="Q1133" s="99" t="str" cm="1">
        <f t="array" ref="Q1133">_xlfn.IFS(Table1[[#This Row],[Asset Class]]&lt;&gt;"Local","y",Q$11=$E1133,"y",Table1[[#This Row],[Asset Class]]="Local","")</f>
        <v/>
      </c>
      <c r="R1133" s="99" t="str" cm="1">
        <f t="array" ref="R1133">_xlfn.IFS(Table1[[#This Row],[Asset Class]]&lt;&gt;"Local","y",R$11=$E1133,"y",Table1[[#This Row],[Asset Class]]="Local","")</f>
        <v/>
      </c>
      <c r="S1133" s="358" t="str" cm="1">
        <f t="array" ref="S1133">_xlfn.IFS(Table1[[#This Row],[Asset Class]]&lt;&gt;"Local","y",S$11=$E1133,"y",Table1[[#This Row],[Asset Class]]="Local","")</f>
        <v>y</v>
      </c>
      <c r="U1133" s="109" t="str">
        <f>IF(Table1[[#This Row],[Asset Class]]&lt;&gt;"Local",0.25,IF(P1133="y",1,""))</f>
        <v/>
      </c>
      <c r="V1133" s="435" t="str">
        <f>IF(Table1[[#This Row],[Asset Class]]&lt;&gt;"Local",0.25,IF(Q1133="y",1,""))</f>
        <v/>
      </c>
      <c r="W1133" s="435" t="str">
        <f>IF(Table1[[#This Row],[Asset Class]]&lt;&gt;"Local",0.25,IF(R1133="y",1,""))</f>
        <v/>
      </c>
      <c r="X1133" s="435">
        <f>IF(Table1[[#This Row],[Asset Class]]&lt;&gt;"Local",0.25,IF(S1133="y",1,""))</f>
        <v>1</v>
      </c>
      <c r="Y1133" s="109">
        <f t="shared" si="103"/>
        <v>1</v>
      </c>
      <c r="AA1133" s="274" t="str">
        <f t="shared" si="104"/>
        <v/>
      </c>
      <c r="AB1133" s="275" t="str">
        <f t="shared" si="105"/>
        <v/>
      </c>
      <c r="AC1133" s="275" t="str">
        <f t="shared" si="106"/>
        <v/>
      </c>
      <c r="AD1133" s="275">
        <f t="shared" si="107"/>
        <v>372301</v>
      </c>
      <c r="AE1133" s="276">
        <f t="shared" si="108"/>
        <v>372301</v>
      </c>
    </row>
    <row r="1134" spans="2:31">
      <c r="B1134" s="227" t="s">
        <v>1915</v>
      </c>
      <c r="C1134" s="228" t="s">
        <v>1916</v>
      </c>
      <c r="D1134" s="228" t="s">
        <v>110</v>
      </c>
      <c r="E1134" s="228" t="s">
        <v>113</v>
      </c>
      <c r="F1134" s="258" t="s">
        <v>102</v>
      </c>
      <c r="G1134" s="374">
        <v>0.5</v>
      </c>
      <c r="H1134" s="378">
        <v>3149.7567813839919</v>
      </c>
      <c r="I1134" s="382">
        <v>77.371645491830151</v>
      </c>
      <c r="J1134" s="349">
        <f>Table1[[#This Row],[Embellishment Area (m2)]]*Table1[[#This Row],[Construction Unit Rate ($/m)]]*Table1[[#This Row],[Embellishment Area Factor]]</f>
        <v>121850.93253736509</v>
      </c>
      <c r="K1134" s="263">
        <v>6299.5135627679838</v>
      </c>
      <c r="L1134" s="354">
        <v>51.919695325664051</v>
      </c>
      <c r="M1134" s="101">
        <f>Table1[[#This Row],[Size of land (m2)]]*Table1[[#This Row],[Land Unit Rate ($/m2)]]</f>
        <v>327068.82487880217</v>
      </c>
      <c r="N1134" s="261">
        <v>2021</v>
      </c>
      <c r="O1134" s="101">
        <f>ROUND(IF(Table1[[#This Row],[Valuation Year]]=2016,(Table1[[#This Row],[Total Construction Cost ($)]]+Table1[[#This Row],[Land Value]])*('General Input Sheet'!$G$38/'General Input Sheet'!$G$43),Table1[[#This Row],[Total Construction Cost ($)]]+Table1[[#This Row],[Land Value]]),0)</f>
        <v>448920</v>
      </c>
      <c r="P1134" s="139" t="str" cm="1">
        <f t="array" ref="P1134">_xlfn.IFS(Table1[[#This Row],[Asset Class]]&lt;&gt;"Local","y",P$11=$E1134,"y",Table1[[#This Row],[Asset Class]]="Local","")</f>
        <v/>
      </c>
      <c r="Q1134" s="99" t="str" cm="1">
        <f t="array" ref="Q1134">_xlfn.IFS(Table1[[#This Row],[Asset Class]]&lt;&gt;"Local","y",Q$11=$E1134,"y",Table1[[#This Row],[Asset Class]]="Local","")</f>
        <v/>
      </c>
      <c r="R1134" s="99" t="str" cm="1">
        <f t="array" ref="R1134">_xlfn.IFS(Table1[[#This Row],[Asset Class]]&lt;&gt;"Local","y",R$11=$E1134,"y",Table1[[#This Row],[Asset Class]]="Local","")</f>
        <v/>
      </c>
      <c r="S1134" s="358" t="str" cm="1">
        <f t="array" ref="S1134">_xlfn.IFS(Table1[[#This Row],[Asset Class]]&lt;&gt;"Local","y",S$11=$E1134,"y",Table1[[#This Row],[Asset Class]]="Local","")</f>
        <v>y</v>
      </c>
      <c r="U1134" s="109" t="str">
        <f>IF(Table1[[#This Row],[Asset Class]]&lt;&gt;"Local",0.25,IF(P1134="y",1,""))</f>
        <v/>
      </c>
      <c r="V1134" s="435" t="str">
        <f>IF(Table1[[#This Row],[Asset Class]]&lt;&gt;"Local",0.25,IF(Q1134="y",1,""))</f>
        <v/>
      </c>
      <c r="W1134" s="435" t="str">
        <f>IF(Table1[[#This Row],[Asset Class]]&lt;&gt;"Local",0.25,IF(R1134="y",1,""))</f>
        <v/>
      </c>
      <c r="X1134" s="435">
        <f>IF(Table1[[#This Row],[Asset Class]]&lt;&gt;"Local",0.25,IF(S1134="y",1,""))</f>
        <v>1</v>
      </c>
      <c r="Y1134" s="109">
        <f t="shared" si="103"/>
        <v>1</v>
      </c>
      <c r="AA1134" s="274" t="str">
        <f t="shared" si="104"/>
        <v/>
      </c>
      <c r="AB1134" s="275" t="str">
        <f t="shared" si="105"/>
        <v/>
      </c>
      <c r="AC1134" s="275" t="str">
        <f t="shared" si="106"/>
        <v/>
      </c>
      <c r="AD1134" s="275">
        <f t="shared" si="107"/>
        <v>448920</v>
      </c>
      <c r="AE1134" s="276">
        <f t="shared" si="108"/>
        <v>448920</v>
      </c>
    </row>
    <row r="1135" spans="2:31">
      <c r="B1135" s="227" t="s">
        <v>1917</v>
      </c>
      <c r="C1135" s="228" t="s">
        <v>1918</v>
      </c>
      <c r="D1135" s="228" t="s">
        <v>105</v>
      </c>
      <c r="E1135" s="228" t="s">
        <v>101</v>
      </c>
      <c r="F1135" s="258" t="s">
        <v>107</v>
      </c>
      <c r="G1135" s="374">
        <v>0.5</v>
      </c>
      <c r="H1135" s="377">
        <v>28216.688175543572</v>
      </c>
      <c r="I1135" s="382">
        <v>452.87898632773505</v>
      </c>
      <c r="J1135" s="349">
        <f>Table1[[#This Row],[Embellishment Area (m2)]]*Table1[[#This Row],[Construction Unit Rate ($/m)]]*Table1[[#This Row],[Embellishment Area Factor]]</f>
        <v>6389372.5692329798</v>
      </c>
      <c r="K1135" s="263">
        <v>56433.376351087143</v>
      </c>
      <c r="L1135" s="354">
        <v>140.14546069071523</v>
      </c>
      <c r="M1135" s="101">
        <f>Table1[[#This Row],[Size of land (m2)]]*Table1[[#This Row],[Land Unit Rate ($/m2)]]</f>
        <v>7908881.5270556211</v>
      </c>
      <c r="N1135" s="261">
        <v>2021</v>
      </c>
      <c r="O1135" s="219">
        <f>ROUND(IF(Table1[[#This Row],[Valuation Year]]=2016,(Table1[[#This Row],[Total Construction Cost ($)]]+Table1[[#This Row],[Land Value]])*('General Input Sheet'!$G$38/'General Input Sheet'!$G$43),Table1[[#This Row],[Total Construction Cost ($)]]+Table1[[#This Row],[Land Value]]),0)</f>
        <v>14298254</v>
      </c>
      <c r="P1135" s="139" t="str" cm="1">
        <f t="array" ref="P1135">_xlfn.IFS(Table1[[#This Row],[Asset Class]]&lt;&gt;"Local","y",P$11=$E1135,"y",Table1[[#This Row],[Asset Class]]="Local","")</f>
        <v>y</v>
      </c>
      <c r="Q1135" s="99" t="str" cm="1">
        <f t="array" ref="Q1135">_xlfn.IFS(Table1[[#This Row],[Asset Class]]&lt;&gt;"Local","y",Q$11=$E1135,"y",Table1[[#This Row],[Asset Class]]="Local","")</f>
        <v>y</v>
      </c>
      <c r="R1135" s="99" t="str" cm="1">
        <f t="array" ref="R1135">_xlfn.IFS(Table1[[#This Row],[Asset Class]]&lt;&gt;"Local","y",R$11=$E1135,"y",Table1[[#This Row],[Asset Class]]="Local","")</f>
        <v>y</v>
      </c>
      <c r="S1135" s="358" t="str" cm="1">
        <f t="array" ref="S1135">_xlfn.IFS(Table1[[#This Row],[Asset Class]]&lt;&gt;"Local","y",S$11=$E1135,"y",Table1[[#This Row],[Asset Class]]="Local","")</f>
        <v>y</v>
      </c>
      <c r="U1135" s="109">
        <f>IF(Table1[[#This Row],[Asset Class]]&lt;&gt;"Local",0.25,IF(P1135="y",1,""))</f>
        <v>0.25</v>
      </c>
      <c r="V1135" s="435">
        <f>IF(Table1[[#This Row],[Asset Class]]&lt;&gt;"Local",0.25,IF(Q1135="y",1,""))</f>
        <v>0.25</v>
      </c>
      <c r="W1135" s="435">
        <f>IF(Table1[[#This Row],[Asset Class]]&lt;&gt;"Local",0.25,IF(R1135="y",1,""))</f>
        <v>0.25</v>
      </c>
      <c r="X1135" s="435">
        <f>IF(Table1[[#This Row],[Asset Class]]&lt;&gt;"Local",0.25,IF(S1135="y",1,""))</f>
        <v>0.25</v>
      </c>
      <c r="Y1135" s="109">
        <f t="shared" si="103"/>
        <v>1</v>
      </c>
      <c r="AA1135" s="274">
        <f t="shared" si="104"/>
        <v>3574563.5</v>
      </c>
      <c r="AB1135" s="275">
        <f t="shared" si="105"/>
        <v>3574563.5</v>
      </c>
      <c r="AC1135" s="275">
        <f t="shared" si="106"/>
        <v>3574563.5</v>
      </c>
      <c r="AD1135" s="275">
        <f t="shared" si="107"/>
        <v>3574563.5</v>
      </c>
      <c r="AE1135" s="276">
        <f t="shared" si="108"/>
        <v>14298254</v>
      </c>
    </row>
    <row r="1136" spans="2:31">
      <c r="B1136" s="227" t="s">
        <v>1919</v>
      </c>
      <c r="C1136" s="228" t="s">
        <v>1920</v>
      </c>
      <c r="D1136" s="228" t="s">
        <v>110</v>
      </c>
      <c r="E1136" s="228" t="s">
        <v>101</v>
      </c>
      <c r="F1136" s="258" t="s">
        <v>102</v>
      </c>
      <c r="G1136" s="374">
        <v>0.5</v>
      </c>
      <c r="H1136" s="377">
        <v>3472.8060847961542</v>
      </c>
      <c r="I1136" s="382">
        <v>143.96305955739601</v>
      </c>
      <c r="J1136" s="349">
        <f>Table1[[#This Row],[Embellishment Area (m2)]]*Table1[[#This Row],[Construction Unit Rate ($/m)]]*Table1[[#This Row],[Embellishment Area Factor]]</f>
        <v>249977.894608398</v>
      </c>
      <c r="K1136" s="263">
        <v>6945.6121695923084</v>
      </c>
      <c r="L1136" s="354">
        <v>39.027494808321961</v>
      </c>
      <c r="M1136" s="101">
        <f>Table1[[#This Row],[Size of land (m2)]]*Table1[[#This Row],[Land Unit Rate ($/m2)]]</f>
        <v>271069.84288938163</v>
      </c>
      <c r="N1136" s="261">
        <v>2021</v>
      </c>
      <c r="O1136" s="219">
        <f>ROUND(IF(Table1[[#This Row],[Valuation Year]]=2016,(Table1[[#This Row],[Total Construction Cost ($)]]+Table1[[#This Row],[Land Value]])*('General Input Sheet'!$G$38/'General Input Sheet'!$G$43),Table1[[#This Row],[Total Construction Cost ($)]]+Table1[[#This Row],[Land Value]]),0)</f>
        <v>521048</v>
      </c>
      <c r="P1136" s="139" t="str" cm="1">
        <f t="array" ref="P1136">_xlfn.IFS(Table1[[#This Row],[Asset Class]]&lt;&gt;"Local","y",P$11=$E1136,"y",Table1[[#This Row],[Asset Class]]="Local","")</f>
        <v/>
      </c>
      <c r="Q1136" s="99" t="str" cm="1">
        <f t="array" ref="Q1136">_xlfn.IFS(Table1[[#This Row],[Asset Class]]&lt;&gt;"Local","y",Q$11=$E1136,"y",Table1[[#This Row],[Asset Class]]="Local","")</f>
        <v/>
      </c>
      <c r="R1136" s="99" t="str" cm="1">
        <f t="array" ref="R1136">_xlfn.IFS(Table1[[#This Row],[Asset Class]]&lt;&gt;"Local","y",R$11=$E1136,"y",Table1[[#This Row],[Asset Class]]="Local","")</f>
        <v>y</v>
      </c>
      <c r="S1136" s="358" t="str" cm="1">
        <f t="array" ref="S1136">_xlfn.IFS(Table1[[#This Row],[Asset Class]]&lt;&gt;"Local","y",S$11=$E1136,"y",Table1[[#This Row],[Asset Class]]="Local","")</f>
        <v/>
      </c>
      <c r="U1136" s="109" t="str">
        <f>IF(Table1[[#This Row],[Asset Class]]&lt;&gt;"Local",0.25,IF(P1136="y",1,""))</f>
        <v/>
      </c>
      <c r="V1136" s="435" t="str">
        <f>IF(Table1[[#This Row],[Asset Class]]&lt;&gt;"Local",0.25,IF(Q1136="y",1,""))</f>
        <v/>
      </c>
      <c r="W1136" s="435">
        <f>IF(Table1[[#This Row],[Asset Class]]&lt;&gt;"Local",0.25,IF(R1136="y",1,""))</f>
        <v>1</v>
      </c>
      <c r="X1136" s="435" t="str">
        <f>IF(Table1[[#This Row],[Asset Class]]&lt;&gt;"Local",0.25,IF(S1136="y",1,""))</f>
        <v/>
      </c>
      <c r="Y1136" s="109">
        <f t="shared" si="103"/>
        <v>1</v>
      </c>
      <c r="AA1136" s="274" t="str">
        <f t="shared" si="104"/>
        <v/>
      </c>
      <c r="AB1136" s="275" t="str">
        <f t="shared" si="105"/>
        <v/>
      </c>
      <c r="AC1136" s="275">
        <f t="shared" si="106"/>
        <v>521048</v>
      </c>
      <c r="AD1136" s="275" t="str">
        <f t="shared" si="107"/>
        <v/>
      </c>
      <c r="AE1136" s="276">
        <f t="shared" si="108"/>
        <v>521048</v>
      </c>
    </row>
    <row r="1137" spans="2:31">
      <c r="B1137" s="227" t="s">
        <v>1917</v>
      </c>
      <c r="C1137" s="228" t="s">
        <v>1921</v>
      </c>
      <c r="D1137" s="228" t="s">
        <v>105</v>
      </c>
      <c r="E1137" s="228" t="s">
        <v>101</v>
      </c>
      <c r="F1137" s="258" t="s">
        <v>135</v>
      </c>
      <c r="G1137" s="374">
        <v>0.5</v>
      </c>
      <c r="H1137" s="377">
        <v>13228.436766558845</v>
      </c>
      <c r="I1137" s="382">
        <v>452.87898632773505</v>
      </c>
      <c r="J1137" s="349">
        <f>Table1[[#This Row],[Embellishment Area (m2)]]*Table1[[#This Row],[Construction Unit Rate ($/m)]]*Table1[[#This Row],[Embellishment Area Factor]]</f>
        <v>2995440.5167698553</v>
      </c>
      <c r="K1137" s="263">
        <v>26456.87353311769</v>
      </c>
      <c r="L1137" s="354">
        <v>140.14546069071523</v>
      </c>
      <c r="M1137" s="101">
        <f>Table1[[#This Row],[Size of land (m2)]]*Table1[[#This Row],[Land Unit Rate ($/m2)]]</f>
        <v>3707810.7297347691</v>
      </c>
      <c r="N1137" s="261">
        <v>2021</v>
      </c>
      <c r="O1137" s="219">
        <f>ROUND(IF(Table1[[#This Row],[Valuation Year]]=2016,(Table1[[#This Row],[Total Construction Cost ($)]]+Table1[[#This Row],[Land Value]])*('General Input Sheet'!$G$38/'General Input Sheet'!$G$43),Table1[[#This Row],[Total Construction Cost ($)]]+Table1[[#This Row],[Land Value]]),0)</f>
        <v>6703251</v>
      </c>
      <c r="P1137" s="139" t="str" cm="1">
        <f t="array" ref="P1137">_xlfn.IFS(Table1[[#This Row],[Asset Class]]&lt;&gt;"Local","y",P$11=$E1137,"y",Table1[[#This Row],[Asset Class]]="Local","")</f>
        <v>y</v>
      </c>
      <c r="Q1137" s="99" t="str" cm="1">
        <f t="array" ref="Q1137">_xlfn.IFS(Table1[[#This Row],[Asset Class]]&lt;&gt;"Local","y",Q$11=$E1137,"y",Table1[[#This Row],[Asset Class]]="Local","")</f>
        <v>y</v>
      </c>
      <c r="R1137" s="99" t="str" cm="1">
        <f t="array" ref="R1137">_xlfn.IFS(Table1[[#This Row],[Asset Class]]&lt;&gt;"Local","y",R$11=$E1137,"y",Table1[[#This Row],[Asset Class]]="Local","")</f>
        <v>y</v>
      </c>
      <c r="S1137" s="358" t="str" cm="1">
        <f t="array" ref="S1137">_xlfn.IFS(Table1[[#This Row],[Asset Class]]&lt;&gt;"Local","y",S$11=$E1137,"y",Table1[[#This Row],[Asset Class]]="Local","")</f>
        <v>y</v>
      </c>
      <c r="U1137" s="109">
        <f>IF(Table1[[#This Row],[Asset Class]]&lt;&gt;"Local",0.25,IF(P1137="y",1,""))</f>
        <v>0.25</v>
      </c>
      <c r="V1137" s="435">
        <f>IF(Table1[[#This Row],[Asset Class]]&lt;&gt;"Local",0.25,IF(Q1137="y",1,""))</f>
        <v>0.25</v>
      </c>
      <c r="W1137" s="435">
        <f>IF(Table1[[#This Row],[Asset Class]]&lt;&gt;"Local",0.25,IF(R1137="y",1,""))</f>
        <v>0.25</v>
      </c>
      <c r="X1137" s="435">
        <f>IF(Table1[[#This Row],[Asset Class]]&lt;&gt;"Local",0.25,IF(S1137="y",1,""))</f>
        <v>0.25</v>
      </c>
      <c r="Y1137" s="109">
        <f t="shared" si="103"/>
        <v>1</v>
      </c>
      <c r="AA1137" s="274">
        <f t="shared" si="104"/>
        <v>1675812.75</v>
      </c>
      <c r="AB1137" s="275">
        <f t="shared" si="105"/>
        <v>1675812.75</v>
      </c>
      <c r="AC1137" s="275">
        <f t="shared" si="106"/>
        <v>1675812.75</v>
      </c>
      <c r="AD1137" s="275">
        <f t="shared" si="107"/>
        <v>1675812.75</v>
      </c>
      <c r="AE1137" s="276">
        <f t="shared" si="108"/>
        <v>6703251</v>
      </c>
    </row>
    <row r="1138" spans="2:31">
      <c r="B1138" s="227" t="s">
        <v>1919</v>
      </c>
      <c r="C1138" s="228" t="s">
        <v>1922</v>
      </c>
      <c r="D1138" s="228" t="s">
        <v>110</v>
      </c>
      <c r="E1138" s="228" t="s">
        <v>101</v>
      </c>
      <c r="F1138" s="258" t="s">
        <v>102</v>
      </c>
      <c r="G1138" s="374">
        <v>0.5</v>
      </c>
      <c r="H1138" s="377">
        <v>5230.0140027485149</v>
      </c>
      <c r="I1138" s="382">
        <v>143.96305955739601</v>
      </c>
      <c r="J1138" s="349">
        <f>Table1[[#This Row],[Embellishment Area (m2)]]*Table1[[#This Row],[Construction Unit Rate ($/m)]]*Table1[[#This Row],[Embellishment Area Factor]]</f>
        <v>376464.40868184977</v>
      </c>
      <c r="K1138" s="263">
        <v>10460.02800549703</v>
      </c>
      <c r="L1138" s="354">
        <v>39.027494808321961</v>
      </c>
      <c r="M1138" s="101">
        <f>Table1[[#This Row],[Size of land (m2)]]*Table1[[#This Row],[Land Unit Rate ($/m2)]]</f>
        <v>408228.68867943768</v>
      </c>
      <c r="N1138" s="261">
        <v>2021</v>
      </c>
      <c r="O1138" s="219">
        <f>ROUND(IF(Table1[[#This Row],[Valuation Year]]=2016,(Table1[[#This Row],[Total Construction Cost ($)]]+Table1[[#This Row],[Land Value]])*('General Input Sheet'!$G$38/'General Input Sheet'!$G$43),Table1[[#This Row],[Total Construction Cost ($)]]+Table1[[#This Row],[Land Value]]),0)</f>
        <v>784693</v>
      </c>
      <c r="P1138" s="139" t="str" cm="1">
        <f t="array" ref="P1138">_xlfn.IFS(Table1[[#This Row],[Asset Class]]&lt;&gt;"Local","y",P$11=$E1138,"y",Table1[[#This Row],[Asset Class]]="Local","")</f>
        <v/>
      </c>
      <c r="Q1138" s="99" t="str" cm="1">
        <f t="array" ref="Q1138">_xlfn.IFS(Table1[[#This Row],[Asset Class]]&lt;&gt;"Local","y",Q$11=$E1138,"y",Table1[[#This Row],[Asset Class]]="Local","")</f>
        <v/>
      </c>
      <c r="R1138" s="99" t="str" cm="1">
        <f t="array" ref="R1138">_xlfn.IFS(Table1[[#This Row],[Asset Class]]&lt;&gt;"Local","y",R$11=$E1138,"y",Table1[[#This Row],[Asset Class]]="Local","")</f>
        <v>y</v>
      </c>
      <c r="S1138" s="358" t="str" cm="1">
        <f t="array" ref="S1138">_xlfn.IFS(Table1[[#This Row],[Asset Class]]&lt;&gt;"Local","y",S$11=$E1138,"y",Table1[[#This Row],[Asset Class]]="Local","")</f>
        <v/>
      </c>
      <c r="U1138" s="109" t="str">
        <f>IF(Table1[[#This Row],[Asset Class]]&lt;&gt;"Local",0.25,IF(P1138="y",1,""))</f>
        <v/>
      </c>
      <c r="V1138" s="435" t="str">
        <f>IF(Table1[[#This Row],[Asset Class]]&lt;&gt;"Local",0.25,IF(Q1138="y",1,""))</f>
        <v/>
      </c>
      <c r="W1138" s="435">
        <f>IF(Table1[[#This Row],[Asset Class]]&lt;&gt;"Local",0.25,IF(R1138="y",1,""))</f>
        <v>1</v>
      </c>
      <c r="X1138" s="435" t="str">
        <f>IF(Table1[[#This Row],[Asset Class]]&lt;&gt;"Local",0.25,IF(S1138="y",1,""))</f>
        <v/>
      </c>
      <c r="Y1138" s="109">
        <f t="shared" si="103"/>
        <v>1</v>
      </c>
      <c r="AA1138" s="274" t="str">
        <f t="shared" si="104"/>
        <v/>
      </c>
      <c r="AB1138" s="275" t="str">
        <f t="shared" si="105"/>
        <v/>
      </c>
      <c r="AC1138" s="275">
        <f t="shared" si="106"/>
        <v>784693</v>
      </c>
      <c r="AD1138" s="275" t="str">
        <f t="shared" si="107"/>
        <v/>
      </c>
      <c r="AE1138" s="276">
        <f t="shared" si="108"/>
        <v>784693</v>
      </c>
    </row>
    <row r="1139" spans="2:31">
      <c r="B1139" s="227" t="s">
        <v>1923</v>
      </c>
      <c r="C1139" s="228" t="s">
        <v>1924</v>
      </c>
      <c r="D1139" s="228" t="s">
        <v>110</v>
      </c>
      <c r="E1139" s="228" t="s">
        <v>106</v>
      </c>
      <c r="F1139" s="258" t="s">
        <v>135</v>
      </c>
      <c r="G1139" s="374">
        <v>0.5</v>
      </c>
      <c r="H1139" s="377">
        <v>14768.621133042176</v>
      </c>
      <c r="I1139" s="382">
        <v>111.62041035606889</v>
      </c>
      <c r="J1139" s="349">
        <f>Table1[[#This Row],[Embellishment Area (m2)]]*Table1[[#This Row],[Construction Unit Rate ($/m)]]*Table1[[#This Row],[Embellishment Area Factor]]</f>
        <v>824239.77563173929</v>
      </c>
      <c r="K1139" s="263">
        <v>29537.242266084351</v>
      </c>
      <c r="L1139" s="354">
        <v>66.125722619436161</v>
      </c>
      <c r="M1139" s="101">
        <f>Table1[[#This Row],[Size of land (m2)]]*Table1[[#This Row],[Land Unit Rate ($/m2)]]</f>
        <v>1953171.4890301798</v>
      </c>
      <c r="N1139" s="261">
        <v>2021</v>
      </c>
      <c r="O1139" s="219">
        <f>ROUND(IF(Table1[[#This Row],[Valuation Year]]=2016,(Table1[[#This Row],[Total Construction Cost ($)]]+Table1[[#This Row],[Land Value]])*('General Input Sheet'!$G$38/'General Input Sheet'!$G$43),Table1[[#This Row],[Total Construction Cost ($)]]+Table1[[#This Row],[Land Value]]),0)</f>
        <v>2777411</v>
      </c>
      <c r="P1139" s="139" t="str" cm="1">
        <f t="array" ref="P1139">_xlfn.IFS(Table1[[#This Row],[Asset Class]]&lt;&gt;"Local","y",P$11=$E1139,"y",Table1[[#This Row],[Asset Class]]="Local","")</f>
        <v>y</v>
      </c>
      <c r="Q1139" s="99" t="str" cm="1">
        <f t="array" ref="Q1139">_xlfn.IFS(Table1[[#This Row],[Asset Class]]&lt;&gt;"Local","y",Q$11=$E1139,"y",Table1[[#This Row],[Asset Class]]="Local","")</f>
        <v/>
      </c>
      <c r="R1139" s="99" t="str" cm="1">
        <f t="array" ref="R1139">_xlfn.IFS(Table1[[#This Row],[Asset Class]]&lt;&gt;"Local","y",R$11=$E1139,"y",Table1[[#This Row],[Asset Class]]="Local","")</f>
        <v/>
      </c>
      <c r="S1139" s="358" t="str" cm="1">
        <f t="array" ref="S1139">_xlfn.IFS(Table1[[#This Row],[Asset Class]]&lt;&gt;"Local","y",S$11=$E1139,"y",Table1[[#This Row],[Asset Class]]="Local","")</f>
        <v/>
      </c>
      <c r="U1139" s="109">
        <f>IF(Table1[[#This Row],[Asset Class]]&lt;&gt;"Local",0.25,IF(P1139="y",1,""))</f>
        <v>1</v>
      </c>
      <c r="V1139" s="435" t="str">
        <f>IF(Table1[[#This Row],[Asset Class]]&lt;&gt;"Local",0.25,IF(Q1139="y",1,""))</f>
        <v/>
      </c>
      <c r="W1139" s="435" t="str">
        <f>IF(Table1[[#This Row],[Asset Class]]&lt;&gt;"Local",0.25,IF(R1139="y",1,""))</f>
        <v/>
      </c>
      <c r="X1139" s="435" t="str">
        <f>IF(Table1[[#This Row],[Asset Class]]&lt;&gt;"Local",0.25,IF(S1139="y",1,""))</f>
        <v/>
      </c>
      <c r="Y1139" s="109">
        <f t="shared" si="103"/>
        <v>1</v>
      </c>
      <c r="AA1139" s="274">
        <f t="shared" si="104"/>
        <v>2777411</v>
      </c>
      <c r="AB1139" s="275" t="str">
        <f t="shared" si="105"/>
        <v/>
      </c>
      <c r="AC1139" s="275" t="str">
        <f t="shared" si="106"/>
        <v/>
      </c>
      <c r="AD1139" s="275" t="str">
        <f t="shared" si="107"/>
        <v/>
      </c>
      <c r="AE1139" s="276">
        <f t="shared" si="108"/>
        <v>2777411</v>
      </c>
    </row>
    <row r="1140" spans="2:31">
      <c r="B1140" s="227" t="s">
        <v>1925</v>
      </c>
      <c r="C1140" s="228" t="s">
        <v>1926</v>
      </c>
      <c r="D1140" s="228" t="s">
        <v>105</v>
      </c>
      <c r="E1140" s="228" t="s">
        <v>106</v>
      </c>
      <c r="F1140" s="258" t="s">
        <v>107</v>
      </c>
      <c r="G1140" s="374">
        <v>0.5</v>
      </c>
      <c r="H1140" s="377">
        <v>16704.789985104759</v>
      </c>
      <c r="I1140" s="382">
        <v>295.91815694928124</v>
      </c>
      <c r="J1140" s="349">
        <f>Table1[[#This Row],[Embellishment Area (m2)]]*Table1[[#This Row],[Construction Unit Rate ($/m)]]*Table1[[#This Row],[Embellishment Area Factor]]</f>
        <v>2471625.3323085057</v>
      </c>
      <c r="K1140" s="263">
        <v>33409.579970209517</v>
      </c>
      <c r="L1140" s="354">
        <v>157.26221918381682</v>
      </c>
      <c r="M1140" s="101">
        <f>Table1[[#This Row],[Size of land (m2)]]*Table1[[#This Row],[Land Unit Rate ($/m2)]]</f>
        <v>5254064.6881143451</v>
      </c>
      <c r="N1140" s="261">
        <v>2021</v>
      </c>
      <c r="O1140" s="219">
        <f>ROUND(IF(Table1[[#This Row],[Valuation Year]]=2016,(Table1[[#This Row],[Total Construction Cost ($)]]+Table1[[#This Row],[Land Value]])*('General Input Sheet'!$G$38/'General Input Sheet'!$G$43),Table1[[#This Row],[Total Construction Cost ($)]]+Table1[[#This Row],[Land Value]]),0)</f>
        <v>7725690</v>
      </c>
      <c r="P1140" s="139" t="str" cm="1">
        <f t="array" ref="P1140">_xlfn.IFS(Table1[[#This Row],[Asset Class]]&lt;&gt;"Local","y",P$11=$E1140,"y",Table1[[#This Row],[Asset Class]]="Local","")</f>
        <v>y</v>
      </c>
      <c r="Q1140" s="99" t="str" cm="1">
        <f t="array" ref="Q1140">_xlfn.IFS(Table1[[#This Row],[Asset Class]]&lt;&gt;"Local","y",Q$11=$E1140,"y",Table1[[#This Row],[Asset Class]]="Local","")</f>
        <v>y</v>
      </c>
      <c r="R1140" s="99" t="str" cm="1">
        <f t="array" ref="R1140">_xlfn.IFS(Table1[[#This Row],[Asset Class]]&lt;&gt;"Local","y",R$11=$E1140,"y",Table1[[#This Row],[Asset Class]]="Local","")</f>
        <v>y</v>
      </c>
      <c r="S1140" s="358" t="str" cm="1">
        <f t="array" ref="S1140">_xlfn.IFS(Table1[[#This Row],[Asset Class]]&lt;&gt;"Local","y",S$11=$E1140,"y",Table1[[#This Row],[Asset Class]]="Local","")</f>
        <v>y</v>
      </c>
      <c r="U1140" s="109">
        <f>IF(Table1[[#This Row],[Asset Class]]&lt;&gt;"Local",0.25,IF(P1140="y",1,""))</f>
        <v>0.25</v>
      </c>
      <c r="V1140" s="435">
        <f>IF(Table1[[#This Row],[Asset Class]]&lt;&gt;"Local",0.25,IF(Q1140="y",1,""))</f>
        <v>0.25</v>
      </c>
      <c r="W1140" s="435">
        <f>IF(Table1[[#This Row],[Asset Class]]&lt;&gt;"Local",0.25,IF(R1140="y",1,""))</f>
        <v>0.25</v>
      </c>
      <c r="X1140" s="435">
        <f>IF(Table1[[#This Row],[Asset Class]]&lt;&gt;"Local",0.25,IF(S1140="y",1,""))</f>
        <v>0.25</v>
      </c>
      <c r="Y1140" s="109">
        <f t="shared" si="103"/>
        <v>1</v>
      </c>
      <c r="AA1140" s="274">
        <f t="shared" si="104"/>
        <v>1931422.5</v>
      </c>
      <c r="AB1140" s="275">
        <f t="shared" si="105"/>
        <v>1931422.5</v>
      </c>
      <c r="AC1140" s="275">
        <f t="shared" si="106"/>
        <v>1931422.5</v>
      </c>
      <c r="AD1140" s="275">
        <f t="shared" si="107"/>
        <v>1931422.5</v>
      </c>
      <c r="AE1140" s="276">
        <f t="shared" si="108"/>
        <v>7725690</v>
      </c>
    </row>
    <row r="1141" spans="2:31">
      <c r="B1141" s="227" t="s">
        <v>1927</v>
      </c>
      <c r="C1141" s="228" t="s">
        <v>1928</v>
      </c>
      <c r="D1141" s="228" t="s">
        <v>100</v>
      </c>
      <c r="E1141" s="228" t="s">
        <v>106</v>
      </c>
      <c r="F1141" s="258" t="s">
        <v>102</v>
      </c>
      <c r="G1141" s="374">
        <v>0.5</v>
      </c>
      <c r="H1141" s="377">
        <v>40392.246417577073</v>
      </c>
      <c r="I1141" s="382">
        <v>407.064610062648</v>
      </c>
      <c r="J1141" s="349">
        <f>Table1[[#This Row],[Embellishment Area (m2)]]*Table1[[#This Row],[Construction Unit Rate ($/m)]]*Table1[[#This Row],[Embellishment Area Factor]]</f>
        <v>8221127.0187627012</v>
      </c>
      <c r="K1141" s="263">
        <v>80784.492835154146</v>
      </c>
      <c r="L1141" s="354">
        <v>112.7890879358248</v>
      </c>
      <c r="M1141" s="101">
        <f>Table1[[#This Row],[Size of land (m2)]]*Table1[[#This Row],[Land Unit Rate ($/m2)]]</f>
        <v>9111609.26623521</v>
      </c>
      <c r="N1141" s="261">
        <v>2021</v>
      </c>
      <c r="O1141" s="219">
        <f>ROUND(IF(Table1[[#This Row],[Valuation Year]]=2016,(Table1[[#This Row],[Total Construction Cost ($)]]+Table1[[#This Row],[Land Value]])*('General Input Sheet'!$G$38/'General Input Sheet'!$G$43),Table1[[#This Row],[Total Construction Cost ($)]]+Table1[[#This Row],[Land Value]]),0)</f>
        <v>17332736</v>
      </c>
      <c r="P1141" s="139" t="str" cm="1">
        <f t="array" ref="P1141">_xlfn.IFS(Table1[[#This Row],[Asset Class]]&lt;&gt;"Local","y",P$11=$E1141,"y",Table1[[#This Row],[Asset Class]]="Local","")</f>
        <v>y</v>
      </c>
      <c r="Q1141" s="99" t="str" cm="1">
        <f t="array" ref="Q1141">_xlfn.IFS(Table1[[#This Row],[Asset Class]]&lt;&gt;"Local","y",Q$11=$E1141,"y",Table1[[#This Row],[Asset Class]]="Local","")</f>
        <v>y</v>
      </c>
      <c r="R1141" s="99" t="str" cm="1">
        <f t="array" ref="R1141">_xlfn.IFS(Table1[[#This Row],[Asset Class]]&lt;&gt;"Local","y",R$11=$E1141,"y",Table1[[#This Row],[Asset Class]]="Local","")</f>
        <v>y</v>
      </c>
      <c r="S1141" s="358" t="str" cm="1">
        <f t="array" ref="S1141">_xlfn.IFS(Table1[[#This Row],[Asset Class]]&lt;&gt;"Local","y",S$11=$E1141,"y",Table1[[#This Row],[Asset Class]]="Local","")</f>
        <v>y</v>
      </c>
      <c r="U1141" s="109">
        <f>IF(Table1[[#This Row],[Asset Class]]&lt;&gt;"Local",0.25,IF(P1141="y",1,""))</f>
        <v>0.25</v>
      </c>
      <c r="V1141" s="435">
        <f>IF(Table1[[#This Row],[Asset Class]]&lt;&gt;"Local",0.25,IF(Q1141="y",1,""))</f>
        <v>0.25</v>
      </c>
      <c r="W1141" s="435">
        <f>IF(Table1[[#This Row],[Asset Class]]&lt;&gt;"Local",0.25,IF(R1141="y",1,""))</f>
        <v>0.25</v>
      </c>
      <c r="X1141" s="435">
        <f>IF(Table1[[#This Row],[Asset Class]]&lt;&gt;"Local",0.25,IF(S1141="y",1,""))</f>
        <v>0.25</v>
      </c>
      <c r="Y1141" s="109">
        <f t="shared" si="103"/>
        <v>1</v>
      </c>
      <c r="AA1141" s="274">
        <f t="shared" si="104"/>
        <v>4333184</v>
      </c>
      <c r="AB1141" s="275">
        <f t="shared" si="105"/>
        <v>4333184</v>
      </c>
      <c r="AC1141" s="275">
        <f t="shared" si="106"/>
        <v>4333184</v>
      </c>
      <c r="AD1141" s="275">
        <f t="shared" si="107"/>
        <v>4333184</v>
      </c>
      <c r="AE1141" s="276">
        <f t="shared" si="108"/>
        <v>17332736</v>
      </c>
    </row>
    <row r="1142" spans="2:31">
      <c r="B1142" s="227" t="s">
        <v>1929</v>
      </c>
      <c r="C1142" s="228" t="s">
        <v>1930</v>
      </c>
      <c r="D1142" s="228" t="s">
        <v>110</v>
      </c>
      <c r="E1142" s="228" t="s">
        <v>113</v>
      </c>
      <c r="F1142" s="258" t="s">
        <v>102</v>
      </c>
      <c r="G1142" s="374">
        <v>0.5</v>
      </c>
      <c r="H1142" s="377">
        <v>881.40067859004046</v>
      </c>
      <c r="I1142" s="382">
        <v>77.371645491830151</v>
      </c>
      <c r="J1142" s="349">
        <f>Table1[[#This Row],[Embellishment Area (m2)]]*Table1[[#This Row],[Construction Unit Rate ($/m)]]*Table1[[#This Row],[Embellishment Area Factor]]</f>
        <v>34097.710420063573</v>
      </c>
      <c r="K1142" s="263">
        <v>1762.8013571800809</v>
      </c>
      <c r="L1142" s="354">
        <v>51.919695325664051</v>
      </c>
      <c r="M1142" s="101">
        <f>Table1[[#This Row],[Size of land (m2)]]*Table1[[#This Row],[Land Unit Rate ($/m2)]]</f>
        <v>91524.109384456897</v>
      </c>
      <c r="N1142" s="261">
        <v>2021</v>
      </c>
      <c r="O1142" s="219">
        <f>ROUND(IF(Table1[[#This Row],[Valuation Year]]=2016,(Table1[[#This Row],[Total Construction Cost ($)]]+Table1[[#This Row],[Land Value]])*('General Input Sheet'!$G$38/'General Input Sheet'!$G$43),Table1[[#This Row],[Total Construction Cost ($)]]+Table1[[#This Row],[Land Value]]),0)</f>
        <v>125622</v>
      </c>
      <c r="P1142" s="139" t="str" cm="1">
        <f t="array" ref="P1142">_xlfn.IFS(Table1[[#This Row],[Asset Class]]&lt;&gt;"Local","y",P$11=$E1142,"y",Table1[[#This Row],[Asset Class]]="Local","")</f>
        <v/>
      </c>
      <c r="Q1142" s="99" t="str" cm="1">
        <f t="array" ref="Q1142">_xlfn.IFS(Table1[[#This Row],[Asset Class]]&lt;&gt;"Local","y",Q$11=$E1142,"y",Table1[[#This Row],[Asset Class]]="Local","")</f>
        <v/>
      </c>
      <c r="R1142" s="99" t="str" cm="1">
        <f t="array" ref="R1142">_xlfn.IFS(Table1[[#This Row],[Asset Class]]&lt;&gt;"Local","y",R$11=$E1142,"y",Table1[[#This Row],[Asset Class]]="Local","")</f>
        <v/>
      </c>
      <c r="S1142" s="358" t="str" cm="1">
        <f t="array" ref="S1142">_xlfn.IFS(Table1[[#This Row],[Asset Class]]&lt;&gt;"Local","y",S$11=$E1142,"y",Table1[[#This Row],[Asset Class]]="Local","")</f>
        <v>y</v>
      </c>
      <c r="U1142" s="109" t="str">
        <f>IF(Table1[[#This Row],[Asset Class]]&lt;&gt;"Local",0.25,IF(P1142="y",1,""))</f>
        <v/>
      </c>
      <c r="V1142" s="435" t="str">
        <f>IF(Table1[[#This Row],[Asset Class]]&lt;&gt;"Local",0.25,IF(Q1142="y",1,""))</f>
        <v/>
      </c>
      <c r="W1142" s="435" t="str">
        <f>IF(Table1[[#This Row],[Asset Class]]&lt;&gt;"Local",0.25,IF(R1142="y",1,""))</f>
        <v/>
      </c>
      <c r="X1142" s="435">
        <f>IF(Table1[[#This Row],[Asset Class]]&lt;&gt;"Local",0.25,IF(S1142="y",1,""))</f>
        <v>1</v>
      </c>
      <c r="Y1142" s="109">
        <f t="shared" si="103"/>
        <v>1</v>
      </c>
      <c r="AA1142" s="274" t="str">
        <f t="shared" si="104"/>
        <v/>
      </c>
      <c r="AB1142" s="275" t="str">
        <f t="shared" si="105"/>
        <v/>
      </c>
      <c r="AC1142" s="275" t="str">
        <f t="shared" si="106"/>
        <v/>
      </c>
      <c r="AD1142" s="275">
        <f t="shared" si="107"/>
        <v>125622</v>
      </c>
      <c r="AE1142" s="276">
        <f t="shared" si="108"/>
        <v>125622</v>
      </c>
    </row>
    <row r="1143" spans="2:31">
      <c r="B1143" s="227" t="s">
        <v>1931</v>
      </c>
      <c r="C1143" s="228" t="s">
        <v>1932</v>
      </c>
      <c r="D1143" s="228" t="s">
        <v>105</v>
      </c>
      <c r="E1143" s="228" t="s">
        <v>113</v>
      </c>
      <c r="F1143" s="258" t="s">
        <v>107</v>
      </c>
      <c r="G1143" s="374">
        <v>0.5</v>
      </c>
      <c r="H1143" s="377">
        <v>74974.943503570699</v>
      </c>
      <c r="I1143" s="382">
        <v>566.28724924743767</v>
      </c>
      <c r="J1143" s="349">
        <f>Table1[[#This Row],[Embellishment Area (m2)]]*Table1[[#This Row],[Construction Unit Rate ($/m)]]*Table1[[#This Row],[Embellishment Area Factor]]</f>
        <v>21228677.259559549</v>
      </c>
      <c r="K1143" s="263">
        <v>149949.8870071414</v>
      </c>
      <c r="L1143" s="354">
        <v>75.676903388107434</v>
      </c>
      <c r="M1143" s="101">
        <f>Table1[[#This Row],[Size of land (m2)]]*Table1[[#This Row],[Land Unit Rate ($/m2)]]</f>
        <v>11347743.112097066</v>
      </c>
      <c r="N1143" s="261">
        <v>2021</v>
      </c>
      <c r="O1143" s="219">
        <f>ROUND(IF(Table1[[#This Row],[Valuation Year]]=2016,(Table1[[#This Row],[Total Construction Cost ($)]]+Table1[[#This Row],[Land Value]])*('General Input Sheet'!$G$38/'General Input Sheet'!$G$43),Table1[[#This Row],[Total Construction Cost ($)]]+Table1[[#This Row],[Land Value]]),0)</f>
        <v>32576420</v>
      </c>
      <c r="P1143" s="139" t="str" cm="1">
        <f t="array" ref="P1143">_xlfn.IFS(Table1[[#This Row],[Asset Class]]&lt;&gt;"Local","y",P$11=$E1143,"y",Table1[[#This Row],[Asset Class]]="Local","")</f>
        <v>y</v>
      </c>
      <c r="Q1143" s="99" t="str" cm="1">
        <f t="array" ref="Q1143">_xlfn.IFS(Table1[[#This Row],[Asset Class]]&lt;&gt;"Local","y",Q$11=$E1143,"y",Table1[[#This Row],[Asset Class]]="Local","")</f>
        <v>y</v>
      </c>
      <c r="R1143" s="99" t="str" cm="1">
        <f t="array" ref="R1143">_xlfn.IFS(Table1[[#This Row],[Asset Class]]&lt;&gt;"Local","y",R$11=$E1143,"y",Table1[[#This Row],[Asset Class]]="Local","")</f>
        <v>y</v>
      </c>
      <c r="S1143" s="358" t="str" cm="1">
        <f t="array" ref="S1143">_xlfn.IFS(Table1[[#This Row],[Asset Class]]&lt;&gt;"Local","y",S$11=$E1143,"y",Table1[[#This Row],[Asset Class]]="Local","")</f>
        <v>y</v>
      </c>
      <c r="U1143" s="109">
        <f>IF(Table1[[#This Row],[Asset Class]]&lt;&gt;"Local",0.25,IF(P1143="y",1,""))</f>
        <v>0.25</v>
      </c>
      <c r="V1143" s="435">
        <f>IF(Table1[[#This Row],[Asset Class]]&lt;&gt;"Local",0.25,IF(Q1143="y",1,""))</f>
        <v>0.25</v>
      </c>
      <c r="W1143" s="435">
        <f>IF(Table1[[#This Row],[Asset Class]]&lt;&gt;"Local",0.25,IF(R1143="y",1,""))</f>
        <v>0.25</v>
      </c>
      <c r="X1143" s="435">
        <f>IF(Table1[[#This Row],[Asset Class]]&lt;&gt;"Local",0.25,IF(S1143="y",1,""))</f>
        <v>0.25</v>
      </c>
      <c r="Y1143" s="109">
        <f t="shared" si="103"/>
        <v>1</v>
      </c>
      <c r="AA1143" s="274">
        <f t="shared" si="104"/>
        <v>8144105</v>
      </c>
      <c r="AB1143" s="275">
        <f t="shared" si="105"/>
        <v>8144105</v>
      </c>
      <c r="AC1143" s="275">
        <f t="shared" si="106"/>
        <v>8144105</v>
      </c>
      <c r="AD1143" s="275">
        <f t="shared" si="107"/>
        <v>8144105</v>
      </c>
      <c r="AE1143" s="276">
        <f t="shared" si="108"/>
        <v>32576420</v>
      </c>
    </row>
    <row r="1144" spans="2:31">
      <c r="B1144" s="227" t="s">
        <v>1933</v>
      </c>
      <c r="C1144" s="228" t="s">
        <v>1934</v>
      </c>
      <c r="D1144" s="228" t="s">
        <v>110</v>
      </c>
      <c r="E1144" s="228" t="s">
        <v>101</v>
      </c>
      <c r="F1144" s="258" t="s">
        <v>102</v>
      </c>
      <c r="G1144" s="374">
        <v>0.5</v>
      </c>
      <c r="H1144" s="377">
        <v>517.49472647797199</v>
      </c>
      <c r="I1144" s="382">
        <v>143.96305955739601</v>
      </c>
      <c r="J1144" s="349">
        <f>Table1[[#This Row],[Embellishment Area (m2)]]*Table1[[#This Row],[Construction Unit Rate ($/m)]]*Table1[[#This Row],[Embellishment Area Factor]]</f>
        <v>37250.062064293321</v>
      </c>
      <c r="K1144" s="263">
        <v>1034.989452955944</v>
      </c>
      <c r="L1144" s="354">
        <v>39.027494808321961</v>
      </c>
      <c r="M1144" s="101">
        <f>Table1[[#This Row],[Size of land (m2)]]*Table1[[#This Row],[Land Unit Rate ($/m2)]]</f>
        <v>40393.04550190609</v>
      </c>
      <c r="N1144" s="261">
        <v>2021</v>
      </c>
      <c r="O1144" s="219">
        <f>ROUND(IF(Table1[[#This Row],[Valuation Year]]=2016,(Table1[[#This Row],[Total Construction Cost ($)]]+Table1[[#This Row],[Land Value]])*('General Input Sheet'!$G$38/'General Input Sheet'!$G$43),Table1[[#This Row],[Total Construction Cost ($)]]+Table1[[#This Row],[Land Value]]),0)</f>
        <v>77643</v>
      </c>
      <c r="P1144" s="139" t="str" cm="1">
        <f t="array" ref="P1144">_xlfn.IFS(Table1[[#This Row],[Asset Class]]&lt;&gt;"Local","y",P$11=$E1144,"y",Table1[[#This Row],[Asset Class]]="Local","")</f>
        <v/>
      </c>
      <c r="Q1144" s="99" t="str" cm="1">
        <f t="array" ref="Q1144">_xlfn.IFS(Table1[[#This Row],[Asset Class]]&lt;&gt;"Local","y",Q$11=$E1144,"y",Table1[[#This Row],[Asset Class]]="Local","")</f>
        <v/>
      </c>
      <c r="R1144" s="99" t="str" cm="1">
        <f t="array" ref="R1144">_xlfn.IFS(Table1[[#This Row],[Asset Class]]&lt;&gt;"Local","y",R$11=$E1144,"y",Table1[[#This Row],[Asset Class]]="Local","")</f>
        <v>y</v>
      </c>
      <c r="S1144" s="358" t="str" cm="1">
        <f t="array" ref="S1144">_xlfn.IFS(Table1[[#This Row],[Asset Class]]&lt;&gt;"Local","y",S$11=$E1144,"y",Table1[[#This Row],[Asset Class]]="Local","")</f>
        <v/>
      </c>
      <c r="U1144" s="109" t="str">
        <f>IF(Table1[[#This Row],[Asset Class]]&lt;&gt;"Local",0.25,IF(P1144="y",1,""))</f>
        <v/>
      </c>
      <c r="V1144" s="435" t="str">
        <f>IF(Table1[[#This Row],[Asset Class]]&lt;&gt;"Local",0.25,IF(Q1144="y",1,""))</f>
        <v/>
      </c>
      <c r="W1144" s="435">
        <f>IF(Table1[[#This Row],[Asset Class]]&lt;&gt;"Local",0.25,IF(R1144="y",1,""))</f>
        <v>1</v>
      </c>
      <c r="X1144" s="435" t="str">
        <f>IF(Table1[[#This Row],[Asset Class]]&lt;&gt;"Local",0.25,IF(S1144="y",1,""))</f>
        <v/>
      </c>
      <c r="Y1144" s="109">
        <f t="shared" si="103"/>
        <v>1</v>
      </c>
      <c r="AA1144" s="274" t="str">
        <f t="shared" si="104"/>
        <v/>
      </c>
      <c r="AB1144" s="275" t="str">
        <f t="shared" si="105"/>
        <v/>
      </c>
      <c r="AC1144" s="275">
        <f t="shared" si="106"/>
        <v>77643</v>
      </c>
      <c r="AD1144" s="275" t="str">
        <f t="shared" si="107"/>
        <v/>
      </c>
      <c r="AE1144" s="276">
        <f t="shared" si="108"/>
        <v>77643</v>
      </c>
    </row>
    <row r="1145" spans="2:31">
      <c r="B1145" s="227" t="s">
        <v>1935</v>
      </c>
      <c r="C1145" s="228" t="s">
        <v>1936</v>
      </c>
      <c r="D1145" s="228" t="s">
        <v>110</v>
      </c>
      <c r="E1145" s="228" t="s">
        <v>113</v>
      </c>
      <c r="F1145" s="258" t="s">
        <v>102</v>
      </c>
      <c r="G1145" s="374">
        <v>0.5</v>
      </c>
      <c r="H1145" s="377">
        <v>705.23635115428704</v>
      </c>
      <c r="I1145" s="382">
        <v>77.371645491830151</v>
      </c>
      <c r="J1145" s="349">
        <f>Table1[[#This Row],[Embellishment Area (m2)]]*Table1[[#This Row],[Construction Unit Rate ($/m)]]*Table1[[#This Row],[Embellishment Area Factor]]</f>
        <v>27282.648474730668</v>
      </c>
      <c r="K1145" s="263">
        <v>1410.4727023085741</v>
      </c>
      <c r="L1145" s="354">
        <v>51.919695325664051</v>
      </c>
      <c r="M1145" s="101">
        <f>Table1[[#This Row],[Size of land (m2)]]*Table1[[#This Row],[Land Unit Rate ($/m2)]]</f>
        <v>73231.312969027218</v>
      </c>
      <c r="N1145" s="261">
        <v>2021</v>
      </c>
      <c r="O1145" s="219">
        <f>ROUND(IF(Table1[[#This Row],[Valuation Year]]=2016,(Table1[[#This Row],[Total Construction Cost ($)]]+Table1[[#This Row],[Land Value]])*('General Input Sheet'!$G$38/'General Input Sheet'!$G$43),Table1[[#This Row],[Total Construction Cost ($)]]+Table1[[#This Row],[Land Value]]),0)</f>
        <v>100514</v>
      </c>
      <c r="P1145" s="139" t="str" cm="1">
        <f t="array" ref="P1145">_xlfn.IFS(Table1[[#This Row],[Asset Class]]&lt;&gt;"Local","y",P$11=$E1145,"y",Table1[[#This Row],[Asset Class]]="Local","")</f>
        <v/>
      </c>
      <c r="Q1145" s="99" t="str" cm="1">
        <f t="array" ref="Q1145">_xlfn.IFS(Table1[[#This Row],[Asset Class]]&lt;&gt;"Local","y",Q$11=$E1145,"y",Table1[[#This Row],[Asset Class]]="Local","")</f>
        <v/>
      </c>
      <c r="R1145" s="99" t="str" cm="1">
        <f t="array" ref="R1145">_xlfn.IFS(Table1[[#This Row],[Asset Class]]&lt;&gt;"Local","y",R$11=$E1145,"y",Table1[[#This Row],[Asset Class]]="Local","")</f>
        <v/>
      </c>
      <c r="S1145" s="358" t="str" cm="1">
        <f t="array" ref="S1145">_xlfn.IFS(Table1[[#This Row],[Asset Class]]&lt;&gt;"Local","y",S$11=$E1145,"y",Table1[[#This Row],[Asset Class]]="Local","")</f>
        <v>y</v>
      </c>
      <c r="U1145" s="109" t="str">
        <f>IF(Table1[[#This Row],[Asset Class]]&lt;&gt;"Local",0.25,IF(P1145="y",1,""))</f>
        <v/>
      </c>
      <c r="V1145" s="435" t="str">
        <f>IF(Table1[[#This Row],[Asset Class]]&lt;&gt;"Local",0.25,IF(Q1145="y",1,""))</f>
        <v/>
      </c>
      <c r="W1145" s="435" t="str">
        <f>IF(Table1[[#This Row],[Asset Class]]&lt;&gt;"Local",0.25,IF(R1145="y",1,""))</f>
        <v/>
      </c>
      <c r="X1145" s="435">
        <f>IF(Table1[[#This Row],[Asset Class]]&lt;&gt;"Local",0.25,IF(S1145="y",1,""))</f>
        <v>1</v>
      </c>
      <c r="Y1145" s="109">
        <f t="shared" si="103"/>
        <v>1</v>
      </c>
      <c r="AA1145" s="274" t="str">
        <f t="shared" si="104"/>
        <v/>
      </c>
      <c r="AB1145" s="275" t="str">
        <f t="shared" si="105"/>
        <v/>
      </c>
      <c r="AC1145" s="275" t="str">
        <f t="shared" si="106"/>
        <v/>
      </c>
      <c r="AD1145" s="275">
        <f t="shared" si="107"/>
        <v>100514</v>
      </c>
      <c r="AE1145" s="276">
        <f t="shared" si="108"/>
        <v>100514</v>
      </c>
    </row>
    <row r="1146" spans="2:31">
      <c r="B1146" s="227" t="s">
        <v>1937</v>
      </c>
      <c r="C1146" s="228" t="s">
        <v>1938</v>
      </c>
      <c r="D1146" s="228" t="s">
        <v>105</v>
      </c>
      <c r="E1146" s="228" t="s">
        <v>101</v>
      </c>
      <c r="F1146" s="258" t="s">
        <v>130</v>
      </c>
      <c r="G1146" s="374">
        <v>0.5</v>
      </c>
      <c r="H1146" s="377">
        <v>59065.999801519953</v>
      </c>
      <c r="I1146" s="382">
        <v>452.87898632773505</v>
      </c>
      <c r="J1146" s="349">
        <f>Table1[[#This Row],[Embellishment Area (m2)]]*Table1[[#This Row],[Construction Unit Rate ($/m)]]*Table1[[#This Row],[Embellishment Area Factor]]</f>
        <v>13374875.058273278</v>
      </c>
      <c r="K1146" s="263">
        <v>118131.99960303991</v>
      </c>
      <c r="L1146" s="354">
        <v>140.14546069071523</v>
      </c>
      <c r="M1146" s="101">
        <f>Table1[[#This Row],[Size of land (m2)]]*Table1[[#This Row],[Land Unit Rate ($/m2)]]</f>
        <v>16555663.506683415</v>
      </c>
      <c r="N1146" s="261">
        <v>2021</v>
      </c>
      <c r="O1146" s="219">
        <f>ROUND(IF(Table1[[#This Row],[Valuation Year]]=2016,(Table1[[#This Row],[Total Construction Cost ($)]]+Table1[[#This Row],[Land Value]])*('General Input Sheet'!$G$38/'General Input Sheet'!$G$43),Table1[[#This Row],[Total Construction Cost ($)]]+Table1[[#This Row],[Land Value]]),0)</f>
        <v>29930539</v>
      </c>
      <c r="P1146" s="139" t="str" cm="1">
        <f t="array" ref="P1146">_xlfn.IFS(Table1[[#This Row],[Asset Class]]&lt;&gt;"Local","y",P$11=$E1146,"y",Table1[[#This Row],[Asset Class]]="Local","")</f>
        <v>y</v>
      </c>
      <c r="Q1146" s="99" t="str" cm="1">
        <f t="array" ref="Q1146">_xlfn.IFS(Table1[[#This Row],[Asset Class]]&lt;&gt;"Local","y",Q$11=$E1146,"y",Table1[[#This Row],[Asset Class]]="Local","")</f>
        <v>y</v>
      </c>
      <c r="R1146" s="99" t="str" cm="1">
        <f t="array" ref="R1146">_xlfn.IFS(Table1[[#This Row],[Asset Class]]&lt;&gt;"Local","y",R$11=$E1146,"y",Table1[[#This Row],[Asset Class]]="Local","")</f>
        <v>y</v>
      </c>
      <c r="S1146" s="358" t="str" cm="1">
        <f t="array" ref="S1146">_xlfn.IFS(Table1[[#This Row],[Asset Class]]&lt;&gt;"Local","y",S$11=$E1146,"y",Table1[[#This Row],[Asset Class]]="Local","")</f>
        <v>y</v>
      </c>
      <c r="U1146" s="109">
        <f>IF(Table1[[#This Row],[Asset Class]]&lt;&gt;"Local",0.25,IF(P1146="y",1,""))</f>
        <v>0.25</v>
      </c>
      <c r="V1146" s="435">
        <f>IF(Table1[[#This Row],[Asset Class]]&lt;&gt;"Local",0.25,IF(Q1146="y",1,""))</f>
        <v>0.25</v>
      </c>
      <c r="W1146" s="435">
        <f>IF(Table1[[#This Row],[Asset Class]]&lt;&gt;"Local",0.25,IF(R1146="y",1,""))</f>
        <v>0.25</v>
      </c>
      <c r="X1146" s="435">
        <f>IF(Table1[[#This Row],[Asset Class]]&lt;&gt;"Local",0.25,IF(S1146="y",1,""))</f>
        <v>0.25</v>
      </c>
      <c r="Y1146" s="109">
        <f t="shared" si="103"/>
        <v>1</v>
      </c>
      <c r="AA1146" s="274">
        <f t="shared" si="104"/>
        <v>7482634.75</v>
      </c>
      <c r="AB1146" s="275">
        <f t="shared" si="105"/>
        <v>7482634.75</v>
      </c>
      <c r="AC1146" s="275">
        <f t="shared" si="106"/>
        <v>7482634.75</v>
      </c>
      <c r="AD1146" s="275">
        <f t="shared" si="107"/>
        <v>7482634.75</v>
      </c>
      <c r="AE1146" s="276">
        <f t="shared" si="108"/>
        <v>29930539</v>
      </c>
    </row>
    <row r="1147" spans="2:31">
      <c r="B1147" s="227" t="s">
        <v>1937</v>
      </c>
      <c r="C1147" s="228" t="s">
        <v>1939</v>
      </c>
      <c r="D1147" s="228" t="s">
        <v>105</v>
      </c>
      <c r="E1147" s="228" t="s">
        <v>101</v>
      </c>
      <c r="F1147" s="258" t="s">
        <v>135</v>
      </c>
      <c r="G1147" s="374">
        <v>0.5</v>
      </c>
      <c r="H1147" s="377">
        <v>22222.048013650481</v>
      </c>
      <c r="I1147" s="382">
        <v>452.87898632773505</v>
      </c>
      <c r="J1147" s="349">
        <f>Table1[[#This Row],[Embellishment Area (m2)]]*Table1[[#This Row],[Construction Unit Rate ($/m)]]*Table1[[#This Row],[Embellishment Area Factor]]</f>
        <v>5031949.289274144</v>
      </c>
      <c r="K1147" s="263">
        <v>44444.096027300962</v>
      </c>
      <c r="L1147" s="354">
        <v>140.14546069071523</v>
      </c>
      <c r="M1147" s="101">
        <f>Table1[[#This Row],[Size of land (m2)]]*Table1[[#This Row],[Land Unit Rate ($/m2)]]</f>
        <v>6228638.3127284795</v>
      </c>
      <c r="N1147" s="261">
        <v>2021</v>
      </c>
      <c r="O1147" s="219">
        <f>ROUND(IF(Table1[[#This Row],[Valuation Year]]=2016,(Table1[[#This Row],[Total Construction Cost ($)]]+Table1[[#This Row],[Land Value]])*('General Input Sheet'!$G$38/'General Input Sheet'!$G$43),Table1[[#This Row],[Total Construction Cost ($)]]+Table1[[#This Row],[Land Value]]),0)</f>
        <v>11260588</v>
      </c>
      <c r="P1147" s="139" t="str" cm="1">
        <f t="array" ref="P1147">_xlfn.IFS(Table1[[#This Row],[Asset Class]]&lt;&gt;"Local","y",P$11=$E1147,"y",Table1[[#This Row],[Asset Class]]="Local","")</f>
        <v>y</v>
      </c>
      <c r="Q1147" s="99" t="str" cm="1">
        <f t="array" ref="Q1147">_xlfn.IFS(Table1[[#This Row],[Asset Class]]&lt;&gt;"Local","y",Q$11=$E1147,"y",Table1[[#This Row],[Asset Class]]="Local","")</f>
        <v>y</v>
      </c>
      <c r="R1147" s="99" t="str" cm="1">
        <f t="array" ref="R1147">_xlfn.IFS(Table1[[#This Row],[Asset Class]]&lt;&gt;"Local","y",R$11=$E1147,"y",Table1[[#This Row],[Asset Class]]="Local","")</f>
        <v>y</v>
      </c>
      <c r="S1147" s="358" t="str" cm="1">
        <f t="array" ref="S1147">_xlfn.IFS(Table1[[#This Row],[Asset Class]]&lt;&gt;"Local","y",S$11=$E1147,"y",Table1[[#This Row],[Asset Class]]="Local","")</f>
        <v>y</v>
      </c>
      <c r="U1147" s="109">
        <f>IF(Table1[[#This Row],[Asset Class]]&lt;&gt;"Local",0.25,IF(P1147="y",1,""))</f>
        <v>0.25</v>
      </c>
      <c r="V1147" s="435">
        <f>IF(Table1[[#This Row],[Asset Class]]&lt;&gt;"Local",0.25,IF(Q1147="y",1,""))</f>
        <v>0.25</v>
      </c>
      <c r="W1147" s="435">
        <f>IF(Table1[[#This Row],[Asset Class]]&lt;&gt;"Local",0.25,IF(R1147="y",1,""))</f>
        <v>0.25</v>
      </c>
      <c r="X1147" s="435">
        <f>IF(Table1[[#This Row],[Asset Class]]&lt;&gt;"Local",0.25,IF(S1147="y",1,""))</f>
        <v>0.25</v>
      </c>
      <c r="Y1147" s="109">
        <f t="shared" si="103"/>
        <v>1</v>
      </c>
      <c r="AA1147" s="274">
        <f t="shared" si="104"/>
        <v>2815147</v>
      </c>
      <c r="AB1147" s="275">
        <f t="shared" si="105"/>
        <v>2815147</v>
      </c>
      <c r="AC1147" s="275">
        <f t="shared" si="106"/>
        <v>2815147</v>
      </c>
      <c r="AD1147" s="275">
        <f t="shared" si="107"/>
        <v>2815147</v>
      </c>
      <c r="AE1147" s="276">
        <f t="shared" si="108"/>
        <v>11260588</v>
      </c>
    </row>
    <row r="1148" spans="2:31">
      <c r="B1148" s="227" t="s">
        <v>1937</v>
      </c>
      <c r="C1148" s="228" t="s">
        <v>1940</v>
      </c>
      <c r="D1148" s="228" t="s">
        <v>105</v>
      </c>
      <c r="E1148" s="228" t="s">
        <v>101</v>
      </c>
      <c r="F1148" s="258" t="s">
        <v>107</v>
      </c>
      <c r="G1148" s="374">
        <v>0.5</v>
      </c>
      <c r="H1148" s="377">
        <v>38415.876710985896</v>
      </c>
      <c r="I1148" s="382">
        <v>452.87898632773505</v>
      </c>
      <c r="J1148" s="349">
        <f>Table1[[#This Row],[Embellishment Area (m2)]]*Table1[[#This Row],[Construction Unit Rate ($/m)]]*Table1[[#This Row],[Embellishment Area Factor]]</f>
        <v>8698871.6518812682</v>
      </c>
      <c r="K1148" s="263">
        <v>76831.753421971793</v>
      </c>
      <c r="L1148" s="354">
        <v>140.14546069071523</v>
      </c>
      <c r="M1148" s="101">
        <f>Table1[[#This Row],[Size of land (m2)]]*Table1[[#This Row],[Land Unit Rate ($/m2)]]</f>
        <v>10767621.478997672</v>
      </c>
      <c r="N1148" s="261">
        <v>2021</v>
      </c>
      <c r="O1148" s="219">
        <f>ROUND(IF(Table1[[#This Row],[Valuation Year]]=2016,(Table1[[#This Row],[Total Construction Cost ($)]]+Table1[[#This Row],[Land Value]])*('General Input Sheet'!$G$38/'General Input Sheet'!$G$43),Table1[[#This Row],[Total Construction Cost ($)]]+Table1[[#This Row],[Land Value]]),0)</f>
        <v>19466493</v>
      </c>
      <c r="P1148" s="139" t="str" cm="1">
        <f t="array" ref="P1148">_xlfn.IFS(Table1[[#This Row],[Asset Class]]&lt;&gt;"Local","y",P$11=$E1148,"y",Table1[[#This Row],[Asset Class]]="Local","")</f>
        <v>y</v>
      </c>
      <c r="Q1148" s="99" t="str" cm="1">
        <f t="array" ref="Q1148">_xlfn.IFS(Table1[[#This Row],[Asset Class]]&lt;&gt;"Local","y",Q$11=$E1148,"y",Table1[[#This Row],[Asset Class]]="Local","")</f>
        <v>y</v>
      </c>
      <c r="R1148" s="99" t="str" cm="1">
        <f t="array" ref="R1148">_xlfn.IFS(Table1[[#This Row],[Asset Class]]&lt;&gt;"Local","y",R$11=$E1148,"y",Table1[[#This Row],[Asset Class]]="Local","")</f>
        <v>y</v>
      </c>
      <c r="S1148" s="358" t="str" cm="1">
        <f t="array" ref="S1148">_xlfn.IFS(Table1[[#This Row],[Asset Class]]&lt;&gt;"Local","y",S$11=$E1148,"y",Table1[[#This Row],[Asset Class]]="Local","")</f>
        <v>y</v>
      </c>
      <c r="U1148" s="109">
        <f>IF(Table1[[#This Row],[Asset Class]]&lt;&gt;"Local",0.25,IF(P1148="y",1,""))</f>
        <v>0.25</v>
      </c>
      <c r="V1148" s="435">
        <f>IF(Table1[[#This Row],[Asset Class]]&lt;&gt;"Local",0.25,IF(Q1148="y",1,""))</f>
        <v>0.25</v>
      </c>
      <c r="W1148" s="435">
        <f>IF(Table1[[#This Row],[Asset Class]]&lt;&gt;"Local",0.25,IF(R1148="y",1,""))</f>
        <v>0.25</v>
      </c>
      <c r="X1148" s="435">
        <f>IF(Table1[[#This Row],[Asset Class]]&lt;&gt;"Local",0.25,IF(S1148="y",1,""))</f>
        <v>0.25</v>
      </c>
      <c r="Y1148" s="109">
        <f t="shared" si="103"/>
        <v>1</v>
      </c>
      <c r="AA1148" s="274">
        <f t="shared" si="104"/>
        <v>4866623.25</v>
      </c>
      <c r="AB1148" s="275">
        <f t="shared" si="105"/>
        <v>4866623.25</v>
      </c>
      <c r="AC1148" s="275">
        <f t="shared" si="106"/>
        <v>4866623.25</v>
      </c>
      <c r="AD1148" s="275">
        <f t="shared" si="107"/>
        <v>4866623.25</v>
      </c>
      <c r="AE1148" s="276">
        <f t="shared" si="108"/>
        <v>19466493</v>
      </c>
    </row>
    <row r="1149" spans="2:31">
      <c r="B1149" s="227" t="s">
        <v>1937</v>
      </c>
      <c r="C1149" s="228" t="s">
        <v>1941</v>
      </c>
      <c r="D1149" s="228" t="s">
        <v>105</v>
      </c>
      <c r="E1149" s="228" t="s">
        <v>101</v>
      </c>
      <c r="F1149" s="258" t="s">
        <v>107</v>
      </c>
      <c r="G1149" s="374">
        <v>0.5</v>
      </c>
      <c r="H1149" s="377">
        <v>39666.623064993728</v>
      </c>
      <c r="I1149" s="382">
        <v>452.87898632773505</v>
      </c>
      <c r="J1149" s="349">
        <f>Table1[[#This Row],[Embellishment Area (m2)]]*Table1[[#This Row],[Construction Unit Rate ($/m)]]*Table1[[#This Row],[Embellishment Area Factor]]</f>
        <v>8982090.0223593563</v>
      </c>
      <c r="K1149" s="263">
        <v>79333.246129987456</v>
      </c>
      <c r="L1149" s="354">
        <v>140.14546069071523</v>
      </c>
      <c r="M1149" s="101">
        <f>Table1[[#This Row],[Size of land (m2)]]*Table1[[#This Row],[Land Unit Rate ($/m2)]]</f>
        <v>11118194.326976992</v>
      </c>
      <c r="N1149" s="261">
        <v>2021</v>
      </c>
      <c r="O1149" s="219">
        <f>ROUND(IF(Table1[[#This Row],[Valuation Year]]=2016,(Table1[[#This Row],[Total Construction Cost ($)]]+Table1[[#This Row],[Land Value]])*('General Input Sheet'!$G$38/'General Input Sheet'!$G$43),Table1[[#This Row],[Total Construction Cost ($)]]+Table1[[#This Row],[Land Value]]),0)</f>
        <v>20100284</v>
      </c>
      <c r="P1149" s="139" t="str" cm="1">
        <f t="array" ref="P1149">_xlfn.IFS(Table1[[#This Row],[Asset Class]]&lt;&gt;"Local","y",P$11=$E1149,"y",Table1[[#This Row],[Asset Class]]="Local","")</f>
        <v>y</v>
      </c>
      <c r="Q1149" s="99" t="str" cm="1">
        <f t="array" ref="Q1149">_xlfn.IFS(Table1[[#This Row],[Asset Class]]&lt;&gt;"Local","y",Q$11=$E1149,"y",Table1[[#This Row],[Asset Class]]="Local","")</f>
        <v>y</v>
      </c>
      <c r="R1149" s="99" t="str" cm="1">
        <f t="array" ref="R1149">_xlfn.IFS(Table1[[#This Row],[Asset Class]]&lt;&gt;"Local","y",R$11=$E1149,"y",Table1[[#This Row],[Asset Class]]="Local","")</f>
        <v>y</v>
      </c>
      <c r="S1149" s="358" t="str" cm="1">
        <f t="array" ref="S1149">_xlfn.IFS(Table1[[#This Row],[Asset Class]]&lt;&gt;"Local","y",S$11=$E1149,"y",Table1[[#This Row],[Asset Class]]="Local","")</f>
        <v>y</v>
      </c>
      <c r="U1149" s="109">
        <f>IF(Table1[[#This Row],[Asset Class]]&lt;&gt;"Local",0.25,IF(P1149="y",1,""))</f>
        <v>0.25</v>
      </c>
      <c r="V1149" s="435">
        <f>IF(Table1[[#This Row],[Asset Class]]&lt;&gt;"Local",0.25,IF(Q1149="y",1,""))</f>
        <v>0.25</v>
      </c>
      <c r="W1149" s="435">
        <f>IF(Table1[[#This Row],[Asset Class]]&lt;&gt;"Local",0.25,IF(R1149="y",1,""))</f>
        <v>0.25</v>
      </c>
      <c r="X1149" s="435">
        <f>IF(Table1[[#This Row],[Asset Class]]&lt;&gt;"Local",0.25,IF(S1149="y",1,""))</f>
        <v>0.25</v>
      </c>
      <c r="Y1149" s="109">
        <f t="shared" si="103"/>
        <v>1</v>
      </c>
      <c r="AA1149" s="274">
        <f t="shared" si="104"/>
        <v>5025071</v>
      </c>
      <c r="AB1149" s="275">
        <f t="shared" si="105"/>
        <v>5025071</v>
      </c>
      <c r="AC1149" s="275">
        <f t="shared" si="106"/>
        <v>5025071</v>
      </c>
      <c r="AD1149" s="275">
        <f t="shared" si="107"/>
        <v>5025071</v>
      </c>
      <c r="AE1149" s="276">
        <f t="shared" si="108"/>
        <v>20100284</v>
      </c>
    </row>
    <row r="1150" spans="2:31">
      <c r="B1150" s="227" t="s">
        <v>1937</v>
      </c>
      <c r="C1150" s="228" t="s">
        <v>1942</v>
      </c>
      <c r="D1150" s="228" t="s">
        <v>105</v>
      </c>
      <c r="E1150" s="228" t="s">
        <v>101</v>
      </c>
      <c r="F1150" s="258" t="s">
        <v>107</v>
      </c>
      <c r="G1150" s="374">
        <v>0.5</v>
      </c>
      <c r="H1150" s="377">
        <v>156759.76933813171</v>
      </c>
      <c r="I1150" s="382">
        <v>452.87898632773505</v>
      </c>
      <c r="J1150" s="349">
        <f>Table1[[#This Row],[Embellishment Area (m2)]]*Table1[[#This Row],[Construction Unit Rate ($/m)]]*Table1[[#This Row],[Embellishment Area Factor]]</f>
        <v>35496602.717411324</v>
      </c>
      <c r="K1150" s="263">
        <v>313519.53867626342</v>
      </c>
      <c r="L1150" s="354">
        <v>140.14546069071523</v>
      </c>
      <c r="M1150" s="101">
        <f>Table1[[#This Row],[Size of land (m2)]]*Table1[[#This Row],[Land Unit Rate ($/m2)]]</f>
        <v>43938340.183325447</v>
      </c>
      <c r="N1150" s="261">
        <v>2021</v>
      </c>
      <c r="O1150" s="219">
        <f>ROUND(IF(Table1[[#This Row],[Valuation Year]]=2016,(Table1[[#This Row],[Total Construction Cost ($)]]+Table1[[#This Row],[Land Value]])*('General Input Sheet'!$G$38/'General Input Sheet'!$G$43),Table1[[#This Row],[Total Construction Cost ($)]]+Table1[[#This Row],[Land Value]]),0)</f>
        <v>79434943</v>
      </c>
      <c r="P1150" s="139" t="str" cm="1">
        <f t="array" ref="P1150">_xlfn.IFS(Table1[[#This Row],[Asset Class]]&lt;&gt;"Local","y",P$11=$E1150,"y",Table1[[#This Row],[Asset Class]]="Local","")</f>
        <v>y</v>
      </c>
      <c r="Q1150" s="99" t="str" cm="1">
        <f t="array" ref="Q1150">_xlfn.IFS(Table1[[#This Row],[Asset Class]]&lt;&gt;"Local","y",Q$11=$E1150,"y",Table1[[#This Row],[Asset Class]]="Local","")</f>
        <v>y</v>
      </c>
      <c r="R1150" s="99" t="str" cm="1">
        <f t="array" ref="R1150">_xlfn.IFS(Table1[[#This Row],[Asset Class]]&lt;&gt;"Local","y",R$11=$E1150,"y",Table1[[#This Row],[Asset Class]]="Local","")</f>
        <v>y</v>
      </c>
      <c r="S1150" s="358" t="str" cm="1">
        <f t="array" ref="S1150">_xlfn.IFS(Table1[[#This Row],[Asset Class]]&lt;&gt;"Local","y",S$11=$E1150,"y",Table1[[#This Row],[Asset Class]]="Local","")</f>
        <v>y</v>
      </c>
      <c r="U1150" s="109">
        <f>IF(Table1[[#This Row],[Asset Class]]&lt;&gt;"Local",0.25,IF(P1150="y",1,""))</f>
        <v>0.25</v>
      </c>
      <c r="V1150" s="435">
        <f>IF(Table1[[#This Row],[Asset Class]]&lt;&gt;"Local",0.25,IF(Q1150="y",1,""))</f>
        <v>0.25</v>
      </c>
      <c r="W1150" s="435">
        <f>IF(Table1[[#This Row],[Asset Class]]&lt;&gt;"Local",0.25,IF(R1150="y",1,""))</f>
        <v>0.25</v>
      </c>
      <c r="X1150" s="435">
        <f>IF(Table1[[#This Row],[Asset Class]]&lt;&gt;"Local",0.25,IF(S1150="y",1,""))</f>
        <v>0.25</v>
      </c>
      <c r="Y1150" s="109">
        <f t="shared" si="103"/>
        <v>1</v>
      </c>
      <c r="AA1150" s="274">
        <f t="shared" si="104"/>
        <v>19858735.75</v>
      </c>
      <c r="AB1150" s="275">
        <f t="shared" si="105"/>
        <v>19858735.75</v>
      </c>
      <c r="AC1150" s="275">
        <f t="shared" si="106"/>
        <v>19858735.75</v>
      </c>
      <c r="AD1150" s="275">
        <f t="shared" si="107"/>
        <v>19858735.75</v>
      </c>
      <c r="AE1150" s="276">
        <f t="shared" si="108"/>
        <v>79434943</v>
      </c>
    </row>
    <row r="1151" spans="2:31">
      <c r="B1151" s="227" t="s">
        <v>1937</v>
      </c>
      <c r="C1151" s="228" t="s">
        <v>1943</v>
      </c>
      <c r="D1151" s="228" t="s">
        <v>105</v>
      </c>
      <c r="E1151" s="228" t="s">
        <v>101</v>
      </c>
      <c r="F1151" s="258" t="s">
        <v>135</v>
      </c>
      <c r="G1151" s="374">
        <v>0.5</v>
      </c>
      <c r="H1151" s="377">
        <v>33316.910855782044</v>
      </c>
      <c r="I1151" s="382">
        <v>452.87898632773505</v>
      </c>
      <c r="J1151" s="349">
        <f>Table1[[#This Row],[Embellishment Area (m2)]]*Table1[[#This Row],[Construction Unit Rate ($/m)]]*Table1[[#This Row],[Embellishment Area Factor]]</f>
        <v>7544264.4079690417</v>
      </c>
      <c r="K1151" s="263">
        <v>66633.821711564087</v>
      </c>
      <c r="L1151" s="354">
        <v>140.14546069071523</v>
      </c>
      <c r="M1151" s="101">
        <f>Table1[[#This Row],[Size of land (m2)]]*Table1[[#This Row],[Land Unit Rate ($/m2)]]</f>
        <v>9338427.6413501315</v>
      </c>
      <c r="N1151" s="261">
        <v>2021</v>
      </c>
      <c r="O1151" s="219">
        <f>ROUND(IF(Table1[[#This Row],[Valuation Year]]=2016,(Table1[[#This Row],[Total Construction Cost ($)]]+Table1[[#This Row],[Land Value]])*('General Input Sheet'!$G$38/'General Input Sheet'!$G$43),Table1[[#This Row],[Total Construction Cost ($)]]+Table1[[#This Row],[Land Value]]),0)</f>
        <v>16882692</v>
      </c>
      <c r="P1151" s="139" t="str" cm="1">
        <f t="array" ref="P1151">_xlfn.IFS(Table1[[#This Row],[Asset Class]]&lt;&gt;"Local","y",P$11=$E1151,"y",Table1[[#This Row],[Asset Class]]="Local","")</f>
        <v>y</v>
      </c>
      <c r="Q1151" s="99" t="str" cm="1">
        <f t="array" ref="Q1151">_xlfn.IFS(Table1[[#This Row],[Asset Class]]&lt;&gt;"Local","y",Q$11=$E1151,"y",Table1[[#This Row],[Asset Class]]="Local","")</f>
        <v>y</v>
      </c>
      <c r="R1151" s="99" t="str" cm="1">
        <f t="array" ref="R1151">_xlfn.IFS(Table1[[#This Row],[Asset Class]]&lt;&gt;"Local","y",R$11=$E1151,"y",Table1[[#This Row],[Asset Class]]="Local","")</f>
        <v>y</v>
      </c>
      <c r="S1151" s="358" t="str" cm="1">
        <f t="array" ref="S1151">_xlfn.IFS(Table1[[#This Row],[Asset Class]]&lt;&gt;"Local","y",S$11=$E1151,"y",Table1[[#This Row],[Asset Class]]="Local","")</f>
        <v>y</v>
      </c>
      <c r="U1151" s="109">
        <f>IF(Table1[[#This Row],[Asset Class]]&lt;&gt;"Local",0.25,IF(P1151="y",1,""))</f>
        <v>0.25</v>
      </c>
      <c r="V1151" s="435">
        <f>IF(Table1[[#This Row],[Asset Class]]&lt;&gt;"Local",0.25,IF(Q1151="y",1,""))</f>
        <v>0.25</v>
      </c>
      <c r="W1151" s="435">
        <f>IF(Table1[[#This Row],[Asset Class]]&lt;&gt;"Local",0.25,IF(R1151="y",1,""))</f>
        <v>0.25</v>
      </c>
      <c r="X1151" s="435">
        <f>IF(Table1[[#This Row],[Asset Class]]&lt;&gt;"Local",0.25,IF(S1151="y",1,""))</f>
        <v>0.25</v>
      </c>
      <c r="Y1151" s="109">
        <f t="shared" si="103"/>
        <v>1</v>
      </c>
      <c r="AA1151" s="274">
        <f t="shared" si="104"/>
        <v>4220673</v>
      </c>
      <c r="AB1151" s="275">
        <f t="shared" si="105"/>
        <v>4220673</v>
      </c>
      <c r="AC1151" s="275">
        <f t="shared" si="106"/>
        <v>4220673</v>
      </c>
      <c r="AD1151" s="275">
        <f t="shared" si="107"/>
        <v>4220673</v>
      </c>
      <c r="AE1151" s="276">
        <f t="shared" si="108"/>
        <v>16882692</v>
      </c>
    </row>
    <row r="1152" spans="2:31">
      <c r="B1152" s="227" t="s">
        <v>1937</v>
      </c>
      <c r="C1152" s="228" t="s">
        <v>1944</v>
      </c>
      <c r="D1152" s="228" t="s">
        <v>105</v>
      </c>
      <c r="E1152" s="228" t="s">
        <v>101</v>
      </c>
      <c r="F1152" s="258" t="s">
        <v>102</v>
      </c>
      <c r="G1152" s="374">
        <v>0.5</v>
      </c>
      <c r="H1152" s="377">
        <v>72072.846065524107</v>
      </c>
      <c r="I1152" s="382">
        <v>452.87898632773505</v>
      </c>
      <c r="J1152" s="349">
        <f>Table1[[#This Row],[Embellishment Area (m2)]]*Table1[[#This Row],[Construction Unit Rate ($/m)]]*Table1[[#This Row],[Embellishment Area Factor]]</f>
        <v>16320138.733954722</v>
      </c>
      <c r="K1152" s="263">
        <v>144145.69213104821</v>
      </c>
      <c r="L1152" s="354">
        <v>140.14546069071523</v>
      </c>
      <c r="M1152" s="101">
        <f>Table1[[#This Row],[Size of land (m2)]]*Table1[[#This Row],[Land Unit Rate ($/m2)]]</f>
        <v>20201364.430287756</v>
      </c>
      <c r="N1152" s="261">
        <v>2021</v>
      </c>
      <c r="O1152" s="219">
        <f>ROUND(IF(Table1[[#This Row],[Valuation Year]]=2016,(Table1[[#This Row],[Total Construction Cost ($)]]+Table1[[#This Row],[Land Value]])*('General Input Sheet'!$G$38/'General Input Sheet'!$G$43),Table1[[#This Row],[Total Construction Cost ($)]]+Table1[[#This Row],[Land Value]]),0)</f>
        <v>36521503</v>
      </c>
      <c r="P1152" s="139" t="str" cm="1">
        <f t="array" ref="P1152">_xlfn.IFS(Table1[[#This Row],[Asset Class]]&lt;&gt;"Local","y",P$11=$E1152,"y",Table1[[#This Row],[Asset Class]]="Local","")</f>
        <v>y</v>
      </c>
      <c r="Q1152" s="99" t="str" cm="1">
        <f t="array" ref="Q1152">_xlfn.IFS(Table1[[#This Row],[Asset Class]]&lt;&gt;"Local","y",Q$11=$E1152,"y",Table1[[#This Row],[Asset Class]]="Local","")</f>
        <v>y</v>
      </c>
      <c r="R1152" s="99" t="str" cm="1">
        <f t="array" ref="R1152">_xlfn.IFS(Table1[[#This Row],[Asset Class]]&lt;&gt;"Local","y",R$11=$E1152,"y",Table1[[#This Row],[Asset Class]]="Local","")</f>
        <v>y</v>
      </c>
      <c r="S1152" s="358" t="str" cm="1">
        <f t="array" ref="S1152">_xlfn.IFS(Table1[[#This Row],[Asset Class]]&lt;&gt;"Local","y",S$11=$E1152,"y",Table1[[#This Row],[Asset Class]]="Local","")</f>
        <v>y</v>
      </c>
      <c r="U1152" s="109">
        <f>IF(Table1[[#This Row],[Asset Class]]&lt;&gt;"Local",0.25,IF(P1152="y",1,""))</f>
        <v>0.25</v>
      </c>
      <c r="V1152" s="435">
        <f>IF(Table1[[#This Row],[Asset Class]]&lt;&gt;"Local",0.25,IF(Q1152="y",1,""))</f>
        <v>0.25</v>
      </c>
      <c r="W1152" s="435">
        <f>IF(Table1[[#This Row],[Asset Class]]&lt;&gt;"Local",0.25,IF(R1152="y",1,""))</f>
        <v>0.25</v>
      </c>
      <c r="X1152" s="435">
        <f>IF(Table1[[#This Row],[Asset Class]]&lt;&gt;"Local",0.25,IF(S1152="y",1,""))</f>
        <v>0.25</v>
      </c>
      <c r="Y1152" s="109">
        <f t="shared" si="103"/>
        <v>1</v>
      </c>
      <c r="AA1152" s="274">
        <f t="shared" si="104"/>
        <v>9130375.75</v>
      </c>
      <c r="AB1152" s="275">
        <f t="shared" si="105"/>
        <v>9130375.75</v>
      </c>
      <c r="AC1152" s="275">
        <f t="shared" si="106"/>
        <v>9130375.75</v>
      </c>
      <c r="AD1152" s="275">
        <f t="shared" si="107"/>
        <v>9130375.75</v>
      </c>
      <c r="AE1152" s="276">
        <f t="shared" si="108"/>
        <v>36521503</v>
      </c>
    </row>
    <row r="1153" spans="2:31">
      <c r="B1153" s="227" t="s">
        <v>1945</v>
      </c>
      <c r="C1153" s="228" t="s">
        <v>1946</v>
      </c>
      <c r="D1153" s="228" t="s">
        <v>110</v>
      </c>
      <c r="E1153" s="228" t="s">
        <v>106</v>
      </c>
      <c r="F1153" s="258" t="s">
        <v>102</v>
      </c>
      <c r="G1153" s="374">
        <v>0.5</v>
      </c>
      <c r="H1153" s="377">
        <v>809.20494734383055</v>
      </c>
      <c r="I1153" s="382">
        <v>111.62041035606889</v>
      </c>
      <c r="J1153" s="349">
        <f>Table1[[#This Row],[Embellishment Area (m2)]]*Table1[[#This Row],[Construction Unit Rate ($/m)]]*Table1[[#This Row],[Embellishment Area Factor]]</f>
        <v>45161.894142339741</v>
      </c>
      <c r="K1153" s="263">
        <v>1618.4098946876611</v>
      </c>
      <c r="L1153" s="354">
        <v>66.125722619436161</v>
      </c>
      <c r="M1153" s="101">
        <f>Table1[[#This Row],[Size of land (m2)]]*Table1[[#This Row],[Land Unit Rate ($/m2)]]</f>
        <v>107018.52378066716</v>
      </c>
      <c r="N1153" s="261">
        <v>2021</v>
      </c>
      <c r="O1153" s="219">
        <f>ROUND(IF(Table1[[#This Row],[Valuation Year]]=2016,(Table1[[#This Row],[Total Construction Cost ($)]]+Table1[[#This Row],[Land Value]])*('General Input Sheet'!$G$38/'General Input Sheet'!$G$43),Table1[[#This Row],[Total Construction Cost ($)]]+Table1[[#This Row],[Land Value]]),0)</f>
        <v>152180</v>
      </c>
      <c r="P1153" s="139" t="str" cm="1">
        <f t="array" ref="P1153">_xlfn.IFS(Table1[[#This Row],[Asset Class]]&lt;&gt;"Local","y",P$11=$E1153,"y",Table1[[#This Row],[Asset Class]]="Local","")</f>
        <v>y</v>
      </c>
      <c r="Q1153" s="99" t="str" cm="1">
        <f t="array" ref="Q1153">_xlfn.IFS(Table1[[#This Row],[Asset Class]]&lt;&gt;"Local","y",Q$11=$E1153,"y",Table1[[#This Row],[Asset Class]]="Local","")</f>
        <v/>
      </c>
      <c r="R1153" s="99" t="str" cm="1">
        <f t="array" ref="R1153">_xlfn.IFS(Table1[[#This Row],[Asset Class]]&lt;&gt;"Local","y",R$11=$E1153,"y",Table1[[#This Row],[Asset Class]]="Local","")</f>
        <v/>
      </c>
      <c r="S1153" s="358" t="str" cm="1">
        <f t="array" ref="S1153">_xlfn.IFS(Table1[[#This Row],[Asset Class]]&lt;&gt;"Local","y",S$11=$E1153,"y",Table1[[#This Row],[Asset Class]]="Local","")</f>
        <v/>
      </c>
      <c r="U1153" s="109">
        <f>IF(Table1[[#This Row],[Asset Class]]&lt;&gt;"Local",0.25,IF(P1153="y",1,""))</f>
        <v>1</v>
      </c>
      <c r="V1153" s="435" t="str">
        <f>IF(Table1[[#This Row],[Asset Class]]&lt;&gt;"Local",0.25,IF(Q1153="y",1,""))</f>
        <v/>
      </c>
      <c r="W1153" s="435" t="str">
        <f>IF(Table1[[#This Row],[Asset Class]]&lt;&gt;"Local",0.25,IF(R1153="y",1,""))</f>
        <v/>
      </c>
      <c r="X1153" s="435" t="str">
        <f>IF(Table1[[#This Row],[Asset Class]]&lt;&gt;"Local",0.25,IF(S1153="y",1,""))</f>
        <v/>
      </c>
      <c r="Y1153" s="109">
        <f t="shared" si="103"/>
        <v>1</v>
      </c>
      <c r="AA1153" s="274">
        <f t="shared" si="104"/>
        <v>152180</v>
      </c>
      <c r="AB1153" s="275" t="str">
        <f t="shared" si="105"/>
        <v/>
      </c>
      <c r="AC1153" s="275" t="str">
        <f t="shared" si="106"/>
        <v/>
      </c>
      <c r="AD1153" s="275" t="str">
        <f t="shared" si="107"/>
        <v/>
      </c>
      <c r="AE1153" s="276">
        <f t="shared" si="108"/>
        <v>152180</v>
      </c>
    </row>
    <row r="1154" spans="2:31">
      <c r="B1154" s="227" t="s">
        <v>1947</v>
      </c>
      <c r="C1154" s="228" t="s">
        <v>1948</v>
      </c>
      <c r="D1154" s="228" t="s">
        <v>110</v>
      </c>
      <c r="E1154" s="228" t="s">
        <v>101</v>
      </c>
      <c r="F1154" s="258" t="s">
        <v>107</v>
      </c>
      <c r="G1154" s="374">
        <v>0.5</v>
      </c>
      <c r="H1154" s="377">
        <v>5531.1189917582697</v>
      </c>
      <c r="I1154" s="382">
        <v>143.96305955739601</v>
      </c>
      <c r="J1154" s="349">
        <f>Table1[[#This Row],[Embellishment Area (m2)]]*Table1[[#This Row],[Construction Unit Rate ($/m)]]*Table1[[#This Row],[Embellishment Area Factor]]</f>
        <v>398138.40641476994</v>
      </c>
      <c r="K1154" s="263">
        <v>11062.237983516539</v>
      </c>
      <c r="L1154" s="354">
        <v>39.027494808321961</v>
      </c>
      <c r="M1154" s="101">
        <f>Table1[[#This Row],[Size of land (m2)]]*Table1[[#This Row],[Land Unit Rate ($/m2)]]</f>
        <v>431731.43547011376</v>
      </c>
      <c r="N1154" s="261">
        <v>2021</v>
      </c>
      <c r="O1154" s="219">
        <f>ROUND(IF(Table1[[#This Row],[Valuation Year]]=2016,(Table1[[#This Row],[Total Construction Cost ($)]]+Table1[[#This Row],[Land Value]])*('General Input Sheet'!$G$38/'General Input Sheet'!$G$43),Table1[[#This Row],[Total Construction Cost ($)]]+Table1[[#This Row],[Land Value]]),0)</f>
        <v>829870</v>
      </c>
      <c r="P1154" s="139" t="str" cm="1">
        <f t="array" ref="P1154">_xlfn.IFS(Table1[[#This Row],[Asset Class]]&lt;&gt;"Local","y",P$11=$E1154,"y",Table1[[#This Row],[Asset Class]]="Local","")</f>
        <v/>
      </c>
      <c r="Q1154" s="99" t="str" cm="1">
        <f t="array" ref="Q1154">_xlfn.IFS(Table1[[#This Row],[Asset Class]]&lt;&gt;"Local","y",Q$11=$E1154,"y",Table1[[#This Row],[Asset Class]]="Local","")</f>
        <v/>
      </c>
      <c r="R1154" s="99" t="str" cm="1">
        <f t="array" ref="R1154">_xlfn.IFS(Table1[[#This Row],[Asset Class]]&lt;&gt;"Local","y",R$11=$E1154,"y",Table1[[#This Row],[Asset Class]]="Local","")</f>
        <v>y</v>
      </c>
      <c r="S1154" s="358" t="str" cm="1">
        <f t="array" ref="S1154">_xlfn.IFS(Table1[[#This Row],[Asset Class]]&lt;&gt;"Local","y",S$11=$E1154,"y",Table1[[#This Row],[Asset Class]]="Local","")</f>
        <v/>
      </c>
      <c r="U1154" s="109" t="str">
        <f>IF(Table1[[#This Row],[Asset Class]]&lt;&gt;"Local",0.25,IF(P1154="y",1,""))</f>
        <v/>
      </c>
      <c r="V1154" s="435" t="str">
        <f>IF(Table1[[#This Row],[Asset Class]]&lt;&gt;"Local",0.25,IF(Q1154="y",1,""))</f>
        <v/>
      </c>
      <c r="W1154" s="435">
        <f>IF(Table1[[#This Row],[Asset Class]]&lt;&gt;"Local",0.25,IF(R1154="y",1,""))</f>
        <v>1</v>
      </c>
      <c r="X1154" s="435" t="str">
        <f>IF(Table1[[#This Row],[Asset Class]]&lt;&gt;"Local",0.25,IF(S1154="y",1,""))</f>
        <v/>
      </c>
      <c r="Y1154" s="109">
        <f t="shared" si="103"/>
        <v>1</v>
      </c>
      <c r="AA1154" s="274" t="str">
        <f t="shared" si="104"/>
        <v/>
      </c>
      <c r="AB1154" s="275" t="str">
        <f t="shared" si="105"/>
        <v/>
      </c>
      <c r="AC1154" s="275">
        <f t="shared" si="106"/>
        <v>829870</v>
      </c>
      <c r="AD1154" s="275" t="str">
        <f t="shared" si="107"/>
        <v/>
      </c>
      <c r="AE1154" s="276">
        <f t="shared" si="108"/>
        <v>829870</v>
      </c>
    </row>
    <row r="1155" spans="2:31">
      <c r="B1155" s="227" t="s">
        <v>1947</v>
      </c>
      <c r="C1155" s="228" t="s">
        <v>1949</v>
      </c>
      <c r="D1155" s="228" t="s">
        <v>110</v>
      </c>
      <c r="E1155" s="228" t="s">
        <v>101</v>
      </c>
      <c r="F1155" s="258" t="s">
        <v>107</v>
      </c>
      <c r="G1155" s="374">
        <v>0.5</v>
      </c>
      <c r="H1155" s="377">
        <v>473.77545068091939</v>
      </c>
      <c r="I1155" s="382">
        <v>143.96305955739601</v>
      </c>
      <c r="J1155" s="349">
        <f>Table1[[#This Row],[Embellishment Area (m2)]]*Table1[[#This Row],[Construction Unit Rate ($/m)]]*Table1[[#This Row],[Embellishment Area Factor]]</f>
        <v>34103.081711604667</v>
      </c>
      <c r="K1155" s="263">
        <v>947.55090136183878</v>
      </c>
      <c r="L1155" s="354">
        <v>39.027494808321961</v>
      </c>
      <c r="M1155" s="101">
        <f>Table1[[#This Row],[Size of land (m2)]]*Table1[[#This Row],[Land Unit Rate ($/m2)]]</f>
        <v>36980.537883519959</v>
      </c>
      <c r="N1155" s="261">
        <v>2021</v>
      </c>
      <c r="O1155" s="219">
        <f>ROUND(IF(Table1[[#This Row],[Valuation Year]]=2016,(Table1[[#This Row],[Total Construction Cost ($)]]+Table1[[#This Row],[Land Value]])*('General Input Sheet'!$G$38/'General Input Sheet'!$G$43),Table1[[#This Row],[Total Construction Cost ($)]]+Table1[[#This Row],[Land Value]]),0)</f>
        <v>71084</v>
      </c>
      <c r="P1155" s="139" t="str" cm="1">
        <f t="array" ref="P1155">_xlfn.IFS(Table1[[#This Row],[Asset Class]]&lt;&gt;"Local","y",P$11=$E1155,"y",Table1[[#This Row],[Asset Class]]="Local","")</f>
        <v/>
      </c>
      <c r="Q1155" s="99" t="str" cm="1">
        <f t="array" ref="Q1155">_xlfn.IFS(Table1[[#This Row],[Asset Class]]&lt;&gt;"Local","y",Q$11=$E1155,"y",Table1[[#This Row],[Asset Class]]="Local","")</f>
        <v/>
      </c>
      <c r="R1155" s="99" t="str" cm="1">
        <f t="array" ref="R1155">_xlfn.IFS(Table1[[#This Row],[Asset Class]]&lt;&gt;"Local","y",R$11=$E1155,"y",Table1[[#This Row],[Asset Class]]="Local","")</f>
        <v>y</v>
      </c>
      <c r="S1155" s="358" t="str" cm="1">
        <f t="array" ref="S1155">_xlfn.IFS(Table1[[#This Row],[Asset Class]]&lt;&gt;"Local","y",S$11=$E1155,"y",Table1[[#This Row],[Asset Class]]="Local","")</f>
        <v/>
      </c>
      <c r="U1155" s="109" t="str">
        <f>IF(Table1[[#This Row],[Asset Class]]&lt;&gt;"Local",0.25,IF(P1155="y",1,""))</f>
        <v/>
      </c>
      <c r="V1155" s="435" t="str">
        <f>IF(Table1[[#This Row],[Asset Class]]&lt;&gt;"Local",0.25,IF(Q1155="y",1,""))</f>
        <v/>
      </c>
      <c r="W1155" s="435">
        <f>IF(Table1[[#This Row],[Asset Class]]&lt;&gt;"Local",0.25,IF(R1155="y",1,""))</f>
        <v>1</v>
      </c>
      <c r="X1155" s="435" t="str">
        <f>IF(Table1[[#This Row],[Asset Class]]&lt;&gt;"Local",0.25,IF(S1155="y",1,""))</f>
        <v/>
      </c>
      <c r="Y1155" s="109">
        <f t="shared" si="103"/>
        <v>1</v>
      </c>
      <c r="AA1155" s="274" t="str">
        <f t="shared" si="104"/>
        <v/>
      </c>
      <c r="AB1155" s="275" t="str">
        <f t="shared" si="105"/>
        <v/>
      </c>
      <c r="AC1155" s="275">
        <f t="shared" si="106"/>
        <v>71084</v>
      </c>
      <c r="AD1155" s="275" t="str">
        <f t="shared" si="107"/>
        <v/>
      </c>
      <c r="AE1155" s="276">
        <f t="shared" si="108"/>
        <v>71084</v>
      </c>
    </row>
    <row r="1156" spans="2:31">
      <c r="B1156" s="227" t="s">
        <v>1947</v>
      </c>
      <c r="C1156" s="228" t="s">
        <v>1950</v>
      </c>
      <c r="D1156" s="228" t="s">
        <v>110</v>
      </c>
      <c r="E1156" s="228" t="s">
        <v>101</v>
      </c>
      <c r="F1156" s="258" t="s">
        <v>107</v>
      </c>
      <c r="G1156" s="374">
        <v>0.5</v>
      </c>
      <c r="H1156" s="377">
        <v>17366.495744408046</v>
      </c>
      <c r="I1156" s="382">
        <v>143.96305955739601</v>
      </c>
      <c r="J1156" s="349">
        <f>Table1[[#This Row],[Embellishment Area (m2)]]*Table1[[#This Row],[Construction Unit Rate ($/m)]]*Table1[[#This Row],[Embellishment Area Factor]]</f>
        <v>1250066.9305777398</v>
      </c>
      <c r="K1156" s="263">
        <v>34732.991488816093</v>
      </c>
      <c r="L1156" s="354">
        <v>39.027494808321961</v>
      </c>
      <c r="M1156" s="101">
        <f>Table1[[#This Row],[Size of land (m2)]]*Table1[[#This Row],[Land Unit Rate ($/m2)]]</f>
        <v>1355541.6450072608</v>
      </c>
      <c r="N1156" s="261">
        <v>2021</v>
      </c>
      <c r="O1156" s="219">
        <f>ROUND(IF(Table1[[#This Row],[Valuation Year]]=2016,(Table1[[#This Row],[Total Construction Cost ($)]]+Table1[[#This Row],[Land Value]])*('General Input Sheet'!$G$38/'General Input Sheet'!$G$43),Table1[[#This Row],[Total Construction Cost ($)]]+Table1[[#This Row],[Land Value]]),0)</f>
        <v>2605609</v>
      </c>
      <c r="P1156" s="139" t="str" cm="1">
        <f t="array" ref="P1156">_xlfn.IFS(Table1[[#This Row],[Asset Class]]&lt;&gt;"Local","y",P$11=$E1156,"y",Table1[[#This Row],[Asset Class]]="Local","")</f>
        <v/>
      </c>
      <c r="Q1156" s="99" t="str" cm="1">
        <f t="array" ref="Q1156">_xlfn.IFS(Table1[[#This Row],[Asset Class]]&lt;&gt;"Local","y",Q$11=$E1156,"y",Table1[[#This Row],[Asset Class]]="Local","")</f>
        <v/>
      </c>
      <c r="R1156" s="99" t="str" cm="1">
        <f t="array" ref="R1156">_xlfn.IFS(Table1[[#This Row],[Asset Class]]&lt;&gt;"Local","y",R$11=$E1156,"y",Table1[[#This Row],[Asset Class]]="Local","")</f>
        <v>y</v>
      </c>
      <c r="S1156" s="358" t="str" cm="1">
        <f t="array" ref="S1156">_xlfn.IFS(Table1[[#This Row],[Asset Class]]&lt;&gt;"Local","y",S$11=$E1156,"y",Table1[[#This Row],[Asset Class]]="Local","")</f>
        <v/>
      </c>
      <c r="U1156" s="109" t="str">
        <f>IF(Table1[[#This Row],[Asset Class]]&lt;&gt;"Local",0.25,IF(P1156="y",1,""))</f>
        <v/>
      </c>
      <c r="V1156" s="435" t="str">
        <f>IF(Table1[[#This Row],[Asset Class]]&lt;&gt;"Local",0.25,IF(Q1156="y",1,""))</f>
        <v/>
      </c>
      <c r="W1156" s="435">
        <f>IF(Table1[[#This Row],[Asset Class]]&lt;&gt;"Local",0.25,IF(R1156="y",1,""))</f>
        <v>1</v>
      </c>
      <c r="X1156" s="435" t="str">
        <f>IF(Table1[[#This Row],[Asset Class]]&lt;&gt;"Local",0.25,IF(S1156="y",1,""))</f>
        <v/>
      </c>
      <c r="Y1156" s="109">
        <f t="shared" si="103"/>
        <v>1</v>
      </c>
      <c r="AA1156" s="274" t="str">
        <f t="shared" si="104"/>
        <v/>
      </c>
      <c r="AB1156" s="275" t="str">
        <f t="shared" si="105"/>
        <v/>
      </c>
      <c r="AC1156" s="275">
        <f t="shared" si="106"/>
        <v>2605609</v>
      </c>
      <c r="AD1156" s="275" t="str">
        <f t="shared" si="107"/>
        <v/>
      </c>
      <c r="AE1156" s="276">
        <f t="shared" si="108"/>
        <v>2605609</v>
      </c>
    </row>
    <row r="1157" spans="2:31">
      <c r="B1157" s="227" t="s">
        <v>1947</v>
      </c>
      <c r="C1157" s="228" t="s">
        <v>1951</v>
      </c>
      <c r="D1157" s="228" t="s">
        <v>110</v>
      </c>
      <c r="E1157" s="228" t="s">
        <v>101</v>
      </c>
      <c r="F1157" s="258" t="s">
        <v>107</v>
      </c>
      <c r="G1157" s="374">
        <v>0.5</v>
      </c>
      <c r="H1157" s="377">
        <v>8905.8175934837509</v>
      </c>
      <c r="I1157" s="382">
        <v>143.96305955739601</v>
      </c>
      <c r="J1157" s="349">
        <f>Table1[[#This Row],[Embellishment Area (m2)]]*Table1[[#This Row],[Construction Unit Rate ($/m)]]*Table1[[#This Row],[Embellishment Area Factor]]</f>
        <v>641054.37430900324</v>
      </c>
      <c r="K1157" s="263">
        <v>17811.635186967502</v>
      </c>
      <c r="L1157" s="354">
        <v>39.027494808321961</v>
      </c>
      <c r="M1157" s="101">
        <f>Table1[[#This Row],[Size of land (m2)]]*Table1[[#This Row],[Land Unit Rate ($/m2)]]</f>
        <v>695143.49978709896</v>
      </c>
      <c r="N1157" s="261">
        <v>2021</v>
      </c>
      <c r="O1157" s="219">
        <f>ROUND(IF(Table1[[#This Row],[Valuation Year]]=2016,(Table1[[#This Row],[Total Construction Cost ($)]]+Table1[[#This Row],[Land Value]])*('General Input Sheet'!$G$38/'General Input Sheet'!$G$43),Table1[[#This Row],[Total Construction Cost ($)]]+Table1[[#This Row],[Land Value]]),0)</f>
        <v>1336198</v>
      </c>
      <c r="P1157" s="139" t="str" cm="1">
        <f t="array" ref="P1157">_xlfn.IFS(Table1[[#This Row],[Asset Class]]&lt;&gt;"Local","y",P$11=$E1157,"y",Table1[[#This Row],[Asset Class]]="Local","")</f>
        <v/>
      </c>
      <c r="Q1157" s="99" t="str" cm="1">
        <f t="array" ref="Q1157">_xlfn.IFS(Table1[[#This Row],[Asset Class]]&lt;&gt;"Local","y",Q$11=$E1157,"y",Table1[[#This Row],[Asset Class]]="Local","")</f>
        <v/>
      </c>
      <c r="R1157" s="99" t="str" cm="1">
        <f t="array" ref="R1157">_xlfn.IFS(Table1[[#This Row],[Asset Class]]&lt;&gt;"Local","y",R$11=$E1157,"y",Table1[[#This Row],[Asset Class]]="Local","")</f>
        <v>y</v>
      </c>
      <c r="S1157" s="358" t="str" cm="1">
        <f t="array" ref="S1157">_xlfn.IFS(Table1[[#This Row],[Asset Class]]&lt;&gt;"Local","y",S$11=$E1157,"y",Table1[[#This Row],[Asset Class]]="Local","")</f>
        <v/>
      </c>
      <c r="U1157" s="109" t="str">
        <f>IF(Table1[[#This Row],[Asset Class]]&lt;&gt;"Local",0.25,IF(P1157="y",1,""))</f>
        <v/>
      </c>
      <c r="V1157" s="435" t="str">
        <f>IF(Table1[[#This Row],[Asset Class]]&lt;&gt;"Local",0.25,IF(Q1157="y",1,""))</f>
        <v/>
      </c>
      <c r="W1157" s="435">
        <f>IF(Table1[[#This Row],[Asset Class]]&lt;&gt;"Local",0.25,IF(R1157="y",1,""))</f>
        <v>1</v>
      </c>
      <c r="X1157" s="435" t="str">
        <f>IF(Table1[[#This Row],[Asset Class]]&lt;&gt;"Local",0.25,IF(S1157="y",1,""))</f>
        <v/>
      </c>
      <c r="Y1157" s="109">
        <f t="shared" si="103"/>
        <v>1</v>
      </c>
      <c r="AA1157" s="274" t="str">
        <f t="shared" si="104"/>
        <v/>
      </c>
      <c r="AB1157" s="275" t="str">
        <f t="shared" si="105"/>
        <v/>
      </c>
      <c r="AC1157" s="275">
        <f t="shared" si="106"/>
        <v>1336198</v>
      </c>
      <c r="AD1157" s="275" t="str">
        <f t="shared" si="107"/>
        <v/>
      </c>
      <c r="AE1157" s="276">
        <f t="shared" si="108"/>
        <v>1336198</v>
      </c>
    </row>
    <row r="1158" spans="2:31">
      <c r="B1158" s="227" t="s">
        <v>1952</v>
      </c>
      <c r="C1158" s="228" t="s">
        <v>1953</v>
      </c>
      <c r="D1158" s="228" t="s">
        <v>110</v>
      </c>
      <c r="E1158" s="228" t="s">
        <v>113</v>
      </c>
      <c r="F1158" s="258" t="s">
        <v>107</v>
      </c>
      <c r="G1158" s="374">
        <v>0.5</v>
      </c>
      <c r="H1158" s="377">
        <v>9524.1070505403804</v>
      </c>
      <c r="I1158" s="382">
        <v>77.371645491830151</v>
      </c>
      <c r="J1158" s="349">
        <f>Table1[[#This Row],[Embellishment Area (m2)]]*Table1[[#This Row],[Construction Unit Rate ($/m)]]*Table1[[#This Row],[Embellishment Area Factor]]</f>
        <v>368447.91717032518</v>
      </c>
      <c r="K1158" s="263">
        <v>19048.214101080761</v>
      </c>
      <c r="L1158" s="354">
        <v>51.919695325664051</v>
      </c>
      <c r="M1158" s="101">
        <f>Table1[[#This Row],[Size of land (m2)]]*Table1[[#This Row],[Land Unit Rate ($/m2)]]</f>
        <v>988977.4726261308</v>
      </c>
      <c r="N1158" s="261">
        <v>2021</v>
      </c>
      <c r="O1158" s="219">
        <f>ROUND(IF(Table1[[#This Row],[Valuation Year]]=2016,(Table1[[#This Row],[Total Construction Cost ($)]]+Table1[[#This Row],[Land Value]])*('General Input Sheet'!$G$38/'General Input Sheet'!$G$43),Table1[[#This Row],[Total Construction Cost ($)]]+Table1[[#This Row],[Land Value]]),0)</f>
        <v>1357425</v>
      </c>
      <c r="P1158" s="139" t="str" cm="1">
        <f t="array" ref="P1158">_xlfn.IFS(Table1[[#This Row],[Asset Class]]&lt;&gt;"Local","y",P$11=$E1158,"y",Table1[[#This Row],[Asset Class]]="Local","")</f>
        <v/>
      </c>
      <c r="Q1158" s="99" t="str" cm="1">
        <f t="array" ref="Q1158">_xlfn.IFS(Table1[[#This Row],[Asset Class]]&lt;&gt;"Local","y",Q$11=$E1158,"y",Table1[[#This Row],[Asset Class]]="Local","")</f>
        <v/>
      </c>
      <c r="R1158" s="99" t="str" cm="1">
        <f t="array" ref="R1158">_xlfn.IFS(Table1[[#This Row],[Asset Class]]&lt;&gt;"Local","y",R$11=$E1158,"y",Table1[[#This Row],[Asset Class]]="Local","")</f>
        <v/>
      </c>
      <c r="S1158" s="358" t="str" cm="1">
        <f t="array" ref="S1158">_xlfn.IFS(Table1[[#This Row],[Asset Class]]&lt;&gt;"Local","y",S$11=$E1158,"y",Table1[[#This Row],[Asset Class]]="Local","")</f>
        <v>y</v>
      </c>
      <c r="U1158" s="109" t="str">
        <f>IF(Table1[[#This Row],[Asset Class]]&lt;&gt;"Local",0.25,IF(P1158="y",1,""))</f>
        <v/>
      </c>
      <c r="V1158" s="435" t="str">
        <f>IF(Table1[[#This Row],[Asset Class]]&lt;&gt;"Local",0.25,IF(Q1158="y",1,""))</f>
        <v/>
      </c>
      <c r="W1158" s="435" t="str">
        <f>IF(Table1[[#This Row],[Asset Class]]&lt;&gt;"Local",0.25,IF(R1158="y",1,""))</f>
        <v/>
      </c>
      <c r="X1158" s="435">
        <f>IF(Table1[[#This Row],[Asset Class]]&lt;&gt;"Local",0.25,IF(S1158="y",1,""))</f>
        <v>1</v>
      </c>
      <c r="Y1158" s="109">
        <f t="shared" si="103"/>
        <v>1</v>
      </c>
      <c r="AA1158" s="274" t="str">
        <f t="shared" si="104"/>
        <v/>
      </c>
      <c r="AB1158" s="275" t="str">
        <f t="shared" si="105"/>
        <v/>
      </c>
      <c r="AC1158" s="275" t="str">
        <f t="shared" si="106"/>
        <v/>
      </c>
      <c r="AD1158" s="275">
        <f t="shared" si="107"/>
        <v>1357425</v>
      </c>
      <c r="AE1158" s="276">
        <f t="shared" si="108"/>
        <v>1357425</v>
      </c>
    </row>
    <row r="1159" spans="2:31">
      <c r="B1159" s="227" t="s">
        <v>1954</v>
      </c>
      <c r="C1159" s="228" t="s">
        <v>1955</v>
      </c>
      <c r="D1159" s="228" t="s">
        <v>110</v>
      </c>
      <c r="E1159" s="228" t="s">
        <v>101</v>
      </c>
      <c r="F1159" s="258" t="s">
        <v>102</v>
      </c>
      <c r="G1159" s="374">
        <v>0.5</v>
      </c>
      <c r="H1159" s="377">
        <v>9562.9768412530757</v>
      </c>
      <c r="I1159" s="382">
        <v>143.96305955739601</v>
      </c>
      <c r="J1159" s="349">
        <f>Table1[[#This Row],[Embellishment Area (m2)]]*Table1[[#This Row],[Construction Unit Rate ($/m)]]*Table1[[#This Row],[Embellishment Area Factor]]</f>
        <v>688357.70227165765</v>
      </c>
      <c r="K1159" s="263">
        <v>19125.953682506151</v>
      </c>
      <c r="L1159" s="354">
        <v>39.027494808321961</v>
      </c>
      <c r="M1159" s="101">
        <f>Table1[[#This Row],[Size of land (m2)]]*Table1[[#This Row],[Land Unit Rate ($/m2)]]</f>
        <v>746438.05804821511</v>
      </c>
      <c r="N1159" s="261">
        <v>2021</v>
      </c>
      <c r="O1159" s="219">
        <f>ROUND(IF(Table1[[#This Row],[Valuation Year]]=2016,(Table1[[#This Row],[Total Construction Cost ($)]]+Table1[[#This Row],[Land Value]])*('General Input Sheet'!$G$38/'General Input Sheet'!$G$43),Table1[[#This Row],[Total Construction Cost ($)]]+Table1[[#This Row],[Land Value]]),0)</f>
        <v>1434796</v>
      </c>
      <c r="P1159" s="139" t="str" cm="1">
        <f t="array" ref="P1159">_xlfn.IFS(Table1[[#This Row],[Asset Class]]&lt;&gt;"Local","y",P$11=$E1159,"y",Table1[[#This Row],[Asset Class]]="Local","")</f>
        <v/>
      </c>
      <c r="Q1159" s="99" t="str" cm="1">
        <f t="array" ref="Q1159">_xlfn.IFS(Table1[[#This Row],[Asset Class]]&lt;&gt;"Local","y",Q$11=$E1159,"y",Table1[[#This Row],[Asset Class]]="Local","")</f>
        <v/>
      </c>
      <c r="R1159" s="99" t="str" cm="1">
        <f t="array" ref="R1159">_xlfn.IFS(Table1[[#This Row],[Asset Class]]&lt;&gt;"Local","y",R$11=$E1159,"y",Table1[[#This Row],[Asset Class]]="Local","")</f>
        <v>y</v>
      </c>
      <c r="S1159" s="358" t="str" cm="1">
        <f t="array" ref="S1159">_xlfn.IFS(Table1[[#This Row],[Asset Class]]&lt;&gt;"Local","y",S$11=$E1159,"y",Table1[[#This Row],[Asset Class]]="Local","")</f>
        <v/>
      </c>
      <c r="U1159" s="109" t="str">
        <f>IF(Table1[[#This Row],[Asset Class]]&lt;&gt;"Local",0.25,IF(P1159="y",1,""))</f>
        <v/>
      </c>
      <c r="V1159" s="435" t="str">
        <f>IF(Table1[[#This Row],[Asset Class]]&lt;&gt;"Local",0.25,IF(Q1159="y",1,""))</f>
        <v/>
      </c>
      <c r="W1159" s="435">
        <f>IF(Table1[[#This Row],[Asset Class]]&lt;&gt;"Local",0.25,IF(R1159="y",1,""))</f>
        <v>1</v>
      </c>
      <c r="X1159" s="435" t="str">
        <f>IF(Table1[[#This Row],[Asset Class]]&lt;&gt;"Local",0.25,IF(S1159="y",1,""))</f>
        <v/>
      </c>
      <c r="Y1159" s="109">
        <f t="shared" si="103"/>
        <v>1</v>
      </c>
      <c r="AA1159" s="274" t="str">
        <f t="shared" si="104"/>
        <v/>
      </c>
      <c r="AB1159" s="275" t="str">
        <f t="shared" si="105"/>
        <v/>
      </c>
      <c r="AC1159" s="275">
        <f t="shared" si="106"/>
        <v>1434796</v>
      </c>
      <c r="AD1159" s="275" t="str">
        <f t="shared" si="107"/>
        <v/>
      </c>
      <c r="AE1159" s="276">
        <f t="shared" si="108"/>
        <v>1434796</v>
      </c>
    </row>
    <row r="1160" spans="2:31">
      <c r="B1160" s="227" t="s">
        <v>1954</v>
      </c>
      <c r="C1160" s="228" t="s">
        <v>1956</v>
      </c>
      <c r="D1160" s="228" t="s">
        <v>110</v>
      </c>
      <c r="E1160" s="228" t="s">
        <v>101</v>
      </c>
      <c r="F1160" s="258" t="s">
        <v>107</v>
      </c>
      <c r="G1160" s="374">
        <v>0.5</v>
      </c>
      <c r="H1160" s="377">
        <v>540.72093515601648</v>
      </c>
      <c r="I1160" s="382">
        <v>143.96305955739601</v>
      </c>
      <c r="J1160" s="349">
        <f>Table1[[#This Row],[Embellishment Area (m2)]]*Table1[[#This Row],[Construction Unit Rate ($/m)]]*Table1[[#This Row],[Embellishment Area Factor]]</f>
        <v>38921.920095898233</v>
      </c>
      <c r="K1160" s="263">
        <v>1081.441870312033</v>
      </c>
      <c r="L1160" s="354">
        <v>39.027494808321961</v>
      </c>
      <c r="M1160" s="101">
        <f>Table1[[#This Row],[Size of land (m2)]]*Table1[[#This Row],[Land Unit Rate ($/m2)]]</f>
        <v>42205.966979104858</v>
      </c>
      <c r="N1160" s="261">
        <v>2021</v>
      </c>
      <c r="O1160" s="219">
        <f>ROUND(IF(Table1[[#This Row],[Valuation Year]]=2016,(Table1[[#This Row],[Total Construction Cost ($)]]+Table1[[#This Row],[Land Value]])*('General Input Sheet'!$G$38/'General Input Sheet'!$G$43),Table1[[#This Row],[Total Construction Cost ($)]]+Table1[[#This Row],[Land Value]]),0)</f>
        <v>81128</v>
      </c>
      <c r="P1160" s="139" t="str" cm="1">
        <f t="array" ref="P1160">_xlfn.IFS(Table1[[#This Row],[Asset Class]]&lt;&gt;"Local","y",P$11=$E1160,"y",Table1[[#This Row],[Asset Class]]="Local","")</f>
        <v/>
      </c>
      <c r="Q1160" s="99" t="str" cm="1">
        <f t="array" ref="Q1160">_xlfn.IFS(Table1[[#This Row],[Asset Class]]&lt;&gt;"Local","y",Q$11=$E1160,"y",Table1[[#This Row],[Asset Class]]="Local","")</f>
        <v/>
      </c>
      <c r="R1160" s="99" t="str" cm="1">
        <f t="array" ref="R1160">_xlfn.IFS(Table1[[#This Row],[Asset Class]]&lt;&gt;"Local","y",R$11=$E1160,"y",Table1[[#This Row],[Asset Class]]="Local","")</f>
        <v>y</v>
      </c>
      <c r="S1160" s="358" t="str" cm="1">
        <f t="array" ref="S1160">_xlfn.IFS(Table1[[#This Row],[Asset Class]]&lt;&gt;"Local","y",S$11=$E1160,"y",Table1[[#This Row],[Asset Class]]="Local","")</f>
        <v/>
      </c>
      <c r="U1160" s="109" t="str">
        <f>IF(Table1[[#This Row],[Asset Class]]&lt;&gt;"Local",0.25,IF(P1160="y",1,""))</f>
        <v/>
      </c>
      <c r="V1160" s="435" t="str">
        <f>IF(Table1[[#This Row],[Asset Class]]&lt;&gt;"Local",0.25,IF(Q1160="y",1,""))</f>
        <v/>
      </c>
      <c r="W1160" s="435">
        <f>IF(Table1[[#This Row],[Asset Class]]&lt;&gt;"Local",0.25,IF(R1160="y",1,""))</f>
        <v>1</v>
      </c>
      <c r="X1160" s="435" t="str">
        <f>IF(Table1[[#This Row],[Asset Class]]&lt;&gt;"Local",0.25,IF(S1160="y",1,""))</f>
        <v/>
      </c>
      <c r="Y1160" s="109">
        <f t="shared" si="103"/>
        <v>1</v>
      </c>
      <c r="AA1160" s="274" t="str">
        <f t="shared" si="104"/>
        <v/>
      </c>
      <c r="AB1160" s="275" t="str">
        <f t="shared" si="105"/>
        <v/>
      </c>
      <c r="AC1160" s="275">
        <f t="shared" si="106"/>
        <v>81128</v>
      </c>
      <c r="AD1160" s="275" t="str">
        <f t="shared" si="107"/>
        <v/>
      </c>
      <c r="AE1160" s="276">
        <f t="shared" si="108"/>
        <v>81128</v>
      </c>
    </row>
    <row r="1161" spans="2:31">
      <c r="B1161" s="227" t="s">
        <v>1957</v>
      </c>
      <c r="C1161" s="228" t="s">
        <v>1958</v>
      </c>
      <c r="D1161" s="228" t="s">
        <v>105</v>
      </c>
      <c r="E1161" s="228" t="s">
        <v>101</v>
      </c>
      <c r="F1161" s="258" t="s">
        <v>107</v>
      </c>
      <c r="G1161" s="374">
        <v>0.5</v>
      </c>
      <c r="H1161" s="377">
        <v>5208.8575886802901</v>
      </c>
      <c r="I1161" s="382">
        <v>452.87898632773505</v>
      </c>
      <c r="J1161" s="349">
        <f>Table1[[#This Row],[Embellishment Area (m2)]]*Table1[[#This Row],[Construction Unit Rate ($/m)]]*Table1[[#This Row],[Embellishment Area Factor]]</f>
        <v>1179491.0723435301</v>
      </c>
      <c r="K1161" s="263">
        <v>10417.71517736058</v>
      </c>
      <c r="L1161" s="354">
        <v>140.14546069071523</v>
      </c>
      <c r="M1161" s="101">
        <f>Table1[[#This Row],[Size of land (m2)]]*Table1[[#This Row],[Land Unit Rate ($/m2)]]</f>
        <v>1459995.4928758545</v>
      </c>
      <c r="N1161" s="261">
        <v>2021</v>
      </c>
      <c r="O1161" s="219">
        <f>ROUND(IF(Table1[[#This Row],[Valuation Year]]=2016,(Table1[[#This Row],[Total Construction Cost ($)]]+Table1[[#This Row],[Land Value]])*('General Input Sheet'!$G$38/'General Input Sheet'!$G$43),Table1[[#This Row],[Total Construction Cost ($)]]+Table1[[#This Row],[Land Value]]),0)</f>
        <v>2639487</v>
      </c>
      <c r="P1161" s="139" t="str" cm="1">
        <f t="array" ref="P1161">_xlfn.IFS(Table1[[#This Row],[Asset Class]]&lt;&gt;"Local","y",P$11=$E1161,"y",Table1[[#This Row],[Asset Class]]="Local","")</f>
        <v>y</v>
      </c>
      <c r="Q1161" s="99" t="str" cm="1">
        <f t="array" ref="Q1161">_xlfn.IFS(Table1[[#This Row],[Asset Class]]&lt;&gt;"Local","y",Q$11=$E1161,"y",Table1[[#This Row],[Asset Class]]="Local","")</f>
        <v>y</v>
      </c>
      <c r="R1161" s="99" t="str" cm="1">
        <f t="array" ref="R1161">_xlfn.IFS(Table1[[#This Row],[Asset Class]]&lt;&gt;"Local","y",R$11=$E1161,"y",Table1[[#This Row],[Asset Class]]="Local","")</f>
        <v>y</v>
      </c>
      <c r="S1161" s="358" t="str" cm="1">
        <f t="array" ref="S1161">_xlfn.IFS(Table1[[#This Row],[Asset Class]]&lt;&gt;"Local","y",S$11=$E1161,"y",Table1[[#This Row],[Asset Class]]="Local","")</f>
        <v>y</v>
      </c>
      <c r="U1161" s="109">
        <f>IF(Table1[[#This Row],[Asset Class]]&lt;&gt;"Local",0.25,IF(P1161="y",1,""))</f>
        <v>0.25</v>
      </c>
      <c r="V1161" s="435">
        <f>IF(Table1[[#This Row],[Asset Class]]&lt;&gt;"Local",0.25,IF(Q1161="y",1,""))</f>
        <v>0.25</v>
      </c>
      <c r="W1161" s="435">
        <f>IF(Table1[[#This Row],[Asset Class]]&lt;&gt;"Local",0.25,IF(R1161="y",1,""))</f>
        <v>0.25</v>
      </c>
      <c r="X1161" s="435">
        <f>IF(Table1[[#This Row],[Asset Class]]&lt;&gt;"Local",0.25,IF(S1161="y",1,""))</f>
        <v>0.25</v>
      </c>
      <c r="Y1161" s="109">
        <f t="shared" si="103"/>
        <v>1</v>
      </c>
      <c r="AA1161" s="274">
        <f t="shared" si="104"/>
        <v>659871.75</v>
      </c>
      <c r="AB1161" s="275">
        <f t="shared" si="105"/>
        <v>659871.75</v>
      </c>
      <c r="AC1161" s="275">
        <f t="shared" si="106"/>
        <v>659871.75</v>
      </c>
      <c r="AD1161" s="275">
        <f t="shared" si="107"/>
        <v>659871.75</v>
      </c>
      <c r="AE1161" s="276">
        <f t="shared" si="108"/>
        <v>2639487</v>
      </c>
    </row>
    <row r="1162" spans="2:31">
      <c r="B1162" s="227" t="s">
        <v>1954</v>
      </c>
      <c r="C1162" s="228" t="s">
        <v>1959</v>
      </c>
      <c r="D1162" s="228" t="s">
        <v>110</v>
      </c>
      <c r="E1162" s="228" t="s">
        <v>101</v>
      </c>
      <c r="F1162" s="258" t="s">
        <v>102</v>
      </c>
      <c r="G1162" s="374">
        <v>0.5</v>
      </c>
      <c r="H1162" s="377">
        <v>25462.225524335507</v>
      </c>
      <c r="I1162" s="382">
        <v>143.96305955739601</v>
      </c>
      <c r="J1162" s="349">
        <f>Table1[[#This Row],[Embellishment Area (m2)]]*Table1[[#This Row],[Construction Unit Rate ($/m)]]*Table1[[#This Row],[Embellishment Area Factor]]</f>
        <v>1832809.9448118806</v>
      </c>
      <c r="K1162" s="263">
        <v>50924.451048671013</v>
      </c>
      <c r="L1162" s="354">
        <v>39.027494808321961</v>
      </c>
      <c r="M1162" s="101">
        <f>Table1[[#This Row],[Size of land (m2)]]*Table1[[#This Row],[Land Unit Rate ($/m2)]]</f>
        <v>1987453.7489186539</v>
      </c>
      <c r="N1162" s="261">
        <v>2021</v>
      </c>
      <c r="O1162" s="219">
        <f>ROUND(IF(Table1[[#This Row],[Valuation Year]]=2016,(Table1[[#This Row],[Total Construction Cost ($)]]+Table1[[#This Row],[Land Value]])*('General Input Sheet'!$G$38/'General Input Sheet'!$G$43),Table1[[#This Row],[Total Construction Cost ($)]]+Table1[[#This Row],[Land Value]]),0)</f>
        <v>3820264</v>
      </c>
      <c r="P1162" s="139" t="str" cm="1">
        <f t="array" ref="P1162">_xlfn.IFS(Table1[[#This Row],[Asset Class]]&lt;&gt;"Local","y",P$11=$E1162,"y",Table1[[#This Row],[Asset Class]]="Local","")</f>
        <v/>
      </c>
      <c r="Q1162" s="99" t="str" cm="1">
        <f t="array" ref="Q1162">_xlfn.IFS(Table1[[#This Row],[Asset Class]]&lt;&gt;"Local","y",Q$11=$E1162,"y",Table1[[#This Row],[Asset Class]]="Local","")</f>
        <v/>
      </c>
      <c r="R1162" s="99" t="str" cm="1">
        <f t="array" ref="R1162">_xlfn.IFS(Table1[[#This Row],[Asset Class]]&lt;&gt;"Local","y",R$11=$E1162,"y",Table1[[#This Row],[Asset Class]]="Local","")</f>
        <v>y</v>
      </c>
      <c r="S1162" s="358" t="str" cm="1">
        <f t="array" ref="S1162">_xlfn.IFS(Table1[[#This Row],[Asset Class]]&lt;&gt;"Local","y",S$11=$E1162,"y",Table1[[#This Row],[Asset Class]]="Local","")</f>
        <v/>
      </c>
      <c r="U1162" s="109" t="str">
        <f>IF(Table1[[#This Row],[Asset Class]]&lt;&gt;"Local",0.25,IF(P1162="y",1,""))</f>
        <v/>
      </c>
      <c r="V1162" s="435" t="str">
        <f>IF(Table1[[#This Row],[Asset Class]]&lt;&gt;"Local",0.25,IF(Q1162="y",1,""))</f>
        <v/>
      </c>
      <c r="W1162" s="435">
        <f>IF(Table1[[#This Row],[Asset Class]]&lt;&gt;"Local",0.25,IF(R1162="y",1,""))</f>
        <v>1</v>
      </c>
      <c r="X1162" s="435" t="str">
        <f>IF(Table1[[#This Row],[Asset Class]]&lt;&gt;"Local",0.25,IF(S1162="y",1,""))</f>
        <v/>
      </c>
      <c r="Y1162" s="109">
        <f t="shared" si="103"/>
        <v>1</v>
      </c>
      <c r="AA1162" s="274" t="str">
        <f t="shared" si="104"/>
        <v/>
      </c>
      <c r="AB1162" s="275" t="str">
        <f t="shared" si="105"/>
        <v/>
      </c>
      <c r="AC1162" s="275">
        <f t="shared" si="106"/>
        <v>3820264</v>
      </c>
      <c r="AD1162" s="275" t="str">
        <f t="shared" si="107"/>
        <v/>
      </c>
      <c r="AE1162" s="276">
        <f t="shared" si="108"/>
        <v>3820264</v>
      </c>
    </row>
    <row r="1163" spans="2:31">
      <c r="B1163" s="227" t="s">
        <v>1954</v>
      </c>
      <c r="C1163" s="228" t="s">
        <v>1960</v>
      </c>
      <c r="D1163" s="228" t="s">
        <v>110</v>
      </c>
      <c r="E1163" s="228" t="s">
        <v>101</v>
      </c>
      <c r="F1163" s="258" t="s">
        <v>107</v>
      </c>
      <c r="G1163" s="374">
        <v>0.5</v>
      </c>
      <c r="H1163" s="377">
        <v>824.77078544385495</v>
      </c>
      <c r="I1163" s="382">
        <v>143.96305955739601</v>
      </c>
      <c r="J1163" s="349">
        <f>Table1[[#This Row],[Embellishment Area (m2)]]*Table1[[#This Row],[Construction Unit Rate ($/m)]]*Table1[[#This Row],[Embellishment Area Factor]]</f>
        <v>59368.262853026987</v>
      </c>
      <c r="K1163" s="263">
        <v>1649.5415708877099</v>
      </c>
      <c r="L1163" s="354">
        <v>39.027494808321961</v>
      </c>
      <c r="M1163" s="101">
        <f>Table1[[#This Row],[Size of land (m2)]]*Table1[[#This Row],[Land Unit Rate ($/m2)]]</f>
        <v>64377.475093931353</v>
      </c>
      <c r="N1163" s="261">
        <v>2021</v>
      </c>
      <c r="O1163" s="219">
        <f>ROUND(IF(Table1[[#This Row],[Valuation Year]]=2016,(Table1[[#This Row],[Total Construction Cost ($)]]+Table1[[#This Row],[Land Value]])*('General Input Sheet'!$G$38/'General Input Sheet'!$G$43),Table1[[#This Row],[Total Construction Cost ($)]]+Table1[[#This Row],[Land Value]]),0)</f>
        <v>123746</v>
      </c>
      <c r="P1163" s="139" t="str" cm="1">
        <f t="array" ref="P1163">_xlfn.IFS(Table1[[#This Row],[Asset Class]]&lt;&gt;"Local","y",P$11=$E1163,"y",Table1[[#This Row],[Asset Class]]="Local","")</f>
        <v/>
      </c>
      <c r="Q1163" s="99" t="str" cm="1">
        <f t="array" ref="Q1163">_xlfn.IFS(Table1[[#This Row],[Asset Class]]&lt;&gt;"Local","y",Q$11=$E1163,"y",Table1[[#This Row],[Asset Class]]="Local","")</f>
        <v/>
      </c>
      <c r="R1163" s="99" t="str" cm="1">
        <f t="array" ref="R1163">_xlfn.IFS(Table1[[#This Row],[Asset Class]]&lt;&gt;"Local","y",R$11=$E1163,"y",Table1[[#This Row],[Asset Class]]="Local","")</f>
        <v>y</v>
      </c>
      <c r="S1163" s="358" t="str" cm="1">
        <f t="array" ref="S1163">_xlfn.IFS(Table1[[#This Row],[Asset Class]]&lt;&gt;"Local","y",S$11=$E1163,"y",Table1[[#This Row],[Asset Class]]="Local","")</f>
        <v/>
      </c>
      <c r="U1163" s="109" t="str">
        <f>IF(Table1[[#This Row],[Asset Class]]&lt;&gt;"Local",0.25,IF(P1163="y",1,""))</f>
        <v/>
      </c>
      <c r="V1163" s="435" t="str">
        <f>IF(Table1[[#This Row],[Asset Class]]&lt;&gt;"Local",0.25,IF(Q1163="y",1,""))</f>
        <v/>
      </c>
      <c r="W1163" s="435">
        <f>IF(Table1[[#This Row],[Asset Class]]&lt;&gt;"Local",0.25,IF(R1163="y",1,""))</f>
        <v>1</v>
      </c>
      <c r="X1163" s="435" t="str">
        <f>IF(Table1[[#This Row],[Asset Class]]&lt;&gt;"Local",0.25,IF(S1163="y",1,""))</f>
        <v/>
      </c>
      <c r="Y1163" s="109">
        <f t="shared" si="103"/>
        <v>1</v>
      </c>
      <c r="AA1163" s="274" t="str">
        <f t="shared" si="104"/>
        <v/>
      </c>
      <c r="AB1163" s="275" t="str">
        <f t="shared" si="105"/>
        <v/>
      </c>
      <c r="AC1163" s="275">
        <f t="shared" si="106"/>
        <v>123746</v>
      </c>
      <c r="AD1163" s="275" t="str">
        <f t="shared" si="107"/>
        <v/>
      </c>
      <c r="AE1163" s="276">
        <f t="shared" si="108"/>
        <v>123746</v>
      </c>
    </row>
    <row r="1164" spans="2:31">
      <c r="B1164" s="227" t="s">
        <v>1954</v>
      </c>
      <c r="C1164" s="228" t="s">
        <v>1961</v>
      </c>
      <c r="D1164" s="228" t="s">
        <v>110</v>
      </c>
      <c r="E1164" s="228" t="s">
        <v>101</v>
      </c>
      <c r="F1164" s="258" t="s">
        <v>130</v>
      </c>
      <c r="G1164" s="374">
        <v>0.5</v>
      </c>
      <c r="H1164" s="377">
        <v>8308.5735163075351</v>
      </c>
      <c r="I1164" s="382">
        <v>143.96305955739601</v>
      </c>
      <c r="J1164" s="349">
        <f>Table1[[#This Row],[Embellishment Area (m2)]]*Table1[[#This Row],[Construction Unit Rate ($/m)]]*Table1[[#This Row],[Embellishment Area Factor]]</f>
        <v>598063.83198259247</v>
      </c>
      <c r="K1164" s="263">
        <v>16617.14703261507</v>
      </c>
      <c r="L1164" s="354">
        <v>39.027494808321961</v>
      </c>
      <c r="M1164" s="101">
        <f>Table1[[#This Row],[Size of land (m2)]]*Table1[[#This Row],[Land Unit Rate ($/m2)]]</f>
        <v>648525.61954450735</v>
      </c>
      <c r="N1164" s="261">
        <v>2021</v>
      </c>
      <c r="O1164" s="219">
        <f>ROUND(IF(Table1[[#This Row],[Valuation Year]]=2016,(Table1[[#This Row],[Total Construction Cost ($)]]+Table1[[#This Row],[Land Value]])*('General Input Sheet'!$G$38/'General Input Sheet'!$G$43),Table1[[#This Row],[Total Construction Cost ($)]]+Table1[[#This Row],[Land Value]]),0)</f>
        <v>1246589</v>
      </c>
      <c r="P1164" s="139" t="str" cm="1">
        <f t="array" ref="P1164">_xlfn.IFS(Table1[[#This Row],[Asset Class]]&lt;&gt;"Local","y",P$11=$E1164,"y",Table1[[#This Row],[Asset Class]]="Local","")</f>
        <v/>
      </c>
      <c r="Q1164" s="99" t="str" cm="1">
        <f t="array" ref="Q1164">_xlfn.IFS(Table1[[#This Row],[Asset Class]]&lt;&gt;"Local","y",Q$11=$E1164,"y",Table1[[#This Row],[Asset Class]]="Local","")</f>
        <v/>
      </c>
      <c r="R1164" s="99" t="str" cm="1">
        <f t="array" ref="R1164">_xlfn.IFS(Table1[[#This Row],[Asset Class]]&lt;&gt;"Local","y",R$11=$E1164,"y",Table1[[#This Row],[Asset Class]]="Local","")</f>
        <v>y</v>
      </c>
      <c r="S1164" s="358" t="str" cm="1">
        <f t="array" ref="S1164">_xlfn.IFS(Table1[[#This Row],[Asset Class]]&lt;&gt;"Local","y",S$11=$E1164,"y",Table1[[#This Row],[Asset Class]]="Local","")</f>
        <v/>
      </c>
      <c r="U1164" s="109" t="str">
        <f>IF(Table1[[#This Row],[Asset Class]]&lt;&gt;"Local",0.25,IF(P1164="y",1,""))</f>
        <v/>
      </c>
      <c r="V1164" s="435" t="str">
        <f>IF(Table1[[#This Row],[Asset Class]]&lt;&gt;"Local",0.25,IF(Q1164="y",1,""))</f>
        <v/>
      </c>
      <c r="W1164" s="435">
        <f>IF(Table1[[#This Row],[Asset Class]]&lt;&gt;"Local",0.25,IF(R1164="y",1,""))</f>
        <v>1</v>
      </c>
      <c r="X1164" s="435" t="str">
        <f>IF(Table1[[#This Row],[Asset Class]]&lt;&gt;"Local",0.25,IF(S1164="y",1,""))</f>
        <v/>
      </c>
      <c r="Y1164" s="109">
        <f t="shared" si="103"/>
        <v>1</v>
      </c>
      <c r="AA1164" s="274" t="str">
        <f t="shared" si="104"/>
        <v/>
      </c>
      <c r="AB1164" s="275" t="str">
        <f t="shared" si="105"/>
        <v/>
      </c>
      <c r="AC1164" s="275">
        <f t="shared" si="106"/>
        <v>1246589</v>
      </c>
      <c r="AD1164" s="275" t="str">
        <f t="shared" si="107"/>
        <v/>
      </c>
      <c r="AE1164" s="276">
        <f t="shared" si="108"/>
        <v>1246589</v>
      </c>
    </row>
    <row r="1165" spans="2:31">
      <c r="B1165" s="227" t="s">
        <v>1962</v>
      </c>
      <c r="C1165" s="228" t="s">
        <v>1963</v>
      </c>
      <c r="D1165" s="228" t="s">
        <v>110</v>
      </c>
      <c r="E1165" s="228" t="s">
        <v>142</v>
      </c>
      <c r="F1165" s="258" t="s">
        <v>102</v>
      </c>
      <c r="G1165" s="374">
        <v>0.5</v>
      </c>
      <c r="H1165" s="377">
        <v>1571.045611600239</v>
      </c>
      <c r="I1165" s="382">
        <v>115.6419902144599</v>
      </c>
      <c r="J1165" s="349">
        <f>Table1[[#This Row],[Embellishment Area (m2)]]*Table1[[#This Row],[Construction Unit Rate ($/m)]]*Table1[[#This Row],[Embellishment Area Factor]]</f>
        <v>90839.420621572499</v>
      </c>
      <c r="K1165" s="263">
        <v>3142.091223200478</v>
      </c>
      <c r="L1165" s="354">
        <v>85.331826959272703</v>
      </c>
      <c r="M1165" s="101">
        <f>Table1[[#This Row],[Size of land (m2)]]*Table1[[#This Row],[Land Unit Rate ($/m2)]]</f>
        <v>268120.38454839267</v>
      </c>
      <c r="N1165" s="261">
        <v>2021</v>
      </c>
      <c r="O1165" s="219">
        <f>ROUND(IF(Table1[[#This Row],[Valuation Year]]=2016,(Table1[[#This Row],[Total Construction Cost ($)]]+Table1[[#This Row],[Land Value]])*('General Input Sheet'!$G$38/'General Input Sheet'!$G$43),Table1[[#This Row],[Total Construction Cost ($)]]+Table1[[#This Row],[Land Value]]),0)</f>
        <v>358960</v>
      </c>
      <c r="P1165" s="139" t="str" cm="1">
        <f t="array" ref="P1165">_xlfn.IFS(Table1[[#This Row],[Asset Class]]&lt;&gt;"Local","y",P$11=$E1165,"y",Table1[[#This Row],[Asset Class]]="Local","")</f>
        <v/>
      </c>
      <c r="Q1165" s="99" t="str" cm="1">
        <f t="array" ref="Q1165">_xlfn.IFS(Table1[[#This Row],[Asset Class]]&lt;&gt;"Local","y",Q$11=$E1165,"y",Table1[[#This Row],[Asset Class]]="Local","")</f>
        <v>y</v>
      </c>
      <c r="R1165" s="99" t="str" cm="1">
        <f t="array" ref="R1165">_xlfn.IFS(Table1[[#This Row],[Asset Class]]&lt;&gt;"Local","y",R$11=$E1165,"y",Table1[[#This Row],[Asset Class]]="Local","")</f>
        <v/>
      </c>
      <c r="S1165" s="358" t="str" cm="1">
        <f t="array" ref="S1165">_xlfn.IFS(Table1[[#This Row],[Asset Class]]&lt;&gt;"Local","y",S$11=$E1165,"y",Table1[[#This Row],[Asset Class]]="Local","")</f>
        <v/>
      </c>
      <c r="U1165" s="109" t="str">
        <f>IF(Table1[[#This Row],[Asset Class]]&lt;&gt;"Local",0.25,IF(P1165="y",1,""))</f>
        <v/>
      </c>
      <c r="V1165" s="435">
        <f>IF(Table1[[#This Row],[Asset Class]]&lt;&gt;"Local",0.25,IF(Q1165="y",1,""))</f>
        <v>1</v>
      </c>
      <c r="W1165" s="435" t="str">
        <f>IF(Table1[[#This Row],[Asset Class]]&lt;&gt;"Local",0.25,IF(R1165="y",1,""))</f>
        <v/>
      </c>
      <c r="X1165" s="435" t="str">
        <f>IF(Table1[[#This Row],[Asset Class]]&lt;&gt;"Local",0.25,IF(S1165="y",1,""))</f>
        <v/>
      </c>
      <c r="Y1165" s="109">
        <f t="shared" si="103"/>
        <v>1</v>
      </c>
      <c r="AA1165" s="274" t="str">
        <f t="shared" si="104"/>
        <v/>
      </c>
      <c r="AB1165" s="275">
        <f t="shared" si="105"/>
        <v>358960</v>
      </c>
      <c r="AC1165" s="275" t="str">
        <f t="shared" si="106"/>
        <v/>
      </c>
      <c r="AD1165" s="275" t="str">
        <f t="shared" si="107"/>
        <v/>
      </c>
      <c r="AE1165" s="276">
        <f t="shared" si="108"/>
        <v>358960</v>
      </c>
    </row>
    <row r="1166" spans="2:31">
      <c r="B1166" s="227" t="s">
        <v>1964</v>
      </c>
      <c r="C1166" s="228" t="s">
        <v>1965</v>
      </c>
      <c r="D1166" s="228" t="s">
        <v>105</v>
      </c>
      <c r="E1166" s="228" t="s">
        <v>101</v>
      </c>
      <c r="F1166" s="258" t="s">
        <v>327</v>
      </c>
      <c r="G1166" s="374">
        <v>0.5</v>
      </c>
      <c r="H1166" s="377">
        <v>143.45414305152821</v>
      </c>
      <c r="I1166" s="382">
        <v>452.87898632773505</v>
      </c>
      <c r="J1166" s="349">
        <f>Table1[[#This Row],[Embellishment Area (m2)]]*Table1[[#This Row],[Construction Unit Rate ($/m)]]*Table1[[#This Row],[Embellishment Area Factor]]</f>
        <v>32483.683444844995</v>
      </c>
      <c r="K1166" s="263">
        <v>286.90828610305641</v>
      </c>
      <c r="L1166" s="354">
        <v>140.14546069071523</v>
      </c>
      <c r="M1166" s="101">
        <f>Table1[[#This Row],[Size of land (m2)]]*Table1[[#This Row],[Land Unit Rate ($/m2)]]</f>
        <v>40208.893931896368</v>
      </c>
      <c r="N1166" s="261">
        <v>2021</v>
      </c>
      <c r="O1166" s="219">
        <f>ROUND(IF(Table1[[#This Row],[Valuation Year]]=2016,(Table1[[#This Row],[Total Construction Cost ($)]]+Table1[[#This Row],[Land Value]])*('General Input Sheet'!$G$38/'General Input Sheet'!$G$43),Table1[[#This Row],[Total Construction Cost ($)]]+Table1[[#This Row],[Land Value]]),0)</f>
        <v>72693</v>
      </c>
      <c r="P1166" s="139" t="str" cm="1">
        <f t="array" ref="P1166">_xlfn.IFS(Table1[[#This Row],[Asset Class]]&lt;&gt;"Local","y",P$11=$E1166,"y",Table1[[#This Row],[Asset Class]]="Local","")</f>
        <v>y</v>
      </c>
      <c r="Q1166" s="99" t="str" cm="1">
        <f t="array" ref="Q1166">_xlfn.IFS(Table1[[#This Row],[Asset Class]]&lt;&gt;"Local","y",Q$11=$E1166,"y",Table1[[#This Row],[Asset Class]]="Local","")</f>
        <v>y</v>
      </c>
      <c r="R1166" s="99" t="str" cm="1">
        <f t="array" ref="R1166">_xlfn.IFS(Table1[[#This Row],[Asset Class]]&lt;&gt;"Local","y",R$11=$E1166,"y",Table1[[#This Row],[Asset Class]]="Local","")</f>
        <v>y</v>
      </c>
      <c r="S1166" s="358" t="str" cm="1">
        <f t="array" ref="S1166">_xlfn.IFS(Table1[[#This Row],[Asset Class]]&lt;&gt;"Local","y",S$11=$E1166,"y",Table1[[#This Row],[Asset Class]]="Local","")</f>
        <v>y</v>
      </c>
      <c r="U1166" s="109">
        <f>IF(Table1[[#This Row],[Asset Class]]&lt;&gt;"Local",0.25,IF(P1166="y",1,""))</f>
        <v>0.25</v>
      </c>
      <c r="V1166" s="435">
        <f>IF(Table1[[#This Row],[Asset Class]]&lt;&gt;"Local",0.25,IF(Q1166="y",1,""))</f>
        <v>0.25</v>
      </c>
      <c r="W1166" s="435">
        <f>IF(Table1[[#This Row],[Asset Class]]&lt;&gt;"Local",0.25,IF(R1166="y",1,""))</f>
        <v>0.25</v>
      </c>
      <c r="X1166" s="435">
        <f>IF(Table1[[#This Row],[Asset Class]]&lt;&gt;"Local",0.25,IF(S1166="y",1,""))</f>
        <v>0.25</v>
      </c>
      <c r="Y1166" s="109">
        <f t="shared" si="103"/>
        <v>1</v>
      </c>
      <c r="AA1166" s="274">
        <f t="shared" si="104"/>
        <v>18173.25</v>
      </c>
      <c r="AB1166" s="275">
        <f t="shared" si="105"/>
        <v>18173.25</v>
      </c>
      <c r="AC1166" s="275">
        <f t="shared" si="106"/>
        <v>18173.25</v>
      </c>
      <c r="AD1166" s="275">
        <f t="shared" si="107"/>
        <v>18173.25</v>
      </c>
      <c r="AE1166" s="276">
        <f t="shared" si="108"/>
        <v>72693</v>
      </c>
    </row>
    <row r="1167" spans="2:31">
      <c r="B1167" s="227" t="s">
        <v>1966</v>
      </c>
      <c r="C1167" s="228" t="s">
        <v>1967</v>
      </c>
      <c r="D1167" s="228" t="s">
        <v>110</v>
      </c>
      <c r="E1167" s="228" t="s">
        <v>142</v>
      </c>
      <c r="F1167" s="258" t="s">
        <v>102</v>
      </c>
      <c r="G1167" s="374">
        <v>0.5</v>
      </c>
      <c r="H1167" s="377">
        <v>9813.3158385081206</v>
      </c>
      <c r="I1167" s="382">
        <v>115.6419902144599</v>
      </c>
      <c r="J1167" s="349">
        <f>Table1[[#This Row],[Embellishment Area (m2)]]*Table1[[#This Row],[Construction Unit Rate ($/m)]]*Table1[[#This Row],[Embellishment Area Factor]]</f>
        <v>567415.68708408019</v>
      </c>
      <c r="K1167" s="263">
        <v>0</v>
      </c>
      <c r="L1167" s="354">
        <v>85.331826959272703</v>
      </c>
      <c r="M1167" s="101">
        <f>Table1[[#This Row],[Size of land (m2)]]*Table1[[#This Row],[Land Unit Rate ($/m2)]]</f>
        <v>0</v>
      </c>
      <c r="N1167" s="261">
        <v>2021</v>
      </c>
      <c r="O1167" s="219">
        <f>ROUND(IF(Table1[[#This Row],[Valuation Year]]=2016,(Table1[[#This Row],[Total Construction Cost ($)]]+Table1[[#This Row],[Land Value]])*('General Input Sheet'!$G$38/'General Input Sheet'!$G$43),Table1[[#This Row],[Total Construction Cost ($)]]+Table1[[#This Row],[Land Value]]),0)</f>
        <v>567416</v>
      </c>
      <c r="P1167" s="139" t="str" cm="1">
        <f t="array" ref="P1167">_xlfn.IFS(Table1[[#This Row],[Asset Class]]&lt;&gt;"Local","y",P$11=$E1167,"y",Table1[[#This Row],[Asset Class]]="Local","")</f>
        <v/>
      </c>
      <c r="Q1167" s="99" t="str" cm="1">
        <f t="array" ref="Q1167">_xlfn.IFS(Table1[[#This Row],[Asset Class]]&lt;&gt;"Local","y",Q$11=$E1167,"y",Table1[[#This Row],[Asset Class]]="Local","")</f>
        <v>y</v>
      </c>
      <c r="R1167" s="99" t="str" cm="1">
        <f t="array" ref="R1167">_xlfn.IFS(Table1[[#This Row],[Asset Class]]&lt;&gt;"Local","y",R$11=$E1167,"y",Table1[[#This Row],[Asset Class]]="Local","")</f>
        <v/>
      </c>
      <c r="S1167" s="358" t="str" cm="1">
        <f t="array" ref="S1167">_xlfn.IFS(Table1[[#This Row],[Asset Class]]&lt;&gt;"Local","y",S$11=$E1167,"y",Table1[[#This Row],[Asset Class]]="Local","")</f>
        <v/>
      </c>
      <c r="U1167" s="109" t="str">
        <f>IF(Table1[[#This Row],[Asset Class]]&lt;&gt;"Local",0.25,IF(P1167="y",1,""))</f>
        <v/>
      </c>
      <c r="V1167" s="435">
        <f>IF(Table1[[#This Row],[Asset Class]]&lt;&gt;"Local",0.25,IF(Q1167="y",1,""))</f>
        <v>1</v>
      </c>
      <c r="W1167" s="435" t="str">
        <f>IF(Table1[[#This Row],[Asset Class]]&lt;&gt;"Local",0.25,IF(R1167="y",1,""))</f>
        <v/>
      </c>
      <c r="X1167" s="435" t="str">
        <f>IF(Table1[[#This Row],[Asset Class]]&lt;&gt;"Local",0.25,IF(S1167="y",1,""))</f>
        <v/>
      </c>
      <c r="Y1167" s="109">
        <f t="shared" ref="Y1167:Y1230" si="109">SUM(U1167:X1167)</f>
        <v>1</v>
      </c>
      <c r="AA1167" s="274" t="str">
        <f t="shared" ref="AA1167:AA1230" si="110">IF(U1167="","",(U1167/$Y1167)*$O1167)</f>
        <v/>
      </c>
      <c r="AB1167" s="275">
        <f t="shared" ref="AB1167:AB1230" si="111">IF(V1167="","",(V1167/$Y1167)*$O1167)</f>
        <v>567416</v>
      </c>
      <c r="AC1167" s="275" t="str">
        <f t="shared" ref="AC1167:AC1230" si="112">IF(W1167="","",(W1167/$Y1167)*$O1167)</f>
        <v/>
      </c>
      <c r="AD1167" s="275" t="str">
        <f t="shared" ref="AD1167:AD1230" si="113">IF(X1167="","",(X1167/$Y1167)*$O1167)</f>
        <v/>
      </c>
      <c r="AE1167" s="276">
        <f t="shared" ref="AE1167:AE1230" si="114">SUM(AA1167:AD1167)</f>
        <v>567416</v>
      </c>
    </row>
    <row r="1168" spans="2:31">
      <c r="B1168" s="227" t="s">
        <v>1966</v>
      </c>
      <c r="C1168" s="228" t="s">
        <v>1968</v>
      </c>
      <c r="D1168" s="228" t="s">
        <v>110</v>
      </c>
      <c r="E1168" s="228" t="s">
        <v>142</v>
      </c>
      <c r="F1168" s="258" t="s">
        <v>107</v>
      </c>
      <c r="G1168" s="374">
        <v>0.5</v>
      </c>
      <c r="H1168" s="377">
        <v>7852.9587747779797</v>
      </c>
      <c r="I1168" s="382">
        <v>115.6419902144599</v>
      </c>
      <c r="J1168" s="349">
        <f>Table1[[#This Row],[Embellishment Area (m2)]]*Table1[[#This Row],[Construction Unit Rate ($/m)]]*Table1[[#This Row],[Embellishment Area Factor]]</f>
        <v>454065.89089371607</v>
      </c>
      <c r="K1168" s="263">
        <v>0</v>
      </c>
      <c r="L1168" s="354">
        <v>85.331826959272703</v>
      </c>
      <c r="M1168" s="101">
        <f>Table1[[#This Row],[Size of land (m2)]]*Table1[[#This Row],[Land Unit Rate ($/m2)]]</f>
        <v>0</v>
      </c>
      <c r="N1168" s="261">
        <v>2021</v>
      </c>
      <c r="O1168" s="219">
        <f>ROUND(IF(Table1[[#This Row],[Valuation Year]]=2016,(Table1[[#This Row],[Total Construction Cost ($)]]+Table1[[#This Row],[Land Value]])*('General Input Sheet'!$G$38/'General Input Sheet'!$G$43),Table1[[#This Row],[Total Construction Cost ($)]]+Table1[[#This Row],[Land Value]]),0)</f>
        <v>454066</v>
      </c>
      <c r="P1168" s="139" t="str" cm="1">
        <f t="array" ref="P1168">_xlfn.IFS(Table1[[#This Row],[Asset Class]]&lt;&gt;"Local","y",P$11=$E1168,"y",Table1[[#This Row],[Asset Class]]="Local","")</f>
        <v/>
      </c>
      <c r="Q1168" s="99" t="str" cm="1">
        <f t="array" ref="Q1168">_xlfn.IFS(Table1[[#This Row],[Asset Class]]&lt;&gt;"Local","y",Q$11=$E1168,"y",Table1[[#This Row],[Asset Class]]="Local","")</f>
        <v>y</v>
      </c>
      <c r="R1168" s="99" t="str" cm="1">
        <f t="array" ref="R1168">_xlfn.IFS(Table1[[#This Row],[Asset Class]]&lt;&gt;"Local","y",R$11=$E1168,"y",Table1[[#This Row],[Asset Class]]="Local","")</f>
        <v/>
      </c>
      <c r="S1168" s="358" t="str" cm="1">
        <f t="array" ref="S1168">_xlfn.IFS(Table1[[#This Row],[Asset Class]]&lt;&gt;"Local","y",S$11=$E1168,"y",Table1[[#This Row],[Asset Class]]="Local","")</f>
        <v/>
      </c>
      <c r="U1168" s="109" t="str">
        <f>IF(Table1[[#This Row],[Asset Class]]&lt;&gt;"Local",0.25,IF(P1168="y",1,""))</f>
        <v/>
      </c>
      <c r="V1168" s="435">
        <f>IF(Table1[[#This Row],[Asset Class]]&lt;&gt;"Local",0.25,IF(Q1168="y",1,""))</f>
        <v>1</v>
      </c>
      <c r="W1168" s="435" t="str">
        <f>IF(Table1[[#This Row],[Asset Class]]&lt;&gt;"Local",0.25,IF(R1168="y",1,""))</f>
        <v/>
      </c>
      <c r="X1168" s="435" t="str">
        <f>IF(Table1[[#This Row],[Asset Class]]&lt;&gt;"Local",0.25,IF(S1168="y",1,""))</f>
        <v/>
      </c>
      <c r="Y1168" s="109">
        <f t="shared" si="109"/>
        <v>1</v>
      </c>
      <c r="AA1168" s="274" t="str">
        <f t="shared" si="110"/>
        <v/>
      </c>
      <c r="AB1168" s="275">
        <f t="shared" si="111"/>
        <v>454066</v>
      </c>
      <c r="AC1168" s="275" t="str">
        <f t="shared" si="112"/>
        <v/>
      </c>
      <c r="AD1168" s="275" t="str">
        <f t="shared" si="113"/>
        <v/>
      </c>
      <c r="AE1168" s="276">
        <f t="shared" si="114"/>
        <v>454066</v>
      </c>
    </row>
    <row r="1169" spans="2:31">
      <c r="B1169" s="227" t="s">
        <v>1966</v>
      </c>
      <c r="C1169" s="228" t="s">
        <v>1969</v>
      </c>
      <c r="D1169" s="228" t="s">
        <v>110</v>
      </c>
      <c r="E1169" s="228" t="s">
        <v>142</v>
      </c>
      <c r="F1169" s="258" t="s">
        <v>135</v>
      </c>
      <c r="G1169" s="374">
        <v>0.5</v>
      </c>
      <c r="H1169" s="377">
        <v>8104.9806947026455</v>
      </c>
      <c r="I1169" s="382">
        <v>115.6419902144599</v>
      </c>
      <c r="J1169" s="349">
        <f>Table1[[#This Row],[Embellishment Area (m2)]]*Table1[[#This Row],[Construction Unit Rate ($/m)]]*Table1[[#This Row],[Embellishment Area Factor]]</f>
        <v>468638.04909259483</v>
      </c>
      <c r="K1169" s="263">
        <v>0</v>
      </c>
      <c r="L1169" s="354">
        <v>85.331826959272703</v>
      </c>
      <c r="M1169" s="101">
        <f>Table1[[#This Row],[Size of land (m2)]]*Table1[[#This Row],[Land Unit Rate ($/m2)]]</f>
        <v>0</v>
      </c>
      <c r="N1169" s="261">
        <v>2021</v>
      </c>
      <c r="O1169" s="219">
        <f>ROUND(IF(Table1[[#This Row],[Valuation Year]]=2016,(Table1[[#This Row],[Total Construction Cost ($)]]+Table1[[#This Row],[Land Value]])*('General Input Sheet'!$G$38/'General Input Sheet'!$G$43),Table1[[#This Row],[Total Construction Cost ($)]]+Table1[[#This Row],[Land Value]]),0)</f>
        <v>468638</v>
      </c>
      <c r="P1169" s="139" t="str" cm="1">
        <f t="array" ref="P1169">_xlfn.IFS(Table1[[#This Row],[Asset Class]]&lt;&gt;"Local","y",P$11=$E1169,"y",Table1[[#This Row],[Asset Class]]="Local","")</f>
        <v/>
      </c>
      <c r="Q1169" s="99" t="str" cm="1">
        <f t="array" ref="Q1169">_xlfn.IFS(Table1[[#This Row],[Asset Class]]&lt;&gt;"Local","y",Q$11=$E1169,"y",Table1[[#This Row],[Asset Class]]="Local","")</f>
        <v>y</v>
      </c>
      <c r="R1169" s="99" t="str" cm="1">
        <f t="array" ref="R1169">_xlfn.IFS(Table1[[#This Row],[Asset Class]]&lt;&gt;"Local","y",R$11=$E1169,"y",Table1[[#This Row],[Asset Class]]="Local","")</f>
        <v/>
      </c>
      <c r="S1169" s="358" t="str" cm="1">
        <f t="array" ref="S1169">_xlfn.IFS(Table1[[#This Row],[Asset Class]]&lt;&gt;"Local","y",S$11=$E1169,"y",Table1[[#This Row],[Asset Class]]="Local","")</f>
        <v/>
      </c>
      <c r="U1169" s="109" t="str">
        <f>IF(Table1[[#This Row],[Asset Class]]&lt;&gt;"Local",0.25,IF(P1169="y",1,""))</f>
        <v/>
      </c>
      <c r="V1169" s="435">
        <f>IF(Table1[[#This Row],[Asset Class]]&lt;&gt;"Local",0.25,IF(Q1169="y",1,""))</f>
        <v>1</v>
      </c>
      <c r="W1169" s="435" t="str">
        <f>IF(Table1[[#This Row],[Asset Class]]&lt;&gt;"Local",0.25,IF(R1169="y",1,""))</f>
        <v/>
      </c>
      <c r="X1169" s="435" t="str">
        <f>IF(Table1[[#This Row],[Asset Class]]&lt;&gt;"Local",0.25,IF(S1169="y",1,""))</f>
        <v/>
      </c>
      <c r="Y1169" s="109">
        <f t="shared" si="109"/>
        <v>1</v>
      </c>
      <c r="AA1169" s="274" t="str">
        <f t="shared" si="110"/>
        <v/>
      </c>
      <c r="AB1169" s="275">
        <f t="shared" si="111"/>
        <v>468638</v>
      </c>
      <c r="AC1169" s="275" t="str">
        <f t="shared" si="112"/>
        <v/>
      </c>
      <c r="AD1169" s="275" t="str">
        <f t="shared" si="113"/>
        <v/>
      </c>
      <c r="AE1169" s="276">
        <f t="shared" si="114"/>
        <v>468638</v>
      </c>
    </row>
    <row r="1170" spans="2:31">
      <c r="B1170" s="227" t="s">
        <v>1970</v>
      </c>
      <c r="C1170" s="228" t="s">
        <v>1971</v>
      </c>
      <c r="D1170" s="228" t="s">
        <v>105</v>
      </c>
      <c r="E1170" s="228" t="s">
        <v>113</v>
      </c>
      <c r="F1170" s="258" t="s">
        <v>107</v>
      </c>
      <c r="G1170" s="374">
        <v>0.5</v>
      </c>
      <c r="H1170" s="377">
        <v>58117.99504376125</v>
      </c>
      <c r="I1170" s="382">
        <v>566.28724924743767</v>
      </c>
      <c r="J1170" s="349">
        <f>Table1[[#This Row],[Embellishment Area (m2)]]*Table1[[#This Row],[Construction Unit Rate ($/m)]]*Table1[[#This Row],[Embellishment Area Factor]]</f>
        <v>16455739.772553887</v>
      </c>
      <c r="K1170" s="263">
        <v>0</v>
      </c>
      <c r="L1170" s="354">
        <v>75.676903388107434</v>
      </c>
      <c r="M1170" s="101">
        <f>Table1[[#This Row],[Size of land (m2)]]*Table1[[#This Row],[Land Unit Rate ($/m2)]]</f>
        <v>0</v>
      </c>
      <c r="N1170" s="261">
        <v>2021</v>
      </c>
      <c r="O1170" s="219">
        <f>ROUND(IF(Table1[[#This Row],[Valuation Year]]=2016,(Table1[[#This Row],[Total Construction Cost ($)]]+Table1[[#This Row],[Land Value]])*('General Input Sheet'!$G$38/'General Input Sheet'!$G$43),Table1[[#This Row],[Total Construction Cost ($)]]+Table1[[#This Row],[Land Value]]),0)</f>
        <v>16455740</v>
      </c>
      <c r="P1170" s="139" t="str" cm="1">
        <f t="array" ref="P1170">_xlfn.IFS(Table1[[#This Row],[Asset Class]]&lt;&gt;"Local","y",P$11=$E1170,"y",Table1[[#This Row],[Asset Class]]="Local","")</f>
        <v>y</v>
      </c>
      <c r="Q1170" s="99" t="str" cm="1">
        <f t="array" ref="Q1170">_xlfn.IFS(Table1[[#This Row],[Asset Class]]&lt;&gt;"Local","y",Q$11=$E1170,"y",Table1[[#This Row],[Asset Class]]="Local","")</f>
        <v>y</v>
      </c>
      <c r="R1170" s="99" t="str" cm="1">
        <f t="array" ref="R1170">_xlfn.IFS(Table1[[#This Row],[Asset Class]]&lt;&gt;"Local","y",R$11=$E1170,"y",Table1[[#This Row],[Asset Class]]="Local","")</f>
        <v>y</v>
      </c>
      <c r="S1170" s="358" t="str" cm="1">
        <f t="array" ref="S1170">_xlfn.IFS(Table1[[#This Row],[Asset Class]]&lt;&gt;"Local","y",S$11=$E1170,"y",Table1[[#This Row],[Asset Class]]="Local","")</f>
        <v>y</v>
      </c>
      <c r="U1170" s="109">
        <f>IF(Table1[[#This Row],[Asset Class]]&lt;&gt;"Local",0.25,IF(P1170="y",1,""))</f>
        <v>0.25</v>
      </c>
      <c r="V1170" s="435">
        <f>IF(Table1[[#This Row],[Asset Class]]&lt;&gt;"Local",0.25,IF(Q1170="y",1,""))</f>
        <v>0.25</v>
      </c>
      <c r="W1170" s="435">
        <f>IF(Table1[[#This Row],[Asset Class]]&lt;&gt;"Local",0.25,IF(R1170="y",1,""))</f>
        <v>0.25</v>
      </c>
      <c r="X1170" s="435">
        <f>IF(Table1[[#This Row],[Asset Class]]&lt;&gt;"Local",0.25,IF(S1170="y",1,""))</f>
        <v>0.25</v>
      </c>
      <c r="Y1170" s="109">
        <f t="shared" si="109"/>
        <v>1</v>
      </c>
      <c r="AA1170" s="274">
        <f t="shared" si="110"/>
        <v>4113935</v>
      </c>
      <c r="AB1170" s="275">
        <f t="shared" si="111"/>
        <v>4113935</v>
      </c>
      <c r="AC1170" s="275">
        <f t="shared" si="112"/>
        <v>4113935</v>
      </c>
      <c r="AD1170" s="275">
        <f t="shared" si="113"/>
        <v>4113935</v>
      </c>
      <c r="AE1170" s="276">
        <f t="shared" si="114"/>
        <v>16455740</v>
      </c>
    </row>
    <row r="1171" spans="2:31">
      <c r="B1171" s="227" t="s">
        <v>1972</v>
      </c>
      <c r="C1171" s="228" t="s">
        <v>1973</v>
      </c>
      <c r="D1171" s="228" t="s">
        <v>110</v>
      </c>
      <c r="E1171" s="228" t="s">
        <v>101</v>
      </c>
      <c r="F1171" s="258" t="s">
        <v>102</v>
      </c>
      <c r="G1171" s="374">
        <v>0.5</v>
      </c>
      <c r="H1171" s="377">
        <v>3008.5887598503587</v>
      </c>
      <c r="I1171" s="382">
        <v>143.96305955739601</v>
      </c>
      <c r="J1171" s="349">
        <f>Table1[[#This Row],[Embellishment Area (m2)]]*Table1[[#This Row],[Construction Unit Rate ($/m)]]*Table1[[#This Row],[Embellishment Area Factor]]</f>
        <v>216562.82140902468</v>
      </c>
      <c r="K1171" s="263">
        <v>0</v>
      </c>
      <c r="L1171" s="354">
        <v>39.027494808321961</v>
      </c>
      <c r="M1171" s="101">
        <f>Table1[[#This Row],[Size of land (m2)]]*Table1[[#This Row],[Land Unit Rate ($/m2)]]</f>
        <v>0</v>
      </c>
      <c r="N1171" s="261">
        <v>2021</v>
      </c>
      <c r="O1171" s="219">
        <f>ROUND(IF(Table1[[#This Row],[Valuation Year]]=2016,(Table1[[#This Row],[Total Construction Cost ($)]]+Table1[[#This Row],[Land Value]])*('General Input Sheet'!$G$38/'General Input Sheet'!$G$43),Table1[[#This Row],[Total Construction Cost ($)]]+Table1[[#This Row],[Land Value]]),0)</f>
        <v>216563</v>
      </c>
      <c r="P1171" s="139" t="str" cm="1">
        <f t="array" ref="P1171">_xlfn.IFS(Table1[[#This Row],[Asset Class]]&lt;&gt;"Local","y",P$11=$E1171,"y",Table1[[#This Row],[Asset Class]]="Local","")</f>
        <v/>
      </c>
      <c r="Q1171" s="99" t="str" cm="1">
        <f t="array" ref="Q1171">_xlfn.IFS(Table1[[#This Row],[Asset Class]]&lt;&gt;"Local","y",Q$11=$E1171,"y",Table1[[#This Row],[Asset Class]]="Local","")</f>
        <v/>
      </c>
      <c r="R1171" s="99" t="str" cm="1">
        <f t="array" ref="R1171">_xlfn.IFS(Table1[[#This Row],[Asset Class]]&lt;&gt;"Local","y",R$11=$E1171,"y",Table1[[#This Row],[Asset Class]]="Local","")</f>
        <v>y</v>
      </c>
      <c r="S1171" s="358" t="str" cm="1">
        <f t="array" ref="S1171">_xlfn.IFS(Table1[[#This Row],[Asset Class]]&lt;&gt;"Local","y",S$11=$E1171,"y",Table1[[#This Row],[Asset Class]]="Local","")</f>
        <v/>
      </c>
      <c r="U1171" s="109" t="str">
        <f>IF(Table1[[#This Row],[Asset Class]]&lt;&gt;"Local",0.25,IF(P1171="y",1,""))</f>
        <v/>
      </c>
      <c r="V1171" s="435" t="str">
        <f>IF(Table1[[#This Row],[Asset Class]]&lt;&gt;"Local",0.25,IF(Q1171="y",1,""))</f>
        <v/>
      </c>
      <c r="W1171" s="435">
        <f>IF(Table1[[#This Row],[Asset Class]]&lt;&gt;"Local",0.25,IF(R1171="y",1,""))</f>
        <v>1</v>
      </c>
      <c r="X1171" s="435" t="str">
        <f>IF(Table1[[#This Row],[Asset Class]]&lt;&gt;"Local",0.25,IF(S1171="y",1,""))</f>
        <v/>
      </c>
      <c r="Y1171" s="109">
        <f t="shared" si="109"/>
        <v>1</v>
      </c>
      <c r="AA1171" s="274" t="str">
        <f t="shared" si="110"/>
        <v/>
      </c>
      <c r="AB1171" s="275" t="str">
        <f t="shared" si="111"/>
        <v/>
      </c>
      <c r="AC1171" s="275">
        <f t="shared" si="112"/>
        <v>216563</v>
      </c>
      <c r="AD1171" s="275" t="str">
        <f t="shared" si="113"/>
        <v/>
      </c>
      <c r="AE1171" s="276">
        <f t="shared" si="114"/>
        <v>216563</v>
      </c>
    </row>
    <row r="1172" spans="2:31">
      <c r="B1172" s="227" t="s">
        <v>1974</v>
      </c>
      <c r="C1172" s="228" t="s">
        <v>1975</v>
      </c>
      <c r="D1172" s="228" t="s">
        <v>105</v>
      </c>
      <c r="E1172" s="228" t="s">
        <v>142</v>
      </c>
      <c r="F1172" s="258" t="s">
        <v>102</v>
      </c>
      <c r="G1172" s="374">
        <v>0.5</v>
      </c>
      <c r="H1172" s="377">
        <v>11039.130585604889</v>
      </c>
      <c r="I1172" s="382">
        <v>406.79298511948269</v>
      </c>
      <c r="J1172" s="349">
        <f>Table1[[#This Row],[Embellishment Area (m2)]]*Table1[[#This Row],[Construction Unit Rate ($/m)]]*Table1[[#This Row],[Embellishment Area Factor]]</f>
        <v>2245320.4420209979</v>
      </c>
      <c r="K1172" s="263">
        <v>0</v>
      </c>
      <c r="L1172" s="354">
        <v>77.249060510664719</v>
      </c>
      <c r="M1172" s="101">
        <f>Table1[[#This Row],[Size of land (m2)]]*Table1[[#This Row],[Land Unit Rate ($/m2)]]</f>
        <v>0</v>
      </c>
      <c r="N1172" s="261">
        <v>2021</v>
      </c>
      <c r="O1172" s="219">
        <f>ROUND(IF(Table1[[#This Row],[Valuation Year]]=2016,(Table1[[#This Row],[Total Construction Cost ($)]]+Table1[[#This Row],[Land Value]])*('General Input Sheet'!$G$38/'General Input Sheet'!$G$43),Table1[[#This Row],[Total Construction Cost ($)]]+Table1[[#This Row],[Land Value]]),0)</f>
        <v>2245320</v>
      </c>
      <c r="P1172" s="139" t="str" cm="1">
        <f t="array" ref="P1172">_xlfn.IFS(Table1[[#This Row],[Asset Class]]&lt;&gt;"Local","y",P$11=$E1172,"y",Table1[[#This Row],[Asset Class]]="Local","")</f>
        <v>y</v>
      </c>
      <c r="Q1172" s="99" t="str" cm="1">
        <f t="array" ref="Q1172">_xlfn.IFS(Table1[[#This Row],[Asset Class]]&lt;&gt;"Local","y",Q$11=$E1172,"y",Table1[[#This Row],[Asset Class]]="Local","")</f>
        <v>y</v>
      </c>
      <c r="R1172" s="99" t="str" cm="1">
        <f t="array" ref="R1172">_xlfn.IFS(Table1[[#This Row],[Asset Class]]&lt;&gt;"Local","y",R$11=$E1172,"y",Table1[[#This Row],[Asset Class]]="Local","")</f>
        <v>y</v>
      </c>
      <c r="S1172" s="358" t="str" cm="1">
        <f t="array" ref="S1172">_xlfn.IFS(Table1[[#This Row],[Asset Class]]&lt;&gt;"Local","y",S$11=$E1172,"y",Table1[[#This Row],[Asset Class]]="Local","")</f>
        <v>y</v>
      </c>
      <c r="U1172" s="109">
        <f>IF(Table1[[#This Row],[Asset Class]]&lt;&gt;"Local",0.25,IF(P1172="y",1,""))</f>
        <v>0.25</v>
      </c>
      <c r="V1172" s="435">
        <f>IF(Table1[[#This Row],[Asset Class]]&lt;&gt;"Local",0.25,IF(Q1172="y",1,""))</f>
        <v>0.25</v>
      </c>
      <c r="W1172" s="435">
        <f>IF(Table1[[#This Row],[Asset Class]]&lt;&gt;"Local",0.25,IF(R1172="y",1,""))</f>
        <v>0.25</v>
      </c>
      <c r="X1172" s="435">
        <f>IF(Table1[[#This Row],[Asset Class]]&lt;&gt;"Local",0.25,IF(S1172="y",1,""))</f>
        <v>0.25</v>
      </c>
      <c r="Y1172" s="109">
        <f t="shared" si="109"/>
        <v>1</v>
      </c>
      <c r="AA1172" s="274">
        <f t="shared" si="110"/>
        <v>561330</v>
      </c>
      <c r="AB1172" s="275">
        <f t="shared" si="111"/>
        <v>561330</v>
      </c>
      <c r="AC1172" s="275">
        <f t="shared" si="112"/>
        <v>561330</v>
      </c>
      <c r="AD1172" s="275">
        <f t="shared" si="113"/>
        <v>561330</v>
      </c>
      <c r="AE1172" s="276">
        <f t="shared" si="114"/>
        <v>2245320</v>
      </c>
    </row>
    <row r="1173" spans="2:31">
      <c r="B1173" s="227" t="s">
        <v>1976</v>
      </c>
      <c r="C1173" s="228" t="s">
        <v>1977</v>
      </c>
      <c r="D1173" s="228" t="s">
        <v>105</v>
      </c>
      <c r="E1173" s="228" t="s">
        <v>113</v>
      </c>
      <c r="F1173" s="258" t="s">
        <v>107</v>
      </c>
      <c r="G1173" s="374">
        <v>0.5</v>
      </c>
      <c r="H1173" s="377">
        <v>7482.1529715771403</v>
      </c>
      <c r="I1173" s="382">
        <v>566.28724924743767</v>
      </c>
      <c r="J1173" s="349">
        <f>Table1[[#This Row],[Embellishment Area (m2)]]*Table1[[#This Row],[Construction Unit Rate ($/m)]]*Table1[[#This Row],[Embellishment Area Factor]]</f>
        <v>2118523.9123614803</v>
      </c>
      <c r="K1173" s="263">
        <v>14964.305943154281</v>
      </c>
      <c r="L1173" s="354">
        <v>75.676903388107434</v>
      </c>
      <c r="M1173" s="101">
        <f>Table1[[#This Row],[Size of land (m2)]]*Table1[[#This Row],[Land Unit Rate ($/m2)]]</f>
        <v>1132452.3351301684</v>
      </c>
      <c r="N1173" s="261">
        <v>2021</v>
      </c>
      <c r="O1173" s="219">
        <f>ROUND(IF(Table1[[#This Row],[Valuation Year]]=2016,(Table1[[#This Row],[Total Construction Cost ($)]]+Table1[[#This Row],[Land Value]])*('General Input Sheet'!$G$38/'General Input Sheet'!$G$43),Table1[[#This Row],[Total Construction Cost ($)]]+Table1[[#This Row],[Land Value]]),0)</f>
        <v>3250976</v>
      </c>
      <c r="P1173" s="139" t="str" cm="1">
        <f t="array" ref="P1173">_xlfn.IFS(Table1[[#This Row],[Asset Class]]&lt;&gt;"Local","y",P$11=$E1173,"y",Table1[[#This Row],[Asset Class]]="Local","")</f>
        <v>y</v>
      </c>
      <c r="Q1173" s="99" t="str" cm="1">
        <f t="array" ref="Q1173">_xlfn.IFS(Table1[[#This Row],[Asset Class]]&lt;&gt;"Local","y",Q$11=$E1173,"y",Table1[[#This Row],[Asset Class]]="Local","")</f>
        <v>y</v>
      </c>
      <c r="R1173" s="99" t="str" cm="1">
        <f t="array" ref="R1173">_xlfn.IFS(Table1[[#This Row],[Asset Class]]&lt;&gt;"Local","y",R$11=$E1173,"y",Table1[[#This Row],[Asset Class]]="Local","")</f>
        <v>y</v>
      </c>
      <c r="S1173" s="358" t="str" cm="1">
        <f t="array" ref="S1173">_xlfn.IFS(Table1[[#This Row],[Asset Class]]&lt;&gt;"Local","y",S$11=$E1173,"y",Table1[[#This Row],[Asset Class]]="Local","")</f>
        <v>y</v>
      </c>
      <c r="U1173" s="109">
        <f>IF(Table1[[#This Row],[Asset Class]]&lt;&gt;"Local",0.25,IF(P1173="y",1,""))</f>
        <v>0.25</v>
      </c>
      <c r="V1173" s="435">
        <f>IF(Table1[[#This Row],[Asset Class]]&lt;&gt;"Local",0.25,IF(Q1173="y",1,""))</f>
        <v>0.25</v>
      </c>
      <c r="W1173" s="435">
        <f>IF(Table1[[#This Row],[Asset Class]]&lt;&gt;"Local",0.25,IF(R1173="y",1,""))</f>
        <v>0.25</v>
      </c>
      <c r="X1173" s="435">
        <f>IF(Table1[[#This Row],[Asset Class]]&lt;&gt;"Local",0.25,IF(S1173="y",1,""))</f>
        <v>0.25</v>
      </c>
      <c r="Y1173" s="109">
        <f t="shared" si="109"/>
        <v>1</v>
      </c>
      <c r="AA1173" s="274">
        <f t="shared" si="110"/>
        <v>812744</v>
      </c>
      <c r="AB1173" s="275">
        <f t="shared" si="111"/>
        <v>812744</v>
      </c>
      <c r="AC1173" s="275">
        <f t="shared" si="112"/>
        <v>812744</v>
      </c>
      <c r="AD1173" s="275">
        <f t="shared" si="113"/>
        <v>812744</v>
      </c>
      <c r="AE1173" s="276">
        <f t="shared" si="114"/>
        <v>3250976</v>
      </c>
    </row>
    <row r="1174" spans="2:31">
      <c r="B1174" s="227" t="s">
        <v>1978</v>
      </c>
      <c r="C1174" s="228" t="s">
        <v>1979</v>
      </c>
      <c r="D1174" s="228" t="s">
        <v>110</v>
      </c>
      <c r="E1174" s="228" t="s">
        <v>113</v>
      </c>
      <c r="F1174" s="258" t="s">
        <v>102</v>
      </c>
      <c r="G1174" s="374">
        <v>0.5</v>
      </c>
      <c r="H1174" s="377">
        <v>1575.9151362635876</v>
      </c>
      <c r="I1174" s="382">
        <v>77.371645491830151</v>
      </c>
      <c r="J1174" s="349">
        <f>Table1[[#This Row],[Embellishment Area (m2)]]*Table1[[#This Row],[Construction Unit Rate ($/m)]]*Table1[[#This Row],[Embellishment Area Factor]]</f>
        <v>60965.573624097749</v>
      </c>
      <c r="K1174" s="263">
        <v>3151.8302725271751</v>
      </c>
      <c r="L1174" s="354">
        <v>51.919695325664051</v>
      </c>
      <c r="M1174" s="101">
        <f>Table1[[#This Row],[Size of land (m2)]]*Table1[[#This Row],[Land Unit Rate ($/m2)]]</f>
        <v>163642.06746781562</v>
      </c>
      <c r="N1174" s="261">
        <v>2021</v>
      </c>
      <c r="O1174" s="219">
        <f>ROUND(IF(Table1[[#This Row],[Valuation Year]]=2016,(Table1[[#This Row],[Total Construction Cost ($)]]+Table1[[#This Row],[Land Value]])*('General Input Sheet'!$G$38/'General Input Sheet'!$G$43),Table1[[#This Row],[Total Construction Cost ($)]]+Table1[[#This Row],[Land Value]]),0)</f>
        <v>224608</v>
      </c>
      <c r="P1174" s="139" t="str" cm="1">
        <f t="array" ref="P1174">_xlfn.IFS(Table1[[#This Row],[Asset Class]]&lt;&gt;"Local","y",P$11=$E1174,"y",Table1[[#This Row],[Asset Class]]="Local","")</f>
        <v/>
      </c>
      <c r="Q1174" s="99" t="str" cm="1">
        <f t="array" ref="Q1174">_xlfn.IFS(Table1[[#This Row],[Asset Class]]&lt;&gt;"Local","y",Q$11=$E1174,"y",Table1[[#This Row],[Asset Class]]="Local","")</f>
        <v/>
      </c>
      <c r="R1174" s="99" t="str" cm="1">
        <f t="array" ref="R1174">_xlfn.IFS(Table1[[#This Row],[Asset Class]]&lt;&gt;"Local","y",R$11=$E1174,"y",Table1[[#This Row],[Asset Class]]="Local","")</f>
        <v/>
      </c>
      <c r="S1174" s="358" t="str" cm="1">
        <f t="array" ref="S1174">_xlfn.IFS(Table1[[#This Row],[Asset Class]]&lt;&gt;"Local","y",S$11=$E1174,"y",Table1[[#This Row],[Asset Class]]="Local","")</f>
        <v>y</v>
      </c>
      <c r="U1174" s="109" t="str">
        <f>IF(Table1[[#This Row],[Asset Class]]&lt;&gt;"Local",0.25,IF(P1174="y",1,""))</f>
        <v/>
      </c>
      <c r="V1174" s="435" t="str">
        <f>IF(Table1[[#This Row],[Asset Class]]&lt;&gt;"Local",0.25,IF(Q1174="y",1,""))</f>
        <v/>
      </c>
      <c r="W1174" s="435" t="str">
        <f>IF(Table1[[#This Row],[Asset Class]]&lt;&gt;"Local",0.25,IF(R1174="y",1,""))</f>
        <v/>
      </c>
      <c r="X1174" s="435">
        <f>IF(Table1[[#This Row],[Asset Class]]&lt;&gt;"Local",0.25,IF(S1174="y",1,""))</f>
        <v>1</v>
      </c>
      <c r="Y1174" s="109">
        <f t="shared" si="109"/>
        <v>1</v>
      </c>
      <c r="AA1174" s="274" t="str">
        <f t="shared" si="110"/>
        <v/>
      </c>
      <c r="AB1174" s="275" t="str">
        <f t="shared" si="111"/>
        <v/>
      </c>
      <c r="AC1174" s="275" t="str">
        <f t="shared" si="112"/>
        <v/>
      </c>
      <c r="AD1174" s="275">
        <f t="shared" si="113"/>
        <v>224608</v>
      </c>
      <c r="AE1174" s="276">
        <f t="shared" si="114"/>
        <v>224608</v>
      </c>
    </row>
    <row r="1175" spans="2:31">
      <c r="B1175" s="227" t="s">
        <v>1980</v>
      </c>
      <c r="C1175" s="228" t="s">
        <v>1981</v>
      </c>
      <c r="D1175" s="228" t="s">
        <v>110</v>
      </c>
      <c r="E1175" s="228" t="s">
        <v>113</v>
      </c>
      <c r="F1175" s="258" t="s">
        <v>102</v>
      </c>
      <c r="G1175" s="374">
        <v>0.5</v>
      </c>
      <c r="H1175" s="377">
        <v>859.54773727358997</v>
      </c>
      <c r="I1175" s="382">
        <v>77.371645491830151</v>
      </c>
      <c r="J1175" s="349">
        <f>Table1[[#This Row],[Embellishment Area (m2)]]*Table1[[#This Row],[Construction Unit Rate ($/m)]]*Table1[[#This Row],[Embellishment Area Factor]]</f>
        <v>33252.31140581848</v>
      </c>
      <c r="K1175" s="263">
        <v>1719.0954745471799</v>
      </c>
      <c r="L1175" s="354">
        <v>51.919695325664051</v>
      </c>
      <c r="M1175" s="101">
        <f>Table1[[#This Row],[Size of land (m2)]]*Table1[[#This Row],[Land Unit Rate ($/m2)]]</f>
        <v>89254.913274217441</v>
      </c>
      <c r="N1175" s="261">
        <v>2021</v>
      </c>
      <c r="O1175" s="219">
        <f>ROUND(IF(Table1[[#This Row],[Valuation Year]]=2016,(Table1[[#This Row],[Total Construction Cost ($)]]+Table1[[#This Row],[Land Value]])*('General Input Sheet'!$G$38/'General Input Sheet'!$G$43),Table1[[#This Row],[Total Construction Cost ($)]]+Table1[[#This Row],[Land Value]]),0)</f>
        <v>122507</v>
      </c>
      <c r="P1175" s="139" t="str" cm="1">
        <f t="array" ref="P1175">_xlfn.IFS(Table1[[#This Row],[Asset Class]]&lt;&gt;"Local","y",P$11=$E1175,"y",Table1[[#This Row],[Asset Class]]="Local","")</f>
        <v/>
      </c>
      <c r="Q1175" s="99" t="str" cm="1">
        <f t="array" ref="Q1175">_xlfn.IFS(Table1[[#This Row],[Asset Class]]&lt;&gt;"Local","y",Q$11=$E1175,"y",Table1[[#This Row],[Asset Class]]="Local","")</f>
        <v/>
      </c>
      <c r="R1175" s="99" t="str" cm="1">
        <f t="array" ref="R1175">_xlfn.IFS(Table1[[#This Row],[Asset Class]]&lt;&gt;"Local","y",R$11=$E1175,"y",Table1[[#This Row],[Asset Class]]="Local","")</f>
        <v/>
      </c>
      <c r="S1175" s="358" t="str" cm="1">
        <f t="array" ref="S1175">_xlfn.IFS(Table1[[#This Row],[Asset Class]]&lt;&gt;"Local","y",S$11=$E1175,"y",Table1[[#This Row],[Asset Class]]="Local","")</f>
        <v>y</v>
      </c>
      <c r="U1175" s="109" t="str">
        <f>IF(Table1[[#This Row],[Asset Class]]&lt;&gt;"Local",0.25,IF(P1175="y",1,""))</f>
        <v/>
      </c>
      <c r="V1175" s="435" t="str">
        <f>IF(Table1[[#This Row],[Asset Class]]&lt;&gt;"Local",0.25,IF(Q1175="y",1,""))</f>
        <v/>
      </c>
      <c r="W1175" s="435" t="str">
        <f>IF(Table1[[#This Row],[Asset Class]]&lt;&gt;"Local",0.25,IF(R1175="y",1,""))</f>
        <v/>
      </c>
      <c r="X1175" s="435">
        <f>IF(Table1[[#This Row],[Asset Class]]&lt;&gt;"Local",0.25,IF(S1175="y",1,""))</f>
        <v>1</v>
      </c>
      <c r="Y1175" s="109">
        <f t="shared" si="109"/>
        <v>1</v>
      </c>
      <c r="AA1175" s="274" t="str">
        <f t="shared" si="110"/>
        <v/>
      </c>
      <c r="AB1175" s="275" t="str">
        <f t="shared" si="111"/>
        <v/>
      </c>
      <c r="AC1175" s="275" t="str">
        <f t="shared" si="112"/>
        <v/>
      </c>
      <c r="AD1175" s="275">
        <f t="shared" si="113"/>
        <v>122507</v>
      </c>
      <c r="AE1175" s="276">
        <f t="shared" si="114"/>
        <v>122507</v>
      </c>
    </row>
    <row r="1176" spans="2:31">
      <c r="B1176" s="227" t="s">
        <v>1982</v>
      </c>
      <c r="C1176" s="228" t="s">
        <v>1983</v>
      </c>
      <c r="D1176" s="228" t="s">
        <v>110</v>
      </c>
      <c r="E1176" s="228" t="s">
        <v>101</v>
      </c>
      <c r="F1176" s="258" t="s">
        <v>102</v>
      </c>
      <c r="G1176" s="374">
        <v>0.5</v>
      </c>
      <c r="H1176" s="377">
        <v>448.10232175896158</v>
      </c>
      <c r="I1176" s="382">
        <v>143.96305955739601</v>
      </c>
      <c r="J1176" s="349">
        <f>Table1[[#This Row],[Embellishment Area (m2)]]*Table1[[#This Row],[Construction Unit Rate ($/m)]]*Table1[[#This Row],[Embellishment Area Factor]]</f>
        <v>32255.090617596408</v>
      </c>
      <c r="K1176" s="263">
        <v>896.20464351792316</v>
      </c>
      <c r="L1176" s="354">
        <v>39.027494808321961</v>
      </c>
      <c r="M1176" s="101">
        <f>Table1[[#This Row],[Size of land (m2)]]*Table1[[#This Row],[Land Unit Rate ($/m2)]]</f>
        <v>34976.622072089784</v>
      </c>
      <c r="N1176" s="261">
        <v>2021</v>
      </c>
      <c r="O1176" s="219">
        <f>ROUND(IF(Table1[[#This Row],[Valuation Year]]=2016,(Table1[[#This Row],[Total Construction Cost ($)]]+Table1[[#This Row],[Land Value]])*('General Input Sheet'!$G$38/'General Input Sheet'!$G$43),Table1[[#This Row],[Total Construction Cost ($)]]+Table1[[#This Row],[Land Value]]),0)</f>
        <v>67232</v>
      </c>
      <c r="P1176" s="139" t="str" cm="1">
        <f t="array" ref="P1176">_xlfn.IFS(Table1[[#This Row],[Asset Class]]&lt;&gt;"Local","y",P$11=$E1176,"y",Table1[[#This Row],[Asset Class]]="Local","")</f>
        <v/>
      </c>
      <c r="Q1176" s="99" t="str" cm="1">
        <f t="array" ref="Q1176">_xlfn.IFS(Table1[[#This Row],[Asset Class]]&lt;&gt;"Local","y",Q$11=$E1176,"y",Table1[[#This Row],[Asset Class]]="Local","")</f>
        <v/>
      </c>
      <c r="R1176" s="99" t="str" cm="1">
        <f t="array" ref="R1176">_xlfn.IFS(Table1[[#This Row],[Asset Class]]&lt;&gt;"Local","y",R$11=$E1176,"y",Table1[[#This Row],[Asset Class]]="Local","")</f>
        <v>y</v>
      </c>
      <c r="S1176" s="358" t="str" cm="1">
        <f t="array" ref="S1176">_xlfn.IFS(Table1[[#This Row],[Asset Class]]&lt;&gt;"Local","y",S$11=$E1176,"y",Table1[[#This Row],[Asset Class]]="Local","")</f>
        <v/>
      </c>
      <c r="U1176" s="109" t="str">
        <f>IF(Table1[[#This Row],[Asset Class]]&lt;&gt;"Local",0.25,IF(P1176="y",1,""))</f>
        <v/>
      </c>
      <c r="V1176" s="435" t="str">
        <f>IF(Table1[[#This Row],[Asset Class]]&lt;&gt;"Local",0.25,IF(Q1176="y",1,""))</f>
        <v/>
      </c>
      <c r="W1176" s="435">
        <f>IF(Table1[[#This Row],[Asset Class]]&lt;&gt;"Local",0.25,IF(R1176="y",1,""))</f>
        <v>1</v>
      </c>
      <c r="X1176" s="435" t="str">
        <f>IF(Table1[[#This Row],[Asset Class]]&lt;&gt;"Local",0.25,IF(S1176="y",1,""))</f>
        <v/>
      </c>
      <c r="Y1176" s="109">
        <f t="shared" si="109"/>
        <v>1</v>
      </c>
      <c r="AA1176" s="274" t="str">
        <f t="shared" si="110"/>
        <v/>
      </c>
      <c r="AB1176" s="275" t="str">
        <f t="shared" si="111"/>
        <v/>
      </c>
      <c r="AC1176" s="275">
        <f t="shared" si="112"/>
        <v>67232</v>
      </c>
      <c r="AD1176" s="275" t="str">
        <f t="shared" si="113"/>
        <v/>
      </c>
      <c r="AE1176" s="276">
        <f t="shared" si="114"/>
        <v>67232</v>
      </c>
    </row>
    <row r="1177" spans="2:31">
      <c r="B1177" s="227" t="s">
        <v>1984</v>
      </c>
      <c r="C1177" s="228" t="s">
        <v>1985</v>
      </c>
      <c r="D1177" s="228" t="s">
        <v>105</v>
      </c>
      <c r="E1177" s="228" t="s">
        <v>101</v>
      </c>
      <c r="F1177" s="258" t="s">
        <v>135</v>
      </c>
      <c r="G1177" s="374">
        <v>0.5</v>
      </c>
      <c r="H1177" s="377">
        <v>75129.193887474656</v>
      </c>
      <c r="I1177" s="382">
        <v>452.87898632773505</v>
      </c>
      <c r="J1177" s="349">
        <f>Table1[[#This Row],[Embellishment Area (m2)]]*Table1[[#This Row],[Construction Unit Rate ($/m)]]*Table1[[#This Row],[Embellishment Area Factor]]</f>
        <v>17012216.585689694</v>
      </c>
      <c r="K1177" s="263">
        <v>0</v>
      </c>
      <c r="L1177" s="354">
        <v>140.14546069071523</v>
      </c>
      <c r="M1177" s="101">
        <f>Table1[[#This Row],[Size of land (m2)]]*Table1[[#This Row],[Land Unit Rate ($/m2)]]</f>
        <v>0</v>
      </c>
      <c r="N1177" s="261">
        <v>2021</v>
      </c>
      <c r="O1177" s="219">
        <f>ROUND(IF(Table1[[#This Row],[Valuation Year]]=2016,(Table1[[#This Row],[Total Construction Cost ($)]]+Table1[[#This Row],[Land Value]])*('General Input Sheet'!$G$38/'General Input Sheet'!$G$43),Table1[[#This Row],[Total Construction Cost ($)]]+Table1[[#This Row],[Land Value]]),0)</f>
        <v>17012217</v>
      </c>
      <c r="P1177" s="139" t="str" cm="1">
        <f t="array" ref="P1177">_xlfn.IFS(Table1[[#This Row],[Asset Class]]&lt;&gt;"Local","y",P$11=$E1177,"y",Table1[[#This Row],[Asset Class]]="Local","")</f>
        <v>y</v>
      </c>
      <c r="Q1177" s="99" t="str" cm="1">
        <f t="array" ref="Q1177">_xlfn.IFS(Table1[[#This Row],[Asset Class]]&lt;&gt;"Local","y",Q$11=$E1177,"y",Table1[[#This Row],[Asset Class]]="Local","")</f>
        <v>y</v>
      </c>
      <c r="R1177" s="99" t="str" cm="1">
        <f t="array" ref="R1177">_xlfn.IFS(Table1[[#This Row],[Asset Class]]&lt;&gt;"Local","y",R$11=$E1177,"y",Table1[[#This Row],[Asset Class]]="Local","")</f>
        <v>y</v>
      </c>
      <c r="S1177" s="358" t="str" cm="1">
        <f t="array" ref="S1177">_xlfn.IFS(Table1[[#This Row],[Asset Class]]&lt;&gt;"Local","y",S$11=$E1177,"y",Table1[[#This Row],[Asset Class]]="Local","")</f>
        <v>y</v>
      </c>
      <c r="U1177" s="109">
        <f>IF(Table1[[#This Row],[Asset Class]]&lt;&gt;"Local",0.25,IF(P1177="y",1,""))</f>
        <v>0.25</v>
      </c>
      <c r="V1177" s="435">
        <f>IF(Table1[[#This Row],[Asset Class]]&lt;&gt;"Local",0.25,IF(Q1177="y",1,""))</f>
        <v>0.25</v>
      </c>
      <c r="W1177" s="435">
        <f>IF(Table1[[#This Row],[Asset Class]]&lt;&gt;"Local",0.25,IF(R1177="y",1,""))</f>
        <v>0.25</v>
      </c>
      <c r="X1177" s="435">
        <f>IF(Table1[[#This Row],[Asset Class]]&lt;&gt;"Local",0.25,IF(S1177="y",1,""))</f>
        <v>0.25</v>
      </c>
      <c r="Y1177" s="109">
        <f t="shared" si="109"/>
        <v>1</v>
      </c>
      <c r="AA1177" s="274">
        <f t="shared" si="110"/>
        <v>4253054.25</v>
      </c>
      <c r="AB1177" s="275">
        <f t="shared" si="111"/>
        <v>4253054.25</v>
      </c>
      <c r="AC1177" s="275">
        <f t="shared" si="112"/>
        <v>4253054.25</v>
      </c>
      <c r="AD1177" s="275">
        <f t="shared" si="113"/>
        <v>4253054.25</v>
      </c>
      <c r="AE1177" s="276">
        <f t="shared" si="114"/>
        <v>17012217</v>
      </c>
    </row>
    <row r="1178" spans="2:31">
      <c r="B1178" s="227" t="s">
        <v>1986</v>
      </c>
      <c r="C1178" s="228" t="s">
        <v>1987</v>
      </c>
      <c r="D1178" s="228" t="s">
        <v>110</v>
      </c>
      <c r="E1178" s="228" t="s">
        <v>101</v>
      </c>
      <c r="F1178" s="258" t="s">
        <v>102</v>
      </c>
      <c r="G1178" s="374">
        <v>0.5</v>
      </c>
      <c r="H1178" s="377">
        <v>8199.9800298205701</v>
      </c>
      <c r="I1178" s="382">
        <v>143.96305955739601</v>
      </c>
      <c r="J1178" s="349">
        <f>Table1[[#This Row],[Embellishment Area (m2)]]*Table1[[#This Row],[Construction Unit Rate ($/m)]]*Table1[[#This Row],[Embellishment Area Factor]]</f>
        <v>590247.10670125834</v>
      </c>
      <c r="K1178" s="263">
        <v>0</v>
      </c>
      <c r="L1178" s="354">
        <v>39.027494808321961</v>
      </c>
      <c r="M1178" s="101">
        <f>Table1[[#This Row],[Size of land (m2)]]*Table1[[#This Row],[Land Unit Rate ($/m2)]]</f>
        <v>0</v>
      </c>
      <c r="N1178" s="261">
        <v>2021</v>
      </c>
      <c r="O1178" s="219">
        <f>ROUND(IF(Table1[[#This Row],[Valuation Year]]=2016,(Table1[[#This Row],[Total Construction Cost ($)]]+Table1[[#This Row],[Land Value]])*('General Input Sheet'!$G$38/'General Input Sheet'!$G$43),Table1[[#This Row],[Total Construction Cost ($)]]+Table1[[#This Row],[Land Value]]),0)</f>
        <v>590247</v>
      </c>
      <c r="P1178" s="139" t="str" cm="1">
        <f t="array" ref="P1178">_xlfn.IFS(Table1[[#This Row],[Asset Class]]&lt;&gt;"Local","y",P$11=$E1178,"y",Table1[[#This Row],[Asset Class]]="Local","")</f>
        <v/>
      </c>
      <c r="Q1178" s="99" t="str" cm="1">
        <f t="array" ref="Q1178">_xlfn.IFS(Table1[[#This Row],[Asset Class]]&lt;&gt;"Local","y",Q$11=$E1178,"y",Table1[[#This Row],[Asset Class]]="Local","")</f>
        <v/>
      </c>
      <c r="R1178" s="99" t="str" cm="1">
        <f t="array" ref="R1178">_xlfn.IFS(Table1[[#This Row],[Asset Class]]&lt;&gt;"Local","y",R$11=$E1178,"y",Table1[[#This Row],[Asset Class]]="Local","")</f>
        <v>y</v>
      </c>
      <c r="S1178" s="358" t="str" cm="1">
        <f t="array" ref="S1178">_xlfn.IFS(Table1[[#This Row],[Asset Class]]&lt;&gt;"Local","y",S$11=$E1178,"y",Table1[[#This Row],[Asset Class]]="Local","")</f>
        <v/>
      </c>
      <c r="U1178" s="109" t="str">
        <f>IF(Table1[[#This Row],[Asset Class]]&lt;&gt;"Local",0.25,IF(P1178="y",1,""))</f>
        <v/>
      </c>
      <c r="V1178" s="435" t="str">
        <f>IF(Table1[[#This Row],[Asset Class]]&lt;&gt;"Local",0.25,IF(Q1178="y",1,""))</f>
        <v/>
      </c>
      <c r="W1178" s="435">
        <f>IF(Table1[[#This Row],[Asset Class]]&lt;&gt;"Local",0.25,IF(R1178="y",1,""))</f>
        <v>1</v>
      </c>
      <c r="X1178" s="435" t="str">
        <f>IF(Table1[[#This Row],[Asset Class]]&lt;&gt;"Local",0.25,IF(S1178="y",1,""))</f>
        <v/>
      </c>
      <c r="Y1178" s="109">
        <f t="shared" si="109"/>
        <v>1</v>
      </c>
      <c r="AA1178" s="274" t="str">
        <f t="shared" si="110"/>
        <v/>
      </c>
      <c r="AB1178" s="275" t="str">
        <f t="shared" si="111"/>
        <v/>
      </c>
      <c r="AC1178" s="275">
        <f t="shared" si="112"/>
        <v>590247</v>
      </c>
      <c r="AD1178" s="275" t="str">
        <f t="shared" si="113"/>
        <v/>
      </c>
      <c r="AE1178" s="276">
        <f t="shared" si="114"/>
        <v>590247</v>
      </c>
    </row>
    <row r="1179" spans="2:31">
      <c r="B1179" s="227" t="s">
        <v>1988</v>
      </c>
      <c r="C1179" s="228" t="s">
        <v>1989</v>
      </c>
      <c r="D1179" s="228" t="s">
        <v>105</v>
      </c>
      <c r="E1179" s="228" t="s">
        <v>113</v>
      </c>
      <c r="F1179" s="258" t="s">
        <v>102</v>
      </c>
      <c r="G1179" s="374">
        <v>0.5</v>
      </c>
      <c r="H1179" s="377">
        <v>22515.667477316209</v>
      </c>
      <c r="I1179" s="382">
        <v>566.28724924743767</v>
      </c>
      <c r="J1179" s="349">
        <f>Table1[[#This Row],[Embellishment Area (m2)]]*Table1[[#This Row],[Construction Unit Rate ($/m)]]*Table1[[#This Row],[Embellishment Area Factor]]</f>
        <v>6375167.700349695</v>
      </c>
      <c r="K1179" s="263">
        <v>0</v>
      </c>
      <c r="L1179" s="354">
        <v>75.676903388107434</v>
      </c>
      <c r="M1179" s="101">
        <f>Table1[[#This Row],[Size of land (m2)]]*Table1[[#This Row],[Land Unit Rate ($/m2)]]</f>
        <v>0</v>
      </c>
      <c r="N1179" s="261">
        <v>2021</v>
      </c>
      <c r="O1179" s="219">
        <f>ROUND(IF(Table1[[#This Row],[Valuation Year]]=2016,(Table1[[#This Row],[Total Construction Cost ($)]]+Table1[[#This Row],[Land Value]])*('General Input Sheet'!$G$38/'General Input Sheet'!$G$43),Table1[[#This Row],[Total Construction Cost ($)]]+Table1[[#This Row],[Land Value]]),0)</f>
        <v>6375168</v>
      </c>
      <c r="P1179" s="139" t="str" cm="1">
        <f t="array" ref="P1179">_xlfn.IFS(Table1[[#This Row],[Asset Class]]&lt;&gt;"Local","y",P$11=$E1179,"y",Table1[[#This Row],[Asset Class]]="Local","")</f>
        <v>y</v>
      </c>
      <c r="Q1179" s="99" t="str" cm="1">
        <f t="array" ref="Q1179">_xlfn.IFS(Table1[[#This Row],[Asset Class]]&lt;&gt;"Local","y",Q$11=$E1179,"y",Table1[[#This Row],[Asset Class]]="Local","")</f>
        <v>y</v>
      </c>
      <c r="R1179" s="99" t="str" cm="1">
        <f t="array" ref="R1179">_xlfn.IFS(Table1[[#This Row],[Asset Class]]&lt;&gt;"Local","y",R$11=$E1179,"y",Table1[[#This Row],[Asset Class]]="Local","")</f>
        <v>y</v>
      </c>
      <c r="S1179" s="358" t="str" cm="1">
        <f t="array" ref="S1179">_xlfn.IFS(Table1[[#This Row],[Asset Class]]&lt;&gt;"Local","y",S$11=$E1179,"y",Table1[[#This Row],[Asset Class]]="Local","")</f>
        <v>y</v>
      </c>
      <c r="U1179" s="109">
        <f>IF(Table1[[#This Row],[Asset Class]]&lt;&gt;"Local",0.25,IF(P1179="y",1,""))</f>
        <v>0.25</v>
      </c>
      <c r="V1179" s="435">
        <f>IF(Table1[[#This Row],[Asset Class]]&lt;&gt;"Local",0.25,IF(Q1179="y",1,""))</f>
        <v>0.25</v>
      </c>
      <c r="W1179" s="435">
        <f>IF(Table1[[#This Row],[Asset Class]]&lt;&gt;"Local",0.25,IF(R1179="y",1,""))</f>
        <v>0.25</v>
      </c>
      <c r="X1179" s="435">
        <f>IF(Table1[[#This Row],[Asset Class]]&lt;&gt;"Local",0.25,IF(S1179="y",1,""))</f>
        <v>0.25</v>
      </c>
      <c r="Y1179" s="109">
        <f t="shared" si="109"/>
        <v>1</v>
      </c>
      <c r="AA1179" s="274">
        <f t="shared" si="110"/>
        <v>1593792</v>
      </c>
      <c r="AB1179" s="275">
        <f t="shared" si="111"/>
        <v>1593792</v>
      </c>
      <c r="AC1179" s="275">
        <f t="shared" si="112"/>
        <v>1593792</v>
      </c>
      <c r="AD1179" s="275">
        <f t="shared" si="113"/>
        <v>1593792</v>
      </c>
      <c r="AE1179" s="276">
        <f t="shared" si="114"/>
        <v>6375168</v>
      </c>
    </row>
    <row r="1180" spans="2:31">
      <c r="B1180" s="227" t="s">
        <v>1990</v>
      </c>
      <c r="C1180" s="228" t="s">
        <v>1991</v>
      </c>
      <c r="D1180" s="228" t="s">
        <v>105</v>
      </c>
      <c r="E1180" s="228" t="s">
        <v>101</v>
      </c>
      <c r="F1180" s="258" t="s">
        <v>102</v>
      </c>
      <c r="G1180" s="374">
        <v>0.5</v>
      </c>
      <c r="H1180" s="377">
        <v>2737.4627655643312</v>
      </c>
      <c r="I1180" s="382">
        <v>452.87898632773505</v>
      </c>
      <c r="J1180" s="349">
        <f>Table1[[#This Row],[Embellishment Area (m2)]]*Table1[[#This Row],[Construction Unit Rate ($/m)]]*Table1[[#This Row],[Embellishment Area Factor]]</f>
        <v>619869.68118934624</v>
      </c>
      <c r="K1180" s="263">
        <v>5474.9255311286624</v>
      </c>
      <c r="L1180" s="354">
        <v>140.14546069071523</v>
      </c>
      <c r="M1180" s="101">
        <f>Table1[[#This Row],[Size of land (m2)]]*Table1[[#This Row],[Land Unit Rate ($/m2)]]</f>
        <v>767285.96080738516</v>
      </c>
      <c r="N1180" s="261">
        <v>2021</v>
      </c>
      <c r="O1180" s="219">
        <f>ROUND(IF(Table1[[#This Row],[Valuation Year]]=2016,(Table1[[#This Row],[Total Construction Cost ($)]]+Table1[[#This Row],[Land Value]])*('General Input Sheet'!$G$38/'General Input Sheet'!$G$43),Table1[[#This Row],[Total Construction Cost ($)]]+Table1[[#This Row],[Land Value]]),0)</f>
        <v>1387156</v>
      </c>
      <c r="P1180" s="139" t="str" cm="1">
        <f t="array" ref="P1180">_xlfn.IFS(Table1[[#This Row],[Asset Class]]&lt;&gt;"Local","y",P$11=$E1180,"y",Table1[[#This Row],[Asset Class]]="Local","")</f>
        <v>y</v>
      </c>
      <c r="Q1180" s="99" t="str" cm="1">
        <f t="array" ref="Q1180">_xlfn.IFS(Table1[[#This Row],[Asset Class]]&lt;&gt;"Local","y",Q$11=$E1180,"y",Table1[[#This Row],[Asset Class]]="Local","")</f>
        <v>y</v>
      </c>
      <c r="R1180" s="99" t="str" cm="1">
        <f t="array" ref="R1180">_xlfn.IFS(Table1[[#This Row],[Asset Class]]&lt;&gt;"Local","y",R$11=$E1180,"y",Table1[[#This Row],[Asset Class]]="Local","")</f>
        <v>y</v>
      </c>
      <c r="S1180" s="358" t="str" cm="1">
        <f t="array" ref="S1180">_xlfn.IFS(Table1[[#This Row],[Asset Class]]&lt;&gt;"Local","y",S$11=$E1180,"y",Table1[[#This Row],[Asset Class]]="Local","")</f>
        <v>y</v>
      </c>
      <c r="U1180" s="109">
        <f>IF(Table1[[#This Row],[Asset Class]]&lt;&gt;"Local",0.25,IF(P1180="y",1,""))</f>
        <v>0.25</v>
      </c>
      <c r="V1180" s="435">
        <f>IF(Table1[[#This Row],[Asset Class]]&lt;&gt;"Local",0.25,IF(Q1180="y",1,""))</f>
        <v>0.25</v>
      </c>
      <c r="W1180" s="435">
        <f>IF(Table1[[#This Row],[Asset Class]]&lt;&gt;"Local",0.25,IF(R1180="y",1,""))</f>
        <v>0.25</v>
      </c>
      <c r="X1180" s="435">
        <f>IF(Table1[[#This Row],[Asset Class]]&lt;&gt;"Local",0.25,IF(S1180="y",1,""))</f>
        <v>0.25</v>
      </c>
      <c r="Y1180" s="109">
        <f t="shared" si="109"/>
        <v>1</v>
      </c>
      <c r="AA1180" s="274">
        <f t="shared" si="110"/>
        <v>346789</v>
      </c>
      <c r="AB1180" s="275">
        <f t="shared" si="111"/>
        <v>346789</v>
      </c>
      <c r="AC1180" s="275">
        <f t="shared" si="112"/>
        <v>346789</v>
      </c>
      <c r="AD1180" s="275">
        <f t="shared" si="113"/>
        <v>346789</v>
      </c>
      <c r="AE1180" s="276">
        <f t="shared" si="114"/>
        <v>1387156</v>
      </c>
    </row>
    <row r="1181" spans="2:31">
      <c r="B1181" s="227" t="s">
        <v>1992</v>
      </c>
      <c r="C1181" s="228" t="s">
        <v>1993</v>
      </c>
      <c r="D1181" s="228" t="s">
        <v>105</v>
      </c>
      <c r="E1181" s="228" t="s">
        <v>113</v>
      </c>
      <c r="F1181" s="258" t="s">
        <v>691</v>
      </c>
      <c r="G1181" s="374">
        <v>0.5</v>
      </c>
      <c r="H1181" s="377">
        <v>21453.016820770346</v>
      </c>
      <c r="I1181" s="382">
        <v>566.28724924743767</v>
      </c>
      <c r="J1181" s="349">
        <f>Table1[[#This Row],[Embellishment Area (m2)]]*Table1[[#This Row],[Construction Unit Rate ($/m)]]*Table1[[#This Row],[Embellishment Area Factor]]</f>
        <v>6074284.9417465255</v>
      </c>
      <c r="K1181" s="263">
        <v>42906.033641540693</v>
      </c>
      <c r="L1181" s="354">
        <v>75.676903388107434</v>
      </c>
      <c r="M1181" s="101">
        <f>Table1[[#This Row],[Size of land (m2)]]*Table1[[#This Row],[Land Unit Rate ($/m2)]]</f>
        <v>3246995.7626577625</v>
      </c>
      <c r="N1181" s="261">
        <v>2021</v>
      </c>
      <c r="O1181" s="219">
        <f>ROUND(IF(Table1[[#This Row],[Valuation Year]]=2016,(Table1[[#This Row],[Total Construction Cost ($)]]+Table1[[#This Row],[Land Value]])*('General Input Sheet'!$G$38/'General Input Sheet'!$G$43),Table1[[#This Row],[Total Construction Cost ($)]]+Table1[[#This Row],[Land Value]]),0)</f>
        <v>9321281</v>
      </c>
      <c r="P1181" s="139" t="str" cm="1">
        <f t="array" ref="P1181">_xlfn.IFS(Table1[[#This Row],[Asset Class]]&lt;&gt;"Local","y",P$11=$E1181,"y",Table1[[#This Row],[Asset Class]]="Local","")</f>
        <v>y</v>
      </c>
      <c r="Q1181" s="99" t="str" cm="1">
        <f t="array" ref="Q1181">_xlfn.IFS(Table1[[#This Row],[Asset Class]]&lt;&gt;"Local","y",Q$11=$E1181,"y",Table1[[#This Row],[Asset Class]]="Local","")</f>
        <v>y</v>
      </c>
      <c r="R1181" s="99" t="str" cm="1">
        <f t="array" ref="R1181">_xlfn.IFS(Table1[[#This Row],[Asset Class]]&lt;&gt;"Local","y",R$11=$E1181,"y",Table1[[#This Row],[Asset Class]]="Local","")</f>
        <v>y</v>
      </c>
      <c r="S1181" s="358" t="str" cm="1">
        <f t="array" ref="S1181">_xlfn.IFS(Table1[[#This Row],[Asset Class]]&lt;&gt;"Local","y",S$11=$E1181,"y",Table1[[#This Row],[Asset Class]]="Local","")</f>
        <v>y</v>
      </c>
      <c r="U1181" s="109">
        <f>IF(Table1[[#This Row],[Asset Class]]&lt;&gt;"Local",0.25,IF(P1181="y",1,""))</f>
        <v>0.25</v>
      </c>
      <c r="V1181" s="435">
        <f>IF(Table1[[#This Row],[Asset Class]]&lt;&gt;"Local",0.25,IF(Q1181="y",1,""))</f>
        <v>0.25</v>
      </c>
      <c r="W1181" s="435">
        <f>IF(Table1[[#This Row],[Asset Class]]&lt;&gt;"Local",0.25,IF(R1181="y",1,""))</f>
        <v>0.25</v>
      </c>
      <c r="X1181" s="435">
        <f>IF(Table1[[#This Row],[Asset Class]]&lt;&gt;"Local",0.25,IF(S1181="y",1,""))</f>
        <v>0.25</v>
      </c>
      <c r="Y1181" s="109">
        <f t="shared" si="109"/>
        <v>1</v>
      </c>
      <c r="AA1181" s="274">
        <f t="shared" si="110"/>
        <v>2330320.25</v>
      </c>
      <c r="AB1181" s="275">
        <f t="shared" si="111"/>
        <v>2330320.25</v>
      </c>
      <c r="AC1181" s="275">
        <f t="shared" si="112"/>
        <v>2330320.25</v>
      </c>
      <c r="AD1181" s="275">
        <f t="shared" si="113"/>
        <v>2330320.25</v>
      </c>
      <c r="AE1181" s="276">
        <f t="shared" si="114"/>
        <v>9321281</v>
      </c>
    </row>
    <row r="1182" spans="2:31">
      <c r="B1182" s="227" t="s">
        <v>1994</v>
      </c>
      <c r="C1182" s="228" t="s">
        <v>1995</v>
      </c>
      <c r="D1182" s="228" t="s">
        <v>110</v>
      </c>
      <c r="E1182" s="228" t="s">
        <v>142</v>
      </c>
      <c r="F1182" s="258" t="s">
        <v>102</v>
      </c>
      <c r="G1182" s="374">
        <v>0.5</v>
      </c>
      <c r="H1182" s="377">
        <v>12520.017344853561</v>
      </c>
      <c r="I1182" s="382">
        <v>115.6419902144599</v>
      </c>
      <c r="J1182" s="349">
        <f>Table1[[#This Row],[Embellishment Area (m2)]]*Table1[[#This Row],[Construction Unit Rate ($/m)]]*Table1[[#This Row],[Embellishment Area Factor]]</f>
        <v>723919.86163921177</v>
      </c>
      <c r="K1182" s="263">
        <v>25040.034689707121</v>
      </c>
      <c r="L1182" s="354">
        <v>85.331826959272703</v>
      </c>
      <c r="M1182" s="101">
        <f>Table1[[#This Row],[Size of land (m2)]]*Table1[[#This Row],[Land Unit Rate ($/m2)]]</f>
        <v>2136711.907196274</v>
      </c>
      <c r="N1182" s="261">
        <v>2021</v>
      </c>
      <c r="O1182" s="219">
        <f>ROUND(IF(Table1[[#This Row],[Valuation Year]]=2016,(Table1[[#This Row],[Total Construction Cost ($)]]+Table1[[#This Row],[Land Value]])*('General Input Sheet'!$G$38/'General Input Sheet'!$G$43),Table1[[#This Row],[Total Construction Cost ($)]]+Table1[[#This Row],[Land Value]]),0)</f>
        <v>2860632</v>
      </c>
      <c r="P1182" s="139" t="str" cm="1">
        <f t="array" ref="P1182">_xlfn.IFS(Table1[[#This Row],[Asset Class]]&lt;&gt;"Local","y",P$11=$E1182,"y",Table1[[#This Row],[Asset Class]]="Local","")</f>
        <v/>
      </c>
      <c r="Q1182" s="99" t="str" cm="1">
        <f t="array" ref="Q1182">_xlfn.IFS(Table1[[#This Row],[Asset Class]]&lt;&gt;"Local","y",Q$11=$E1182,"y",Table1[[#This Row],[Asset Class]]="Local","")</f>
        <v>y</v>
      </c>
      <c r="R1182" s="99" t="str" cm="1">
        <f t="array" ref="R1182">_xlfn.IFS(Table1[[#This Row],[Asset Class]]&lt;&gt;"Local","y",R$11=$E1182,"y",Table1[[#This Row],[Asset Class]]="Local","")</f>
        <v/>
      </c>
      <c r="S1182" s="358" t="str" cm="1">
        <f t="array" ref="S1182">_xlfn.IFS(Table1[[#This Row],[Asset Class]]&lt;&gt;"Local","y",S$11=$E1182,"y",Table1[[#This Row],[Asset Class]]="Local","")</f>
        <v/>
      </c>
      <c r="U1182" s="109" t="str">
        <f>IF(Table1[[#This Row],[Asset Class]]&lt;&gt;"Local",0.25,IF(P1182="y",1,""))</f>
        <v/>
      </c>
      <c r="V1182" s="435">
        <f>IF(Table1[[#This Row],[Asset Class]]&lt;&gt;"Local",0.25,IF(Q1182="y",1,""))</f>
        <v>1</v>
      </c>
      <c r="W1182" s="435" t="str">
        <f>IF(Table1[[#This Row],[Asset Class]]&lt;&gt;"Local",0.25,IF(R1182="y",1,""))</f>
        <v/>
      </c>
      <c r="X1182" s="435" t="str">
        <f>IF(Table1[[#This Row],[Asset Class]]&lt;&gt;"Local",0.25,IF(S1182="y",1,""))</f>
        <v/>
      </c>
      <c r="Y1182" s="109">
        <f t="shared" si="109"/>
        <v>1</v>
      </c>
      <c r="AA1182" s="274" t="str">
        <f t="shared" si="110"/>
        <v/>
      </c>
      <c r="AB1182" s="275">
        <f t="shared" si="111"/>
        <v>2860632</v>
      </c>
      <c r="AC1182" s="275" t="str">
        <f t="shared" si="112"/>
        <v/>
      </c>
      <c r="AD1182" s="275" t="str">
        <f t="shared" si="113"/>
        <v/>
      </c>
      <c r="AE1182" s="276">
        <f t="shared" si="114"/>
        <v>2860632</v>
      </c>
    </row>
    <row r="1183" spans="2:31">
      <c r="B1183" s="227" t="s">
        <v>1996</v>
      </c>
      <c r="C1183" s="228" t="s">
        <v>1997</v>
      </c>
      <c r="D1183" s="228" t="s">
        <v>110</v>
      </c>
      <c r="E1183" s="228" t="s">
        <v>106</v>
      </c>
      <c r="F1183" s="258" t="s">
        <v>102</v>
      </c>
      <c r="G1183" s="374">
        <v>0.5</v>
      </c>
      <c r="H1183" s="377">
        <v>1453.504397434413</v>
      </c>
      <c r="I1183" s="382">
        <v>111.62041035606889</v>
      </c>
      <c r="J1183" s="349">
        <f>Table1[[#This Row],[Embellishment Area (m2)]]*Table1[[#This Row],[Construction Unit Rate ($/m)]]*Table1[[#This Row],[Embellishment Area Factor]]</f>
        <v>81120.378647989914</v>
      </c>
      <c r="K1183" s="263">
        <v>0</v>
      </c>
      <c r="L1183" s="354">
        <v>66.125722619436161</v>
      </c>
      <c r="M1183" s="101">
        <f>Table1[[#This Row],[Size of land (m2)]]*Table1[[#This Row],[Land Unit Rate ($/m2)]]</f>
        <v>0</v>
      </c>
      <c r="N1183" s="261">
        <v>2021</v>
      </c>
      <c r="O1183" s="219">
        <f>ROUND(IF(Table1[[#This Row],[Valuation Year]]=2016,(Table1[[#This Row],[Total Construction Cost ($)]]+Table1[[#This Row],[Land Value]])*('General Input Sheet'!$G$38/'General Input Sheet'!$G$43),Table1[[#This Row],[Total Construction Cost ($)]]+Table1[[#This Row],[Land Value]]),0)</f>
        <v>81120</v>
      </c>
      <c r="P1183" s="139" t="str" cm="1">
        <f t="array" ref="P1183">_xlfn.IFS(Table1[[#This Row],[Asset Class]]&lt;&gt;"Local","y",P$11=$E1183,"y",Table1[[#This Row],[Asset Class]]="Local","")</f>
        <v>y</v>
      </c>
      <c r="Q1183" s="99" t="str" cm="1">
        <f t="array" ref="Q1183">_xlfn.IFS(Table1[[#This Row],[Asset Class]]&lt;&gt;"Local","y",Q$11=$E1183,"y",Table1[[#This Row],[Asset Class]]="Local","")</f>
        <v/>
      </c>
      <c r="R1183" s="99" t="str" cm="1">
        <f t="array" ref="R1183">_xlfn.IFS(Table1[[#This Row],[Asset Class]]&lt;&gt;"Local","y",R$11=$E1183,"y",Table1[[#This Row],[Asset Class]]="Local","")</f>
        <v/>
      </c>
      <c r="S1183" s="358" t="str" cm="1">
        <f t="array" ref="S1183">_xlfn.IFS(Table1[[#This Row],[Asset Class]]&lt;&gt;"Local","y",S$11=$E1183,"y",Table1[[#This Row],[Asset Class]]="Local","")</f>
        <v/>
      </c>
      <c r="U1183" s="109">
        <f>IF(Table1[[#This Row],[Asset Class]]&lt;&gt;"Local",0.25,IF(P1183="y",1,""))</f>
        <v>1</v>
      </c>
      <c r="V1183" s="435" t="str">
        <f>IF(Table1[[#This Row],[Asset Class]]&lt;&gt;"Local",0.25,IF(Q1183="y",1,""))</f>
        <v/>
      </c>
      <c r="W1183" s="435" t="str">
        <f>IF(Table1[[#This Row],[Asset Class]]&lt;&gt;"Local",0.25,IF(R1183="y",1,""))</f>
        <v/>
      </c>
      <c r="X1183" s="435" t="str">
        <f>IF(Table1[[#This Row],[Asset Class]]&lt;&gt;"Local",0.25,IF(S1183="y",1,""))</f>
        <v/>
      </c>
      <c r="Y1183" s="109">
        <f t="shared" si="109"/>
        <v>1</v>
      </c>
      <c r="AA1183" s="274">
        <f t="shared" si="110"/>
        <v>81120</v>
      </c>
      <c r="AB1183" s="275" t="str">
        <f t="shared" si="111"/>
        <v/>
      </c>
      <c r="AC1183" s="275" t="str">
        <f t="shared" si="112"/>
        <v/>
      </c>
      <c r="AD1183" s="275" t="str">
        <f t="shared" si="113"/>
        <v/>
      </c>
      <c r="AE1183" s="276">
        <f t="shared" si="114"/>
        <v>81120</v>
      </c>
    </row>
    <row r="1184" spans="2:31">
      <c r="B1184" s="227" t="s">
        <v>1998</v>
      </c>
      <c r="C1184" s="228" t="s">
        <v>1999</v>
      </c>
      <c r="D1184" s="228" t="s">
        <v>110</v>
      </c>
      <c r="E1184" s="228" t="s">
        <v>106</v>
      </c>
      <c r="F1184" s="258" t="s">
        <v>107</v>
      </c>
      <c r="G1184" s="374">
        <v>0.5</v>
      </c>
      <c r="H1184" s="377">
        <v>3398.1433740264829</v>
      </c>
      <c r="I1184" s="382">
        <v>111.62041035606889</v>
      </c>
      <c r="J1184" s="349">
        <f>Table1[[#This Row],[Embellishment Area (m2)]]*Table1[[#This Row],[Construction Unit Rate ($/m)]]*Table1[[#This Row],[Embellishment Area Factor]]</f>
        <v>189651.07892879625</v>
      </c>
      <c r="K1184" s="263">
        <v>0</v>
      </c>
      <c r="L1184" s="354">
        <v>66.125722619436161</v>
      </c>
      <c r="M1184" s="101">
        <f>Table1[[#This Row],[Size of land (m2)]]*Table1[[#This Row],[Land Unit Rate ($/m2)]]</f>
        <v>0</v>
      </c>
      <c r="N1184" s="261">
        <v>2021</v>
      </c>
      <c r="O1184" s="219">
        <f>ROUND(IF(Table1[[#This Row],[Valuation Year]]=2016,(Table1[[#This Row],[Total Construction Cost ($)]]+Table1[[#This Row],[Land Value]])*('General Input Sheet'!$G$38/'General Input Sheet'!$G$43),Table1[[#This Row],[Total Construction Cost ($)]]+Table1[[#This Row],[Land Value]]),0)</f>
        <v>189651</v>
      </c>
      <c r="P1184" s="139" t="str" cm="1">
        <f t="array" ref="P1184">_xlfn.IFS(Table1[[#This Row],[Asset Class]]&lt;&gt;"Local","y",P$11=$E1184,"y",Table1[[#This Row],[Asset Class]]="Local","")</f>
        <v>y</v>
      </c>
      <c r="Q1184" s="99" t="str" cm="1">
        <f t="array" ref="Q1184">_xlfn.IFS(Table1[[#This Row],[Asset Class]]&lt;&gt;"Local","y",Q$11=$E1184,"y",Table1[[#This Row],[Asset Class]]="Local","")</f>
        <v/>
      </c>
      <c r="R1184" s="99" t="str" cm="1">
        <f t="array" ref="R1184">_xlfn.IFS(Table1[[#This Row],[Asset Class]]&lt;&gt;"Local","y",R$11=$E1184,"y",Table1[[#This Row],[Asset Class]]="Local","")</f>
        <v/>
      </c>
      <c r="S1184" s="358" t="str" cm="1">
        <f t="array" ref="S1184">_xlfn.IFS(Table1[[#This Row],[Asset Class]]&lt;&gt;"Local","y",S$11=$E1184,"y",Table1[[#This Row],[Asset Class]]="Local","")</f>
        <v/>
      </c>
      <c r="U1184" s="109">
        <f>IF(Table1[[#This Row],[Asset Class]]&lt;&gt;"Local",0.25,IF(P1184="y",1,""))</f>
        <v>1</v>
      </c>
      <c r="V1184" s="435" t="str">
        <f>IF(Table1[[#This Row],[Asset Class]]&lt;&gt;"Local",0.25,IF(Q1184="y",1,""))</f>
        <v/>
      </c>
      <c r="W1184" s="435" t="str">
        <f>IF(Table1[[#This Row],[Asset Class]]&lt;&gt;"Local",0.25,IF(R1184="y",1,""))</f>
        <v/>
      </c>
      <c r="X1184" s="435" t="str">
        <f>IF(Table1[[#This Row],[Asset Class]]&lt;&gt;"Local",0.25,IF(S1184="y",1,""))</f>
        <v/>
      </c>
      <c r="Y1184" s="109">
        <f t="shared" si="109"/>
        <v>1</v>
      </c>
      <c r="AA1184" s="274">
        <f t="shared" si="110"/>
        <v>189651</v>
      </c>
      <c r="AB1184" s="275" t="str">
        <f t="shared" si="111"/>
        <v/>
      </c>
      <c r="AC1184" s="275" t="str">
        <f t="shared" si="112"/>
        <v/>
      </c>
      <c r="AD1184" s="275" t="str">
        <f t="shared" si="113"/>
        <v/>
      </c>
      <c r="AE1184" s="276">
        <f t="shared" si="114"/>
        <v>189651</v>
      </c>
    </row>
    <row r="1185" spans="2:31">
      <c r="B1185" s="227" t="s">
        <v>2000</v>
      </c>
      <c r="C1185" s="228" t="s">
        <v>2001</v>
      </c>
      <c r="D1185" s="228" t="s">
        <v>110</v>
      </c>
      <c r="E1185" s="228" t="s">
        <v>101</v>
      </c>
      <c r="F1185" s="258" t="s">
        <v>102</v>
      </c>
      <c r="G1185" s="374">
        <v>0.5</v>
      </c>
      <c r="H1185" s="377">
        <v>2261.2134777251422</v>
      </c>
      <c r="I1185" s="382">
        <v>143.96305955739601</v>
      </c>
      <c r="J1185" s="349">
        <f>Table1[[#This Row],[Embellishment Area (m2)]]*Table1[[#This Row],[Construction Unit Rate ($/m)]]*Table1[[#This Row],[Embellishment Area Factor]]</f>
        <v>162765.60528286561</v>
      </c>
      <c r="K1185" s="263">
        <v>4522.4269554502844</v>
      </c>
      <c r="L1185" s="354">
        <v>39.027494808321961</v>
      </c>
      <c r="M1185" s="101">
        <f>Table1[[#This Row],[Size of land (m2)]]*Table1[[#This Row],[Land Unit Rate ($/m2)]]</f>
        <v>176498.99452485127</v>
      </c>
      <c r="N1185" s="261">
        <v>2021</v>
      </c>
      <c r="O1185" s="219">
        <f>ROUND(IF(Table1[[#This Row],[Valuation Year]]=2016,(Table1[[#This Row],[Total Construction Cost ($)]]+Table1[[#This Row],[Land Value]])*('General Input Sheet'!$G$38/'General Input Sheet'!$G$43),Table1[[#This Row],[Total Construction Cost ($)]]+Table1[[#This Row],[Land Value]]),0)</f>
        <v>339265</v>
      </c>
      <c r="P1185" s="139" t="str" cm="1">
        <f t="array" ref="P1185">_xlfn.IFS(Table1[[#This Row],[Asset Class]]&lt;&gt;"Local","y",P$11=$E1185,"y",Table1[[#This Row],[Asset Class]]="Local","")</f>
        <v/>
      </c>
      <c r="Q1185" s="99" t="str" cm="1">
        <f t="array" ref="Q1185">_xlfn.IFS(Table1[[#This Row],[Asset Class]]&lt;&gt;"Local","y",Q$11=$E1185,"y",Table1[[#This Row],[Asset Class]]="Local","")</f>
        <v/>
      </c>
      <c r="R1185" s="99" t="str" cm="1">
        <f t="array" ref="R1185">_xlfn.IFS(Table1[[#This Row],[Asset Class]]&lt;&gt;"Local","y",R$11=$E1185,"y",Table1[[#This Row],[Asset Class]]="Local","")</f>
        <v>y</v>
      </c>
      <c r="S1185" s="358" t="str" cm="1">
        <f t="array" ref="S1185">_xlfn.IFS(Table1[[#This Row],[Asset Class]]&lt;&gt;"Local","y",S$11=$E1185,"y",Table1[[#This Row],[Asset Class]]="Local","")</f>
        <v/>
      </c>
      <c r="U1185" s="109" t="str">
        <f>IF(Table1[[#This Row],[Asset Class]]&lt;&gt;"Local",0.25,IF(P1185="y",1,""))</f>
        <v/>
      </c>
      <c r="V1185" s="435" t="str">
        <f>IF(Table1[[#This Row],[Asset Class]]&lt;&gt;"Local",0.25,IF(Q1185="y",1,""))</f>
        <v/>
      </c>
      <c r="W1185" s="435">
        <f>IF(Table1[[#This Row],[Asset Class]]&lt;&gt;"Local",0.25,IF(R1185="y",1,""))</f>
        <v>1</v>
      </c>
      <c r="X1185" s="435" t="str">
        <f>IF(Table1[[#This Row],[Asset Class]]&lt;&gt;"Local",0.25,IF(S1185="y",1,""))</f>
        <v/>
      </c>
      <c r="Y1185" s="109">
        <f t="shared" si="109"/>
        <v>1</v>
      </c>
      <c r="AA1185" s="274" t="str">
        <f t="shared" si="110"/>
        <v/>
      </c>
      <c r="AB1185" s="275" t="str">
        <f t="shared" si="111"/>
        <v/>
      </c>
      <c r="AC1185" s="275">
        <f t="shared" si="112"/>
        <v>339265</v>
      </c>
      <c r="AD1185" s="275" t="str">
        <f t="shared" si="113"/>
        <v/>
      </c>
      <c r="AE1185" s="276">
        <f t="shared" si="114"/>
        <v>339265</v>
      </c>
    </row>
    <row r="1186" spans="2:31">
      <c r="B1186" s="227" t="s">
        <v>2002</v>
      </c>
      <c r="C1186" s="228" t="s">
        <v>2003</v>
      </c>
      <c r="D1186" s="228" t="s">
        <v>110</v>
      </c>
      <c r="E1186" s="228" t="s">
        <v>142</v>
      </c>
      <c r="F1186" s="258" t="s">
        <v>102</v>
      </c>
      <c r="G1186" s="374">
        <v>0.5</v>
      </c>
      <c r="H1186" s="377">
        <v>12321.745672000639</v>
      </c>
      <c r="I1186" s="382">
        <v>115.6419902144599</v>
      </c>
      <c r="J1186" s="349">
        <f>Table1[[#This Row],[Embellishment Area (m2)]]*Table1[[#This Row],[Construction Unit Rate ($/m)]]*Table1[[#This Row],[Embellishment Area Factor]]</f>
        <v>712455.59621328081</v>
      </c>
      <c r="K1186" s="263">
        <v>0</v>
      </c>
      <c r="L1186" s="354">
        <v>85.331826959272703</v>
      </c>
      <c r="M1186" s="101">
        <f>Table1[[#This Row],[Size of land (m2)]]*Table1[[#This Row],[Land Unit Rate ($/m2)]]</f>
        <v>0</v>
      </c>
      <c r="N1186" s="261">
        <v>2021</v>
      </c>
      <c r="O1186" s="219">
        <f>ROUND(IF(Table1[[#This Row],[Valuation Year]]=2016,(Table1[[#This Row],[Total Construction Cost ($)]]+Table1[[#This Row],[Land Value]])*('General Input Sheet'!$G$38/'General Input Sheet'!$G$43),Table1[[#This Row],[Total Construction Cost ($)]]+Table1[[#This Row],[Land Value]]),0)</f>
        <v>712456</v>
      </c>
      <c r="P1186" s="139" t="str" cm="1">
        <f t="array" ref="P1186">_xlfn.IFS(Table1[[#This Row],[Asset Class]]&lt;&gt;"Local","y",P$11=$E1186,"y",Table1[[#This Row],[Asset Class]]="Local","")</f>
        <v/>
      </c>
      <c r="Q1186" s="99" t="str" cm="1">
        <f t="array" ref="Q1186">_xlfn.IFS(Table1[[#This Row],[Asset Class]]&lt;&gt;"Local","y",Q$11=$E1186,"y",Table1[[#This Row],[Asset Class]]="Local","")</f>
        <v>y</v>
      </c>
      <c r="R1186" s="99" t="str" cm="1">
        <f t="array" ref="R1186">_xlfn.IFS(Table1[[#This Row],[Asset Class]]&lt;&gt;"Local","y",R$11=$E1186,"y",Table1[[#This Row],[Asset Class]]="Local","")</f>
        <v/>
      </c>
      <c r="S1186" s="358" t="str" cm="1">
        <f t="array" ref="S1186">_xlfn.IFS(Table1[[#This Row],[Asset Class]]&lt;&gt;"Local","y",S$11=$E1186,"y",Table1[[#This Row],[Asset Class]]="Local","")</f>
        <v/>
      </c>
      <c r="U1186" s="109" t="str">
        <f>IF(Table1[[#This Row],[Asset Class]]&lt;&gt;"Local",0.25,IF(P1186="y",1,""))</f>
        <v/>
      </c>
      <c r="V1186" s="435">
        <f>IF(Table1[[#This Row],[Asset Class]]&lt;&gt;"Local",0.25,IF(Q1186="y",1,""))</f>
        <v>1</v>
      </c>
      <c r="W1186" s="435" t="str">
        <f>IF(Table1[[#This Row],[Asset Class]]&lt;&gt;"Local",0.25,IF(R1186="y",1,""))</f>
        <v/>
      </c>
      <c r="X1186" s="435" t="str">
        <f>IF(Table1[[#This Row],[Asset Class]]&lt;&gt;"Local",0.25,IF(S1186="y",1,""))</f>
        <v/>
      </c>
      <c r="Y1186" s="109">
        <f t="shared" si="109"/>
        <v>1</v>
      </c>
      <c r="AA1186" s="274" t="str">
        <f t="shared" si="110"/>
        <v/>
      </c>
      <c r="AB1186" s="275">
        <f t="shared" si="111"/>
        <v>712456</v>
      </c>
      <c r="AC1186" s="275" t="str">
        <f t="shared" si="112"/>
        <v/>
      </c>
      <c r="AD1186" s="275" t="str">
        <f t="shared" si="113"/>
        <v/>
      </c>
      <c r="AE1186" s="276">
        <f t="shared" si="114"/>
        <v>712456</v>
      </c>
    </row>
    <row r="1187" spans="2:31">
      <c r="B1187" s="227" t="s">
        <v>2002</v>
      </c>
      <c r="C1187" s="228" t="s">
        <v>2004</v>
      </c>
      <c r="D1187" s="228" t="s">
        <v>110</v>
      </c>
      <c r="E1187" s="228" t="s">
        <v>142</v>
      </c>
      <c r="F1187" s="258" t="s">
        <v>135</v>
      </c>
      <c r="G1187" s="374">
        <v>0.5</v>
      </c>
      <c r="H1187" s="377">
        <v>1191.7495813597941</v>
      </c>
      <c r="I1187" s="382">
        <v>115.6419902144599</v>
      </c>
      <c r="J1187" s="349">
        <f>Table1[[#This Row],[Embellishment Area (m2)]]*Table1[[#This Row],[Construction Unit Rate ($/m)]]*Table1[[#This Row],[Embellishment Area Factor]]</f>
        <v>68908.146712847985</v>
      </c>
      <c r="K1187" s="263">
        <v>0</v>
      </c>
      <c r="L1187" s="354">
        <v>85.331826959272703</v>
      </c>
      <c r="M1187" s="101">
        <f>Table1[[#This Row],[Size of land (m2)]]*Table1[[#This Row],[Land Unit Rate ($/m2)]]</f>
        <v>0</v>
      </c>
      <c r="N1187" s="261">
        <v>2021</v>
      </c>
      <c r="O1187" s="219">
        <f>ROUND(IF(Table1[[#This Row],[Valuation Year]]=2016,(Table1[[#This Row],[Total Construction Cost ($)]]+Table1[[#This Row],[Land Value]])*('General Input Sheet'!$G$38/'General Input Sheet'!$G$43),Table1[[#This Row],[Total Construction Cost ($)]]+Table1[[#This Row],[Land Value]]),0)</f>
        <v>68908</v>
      </c>
      <c r="P1187" s="139" t="str" cm="1">
        <f t="array" ref="P1187">_xlfn.IFS(Table1[[#This Row],[Asset Class]]&lt;&gt;"Local","y",P$11=$E1187,"y",Table1[[#This Row],[Asset Class]]="Local","")</f>
        <v/>
      </c>
      <c r="Q1187" s="99" t="str" cm="1">
        <f t="array" ref="Q1187">_xlfn.IFS(Table1[[#This Row],[Asset Class]]&lt;&gt;"Local","y",Q$11=$E1187,"y",Table1[[#This Row],[Asset Class]]="Local","")</f>
        <v>y</v>
      </c>
      <c r="R1187" s="99" t="str" cm="1">
        <f t="array" ref="R1187">_xlfn.IFS(Table1[[#This Row],[Asset Class]]&lt;&gt;"Local","y",R$11=$E1187,"y",Table1[[#This Row],[Asset Class]]="Local","")</f>
        <v/>
      </c>
      <c r="S1187" s="358" t="str" cm="1">
        <f t="array" ref="S1187">_xlfn.IFS(Table1[[#This Row],[Asset Class]]&lt;&gt;"Local","y",S$11=$E1187,"y",Table1[[#This Row],[Asset Class]]="Local","")</f>
        <v/>
      </c>
      <c r="U1187" s="109" t="str">
        <f>IF(Table1[[#This Row],[Asset Class]]&lt;&gt;"Local",0.25,IF(P1187="y",1,""))</f>
        <v/>
      </c>
      <c r="V1187" s="435">
        <f>IF(Table1[[#This Row],[Asset Class]]&lt;&gt;"Local",0.25,IF(Q1187="y",1,""))</f>
        <v>1</v>
      </c>
      <c r="W1187" s="435" t="str">
        <f>IF(Table1[[#This Row],[Asset Class]]&lt;&gt;"Local",0.25,IF(R1187="y",1,""))</f>
        <v/>
      </c>
      <c r="X1187" s="435" t="str">
        <f>IF(Table1[[#This Row],[Asset Class]]&lt;&gt;"Local",0.25,IF(S1187="y",1,""))</f>
        <v/>
      </c>
      <c r="Y1187" s="109">
        <f t="shared" si="109"/>
        <v>1</v>
      </c>
      <c r="AA1187" s="274" t="str">
        <f t="shared" si="110"/>
        <v/>
      </c>
      <c r="AB1187" s="275">
        <f t="shared" si="111"/>
        <v>68908</v>
      </c>
      <c r="AC1187" s="275" t="str">
        <f t="shared" si="112"/>
        <v/>
      </c>
      <c r="AD1187" s="275" t="str">
        <f t="shared" si="113"/>
        <v/>
      </c>
      <c r="AE1187" s="276">
        <f t="shared" si="114"/>
        <v>68908</v>
      </c>
    </row>
    <row r="1188" spans="2:31">
      <c r="B1188" s="227" t="s">
        <v>2005</v>
      </c>
      <c r="C1188" s="228" t="s">
        <v>2006</v>
      </c>
      <c r="D1188" s="228" t="s">
        <v>105</v>
      </c>
      <c r="E1188" s="228" t="s">
        <v>101</v>
      </c>
      <c r="F1188" s="258" t="s">
        <v>130</v>
      </c>
      <c r="G1188" s="374">
        <v>0.5</v>
      </c>
      <c r="H1188" s="377">
        <v>8605.1013551520755</v>
      </c>
      <c r="I1188" s="382">
        <v>452.87898632773505</v>
      </c>
      <c r="J1188" s="349">
        <f>Table1[[#This Row],[Embellishment Area (m2)]]*Table1[[#This Row],[Construction Unit Rate ($/m)]]*Table1[[#This Row],[Embellishment Area Factor]]</f>
        <v>1948534.7894843456</v>
      </c>
      <c r="K1188" s="263">
        <v>0</v>
      </c>
      <c r="L1188" s="354">
        <v>140.14546069071523</v>
      </c>
      <c r="M1188" s="101">
        <f>Table1[[#This Row],[Size of land (m2)]]*Table1[[#This Row],[Land Unit Rate ($/m2)]]</f>
        <v>0</v>
      </c>
      <c r="N1188" s="261">
        <v>2021</v>
      </c>
      <c r="O1188" s="219">
        <f>ROUND(IF(Table1[[#This Row],[Valuation Year]]=2016,(Table1[[#This Row],[Total Construction Cost ($)]]+Table1[[#This Row],[Land Value]])*('General Input Sheet'!$G$38/'General Input Sheet'!$G$43),Table1[[#This Row],[Total Construction Cost ($)]]+Table1[[#This Row],[Land Value]]),0)</f>
        <v>1948535</v>
      </c>
      <c r="P1188" s="139" t="str" cm="1">
        <f t="array" ref="P1188">_xlfn.IFS(Table1[[#This Row],[Asset Class]]&lt;&gt;"Local","y",P$11=$E1188,"y",Table1[[#This Row],[Asset Class]]="Local","")</f>
        <v>y</v>
      </c>
      <c r="Q1188" s="99" t="str" cm="1">
        <f t="array" ref="Q1188">_xlfn.IFS(Table1[[#This Row],[Asset Class]]&lt;&gt;"Local","y",Q$11=$E1188,"y",Table1[[#This Row],[Asset Class]]="Local","")</f>
        <v>y</v>
      </c>
      <c r="R1188" s="99" t="str" cm="1">
        <f t="array" ref="R1188">_xlfn.IFS(Table1[[#This Row],[Asset Class]]&lt;&gt;"Local","y",R$11=$E1188,"y",Table1[[#This Row],[Asset Class]]="Local","")</f>
        <v>y</v>
      </c>
      <c r="S1188" s="358" t="str" cm="1">
        <f t="array" ref="S1188">_xlfn.IFS(Table1[[#This Row],[Asset Class]]&lt;&gt;"Local","y",S$11=$E1188,"y",Table1[[#This Row],[Asset Class]]="Local","")</f>
        <v>y</v>
      </c>
      <c r="U1188" s="109">
        <f>IF(Table1[[#This Row],[Asset Class]]&lt;&gt;"Local",0.25,IF(P1188="y",1,""))</f>
        <v>0.25</v>
      </c>
      <c r="V1188" s="435">
        <f>IF(Table1[[#This Row],[Asset Class]]&lt;&gt;"Local",0.25,IF(Q1188="y",1,""))</f>
        <v>0.25</v>
      </c>
      <c r="W1188" s="435">
        <f>IF(Table1[[#This Row],[Asset Class]]&lt;&gt;"Local",0.25,IF(R1188="y",1,""))</f>
        <v>0.25</v>
      </c>
      <c r="X1188" s="435">
        <f>IF(Table1[[#This Row],[Asset Class]]&lt;&gt;"Local",0.25,IF(S1188="y",1,""))</f>
        <v>0.25</v>
      </c>
      <c r="Y1188" s="109">
        <f t="shared" si="109"/>
        <v>1</v>
      </c>
      <c r="AA1188" s="274">
        <f t="shared" si="110"/>
        <v>487133.75</v>
      </c>
      <c r="AB1188" s="275">
        <f t="shared" si="111"/>
        <v>487133.75</v>
      </c>
      <c r="AC1188" s="275">
        <f t="shared" si="112"/>
        <v>487133.75</v>
      </c>
      <c r="AD1188" s="275">
        <f t="shared" si="113"/>
        <v>487133.75</v>
      </c>
      <c r="AE1188" s="276">
        <f t="shared" si="114"/>
        <v>1948535</v>
      </c>
    </row>
    <row r="1189" spans="2:31">
      <c r="B1189" s="227" t="s">
        <v>2007</v>
      </c>
      <c r="C1189" s="228" t="s">
        <v>2008</v>
      </c>
      <c r="D1189" s="228" t="s">
        <v>105</v>
      </c>
      <c r="E1189" s="228" t="s">
        <v>106</v>
      </c>
      <c r="F1189" s="258" t="s">
        <v>107</v>
      </c>
      <c r="G1189" s="374">
        <v>0.5</v>
      </c>
      <c r="H1189" s="377">
        <v>11692.81382829967</v>
      </c>
      <c r="I1189" s="382">
        <v>295.91815694928124</v>
      </c>
      <c r="J1189" s="349">
        <f>Table1[[#This Row],[Embellishment Area (m2)]]*Table1[[#This Row],[Construction Unit Rate ($/m)]]*Table1[[#This Row],[Embellishment Area Factor]]</f>
        <v>1730057.9588107539</v>
      </c>
      <c r="K1189" s="263">
        <v>23385.627656599339</v>
      </c>
      <c r="L1189" s="354">
        <v>157.26221918381682</v>
      </c>
      <c r="M1189" s="101">
        <f>Table1[[#This Row],[Size of land (m2)]]*Table1[[#This Row],[Land Unit Rate ($/m2)]]</f>
        <v>3677675.7022832539</v>
      </c>
      <c r="N1189" s="261">
        <v>2021</v>
      </c>
      <c r="O1189" s="219">
        <f>ROUND(IF(Table1[[#This Row],[Valuation Year]]=2016,(Table1[[#This Row],[Total Construction Cost ($)]]+Table1[[#This Row],[Land Value]])*('General Input Sheet'!$G$38/'General Input Sheet'!$G$43),Table1[[#This Row],[Total Construction Cost ($)]]+Table1[[#This Row],[Land Value]]),0)</f>
        <v>5407734</v>
      </c>
      <c r="P1189" s="139" t="str" cm="1">
        <f t="array" ref="P1189">_xlfn.IFS(Table1[[#This Row],[Asset Class]]&lt;&gt;"Local","y",P$11=$E1189,"y",Table1[[#This Row],[Asset Class]]="Local","")</f>
        <v>y</v>
      </c>
      <c r="Q1189" s="99" t="str" cm="1">
        <f t="array" ref="Q1189">_xlfn.IFS(Table1[[#This Row],[Asset Class]]&lt;&gt;"Local","y",Q$11=$E1189,"y",Table1[[#This Row],[Asset Class]]="Local","")</f>
        <v>y</v>
      </c>
      <c r="R1189" s="99" t="str" cm="1">
        <f t="array" ref="R1189">_xlfn.IFS(Table1[[#This Row],[Asset Class]]&lt;&gt;"Local","y",R$11=$E1189,"y",Table1[[#This Row],[Asset Class]]="Local","")</f>
        <v>y</v>
      </c>
      <c r="S1189" s="358" t="str" cm="1">
        <f t="array" ref="S1189">_xlfn.IFS(Table1[[#This Row],[Asset Class]]&lt;&gt;"Local","y",S$11=$E1189,"y",Table1[[#This Row],[Asset Class]]="Local","")</f>
        <v>y</v>
      </c>
      <c r="U1189" s="109">
        <f>IF(Table1[[#This Row],[Asset Class]]&lt;&gt;"Local",0.25,IF(P1189="y",1,""))</f>
        <v>0.25</v>
      </c>
      <c r="V1189" s="435">
        <f>IF(Table1[[#This Row],[Asset Class]]&lt;&gt;"Local",0.25,IF(Q1189="y",1,""))</f>
        <v>0.25</v>
      </c>
      <c r="W1189" s="435">
        <f>IF(Table1[[#This Row],[Asset Class]]&lt;&gt;"Local",0.25,IF(R1189="y",1,""))</f>
        <v>0.25</v>
      </c>
      <c r="X1189" s="435">
        <f>IF(Table1[[#This Row],[Asset Class]]&lt;&gt;"Local",0.25,IF(S1189="y",1,""))</f>
        <v>0.25</v>
      </c>
      <c r="Y1189" s="109">
        <f t="shared" si="109"/>
        <v>1</v>
      </c>
      <c r="AA1189" s="274">
        <f t="shared" si="110"/>
        <v>1351933.5</v>
      </c>
      <c r="AB1189" s="275">
        <f t="shared" si="111"/>
        <v>1351933.5</v>
      </c>
      <c r="AC1189" s="275">
        <f t="shared" si="112"/>
        <v>1351933.5</v>
      </c>
      <c r="AD1189" s="275">
        <f t="shared" si="113"/>
        <v>1351933.5</v>
      </c>
      <c r="AE1189" s="276">
        <f t="shared" si="114"/>
        <v>5407734</v>
      </c>
    </row>
    <row r="1190" spans="2:31">
      <c r="B1190" s="227" t="s">
        <v>2007</v>
      </c>
      <c r="C1190" s="228" t="s">
        <v>2009</v>
      </c>
      <c r="D1190" s="228" t="s">
        <v>105</v>
      </c>
      <c r="E1190" s="228" t="s">
        <v>106</v>
      </c>
      <c r="F1190" s="258" t="s">
        <v>107</v>
      </c>
      <c r="G1190" s="374">
        <v>0.5</v>
      </c>
      <c r="H1190" s="377">
        <v>6546.0855231513751</v>
      </c>
      <c r="I1190" s="382">
        <v>295.91815694928124</v>
      </c>
      <c r="J1190" s="349">
        <f>Table1[[#This Row],[Embellishment Area (m2)]]*Table1[[#This Row],[Construction Unit Rate ($/m)]]*Table1[[#This Row],[Embellishment Area Factor]]</f>
        <v>968552.78162166325</v>
      </c>
      <c r="K1190" s="263">
        <v>13092.17104630275</v>
      </c>
      <c r="L1190" s="354">
        <v>157.26221918381682</v>
      </c>
      <c r="M1190" s="101">
        <f>Table1[[#This Row],[Size of land (m2)]]*Table1[[#This Row],[Land Unit Rate ($/m2)]]</f>
        <v>2058903.8726756836</v>
      </c>
      <c r="N1190" s="261">
        <v>2021</v>
      </c>
      <c r="O1190" s="219">
        <f>ROUND(IF(Table1[[#This Row],[Valuation Year]]=2016,(Table1[[#This Row],[Total Construction Cost ($)]]+Table1[[#This Row],[Land Value]])*('General Input Sheet'!$G$38/'General Input Sheet'!$G$43),Table1[[#This Row],[Total Construction Cost ($)]]+Table1[[#This Row],[Land Value]]),0)</f>
        <v>3027457</v>
      </c>
      <c r="P1190" s="139" t="str" cm="1">
        <f t="array" ref="P1190">_xlfn.IFS(Table1[[#This Row],[Asset Class]]&lt;&gt;"Local","y",P$11=$E1190,"y",Table1[[#This Row],[Asset Class]]="Local","")</f>
        <v>y</v>
      </c>
      <c r="Q1190" s="99" t="str" cm="1">
        <f t="array" ref="Q1190">_xlfn.IFS(Table1[[#This Row],[Asset Class]]&lt;&gt;"Local","y",Q$11=$E1190,"y",Table1[[#This Row],[Asset Class]]="Local","")</f>
        <v>y</v>
      </c>
      <c r="R1190" s="99" t="str" cm="1">
        <f t="array" ref="R1190">_xlfn.IFS(Table1[[#This Row],[Asset Class]]&lt;&gt;"Local","y",R$11=$E1190,"y",Table1[[#This Row],[Asset Class]]="Local","")</f>
        <v>y</v>
      </c>
      <c r="S1190" s="358" t="str" cm="1">
        <f t="array" ref="S1190">_xlfn.IFS(Table1[[#This Row],[Asset Class]]&lt;&gt;"Local","y",S$11=$E1190,"y",Table1[[#This Row],[Asset Class]]="Local","")</f>
        <v>y</v>
      </c>
      <c r="U1190" s="109">
        <f>IF(Table1[[#This Row],[Asset Class]]&lt;&gt;"Local",0.25,IF(P1190="y",1,""))</f>
        <v>0.25</v>
      </c>
      <c r="V1190" s="435">
        <f>IF(Table1[[#This Row],[Asset Class]]&lt;&gt;"Local",0.25,IF(Q1190="y",1,""))</f>
        <v>0.25</v>
      </c>
      <c r="W1190" s="435">
        <f>IF(Table1[[#This Row],[Asset Class]]&lt;&gt;"Local",0.25,IF(R1190="y",1,""))</f>
        <v>0.25</v>
      </c>
      <c r="X1190" s="435">
        <f>IF(Table1[[#This Row],[Asset Class]]&lt;&gt;"Local",0.25,IF(S1190="y",1,""))</f>
        <v>0.25</v>
      </c>
      <c r="Y1190" s="109">
        <f t="shared" si="109"/>
        <v>1</v>
      </c>
      <c r="AA1190" s="274">
        <f t="shared" si="110"/>
        <v>756864.25</v>
      </c>
      <c r="AB1190" s="275">
        <f t="shared" si="111"/>
        <v>756864.25</v>
      </c>
      <c r="AC1190" s="275">
        <f t="shared" si="112"/>
        <v>756864.25</v>
      </c>
      <c r="AD1190" s="275">
        <f t="shared" si="113"/>
        <v>756864.25</v>
      </c>
      <c r="AE1190" s="276">
        <f t="shared" si="114"/>
        <v>3027457</v>
      </c>
    </row>
    <row r="1191" spans="2:31">
      <c r="B1191" s="227" t="s">
        <v>2007</v>
      </c>
      <c r="C1191" s="228" t="s">
        <v>2010</v>
      </c>
      <c r="D1191" s="228" t="s">
        <v>105</v>
      </c>
      <c r="E1191" s="228" t="s">
        <v>106</v>
      </c>
      <c r="F1191" s="258" t="s">
        <v>102</v>
      </c>
      <c r="G1191" s="374">
        <v>0.5</v>
      </c>
      <c r="H1191" s="377">
        <v>111355.75506021309</v>
      </c>
      <c r="I1191" s="382">
        <v>295.91815694928124</v>
      </c>
      <c r="J1191" s="349">
        <f>Table1[[#This Row],[Embellishment Area (m2)]]*Table1[[#This Row],[Construction Unit Rate ($/m)]]*Table1[[#This Row],[Embellishment Area Factor]]</f>
        <v>16476094.901556928</v>
      </c>
      <c r="K1191" s="263">
        <v>222711.51012042619</v>
      </c>
      <c r="L1191" s="354">
        <v>157.26221918381682</v>
      </c>
      <c r="M1191" s="101">
        <f>Table1[[#This Row],[Size of land (m2)]]*Table1[[#This Row],[Land Unit Rate ($/m2)]]</f>
        <v>35024106.319317304</v>
      </c>
      <c r="N1191" s="261">
        <v>2021</v>
      </c>
      <c r="O1191" s="219">
        <f>ROUND(IF(Table1[[#This Row],[Valuation Year]]=2016,(Table1[[#This Row],[Total Construction Cost ($)]]+Table1[[#This Row],[Land Value]])*('General Input Sheet'!$G$38/'General Input Sheet'!$G$43),Table1[[#This Row],[Total Construction Cost ($)]]+Table1[[#This Row],[Land Value]]),0)</f>
        <v>51500201</v>
      </c>
      <c r="P1191" s="139" t="str" cm="1">
        <f t="array" ref="P1191">_xlfn.IFS(Table1[[#This Row],[Asset Class]]&lt;&gt;"Local","y",P$11=$E1191,"y",Table1[[#This Row],[Asset Class]]="Local","")</f>
        <v>y</v>
      </c>
      <c r="Q1191" s="99" t="str" cm="1">
        <f t="array" ref="Q1191">_xlfn.IFS(Table1[[#This Row],[Asset Class]]&lt;&gt;"Local","y",Q$11=$E1191,"y",Table1[[#This Row],[Asset Class]]="Local","")</f>
        <v>y</v>
      </c>
      <c r="R1191" s="99" t="str" cm="1">
        <f t="array" ref="R1191">_xlfn.IFS(Table1[[#This Row],[Asset Class]]&lt;&gt;"Local","y",R$11=$E1191,"y",Table1[[#This Row],[Asset Class]]="Local","")</f>
        <v>y</v>
      </c>
      <c r="S1191" s="358" t="str" cm="1">
        <f t="array" ref="S1191">_xlfn.IFS(Table1[[#This Row],[Asset Class]]&lt;&gt;"Local","y",S$11=$E1191,"y",Table1[[#This Row],[Asset Class]]="Local","")</f>
        <v>y</v>
      </c>
      <c r="U1191" s="109">
        <f>IF(Table1[[#This Row],[Asset Class]]&lt;&gt;"Local",0.25,IF(P1191="y",1,""))</f>
        <v>0.25</v>
      </c>
      <c r="V1191" s="435">
        <f>IF(Table1[[#This Row],[Asset Class]]&lt;&gt;"Local",0.25,IF(Q1191="y",1,""))</f>
        <v>0.25</v>
      </c>
      <c r="W1191" s="435">
        <f>IF(Table1[[#This Row],[Asset Class]]&lt;&gt;"Local",0.25,IF(R1191="y",1,""))</f>
        <v>0.25</v>
      </c>
      <c r="X1191" s="435">
        <f>IF(Table1[[#This Row],[Asset Class]]&lt;&gt;"Local",0.25,IF(S1191="y",1,""))</f>
        <v>0.25</v>
      </c>
      <c r="Y1191" s="109">
        <f t="shared" si="109"/>
        <v>1</v>
      </c>
      <c r="AA1191" s="274">
        <f t="shared" si="110"/>
        <v>12875050.25</v>
      </c>
      <c r="AB1191" s="275">
        <f t="shared" si="111"/>
        <v>12875050.25</v>
      </c>
      <c r="AC1191" s="275">
        <f t="shared" si="112"/>
        <v>12875050.25</v>
      </c>
      <c r="AD1191" s="275">
        <f t="shared" si="113"/>
        <v>12875050.25</v>
      </c>
      <c r="AE1191" s="276">
        <f t="shared" si="114"/>
        <v>51500201</v>
      </c>
    </row>
    <row r="1192" spans="2:31">
      <c r="B1192" s="227" t="s">
        <v>2011</v>
      </c>
      <c r="C1192" s="228" t="s">
        <v>2012</v>
      </c>
      <c r="D1192" s="228" t="s">
        <v>110</v>
      </c>
      <c r="E1192" s="228" t="s">
        <v>101</v>
      </c>
      <c r="F1192" s="258" t="s">
        <v>102</v>
      </c>
      <c r="G1192" s="374">
        <v>0.5</v>
      </c>
      <c r="H1192" s="378">
        <v>1116.4221354202959</v>
      </c>
      <c r="I1192" s="382">
        <v>143.96305955739601</v>
      </c>
      <c r="J1192" s="349">
        <f>Table1[[#This Row],[Embellishment Area (m2)]]*Table1[[#This Row],[Construction Unit Rate ($/m)]]*Table1[[#This Row],[Embellishment Area Factor]]</f>
        <v>80361.773186353646</v>
      </c>
      <c r="K1192" s="263">
        <v>0</v>
      </c>
      <c r="L1192" s="354">
        <v>39.027494808321961</v>
      </c>
      <c r="M1192" s="101">
        <f>Table1[[#This Row],[Size of land (m2)]]*Table1[[#This Row],[Land Unit Rate ($/m2)]]</f>
        <v>0</v>
      </c>
      <c r="N1192" s="261">
        <v>2021</v>
      </c>
      <c r="O1192" s="101">
        <f>ROUND(IF(Table1[[#This Row],[Valuation Year]]=2016,(Table1[[#This Row],[Total Construction Cost ($)]]+Table1[[#This Row],[Land Value]])*('General Input Sheet'!$G$38/'General Input Sheet'!$G$43),Table1[[#This Row],[Total Construction Cost ($)]]+Table1[[#This Row],[Land Value]]),0)</f>
        <v>80362</v>
      </c>
      <c r="P1192" s="139" t="str" cm="1">
        <f t="array" ref="P1192">_xlfn.IFS(Table1[[#This Row],[Asset Class]]&lt;&gt;"Local","y",P$11=$E1192,"y",Table1[[#This Row],[Asset Class]]="Local","")</f>
        <v/>
      </c>
      <c r="Q1192" s="99" t="str" cm="1">
        <f t="array" ref="Q1192">_xlfn.IFS(Table1[[#This Row],[Asset Class]]&lt;&gt;"Local","y",Q$11=$E1192,"y",Table1[[#This Row],[Asset Class]]="Local","")</f>
        <v/>
      </c>
      <c r="R1192" s="99" t="str" cm="1">
        <f t="array" ref="R1192">_xlfn.IFS(Table1[[#This Row],[Asset Class]]&lt;&gt;"Local","y",R$11=$E1192,"y",Table1[[#This Row],[Asset Class]]="Local","")</f>
        <v>y</v>
      </c>
      <c r="S1192" s="358" t="str" cm="1">
        <f t="array" ref="S1192">_xlfn.IFS(Table1[[#This Row],[Asset Class]]&lt;&gt;"Local","y",S$11=$E1192,"y",Table1[[#This Row],[Asset Class]]="Local","")</f>
        <v/>
      </c>
      <c r="U1192" s="109" t="str">
        <f>IF(Table1[[#This Row],[Asset Class]]&lt;&gt;"Local",0.25,IF(P1192="y",1,""))</f>
        <v/>
      </c>
      <c r="V1192" s="435" t="str">
        <f>IF(Table1[[#This Row],[Asset Class]]&lt;&gt;"Local",0.25,IF(Q1192="y",1,""))</f>
        <v/>
      </c>
      <c r="W1192" s="435">
        <f>IF(Table1[[#This Row],[Asset Class]]&lt;&gt;"Local",0.25,IF(R1192="y",1,""))</f>
        <v>1</v>
      </c>
      <c r="X1192" s="435" t="str">
        <f>IF(Table1[[#This Row],[Asset Class]]&lt;&gt;"Local",0.25,IF(S1192="y",1,""))</f>
        <v/>
      </c>
      <c r="Y1192" s="109">
        <f t="shared" si="109"/>
        <v>1</v>
      </c>
      <c r="AA1192" s="274" t="str">
        <f t="shared" si="110"/>
        <v/>
      </c>
      <c r="AB1192" s="275" t="str">
        <f t="shared" si="111"/>
        <v/>
      </c>
      <c r="AC1192" s="275">
        <f t="shared" si="112"/>
        <v>80362</v>
      </c>
      <c r="AD1192" s="275" t="str">
        <f t="shared" si="113"/>
        <v/>
      </c>
      <c r="AE1192" s="276">
        <f t="shared" si="114"/>
        <v>80362</v>
      </c>
    </row>
    <row r="1193" spans="2:31">
      <c r="B1193" s="227" t="s">
        <v>2013</v>
      </c>
      <c r="C1193" s="228" t="s">
        <v>2014</v>
      </c>
      <c r="D1193" s="228" t="s">
        <v>105</v>
      </c>
      <c r="E1193" s="228" t="s">
        <v>106</v>
      </c>
      <c r="F1193" s="258" t="s">
        <v>107</v>
      </c>
      <c r="G1193" s="374">
        <v>0.5</v>
      </c>
      <c r="H1193" s="377">
        <v>31690.584066741241</v>
      </c>
      <c r="I1193" s="382">
        <v>295.91815694928124</v>
      </c>
      <c r="J1193" s="349">
        <f>Table1[[#This Row],[Embellishment Area (m2)]]*Table1[[#This Row],[Construction Unit Rate ($/m)]]*Table1[[#This Row],[Embellishment Area Factor]]</f>
        <v>4688909.6148381634</v>
      </c>
      <c r="K1193" s="263">
        <v>63381.168133482483</v>
      </c>
      <c r="L1193" s="354">
        <v>157.26221918381682</v>
      </c>
      <c r="M1193" s="101">
        <f>Table1[[#This Row],[Size of land (m2)]]*Table1[[#This Row],[Land Unit Rate ($/m2)]]</f>
        <v>9967463.1551340688</v>
      </c>
      <c r="N1193" s="261">
        <v>2021</v>
      </c>
      <c r="O1193" s="219">
        <f>ROUND(IF(Table1[[#This Row],[Valuation Year]]=2016,(Table1[[#This Row],[Total Construction Cost ($)]]+Table1[[#This Row],[Land Value]])*('General Input Sheet'!$G$38/'General Input Sheet'!$G$43),Table1[[#This Row],[Total Construction Cost ($)]]+Table1[[#This Row],[Land Value]]),0)</f>
        <v>14656373</v>
      </c>
      <c r="P1193" s="139" t="str" cm="1">
        <f t="array" ref="P1193">_xlfn.IFS(Table1[[#This Row],[Asset Class]]&lt;&gt;"Local","y",P$11=$E1193,"y",Table1[[#This Row],[Asset Class]]="Local","")</f>
        <v>y</v>
      </c>
      <c r="Q1193" s="99" t="str" cm="1">
        <f t="array" ref="Q1193">_xlfn.IFS(Table1[[#This Row],[Asset Class]]&lt;&gt;"Local","y",Q$11=$E1193,"y",Table1[[#This Row],[Asset Class]]="Local","")</f>
        <v>y</v>
      </c>
      <c r="R1193" s="99" t="str" cm="1">
        <f t="array" ref="R1193">_xlfn.IFS(Table1[[#This Row],[Asset Class]]&lt;&gt;"Local","y",R$11=$E1193,"y",Table1[[#This Row],[Asset Class]]="Local","")</f>
        <v>y</v>
      </c>
      <c r="S1193" s="358" t="str" cm="1">
        <f t="array" ref="S1193">_xlfn.IFS(Table1[[#This Row],[Asset Class]]&lt;&gt;"Local","y",S$11=$E1193,"y",Table1[[#This Row],[Asset Class]]="Local","")</f>
        <v>y</v>
      </c>
      <c r="U1193" s="109">
        <f>IF(Table1[[#This Row],[Asset Class]]&lt;&gt;"Local",0.25,IF(P1193="y",1,""))</f>
        <v>0.25</v>
      </c>
      <c r="V1193" s="435">
        <f>IF(Table1[[#This Row],[Asset Class]]&lt;&gt;"Local",0.25,IF(Q1193="y",1,""))</f>
        <v>0.25</v>
      </c>
      <c r="W1193" s="435">
        <f>IF(Table1[[#This Row],[Asset Class]]&lt;&gt;"Local",0.25,IF(R1193="y",1,""))</f>
        <v>0.25</v>
      </c>
      <c r="X1193" s="435">
        <f>IF(Table1[[#This Row],[Asset Class]]&lt;&gt;"Local",0.25,IF(S1193="y",1,""))</f>
        <v>0.25</v>
      </c>
      <c r="Y1193" s="109">
        <f t="shared" si="109"/>
        <v>1</v>
      </c>
      <c r="AA1193" s="274">
        <f t="shared" si="110"/>
        <v>3664093.25</v>
      </c>
      <c r="AB1193" s="275">
        <f t="shared" si="111"/>
        <v>3664093.25</v>
      </c>
      <c r="AC1193" s="275">
        <f t="shared" si="112"/>
        <v>3664093.25</v>
      </c>
      <c r="AD1193" s="275">
        <f t="shared" si="113"/>
        <v>3664093.25</v>
      </c>
      <c r="AE1193" s="276">
        <f t="shared" si="114"/>
        <v>14656373</v>
      </c>
    </row>
    <row r="1194" spans="2:31">
      <c r="B1194" s="227" t="s">
        <v>2013</v>
      </c>
      <c r="C1194" s="228" t="s">
        <v>2015</v>
      </c>
      <c r="D1194" s="228" t="s">
        <v>105</v>
      </c>
      <c r="E1194" s="228" t="s">
        <v>106</v>
      </c>
      <c r="F1194" s="258" t="s">
        <v>102</v>
      </c>
      <c r="G1194" s="374">
        <v>0.5</v>
      </c>
      <c r="H1194" s="377">
        <v>15955.127277440164</v>
      </c>
      <c r="I1194" s="382">
        <v>295.91815694928124</v>
      </c>
      <c r="J1194" s="349">
        <f>Table1[[#This Row],[Embellishment Area (m2)]]*Table1[[#This Row],[Construction Unit Rate ($/m)]]*Table1[[#This Row],[Embellishment Area Factor]]</f>
        <v>2360705.9289156483</v>
      </c>
      <c r="K1194" s="263">
        <v>31910.254554880328</v>
      </c>
      <c r="L1194" s="354">
        <v>157.26221918381682</v>
      </c>
      <c r="M1194" s="101">
        <f>Table1[[#This Row],[Size of land (m2)]]*Table1[[#This Row],[Land Unit Rate ($/m2)]]</f>
        <v>5018277.4460209794</v>
      </c>
      <c r="N1194" s="261">
        <v>2021</v>
      </c>
      <c r="O1194" s="219">
        <f>ROUND(IF(Table1[[#This Row],[Valuation Year]]=2016,(Table1[[#This Row],[Total Construction Cost ($)]]+Table1[[#This Row],[Land Value]])*('General Input Sheet'!$G$38/'General Input Sheet'!$G$43),Table1[[#This Row],[Total Construction Cost ($)]]+Table1[[#This Row],[Land Value]]),0)</f>
        <v>7378983</v>
      </c>
      <c r="P1194" s="139" t="str" cm="1">
        <f t="array" ref="P1194">_xlfn.IFS(Table1[[#This Row],[Asset Class]]&lt;&gt;"Local","y",P$11=$E1194,"y",Table1[[#This Row],[Asset Class]]="Local","")</f>
        <v>y</v>
      </c>
      <c r="Q1194" s="99" t="str" cm="1">
        <f t="array" ref="Q1194">_xlfn.IFS(Table1[[#This Row],[Asset Class]]&lt;&gt;"Local","y",Q$11=$E1194,"y",Table1[[#This Row],[Asset Class]]="Local","")</f>
        <v>y</v>
      </c>
      <c r="R1194" s="99" t="str" cm="1">
        <f t="array" ref="R1194">_xlfn.IFS(Table1[[#This Row],[Asset Class]]&lt;&gt;"Local","y",R$11=$E1194,"y",Table1[[#This Row],[Asset Class]]="Local","")</f>
        <v>y</v>
      </c>
      <c r="S1194" s="358" t="str" cm="1">
        <f t="array" ref="S1194">_xlfn.IFS(Table1[[#This Row],[Asset Class]]&lt;&gt;"Local","y",S$11=$E1194,"y",Table1[[#This Row],[Asset Class]]="Local","")</f>
        <v>y</v>
      </c>
      <c r="U1194" s="109">
        <f>IF(Table1[[#This Row],[Asset Class]]&lt;&gt;"Local",0.25,IF(P1194="y",1,""))</f>
        <v>0.25</v>
      </c>
      <c r="V1194" s="435">
        <f>IF(Table1[[#This Row],[Asset Class]]&lt;&gt;"Local",0.25,IF(Q1194="y",1,""))</f>
        <v>0.25</v>
      </c>
      <c r="W1194" s="435">
        <f>IF(Table1[[#This Row],[Asset Class]]&lt;&gt;"Local",0.25,IF(R1194="y",1,""))</f>
        <v>0.25</v>
      </c>
      <c r="X1194" s="435">
        <f>IF(Table1[[#This Row],[Asset Class]]&lt;&gt;"Local",0.25,IF(S1194="y",1,""))</f>
        <v>0.25</v>
      </c>
      <c r="Y1194" s="109">
        <f t="shared" si="109"/>
        <v>1</v>
      </c>
      <c r="AA1194" s="274">
        <f t="shared" si="110"/>
        <v>1844745.75</v>
      </c>
      <c r="AB1194" s="275">
        <f t="shared" si="111"/>
        <v>1844745.75</v>
      </c>
      <c r="AC1194" s="275">
        <f t="shared" si="112"/>
        <v>1844745.75</v>
      </c>
      <c r="AD1194" s="275">
        <f t="shared" si="113"/>
        <v>1844745.75</v>
      </c>
      <c r="AE1194" s="276">
        <f t="shared" si="114"/>
        <v>7378983</v>
      </c>
    </row>
    <row r="1195" spans="2:31">
      <c r="B1195" s="227" t="s">
        <v>2013</v>
      </c>
      <c r="C1195" s="228" t="s">
        <v>2016</v>
      </c>
      <c r="D1195" s="228" t="s">
        <v>105</v>
      </c>
      <c r="E1195" s="228" t="s">
        <v>106</v>
      </c>
      <c r="F1195" s="258" t="s">
        <v>107</v>
      </c>
      <c r="G1195" s="374">
        <v>0.5</v>
      </c>
      <c r="H1195" s="377">
        <v>20279.106868407838</v>
      </c>
      <c r="I1195" s="382">
        <v>295.91815694928124</v>
      </c>
      <c r="J1195" s="349">
        <f>Table1[[#This Row],[Embellishment Area (m2)]]*Table1[[#This Row],[Construction Unit Rate ($/m)]]*Table1[[#This Row],[Embellishment Area Factor]]</f>
        <v>3000477.9645383791</v>
      </c>
      <c r="K1195" s="263">
        <v>40558.213736815676</v>
      </c>
      <c r="L1195" s="354">
        <v>157.26221918381682</v>
      </c>
      <c r="M1195" s="101">
        <f>Table1[[#This Row],[Size of land (m2)]]*Table1[[#This Row],[Land Unit Rate ($/m2)]]</f>
        <v>6378274.6983831972</v>
      </c>
      <c r="N1195" s="261">
        <v>2021</v>
      </c>
      <c r="O1195" s="219">
        <f>ROUND(IF(Table1[[#This Row],[Valuation Year]]=2016,(Table1[[#This Row],[Total Construction Cost ($)]]+Table1[[#This Row],[Land Value]])*('General Input Sheet'!$G$38/'General Input Sheet'!$G$43),Table1[[#This Row],[Total Construction Cost ($)]]+Table1[[#This Row],[Land Value]]),0)</f>
        <v>9378753</v>
      </c>
      <c r="P1195" s="139" t="str" cm="1">
        <f t="array" ref="P1195">_xlfn.IFS(Table1[[#This Row],[Asset Class]]&lt;&gt;"Local","y",P$11=$E1195,"y",Table1[[#This Row],[Asset Class]]="Local","")</f>
        <v>y</v>
      </c>
      <c r="Q1195" s="99" t="str" cm="1">
        <f t="array" ref="Q1195">_xlfn.IFS(Table1[[#This Row],[Asset Class]]&lt;&gt;"Local","y",Q$11=$E1195,"y",Table1[[#This Row],[Asset Class]]="Local","")</f>
        <v>y</v>
      </c>
      <c r="R1195" s="99" t="str" cm="1">
        <f t="array" ref="R1195">_xlfn.IFS(Table1[[#This Row],[Asset Class]]&lt;&gt;"Local","y",R$11=$E1195,"y",Table1[[#This Row],[Asset Class]]="Local","")</f>
        <v>y</v>
      </c>
      <c r="S1195" s="358" t="str" cm="1">
        <f t="array" ref="S1195">_xlfn.IFS(Table1[[#This Row],[Asset Class]]&lt;&gt;"Local","y",S$11=$E1195,"y",Table1[[#This Row],[Asset Class]]="Local","")</f>
        <v>y</v>
      </c>
      <c r="U1195" s="109">
        <f>IF(Table1[[#This Row],[Asset Class]]&lt;&gt;"Local",0.25,IF(P1195="y",1,""))</f>
        <v>0.25</v>
      </c>
      <c r="V1195" s="435">
        <f>IF(Table1[[#This Row],[Asset Class]]&lt;&gt;"Local",0.25,IF(Q1195="y",1,""))</f>
        <v>0.25</v>
      </c>
      <c r="W1195" s="435">
        <f>IF(Table1[[#This Row],[Asset Class]]&lt;&gt;"Local",0.25,IF(R1195="y",1,""))</f>
        <v>0.25</v>
      </c>
      <c r="X1195" s="435">
        <f>IF(Table1[[#This Row],[Asset Class]]&lt;&gt;"Local",0.25,IF(S1195="y",1,""))</f>
        <v>0.25</v>
      </c>
      <c r="Y1195" s="109">
        <f t="shared" si="109"/>
        <v>1</v>
      </c>
      <c r="AA1195" s="274">
        <f t="shared" si="110"/>
        <v>2344688.25</v>
      </c>
      <c r="AB1195" s="275">
        <f t="shared" si="111"/>
        <v>2344688.25</v>
      </c>
      <c r="AC1195" s="275">
        <f t="shared" si="112"/>
        <v>2344688.25</v>
      </c>
      <c r="AD1195" s="275">
        <f t="shared" si="113"/>
        <v>2344688.25</v>
      </c>
      <c r="AE1195" s="276">
        <f t="shared" si="114"/>
        <v>9378753</v>
      </c>
    </row>
    <row r="1196" spans="2:31">
      <c r="B1196" s="227" t="s">
        <v>2017</v>
      </c>
      <c r="C1196" s="228" t="s">
        <v>2018</v>
      </c>
      <c r="D1196" s="228" t="s">
        <v>110</v>
      </c>
      <c r="E1196" s="228" t="s">
        <v>106</v>
      </c>
      <c r="F1196" s="258" t="s">
        <v>102</v>
      </c>
      <c r="G1196" s="374">
        <v>0.5</v>
      </c>
      <c r="H1196" s="377">
        <v>2682.7300483342642</v>
      </c>
      <c r="I1196" s="382">
        <v>111.62041035606889</v>
      </c>
      <c r="J1196" s="349">
        <f>Table1[[#This Row],[Embellishment Area (m2)]]*Table1[[#This Row],[Construction Unit Rate ($/m)]]*Table1[[#This Row],[Embellishment Area Factor]]</f>
        <v>149723.71443481353</v>
      </c>
      <c r="K1196" s="263">
        <v>5365.4600966685284</v>
      </c>
      <c r="L1196" s="354">
        <v>66.125722619436161</v>
      </c>
      <c r="M1196" s="101">
        <f>Table1[[#This Row],[Size of land (m2)]]*Table1[[#This Row],[Land Unit Rate ($/m2)]]</f>
        <v>354794.92607795622</v>
      </c>
      <c r="N1196" s="261">
        <v>2021</v>
      </c>
      <c r="O1196" s="219">
        <f>ROUND(IF(Table1[[#This Row],[Valuation Year]]=2016,(Table1[[#This Row],[Total Construction Cost ($)]]+Table1[[#This Row],[Land Value]])*('General Input Sheet'!$G$38/'General Input Sheet'!$G$43),Table1[[#This Row],[Total Construction Cost ($)]]+Table1[[#This Row],[Land Value]]),0)</f>
        <v>504519</v>
      </c>
      <c r="P1196" s="139" t="str" cm="1">
        <f t="array" ref="P1196">_xlfn.IFS(Table1[[#This Row],[Asset Class]]&lt;&gt;"Local","y",P$11=$E1196,"y",Table1[[#This Row],[Asset Class]]="Local","")</f>
        <v>y</v>
      </c>
      <c r="Q1196" s="99" t="str" cm="1">
        <f t="array" ref="Q1196">_xlfn.IFS(Table1[[#This Row],[Asset Class]]&lt;&gt;"Local","y",Q$11=$E1196,"y",Table1[[#This Row],[Asset Class]]="Local","")</f>
        <v/>
      </c>
      <c r="R1196" s="99" t="str" cm="1">
        <f t="array" ref="R1196">_xlfn.IFS(Table1[[#This Row],[Asset Class]]&lt;&gt;"Local","y",R$11=$E1196,"y",Table1[[#This Row],[Asset Class]]="Local","")</f>
        <v/>
      </c>
      <c r="S1196" s="358" t="str" cm="1">
        <f t="array" ref="S1196">_xlfn.IFS(Table1[[#This Row],[Asset Class]]&lt;&gt;"Local","y",S$11=$E1196,"y",Table1[[#This Row],[Asset Class]]="Local","")</f>
        <v/>
      </c>
      <c r="U1196" s="109">
        <f>IF(Table1[[#This Row],[Asset Class]]&lt;&gt;"Local",0.25,IF(P1196="y",1,""))</f>
        <v>1</v>
      </c>
      <c r="V1196" s="435" t="str">
        <f>IF(Table1[[#This Row],[Asset Class]]&lt;&gt;"Local",0.25,IF(Q1196="y",1,""))</f>
        <v/>
      </c>
      <c r="W1196" s="435" t="str">
        <f>IF(Table1[[#This Row],[Asset Class]]&lt;&gt;"Local",0.25,IF(R1196="y",1,""))</f>
        <v/>
      </c>
      <c r="X1196" s="435" t="str">
        <f>IF(Table1[[#This Row],[Asset Class]]&lt;&gt;"Local",0.25,IF(S1196="y",1,""))</f>
        <v/>
      </c>
      <c r="Y1196" s="109">
        <f t="shared" si="109"/>
        <v>1</v>
      </c>
      <c r="AA1196" s="274">
        <f t="shared" si="110"/>
        <v>504519</v>
      </c>
      <c r="AB1196" s="275" t="str">
        <f t="shared" si="111"/>
        <v/>
      </c>
      <c r="AC1196" s="275" t="str">
        <f t="shared" si="112"/>
        <v/>
      </c>
      <c r="AD1196" s="275" t="str">
        <f t="shared" si="113"/>
        <v/>
      </c>
      <c r="AE1196" s="276">
        <f t="shared" si="114"/>
        <v>504519</v>
      </c>
    </row>
    <row r="1197" spans="2:31">
      <c r="B1197" s="227" t="s">
        <v>2017</v>
      </c>
      <c r="C1197" s="228" t="s">
        <v>2019</v>
      </c>
      <c r="D1197" s="228" t="s">
        <v>110</v>
      </c>
      <c r="E1197" s="228" t="s">
        <v>106</v>
      </c>
      <c r="F1197" s="258" t="s">
        <v>102</v>
      </c>
      <c r="G1197" s="374">
        <v>0.5</v>
      </c>
      <c r="H1197" s="377">
        <v>2071.9294458209902</v>
      </c>
      <c r="I1197" s="382">
        <v>111.62041035606889</v>
      </c>
      <c r="J1197" s="349">
        <f>Table1[[#This Row],[Embellishment Area (m2)]]*Table1[[#This Row],[Construction Unit Rate ($/m)]]*Table1[[#This Row],[Embellishment Area Factor]]</f>
        <v>115634.80748568066</v>
      </c>
      <c r="K1197" s="263">
        <v>4143.8588916419803</v>
      </c>
      <c r="L1197" s="354">
        <v>66.125722619436161</v>
      </c>
      <c r="M1197" s="101">
        <f>Table1[[#This Row],[Size of land (m2)]]*Table1[[#This Row],[Land Unit Rate ($/m2)]]</f>
        <v>274015.66364280175</v>
      </c>
      <c r="N1197" s="261">
        <v>2021</v>
      </c>
      <c r="O1197" s="219">
        <f>ROUND(IF(Table1[[#This Row],[Valuation Year]]=2016,(Table1[[#This Row],[Total Construction Cost ($)]]+Table1[[#This Row],[Land Value]])*('General Input Sheet'!$G$38/'General Input Sheet'!$G$43),Table1[[#This Row],[Total Construction Cost ($)]]+Table1[[#This Row],[Land Value]]),0)</f>
        <v>389650</v>
      </c>
      <c r="P1197" s="139" t="str" cm="1">
        <f t="array" ref="P1197">_xlfn.IFS(Table1[[#This Row],[Asset Class]]&lt;&gt;"Local","y",P$11=$E1197,"y",Table1[[#This Row],[Asset Class]]="Local","")</f>
        <v>y</v>
      </c>
      <c r="Q1197" s="99" t="str" cm="1">
        <f t="array" ref="Q1197">_xlfn.IFS(Table1[[#This Row],[Asset Class]]&lt;&gt;"Local","y",Q$11=$E1197,"y",Table1[[#This Row],[Asset Class]]="Local","")</f>
        <v/>
      </c>
      <c r="R1197" s="99" t="str" cm="1">
        <f t="array" ref="R1197">_xlfn.IFS(Table1[[#This Row],[Asset Class]]&lt;&gt;"Local","y",R$11=$E1197,"y",Table1[[#This Row],[Asset Class]]="Local","")</f>
        <v/>
      </c>
      <c r="S1197" s="358" t="str" cm="1">
        <f t="array" ref="S1197">_xlfn.IFS(Table1[[#This Row],[Asset Class]]&lt;&gt;"Local","y",S$11=$E1197,"y",Table1[[#This Row],[Asset Class]]="Local","")</f>
        <v/>
      </c>
      <c r="U1197" s="109">
        <f>IF(Table1[[#This Row],[Asset Class]]&lt;&gt;"Local",0.25,IF(P1197="y",1,""))</f>
        <v>1</v>
      </c>
      <c r="V1197" s="435" t="str">
        <f>IF(Table1[[#This Row],[Asset Class]]&lt;&gt;"Local",0.25,IF(Q1197="y",1,""))</f>
        <v/>
      </c>
      <c r="W1197" s="435" t="str">
        <f>IF(Table1[[#This Row],[Asset Class]]&lt;&gt;"Local",0.25,IF(R1197="y",1,""))</f>
        <v/>
      </c>
      <c r="X1197" s="435" t="str">
        <f>IF(Table1[[#This Row],[Asset Class]]&lt;&gt;"Local",0.25,IF(S1197="y",1,""))</f>
        <v/>
      </c>
      <c r="Y1197" s="109">
        <f t="shared" si="109"/>
        <v>1</v>
      </c>
      <c r="AA1197" s="274">
        <f t="shared" si="110"/>
        <v>389650</v>
      </c>
      <c r="AB1197" s="275" t="str">
        <f t="shared" si="111"/>
        <v/>
      </c>
      <c r="AC1197" s="275" t="str">
        <f t="shared" si="112"/>
        <v/>
      </c>
      <c r="AD1197" s="275" t="str">
        <f t="shared" si="113"/>
        <v/>
      </c>
      <c r="AE1197" s="276">
        <f t="shared" si="114"/>
        <v>389650</v>
      </c>
    </row>
    <row r="1198" spans="2:31">
      <c r="B1198" s="227" t="s">
        <v>2020</v>
      </c>
      <c r="C1198" s="228" t="s">
        <v>2021</v>
      </c>
      <c r="D1198" s="228" t="s">
        <v>105</v>
      </c>
      <c r="E1198" s="228" t="s">
        <v>142</v>
      </c>
      <c r="F1198" s="258" t="s">
        <v>102</v>
      </c>
      <c r="G1198" s="374">
        <v>0.5</v>
      </c>
      <c r="H1198" s="377">
        <v>9202.0649869498557</v>
      </c>
      <c r="I1198" s="382">
        <v>406.79298511948269</v>
      </c>
      <c r="J1198" s="349">
        <f>Table1[[#This Row],[Embellishment Area (m2)]]*Table1[[#This Row],[Construction Unit Rate ($/m)]]*Table1[[#This Row],[Embellishment Area Factor]]</f>
        <v>1871667.7426524027</v>
      </c>
      <c r="K1198" s="263">
        <v>0</v>
      </c>
      <c r="L1198" s="354">
        <v>77.249060510664719</v>
      </c>
      <c r="M1198" s="101">
        <f>Table1[[#This Row],[Size of land (m2)]]*Table1[[#This Row],[Land Unit Rate ($/m2)]]</f>
        <v>0</v>
      </c>
      <c r="N1198" s="261">
        <v>2021</v>
      </c>
      <c r="O1198" s="219">
        <f>ROUND(IF(Table1[[#This Row],[Valuation Year]]=2016,(Table1[[#This Row],[Total Construction Cost ($)]]+Table1[[#This Row],[Land Value]])*('General Input Sheet'!$G$38/'General Input Sheet'!$G$43),Table1[[#This Row],[Total Construction Cost ($)]]+Table1[[#This Row],[Land Value]]),0)</f>
        <v>1871668</v>
      </c>
      <c r="P1198" s="139" t="str" cm="1">
        <f t="array" ref="P1198">_xlfn.IFS(Table1[[#This Row],[Asset Class]]&lt;&gt;"Local","y",P$11=$E1198,"y",Table1[[#This Row],[Asset Class]]="Local","")</f>
        <v>y</v>
      </c>
      <c r="Q1198" s="99" t="str" cm="1">
        <f t="array" ref="Q1198">_xlfn.IFS(Table1[[#This Row],[Asset Class]]&lt;&gt;"Local","y",Q$11=$E1198,"y",Table1[[#This Row],[Asset Class]]="Local","")</f>
        <v>y</v>
      </c>
      <c r="R1198" s="99" t="str" cm="1">
        <f t="array" ref="R1198">_xlfn.IFS(Table1[[#This Row],[Asset Class]]&lt;&gt;"Local","y",R$11=$E1198,"y",Table1[[#This Row],[Asset Class]]="Local","")</f>
        <v>y</v>
      </c>
      <c r="S1198" s="358" t="str" cm="1">
        <f t="array" ref="S1198">_xlfn.IFS(Table1[[#This Row],[Asset Class]]&lt;&gt;"Local","y",S$11=$E1198,"y",Table1[[#This Row],[Asset Class]]="Local","")</f>
        <v>y</v>
      </c>
      <c r="U1198" s="109">
        <f>IF(Table1[[#This Row],[Asset Class]]&lt;&gt;"Local",0.25,IF(P1198="y",1,""))</f>
        <v>0.25</v>
      </c>
      <c r="V1198" s="435">
        <f>IF(Table1[[#This Row],[Asset Class]]&lt;&gt;"Local",0.25,IF(Q1198="y",1,""))</f>
        <v>0.25</v>
      </c>
      <c r="W1198" s="435">
        <f>IF(Table1[[#This Row],[Asset Class]]&lt;&gt;"Local",0.25,IF(R1198="y",1,""))</f>
        <v>0.25</v>
      </c>
      <c r="X1198" s="435">
        <f>IF(Table1[[#This Row],[Asset Class]]&lt;&gt;"Local",0.25,IF(S1198="y",1,""))</f>
        <v>0.25</v>
      </c>
      <c r="Y1198" s="109">
        <f t="shared" si="109"/>
        <v>1</v>
      </c>
      <c r="AA1198" s="274">
        <f t="shared" si="110"/>
        <v>467917</v>
      </c>
      <c r="AB1198" s="275">
        <f t="shared" si="111"/>
        <v>467917</v>
      </c>
      <c r="AC1198" s="275">
        <f t="shared" si="112"/>
        <v>467917</v>
      </c>
      <c r="AD1198" s="275">
        <f t="shared" si="113"/>
        <v>467917</v>
      </c>
      <c r="AE1198" s="276">
        <f t="shared" si="114"/>
        <v>1871668</v>
      </c>
    </row>
    <row r="1199" spans="2:31">
      <c r="B1199" s="227" t="s">
        <v>2022</v>
      </c>
      <c r="C1199" s="228" t="s">
        <v>2023</v>
      </c>
      <c r="D1199" s="228" t="s">
        <v>110</v>
      </c>
      <c r="E1199" s="228" t="s">
        <v>142</v>
      </c>
      <c r="F1199" s="258" t="s">
        <v>107</v>
      </c>
      <c r="G1199" s="374">
        <v>0.5</v>
      </c>
      <c r="H1199" s="377">
        <v>12792.50154754442</v>
      </c>
      <c r="I1199" s="382">
        <v>115.6419902144599</v>
      </c>
      <c r="J1199" s="349">
        <f>Table1[[#This Row],[Embellishment Area (m2)]]*Table1[[#This Row],[Construction Unit Rate ($/m)]]*Table1[[#This Row],[Embellishment Area Factor]]</f>
        <v>739675.16938979737</v>
      </c>
      <c r="K1199" s="263">
        <v>0</v>
      </c>
      <c r="L1199" s="354">
        <v>85.331826959272703</v>
      </c>
      <c r="M1199" s="101">
        <f>Table1[[#This Row],[Size of land (m2)]]*Table1[[#This Row],[Land Unit Rate ($/m2)]]</f>
        <v>0</v>
      </c>
      <c r="N1199" s="261">
        <v>2021</v>
      </c>
      <c r="O1199" s="219">
        <f>ROUND(IF(Table1[[#This Row],[Valuation Year]]=2016,(Table1[[#This Row],[Total Construction Cost ($)]]+Table1[[#This Row],[Land Value]])*('General Input Sheet'!$G$38/'General Input Sheet'!$G$43),Table1[[#This Row],[Total Construction Cost ($)]]+Table1[[#This Row],[Land Value]]),0)</f>
        <v>739675</v>
      </c>
      <c r="P1199" s="139" t="str" cm="1">
        <f t="array" ref="P1199">_xlfn.IFS(Table1[[#This Row],[Asset Class]]&lt;&gt;"Local","y",P$11=$E1199,"y",Table1[[#This Row],[Asset Class]]="Local","")</f>
        <v/>
      </c>
      <c r="Q1199" s="99" t="str" cm="1">
        <f t="array" ref="Q1199">_xlfn.IFS(Table1[[#This Row],[Asset Class]]&lt;&gt;"Local","y",Q$11=$E1199,"y",Table1[[#This Row],[Asset Class]]="Local","")</f>
        <v>y</v>
      </c>
      <c r="R1199" s="99" t="str" cm="1">
        <f t="array" ref="R1199">_xlfn.IFS(Table1[[#This Row],[Asset Class]]&lt;&gt;"Local","y",R$11=$E1199,"y",Table1[[#This Row],[Asset Class]]="Local","")</f>
        <v/>
      </c>
      <c r="S1199" s="358" t="str" cm="1">
        <f t="array" ref="S1199">_xlfn.IFS(Table1[[#This Row],[Asset Class]]&lt;&gt;"Local","y",S$11=$E1199,"y",Table1[[#This Row],[Asset Class]]="Local","")</f>
        <v/>
      </c>
      <c r="U1199" s="109" t="str">
        <f>IF(Table1[[#This Row],[Asset Class]]&lt;&gt;"Local",0.25,IF(P1199="y",1,""))</f>
        <v/>
      </c>
      <c r="V1199" s="435">
        <f>IF(Table1[[#This Row],[Asset Class]]&lt;&gt;"Local",0.25,IF(Q1199="y",1,""))</f>
        <v>1</v>
      </c>
      <c r="W1199" s="435" t="str">
        <f>IF(Table1[[#This Row],[Asset Class]]&lt;&gt;"Local",0.25,IF(R1199="y",1,""))</f>
        <v/>
      </c>
      <c r="X1199" s="435" t="str">
        <f>IF(Table1[[#This Row],[Asset Class]]&lt;&gt;"Local",0.25,IF(S1199="y",1,""))</f>
        <v/>
      </c>
      <c r="Y1199" s="109">
        <f t="shared" si="109"/>
        <v>1</v>
      </c>
      <c r="AA1199" s="274" t="str">
        <f t="shared" si="110"/>
        <v/>
      </c>
      <c r="AB1199" s="275">
        <f t="shared" si="111"/>
        <v>739675</v>
      </c>
      <c r="AC1199" s="275" t="str">
        <f t="shared" si="112"/>
        <v/>
      </c>
      <c r="AD1199" s="275" t="str">
        <f t="shared" si="113"/>
        <v/>
      </c>
      <c r="AE1199" s="276">
        <f t="shared" si="114"/>
        <v>739675</v>
      </c>
    </row>
    <row r="1200" spans="2:31">
      <c r="B1200" s="227" t="s">
        <v>2024</v>
      </c>
      <c r="C1200" s="228" t="s">
        <v>2025</v>
      </c>
      <c r="D1200" s="228" t="s">
        <v>110</v>
      </c>
      <c r="E1200" s="228" t="s">
        <v>106</v>
      </c>
      <c r="F1200" s="258" t="s">
        <v>102</v>
      </c>
      <c r="G1200" s="374">
        <v>0.5</v>
      </c>
      <c r="H1200" s="377">
        <v>3538.119041947924</v>
      </c>
      <c r="I1200" s="382">
        <v>111.62041035606889</v>
      </c>
      <c r="J1200" s="349">
        <f>Table1[[#This Row],[Embellishment Area (m2)]]*Table1[[#This Row],[Construction Unit Rate ($/m)]]*Table1[[#This Row],[Embellishment Area Factor]]</f>
        <v>197463.1496754243</v>
      </c>
      <c r="K1200" s="263">
        <v>0</v>
      </c>
      <c r="L1200" s="354">
        <v>66.125722619436161</v>
      </c>
      <c r="M1200" s="101">
        <f>Table1[[#This Row],[Size of land (m2)]]*Table1[[#This Row],[Land Unit Rate ($/m2)]]</f>
        <v>0</v>
      </c>
      <c r="N1200" s="261">
        <v>2021</v>
      </c>
      <c r="O1200" s="219">
        <f>ROUND(IF(Table1[[#This Row],[Valuation Year]]=2016,(Table1[[#This Row],[Total Construction Cost ($)]]+Table1[[#This Row],[Land Value]])*('General Input Sheet'!$G$38/'General Input Sheet'!$G$43),Table1[[#This Row],[Total Construction Cost ($)]]+Table1[[#This Row],[Land Value]]),0)</f>
        <v>197463</v>
      </c>
      <c r="P1200" s="139" t="str" cm="1">
        <f t="array" ref="P1200">_xlfn.IFS(Table1[[#This Row],[Asset Class]]&lt;&gt;"Local","y",P$11=$E1200,"y",Table1[[#This Row],[Asset Class]]="Local","")</f>
        <v>y</v>
      </c>
      <c r="Q1200" s="99" t="str" cm="1">
        <f t="array" ref="Q1200">_xlfn.IFS(Table1[[#This Row],[Asset Class]]&lt;&gt;"Local","y",Q$11=$E1200,"y",Table1[[#This Row],[Asset Class]]="Local","")</f>
        <v/>
      </c>
      <c r="R1200" s="99" t="str" cm="1">
        <f t="array" ref="R1200">_xlfn.IFS(Table1[[#This Row],[Asset Class]]&lt;&gt;"Local","y",R$11=$E1200,"y",Table1[[#This Row],[Asset Class]]="Local","")</f>
        <v/>
      </c>
      <c r="S1200" s="358" t="str" cm="1">
        <f t="array" ref="S1200">_xlfn.IFS(Table1[[#This Row],[Asset Class]]&lt;&gt;"Local","y",S$11=$E1200,"y",Table1[[#This Row],[Asset Class]]="Local","")</f>
        <v/>
      </c>
      <c r="U1200" s="109">
        <f>IF(Table1[[#This Row],[Asset Class]]&lt;&gt;"Local",0.25,IF(P1200="y",1,""))</f>
        <v>1</v>
      </c>
      <c r="V1200" s="435" t="str">
        <f>IF(Table1[[#This Row],[Asset Class]]&lt;&gt;"Local",0.25,IF(Q1200="y",1,""))</f>
        <v/>
      </c>
      <c r="W1200" s="435" t="str">
        <f>IF(Table1[[#This Row],[Asset Class]]&lt;&gt;"Local",0.25,IF(R1200="y",1,""))</f>
        <v/>
      </c>
      <c r="X1200" s="435" t="str">
        <f>IF(Table1[[#This Row],[Asset Class]]&lt;&gt;"Local",0.25,IF(S1200="y",1,""))</f>
        <v/>
      </c>
      <c r="Y1200" s="109">
        <f t="shared" si="109"/>
        <v>1</v>
      </c>
      <c r="AA1200" s="274">
        <f t="shared" si="110"/>
        <v>197463</v>
      </c>
      <c r="AB1200" s="275" t="str">
        <f t="shared" si="111"/>
        <v/>
      </c>
      <c r="AC1200" s="275" t="str">
        <f t="shared" si="112"/>
        <v/>
      </c>
      <c r="AD1200" s="275" t="str">
        <f t="shared" si="113"/>
        <v/>
      </c>
      <c r="AE1200" s="276">
        <f t="shared" si="114"/>
        <v>197463</v>
      </c>
    </row>
    <row r="1201" spans="2:31">
      <c r="B1201" s="227" t="s">
        <v>2026</v>
      </c>
      <c r="C1201" s="228" t="s">
        <v>2027</v>
      </c>
      <c r="D1201" s="228" t="s">
        <v>110</v>
      </c>
      <c r="E1201" s="228" t="s">
        <v>106</v>
      </c>
      <c r="F1201" s="258" t="s">
        <v>102</v>
      </c>
      <c r="G1201" s="374">
        <v>0.5</v>
      </c>
      <c r="H1201" s="377">
        <v>2438.7507171801617</v>
      </c>
      <c r="I1201" s="382">
        <v>111.62041035606889</v>
      </c>
      <c r="J1201" s="349">
        <f>Table1[[#This Row],[Embellishment Area (m2)]]*Table1[[#This Row],[Construction Unit Rate ($/m)]]*Table1[[#This Row],[Embellishment Area Factor]]</f>
        <v>136107.17790390347</v>
      </c>
      <c r="K1201" s="263">
        <v>0</v>
      </c>
      <c r="L1201" s="354">
        <v>66.125722619436161</v>
      </c>
      <c r="M1201" s="101">
        <f>Table1[[#This Row],[Size of land (m2)]]*Table1[[#This Row],[Land Unit Rate ($/m2)]]</f>
        <v>0</v>
      </c>
      <c r="N1201" s="261">
        <v>2021</v>
      </c>
      <c r="O1201" s="219">
        <f>ROUND(IF(Table1[[#This Row],[Valuation Year]]=2016,(Table1[[#This Row],[Total Construction Cost ($)]]+Table1[[#This Row],[Land Value]])*('General Input Sheet'!$G$38/'General Input Sheet'!$G$43),Table1[[#This Row],[Total Construction Cost ($)]]+Table1[[#This Row],[Land Value]]),0)</f>
        <v>136107</v>
      </c>
      <c r="P1201" s="139" t="str" cm="1">
        <f t="array" ref="P1201">_xlfn.IFS(Table1[[#This Row],[Asset Class]]&lt;&gt;"Local","y",P$11=$E1201,"y",Table1[[#This Row],[Asset Class]]="Local","")</f>
        <v>y</v>
      </c>
      <c r="Q1201" s="99" t="str" cm="1">
        <f t="array" ref="Q1201">_xlfn.IFS(Table1[[#This Row],[Asset Class]]&lt;&gt;"Local","y",Q$11=$E1201,"y",Table1[[#This Row],[Asset Class]]="Local","")</f>
        <v/>
      </c>
      <c r="R1201" s="99" t="str" cm="1">
        <f t="array" ref="R1201">_xlfn.IFS(Table1[[#This Row],[Asset Class]]&lt;&gt;"Local","y",R$11=$E1201,"y",Table1[[#This Row],[Asset Class]]="Local","")</f>
        <v/>
      </c>
      <c r="S1201" s="358" t="str" cm="1">
        <f t="array" ref="S1201">_xlfn.IFS(Table1[[#This Row],[Asset Class]]&lt;&gt;"Local","y",S$11=$E1201,"y",Table1[[#This Row],[Asset Class]]="Local","")</f>
        <v/>
      </c>
      <c r="U1201" s="109">
        <f>IF(Table1[[#This Row],[Asset Class]]&lt;&gt;"Local",0.25,IF(P1201="y",1,""))</f>
        <v>1</v>
      </c>
      <c r="V1201" s="435" t="str">
        <f>IF(Table1[[#This Row],[Asset Class]]&lt;&gt;"Local",0.25,IF(Q1201="y",1,""))</f>
        <v/>
      </c>
      <c r="W1201" s="435" t="str">
        <f>IF(Table1[[#This Row],[Asset Class]]&lt;&gt;"Local",0.25,IF(R1201="y",1,""))</f>
        <v/>
      </c>
      <c r="X1201" s="435" t="str">
        <f>IF(Table1[[#This Row],[Asset Class]]&lt;&gt;"Local",0.25,IF(S1201="y",1,""))</f>
        <v/>
      </c>
      <c r="Y1201" s="109">
        <f t="shared" si="109"/>
        <v>1</v>
      </c>
      <c r="AA1201" s="274">
        <f t="shared" si="110"/>
        <v>136107</v>
      </c>
      <c r="AB1201" s="275" t="str">
        <f t="shared" si="111"/>
        <v/>
      </c>
      <c r="AC1201" s="275" t="str">
        <f t="shared" si="112"/>
        <v/>
      </c>
      <c r="AD1201" s="275" t="str">
        <f t="shared" si="113"/>
        <v/>
      </c>
      <c r="AE1201" s="276">
        <f t="shared" si="114"/>
        <v>136107</v>
      </c>
    </row>
    <row r="1202" spans="2:31">
      <c r="B1202" s="227" t="s">
        <v>2028</v>
      </c>
      <c r="C1202" s="228" t="s">
        <v>2029</v>
      </c>
      <c r="D1202" s="228" t="s">
        <v>110</v>
      </c>
      <c r="E1202" s="228" t="s">
        <v>101</v>
      </c>
      <c r="F1202" s="258" t="s">
        <v>102</v>
      </c>
      <c r="G1202" s="374">
        <v>0.5</v>
      </c>
      <c r="H1202" s="377">
        <v>11070.66967069384</v>
      </c>
      <c r="I1202" s="382">
        <v>143.96305955739601</v>
      </c>
      <c r="J1202" s="349">
        <f>Table1[[#This Row],[Embellishment Area (m2)]]*Table1[[#This Row],[Construction Unit Rate ($/m)]]*Table1[[#This Row],[Embellishment Area Factor]]</f>
        <v>796883.73857117747</v>
      </c>
      <c r="K1202" s="263">
        <v>22141.33934138768</v>
      </c>
      <c r="L1202" s="354">
        <v>39.027494808321961</v>
      </c>
      <c r="M1202" s="101">
        <f>Table1[[#This Row],[Size of land (m2)]]*Table1[[#This Row],[Land Unit Rate ($/m2)]]</f>
        <v>864121.00619530247</v>
      </c>
      <c r="N1202" s="261">
        <v>2021</v>
      </c>
      <c r="O1202" s="219">
        <f>ROUND(IF(Table1[[#This Row],[Valuation Year]]=2016,(Table1[[#This Row],[Total Construction Cost ($)]]+Table1[[#This Row],[Land Value]])*('General Input Sheet'!$G$38/'General Input Sheet'!$G$43),Table1[[#This Row],[Total Construction Cost ($)]]+Table1[[#This Row],[Land Value]]),0)</f>
        <v>1661005</v>
      </c>
      <c r="P1202" s="139" t="str" cm="1">
        <f t="array" ref="P1202">_xlfn.IFS(Table1[[#This Row],[Asset Class]]&lt;&gt;"Local","y",P$11=$E1202,"y",Table1[[#This Row],[Asset Class]]="Local","")</f>
        <v/>
      </c>
      <c r="Q1202" s="99" t="str" cm="1">
        <f t="array" ref="Q1202">_xlfn.IFS(Table1[[#This Row],[Asset Class]]&lt;&gt;"Local","y",Q$11=$E1202,"y",Table1[[#This Row],[Asset Class]]="Local","")</f>
        <v/>
      </c>
      <c r="R1202" s="99" t="str" cm="1">
        <f t="array" ref="R1202">_xlfn.IFS(Table1[[#This Row],[Asset Class]]&lt;&gt;"Local","y",R$11=$E1202,"y",Table1[[#This Row],[Asset Class]]="Local","")</f>
        <v>y</v>
      </c>
      <c r="S1202" s="358" t="str" cm="1">
        <f t="array" ref="S1202">_xlfn.IFS(Table1[[#This Row],[Asset Class]]&lt;&gt;"Local","y",S$11=$E1202,"y",Table1[[#This Row],[Asset Class]]="Local","")</f>
        <v/>
      </c>
      <c r="U1202" s="109" t="str">
        <f>IF(Table1[[#This Row],[Asset Class]]&lt;&gt;"Local",0.25,IF(P1202="y",1,""))</f>
        <v/>
      </c>
      <c r="V1202" s="435" t="str">
        <f>IF(Table1[[#This Row],[Asset Class]]&lt;&gt;"Local",0.25,IF(Q1202="y",1,""))</f>
        <v/>
      </c>
      <c r="W1202" s="435">
        <f>IF(Table1[[#This Row],[Asset Class]]&lt;&gt;"Local",0.25,IF(R1202="y",1,""))</f>
        <v>1</v>
      </c>
      <c r="X1202" s="435" t="str">
        <f>IF(Table1[[#This Row],[Asset Class]]&lt;&gt;"Local",0.25,IF(S1202="y",1,""))</f>
        <v/>
      </c>
      <c r="Y1202" s="109">
        <f t="shared" si="109"/>
        <v>1</v>
      </c>
      <c r="AA1202" s="274" t="str">
        <f t="shared" si="110"/>
        <v/>
      </c>
      <c r="AB1202" s="275" t="str">
        <f t="shared" si="111"/>
        <v/>
      </c>
      <c r="AC1202" s="275">
        <f t="shared" si="112"/>
        <v>1661005</v>
      </c>
      <c r="AD1202" s="275" t="str">
        <f t="shared" si="113"/>
        <v/>
      </c>
      <c r="AE1202" s="276">
        <f t="shared" si="114"/>
        <v>1661005</v>
      </c>
    </row>
    <row r="1203" spans="2:31">
      <c r="B1203" s="227" t="s">
        <v>2028</v>
      </c>
      <c r="C1203" s="228" t="s">
        <v>2030</v>
      </c>
      <c r="D1203" s="228" t="s">
        <v>110</v>
      </c>
      <c r="E1203" s="228" t="s">
        <v>101</v>
      </c>
      <c r="F1203" s="258" t="s">
        <v>107</v>
      </c>
      <c r="G1203" s="374">
        <v>0.5</v>
      </c>
      <c r="H1203" s="377">
        <v>33379.708624419538</v>
      </c>
      <c r="I1203" s="382">
        <v>143.96305955739601</v>
      </c>
      <c r="J1203" s="349">
        <f>Table1[[#This Row],[Embellishment Area (m2)]]*Table1[[#This Row],[Construction Unit Rate ($/m)]]*Table1[[#This Row],[Embellishment Area Factor]]</f>
        <v>2402722.4903529175</v>
      </c>
      <c r="K1203" s="263">
        <v>66759.417248839076</v>
      </c>
      <c r="L1203" s="354">
        <v>39.027494808321961</v>
      </c>
      <c r="M1203" s="101">
        <f>Table1[[#This Row],[Size of land (m2)]]*Table1[[#This Row],[Land Unit Rate ($/m2)]]</f>
        <v>2605452.8100856668</v>
      </c>
      <c r="N1203" s="261">
        <v>2021</v>
      </c>
      <c r="O1203" s="219">
        <f>ROUND(IF(Table1[[#This Row],[Valuation Year]]=2016,(Table1[[#This Row],[Total Construction Cost ($)]]+Table1[[#This Row],[Land Value]])*('General Input Sheet'!$G$38/'General Input Sheet'!$G$43),Table1[[#This Row],[Total Construction Cost ($)]]+Table1[[#This Row],[Land Value]]),0)</f>
        <v>5008175</v>
      </c>
      <c r="P1203" s="139" t="str" cm="1">
        <f t="array" ref="P1203">_xlfn.IFS(Table1[[#This Row],[Asset Class]]&lt;&gt;"Local","y",P$11=$E1203,"y",Table1[[#This Row],[Asset Class]]="Local","")</f>
        <v/>
      </c>
      <c r="Q1203" s="99" t="str" cm="1">
        <f t="array" ref="Q1203">_xlfn.IFS(Table1[[#This Row],[Asset Class]]&lt;&gt;"Local","y",Q$11=$E1203,"y",Table1[[#This Row],[Asset Class]]="Local","")</f>
        <v/>
      </c>
      <c r="R1203" s="99" t="str" cm="1">
        <f t="array" ref="R1203">_xlfn.IFS(Table1[[#This Row],[Asset Class]]&lt;&gt;"Local","y",R$11=$E1203,"y",Table1[[#This Row],[Asset Class]]="Local","")</f>
        <v>y</v>
      </c>
      <c r="S1203" s="358" t="str" cm="1">
        <f t="array" ref="S1203">_xlfn.IFS(Table1[[#This Row],[Asset Class]]&lt;&gt;"Local","y",S$11=$E1203,"y",Table1[[#This Row],[Asset Class]]="Local","")</f>
        <v/>
      </c>
      <c r="U1203" s="109" t="str">
        <f>IF(Table1[[#This Row],[Asset Class]]&lt;&gt;"Local",0.25,IF(P1203="y",1,""))</f>
        <v/>
      </c>
      <c r="V1203" s="435" t="str">
        <f>IF(Table1[[#This Row],[Asset Class]]&lt;&gt;"Local",0.25,IF(Q1203="y",1,""))</f>
        <v/>
      </c>
      <c r="W1203" s="435">
        <f>IF(Table1[[#This Row],[Asset Class]]&lt;&gt;"Local",0.25,IF(R1203="y",1,""))</f>
        <v>1</v>
      </c>
      <c r="X1203" s="435" t="str">
        <f>IF(Table1[[#This Row],[Asset Class]]&lt;&gt;"Local",0.25,IF(S1203="y",1,""))</f>
        <v/>
      </c>
      <c r="Y1203" s="109">
        <f t="shared" si="109"/>
        <v>1</v>
      </c>
      <c r="AA1203" s="274" t="str">
        <f t="shared" si="110"/>
        <v/>
      </c>
      <c r="AB1203" s="275" t="str">
        <f t="shared" si="111"/>
        <v/>
      </c>
      <c r="AC1203" s="275">
        <f t="shared" si="112"/>
        <v>5008175</v>
      </c>
      <c r="AD1203" s="275" t="str">
        <f t="shared" si="113"/>
        <v/>
      </c>
      <c r="AE1203" s="276">
        <f t="shared" si="114"/>
        <v>5008175</v>
      </c>
    </row>
    <row r="1204" spans="2:31">
      <c r="B1204" s="227" t="s">
        <v>2028</v>
      </c>
      <c r="C1204" s="228" t="s">
        <v>2031</v>
      </c>
      <c r="D1204" s="228" t="s">
        <v>110</v>
      </c>
      <c r="E1204" s="228" t="s">
        <v>101</v>
      </c>
      <c r="F1204" s="258" t="s">
        <v>107</v>
      </c>
      <c r="G1204" s="374">
        <v>0.5</v>
      </c>
      <c r="H1204" s="377">
        <v>2473.949509756751</v>
      </c>
      <c r="I1204" s="382">
        <v>143.96305955739601</v>
      </c>
      <c r="J1204" s="349">
        <f>Table1[[#This Row],[Embellishment Area (m2)]]*Table1[[#This Row],[Construction Unit Rate ($/m)]]*Table1[[#This Row],[Embellishment Area Factor]]</f>
        <v>178078.6703075509</v>
      </c>
      <c r="K1204" s="263">
        <v>4947.899019513502</v>
      </c>
      <c r="L1204" s="354">
        <v>39.027494808321961</v>
      </c>
      <c r="M1204" s="101">
        <f>Table1[[#This Row],[Size of land (m2)]]*Table1[[#This Row],[Land Unit Rate ($/m2)]]</f>
        <v>193104.10329616451</v>
      </c>
      <c r="N1204" s="261">
        <v>2021</v>
      </c>
      <c r="O1204" s="219">
        <f>ROUND(IF(Table1[[#This Row],[Valuation Year]]=2016,(Table1[[#This Row],[Total Construction Cost ($)]]+Table1[[#This Row],[Land Value]])*('General Input Sheet'!$G$38/'General Input Sheet'!$G$43),Table1[[#This Row],[Total Construction Cost ($)]]+Table1[[#This Row],[Land Value]]),0)</f>
        <v>371183</v>
      </c>
      <c r="P1204" s="139" t="str" cm="1">
        <f t="array" ref="P1204">_xlfn.IFS(Table1[[#This Row],[Asset Class]]&lt;&gt;"Local","y",P$11=$E1204,"y",Table1[[#This Row],[Asset Class]]="Local","")</f>
        <v/>
      </c>
      <c r="Q1204" s="99" t="str" cm="1">
        <f t="array" ref="Q1204">_xlfn.IFS(Table1[[#This Row],[Asset Class]]&lt;&gt;"Local","y",Q$11=$E1204,"y",Table1[[#This Row],[Asset Class]]="Local","")</f>
        <v/>
      </c>
      <c r="R1204" s="99" t="str" cm="1">
        <f t="array" ref="R1204">_xlfn.IFS(Table1[[#This Row],[Asset Class]]&lt;&gt;"Local","y",R$11=$E1204,"y",Table1[[#This Row],[Asset Class]]="Local","")</f>
        <v>y</v>
      </c>
      <c r="S1204" s="358" t="str" cm="1">
        <f t="array" ref="S1204">_xlfn.IFS(Table1[[#This Row],[Asset Class]]&lt;&gt;"Local","y",S$11=$E1204,"y",Table1[[#This Row],[Asset Class]]="Local","")</f>
        <v/>
      </c>
      <c r="U1204" s="109" t="str">
        <f>IF(Table1[[#This Row],[Asset Class]]&lt;&gt;"Local",0.25,IF(P1204="y",1,""))</f>
        <v/>
      </c>
      <c r="V1204" s="435" t="str">
        <f>IF(Table1[[#This Row],[Asset Class]]&lt;&gt;"Local",0.25,IF(Q1204="y",1,""))</f>
        <v/>
      </c>
      <c r="W1204" s="435">
        <f>IF(Table1[[#This Row],[Asset Class]]&lt;&gt;"Local",0.25,IF(R1204="y",1,""))</f>
        <v>1</v>
      </c>
      <c r="X1204" s="435" t="str">
        <f>IF(Table1[[#This Row],[Asset Class]]&lt;&gt;"Local",0.25,IF(S1204="y",1,""))</f>
        <v/>
      </c>
      <c r="Y1204" s="109">
        <f t="shared" si="109"/>
        <v>1</v>
      </c>
      <c r="AA1204" s="274" t="str">
        <f t="shared" si="110"/>
        <v/>
      </c>
      <c r="AB1204" s="275" t="str">
        <f t="shared" si="111"/>
        <v/>
      </c>
      <c r="AC1204" s="275">
        <f t="shared" si="112"/>
        <v>371183</v>
      </c>
      <c r="AD1204" s="275" t="str">
        <f t="shared" si="113"/>
        <v/>
      </c>
      <c r="AE1204" s="276">
        <f t="shared" si="114"/>
        <v>371183</v>
      </c>
    </row>
    <row r="1205" spans="2:31">
      <c r="B1205" s="227" t="s">
        <v>2032</v>
      </c>
      <c r="C1205" s="228" t="s">
        <v>2033</v>
      </c>
      <c r="D1205" s="228" t="s">
        <v>110</v>
      </c>
      <c r="E1205" s="228" t="s">
        <v>101</v>
      </c>
      <c r="F1205" s="258" t="s">
        <v>102</v>
      </c>
      <c r="G1205" s="374">
        <v>0.5</v>
      </c>
      <c r="H1205" s="377">
        <v>800.69101833303296</v>
      </c>
      <c r="I1205" s="382">
        <v>143.96305955739601</v>
      </c>
      <c r="J1205" s="349">
        <f>Table1[[#This Row],[Embellishment Area (m2)]]*Table1[[#This Row],[Construction Unit Rate ($/m)]]*Table1[[#This Row],[Embellishment Area Factor]]</f>
        <v>57634.964379675243</v>
      </c>
      <c r="K1205" s="263">
        <v>0</v>
      </c>
      <c r="L1205" s="354">
        <v>39.027494808321961</v>
      </c>
      <c r="M1205" s="101">
        <f>Table1[[#This Row],[Size of land (m2)]]*Table1[[#This Row],[Land Unit Rate ($/m2)]]</f>
        <v>0</v>
      </c>
      <c r="N1205" s="261">
        <v>2021</v>
      </c>
      <c r="O1205" s="219">
        <f>ROUND(IF(Table1[[#This Row],[Valuation Year]]=2016,(Table1[[#This Row],[Total Construction Cost ($)]]+Table1[[#This Row],[Land Value]])*('General Input Sheet'!$G$38/'General Input Sheet'!$G$43),Table1[[#This Row],[Total Construction Cost ($)]]+Table1[[#This Row],[Land Value]]),0)</f>
        <v>57635</v>
      </c>
      <c r="P1205" s="139" t="str" cm="1">
        <f t="array" ref="P1205">_xlfn.IFS(Table1[[#This Row],[Asset Class]]&lt;&gt;"Local","y",P$11=$E1205,"y",Table1[[#This Row],[Asset Class]]="Local","")</f>
        <v/>
      </c>
      <c r="Q1205" s="99" t="str" cm="1">
        <f t="array" ref="Q1205">_xlfn.IFS(Table1[[#This Row],[Asset Class]]&lt;&gt;"Local","y",Q$11=$E1205,"y",Table1[[#This Row],[Asset Class]]="Local","")</f>
        <v/>
      </c>
      <c r="R1205" s="99" t="str" cm="1">
        <f t="array" ref="R1205">_xlfn.IFS(Table1[[#This Row],[Asset Class]]&lt;&gt;"Local","y",R$11=$E1205,"y",Table1[[#This Row],[Asset Class]]="Local","")</f>
        <v>y</v>
      </c>
      <c r="S1205" s="358" t="str" cm="1">
        <f t="array" ref="S1205">_xlfn.IFS(Table1[[#This Row],[Asset Class]]&lt;&gt;"Local","y",S$11=$E1205,"y",Table1[[#This Row],[Asset Class]]="Local","")</f>
        <v/>
      </c>
      <c r="U1205" s="109" t="str">
        <f>IF(Table1[[#This Row],[Asset Class]]&lt;&gt;"Local",0.25,IF(P1205="y",1,""))</f>
        <v/>
      </c>
      <c r="V1205" s="435" t="str">
        <f>IF(Table1[[#This Row],[Asset Class]]&lt;&gt;"Local",0.25,IF(Q1205="y",1,""))</f>
        <v/>
      </c>
      <c r="W1205" s="435">
        <f>IF(Table1[[#This Row],[Asset Class]]&lt;&gt;"Local",0.25,IF(R1205="y",1,""))</f>
        <v>1</v>
      </c>
      <c r="X1205" s="435" t="str">
        <f>IF(Table1[[#This Row],[Asset Class]]&lt;&gt;"Local",0.25,IF(S1205="y",1,""))</f>
        <v/>
      </c>
      <c r="Y1205" s="109">
        <f t="shared" si="109"/>
        <v>1</v>
      </c>
      <c r="AA1205" s="274" t="str">
        <f t="shared" si="110"/>
        <v/>
      </c>
      <c r="AB1205" s="275" t="str">
        <f t="shared" si="111"/>
        <v/>
      </c>
      <c r="AC1205" s="275">
        <f t="shared" si="112"/>
        <v>57635</v>
      </c>
      <c r="AD1205" s="275" t="str">
        <f t="shared" si="113"/>
        <v/>
      </c>
      <c r="AE1205" s="276">
        <f t="shared" si="114"/>
        <v>57635</v>
      </c>
    </row>
    <row r="1206" spans="2:31">
      <c r="B1206" s="227" t="s">
        <v>2034</v>
      </c>
      <c r="C1206" s="228" t="s">
        <v>2035</v>
      </c>
      <c r="D1206" s="228" t="s">
        <v>105</v>
      </c>
      <c r="E1206" s="228" t="s">
        <v>106</v>
      </c>
      <c r="F1206" s="258" t="s">
        <v>102</v>
      </c>
      <c r="G1206" s="374">
        <v>0.5</v>
      </c>
      <c r="H1206" s="377">
        <v>5753.4089718803252</v>
      </c>
      <c r="I1206" s="382">
        <v>295.91815694928124</v>
      </c>
      <c r="J1206" s="349">
        <f>Table1[[#This Row],[Embellishment Area (m2)]]*Table1[[#This Row],[Construction Unit Rate ($/m)]]*Table1[[#This Row],[Embellishment Area Factor]]</f>
        <v>851269.08956714242</v>
      </c>
      <c r="K1206" s="263">
        <v>0</v>
      </c>
      <c r="L1206" s="354">
        <v>157.26221918381682</v>
      </c>
      <c r="M1206" s="101">
        <f>Table1[[#This Row],[Size of land (m2)]]*Table1[[#This Row],[Land Unit Rate ($/m2)]]</f>
        <v>0</v>
      </c>
      <c r="N1206" s="261">
        <v>2021</v>
      </c>
      <c r="O1206" s="219">
        <f>ROUND(IF(Table1[[#This Row],[Valuation Year]]=2016,(Table1[[#This Row],[Total Construction Cost ($)]]+Table1[[#This Row],[Land Value]])*('General Input Sheet'!$G$38/'General Input Sheet'!$G$43),Table1[[#This Row],[Total Construction Cost ($)]]+Table1[[#This Row],[Land Value]]),0)</f>
        <v>851269</v>
      </c>
      <c r="P1206" s="139" t="str" cm="1">
        <f t="array" ref="P1206">_xlfn.IFS(Table1[[#This Row],[Asset Class]]&lt;&gt;"Local","y",P$11=$E1206,"y",Table1[[#This Row],[Asset Class]]="Local","")</f>
        <v>y</v>
      </c>
      <c r="Q1206" s="99" t="str" cm="1">
        <f t="array" ref="Q1206">_xlfn.IFS(Table1[[#This Row],[Asset Class]]&lt;&gt;"Local","y",Q$11=$E1206,"y",Table1[[#This Row],[Asset Class]]="Local","")</f>
        <v>y</v>
      </c>
      <c r="R1206" s="99" t="str" cm="1">
        <f t="array" ref="R1206">_xlfn.IFS(Table1[[#This Row],[Asset Class]]&lt;&gt;"Local","y",R$11=$E1206,"y",Table1[[#This Row],[Asset Class]]="Local","")</f>
        <v>y</v>
      </c>
      <c r="S1206" s="358" t="str" cm="1">
        <f t="array" ref="S1206">_xlfn.IFS(Table1[[#This Row],[Asset Class]]&lt;&gt;"Local","y",S$11=$E1206,"y",Table1[[#This Row],[Asset Class]]="Local","")</f>
        <v>y</v>
      </c>
      <c r="U1206" s="109">
        <f>IF(Table1[[#This Row],[Asset Class]]&lt;&gt;"Local",0.25,IF(P1206="y",1,""))</f>
        <v>0.25</v>
      </c>
      <c r="V1206" s="435">
        <f>IF(Table1[[#This Row],[Asset Class]]&lt;&gt;"Local",0.25,IF(Q1206="y",1,""))</f>
        <v>0.25</v>
      </c>
      <c r="W1206" s="435">
        <f>IF(Table1[[#This Row],[Asset Class]]&lt;&gt;"Local",0.25,IF(R1206="y",1,""))</f>
        <v>0.25</v>
      </c>
      <c r="X1206" s="435">
        <f>IF(Table1[[#This Row],[Asset Class]]&lt;&gt;"Local",0.25,IF(S1206="y",1,""))</f>
        <v>0.25</v>
      </c>
      <c r="Y1206" s="109">
        <f t="shared" si="109"/>
        <v>1</v>
      </c>
      <c r="AA1206" s="274">
        <f t="shared" si="110"/>
        <v>212817.25</v>
      </c>
      <c r="AB1206" s="275">
        <f t="shared" si="111"/>
        <v>212817.25</v>
      </c>
      <c r="AC1206" s="275">
        <f t="shared" si="112"/>
        <v>212817.25</v>
      </c>
      <c r="AD1206" s="275">
        <f t="shared" si="113"/>
        <v>212817.25</v>
      </c>
      <c r="AE1206" s="276">
        <f t="shared" si="114"/>
        <v>851269</v>
      </c>
    </row>
    <row r="1207" spans="2:31">
      <c r="B1207" s="227" t="s">
        <v>2034</v>
      </c>
      <c r="C1207" s="228" t="s">
        <v>2036</v>
      </c>
      <c r="D1207" s="228" t="s">
        <v>105</v>
      </c>
      <c r="E1207" s="228" t="s">
        <v>106</v>
      </c>
      <c r="F1207" s="258" t="s">
        <v>107</v>
      </c>
      <c r="G1207" s="374">
        <v>0.5</v>
      </c>
      <c r="H1207" s="377">
        <v>6668.7245703512854</v>
      </c>
      <c r="I1207" s="382">
        <v>295.91815694928124</v>
      </c>
      <c r="J1207" s="349">
        <f>Table1[[#This Row],[Embellishment Area (m2)]]*Table1[[#This Row],[Construction Unit Rate ($/m)]]*Table1[[#This Row],[Embellishment Area Factor]]</f>
        <v>986698.34203036991</v>
      </c>
      <c r="K1207" s="263">
        <v>0</v>
      </c>
      <c r="L1207" s="354">
        <v>157.26221918381682</v>
      </c>
      <c r="M1207" s="101">
        <f>Table1[[#This Row],[Size of land (m2)]]*Table1[[#This Row],[Land Unit Rate ($/m2)]]</f>
        <v>0</v>
      </c>
      <c r="N1207" s="261">
        <v>2021</v>
      </c>
      <c r="O1207" s="219">
        <f>ROUND(IF(Table1[[#This Row],[Valuation Year]]=2016,(Table1[[#This Row],[Total Construction Cost ($)]]+Table1[[#This Row],[Land Value]])*('General Input Sheet'!$G$38/'General Input Sheet'!$G$43),Table1[[#This Row],[Total Construction Cost ($)]]+Table1[[#This Row],[Land Value]]),0)</f>
        <v>986698</v>
      </c>
      <c r="P1207" s="139" t="str" cm="1">
        <f t="array" ref="P1207">_xlfn.IFS(Table1[[#This Row],[Asset Class]]&lt;&gt;"Local","y",P$11=$E1207,"y",Table1[[#This Row],[Asset Class]]="Local","")</f>
        <v>y</v>
      </c>
      <c r="Q1207" s="99" t="str" cm="1">
        <f t="array" ref="Q1207">_xlfn.IFS(Table1[[#This Row],[Asset Class]]&lt;&gt;"Local","y",Q$11=$E1207,"y",Table1[[#This Row],[Asset Class]]="Local","")</f>
        <v>y</v>
      </c>
      <c r="R1207" s="99" t="str" cm="1">
        <f t="array" ref="R1207">_xlfn.IFS(Table1[[#This Row],[Asset Class]]&lt;&gt;"Local","y",R$11=$E1207,"y",Table1[[#This Row],[Asset Class]]="Local","")</f>
        <v>y</v>
      </c>
      <c r="S1207" s="358" t="str" cm="1">
        <f t="array" ref="S1207">_xlfn.IFS(Table1[[#This Row],[Asset Class]]&lt;&gt;"Local","y",S$11=$E1207,"y",Table1[[#This Row],[Asset Class]]="Local","")</f>
        <v>y</v>
      </c>
      <c r="U1207" s="109">
        <f>IF(Table1[[#This Row],[Asset Class]]&lt;&gt;"Local",0.25,IF(P1207="y",1,""))</f>
        <v>0.25</v>
      </c>
      <c r="V1207" s="435">
        <f>IF(Table1[[#This Row],[Asset Class]]&lt;&gt;"Local",0.25,IF(Q1207="y",1,""))</f>
        <v>0.25</v>
      </c>
      <c r="W1207" s="435">
        <f>IF(Table1[[#This Row],[Asset Class]]&lt;&gt;"Local",0.25,IF(R1207="y",1,""))</f>
        <v>0.25</v>
      </c>
      <c r="X1207" s="435">
        <f>IF(Table1[[#This Row],[Asset Class]]&lt;&gt;"Local",0.25,IF(S1207="y",1,""))</f>
        <v>0.25</v>
      </c>
      <c r="Y1207" s="109">
        <f t="shared" si="109"/>
        <v>1</v>
      </c>
      <c r="AA1207" s="274">
        <f t="shared" si="110"/>
        <v>246674.5</v>
      </c>
      <c r="AB1207" s="275">
        <f t="shared" si="111"/>
        <v>246674.5</v>
      </c>
      <c r="AC1207" s="275">
        <f t="shared" si="112"/>
        <v>246674.5</v>
      </c>
      <c r="AD1207" s="275">
        <f t="shared" si="113"/>
        <v>246674.5</v>
      </c>
      <c r="AE1207" s="276">
        <f t="shared" si="114"/>
        <v>986698</v>
      </c>
    </row>
    <row r="1208" spans="2:31">
      <c r="B1208" s="227" t="s">
        <v>2037</v>
      </c>
      <c r="C1208" s="228" t="s">
        <v>2038</v>
      </c>
      <c r="D1208" s="228" t="s">
        <v>105</v>
      </c>
      <c r="E1208" s="228" t="s">
        <v>113</v>
      </c>
      <c r="F1208" s="258" t="s">
        <v>107</v>
      </c>
      <c r="G1208" s="374">
        <v>0.5</v>
      </c>
      <c r="H1208" s="377">
        <v>3609.9221192008217</v>
      </c>
      <c r="I1208" s="382">
        <v>566.28724924743767</v>
      </c>
      <c r="J1208" s="349">
        <f>Table1[[#This Row],[Embellishment Area (m2)]]*Table1[[#This Row],[Construction Unit Rate ($/m)]]*Table1[[#This Row],[Embellishment Area Factor]]</f>
        <v>1022126.4334398571</v>
      </c>
      <c r="K1208" s="263">
        <v>0</v>
      </c>
      <c r="L1208" s="354">
        <v>75.676903388107434</v>
      </c>
      <c r="M1208" s="101">
        <f>Table1[[#This Row],[Size of land (m2)]]*Table1[[#This Row],[Land Unit Rate ($/m2)]]</f>
        <v>0</v>
      </c>
      <c r="N1208" s="261">
        <v>2021</v>
      </c>
      <c r="O1208" s="219">
        <f>ROUND(IF(Table1[[#This Row],[Valuation Year]]=2016,(Table1[[#This Row],[Total Construction Cost ($)]]+Table1[[#This Row],[Land Value]])*('General Input Sheet'!$G$38/'General Input Sheet'!$G$43),Table1[[#This Row],[Total Construction Cost ($)]]+Table1[[#This Row],[Land Value]]),0)</f>
        <v>1022126</v>
      </c>
      <c r="P1208" s="139" t="str" cm="1">
        <f t="array" ref="P1208">_xlfn.IFS(Table1[[#This Row],[Asset Class]]&lt;&gt;"Local","y",P$11=$E1208,"y",Table1[[#This Row],[Asset Class]]="Local","")</f>
        <v>y</v>
      </c>
      <c r="Q1208" s="99" t="str" cm="1">
        <f t="array" ref="Q1208">_xlfn.IFS(Table1[[#This Row],[Asset Class]]&lt;&gt;"Local","y",Q$11=$E1208,"y",Table1[[#This Row],[Asset Class]]="Local","")</f>
        <v>y</v>
      </c>
      <c r="R1208" s="99" t="str" cm="1">
        <f t="array" ref="R1208">_xlfn.IFS(Table1[[#This Row],[Asset Class]]&lt;&gt;"Local","y",R$11=$E1208,"y",Table1[[#This Row],[Asset Class]]="Local","")</f>
        <v>y</v>
      </c>
      <c r="S1208" s="358" t="str" cm="1">
        <f t="array" ref="S1208">_xlfn.IFS(Table1[[#This Row],[Asset Class]]&lt;&gt;"Local","y",S$11=$E1208,"y",Table1[[#This Row],[Asset Class]]="Local","")</f>
        <v>y</v>
      </c>
      <c r="U1208" s="109">
        <f>IF(Table1[[#This Row],[Asset Class]]&lt;&gt;"Local",0.25,IF(P1208="y",1,""))</f>
        <v>0.25</v>
      </c>
      <c r="V1208" s="435">
        <f>IF(Table1[[#This Row],[Asset Class]]&lt;&gt;"Local",0.25,IF(Q1208="y",1,""))</f>
        <v>0.25</v>
      </c>
      <c r="W1208" s="435">
        <f>IF(Table1[[#This Row],[Asset Class]]&lt;&gt;"Local",0.25,IF(R1208="y",1,""))</f>
        <v>0.25</v>
      </c>
      <c r="X1208" s="435">
        <f>IF(Table1[[#This Row],[Asset Class]]&lt;&gt;"Local",0.25,IF(S1208="y",1,""))</f>
        <v>0.25</v>
      </c>
      <c r="Y1208" s="109">
        <f t="shared" si="109"/>
        <v>1</v>
      </c>
      <c r="AA1208" s="274">
        <f t="shared" si="110"/>
        <v>255531.5</v>
      </c>
      <c r="AB1208" s="275">
        <f t="shared" si="111"/>
        <v>255531.5</v>
      </c>
      <c r="AC1208" s="275">
        <f t="shared" si="112"/>
        <v>255531.5</v>
      </c>
      <c r="AD1208" s="275">
        <f t="shared" si="113"/>
        <v>255531.5</v>
      </c>
      <c r="AE1208" s="276">
        <f t="shared" si="114"/>
        <v>1022126</v>
      </c>
    </row>
    <row r="1209" spans="2:31">
      <c r="B1209" s="227" t="s">
        <v>2037</v>
      </c>
      <c r="C1209" s="228" t="s">
        <v>2039</v>
      </c>
      <c r="D1209" s="228" t="s">
        <v>105</v>
      </c>
      <c r="E1209" s="228" t="s">
        <v>113</v>
      </c>
      <c r="F1209" s="258" t="s">
        <v>107</v>
      </c>
      <c r="G1209" s="374">
        <v>0.5</v>
      </c>
      <c r="H1209" s="377">
        <v>11949.067942128844</v>
      </c>
      <c r="I1209" s="382">
        <v>566.28724924743767</v>
      </c>
      <c r="J1209" s="349">
        <f>Table1[[#This Row],[Embellishment Area (m2)]]*Table1[[#This Row],[Construction Unit Rate ($/m)]]*Table1[[#This Row],[Embellishment Area Factor]]</f>
        <v>3383302.408009442</v>
      </c>
      <c r="K1209" s="263">
        <v>0</v>
      </c>
      <c r="L1209" s="354">
        <v>75.676903388107434</v>
      </c>
      <c r="M1209" s="101">
        <f>Table1[[#This Row],[Size of land (m2)]]*Table1[[#This Row],[Land Unit Rate ($/m2)]]</f>
        <v>0</v>
      </c>
      <c r="N1209" s="261">
        <v>2021</v>
      </c>
      <c r="O1209" s="219">
        <f>ROUND(IF(Table1[[#This Row],[Valuation Year]]=2016,(Table1[[#This Row],[Total Construction Cost ($)]]+Table1[[#This Row],[Land Value]])*('General Input Sheet'!$G$38/'General Input Sheet'!$G$43),Table1[[#This Row],[Total Construction Cost ($)]]+Table1[[#This Row],[Land Value]]),0)</f>
        <v>3383302</v>
      </c>
      <c r="P1209" s="139" t="str" cm="1">
        <f t="array" ref="P1209">_xlfn.IFS(Table1[[#This Row],[Asset Class]]&lt;&gt;"Local","y",P$11=$E1209,"y",Table1[[#This Row],[Asset Class]]="Local","")</f>
        <v>y</v>
      </c>
      <c r="Q1209" s="99" t="str" cm="1">
        <f t="array" ref="Q1209">_xlfn.IFS(Table1[[#This Row],[Asset Class]]&lt;&gt;"Local","y",Q$11=$E1209,"y",Table1[[#This Row],[Asset Class]]="Local","")</f>
        <v>y</v>
      </c>
      <c r="R1209" s="99" t="str" cm="1">
        <f t="array" ref="R1209">_xlfn.IFS(Table1[[#This Row],[Asset Class]]&lt;&gt;"Local","y",R$11=$E1209,"y",Table1[[#This Row],[Asset Class]]="Local","")</f>
        <v>y</v>
      </c>
      <c r="S1209" s="358" t="str" cm="1">
        <f t="array" ref="S1209">_xlfn.IFS(Table1[[#This Row],[Asset Class]]&lt;&gt;"Local","y",S$11=$E1209,"y",Table1[[#This Row],[Asset Class]]="Local","")</f>
        <v>y</v>
      </c>
      <c r="U1209" s="109">
        <f>IF(Table1[[#This Row],[Asset Class]]&lt;&gt;"Local",0.25,IF(P1209="y",1,""))</f>
        <v>0.25</v>
      </c>
      <c r="V1209" s="435">
        <f>IF(Table1[[#This Row],[Asset Class]]&lt;&gt;"Local",0.25,IF(Q1209="y",1,""))</f>
        <v>0.25</v>
      </c>
      <c r="W1209" s="435">
        <f>IF(Table1[[#This Row],[Asset Class]]&lt;&gt;"Local",0.25,IF(R1209="y",1,""))</f>
        <v>0.25</v>
      </c>
      <c r="X1209" s="435">
        <f>IF(Table1[[#This Row],[Asset Class]]&lt;&gt;"Local",0.25,IF(S1209="y",1,""))</f>
        <v>0.25</v>
      </c>
      <c r="Y1209" s="109">
        <f t="shared" si="109"/>
        <v>1</v>
      </c>
      <c r="AA1209" s="274">
        <f t="shared" si="110"/>
        <v>845825.5</v>
      </c>
      <c r="AB1209" s="275">
        <f t="shared" si="111"/>
        <v>845825.5</v>
      </c>
      <c r="AC1209" s="275">
        <f t="shared" si="112"/>
        <v>845825.5</v>
      </c>
      <c r="AD1209" s="275">
        <f t="shared" si="113"/>
        <v>845825.5</v>
      </c>
      <c r="AE1209" s="276">
        <f t="shared" si="114"/>
        <v>3383302</v>
      </c>
    </row>
    <row r="1210" spans="2:31">
      <c r="B1210" s="227" t="s">
        <v>2040</v>
      </c>
      <c r="C1210" s="228" t="s">
        <v>2041</v>
      </c>
      <c r="D1210" s="228" t="s">
        <v>110</v>
      </c>
      <c r="E1210" s="228" t="s">
        <v>113</v>
      </c>
      <c r="F1210" s="258" t="s">
        <v>102</v>
      </c>
      <c r="G1210" s="374">
        <v>0.5</v>
      </c>
      <c r="H1210" s="377">
        <v>5042.9895530948152</v>
      </c>
      <c r="I1210" s="382">
        <v>77.371645491830151</v>
      </c>
      <c r="J1210" s="349">
        <f>Table1[[#This Row],[Embellishment Area (m2)]]*Table1[[#This Row],[Construction Unit Rate ($/m)]]*Table1[[#This Row],[Embellishment Area Factor]]</f>
        <v>195092.19996052751</v>
      </c>
      <c r="K1210" s="263">
        <v>0</v>
      </c>
      <c r="L1210" s="354">
        <v>51.919695325664051</v>
      </c>
      <c r="M1210" s="101">
        <f>Table1[[#This Row],[Size of land (m2)]]*Table1[[#This Row],[Land Unit Rate ($/m2)]]</f>
        <v>0</v>
      </c>
      <c r="N1210" s="261">
        <v>2021</v>
      </c>
      <c r="O1210" s="219">
        <f>ROUND(IF(Table1[[#This Row],[Valuation Year]]=2016,(Table1[[#This Row],[Total Construction Cost ($)]]+Table1[[#This Row],[Land Value]])*('General Input Sheet'!$G$38/'General Input Sheet'!$G$43),Table1[[#This Row],[Total Construction Cost ($)]]+Table1[[#This Row],[Land Value]]),0)</f>
        <v>195092</v>
      </c>
      <c r="P1210" s="139" t="str" cm="1">
        <f t="array" ref="P1210">_xlfn.IFS(Table1[[#This Row],[Asset Class]]&lt;&gt;"Local","y",P$11=$E1210,"y",Table1[[#This Row],[Asset Class]]="Local","")</f>
        <v/>
      </c>
      <c r="Q1210" s="99" t="str" cm="1">
        <f t="array" ref="Q1210">_xlfn.IFS(Table1[[#This Row],[Asset Class]]&lt;&gt;"Local","y",Q$11=$E1210,"y",Table1[[#This Row],[Asset Class]]="Local","")</f>
        <v/>
      </c>
      <c r="R1210" s="99" t="str" cm="1">
        <f t="array" ref="R1210">_xlfn.IFS(Table1[[#This Row],[Asset Class]]&lt;&gt;"Local","y",R$11=$E1210,"y",Table1[[#This Row],[Asset Class]]="Local","")</f>
        <v/>
      </c>
      <c r="S1210" s="358" t="str" cm="1">
        <f t="array" ref="S1210">_xlfn.IFS(Table1[[#This Row],[Asset Class]]&lt;&gt;"Local","y",S$11=$E1210,"y",Table1[[#This Row],[Asset Class]]="Local","")</f>
        <v>y</v>
      </c>
      <c r="U1210" s="109" t="str">
        <f>IF(Table1[[#This Row],[Asset Class]]&lt;&gt;"Local",0.25,IF(P1210="y",1,""))</f>
        <v/>
      </c>
      <c r="V1210" s="435" t="str">
        <f>IF(Table1[[#This Row],[Asset Class]]&lt;&gt;"Local",0.25,IF(Q1210="y",1,""))</f>
        <v/>
      </c>
      <c r="W1210" s="435" t="str">
        <f>IF(Table1[[#This Row],[Asset Class]]&lt;&gt;"Local",0.25,IF(R1210="y",1,""))</f>
        <v/>
      </c>
      <c r="X1210" s="435">
        <f>IF(Table1[[#This Row],[Asset Class]]&lt;&gt;"Local",0.25,IF(S1210="y",1,""))</f>
        <v>1</v>
      </c>
      <c r="Y1210" s="109">
        <f t="shared" si="109"/>
        <v>1</v>
      </c>
      <c r="AA1210" s="274" t="str">
        <f t="shared" si="110"/>
        <v/>
      </c>
      <c r="AB1210" s="275" t="str">
        <f t="shared" si="111"/>
        <v/>
      </c>
      <c r="AC1210" s="275" t="str">
        <f t="shared" si="112"/>
        <v/>
      </c>
      <c r="AD1210" s="275">
        <f t="shared" si="113"/>
        <v>195092</v>
      </c>
      <c r="AE1210" s="276">
        <f t="shared" si="114"/>
        <v>195092</v>
      </c>
    </row>
    <row r="1211" spans="2:31">
      <c r="B1211" s="227" t="s">
        <v>2042</v>
      </c>
      <c r="C1211" s="228" t="s">
        <v>2043</v>
      </c>
      <c r="D1211" s="228" t="s">
        <v>110</v>
      </c>
      <c r="E1211" s="228" t="s">
        <v>142</v>
      </c>
      <c r="F1211" s="258" t="s">
        <v>102</v>
      </c>
      <c r="G1211" s="374">
        <v>0.5</v>
      </c>
      <c r="H1211" s="377">
        <v>1023.1304577771955</v>
      </c>
      <c r="I1211" s="382">
        <v>115.6419902144599</v>
      </c>
      <c r="J1211" s="349">
        <f>Table1[[#This Row],[Embellishment Area (m2)]]*Table1[[#This Row],[Construction Unit Rate ($/m)]]*Table1[[#This Row],[Embellishment Area Factor]]</f>
        <v>59158.421193193157</v>
      </c>
      <c r="K1211" s="263">
        <v>2046.260915554391</v>
      </c>
      <c r="L1211" s="354">
        <v>85.331826959272703</v>
      </c>
      <c r="M1211" s="101">
        <f>Table1[[#This Row],[Size of land (m2)]]*Table1[[#This Row],[Land Unit Rate ($/m2)]]</f>
        <v>174611.18235961022</v>
      </c>
      <c r="N1211" s="261">
        <v>2021</v>
      </c>
      <c r="O1211" s="219">
        <f>ROUND(IF(Table1[[#This Row],[Valuation Year]]=2016,(Table1[[#This Row],[Total Construction Cost ($)]]+Table1[[#This Row],[Land Value]])*('General Input Sheet'!$G$38/'General Input Sheet'!$G$43),Table1[[#This Row],[Total Construction Cost ($)]]+Table1[[#This Row],[Land Value]]),0)</f>
        <v>233770</v>
      </c>
      <c r="P1211" s="139" t="str" cm="1">
        <f t="array" ref="P1211">_xlfn.IFS(Table1[[#This Row],[Asset Class]]&lt;&gt;"Local","y",P$11=$E1211,"y",Table1[[#This Row],[Asset Class]]="Local","")</f>
        <v/>
      </c>
      <c r="Q1211" s="99" t="str" cm="1">
        <f t="array" ref="Q1211">_xlfn.IFS(Table1[[#This Row],[Asset Class]]&lt;&gt;"Local","y",Q$11=$E1211,"y",Table1[[#This Row],[Asset Class]]="Local","")</f>
        <v>y</v>
      </c>
      <c r="R1211" s="99" t="str" cm="1">
        <f t="array" ref="R1211">_xlfn.IFS(Table1[[#This Row],[Asset Class]]&lt;&gt;"Local","y",R$11=$E1211,"y",Table1[[#This Row],[Asset Class]]="Local","")</f>
        <v/>
      </c>
      <c r="S1211" s="358" t="str" cm="1">
        <f t="array" ref="S1211">_xlfn.IFS(Table1[[#This Row],[Asset Class]]&lt;&gt;"Local","y",S$11=$E1211,"y",Table1[[#This Row],[Asset Class]]="Local","")</f>
        <v/>
      </c>
      <c r="U1211" s="109" t="str">
        <f>IF(Table1[[#This Row],[Asset Class]]&lt;&gt;"Local",0.25,IF(P1211="y",1,""))</f>
        <v/>
      </c>
      <c r="V1211" s="435">
        <f>IF(Table1[[#This Row],[Asset Class]]&lt;&gt;"Local",0.25,IF(Q1211="y",1,""))</f>
        <v>1</v>
      </c>
      <c r="W1211" s="435" t="str">
        <f>IF(Table1[[#This Row],[Asset Class]]&lt;&gt;"Local",0.25,IF(R1211="y",1,""))</f>
        <v/>
      </c>
      <c r="X1211" s="435" t="str">
        <f>IF(Table1[[#This Row],[Asset Class]]&lt;&gt;"Local",0.25,IF(S1211="y",1,""))</f>
        <v/>
      </c>
      <c r="Y1211" s="109">
        <f t="shared" si="109"/>
        <v>1</v>
      </c>
      <c r="AA1211" s="274" t="str">
        <f t="shared" si="110"/>
        <v/>
      </c>
      <c r="AB1211" s="275">
        <f t="shared" si="111"/>
        <v>233770</v>
      </c>
      <c r="AC1211" s="275" t="str">
        <f t="shared" si="112"/>
        <v/>
      </c>
      <c r="AD1211" s="275" t="str">
        <f t="shared" si="113"/>
        <v/>
      </c>
      <c r="AE1211" s="276">
        <f t="shared" si="114"/>
        <v>233770</v>
      </c>
    </row>
    <row r="1212" spans="2:31">
      <c r="B1212" s="227" t="s">
        <v>2044</v>
      </c>
      <c r="C1212" s="228" t="s">
        <v>2045</v>
      </c>
      <c r="D1212" s="228" t="s">
        <v>110</v>
      </c>
      <c r="E1212" s="228" t="s">
        <v>101</v>
      </c>
      <c r="F1212" s="258" t="s">
        <v>102</v>
      </c>
      <c r="G1212" s="374">
        <v>0.5</v>
      </c>
      <c r="H1212" s="377">
        <v>1279.1210337823929</v>
      </c>
      <c r="I1212" s="382">
        <v>143.96305955739601</v>
      </c>
      <c r="J1212" s="349">
        <f>Table1[[#This Row],[Embellishment Area (m2)]]*Table1[[#This Row],[Construction Unit Rate ($/m)]]*Table1[[#This Row],[Embellishment Area Factor]]</f>
        <v>92073.088783766289</v>
      </c>
      <c r="K1212" s="263">
        <v>0</v>
      </c>
      <c r="L1212" s="354">
        <v>39.027494808321961</v>
      </c>
      <c r="M1212" s="101">
        <f>Table1[[#This Row],[Size of land (m2)]]*Table1[[#This Row],[Land Unit Rate ($/m2)]]</f>
        <v>0</v>
      </c>
      <c r="N1212" s="261">
        <v>2021</v>
      </c>
      <c r="O1212" s="219">
        <f>ROUND(IF(Table1[[#This Row],[Valuation Year]]=2016,(Table1[[#This Row],[Total Construction Cost ($)]]+Table1[[#This Row],[Land Value]])*('General Input Sheet'!$G$38/'General Input Sheet'!$G$43),Table1[[#This Row],[Total Construction Cost ($)]]+Table1[[#This Row],[Land Value]]),0)</f>
        <v>92073</v>
      </c>
      <c r="P1212" s="139" t="str" cm="1">
        <f t="array" ref="P1212">_xlfn.IFS(Table1[[#This Row],[Asset Class]]&lt;&gt;"Local","y",P$11=$E1212,"y",Table1[[#This Row],[Asset Class]]="Local","")</f>
        <v/>
      </c>
      <c r="Q1212" s="99" t="str" cm="1">
        <f t="array" ref="Q1212">_xlfn.IFS(Table1[[#This Row],[Asset Class]]&lt;&gt;"Local","y",Q$11=$E1212,"y",Table1[[#This Row],[Asset Class]]="Local","")</f>
        <v/>
      </c>
      <c r="R1212" s="99" t="str" cm="1">
        <f t="array" ref="R1212">_xlfn.IFS(Table1[[#This Row],[Asset Class]]&lt;&gt;"Local","y",R$11=$E1212,"y",Table1[[#This Row],[Asset Class]]="Local","")</f>
        <v>y</v>
      </c>
      <c r="S1212" s="358" t="str" cm="1">
        <f t="array" ref="S1212">_xlfn.IFS(Table1[[#This Row],[Asset Class]]&lt;&gt;"Local","y",S$11=$E1212,"y",Table1[[#This Row],[Asset Class]]="Local","")</f>
        <v/>
      </c>
      <c r="U1212" s="109" t="str">
        <f>IF(Table1[[#This Row],[Asset Class]]&lt;&gt;"Local",0.25,IF(P1212="y",1,""))</f>
        <v/>
      </c>
      <c r="V1212" s="435" t="str">
        <f>IF(Table1[[#This Row],[Asset Class]]&lt;&gt;"Local",0.25,IF(Q1212="y",1,""))</f>
        <v/>
      </c>
      <c r="W1212" s="435">
        <f>IF(Table1[[#This Row],[Asset Class]]&lt;&gt;"Local",0.25,IF(R1212="y",1,""))</f>
        <v>1</v>
      </c>
      <c r="X1212" s="435" t="str">
        <f>IF(Table1[[#This Row],[Asset Class]]&lt;&gt;"Local",0.25,IF(S1212="y",1,""))</f>
        <v/>
      </c>
      <c r="Y1212" s="109">
        <f t="shared" si="109"/>
        <v>1</v>
      </c>
      <c r="AA1212" s="274" t="str">
        <f t="shared" si="110"/>
        <v/>
      </c>
      <c r="AB1212" s="275" t="str">
        <f t="shared" si="111"/>
        <v/>
      </c>
      <c r="AC1212" s="275">
        <f t="shared" si="112"/>
        <v>92073</v>
      </c>
      <c r="AD1212" s="275" t="str">
        <f t="shared" si="113"/>
        <v/>
      </c>
      <c r="AE1212" s="276">
        <f t="shared" si="114"/>
        <v>92073</v>
      </c>
    </row>
    <row r="1213" spans="2:31">
      <c r="B1213" s="227" t="s">
        <v>2046</v>
      </c>
      <c r="C1213" s="228" t="s">
        <v>2047</v>
      </c>
      <c r="D1213" s="228" t="s">
        <v>110</v>
      </c>
      <c r="E1213" s="228" t="s">
        <v>106</v>
      </c>
      <c r="F1213" s="258" t="s">
        <v>102</v>
      </c>
      <c r="G1213" s="374">
        <v>0.5</v>
      </c>
      <c r="H1213" s="378">
        <v>1574.6788649093626</v>
      </c>
      <c r="I1213" s="382">
        <v>111.62041035606889</v>
      </c>
      <c r="J1213" s="349">
        <f>Table1[[#This Row],[Embellishment Area (m2)]]*Table1[[#This Row],[Construction Unit Rate ($/m)]]*Table1[[#This Row],[Embellishment Area Factor]]</f>
        <v>87883.150540105911</v>
      </c>
      <c r="K1213" s="263">
        <v>0</v>
      </c>
      <c r="L1213" s="354">
        <v>66.125722619436161</v>
      </c>
      <c r="M1213" s="101">
        <f>Table1[[#This Row],[Size of land (m2)]]*Table1[[#This Row],[Land Unit Rate ($/m2)]]</f>
        <v>0</v>
      </c>
      <c r="N1213" s="261">
        <v>2021</v>
      </c>
      <c r="O1213" s="101">
        <f>ROUND(IF(Table1[[#This Row],[Valuation Year]]=2016,(Table1[[#This Row],[Total Construction Cost ($)]]+Table1[[#This Row],[Land Value]])*('General Input Sheet'!$G$38/'General Input Sheet'!$G$43),Table1[[#This Row],[Total Construction Cost ($)]]+Table1[[#This Row],[Land Value]]),0)</f>
        <v>87883</v>
      </c>
      <c r="P1213" s="139" t="str" cm="1">
        <f t="array" ref="P1213">_xlfn.IFS(Table1[[#This Row],[Asset Class]]&lt;&gt;"Local","y",P$11=$E1213,"y",Table1[[#This Row],[Asset Class]]="Local","")</f>
        <v>y</v>
      </c>
      <c r="Q1213" s="99" t="str" cm="1">
        <f t="array" ref="Q1213">_xlfn.IFS(Table1[[#This Row],[Asset Class]]&lt;&gt;"Local","y",Q$11=$E1213,"y",Table1[[#This Row],[Asset Class]]="Local","")</f>
        <v/>
      </c>
      <c r="R1213" s="99" t="str" cm="1">
        <f t="array" ref="R1213">_xlfn.IFS(Table1[[#This Row],[Asset Class]]&lt;&gt;"Local","y",R$11=$E1213,"y",Table1[[#This Row],[Asset Class]]="Local","")</f>
        <v/>
      </c>
      <c r="S1213" s="358" t="str" cm="1">
        <f t="array" ref="S1213">_xlfn.IFS(Table1[[#This Row],[Asset Class]]&lt;&gt;"Local","y",S$11=$E1213,"y",Table1[[#This Row],[Asset Class]]="Local","")</f>
        <v/>
      </c>
      <c r="U1213" s="109">
        <f>IF(Table1[[#This Row],[Asset Class]]&lt;&gt;"Local",0.25,IF(P1213="y",1,""))</f>
        <v>1</v>
      </c>
      <c r="V1213" s="435" t="str">
        <f>IF(Table1[[#This Row],[Asset Class]]&lt;&gt;"Local",0.25,IF(Q1213="y",1,""))</f>
        <v/>
      </c>
      <c r="W1213" s="435" t="str">
        <f>IF(Table1[[#This Row],[Asset Class]]&lt;&gt;"Local",0.25,IF(R1213="y",1,""))</f>
        <v/>
      </c>
      <c r="X1213" s="435" t="str">
        <f>IF(Table1[[#This Row],[Asset Class]]&lt;&gt;"Local",0.25,IF(S1213="y",1,""))</f>
        <v/>
      </c>
      <c r="Y1213" s="109">
        <f t="shared" si="109"/>
        <v>1</v>
      </c>
      <c r="AA1213" s="274">
        <f t="shared" si="110"/>
        <v>87883</v>
      </c>
      <c r="AB1213" s="275" t="str">
        <f t="shared" si="111"/>
        <v/>
      </c>
      <c r="AC1213" s="275" t="str">
        <f t="shared" si="112"/>
        <v/>
      </c>
      <c r="AD1213" s="275" t="str">
        <f t="shared" si="113"/>
        <v/>
      </c>
      <c r="AE1213" s="276">
        <f t="shared" si="114"/>
        <v>87883</v>
      </c>
    </row>
    <row r="1214" spans="2:31">
      <c r="B1214" s="227" t="s">
        <v>2048</v>
      </c>
      <c r="C1214" s="228" t="s">
        <v>2049</v>
      </c>
      <c r="D1214" s="228" t="s">
        <v>110</v>
      </c>
      <c r="E1214" s="228" t="s">
        <v>113</v>
      </c>
      <c r="F1214" s="258" t="s">
        <v>102</v>
      </c>
      <c r="G1214" s="374">
        <v>0.5</v>
      </c>
      <c r="H1214" s="377">
        <v>10502.792604966609</v>
      </c>
      <c r="I1214" s="382">
        <v>77.371645491830151</v>
      </c>
      <c r="J1214" s="349">
        <f>Table1[[#This Row],[Embellishment Area (m2)]]*Table1[[#This Row],[Construction Unit Rate ($/m)]]*Table1[[#This Row],[Embellishment Area Factor]]</f>
        <v>406309.17305284593</v>
      </c>
      <c r="K1214" s="263">
        <v>21005.585209933219</v>
      </c>
      <c r="L1214" s="354">
        <v>51.919695325664051</v>
      </c>
      <c r="M1214" s="101">
        <f>Table1[[#This Row],[Size of land (m2)]]*Table1[[#This Row],[Land Unit Rate ($/m2)]]</f>
        <v>1090603.5842370077</v>
      </c>
      <c r="N1214" s="261">
        <v>2021</v>
      </c>
      <c r="O1214" s="219">
        <f>ROUND(IF(Table1[[#This Row],[Valuation Year]]=2016,(Table1[[#This Row],[Total Construction Cost ($)]]+Table1[[#This Row],[Land Value]])*('General Input Sheet'!$G$38/'General Input Sheet'!$G$43),Table1[[#This Row],[Total Construction Cost ($)]]+Table1[[#This Row],[Land Value]]),0)</f>
        <v>1496913</v>
      </c>
      <c r="P1214" s="139" t="str" cm="1">
        <f t="array" ref="P1214">_xlfn.IFS(Table1[[#This Row],[Asset Class]]&lt;&gt;"Local","y",P$11=$E1214,"y",Table1[[#This Row],[Asset Class]]="Local","")</f>
        <v/>
      </c>
      <c r="Q1214" s="99" t="str" cm="1">
        <f t="array" ref="Q1214">_xlfn.IFS(Table1[[#This Row],[Asset Class]]&lt;&gt;"Local","y",Q$11=$E1214,"y",Table1[[#This Row],[Asset Class]]="Local","")</f>
        <v/>
      </c>
      <c r="R1214" s="99" t="str" cm="1">
        <f t="array" ref="R1214">_xlfn.IFS(Table1[[#This Row],[Asset Class]]&lt;&gt;"Local","y",R$11=$E1214,"y",Table1[[#This Row],[Asset Class]]="Local","")</f>
        <v/>
      </c>
      <c r="S1214" s="358" t="str" cm="1">
        <f t="array" ref="S1214">_xlfn.IFS(Table1[[#This Row],[Asset Class]]&lt;&gt;"Local","y",S$11=$E1214,"y",Table1[[#This Row],[Asset Class]]="Local","")</f>
        <v>y</v>
      </c>
      <c r="U1214" s="109" t="str">
        <f>IF(Table1[[#This Row],[Asset Class]]&lt;&gt;"Local",0.25,IF(P1214="y",1,""))</f>
        <v/>
      </c>
      <c r="V1214" s="435" t="str">
        <f>IF(Table1[[#This Row],[Asset Class]]&lt;&gt;"Local",0.25,IF(Q1214="y",1,""))</f>
        <v/>
      </c>
      <c r="W1214" s="435" t="str">
        <f>IF(Table1[[#This Row],[Asset Class]]&lt;&gt;"Local",0.25,IF(R1214="y",1,""))</f>
        <v/>
      </c>
      <c r="X1214" s="435">
        <f>IF(Table1[[#This Row],[Asset Class]]&lt;&gt;"Local",0.25,IF(S1214="y",1,""))</f>
        <v>1</v>
      </c>
      <c r="Y1214" s="109">
        <f t="shared" si="109"/>
        <v>1</v>
      </c>
      <c r="AA1214" s="274" t="str">
        <f t="shared" si="110"/>
        <v/>
      </c>
      <c r="AB1214" s="275" t="str">
        <f t="shared" si="111"/>
        <v/>
      </c>
      <c r="AC1214" s="275" t="str">
        <f t="shared" si="112"/>
        <v/>
      </c>
      <c r="AD1214" s="275">
        <f t="shared" si="113"/>
        <v>1496913</v>
      </c>
      <c r="AE1214" s="276">
        <f t="shared" si="114"/>
        <v>1496913</v>
      </c>
    </row>
    <row r="1215" spans="2:31">
      <c r="B1215" s="227" t="s">
        <v>2048</v>
      </c>
      <c r="C1215" s="228" t="s">
        <v>2050</v>
      </c>
      <c r="D1215" s="228" t="s">
        <v>110</v>
      </c>
      <c r="E1215" s="228" t="s">
        <v>113</v>
      </c>
      <c r="F1215" s="258" t="s">
        <v>102</v>
      </c>
      <c r="G1215" s="374">
        <v>0.5</v>
      </c>
      <c r="H1215" s="377">
        <v>5739.4953840041999</v>
      </c>
      <c r="I1215" s="382">
        <v>77.371645491830151</v>
      </c>
      <c r="J1215" s="349">
        <f>Table1[[#This Row],[Embellishment Area (m2)]]*Table1[[#This Row],[Construction Unit Rate ($/m)]]*Table1[[#This Row],[Embellishment Area Factor]]</f>
        <v>222037.10107658425</v>
      </c>
      <c r="K1215" s="263">
        <v>11478.9907680084</v>
      </c>
      <c r="L1215" s="354">
        <v>51.919695325664051</v>
      </c>
      <c r="M1215" s="101">
        <f>Table1[[#This Row],[Size of land (m2)]]*Table1[[#This Row],[Land Unit Rate ($/m2)]]</f>
        <v>595985.7033211065</v>
      </c>
      <c r="N1215" s="261">
        <v>2021</v>
      </c>
      <c r="O1215" s="219">
        <f>ROUND(IF(Table1[[#This Row],[Valuation Year]]=2016,(Table1[[#This Row],[Total Construction Cost ($)]]+Table1[[#This Row],[Land Value]])*('General Input Sheet'!$G$38/'General Input Sheet'!$G$43),Table1[[#This Row],[Total Construction Cost ($)]]+Table1[[#This Row],[Land Value]]),0)</f>
        <v>818023</v>
      </c>
      <c r="P1215" s="139" t="str" cm="1">
        <f t="array" ref="P1215">_xlfn.IFS(Table1[[#This Row],[Asset Class]]&lt;&gt;"Local","y",P$11=$E1215,"y",Table1[[#This Row],[Asset Class]]="Local","")</f>
        <v/>
      </c>
      <c r="Q1215" s="99" t="str" cm="1">
        <f t="array" ref="Q1215">_xlfn.IFS(Table1[[#This Row],[Asset Class]]&lt;&gt;"Local","y",Q$11=$E1215,"y",Table1[[#This Row],[Asset Class]]="Local","")</f>
        <v/>
      </c>
      <c r="R1215" s="99" t="str" cm="1">
        <f t="array" ref="R1215">_xlfn.IFS(Table1[[#This Row],[Asset Class]]&lt;&gt;"Local","y",R$11=$E1215,"y",Table1[[#This Row],[Asset Class]]="Local","")</f>
        <v/>
      </c>
      <c r="S1215" s="358" t="str" cm="1">
        <f t="array" ref="S1215">_xlfn.IFS(Table1[[#This Row],[Asset Class]]&lt;&gt;"Local","y",S$11=$E1215,"y",Table1[[#This Row],[Asset Class]]="Local","")</f>
        <v>y</v>
      </c>
      <c r="U1215" s="109" t="str">
        <f>IF(Table1[[#This Row],[Asset Class]]&lt;&gt;"Local",0.25,IF(P1215="y",1,""))</f>
        <v/>
      </c>
      <c r="V1215" s="435" t="str">
        <f>IF(Table1[[#This Row],[Asset Class]]&lt;&gt;"Local",0.25,IF(Q1215="y",1,""))</f>
        <v/>
      </c>
      <c r="W1215" s="435" t="str">
        <f>IF(Table1[[#This Row],[Asset Class]]&lt;&gt;"Local",0.25,IF(R1215="y",1,""))</f>
        <v/>
      </c>
      <c r="X1215" s="435">
        <f>IF(Table1[[#This Row],[Asset Class]]&lt;&gt;"Local",0.25,IF(S1215="y",1,""))</f>
        <v>1</v>
      </c>
      <c r="Y1215" s="109">
        <f t="shared" si="109"/>
        <v>1</v>
      </c>
      <c r="AA1215" s="274" t="str">
        <f t="shared" si="110"/>
        <v/>
      </c>
      <c r="AB1215" s="275" t="str">
        <f t="shared" si="111"/>
        <v/>
      </c>
      <c r="AC1215" s="275" t="str">
        <f t="shared" si="112"/>
        <v/>
      </c>
      <c r="AD1215" s="275">
        <f t="shared" si="113"/>
        <v>818023</v>
      </c>
      <c r="AE1215" s="276">
        <f t="shared" si="114"/>
        <v>818023</v>
      </c>
    </row>
    <row r="1216" spans="2:31">
      <c r="B1216" s="227" t="s">
        <v>2048</v>
      </c>
      <c r="C1216" s="228" t="s">
        <v>2051</v>
      </c>
      <c r="D1216" s="228" t="s">
        <v>110</v>
      </c>
      <c r="E1216" s="228" t="s">
        <v>113</v>
      </c>
      <c r="F1216" s="258" t="s">
        <v>107</v>
      </c>
      <c r="G1216" s="374">
        <v>0.5</v>
      </c>
      <c r="H1216" s="377">
        <v>17637.051538988391</v>
      </c>
      <c r="I1216" s="382">
        <v>77.371645491830151</v>
      </c>
      <c r="J1216" s="349">
        <f>Table1[[#This Row],[Embellishment Area (m2)]]*Table1[[#This Row],[Construction Unit Rate ($/m)]]*Table1[[#This Row],[Embellishment Area Factor]]</f>
        <v>682303.84959787363</v>
      </c>
      <c r="K1216" s="263">
        <v>35274.103077976783</v>
      </c>
      <c r="L1216" s="354">
        <v>51.919695325664051</v>
      </c>
      <c r="M1216" s="101">
        <f>Table1[[#This Row],[Size of land (m2)]]*Table1[[#This Row],[Land Unit Rate ($/m2)]]</f>
        <v>1831420.6846946231</v>
      </c>
      <c r="N1216" s="261">
        <v>2021</v>
      </c>
      <c r="O1216" s="219">
        <f>ROUND(IF(Table1[[#This Row],[Valuation Year]]=2016,(Table1[[#This Row],[Total Construction Cost ($)]]+Table1[[#This Row],[Land Value]])*('General Input Sheet'!$G$38/'General Input Sheet'!$G$43),Table1[[#This Row],[Total Construction Cost ($)]]+Table1[[#This Row],[Land Value]]),0)</f>
        <v>2513725</v>
      </c>
      <c r="P1216" s="139" t="str" cm="1">
        <f t="array" ref="P1216">_xlfn.IFS(Table1[[#This Row],[Asset Class]]&lt;&gt;"Local","y",P$11=$E1216,"y",Table1[[#This Row],[Asset Class]]="Local","")</f>
        <v/>
      </c>
      <c r="Q1216" s="99" t="str" cm="1">
        <f t="array" ref="Q1216">_xlfn.IFS(Table1[[#This Row],[Asset Class]]&lt;&gt;"Local","y",Q$11=$E1216,"y",Table1[[#This Row],[Asset Class]]="Local","")</f>
        <v/>
      </c>
      <c r="R1216" s="99" t="str" cm="1">
        <f t="array" ref="R1216">_xlfn.IFS(Table1[[#This Row],[Asset Class]]&lt;&gt;"Local","y",R$11=$E1216,"y",Table1[[#This Row],[Asset Class]]="Local","")</f>
        <v/>
      </c>
      <c r="S1216" s="358" t="str" cm="1">
        <f t="array" ref="S1216">_xlfn.IFS(Table1[[#This Row],[Asset Class]]&lt;&gt;"Local","y",S$11=$E1216,"y",Table1[[#This Row],[Asset Class]]="Local","")</f>
        <v>y</v>
      </c>
      <c r="U1216" s="109" t="str">
        <f>IF(Table1[[#This Row],[Asset Class]]&lt;&gt;"Local",0.25,IF(P1216="y",1,""))</f>
        <v/>
      </c>
      <c r="V1216" s="435" t="str">
        <f>IF(Table1[[#This Row],[Asset Class]]&lt;&gt;"Local",0.25,IF(Q1216="y",1,""))</f>
        <v/>
      </c>
      <c r="W1216" s="435" t="str">
        <f>IF(Table1[[#This Row],[Asset Class]]&lt;&gt;"Local",0.25,IF(R1216="y",1,""))</f>
        <v/>
      </c>
      <c r="X1216" s="435">
        <f>IF(Table1[[#This Row],[Asset Class]]&lt;&gt;"Local",0.25,IF(S1216="y",1,""))</f>
        <v>1</v>
      </c>
      <c r="Y1216" s="109">
        <f t="shared" si="109"/>
        <v>1</v>
      </c>
      <c r="AA1216" s="274" t="str">
        <f t="shared" si="110"/>
        <v/>
      </c>
      <c r="AB1216" s="275" t="str">
        <f t="shared" si="111"/>
        <v/>
      </c>
      <c r="AC1216" s="275" t="str">
        <f t="shared" si="112"/>
        <v/>
      </c>
      <c r="AD1216" s="275">
        <f t="shared" si="113"/>
        <v>2513725</v>
      </c>
      <c r="AE1216" s="276">
        <f t="shared" si="114"/>
        <v>2513725</v>
      </c>
    </row>
    <row r="1217" spans="2:31">
      <c r="B1217" s="227" t="s">
        <v>2052</v>
      </c>
      <c r="C1217" s="228" t="s">
        <v>2053</v>
      </c>
      <c r="D1217" s="228" t="s">
        <v>110</v>
      </c>
      <c r="E1217" s="228" t="s">
        <v>106</v>
      </c>
      <c r="F1217" s="258" t="s">
        <v>102</v>
      </c>
      <c r="G1217" s="374">
        <v>0.5</v>
      </c>
      <c r="H1217" s="377">
        <v>5920.3032350694948</v>
      </c>
      <c r="I1217" s="382">
        <v>111.62041035606889</v>
      </c>
      <c r="J1217" s="349">
        <f>Table1[[#This Row],[Embellishment Area (m2)]]*Table1[[#This Row],[Construction Unit Rate ($/m)]]*Table1[[#This Row],[Embellishment Area Factor]]</f>
        <v>330413.33826540958</v>
      </c>
      <c r="K1217" s="263">
        <v>0</v>
      </c>
      <c r="L1217" s="354">
        <v>66.125722619436161</v>
      </c>
      <c r="M1217" s="101">
        <f>Table1[[#This Row],[Size of land (m2)]]*Table1[[#This Row],[Land Unit Rate ($/m2)]]</f>
        <v>0</v>
      </c>
      <c r="N1217" s="261">
        <v>2021</v>
      </c>
      <c r="O1217" s="219">
        <f>ROUND(IF(Table1[[#This Row],[Valuation Year]]=2016,(Table1[[#This Row],[Total Construction Cost ($)]]+Table1[[#This Row],[Land Value]])*('General Input Sheet'!$G$38/'General Input Sheet'!$G$43),Table1[[#This Row],[Total Construction Cost ($)]]+Table1[[#This Row],[Land Value]]),0)</f>
        <v>330413</v>
      </c>
      <c r="P1217" s="139" t="str" cm="1">
        <f t="array" ref="P1217">_xlfn.IFS(Table1[[#This Row],[Asset Class]]&lt;&gt;"Local","y",P$11=$E1217,"y",Table1[[#This Row],[Asset Class]]="Local","")</f>
        <v>y</v>
      </c>
      <c r="Q1217" s="99" t="str" cm="1">
        <f t="array" ref="Q1217">_xlfn.IFS(Table1[[#This Row],[Asset Class]]&lt;&gt;"Local","y",Q$11=$E1217,"y",Table1[[#This Row],[Asset Class]]="Local","")</f>
        <v/>
      </c>
      <c r="R1217" s="99" t="str" cm="1">
        <f t="array" ref="R1217">_xlfn.IFS(Table1[[#This Row],[Asset Class]]&lt;&gt;"Local","y",R$11=$E1217,"y",Table1[[#This Row],[Asset Class]]="Local","")</f>
        <v/>
      </c>
      <c r="S1217" s="358" t="str" cm="1">
        <f t="array" ref="S1217">_xlfn.IFS(Table1[[#This Row],[Asset Class]]&lt;&gt;"Local","y",S$11=$E1217,"y",Table1[[#This Row],[Asset Class]]="Local","")</f>
        <v/>
      </c>
      <c r="U1217" s="109">
        <f>IF(Table1[[#This Row],[Asset Class]]&lt;&gt;"Local",0.25,IF(P1217="y",1,""))</f>
        <v>1</v>
      </c>
      <c r="V1217" s="435" t="str">
        <f>IF(Table1[[#This Row],[Asset Class]]&lt;&gt;"Local",0.25,IF(Q1217="y",1,""))</f>
        <v/>
      </c>
      <c r="W1217" s="435" t="str">
        <f>IF(Table1[[#This Row],[Asset Class]]&lt;&gt;"Local",0.25,IF(R1217="y",1,""))</f>
        <v/>
      </c>
      <c r="X1217" s="435" t="str">
        <f>IF(Table1[[#This Row],[Asset Class]]&lt;&gt;"Local",0.25,IF(S1217="y",1,""))</f>
        <v/>
      </c>
      <c r="Y1217" s="109">
        <f t="shared" si="109"/>
        <v>1</v>
      </c>
      <c r="AA1217" s="274">
        <f t="shared" si="110"/>
        <v>330413</v>
      </c>
      <c r="AB1217" s="275" t="str">
        <f t="shared" si="111"/>
        <v/>
      </c>
      <c r="AC1217" s="275" t="str">
        <f t="shared" si="112"/>
        <v/>
      </c>
      <c r="AD1217" s="275" t="str">
        <f t="shared" si="113"/>
        <v/>
      </c>
      <c r="AE1217" s="276">
        <f t="shared" si="114"/>
        <v>330413</v>
      </c>
    </row>
    <row r="1218" spans="2:31">
      <c r="B1218" s="227" t="s">
        <v>2054</v>
      </c>
      <c r="C1218" s="228" t="s">
        <v>2055</v>
      </c>
      <c r="D1218" s="228" t="s">
        <v>110</v>
      </c>
      <c r="E1218" s="228" t="s">
        <v>113</v>
      </c>
      <c r="F1218" s="258" t="s">
        <v>102</v>
      </c>
      <c r="G1218" s="374">
        <v>0.5</v>
      </c>
      <c r="H1218" s="377">
        <v>2242.5556501575415</v>
      </c>
      <c r="I1218" s="382">
        <v>77.371645491830151</v>
      </c>
      <c r="J1218" s="349">
        <f>Table1[[#This Row],[Embellishment Area (m2)]]*Table1[[#This Row],[Construction Unit Rate ($/m)]]*Table1[[#This Row],[Embellishment Area Factor]]</f>
        <v>86755.110379844991</v>
      </c>
      <c r="K1218" s="263">
        <v>0</v>
      </c>
      <c r="L1218" s="354">
        <v>51.919695325664051</v>
      </c>
      <c r="M1218" s="101">
        <f>Table1[[#This Row],[Size of land (m2)]]*Table1[[#This Row],[Land Unit Rate ($/m2)]]</f>
        <v>0</v>
      </c>
      <c r="N1218" s="261">
        <v>2021</v>
      </c>
      <c r="O1218" s="219">
        <f>ROUND(IF(Table1[[#This Row],[Valuation Year]]=2016,(Table1[[#This Row],[Total Construction Cost ($)]]+Table1[[#This Row],[Land Value]])*('General Input Sheet'!$G$38/'General Input Sheet'!$G$43),Table1[[#This Row],[Total Construction Cost ($)]]+Table1[[#This Row],[Land Value]]),0)</f>
        <v>86755</v>
      </c>
      <c r="P1218" s="139" t="str" cm="1">
        <f t="array" ref="P1218">_xlfn.IFS(Table1[[#This Row],[Asset Class]]&lt;&gt;"Local","y",P$11=$E1218,"y",Table1[[#This Row],[Asset Class]]="Local","")</f>
        <v/>
      </c>
      <c r="Q1218" s="99" t="str" cm="1">
        <f t="array" ref="Q1218">_xlfn.IFS(Table1[[#This Row],[Asset Class]]&lt;&gt;"Local","y",Q$11=$E1218,"y",Table1[[#This Row],[Asset Class]]="Local","")</f>
        <v/>
      </c>
      <c r="R1218" s="99" t="str" cm="1">
        <f t="array" ref="R1218">_xlfn.IFS(Table1[[#This Row],[Asset Class]]&lt;&gt;"Local","y",R$11=$E1218,"y",Table1[[#This Row],[Asset Class]]="Local","")</f>
        <v/>
      </c>
      <c r="S1218" s="358" t="str" cm="1">
        <f t="array" ref="S1218">_xlfn.IFS(Table1[[#This Row],[Asset Class]]&lt;&gt;"Local","y",S$11=$E1218,"y",Table1[[#This Row],[Asset Class]]="Local","")</f>
        <v>y</v>
      </c>
      <c r="U1218" s="109" t="str">
        <f>IF(Table1[[#This Row],[Asset Class]]&lt;&gt;"Local",0.25,IF(P1218="y",1,""))</f>
        <v/>
      </c>
      <c r="V1218" s="435" t="str">
        <f>IF(Table1[[#This Row],[Asset Class]]&lt;&gt;"Local",0.25,IF(Q1218="y",1,""))</f>
        <v/>
      </c>
      <c r="W1218" s="435" t="str">
        <f>IF(Table1[[#This Row],[Asset Class]]&lt;&gt;"Local",0.25,IF(R1218="y",1,""))</f>
        <v/>
      </c>
      <c r="X1218" s="435">
        <f>IF(Table1[[#This Row],[Asset Class]]&lt;&gt;"Local",0.25,IF(S1218="y",1,""))</f>
        <v>1</v>
      </c>
      <c r="Y1218" s="109">
        <f t="shared" si="109"/>
        <v>1</v>
      </c>
      <c r="AA1218" s="274" t="str">
        <f t="shared" si="110"/>
        <v/>
      </c>
      <c r="AB1218" s="275" t="str">
        <f t="shared" si="111"/>
        <v/>
      </c>
      <c r="AC1218" s="275" t="str">
        <f t="shared" si="112"/>
        <v/>
      </c>
      <c r="AD1218" s="275">
        <f t="shared" si="113"/>
        <v>86755</v>
      </c>
      <c r="AE1218" s="276">
        <f t="shared" si="114"/>
        <v>86755</v>
      </c>
    </row>
    <row r="1219" spans="2:31">
      <c r="B1219" s="227" t="s">
        <v>2056</v>
      </c>
      <c r="C1219" s="228" t="s">
        <v>2057</v>
      </c>
      <c r="D1219" s="228" t="s">
        <v>110</v>
      </c>
      <c r="E1219" s="228" t="s">
        <v>101</v>
      </c>
      <c r="F1219" s="258" t="s">
        <v>102</v>
      </c>
      <c r="G1219" s="374">
        <v>0.5</v>
      </c>
      <c r="H1219" s="377">
        <v>1450.2296278645431</v>
      </c>
      <c r="I1219" s="382">
        <v>143.96305955739601</v>
      </c>
      <c r="J1219" s="349">
        <f>Table1[[#This Row],[Embellishment Area (m2)]]*Table1[[#This Row],[Construction Unit Rate ($/m)]]*Table1[[#This Row],[Embellishment Area Factor]]</f>
        <v>104389.74714408173</v>
      </c>
      <c r="K1219" s="263">
        <v>2900.4592557290862</v>
      </c>
      <c r="L1219" s="354">
        <v>39.027494808321961</v>
      </c>
      <c r="M1219" s="101">
        <f>Table1[[#This Row],[Size of land (m2)]]*Table1[[#This Row],[Land Unit Rate ($/m2)]]</f>
        <v>113197.65854471629</v>
      </c>
      <c r="N1219" s="261">
        <v>2021</v>
      </c>
      <c r="O1219" s="219">
        <f>ROUND(IF(Table1[[#This Row],[Valuation Year]]=2016,(Table1[[#This Row],[Total Construction Cost ($)]]+Table1[[#This Row],[Land Value]])*('General Input Sheet'!$G$38/'General Input Sheet'!$G$43),Table1[[#This Row],[Total Construction Cost ($)]]+Table1[[#This Row],[Land Value]]),0)</f>
        <v>217587</v>
      </c>
      <c r="P1219" s="139" t="str" cm="1">
        <f t="array" ref="P1219">_xlfn.IFS(Table1[[#This Row],[Asset Class]]&lt;&gt;"Local","y",P$11=$E1219,"y",Table1[[#This Row],[Asset Class]]="Local","")</f>
        <v/>
      </c>
      <c r="Q1219" s="99" t="str" cm="1">
        <f t="array" ref="Q1219">_xlfn.IFS(Table1[[#This Row],[Asset Class]]&lt;&gt;"Local","y",Q$11=$E1219,"y",Table1[[#This Row],[Asset Class]]="Local","")</f>
        <v/>
      </c>
      <c r="R1219" s="99" t="str" cm="1">
        <f t="array" ref="R1219">_xlfn.IFS(Table1[[#This Row],[Asset Class]]&lt;&gt;"Local","y",R$11=$E1219,"y",Table1[[#This Row],[Asset Class]]="Local","")</f>
        <v>y</v>
      </c>
      <c r="S1219" s="358" t="str" cm="1">
        <f t="array" ref="S1219">_xlfn.IFS(Table1[[#This Row],[Asset Class]]&lt;&gt;"Local","y",S$11=$E1219,"y",Table1[[#This Row],[Asset Class]]="Local","")</f>
        <v/>
      </c>
      <c r="U1219" s="109" t="str">
        <f>IF(Table1[[#This Row],[Asset Class]]&lt;&gt;"Local",0.25,IF(P1219="y",1,""))</f>
        <v/>
      </c>
      <c r="V1219" s="435" t="str">
        <f>IF(Table1[[#This Row],[Asset Class]]&lt;&gt;"Local",0.25,IF(Q1219="y",1,""))</f>
        <v/>
      </c>
      <c r="W1219" s="435">
        <f>IF(Table1[[#This Row],[Asset Class]]&lt;&gt;"Local",0.25,IF(R1219="y",1,""))</f>
        <v>1</v>
      </c>
      <c r="X1219" s="435" t="str">
        <f>IF(Table1[[#This Row],[Asset Class]]&lt;&gt;"Local",0.25,IF(S1219="y",1,""))</f>
        <v/>
      </c>
      <c r="Y1219" s="109">
        <f t="shared" si="109"/>
        <v>1</v>
      </c>
      <c r="AA1219" s="274" t="str">
        <f t="shared" si="110"/>
        <v/>
      </c>
      <c r="AB1219" s="275" t="str">
        <f t="shared" si="111"/>
        <v/>
      </c>
      <c r="AC1219" s="275">
        <f t="shared" si="112"/>
        <v>217587</v>
      </c>
      <c r="AD1219" s="275" t="str">
        <f t="shared" si="113"/>
        <v/>
      </c>
      <c r="AE1219" s="276">
        <f t="shared" si="114"/>
        <v>217587</v>
      </c>
    </row>
    <row r="1220" spans="2:31">
      <c r="B1220" s="227" t="s">
        <v>2058</v>
      </c>
      <c r="C1220" s="228" t="s">
        <v>2059</v>
      </c>
      <c r="D1220" s="228" t="s">
        <v>110</v>
      </c>
      <c r="E1220" s="228" t="s">
        <v>113</v>
      </c>
      <c r="F1220" s="258" t="s">
        <v>107</v>
      </c>
      <c r="G1220" s="374">
        <v>0.5</v>
      </c>
      <c r="H1220" s="378">
        <v>16208.84007105395</v>
      </c>
      <c r="I1220" s="382">
        <v>77.371645491830151</v>
      </c>
      <c r="J1220" s="349">
        <f>Table1[[#This Row],[Embellishment Area (m2)]]*Table1[[#This Row],[Construction Unit Rate ($/m)]]*Table1[[#This Row],[Embellishment Area Factor]]</f>
        <v>627052.31390567857</v>
      </c>
      <c r="K1220" s="263">
        <v>0</v>
      </c>
      <c r="L1220" s="354">
        <v>51.919695325664051</v>
      </c>
      <c r="M1220" s="101">
        <f>Table1[[#This Row],[Size of land (m2)]]*Table1[[#This Row],[Land Unit Rate ($/m2)]]</f>
        <v>0</v>
      </c>
      <c r="N1220" s="261">
        <v>2021</v>
      </c>
      <c r="O1220" s="101">
        <f>ROUND(IF(Table1[[#This Row],[Valuation Year]]=2016,(Table1[[#This Row],[Total Construction Cost ($)]]+Table1[[#This Row],[Land Value]])*('General Input Sheet'!$G$38/'General Input Sheet'!$G$43),Table1[[#This Row],[Total Construction Cost ($)]]+Table1[[#This Row],[Land Value]]),0)</f>
        <v>627052</v>
      </c>
      <c r="P1220" s="139" t="str" cm="1">
        <f t="array" ref="P1220">_xlfn.IFS(Table1[[#This Row],[Asset Class]]&lt;&gt;"Local","y",P$11=$E1220,"y",Table1[[#This Row],[Asset Class]]="Local","")</f>
        <v/>
      </c>
      <c r="Q1220" s="99" t="str" cm="1">
        <f t="array" ref="Q1220">_xlfn.IFS(Table1[[#This Row],[Asset Class]]&lt;&gt;"Local","y",Q$11=$E1220,"y",Table1[[#This Row],[Asset Class]]="Local","")</f>
        <v/>
      </c>
      <c r="R1220" s="99" t="str" cm="1">
        <f t="array" ref="R1220">_xlfn.IFS(Table1[[#This Row],[Asset Class]]&lt;&gt;"Local","y",R$11=$E1220,"y",Table1[[#This Row],[Asset Class]]="Local","")</f>
        <v/>
      </c>
      <c r="S1220" s="358" t="str" cm="1">
        <f t="array" ref="S1220">_xlfn.IFS(Table1[[#This Row],[Asset Class]]&lt;&gt;"Local","y",S$11=$E1220,"y",Table1[[#This Row],[Asset Class]]="Local","")</f>
        <v>y</v>
      </c>
      <c r="U1220" s="109" t="str">
        <f>IF(Table1[[#This Row],[Asset Class]]&lt;&gt;"Local",0.25,IF(P1220="y",1,""))</f>
        <v/>
      </c>
      <c r="V1220" s="435" t="str">
        <f>IF(Table1[[#This Row],[Asset Class]]&lt;&gt;"Local",0.25,IF(Q1220="y",1,""))</f>
        <v/>
      </c>
      <c r="W1220" s="435" t="str">
        <f>IF(Table1[[#This Row],[Asset Class]]&lt;&gt;"Local",0.25,IF(R1220="y",1,""))</f>
        <v/>
      </c>
      <c r="X1220" s="435">
        <f>IF(Table1[[#This Row],[Asset Class]]&lt;&gt;"Local",0.25,IF(S1220="y",1,""))</f>
        <v>1</v>
      </c>
      <c r="Y1220" s="109">
        <f t="shared" si="109"/>
        <v>1</v>
      </c>
      <c r="AA1220" s="274" t="str">
        <f t="shared" si="110"/>
        <v/>
      </c>
      <c r="AB1220" s="275" t="str">
        <f t="shared" si="111"/>
        <v/>
      </c>
      <c r="AC1220" s="275" t="str">
        <f t="shared" si="112"/>
        <v/>
      </c>
      <c r="AD1220" s="275">
        <f t="shared" si="113"/>
        <v>627052</v>
      </c>
      <c r="AE1220" s="276">
        <f t="shared" si="114"/>
        <v>627052</v>
      </c>
    </row>
    <row r="1221" spans="2:31">
      <c r="B1221" s="227" t="s">
        <v>2058</v>
      </c>
      <c r="C1221" s="228" t="s">
        <v>2060</v>
      </c>
      <c r="D1221" s="228" t="s">
        <v>110</v>
      </c>
      <c r="E1221" s="228" t="s">
        <v>113</v>
      </c>
      <c r="F1221" s="258" t="s">
        <v>102</v>
      </c>
      <c r="G1221" s="374">
        <v>0.5</v>
      </c>
      <c r="H1221" s="377">
        <v>19250.895211611085</v>
      </c>
      <c r="I1221" s="382">
        <v>77.371645491830151</v>
      </c>
      <c r="J1221" s="349">
        <f>Table1[[#This Row],[Embellishment Area (m2)]]*Table1[[#This Row],[Construction Unit Rate ($/m)]]*Table1[[#This Row],[Embellishment Area Factor]]</f>
        <v>744736.71985657176</v>
      </c>
      <c r="K1221" s="263">
        <v>0</v>
      </c>
      <c r="L1221" s="354">
        <v>51.919695325664051</v>
      </c>
      <c r="M1221" s="101">
        <f>Table1[[#This Row],[Size of land (m2)]]*Table1[[#This Row],[Land Unit Rate ($/m2)]]</f>
        <v>0</v>
      </c>
      <c r="N1221" s="261">
        <v>2021</v>
      </c>
      <c r="O1221" s="219">
        <f>ROUND(IF(Table1[[#This Row],[Valuation Year]]=2016,(Table1[[#This Row],[Total Construction Cost ($)]]+Table1[[#This Row],[Land Value]])*('General Input Sheet'!$G$38/'General Input Sheet'!$G$43),Table1[[#This Row],[Total Construction Cost ($)]]+Table1[[#This Row],[Land Value]]),0)</f>
        <v>744737</v>
      </c>
      <c r="P1221" s="139" t="str" cm="1">
        <f t="array" ref="P1221">_xlfn.IFS(Table1[[#This Row],[Asset Class]]&lt;&gt;"Local","y",P$11=$E1221,"y",Table1[[#This Row],[Asset Class]]="Local","")</f>
        <v/>
      </c>
      <c r="Q1221" s="99" t="str" cm="1">
        <f t="array" ref="Q1221">_xlfn.IFS(Table1[[#This Row],[Asset Class]]&lt;&gt;"Local","y",Q$11=$E1221,"y",Table1[[#This Row],[Asset Class]]="Local","")</f>
        <v/>
      </c>
      <c r="R1221" s="99" t="str" cm="1">
        <f t="array" ref="R1221">_xlfn.IFS(Table1[[#This Row],[Asset Class]]&lt;&gt;"Local","y",R$11=$E1221,"y",Table1[[#This Row],[Asset Class]]="Local","")</f>
        <v/>
      </c>
      <c r="S1221" s="358" t="str" cm="1">
        <f t="array" ref="S1221">_xlfn.IFS(Table1[[#This Row],[Asset Class]]&lt;&gt;"Local","y",S$11=$E1221,"y",Table1[[#This Row],[Asset Class]]="Local","")</f>
        <v>y</v>
      </c>
      <c r="U1221" s="109" t="str">
        <f>IF(Table1[[#This Row],[Asset Class]]&lt;&gt;"Local",0.25,IF(P1221="y",1,""))</f>
        <v/>
      </c>
      <c r="V1221" s="435" t="str">
        <f>IF(Table1[[#This Row],[Asset Class]]&lt;&gt;"Local",0.25,IF(Q1221="y",1,""))</f>
        <v/>
      </c>
      <c r="W1221" s="435" t="str">
        <f>IF(Table1[[#This Row],[Asset Class]]&lt;&gt;"Local",0.25,IF(R1221="y",1,""))</f>
        <v/>
      </c>
      <c r="X1221" s="435">
        <f>IF(Table1[[#This Row],[Asset Class]]&lt;&gt;"Local",0.25,IF(S1221="y",1,""))</f>
        <v>1</v>
      </c>
      <c r="Y1221" s="109">
        <f t="shared" si="109"/>
        <v>1</v>
      </c>
      <c r="AA1221" s="274" t="str">
        <f t="shared" si="110"/>
        <v/>
      </c>
      <c r="AB1221" s="275" t="str">
        <f t="shared" si="111"/>
        <v/>
      </c>
      <c r="AC1221" s="275" t="str">
        <f t="shared" si="112"/>
        <v/>
      </c>
      <c r="AD1221" s="275">
        <f t="shared" si="113"/>
        <v>744737</v>
      </c>
      <c r="AE1221" s="276">
        <f t="shared" si="114"/>
        <v>744737</v>
      </c>
    </row>
    <row r="1222" spans="2:31">
      <c r="B1222" s="227" t="s">
        <v>2058</v>
      </c>
      <c r="C1222" s="228" t="s">
        <v>2061</v>
      </c>
      <c r="D1222" s="228" t="s">
        <v>110</v>
      </c>
      <c r="E1222" s="228" t="s">
        <v>113</v>
      </c>
      <c r="F1222" s="258" t="s">
        <v>135</v>
      </c>
      <c r="G1222" s="374">
        <v>0.5</v>
      </c>
      <c r="H1222" s="377">
        <v>2210.1314675096874</v>
      </c>
      <c r="I1222" s="382">
        <v>77.371645491830151</v>
      </c>
      <c r="J1222" s="349">
        <f>Table1[[#This Row],[Embellishment Area (m2)]]*Table1[[#This Row],[Construction Unit Rate ($/m)]]*Table1[[#This Row],[Embellishment Area Factor]]</f>
        <v>85500.754197248927</v>
      </c>
      <c r="K1222" s="263">
        <v>0</v>
      </c>
      <c r="L1222" s="354">
        <v>51.919695325664051</v>
      </c>
      <c r="M1222" s="101">
        <f>Table1[[#This Row],[Size of land (m2)]]*Table1[[#This Row],[Land Unit Rate ($/m2)]]</f>
        <v>0</v>
      </c>
      <c r="N1222" s="261">
        <v>2021</v>
      </c>
      <c r="O1222" s="219">
        <f>ROUND(IF(Table1[[#This Row],[Valuation Year]]=2016,(Table1[[#This Row],[Total Construction Cost ($)]]+Table1[[#This Row],[Land Value]])*('General Input Sheet'!$G$38/'General Input Sheet'!$G$43),Table1[[#This Row],[Total Construction Cost ($)]]+Table1[[#This Row],[Land Value]]),0)</f>
        <v>85501</v>
      </c>
      <c r="P1222" s="139" t="str" cm="1">
        <f t="array" ref="P1222">_xlfn.IFS(Table1[[#This Row],[Asset Class]]&lt;&gt;"Local","y",P$11=$E1222,"y",Table1[[#This Row],[Asset Class]]="Local","")</f>
        <v/>
      </c>
      <c r="Q1222" s="99" t="str" cm="1">
        <f t="array" ref="Q1222">_xlfn.IFS(Table1[[#This Row],[Asset Class]]&lt;&gt;"Local","y",Q$11=$E1222,"y",Table1[[#This Row],[Asset Class]]="Local","")</f>
        <v/>
      </c>
      <c r="R1222" s="99" t="str" cm="1">
        <f t="array" ref="R1222">_xlfn.IFS(Table1[[#This Row],[Asset Class]]&lt;&gt;"Local","y",R$11=$E1222,"y",Table1[[#This Row],[Asset Class]]="Local","")</f>
        <v/>
      </c>
      <c r="S1222" s="358" t="str" cm="1">
        <f t="array" ref="S1222">_xlfn.IFS(Table1[[#This Row],[Asset Class]]&lt;&gt;"Local","y",S$11=$E1222,"y",Table1[[#This Row],[Asset Class]]="Local","")</f>
        <v>y</v>
      </c>
      <c r="U1222" s="109" t="str">
        <f>IF(Table1[[#This Row],[Asset Class]]&lt;&gt;"Local",0.25,IF(P1222="y",1,""))</f>
        <v/>
      </c>
      <c r="V1222" s="435" t="str">
        <f>IF(Table1[[#This Row],[Asset Class]]&lt;&gt;"Local",0.25,IF(Q1222="y",1,""))</f>
        <v/>
      </c>
      <c r="W1222" s="435" t="str">
        <f>IF(Table1[[#This Row],[Asset Class]]&lt;&gt;"Local",0.25,IF(R1222="y",1,""))</f>
        <v/>
      </c>
      <c r="X1222" s="435">
        <f>IF(Table1[[#This Row],[Asset Class]]&lt;&gt;"Local",0.25,IF(S1222="y",1,""))</f>
        <v>1</v>
      </c>
      <c r="Y1222" s="109">
        <f t="shared" si="109"/>
        <v>1</v>
      </c>
      <c r="AA1222" s="274" t="str">
        <f t="shared" si="110"/>
        <v/>
      </c>
      <c r="AB1222" s="275" t="str">
        <f t="shared" si="111"/>
        <v/>
      </c>
      <c r="AC1222" s="275" t="str">
        <f t="shared" si="112"/>
        <v/>
      </c>
      <c r="AD1222" s="275">
        <f t="shared" si="113"/>
        <v>85501</v>
      </c>
      <c r="AE1222" s="276">
        <f t="shared" si="114"/>
        <v>85501</v>
      </c>
    </row>
    <row r="1223" spans="2:31">
      <c r="B1223" s="227" t="s">
        <v>2062</v>
      </c>
      <c r="C1223" s="228" t="s">
        <v>2063</v>
      </c>
      <c r="D1223" s="228" t="s">
        <v>110</v>
      </c>
      <c r="E1223" s="228" t="s">
        <v>113</v>
      </c>
      <c r="F1223" s="258" t="s">
        <v>102</v>
      </c>
      <c r="G1223" s="374">
        <v>0.5</v>
      </c>
      <c r="H1223" s="377">
        <v>653.93637604148648</v>
      </c>
      <c r="I1223" s="382">
        <v>77.371645491830151</v>
      </c>
      <c r="J1223" s="349">
        <f>Table1[[#This Row],[Embellishment Area (m2)]]*Table1[[#This Row],[Construction Unit Rate ($/m)]]*Table1[[#This Row],[Embellishment Area Factor]]</f>
        <v>25298.066730647013</v>
      </c>
      <c r="K1223" s="263">
        <v>0</v>
      </c>
      <c r="L1223" s="354">
        <v>51.919695325664051</v>
      </c>
      <c r="M1223" s="101">
        <f>Table1[[#This Row],[Size of land (m2)]]*Table1[[#This Row],[Land Unit Rate ($/m2)]]</f>
        <v>0</v>
      </c>
      <c r="N1223" s="261">
        <v>2021</v>
      </c>
      <c r="O1223" s="219">
        <f>ROUND(IF(Table1[[#This Row],[Valuation Year]]=2016,(Table1[[#This Row],[Total Construction Cost ($)]]+Table1[[#This Row],[Land Value]])*('General Input Sheet'!$G$38/'General Input Sheet'!$G$43),Table1[[#This Row],[Total Construction Cost ($)]]+Table1[[#This Row],[Land Value]]),0)</f>
        <v>25298</v>
      </c>
      <c r="P1223" s="139" t="str" cm="1">
        <f t="array" ref="P1223">_xlfn.IFS(Table1[[#This Row],[Asset Class]]&lt;&gt;"Local","y",P$11=$E1223,"y",Table1[[#This Row],[Asset Class]]="Local","")</f>
        <v/>
      </c>
      <c r="Q1223" s="99" t="str" cm="1">
        <f t="array" ref="Q1223">_xlfn.IFS(Table1[[#This Row],[Asset Class]]&lt;&gt;"Local","y",Q$11=$E1223,"y",Table1[[#This Row],[Asset Class]]="Local","")</f>
        <v/>
      </c>
      <c r="R1223" s="99" t="str" cm="1">
        <f t="array" ref="R1223">_xlfn.IFS(Table1[[#This Row],[Asset Class]]&lt;&gt;"Local","y",R$11=$E1223,"y",Table1[[#This Row],[Asset Class]]="Local","")</f>
        <v/>
      </c>
      <c r="S1223" s="358" t="str" cm="1">
        <f t="array" ref="S1223">_xlfn.IFS(Table1[[#This Row],[Asset Class]]&lt;&gt;"Local","y",S$11=$E1223,"y",Table1[[#This Row],[Asset Class]]="Local","")</f>
        <v>y</v>
      </c>
      <c r="U1223" s="109" t="str">
        <f>IF(Table1[[#This Row],[Asset Class]]&lt;&gt;"Local",0.25,IF(P1223="y",1,""))</f>
        <v/>
      </c>
      <c r="V1223" s="435" t="str">
        <f>IF(Table1[[#This Row],[Asset Class]]&lt;&gt;"Local",0.25,IF(Q1223="y",1,""))</f>
        <v/>
      </c>
      <c r="W1223" s="435" t="str">
        <f>IF(Table1[[#This Row],[Asset Class]]&lt;&gt;"Local",0.25,IF(R1223="y",1,""))</f>
        <v/>
      </c>
      <c r="X1223" s="435">
        <f>IF(Table1[[#This Row],[Asset Class]]&lt;&gt;"Local",0.25,IF(S1223="y",1,""))</f>
        <v>1</v>
      </c>
      <c r="Y1223" s="109">
        <f t="shared" si="109"/>
        <v>1</v>
      </c>
      <c r="AA1223" s="274" t="str">
        <f t="shared" si="110"/>
        <v/>
      </c>
      <c r="AB1223" s="275" t="str">
        <f t="shared" si="111"/>
        <v/>
      </c>
      <c r="AC1223" s="275" t="str">
        <f t="shared" si="112"/>
        <v/>
      </c>
      <c r="AD1223" s="275">
        <f t="shared" si="113"/>
        <v>25298</v>
      </c>
      <c r="AE1223" s="276">
        <f t="shared" si="114"/>
        <v>25298</v>
      </c>
    </row>
    <row r="1224" spans="2:31">
      <c r="B1224" s="227" t="s">
        <v>2064</v>
      </c>
      <c r="C1224" s="228" t="s">
        <v>2065</v>
      </c>
      <c r="D1224" s="228" t="s">
        <v>105</v>
      </c>
      <c r="E1224" s="228" t="s">
        <v>113</v>
      </c>
      <c r="F1224" s="258" t="s">
        <v>327</v>
      </c>
      <c r="G1224" s="374">
        <v>0.5</v>
      </c>
      <c r="H1224" s="377">
        <v>266.89797018030094</v>
      </c>
      <c r="I1224" s="382">
        <v>566.28724924743767</v>
      </c>
      <c r="J1224" s="349">
        <f>Table1[[#This Row],[Embellishment Area (m2)]]*Table1[[#This Row],[Construction Unit Rate ($/m)]]*Table1[[#This Row],[Embellishment Area Factor]]</f>
        <v>75570.458681563628</v>
      </c>
      <c r="K1224" s="263">
        <v>533.79594036060189</v>
      </c>
      <c r="L1224" s="354">
        <v>75.676903388107434</v>
      </c>
      <c r="M1224" s="101">
        <f>Table1[[#This Row],[Size of land (m2)]]*Table1[[#This Row],[Land Unit Rate ($/m2)]]</f>
        <v>40396.023807633224</v>
      </c>
      <c r="N1224" s="261">
        <v>2021</v>
      </c>
      <c r="O1224" s="219">
        <f>ROUND(IF(Table1[[#This Row],[Valuation Year]]=2016,(Table1[[#This Row],[Total Construction Cost ($)]]+Table1[[#This Row],[Land Value]])*('General Input Sheet'!$G$38/'General Input Sheet'!$G$43),Table1[[#This Row],[Total Construction Cost ($)]]+Table1[[#This Row],[Land Value]]),0)</f>
        <v>115966</v>
      </c>
      <c r="P1224" s="139" t="str" cm="1">
        <f t="array" ref="P1224">_xlfn.IFS(Table1[[#This Row],[Asset Class]]&lt;&gt;"Local","y",P$11=$E1224,"y",Table1[[#This Row],[Asset Class]]="Local","")</f>
        <v>y</v>
      </c>
      <c r="Q1224" s="99" t="str" cm="1">
        <f t="array" ref="Q1224">_xlfn.IFS(Table1[[#This Row],[Asset Class]]&lt;&gt;"Local","y",Q$11=$E1224,"y",Table1[[#This Row],[Asset Class]]="Local","")</f>
        <v>y</v>
      </c>
      <c r="R1224" s="99" t="str" cm="1">
        <f t="array" ref="R1224">_xlfn.IFS(Table1[[#This Row],[Asset Class]]&lt;&gt;"Local","y",R$11=$E1224,"y",Table1[[#This Row],[Asset Class]]="Local","")</f>
        <v>y</v>
      </c>
      <c r="S1224" s="358" t="str" cm="1">
        <f t="array" ref="S1224">_xlfn.IFS(Table1[[#This Row],[Asset Class]]&lt;&gt;"Local","y",S$11=$E1224,"y",Table1[[#This Row],[Asset Class]]="Local","")</f>
        <v>y</v>
      </c>
      <c r="U1224" s="109">
        <f>IF(Table1[[#This Row],[Asset Class]]&lt;&gt;"Local",0.25,IF(P1224="y",1,""))</f>
        <v>0.25</v>
      </c>
      <c r="V1224" s="435">
        <f>IF(Table1[[#This Row],[Asset Class]]&lt;&gt;"Local",0.25,IF(Q1224="y",1,""))</f>
        <v>0.25</v>
      </c>
      <c r="W1224" s="435">
        <f>IF(Table1[[#This Row],[Asset Class]]&lt;&gt;"Local",0.25,IF(R1224="y",1,""))</f>
        <v>0.25</v>
      </c>
      <c r="X1224" s="435">
        <f>IF(Table1[[#This Row],[Asset Class]]&lt;&gt;"Local",0.25,IF(S1224="y",1,""))</f>
        <v>0.25</v>
      </c>
      <c r="Y1224" s="109">
        <f t="shared" si="109"/>
        <v>1</v>
      </c>
      <c r="AA1224" s="274">
        <f t="shared" si="110"/>
        <v>28991.5</v>
      </c>
      <c r="AB1224" s="275">
        <f t="shared" si="111"/>
        <v>28991.5</v>
      </c>
      <c r="AC1224" s="275">
        <f t="shared" si="112"/>
        <v>28991.5</v>
      </c>
      <c r="AD1224" s="275">
        <f t="shared" si="113"/>
        <v>28991.5</v>
      </c>
      <c r="AE1224" s="276">
        <f t="shared" si="114"/>
        <v>115966</v>
      </c>
    </row>
    <row r="1225" spans="2:31">
      <c r="B1225" s="227" t="s">
        <v>2066</v>
      </c>
      <c r="C1225" s="228" t="s">
        <v>2067</v>
      </c>
      <c r="D1225" s="228" t="s">
        <v>110</v>
      </c>
      <c r="E1225" s="228" t="s">
        <v>113</v>
      </c>
      <c r="F1225" s="258" t="s">
        <v>102</v>
      </c>
      <c r="G1225" s="374">
        <v>0.5</v>
      </c>
      <c r="H1225" s="377">
        <v>1747.9083208936704</v>
      </c>
      <c r="I1225" s="382">
        <v>77.371645491830151</v>
      </c>
      <c r="J1225" s="349">
        <f>Table1[[#This Row],[Embellishment Area (m2)]]*Table1[[#This Row],[Construction Unit Rate ($/m)]]*Table1[[#This Row],[Embellishment Area Factor]]</f>
        <v>67619.271478202587</v>
      </c>
      <c r="K1225" s="263">
        <v>0</v>
      </c>
      <c r="L1225" s="354">
        <v>51.919695325664051</v>
      </c>
      <c r="M1225" s="101">
        <f>Table1[[#This Row],[Size of land (m2)]]*Table1[[#This Row],[Land Unit Rate ($/m2)]]</f>
        <v>0</v>
      </c>
      <c r="N1225" s="261">
        <v>2021</v>
      </c>
      <c r="O1225" s="219">
        <f>ROUND(IF(Table1[[#This Row],[Valuation Year]]=2016,(Table1[[#This Row],[Total Construction Cost ($)]]+Table1[[#This Row],[Land Value]])*('General Input Sheet'!$G$38/'General Input Sheet'!$G$43),Table1[[#This Row],[Total Construction Cost ($)]]+Table1[[#This Row],[Land Value]]),0)</f>
        <v>67619</v>
      </c>
      <c r="P1225" s="139" t="str" cm="1">
        <f t="array" ref="P1225">_xlfn.IFS(Table1[[#This Row],[Asset Class]]&lt;&gt;"Local","y",P$11=$E1225,"y",Table1[[#This Row],[Asset Class]]="Local","")</f>
        <v/>
      </c>
      <c r="Q1225" s="99" t="str" cm="1">
        <f t="array" ref="Q1225">_xlfn.IFS(Table1[[#This Row],[Asset Class]]&lt;&gt;"Local","y",Q$11=$E1225,"y",Table1[[#This Row],[Asset Class]]="Local","")</f>
        <v/>
      </c>
      <c r="R1225" s="99" t="str" cm="1">
        <f t="array" ref="R1225">_xlfn.IFS(Table1[[#This Row],[Asset Class]]&lt;&gt;"Local","y",R$11=$E1225,"y",Table1[[#This Row],[Asset Class]]="Local","")</f>
        <v/>
      </c>
      <c r="S1225" s="358" t="str" cm="1">
        <f t="array" ref="S1225">_xlfn.IFS(Table1[[#This Row],[Asset Class]]&lt;&gt;"Local","y",S$11=$E1225,"y",Table1[[#This Row],[Asset Class]]="Local","")</f>
        <v>y</v>
      </c>
      <c r="U1225" s="109" t="str">
        <f>IF(Table1[[#This Row],[Asset Class]]&lt;&gt;"Local",0.25,IF(P1225="y",1,""))</f>
        <v/>
      </c>
      <c r="V1225" s="435" t="str">
        <f>IF(Table1[[#This Row],[Asset Class]]&lt;&gt;"Local",0.25,IF(Q1225="y",1,""))</f>
        <v/>
      </c>
      <c r="W1225" s="435" t="str">
        <f>IF(Table1[[#This Row],[Asset Class]]&lt;&gt;"Local",0.25,IF(R1225="y",1,""))</f>
        <v/>
      </c>
      <c r="X1225" s="435">
        <f>IF(Table1[[#This Row],[Asset Class]]&lt;&gt;"Local",0.25,IF(S1225="y",1,""))</f>
        <v>1</v>
      </c>
      <c r="Y1225" s="109">
        <f t="shared" si="109"/>
        <v>1</v>
      </c>
      <c r="AA1225" s="274" t="str">
        <f t="shared" si="110"/>
        <v/>
      </c>
      <c r="AB1225" s="275" t="str">
        <f t="shared" si="111"/>
        <v/>
      </c>
      <c r="AC1225" s="275" t="str">
        <f t="shared" si="112"/>
        <v/>
      </c>
      <c r="AD1225" s="275">
        <f t="shared" si="113"/>
        <v>67619</v>
      </c>
      <c r="AE1225" s="276">
        <f t="shared" si="114"/>
        <v>67619</v>
      </c>
    </row>
    <row r="1226" spans="2:31">
      <c r="B1226" s="227" t="s">
        <v>2068</v>
      </c>
      <c r="C1226" s="228" t="s">
        <v>2069</v>
      </c>
      <c r="D1226" s="228" t="s">
        <v>110</v>
      </c>
      <c r="E1226" s="228" t="s">
        <v>113</v>
      </c>
      <c r="F1226" s="258" t="s">
        <v>102</v>
      </c>
      <c r="G1226" s="374">
        <v>0.5</v>
      </c>
      <c r="H1226" s="377">
        <v>3811.960631752665</v>
      </c>
      <c r="I1226" s="382">
        <v>77.371645491830151</v>
      </c>
      <c r="J1226" s="349">
        <f>Table1[[#This Row],[Embellishment Area (m2)]]*Table1[[#This Row],[Construction Unit Rate ($/m)]]*Table1[[#This Row],[Embellishment Area Factor]]</f>
        <v>147468.83331439004</v>
      </c>
      <c r="K1226" s="263">
        <v>0</v>
      </c>
      <c r="L1226" s="354">
        <v>51.919695325664051</v>
      </c>
      <c r="M1226" s="101">
        <f>Table1[[#This Row],[Size of land (m2)]]*Table1[[#This Row],[Land Unit Rate ($/m2)]]</f>
        <v>0</v>
      </c>
      <c r="N1226" s="261">
        <v>2021</v>
      </c>
      <c r="O1226" s="219">
        <f>ROUND(IF(Table1[[#This Row],[Valuation Year]]=2016,(Table1[[#This Row],[Total Construction Cost ($)]]+Table1[[#This Row],[Land Value]])*('General Input Sheet'!$G$38/'General Input Sheet'!$G$43),Table1[[#This Row],[Total Construction Cost ($)]]+Table1[[#This Row],[Land Value]]),0)</f>
        <v>147469</v>
      </c>
      <c r="P1226" s="139" t="str" cm="1">
        <f t="array" ref="P1226">_xlfn.IFS(Table1[[#This Row],[Asset Class]]&lt;&gt;"Local","y",P$11=$E1226,"y",Table1[[#This Row],[Asset Class]]="Local","")</f>
        <v/>
      </c>
      <c r="Q1226" s="99" t="str" cm="1">
        <f t="array" ref="Q1226">_xlfn.IFS(Table1[[#This Row],[Asset Class]]&lt;&gt;"Local","y",Q$11=$E1226,"y",Table1[[#This Row],[Asset Class]]="Local","")</f>
        <v/>
      </c>
      <c r="R1226" s="99" t="str" cm="1">
        <f t="array" ref="R1226">_xlfn.IFS(Table1[[#This Row],[Asset Class]]&lt;&gt;"Local","y",R$11=$E1226,"y",Table1[[#This Row],[Asset Class]]="Local","")</f>
        <v/>
      </c>
      <c r="S1226" s="358" t="str" cm="1">
        <f t="array" ref="S1226">_xlfn.IFS(Table1[[#This Row],[Asset Class]]&lt;&gt;"Local","y",S$11=$E1226,"y",Table1[[#This Row],[Asset Class]]="Local","")</f>
        <v>y</v>
      </c>
      <c r="U1226" s="109" t="str">
        <f>IF(Table1[[#This Row],[Asset Class]]&lt;&gt;"Local",0.25,IF(P1226="y",1,""))</f>
        <v/>
      </c>
      <c r="V1226" s="435" t="str">
        <f>IF(Table1[[#This Row],[Asset Class]]&lt;&gt;"Local",0.25,IF(Q1226="y",1,""))</f>
        <v/>
      </c>
      <c r="W1226" s="435" t="str">
        <f>IF(Table1[[#This Row],[Asset Class]]&lt;&gt;"Local",0.25,IF(R1226="y",1,""))</f>
        <v/>
      </c>
      <c r="X1226" s="435">
        <f>IF(Table1[[#This Row],[Asset Class]]&lt;&gt;"Local",0.25,IF(S1226="y",1,""))</f>
        <v>1</v>
      </c>
      <c r="Y1226" s="109">
        <f t="shared" si="109"/>
        <v>1</v>
      </c>
      <c r="AA1226" s="274" t="str">
        <f t="shared" si="110"/>
        <v/>
      </c>
      <c r="AB1226" s="275" t="str">
        <f t="shared" si="111"/>
        <v/>
      </c>
      <c r="AC1226" s="275" t="str">
        <f t="shared" si="112"/>
        <v/>
      </c>
      <c r="AD1226" s="275">
        <f t="shared" si="113"/>
        <v>147469</v>
      </c>
      <c r="AE1226" s="276">
        <f t="shared" si="114"/>
        <v>147469</v>
      </c>
    </row>
    <row r="1227" spans="2:31">
      <c r="B1227" s="227" t="s">
        <v>2070</v>
      </c>
      <c r="C1227" s="228" t="s">
        <v>2071</v>
      </c>
      <c r="D1227" s="228" t="s">
        <v>110</v>
      </c>
      <c r="E1227" s="228" t="s">
        <v>106</v>
      </c>
      <c r="F1227" s="258" t="s">
        <v>102</v>
      </c>
      <c r="G1227" s="374">
        <v>0.5</v>
      </c>
      <c r="H1227" s="377">
        <v>1286.1181552033704</v>
      </c>
      <c r="I1227" s="382">
        <v>111.62041035606889</v>
      </c>
      <c r="J1227" s="349">
        <f>Table1[[#This Row],[Embellishment Area (m2)]]*Table1[[#This Row],[Construction Unit Rate ($/m)]]*Table1[[#This Row],[Embellishment Area Factor]]</f>
        <v>71778.518125095245</v>
      </c>
      <c r="K1227" s="263">
        <v>2572.2363104067408</v>
      </c>
      <c r="L1227" s="354">
        <v>66.125722619436161</v>
      </c>
      <c r="M1227" s="101">
        <f>Table1[[#This Row],[Size of land (m2)]]*Table1[[#This Row],[Land Unit Rate ($/m2)]]</f>
        <v>170090.98477359803</v>
      </c>
      <c r="N1227" s="261">
        <v>2021</v>
      </c>
      <c r="O1227" s="219">
        <f>ROUND(IF(Table1[[#This Row],[Valuation Year]]=2016,(Table1[[#This Row],[Total Construction Cost ($)]]+Table1[[#This Row],[Land Value]])*('General Input Sheet'!$G$38/'General Input Sheet'!$G$43),Table1[[#This Row],[Total Construction Cost ($)]]+Table1[[#This Row],[Land Value]]),0)</f>
        <v>241870</v>
      </c>
      <c r="P1227" s="139" t="str" cm="1">
        <f t="array" ref="P1227">_xlfn.IFS(Table1[[#This Row],[Asset Class]]&lt;&gt;"Local","y",P$11=$E1227,"y",Table1[[#This Row],[Asset Class]]="Local","")</f>
        <v>y</v>
      </c>
      <c r="Q1227" s="99" t="str" cm="1">
        <f t="array" ref="Q1227">_xlfn.IFS(Table1[[#This Row],[Asset Class]]&lt;&gt;"Local","y",Q$11=$E1227,"y",Table1[[#This Row],[Asset Class]]="Local","")</f>
        <v/>
      </c>
      <c r="R1227" s="99" t="str" cm="1">
        <f t="array" ref="R1227">_xlfn.IFS(Table1[[#This Row],[Asset Class]]&lt;&gt;"Local","y",R$11=$E1227,"y",Table1[[#This Row],[Asset Class]]="Local","")</f>
        <v/>
      </c>
      <c r="S1227" s="358" t="str" cm="1">
        <f t="array" ref="S1227">_xlfn.IFS(Table1[[#This Row],[Asset Class]]&lt;&gt;"Local","y",S$11=$E1227,"y",Table1[[#This Row],[Asset Class]]="Local","")</f>
        <v/>
      </c>
      <c r="U1227" s="109">
        <f>IF(Table1[[#This Row],[Asset Class]]&lt;&gt;"Local",0.25,IF(P1227="y",1,""))</f>
        <v>1</v>
      </c>
      <c r="V1227" s="435" t="str">
        <f>IF(Table1[[#This Row],[Asset Class]]&lt;&gt;"Local",0.25,IF(Q1227="y",1,""))</f>
        <v/>
      </c>
      <c r="W1227" s="435" t="str">
        <f>IF(Table1[[#This Row],[Asset Class]]&lt;&gt;"Local",0.25,IF(R1227="y",1,""))</f>
        <v/>
      </c>
      <c r="X1227" s="435" t="str">
        <f>IF(Table1[[#This Row],[Asset Class]]&lt;&gt;"Local",0.25,IF(S1227="y",1,""))</f>
        <v/>
      </c>
      <c r="Y1227" s="109">
        <f t="shared" si="109"/>
        <v>1</v>
      </c>
      <c r="AA1227" s="274">
        <f t="shared" si="110"/>
        <v>241870</v>
      </c>
      <c r="AB1227" s="275" t="str">
        <f t="shared" si="111"/>
        <v/>
      </c>
      <c r="AC1227" s="275" t="str">
        <f t="shared" si="112"/>
        <v/>
      </c>
      <c r="AD1227" s="275" t="str">
        <f t="shared" si="113"/>
        <v/>
      </c>
      <c r="AE1227" s="276">
        <f t="shared" si="114"/>
        <v>241870</v>
      </c>
    </row>
    <row r="1228" spans="2:31">
      <c r="B1228" s="227" t="s">
        <v>2072</v>
      </c>
      <c r="C1228" s="228" t="s">
        <v>2073</v>
      </c>
      <c r="D1228" s="228" t="s">
        <v>105</v>
      </c>
      <c r="E1228" s="228" t="s">
        <v>142</v>
      </c>
      <c r="F1228" s="258" t="s">
        <v>107</v>
      </c>
      <c r="G1228" s="374">
        <v>0.5</v>
      </c>
      <c r="H1228" s="377">
        <v>27733.054192437499</v>
      </c>
      <c r="I1228" s="382">
        <v>406.79298511948269</v>
      </c>
      <c r="J1228" s="349">
        <f>Table1[[#This Row],[Embellishment Area (m2)]]*Table1[[#This Row],[Construction Unit Rate ($/m)]]*Table1[[#This Row],[Embellishment Area Factor]]</f>
        <v>5640805.9507110175</v>
      </c>
      <c r="K1228" s="263">
        <v>55466.108384874999</v>
      </c>
      <c r="L1228" s="354">
        <v>77.249060510664719</v>
      </c>
      <c r="M1228" s="101">
        <f>Table1[[#This Row],[Size of land (m2)]]*Table1[[#This Row],[Land Unit Rate ($/m2)]]</f>
        <v>4284704.7629142962</v>
      </c>
      <c r="N1228" s="261">
        <v>2021</v>
      </c>
      <c r="O1228" s="219">
        <f>ROUND(IF(Table1[[#This Row],[Valuation Year]]=2016,(Table1[[#This Row],[Total Construction Cost ($)]]+Table1[[#This Row],[Land Value]])*('General Input Sheet'!$G$38/'General Input Sheet'!$G$43),Table1[[#This Row],[Total Construction Cost ($)]]+Table1[[#This Row],[Land Value]]),0)</f>
        <v>9925511</v>
      </c>
      <c r="P1228" s="139" t="str" cm="1">
        <f t="array" ref="P1228">_xlfn.IFS(Table1[[#This Row],[Asset Class]]&lt;&gt;"Local","y",P$11=$E1228,"y",Table1[[#This Row],[Asset Class]]="Local","")</f>
        <v>y</v>
      </c>
      <c r="Q1228" s="99" t="str" cm="1">
        <f t="array" ref="Q1228">_xlfn.IFS(Table1[[#This Row],[Asset Class]]&lt;&gt;"Local","y",Q$11=$E1228,"y",Table1[[#This Row],[Asset Class]]="Local","")</f>
        <v>y</v>
      </c>
      <c r="R1228" s="99" t="str" cm="1">
        <f t="array" ref="R1228">_xlfn.IFS(Table1[[#This Row],[Asset Class]]&lt;&gt;"Local","y",R$11=$E1228,"y",Table1[[#This Row],[Asset Class]]="Local","")</f>
        <v>y</v>
      </c>
      <c r="S1228" s="358" t="str" cm="1">
        <f t="array" ref="S1228">_xlfn.IFS(Table1[[#This Row],[Asset Class]]&lt;&gt;"Local","y",S$11=$E1228,"y",Table1[[#This Row],[Asset Class]]="Local","")</f>
        <v>y</v>
      </c>
      <c r="U1228" s="109">
        <f>IF(Table1[[#This Row],[Asset Class]]&lt;&gt;"Local",0.25,IF(P1228="y",1,""))</f>
        <v>0.25</v>
      </c>
      <c r="V1228" s="435">
        <f>IF(Table1[[#This Row],[Asset Class]]&lt;&gt;"Local",0.25,IF(Q1228="y",1,""))</f>
        <v>0.25</v>
      </c>
      <c r="W1228" s="435">
        <f>IF(Table1[[#This Row],[Asset Class]]&lt;&gt;"Local",0.25,IF(R1228="y",1,""))</f>
        <v>0.25</v>
      </c>
      <c r="X1228" s="435">
        <f>IF(Table1[[#This Row],[Asset Class]]&lt;&gt;"Local",0.25,IF(S1228="y",1,""))</f>
        <v>0.25</v>
      </c>
      <c r="Y1228" s="109">
        <f t="shared" si="109"/>
        <v>1</v>
      </c>
      <c r="AA1228" s="274">
        <f t="shared" si="110"/>
        <v>2481377.75</v>
      </c>
      <c r="AB1228" s="275">
        <f t="shared" si="111"/>
        <v>2481377.75</v>
      </c>
      <c r="AC1228" s="275">
        <f t="shared" si="112"/>
        <v>2481377.75</v>
      </c>
      <c r="AD1228" s="275">
        <f t="shared" si="113"/>
        <v>2481377.75</v>
      </c>
      <c r="AE1228" s="276">
        <f t="shared" si="114"/>
        <v>9925511</v>
      </c>
    </row>
    <row r="1229" spans="2:31">
      <c r="B1229" s="227" t="s">
        <v>2074</v>
      </c>
      <c r="C1229" s="228" t="s">
        <v>2075</v>
      </c>
      <c r="D1229" s="228" t="s">
        <v>110</v>
      </c>
      <c r="E1229" s="228" t="s">
        <v>101</v>
      </c>
      <c r="F1229" s="258" t="s">
        <v>102</v>
      </c>
      <c r="G1229" s="374">
        <v>0.5</v>
      </c>
      <c r="H1229" s="377">
        <v>18869.205821966229</v>
      </c>
      <c r="I1229" s="382">
        <v>143.96305955739601</v>
      </c>
      <c r="J1229" s="349">
        <f>Table1[[#This Row],[Embellishment Area (m2)]]*Table1[[#This Row],[Construction Unit Rate ($/m)]]*Table1[[#This Row],[Embellishment Area Factor]]</f>
        <v>1358234.3007742439</v>
      </c>
      <c r="K1229" s="263">
        <v>0</v>
      </c>
      <c r="L1229" s="354">
        <v>39.027494808321961</v>
      </c>
      <c r="M1229" s="101">
        <f>Table1[[#This Row],[Size of land (m2)]]*Table1[[#This Row],[Land Unit Rate ($/m2)]]</f>
        <v>0</v>
      </c>
      <c r="N1229" s="261">
        <v>2021</v>
      </c>
      <c r="O1229" s="219">
        <f>ROUND(IF(Table1[[#This Row],[Valuation Year]]=2016,(Table1[[#This Row],[Total Construction Cost ($)]]+Table1[[#This Row],[Land Value]])*('General Input Sheet'!$G$38/'General Input Sheet'!$G$43),Table1[[#This Row],[Total Construction Cost ($)]]+Table1[[#This Row],[Land Value]]),0)</f>
        <v>1358234</v>
      </c>
      <c r="P1229" s="139" t="str" cm="1">
        <f t="array" ref="P1229">_xlfn.IFS(Table1[[#This Row],[Asset Class]]&lt;&gt;"Local","y",P$11=$E1229,"y",Table1[[#This Row],[Asset Class]]="Local","")</f>
        <v/>
      </c>
      <c r="Q1229" s="99" t="str" cm="1">
        <f t="array" ref="Q1229">_xlfn.IFS(Table1[[#This Row],[Asset Class]]&lt;&gt;"Local","y",Q$11=$E1229,"y",Table1[[#This Row],[Asset Class]]="Local","")</f>
        <v/>
      </c>
      <c r="R1229" s="99" t="str" cm="1">
        <f t="array" ref="R1229">_xlfn.IFS(Table1[[#This Row],[Asset Class]]&lt;&gt;"Local","y",R$11=$E1229,"y",Table1[[#This Row],[Asset Class]]="Local","")</f>
        <v>y</v>
      </c>
      <c r="S1229" s="358" t="str" cm="1">
        <f t="array" ref="S1229">_xlfn.IFS(Table1[[#This Row],[Asset Class]]&lt;&gt;"Local","y",S$11=$E1229,"y",Table1[[#This Row],[Asset Class]]="Local","")</f>
        <v/>
      </c>
      <c r="U1229" s="109" t="str">
        <f>IF(Table1[[#This Row],[Asset Class]]&lt;&gt;"Local",0.25,IF(P1229="y",1,""))</f>
        <v/>
      </c>
      <c r="V1229" s="435" t="str">
        <f>IF(Table1[[#This Row],[Asset Class]]&lt;&gt;"Local",0.25,IF(Q1229="y",1,""))</f>
        <v/>
      </c>
      <c r="W1229" s="435">
        <f>IF(Table1[[#This Row],[Asset Class]]&lt;&gt;"Local",0.25,IF(R1229="y",1,""))</f>
        <v>1</v>
      </c>
      <c r="X1229" s="435" t="str">
        <f>IF(Table1[[#This Row],[Asset Class]]&lt;&gt;"Local",0.25,IF(S1229="y",1,""))</f>
        <v/>
      </c>
      <c r="Y1229" s="109">
        <f t="shared" si="109"/>
        <v>1</v>
      </c>
      <c r="AA1229" s="274" t="str">
        <f t="shared" si="110"/>
        <v/>
      </c>
      <c r="AB1229" s="275" t="str">
        <f t="shared" si="111"/>
        <v/>
      </c>
      <c r="AC1229" s="275">
        <f t="shared" si="112"/>
        <v>1358234</v>
      </c>
      <c r="AD1229" s="275" t="str">
        <f t="shared" si="113"/>
        <v/>
      </c>
      <c r="AE1229" s="276">
        <f t="shared" si="114"/>
        <v>1358234</v>
      </c>
    </row>
    <row r="1230" spans="2:31">
      <c r="B1230" s="227" t="s">
        <v>2076</v>
      </c>
      <c r="C1230" s="228" t="s">
        <v>2077</v>
      </c>
      <c r="D1230" s="228" t="s">
        <v>105</v>
      </c>
      <c r="E1230" s="228" t="s">
        <v>106</v>
      </c>
      <c r="F1230" s="258" t="s">
        <v>107</v>
      </c>
      <c r="G1230" s="374">
        <v>0.5</v>
      </c>
      <c r="H1230" s="377">
        <v>19880.830495174665</v>
      </c>
      <c r="I1230" s="382">
        <v>295.91815694928124</v>
      </c>
      <c r="J1230" s="349">
        <f>Table1[[#This Row],[Embellishment Area (m2)]]*Table1[[#This Row],[Construction Unit Rate ($/m)]]*Table1[[#This Row],[Embellishment Area Factor]]</f>
        <v>2941549.3593765767</v>
      </c>
      <c r="K1230" s="263">
        <v>0</v>
      </c>
      <c r="L1230" s="354">
        <v>157.26221918381682</v>
      </c>
      <c r="M1230" s="101">
        <f>Table1[[#This Row],[Size of land (m2)]]*Table1[[#This Row],[Land Unit Rate ($/m2)]]</f>
        <v>0</v>
      </c>
      <c r="N1230" s="261">
        <v>2021</v>
      </c>
      <c r="O1230" s="219">
        <f>ROUND(IF(Table1[[#This Row],[Valuation Year]]=2016,(Table1[[#This Row],[Total Construction Cost ($)]]+Table1[[#This Row],[Land Value]])*('General Input Sheet'!$G$38/'General Input Sheet'!$G$43),Table1[[#This Row],[Total Construction Cost ($)]]+Table1[[#This Row],[Land Value]]),0)</f>
        <v>2941549</v>
      </c>
      <c r="P1230" s="139" t="str" cm="1">
        <f t="array" ref="P1230">_xlfn.IFS(Table1[[#This Row],[Asset Class]]&lt;&gt;"Local","y",P$11=$E1230,"y",Table1[[#This Row],[Asset Class]]="Local","")</f>
        <v>y</v>
      </c>
      <c r="Q1230" s="99" t="str" cm="1">
        <f t="array" ref="Q1230">_xlfn.IFS(Table1[[#This Row],[Asset Class]]&lt;&gt;"Local","y",Q$11=$E1230,"y",Table1[[#This Row],[Asset Class]]="Local","")</f>
        <v>y</v>
      </c>
      <c r="R1230" s="99" t="str" cm="1">
        <f t="array" ref="R1230">_xlfn.IFS(Table1[[#This Row],[Asset Class]]&lt;&gt;"Local","y",R$11=$E1230,"y",Table1[[#This Row],[Asset Class]]="Local","")</f>
        <v>y</v>
      </c>
      <c r="S1230" s="358" t="str" cm="1">
        <f t="array" ref="S1230">_xlfn.IFS(Table1[[#This Row],[Asset Class]]&lt;&gt;"Local","y",S$11=$E1230,"y",Table1[[#This Row],[Asset Class]]="Local","")</f>
        <v>y</v>
      </c>
      <c r="U1230" s="109">
        <f>IF(Table1[[#This Row],[Asset Class]]&lt;&gt;"Local",0.25,IF(P1230="y",1,""))</f>
        <v>0.25</v>
      </c>
      <c r="V1230" s="435">
        <f>IF(Table1[[#This Row],[Asset Class]]&lt;&gt;"Local",0.25,IF(Q1230="y",1,""))</f>
        <v>0.25</v>
      </c>
      <c r="W1230" s="435">
        <f>IF(Table1[[#This Row],[Asset Class]]&lt;&gt;"Local",0.25,IF(R1230="y",1,""))</f>
        <v>0.25</v>
      </c>
      <c r="X1230" s="435">
        <f>IF(Table1[[#This Row],[Asset Class]]&lt;&gt;"Local",0.25,IF(S1230="y",1,""))</f>
        <v>0.25</v>
      </c>
      <c r="Y1230" s="109">
        <f t="shared" si="109"/>
        <v>1</v>
      </c>
      <c r="AA1230" s="274">
        <f t="shared" si="110"/>
        <v>735387.25</v>
      </c>
      <c r="AB1230" s="275">
        <f t="shared" si="111"/>
        <v>735387.25</v>
      </c>
      <c r="AC1230" s="275">
        <f t="shared" si="112"/>
        <v>735387.25</v>
      </c>
      <c r="AD1230" s="275">
        <f t="shared" si="113"/>
        <v>735387.25</v>
      </c>
      <c r="AE1230" s="276">
        <f t="shared" si="114"/>
        <v>2941549</v>
      </c>
    </row>
    <row r="1231" spans="2:31">
      <c r="B1231" s="227" t="s">
        <v>2078</v>
      </c>
      <c r="C1231" s="228" t="s">
        <v>2079</v>
      </c>
      <c r="D1231" s="228" t="s">
        <v>110</v>
      </c>
      <c r="E1231" s="228" t="s">
        <v>113</v>
      </c>
      <c r="F1231" s="258" t="s">
        <v>107</v>
      </c>
      <c r="G1231" s="374">
        <v>0.5</v>
      </c>
      <c r="H1231" s="377">
        <v>20658.356384415714</v>
      </c>
      <c r="I1231" s="382">
        <v>77.371645491830151</v>
      </c>
      <c r="J1231" s="349">
        <f>Table1[[#This Row],[Embellishment Area (m2)]]*Table1[[#This Row],[Construction Unit Rate ($/m)]]*Table1[[#This Row],[Embellishment Area Factor]]</f>
        <v>799185.51330944931</v>
      </c>
      <c r="K1231" s="263">
        <v>0</v>
      </c>
      <c r="L1231" s="354">
        <v>51.919695325664051</v>
      </c>
      <c r="M1231" s="101">
        <f>Table1[[#This Row],[Size of land (m2)]]*Table1[[#This Row],[Land Unit Rate ($/m2)]]</f>
        <v>0</v>
      </c>
      <c r="N1231" s="261">
        <v>2021</v>
      </c>
      <c r="O1231" s="219">
        <f>ROUND(IF(Table1[[#This Row],[Valuation Year]]=2016,(Table1[[#This Row],[Total Construction Cost ($)]]+Table1[[#This Row],[Land Value]])*('General Input Sheet'!$G$38/'General Input Sheet'!$G$43),Table1[[#This Row],[Total Construction Cost ($)]]+Table1[[#This Row],[Land Value]]),0)</f>
        <v>799186</v>
      </c>
      <c r="P1231" s="139" t="str" cm="1">
        <f t="array" ref="P1231">_xlfn.IFS(Table1[[#This Row],[Asset Class]]&lt;&gt;"Local","y",P$11=$E1231,"y",Table1[[#This Row],[Asset Class]]="Local","")</f>
        <v/>
      </c>
      <c r="Q1231" s="99" t="str" cm="1">
        <f t="array" ref="Q1231">_xlfn.IFS(Table1[[#This Row],[Asset Class]]&lt;&gt;"Local","y",Q$11=$E1231,"y",Table1[[#This Row],[Asset Class]]="Local","")</f>
        <v/>
      </c>
      <c r="R1231" s="99" t="str" cm="1">
        <f t="array" ref="R1231">_xlfn.IFS(Table1[[#This Row],[Asset Class]]&lt;&gt;"Local","y",R$11=$E1231,"y",Table1[[#This Row],[Asset Class]]="Local","")</f>
        <v/>
      </c>
      <c r="S1231" s="358" t="str" cm="1">
        <f t="array" ref="S1231">_xlfn.IFS(Table1[[#This Row],[Asset Class]]&lt;&gt;"Local","y",S$11=$E1231,"y",Table1[[#This Row],[Asset Class]]="Local","")</f>
        <v>y</v>
      </c>
      <c r="U1231" s="109" t="str">
        <f>IF(Table1[[#This Row],[Asset Class]]&lt;&gt;"Local",0.25,IF(P1231="y",1,""))</f>
        <v/>
      </c>
      <c r="V1231" s="435" t="str">
        <f>IF(Table1[[#This Row],[Asset Class]]&lt;&gt;"Local",0.25,IF(Q1231="y",1,""))</f>
        <v/>
      </c>
      <c r="W1231" s="435" t="str">
        <f>IF(Table1[[#This Row],[Asset Class]]&lt;&gt;"Local",0.25,IF(R1231="y",1,""))</f>
        <v/>
      </c>
      <c r="X1231" s="435">
        <f>IF(Table1[[#This Row],[Asset Class]]&lt;&gt;"Local",0.25,IF(S1231="y",1,""))</f>
        <v>1</v>
      </c>
      <c r="Y1231" s="109">
        <f t="shared" ref="Y1231:Y1294" si="115">SUM(U1231:X1231)</f>
        <v>1</v>
      </c>
      <c r="AA1231" s="274" t="str">
        <f t="shared" ref="AA1231:AA1294" si="116">IF(U1231="","",(U1231/$Y1231)*$O1231)</f>
        <v/>
      </c>
      <c r="AB1231" s="275" t="str">
        <f t="shared" ref="AB1231:AB1294" si="117">IF(V1231="","",(V1231/$Y1231)*$O1231)</f>
        <v/>
      </c>
      <c r="AC1231" s="275" t="str">
        <f t="shared" ref="AC1231:AC1294" si="118">IF(W1231="","",(W1231/$Y1231)*$O1231)</f>
        <v/>
      </c>
      <c r="AD1231" s="275">
        <f t="shared" ref="AD1231:AD1294" si="119">IF(X1231="","",(X1231/$Y1231)*$O1231)</f>
        <v>799186</v>
      </c>
      <c r="AE1231" s="276">
        <f t="shared" ref="AE1231:AE1294" si="120">SUM(AA1231:AD1231)</f>
        <v>799186</v>
      </c>
    </row>
    <row r="1232" spans="2:31">
      <c r="B1232" s="227" t="s">
        <v>2080</v>
      </c>
      <c r="C1232" s="228" t="s">
        <v>2081</v>
      </c>
      <c r="D1232" s="228" t="s">
        <v>110</v>
      </c>
      <c r="E1232" s="228" t="s">
        <v>101</v>
      </c>
      <c r="F1232" s="258" t="s">
        <v>102</v>
      </c>
      <c r="G1232" s="374">
        <v>0.5</v>
      </c>
      <c r="H1232" s="377">
        <v>1784.8745719591375</v>
      </c>
      <c r="I1232" s="382">
        <v>143.96305955739601</v>
      </c>
      <c r="J1232" s="349">
        <f>Table1[[#This Row],[Embellishment Area (m2)]]*Table1[[#This Row],[Construction Unit Rate ($/m)]]*Table1[[#This Row],[Embellishment Area Factor]]</f>
        <v>128478.00215271751</v>
      </c>
      <c r="K1232" s="263">
        <v>0</v>
      </c>
      <c r="L1232" s="354">
        <v>39.027494808321961</v>
      </c>
      <c r="M1232" s="101">
        <f>Table1[[#This Row],[Size of land (m2)]]*Table1[[#This Row],[Land Unit Rate ($/m2)]]</f>
        <v>0</v>
      </c>
      <c r="N1232" s="261">
        <v>2021</v>
      </c>
      <c r="O1232" s="219">
        <f>ROUND(IF(Table1[[#This Row],[Valuation Year]]=2016,(Table1[[#This Row],[Total Construction Cost ($)]]+Table1[[#This Row],[Land Value]])*('General Input Sheet'!$G$38/'General Input Sheet'!$G$43),Table1[[#This Row],[Total Construction Cost ($)]]+Table1[[#This Row],[Land Value]]),0)</f>
        <v>128478</v>
      </c>
      <c r="P1232" s="139" t="str" cm="1">
        <f t="array" ref="P1232">_xlfn.IFS(Table1[[#This Row],[Asset Class]]&lt;&gt;"Local","y",P$11=$E1232,"y",Table1[[#This Row],[Asset Class]]="Local","")</f>
        <v/>
      </c>
      <c r="Q1232" s="99" t="str" cm="1">
        <f t="array" ref="Q1232">_xlfn.IFS(Table1[[#This Row],[Asset Class]]&lt;&gt;"Local","y",Q$11=$E1232,"y",Table1[[#This Row],[Asset Class]]="Local","")</f>
        <v/>
      </c>
      <c r="R1232" s="99" t="str" cm="1">
        <f t="array" ref="R1232">_xlfn.IFS(Table1[[#This Row],[Asset Class]]&lt;&gt;"Local","y",R$11=$E1232,"y",Table1[[#This Row],[Asset Class]]="Local","")</f>
        <v>y</v>
      </c>
      <c r="S1232" s="358" t="str" cm="1">
        <f t="array" ref="S1232">_xlfn.IFS(Table1[[#This Row],[Asset Class]]&lt;&gt;"Local","y",S$11=$E1232,"y",Table1[[#This Row],[Asset Class]]="Local","")</f>
        <v/>
      </c>
      <c r="U1232" s="109" t="str">
        <f>IF(Table1[[#This Row],[Asset Class]]&lt;&gt;"Local",0.25,IF(P1232="y",1,""))</f>
        <v/>
      </c>
      <c r="V1232" s="435" t="str">
        <f>IF(Table1[[#This Row],[Asset Class]]&lt;&gt;"Local",0.25,IF(Q1232="y",1,""))</f>
        <v/>
      </c>
      <c r="W1232" s="435">
        <f>IF(Table1[[#This Row],[Asset Class]]&lt;&gt;"Local",0.25,IF(R1232="y",1,""))</f>
        <v>1</v>
      </c>
      <c r="X1232" s="435" t="str">
        <f>IF(Table1[[#This Row],[Asset Class]]&lt;&gt;"Local",0.25,IF(S1232="y",1,""))</f>
        <v/>
      </c>
      <c r="Y1232" s="109">
        <f t="shared" si="115"/>
        <v>1</v>
      </c>
      <c r="AA1232" s="274" t="str">
        <f t="shared" si="116"/>
        <v/>
      </c>
      <c r="AB1232" s="275" t="str">
        <f t="shared" si="117"/>
        <v/>
      </c>
      <c r="AC1232" s="275">
        <f t="shared" si="118"/>
        <v>128478</v>
      </c>
      <c r="AD1232" s="275" t="str">
        <f t="shared" si="119"/>
        <v/>
      </c>
      <c r="AE1232" s="276">
        <f t="shared" si="120"/>
        <v>128478</v>
      </c>
    </row>
    <row r="1233" spans="2:31">
      <c r="B1233" s="227" t="s">
        <v>2082</v>
      </c>
      <c r="C1233" s="228" t="s">
        <v>2083</v>
      </c>
      <c r="D1233" s="228" t="s">
        <v>110</v>
      </c>
      <c r="E1233" s="228" t="s">
        <v>142</v>
      </c>
      <c r="F1233" s="258" t="s">
        <v>102</v>
      </c>
      <c r="G1233" s="374">
        <v>0.5</v>
      </c>
      <c r="H1233" s="377">
        <v>5732.83543210683</v>
      </c>
      <c r="I1233" s="382">
        <v>115.6419902144599</v>
      </c>
      <c r="J1233" s="349">
        <f>Table1[[#This Row],[Embellishment Area (m2)]]*Table1[[#This Row],[Construction Unit Rate ($/m)]]*Table1[[#This Row],[Embellishment Area Factor]]</f>
        <v>331478.24947040348</v>
      </c>
      <c r="K1233" s="263">
        <v>0</v>
      </c>
      <c r="L1233" s="354">
        <v>85.331826959272703</v>
      </c>
      <c r="M1233" s="101">
        <f>Table1[[#This Row],[Size of land (m2)]]*Table1[[#This Row],[Land Unit Rate ($/m2)]]</f>
        <v>0</v>
      </c>
      <c r="N1233" s="261">
        <v>2021</v>
      </c>
      <c r="O1233" s="219">
        <f>ROUND(IF(Table1[[#This Row],[Valuation Year]]=2016,(Table1[[#This Row],[Total Construction Cost ($)]]+Table1[[#This Row],[Land Value]])*('General Input Sheet'!$G$38/'General Input Sheet'!$G$43),Table1[[#This Row],[Total Construction Cost ($)]]+Table1[[#This Row],[Land Value]]),0)</f>
        <v>331478</v>
      </c>
      <c r="P1233" s="139" t="str" cm="1">
        <f t="array" ref="P1233">_xlfn.IFS(Table1[[#This Row],[Asset Class]]&lt;&gt;"Local","y",P$11=$E1233,"y",Table1[[#This Row],[Asset Class]]="Local","")</f>
        <v/>
      </c>
      <c r="Q1233" s="99" t="str" cm="1">
        <f t="array" ref="Q1233">_xlfn.IFS(Table1[[#This Row],[Asset Class]]&lt;&gt;"Local","y",Q$11=$E1233,"y",Table1[[#This Row],[Asset Class]]="Local","")</f>
        <v>y</v>
      </c>
      <c r="R1233" s="99" t="str" cm="1">
        <f t="array" ref="R1233">_xlfn.IFS(Table1[[#This Row],[Asset Class]]&lt;&gt;"Local","y",R$11=$E1233,"y",Table1[[#This Row],[Asset Class]]="Local","")</f>
        <v/>
      </c>
      <c r="S1233" s="358" t="str" cm="1">
        <f t="array" ref="S1233">_xlfn.IFS(Table1[[#This Row],[Asset Class]]&lt;&gt;"Local","y",S$11=$E1233,"y",Table1[[#This Row],[Asset Class]]="Local","")</f>
        <v/>
      </c>
      <c r="U1233" s="109" t="str">
        <f>IF(Table1[[#This Row],[Asset Class]]&lt;&gt;"Local",0.25,IF(P1233="y",1,""))</f>
        <v/>
      </c>
      <c r="V1233" s="435">
        <f>IF(Table1[[#This Row],[Asset Class]]&lt;&gt;"Local",0.25,IF(Q1233="y",1,""))</f>
        <v>1</v>
      </c>
      <c r="W1233" s="435" t="str">
        <f>IF(Table1[[#This Row],[Asset Class]]&lt;&gt;"Local",0.25,IF(R1233="y",1,""))</f>
        <v/>
      </c>
      <c r="X1233" s="435" t="str">
        <f>IF(Table1[[#This Row],[Asset Class]]&lt;&gt;"Local",0.25,IF(S1233="y",1,""))</f>
        <v/>
      </c>
      <c r="Y1233" s="109">
        <f t="shared" si="115"/>
        <v>1</v>
      </c>
      <c r="AA1233" s="274" t="str">
        <f t="shared" si="116"/>
        <v/>
      </c>
      <c r="AB1233" s="275">
        <f t="shared" si="117"/>
        <v>331478</v>
      </c>
      <c r="AC1233" s="275" t="str">
        <f t="shared" si="118"/>
        <v/>
      </c>
      <c r="AD1233" s="275" t="str">
        <f t="shared" si="119"/>
        <v/>
      </c>
      <c r="AE1233" s="276">
        <f t="shared" si="120"/>
        <v>331478</v>
      </c>
    </row>
    <row r="1234" spans="2:31">
      <c r="B1234" s="227" t="s">
        <v>2084</v>
      </c>
      <c r="C1234" s="228" t="s">
        <v>2085</v>
      </c>
      <c r="D1234" s="228" t="s">
        <v>110</v>
      </c>
      <c r="E1234" s="228" t="s">
        <v>101</v>
      </c>
      <c r="F1234" s="258" t="s">
        <v>102</v>
      </c>
      <c r="G1234" s="374">
        <v>0.5</v>
      </c>
      <c r="H1234" s="377">
        <v>698.15002341905904</v>
      </c>
      <c r="I1234" s="382">
        <v>143.96305955739601</v>
      </c>
      <c r="J1234" s="349">
        <f>Table1[[#This Row],[Embellishment Area (m2)]]*Table1[[#This Row],[Construction Unit Rate ($/m)]]*Table1[[#This Row],[Embellishment Area Factor]]</f>
        <v>50253.906700737709</v>
      </c>
      <c r="K1234" s="263">
        <v>0</v>
      </c>
      <c r="L1234" s="354">
        <v>39.027494808321961</v>
      </c>
      <c r="M1234" s="101">
        <f>Table1[[#This Row],[Size of land (m2)]]*Table1[[#This Row],[Land Unit Rate ($/m2)]]</f>
        <v>0</v>
      </c>
      <c r="N1234" s="261">
        <v>2021</v>
      </c>
      <c r="O1234" s="219">
        <f>ROUND(IF(Table1[[#This Row],[Valuation Year]]=2016,(Table1[[#This Row],[Total Construction Cost ($)]]+Table1[[#This Row],[Land Value]])*('General Input Sheet'!$G$38/'General Input Sheet'!$G$43),Table1[[#This Row],[Total Construction Cost ($)]]+Table1[[#This Row],[Land Value]]),0)</f>
        <v>50254</v>
      </c>
      <c r="P1234" s="139" t="str" cm="1">
        <f t="array" ref="P1234">_xlfn.IFS(Table1[[#This Row],[Asset Class]]&lt;&gt;"Local","y",P$11=$E1234,"y",Table1[[#This Row],[Asset Class]]="Local","")</f>
        <v/>
      </c>
      <c r="Q1234" s="99" t="str" cm="1">
        <f t="array" ref="Q1234">_xlfn.IFS(Table1[[#This Row],[Asset Class]]&lt;&gt;"Local","y",Q$11=$E1234,"y",Table1[[#This Row],[Asset Class]]="Local","")</f>
        <v/>
      </c>
      <c r="R1234" s="99" t="str" cm="1">
        <f t="array" ref="R1234">_xlfn.IFS(Table1[[#This Row],[Asset Class]]&lt;&gt;"Local","y",R$11=$E1234,"y",Table1[[#This Row],[Asset Class]]="Local","")</f>
        <v>y</v>
      </c>
      <c r="S1234" s="358" t="str" cm="1">
        <f t="array" ref="S1234">_xlfn.IFS(Table1[[#This Row],[Asset Class]]&lt;&gt;"Local","y",S$11=$E1234,"y",Table1[[#This Row],[Asset Class]]="Local","")</f>
        <v/>
      </c>
      <c r="U1234" s="109" t="str">
        <f>IF(Table1[[#This Row],[Asset Class]]&lt;&gt;"Local",0.25,IF(P1234="y",1,""))</f>
        <v/>
      </c>
      <c r="V1234" s="435" t="str">
        <f>IF(Table1[[#This Row],[Asset Class]]&lt;&gt;"Local",0.25,IF(Q1234="y",1,""))</f>
        <v/>
      </c>
      <c r="W1234" s="435">
        <f>IF(Table1[[#This Row],[Asset Class]]&lt;&gt;"Local",0.25,IF(R1234="y",1,""))</f>
        <v>1</v>
      </c>
      <c r="X1234" s="435" t="str">
        <f>IF(Table1[[#This Row],[Asset Class]]&lt;&gt;"Local",0.25,IF(S1234="y",1,""))</f>
        <v/>
      </c>
      <c r="Y1234" s="109">
        <f t="shared" si="115"/>
        <v>1</v>
      </c>
      <c r="AA1234" s="274" t="str">
        <f t="shared" si="116"/>
        <v/>
      </c>
      <c r="AB1234" s="275" t="str">
        <f t="shared" si="117"/>
        <v/>
      </c>
      <c r="AC1234" s="275">
        <f t="shared" si="118"/>
        <v>50254</v>
      </c>
      <c r="AD1234" s="275" t="str">
        <f t="shared" si="119"/>
        <v/>
      </c>
      <c r="AE1234" s="276">
        <f t="shared" si="120"/>
        <v>50254</v>
      </c>
    </row>
    <row r="1235" spans="2:31">
      <c r="B1235" s="227" t="s">
        <v>2086</v>
      </c>
      <c r="C1235" s="228" t="s">
        <v>2087</v>
      </c>
      <c r="D1235" s="228" t="s">
        <v>110</v>
      </c>
      <c r="E1235" s="228" t="s">
        <v>106</v>
      </c>
      <c r="F1235" s="258" t="s">
        <v>102</v>
      </c>
      <c r="G1235" s="374">
        <v>0.5</v>
      </c>
      <c r="H1235" s="377">
        <v>6871.4847339109147</v>
      </c>
      <c r="I1235" s="382">
        <v>111.62041035606889</v>
      </c>
      <c r="J1235" s="349">
        <f>Table1[[#This Row],[Embellishment Area (m2)]]*Table1[[#This Row],[Construction Unit Rate ($/m)]]*Table1[[#This Row],[Embellishment Area Factor]]</f>
        <v>383498.97287729959</v>
      </c>
      <c r="K1235" s="263">
        <v>0</v>
      </c>
      <c r="L1235" s="354">
        <v>66.125722619436161</v>
      </c>
      <c r="M1235" s="101">
        <f>Table1[[#This Row],[Size of land (m2)]]*Table1[[#This Row],[Land Unit Rate ($/m2)]]</f>
        <v>0</v>
      </c>
      <c r="N1235" s="261">
        <v>2021</v>
      </c>
      <c r="O1235" s="219">
        <f>ROUND(IF(Table1[[#This Row],[Valuation Year]]=2016,(Table1[[#This Row],[Total Construction Cost ($)]]+Table1[[#This Row],[Land Value]])*('General Input Sheet'!$G$38/'General Input Sheet'!$G$43),Table1[[#This Row],[Total Construction Cost ($)]]+Table1[[#This Row],[Land Value]]),0)</f>
        <v>383499</v>
      </c>
      <c r="P1235" s="139" t="str" cm="1">
        <f t="array" ref="P1235">_xlfn.IFS(Table1[[#This Row],[Asset Class]]&lt;&gt;"Local","y",P$11=$E1235,"y",Table1[[#This Row],[Asset Class]]="Local","")</f>
        <v>y</v>
      </c>
      <c r="Q1235" s="99" t="str" cm="1">
        <f t="array" ref="Q1235">_xlfn.IFS(Table1[[#This Row],[Asset Class]]&lt;&gt;"Local","y",Q$11=$E1235,"y",Table1[[#This Row],[Asset Class]]="Local","")</f>
        <v/>
      </c>
      <c r="R1235" s="99" t="str" cm="1">
        <f t="array" ref="R1235">_xlfn.IFS(Table1[[#This Row],[Asset Class]]&lt;&gt;"Local","y",R$11=$E1235,"y",Table1[[#This Row],[Asset Class]]="Local","")</f>
        <v/>
      </c>
      <c r="S1235" s="358" t="str" cm="1">
        <f t="array" ref="S1235">_xlfn.IFS(Table1[[#This Row],[Asset Class]]&lt;&gt;"Local","y",S$11=$E1235,"y",Table1[[#This Row],[Asset Class]]="Local","")</f>
        <v/>
      </c>
      <c r="U1235" s="109">
        <f>IF(Table1[[#This Row],[Asset Class]]&lt;&gt;"Local",0.25,IF(P1235="y",1,""))</f>
        <v>1</v>
      </c>
      <c r="V1235" s="435" t="str">
        <f>IF(Table1[[#This Row],[Asset Class]]&lt;&gt;"Local",0.25,IF(Q1235="y",1,""))</f>
        <v/>
      </c>
      <c r="W1235" s="435" t="str">
        <f>IF(Table1[[#This Row],[Asset Class]]&lt;&gt;"Local",0.25,IF(R1235="y",1,""))</f>
        <v/>
      </c>
      <c r="X1235" s="435" t="str">
        <f>IF(Table1[[#This Row],[Asset Class]]&lt;&gt;"Local",0.25,IF(S1235="y",1,""))</f>
        <v/>
      </c>
      <c r="Y1235" s="109">
        <f t="shared" si="115"/>
        <v>1</v>
      </c>
      <c r="AA1235" s="274">
        <f t="shared" si="116"/>
        <v>383499</v>
      </c>
      <c r="AB1235" s="275" t="str">
        <f t="shared" si="117"/>
        <v/>
      </c>
      <c r="AC1235" s="275" t="str">
        <f t="shared" si="118"/>
        <v/>
      </c>
      <c r="AD1235" s="275" t="str">
        <f t="shared" si="119"/>
        <v/>
      </c>
      <c r="AE1235" s="276">
        <f t="shared" si="120"/>
        <v>383499</v>
      </c>
    </row>
    <row r="1236" spans="2:31">
      <c r="B1236" s="227" t="s">
        <v>2088</v>
      </c>
      <c r="C1236" s="228" t="s">
        <v>2089</v>
      </c>
      <c r="D1236" s="228" t="s">
        <v>110</v>
      </c>
      <c r="E1236" s="228" t="s">
        <v>106</v>
      </c>
      <c r="F1236" s="258" t="s">
        <v>102</v>
      </c>
      <c r="G1236" s="374">
        <v>0.5</v>
      </c>
      <c r="H1236" s="377">
        <v>3075.1887998061907</v>
      </c>
      <c r="I1236" s="382">
        <v>111.62041035606889</v>
      </c>
      <c r="J1236" s="349">
        <f>Table1[[#This Row],[Embellishment Area (m2)]]*Table1[[#This Row],[Construction Unit Rate ($/m)]]*Table1[[#This Row],[Embellishment Area Factor]]</f>
        <v>171626.91787837699</v>
      </c>
      <c r="K1236" s="263">
        <v>0</v>
      </c>
      <c r="L1236" s="354">
        <v>66.125722619436161</v>
      </c>
      <c r="M1236" s="101">
        <f>Table1[[#This Row],[Size of land (m2)]]*Table1[[#This Row],[Land Unit Rate ($/m2)]]</f>
        <v>0</v>
      </c>
      <c r="N1236" s="261">
        <v>2021</v>
      </c>
      <c r="O1236" s="219">
        <f>ROUND(IF(Table1[[#This Row],[Valuation Year]]=2016,(Table1[[#This Row],[Total Construction Cost ($)]]+Table1[[#This Row],[Land Value]])*('General Input Sheet'!$G$38/'General Input Sheet'!$G$43),Table1[[#This Row],[Total Construction Cost ($)]]+Table1[[#This Row],[Land Value]]),0)</f>
        <v>171627</v>
      </c>
      <c r="P1236" s="139" t="str" cm="1">
        <f t="array" ref="P1236">_xlfn.IFS(Table1[[#This Row],[Asset Class]]&lt;&gt;"Local","y",P$11=$E1236,"y",Table1[[#This Row],[Asset Class]]="Local","")</f>
        <v>y</v>
      </c>
      <c r="Q1236" s="99" t="str" cm="1">
        <f t="array" ref="Q1236">_xlfn.IFS(Table1[[#This Row],[Asset Class]]&lt;&gt;"Local","y",Q$11=$E1236,"y",Table1[[#This Row],[Asset Class]]="Local","")</f>
        <v/>
      </c>
      <c r="R1236" s="99" t="str" cm="1">
        <f t="array" ref="R1236">_xlfn.IFS(Table1[[#This Row],[Asset Class]]&lt;&gt;"Local","y",R$11=$E1236,"y",Table1[[#This Row],[Asset Class]]="Local","")</f>
        <v/>
      </c>
      <c r="S1236" s="358" t="str" cm="1">
        <f t="array" ref="S1236">_xlfn.IFS(Table1[[#This Row],[Asset Class]]&lt;&gt;"Local","y",S$11=$E1236,"y",Table1[[#This Row],[Asset Class]]="Local","")</f>
        <v/>
      </c>
      <c r="U1236" s="109">
        <f>IF(Table1[[#This Row],[Asset Class]]&lt;&gt;"Local",0.25,IF(P1236="y",1,""))</f>
        <v>1</v>
      </c>
      <c r="V1236" s="435" t="str">
        <f>IF(Table1[[#This Row],[Asset Class]]&lt;&gt;"Local",0.25,IF(Q1236="y",1,""))</f>
        <v/>
      </c>
      <c r="W1236" s="435" t="str">
        <f>IF(Table1[[#This Row],[Asset Class]]&lt;&gt;"Local",0.25,IF(R1236="y",1,""))</f>
        <v/>
      </c>
      <c r="X1236" s="435" t="str">
        <f>IF(Table1[[#This Row],[Asset Class]]&lt;&gt;"Local",0.25,IF(S1236="y",1,""))</f>
        <v/>
      </c>
      <c r="Y1236" s="109">
        <f t="shared" si="115"/>
        <v>1</v>
      </c>
      <c r="AA1236" s="274">
        <f t="shared" si="116"/>
        <v>171627</v>
      </c>
      <c r="AB1236" s="275" t="str">
        <f t="shared" si="117"/>
        <v/>
      </c>
      <c r="AC1236" s="275" t="str">
        <f t="shared" si="118"/>
        <v/>
      </c>
      <c r="AD1236" s="275" t="str">
        <f t="shared" si="119"/>
        <v/>
      </c>
      <c r="AE1236" s="276">
        <f t="shared" si="120"/>
        <v>171627</v>
      </c>
    </row>
    <row r="1237" spans="2:31">
      <c r="B1237" s="227" t="s">
        <v>2090</v>
      </c>
      <c r="C1237" s="228" t="s">
        <v>2091</v>
      </c>
      <c r="D1237" s="228" t="s">
        <v>105</v>
      </c>
      <c r="E1237" s="228" t="s">
        <v>101</v>
      </c>
      <c r="F1237" s="258" t="s">
        <v>130</v>
      </c>
      <c r="G1237" s="374">
        <v>0.5</v>
      </c>
      <c r="H1237" s="377">
        <v>10891.680728667159</v>
      </c>
      <c r="I1237" s="382">
        <v>452.87898632773505</v>
      </c>
      <c r="J1237" s="349">
        <f>Table1[[#This Row],[Embellishment Area (m2)]]*Table1[[#This Row],[Construction Unit Rate ($/m)]]*Table1[[#This Row],[Embellishment Area Factor]]</f>
        <v>2466306.663902055</v>
      </c>
      <c r="K1237" s="263">
        <v>0</v>
      </c>
      <c r="L1237" s="354">
        <v>140.14546069071523</v>
      </c>
      <c r="M1237" s="101">
        <f>Table1[[#This Row],[Size of land (m2)]]*Table1[[#This Row],[Land Unit Rate ($/m2)]]</f>
        <v>0</v>
      </c>
      <c r="N1237" s="261">
        <v>2021</v>
      </c>
      <c r="O1237" s="219">
        <f>ROUND(IF(Table1[[#This Row],[Valuation Year]]=2016,(Table1[[#This Row],[Total Construction Cost ($)]]+Table1[[#This Row],[Land Value]])*('General Input Sheet'!$G$38/'General Input Sheet'!$G$43),Table1[[#This Row],[Total Construction Cost ($)]]+Table1[[#This Row],[Land Value]]),0)</f>
        <v>2466307</v>
      </c>
      <c r="P1237" s="139" t="str" cm="1">
        <f t="array" ref="P1237">_xlfn.IFS(Table1[[#This Row],[Asset Class]]&lt;&gt;"Local","y",P$11=$E1237,"y",Table1[[#This Row],[Asset Class]]="Local","")</f>
        <v>y</v>
      </c>
      <c r="Q1237" s="99" t="str" cm="1">
        <f t="array" ref="Q1237">_xlfn.IFS(Table1[[#This Row],[Asset Class]]&lt;&gt;"Local","y",Q$11=$E1237,"y",Table1[[#This Row],[Asset Class]]="Local","")</f>
        <v>y</v>
      </c>
      <c r="R1237" s="99" t="str" cm="1">
        <f t="array" ref="R1237">_xlfn.IFS(Table1[[#This Row],[Asset Class]]&lt;&gt;"Local","y",R$11=$E1237,"y",Table1[[#This Row],[Asset Class]]="Local","")</f>
        <v>y</v>
      </c>
      <c r="S1237" s="358" t="str" cm="1">
        <f t="array" ref="S1237">_xlfn.IFS(Table1[[#This Row],[Asset Class]]&lt;&gt;"Local","y",S$11=$E1237,"y",Table1[[#This Row],[Asset Class]]="Local","")</f>
        <v>y</v>
      </c>
      <c r="U1237" s="109">
        <f>IF(Table1[[#This Row],[Asset Class]]&lt;&gt;"Local",0.25,IF(P1237="y",1,""))</f>
        <v>0.25</v>
      </c>
      <c r="V1237" s="435">
        <f>IF(Table1[[#This Row],[Asset Class]]&lt;&gt;"Local",0.25,IF(Q1237="y",1,""))</f>
        <v>0.25</v>
      </c>
      <c r="W1237" s="435">
        <f>IF(Table1[[#This Row],[Asset Class]]&lt;&gt;"Local",0.25,IF(R1237="y",1,""))</f>
        <v>0.25</v>
      </c>
      <c r="X1237" s="435">
        <f>IF(Table1[[#This Row],[Asset Class]]&lt;&gt;"Local",0.25,IF(S1237="y",1,""))</f>
        <v>0.25</v>
      </c>
      <c r="Y1237" s="109">
        <f t="shared" si="115"/>
        <v>1</v>
      </c>
      <c r="AA1237" s="274">
        <f t="shared" si="116"/>
        <v>616576.75</v>
      </c>
      <c r="AB1237" s="275">
        <f t="shared" si="117"/>
        <v>616576.75</v>
      </c>
      <c r="AC1237" s="275">
        <f t="shared" si="118"/>
        <v>616576.75</v>
      </c>
      <c r="AD1237" s="275">
        <f t="shared" si="119"/>
        <v>616576.75</v>
      </c>
      <c r="AE1237" s="276">
        <f t="shared" si="120"/>
        <v>2466307</v>
      </c>
    </row>
    <row r="1238" spans="2:31">
      <c r="B1238" s="227" t="s">
        <v>2090</v>
      </c>
      <c r="C1238" s="228" t="s">
        <v>2092</v>
      </c>
      <c r="D1238" s="228" t="s">
        <v>105</v>
      </c>
      <c r="E1238" s="228" t="s">
        <v>101</v>
      </c>
      <c r="F1238" s="258" t="s">
        <v>2093</v>
      </c>
      <c r="G1238" s="374">
        <v>0.5</v>
      </c>
      <c r="H1238" s="377">
        <v>59740.549328643901</v>
      </c>
      <c r="I1238" s="382">
        <v>452.87898632773505</v>
      </c>
      <c r="J1238" s="349">
        <f>Table1[[#This Row],[Embellishment Area (m2)]]*Table1[[#This Row],[Construction Unit Rate ($/m)]]*Table1[[#This Row],[Embellishment Area Factor]]</f>
        <v>13527619.711309152</v>
      </c>
      <c r="K1238" s="263">
        <v>0</v>
      </c>
      <c r="L1238" s="354">
        <v>140.14546069071523</v>
      </c>
      <c r="M1238" s="101">
        <f>Table1[[#This Row],[Size of land (m2)]]*Table1[[#This Row],[Land Unit Rate ($/m2)]]</f>
        <v>0</v>
      </c>
      <c r="N1238" s="261">
        <v>2021</v>
      </c>
      <c r="O1238" s="219">
        <f>ROUND(IF(Table1[[#This Row],[Valuation Year]]=2016,(Table1[[#This Row],[Total Construction Cost ($)]]+Table1[[#This Row],[Land Value]])*('General Input Sheet'!$G$38/'General Input Sheet'!$G$43),Table1[[#This Row],[Total Construction Cost ($)]]+Table1[[#This Row],[Land Value]]),0)</f>
        <v>13527620</v>
      </c>
      <c r="P1238" s="139" t="str" cm="1">
        <f t="array" ref="P1238">_xlfn.IFS(Table1[[#This Row],[Asset Class]]&lt;&gt;"Local","y",P$11=$E1238,"y",Table1[[#This Row],[Asset Class]]="Local","")</f>
        <v>y</v>
      </c>
      <c r="Q1238" s="99" t="str" cm="1">
        <f t="array" ref="Q1238">_xlfn.IFS(Table1[[#This Row],[Asset Class]]&lt;&gt;"Local","y",Q$11=$E1238,"y",Table1[[#This Row],[Asset Class]]="Local","")</f>
        <v>y</v>
      </c>
      <c r="R1238" s="99" t="str" cm="1">
        <f t="array" ref="R1238">_xlfn.IFS(Table1[[#This Row],[Asset Class]]&lt;&gt;"Local","y",R$11=$E1238,"y",Table1[[#This Row],[Asset Class]]="Local","")</f>
        <v>y</v>
      </c>
      <c r="S1238" s="358" t="str" cm="1">
        <f t="array" ref="S1238">_xlfn.IFS(Table1[[#This Row],[Asset Class]]&lt;&gt;"Local","y",S$11=$E1238,"y",Table1[[#This Row],[Asset Class]]="Local","")</f>
        <v>y</v>
      </c>
      <c r="U1238" s="109">
        <f>IF(Table1[[#This Row],[Asset Class]]&lt;&gt;"Local",0.25,IF(P1238="y",1,""))</f>
        <v>0.25</v>
      </c>
      <c r="V1238" s="435">
        <f>IF(Table1[[#This Row],[Asset Class]]&lt;&gt;"Local",0.25,IF(Q1238="y",1,""))</f>
        <v>0.25</v>
      </c>
      <c r="W1238" s="435">
        <f>IF(Table1[[#This Row],[Asset Class]]&lt;&gt;"Local",0.25,IF(R1238="y",1,""))</f>
        <v>0.25</v>
      </c>
      <c r="X1238" s="435">
        <f>IF(Table1[[#This Row],[Asset Class]]&lt;&gt;"Local",0.25,IF(S1238="y",1,""))</f>
        <v>0.25</v>
      </c>
      <c r="Y1238" s="109">
        <f t="shared" si="115"/>
        <v>1</v>
      </c>
      <c r="AA1238" s="274">
        <f t="shared" si="116"/>
        <v>3381905</v>
      </c>
      <c r="AB1238" s="275">
        <f t="shared" si="117"/>
        <v>3381905</v>
      </c>
      <c r="AC1238" s="275">
        <f t="shared" si="118"/>
        <v>3381905</v>
      </c>
      <c r="AD1238" s="275">
        <f t="shared" si="119"/>
        <v>3381905</v>
      </c>
      <c r="AE1238" s="276">
        <f t="shared" si="120"/>
        <v>13527620</v>
      </c>
    </row>
    <row r="1239" spans="2:31">
      <c r="B1239" s="227" t="s">
        <v>2094</v>
      </c>
      <c r="C1239" s="228" t="s">
        <v>2095</v>
      </c>
      <c r="D1239" s="228" t="s">
        <v>110</v>
      </c>
      <c r="E1239" s="228" t="s">
        <v>113</v>
      </c>
      <c r="F1239" s="258" t="s">
        <v>102</v>
      </c>
      <c r="G1239" s="374">
        <v>0.5</v>
      </c>
      <c r="H1239" s="377">
        <v>3441.38778572302</v>
      </c>
      <c r="I1239" s="382">
        <v>77.371645491830151</v>
      </c>
      <c r="J1239" s="349">
        <f>Table1[[#This Row],[Embellishment Area (m2)]]*Table1[[#This Row],[Construction Unit Rate ($/m)]]*Table1[[#This Row],[Embellishment Area Factor]]</f>
        <v>133132.91787843793</v>
      </c>
      <c r="K1239" s="263">
        <v>0</v>
      </c>
      <c r="L1239" s="354">
        <v>51.919695325664051</v>
      </c>
      <c r="M1239" s="101">
        <f>Table1[[#This Row],[Size of land (m2)]]*Table1[[#This Row],[Land Unit Rate ($/m2)]]</f>
        <v>0</v>
      </c>
      <c r="N1239" s="261">
        <v>2021</v>
      </c>
      <c r="O1239" s="219">
        <f>ROUND(IF(Table1[[#This Row],[Valuation Year]]=2016,(Table1[[#This Row],[Total Construction Cost ($)]]+Table1[[#This Row],[Land Value]])*('General Input Sheet'!$G$38/'General Input Sheet'!$G$43),Table1[[#This Row],[Total Construction Cost ($)]]+Table1[[#This Row],[Land Value]]),0)</f>
        <v>133133</v>
      </c>
      <c r="P1239" s="139" t="str" cm="1">
        <f t="array" ref="P1239">_xlfn.IFS(Table1[[#This Row],[Asset Class]]&lt;&gt;"Local","y",P$11=$E1239,"y",Table1[[#This Row],[Asset Class]]="Local","")</f>
        <v/>
      </c>
      <c r="Q1239" s="99" t="str" cm="1">
        <f t="array" ref="Q1239">_xlfn.IFS(Table1[[#This Row],[Asset Class]]&lt;&gt;"Local","y",Q$11=$E1239,"y",Table1[[#This Row],[Asset Class]]="Local","")</f>
        <v/>
      </c>
      <c r="R1239" s="99" t="str" cm="1">
        <f t="array" ref="R1239">_xlfn.IFS(Table1[[#This Row],[Asset Class]]&lt;&gt;"Local","y",R$11=$E1239,"y",Table1[[#This Row],[Asset Class]]="Local","")</f>
        <v/>
      </c>
      <c r="S1239" s="358" t="str" cm="1">
        <f t="array" ref="S1239">_xlfn.IFS(Table1[[#This Row],[Asset Class]]&lt;&gt;"Local","y",S$11=$E1239,"y",Table1[[#This Row],[Asset Class]]="Local","")</f>
        <v>y</v>
      </c>
      <c r="U1239" s="109" t="str">
        <f>IF(Table1[[#This Row],[Asset Class]]&lt;&gt;"Local",0.25,IF(P1239="y",1,""))</f>
        <v/>
      </c>
      <c r="V1239" s="435" t="str">
        <f>IF(Table1[[#This Row],[Asset Class]]&lt;&gt;"Local",0.25,IF(Q1239="y",1,""))</f>
        <v/>
      </c>
      <c r="W1239" s="435" t="str">
        <f>IF(Table1[[#This Row],[Asset Class]]&lt;&gt;"Local",0.25,IF(R1239="y",1,""))</f>
        <v/>
      </c>
      <c r="X1239" s="435">
        <f>IF(Table1[[#This Row],[Asset Class]]&lt;&gt;"Local",0.25,IF(S1239="y",1,""))</f>
        <v>1</v>
      </c>
      <c r="Y1239" s="109">
        <f t="shared" si="115"/>
        <v>1</v>
      </c>
      <c r="AA1239" s="274" t="str">
        <f t="shared" si="116"/>
        <v/>
      </c>
      <c r="AB1239" s="275" t="str">
        <f t="shared" si="117"/>
        <v/>
      </c>
      <c r="AC1239" s="275" t="str">
        <f t="shared" si="118"/>
        <v/>
      </c>
      <c r="AD1239" s="275">
        <f t="shared" si="119"/>
        <v>133133</v>
      </c>
      <c r="AE1239" s="276">
        <f t="shared" si="120"/>
        <v>133133</v>
      </c>
    </row>
    <row r="1240" spans="2:31">
      <c r="B1240" s="227" t="s">
        <v>2096</v>
      </c>
      <c r="C1240" s="228" t="s">
        <v>2097</v>
      </c>
      <c r="D1240" s="228" t="s">
        <v>110</v>
      </c>
      <c r="E1240" s="228" t="s">
        <v>101</v>
      </c>
      <c r="F1240" s="258" t="s">
        <v>102</v>
      </c>
      <c r="G1240" s="374">
        <v>0.5</v>
      </c>
      <c r="H1240" s="377">
        <v>3107.7956783364566</v>
      </c>
      <c r="I1240" s="382">
        <v>143.96305955739601</v>
      </c>
      <c r="J1240" s="349">
        <f>Table1[[#This Row],[Embellishment Area (m2)]]*Table1[[#This Row],[Construction Unit Rate ($/m)]]*Table1[[#This Row],[Embellishment Area Factor]]</f>
        <v>223703.88716628461</v>
      </c>
      <c r="K1240" s="263">
        <v>6215.5913566729132</v>
      </c>
      <c r="L1240" s="354">
        <v>39.027494808321961</v>
      </c>
      <c r="M1240" s="101">
        <f>Table1[[#This Row],[Size of land (m2)]]*Table1[[#This Row],[Land Unit Rate ($/m2)]]</f>
        <v>242578.95940320299</v>
      </c>
      <c r="N1240" s="261">
        <v>2021</v>
      </c>
      <c r="O1240" s="219">
        <f>ROUND(IF(Table1[[#This Row],[Valuation Year]]=2016,(Table1[[#This Row],[Total Construction Cost ($)]]+Table1[[#This Row],[Land Value]])*('General Input Sheet'!$G$38/'General Input Sheet'!$G$43),Table1[[#This Row],[Total Construction Cost ($)]]+Table1[[#This Row],[Land Value]]),0)</f>
        <v>466283</v>
      </c>
      <c r="P1240" s="139" t="str" cm="1">
        <f t="array" ref="P1240">_xlfn.IFS(Table1[[#This Row],[Asset Class]]&lt;&gt;"Local","y",P$11=$E1240,"y",Table1[[#This Row],[Asset Class]]="Local","")</f>
        <v/>
      </c>
      <c r="Q1240" s="99" t="str" cm="1">
        <f t="array" ref="Q1240">_xlfn.IFS(Table1[[#This Row],[Asset Class]]&lt;&gt;"Local","y",Q$11=$E1240,"y",Table1[[#This Row],[Asset Class]]="Local","")</f>
        <v/>
      </c>
      <c r="R1240" s="99" t="str" cm="1">
        <f t="array" ref="R1240">_xlfn.IFS(Table1[[#This Row],[Asset Class]]&lt;&gt;"Local","y",R$11=$E1240,"y",Table1[[#This Row],[Asset Class]]="Local","")</f>
        <v>y</v>
      </c>
      <c r="S1240" s="358" t="str" cm="1">
        <f t="array" ref="S1240">_xlfn.IFS(Table1[[#This Row],[Asset Class]]&lt;&gt;"Local","y",S$11=$E1240,"y",Table1[[#This Row],[Asset Class]]="Local","")</f>
        <v/>
      </c>
      <c r="U1240" s="109" t="str">
        <f>IF(Table1[[#This Row],[Asset Class]]&lt;&gt;"Local",0.25,IF(P1240="y",1,""))</f>
        <v/>
      </c>
      <c r="V1240" s="435" t="str">
        <f>IF(Table1[[#This Row],[Asset Class]]&lt;&gt;"Local",0.25,IF(Q1240="y",1,""))</f>
        <v/>
      </c>
      <c r="W1240" s="435">
        <f>IF(Table1[[#This Row],[Asset Class]]&lt;&gt;"Local",0.25,IF(R1240="y",1,""))</f>
        <v>1</v>
      </c>
      <c r="X1240" s="435" t="str">
        <f>IF(Table1[[#This Row],[Asset Class]]&lt;&gt;"Local",0.25,IF(S1240="y",1,""))</f>
        <v/>
      </c>
      <c r="Y1240" s="109">
        <f t="shared" si="115"/>
        <v>1</v>
      </c>
      <c r="AA1240" s="274" t="str">
        <f t="shared" si="116"/>
        <v/>
      </c>
      <c r="AB1240" s="275" t="str">
        <f t="shared" si="117"/>
        <v/>
      </c>
      <c r="AC1240" s="275">
        <f t="shared" si="118"/>
        <v>466283</v>
      </c>
      <c r="AD1240" s="275" t="str">
        <f t="shared" si="119"/>
        <v/>
      </c>
      <c r="AE1240" s="276">
        <f t="shared" si="120"/>
        <v>466283</v>
      </c>
    </row>
    <row r="1241" spans="2:31">
      <c r="B1241" s="227" t="s">
        <v>2098</v>
      </c>
      <c r="C1241" s="228" t="s">
        <v>2099</v>
      </c>
      <c r="D1241" s="228" t="s">
        <v>110</v>
      </c>
      <c r="E1241" s="228" t="s">
        <v>113</v>
      </c>
      <c r="F1241" s="258" t="s">
        <v>102</v>
      </c>
      <c r="G1241" s="374">
        <v>0.5</v>
      </c>
      <c r="H1241" s="377">
        <v>1905.0795128537179</v>
      </c>
      <c r="I1241" s="382">
        <v>77.371645491830151</v>
      </c>
      <c r="J1241" s="349">
        <f>Table1[[#This Row],[Embellishment Area (m2)]]*Table1[[#This Row],[Construction Unit Rate ($/m)]]*Table1[[#This Row],[Embellishment Area Factor]]</f>
        <v>73699.568351133174</v>
      </c>
      <c r="K1241" s="263">
        <v>0</v>
      </c>
      <c r="L1241" s="354">
        <v>51.919695325664051</v>
      </c>
      <c r="M1241" s="101">
        <f>Table1[[#This Row],[Size of land (m2)]]*Table1[[#This Row],[Land Unit Rate ($/m2)]]</f>
        <v>0</v>
      </c>
      <c r="N1241" s="261">
        <v>2021</v>
      </c>
      <c r="O1241" s="219">
        <f>ROUND(IF(Table1[[#This Row],[Valuation Year]]=2016,(Table1[[#This Row],[Total Construction Cost ($)]]+Table1[[#This Row],[Land Value]])*('General Input Sheet'!$G$38/'General Input Sheet'!$G$43),Table1[[#This Row],[Total Construction Cost ($)]]+Table1[[#This Row],[Land Value]]),0)</f>
        <v>73700</v>
      </c>
      <c r="P1241" s="139" t="str" cm="1">
        <f t="array" ref="P1241">_xlfn.IFS(Table1[[#This Row],[Asset Class]]&lt;&gt;"Local","y",P$11=$E1241,"y",Table1[[#This Row],[Asset Class]]="Local","")</f>
        <v/>
      </c>
      <c r="Q1241" s="99" t="str" cm="1">
        <f t="array" ref="Q1241">_xlfn.IFS(Table1[[#This Row],[Asset Class]]&lt;&gt;"Local","y",Q$11=$E1241,"y",Table1[[#This Row],[Asset Class]]="Local","")</f>
        <v/>
      </c>
      <c r="R1241" s="99" t="str" cm="1">
        <f t="array" ref="R1241">_xlfn.IFS(Table1[[#This Row],[Asset Class]]&lt;&gt;"Local","y",R$11=$E1241,"y",Table1[[#This Row],[Asset Class]]="Local","")</f>
        <v/>
      </c>
      <c r="S1241" s="358" t="str" cm="1">
        <f t="array" ref="S1241">_xlfn.IFS(Table1[[#This Row],[Asset Class]]&lt;&gt;"Local","y",S$11=$E1241,"y",Table1[[#This Row],[Asset Class]]="Local","")</f>
        <v>y</v>
      </c>
      <c r="U1241" s="109" t="str">
        <f>IF(Table1[[#This Row],[Asset Class]]&lt;&gt;"Local",0.25,IF(P1241="y",1,""))</f>
        <v/>
      </c>
      <c r="V1241" s="435" t="str">
        <f>IF(Table1[[#This Row],[Asset Class]]&lt;&gt;"Local",0.25,IF(Q1241="y",1,""))</f>
        <v/>
      </c>
      <c r="W1241" s="435" t="str">
        <f>IF(Table1[[#This Row],[Asset Class]]&lt;&gt;"Local",0.25,IF(R1241="y",1,""))</f>
        <v/>
      </c>
      <c r="X1241" s="435">
        <f>IF(Table1[[#This Row],[Asset Class]]&lt;&gt;"Local",0.25,IF(S1241="y",1,""))</f>
        <v>1</v>
      </c>
      <c r="Y1241" s="109">
        <f t="shared" si="115"/>
        <v>1</v>
      </c>
      <c r="AA1241" s="274" t="str">
        <f t="shared" si="116"/>
        <v/>
      </c>
      <c r="AB1241" s="275" t="str">
        <f t="shared" si="117"/>
        <v/>
      </c>
      <c r="AC1241" s="275" t="str">
        <f t="shared" si="118"/>
        <v/>
      </c>
      <c r="AD1241" s="275">
        <f t="shared" si="119"/>
        <v>73700</v>
      </c>
      <c r="AE1241" s="276">
        <f t="shared" si="120"/>
        <v>73700</v>
      </c>
    </row>
    <row r="1242" spans="2:31">
      <c r="B1242" s="227" t="s">
        <v>2100</v>
      </c>
      <c r="C1242" s="228" t="s">
        <v>2101</v>
      </c>
      <c r="D1242" s="228" t="s">
        <v>110</v>
      </c>
      <c r="E1242" s="228" t="s">
        <v>101</v>
      </c>
      <c r="F1242" s="258" t="s">
        <v>107</v>
      </c>
      <c r="G1242" s="374">
        <v>0.5</v>
      </c>
      <c r="H1242" s="377">
        <v>11308.148295110495</v>
      </c>
      <c r="I1242" s="382">
        <v>143.96305955739601</v>
      </c>
      <c r="J1242" s="349">
        <f>Table1[[#This Row],[Embellishment Area (m2)]]*Table1[[#This Row],[Construction Unit Rate ($/m)]]*Table1[[#This Row],[Embellishment Area Factor]]</f>
        <v>813977.8132464292</v>
      </c>
      <c r="K1242" s="263">
        <v>22616.296590220991</v>
      </c>
      <c r="L1242" s="354">
        <v>39.027494808321961</v>
      </c>
      <c r="M1242" s="101">
        <f>Table1[[#This Row],[Size of land (m2)]]*Table1[[#This Row],[Land Unit Rate ($/m2)]]</f>
        <v>882657.39775831939</v>
      </c>
      <c r="N1242" s="261">
        <v>2021</v>
      </c>
      <c r="O1242" s="219">
        <f>ROUND(IF(Table1[[#This Row],[Valuation Year]]=2016,(Table1[[#This Row],[Total Construction Cost ($)]]+Table1[[#This Row],[Land Value]])*('General Input Sheet'!$G$38/'General Input Sheet'!$G$43),Table1[[#This Row],[Total Construction Cost ($)]]+Table1[[#This Row],[Land Value]]),0)</f>
        <v>1696635</v>
      </c>
      <c r="P1242" s="139" t="str" cm="1">
        <f t="array" ref="P1242">_xlfn.IFS(Table1[[#This Row],[Asset Class]]&lt;&gt;"Local","y",P$11=$E1242,"y",Table1[[#This Row],[Asset Class]]="Local","")</f>
        <v/>
      </c>
      <c r="Q1242" s="99" t="str" cm="1">
        <f t="array" ref="Q1242">_xlfn.IFS(Table1[[#This Row],[Asset Class]]&lt;&gt;"Local","y",Q$11=$E1242,"y",Table1[[#This Row],[Asset Class]]="Local","")</f>
        <v/>
      </c>
      <c r="R1242" s="99" t="str" cm="1">
        <f t="array" ref="R1242">_xlfn.IFS(Table1[[#This Row],[Asset Class]]&lt;&gt;"Local","y",R$11=$E1242,"y",Table1[[#This Row],[Asset Class]]="Local","")</f>
        <v>y</v>
      </c>
      <c r="S1242" s="358" t="str" cm="1">
        <f t="array" ref="S1242">_xlfn.IFS(Table1[[#This Row],[Asset Class]]&lt;&gt;"Local","y",S$11=$E1242,"y",Table1[[#This Row],[Asset Class]]="Local","")</f>
        <v/>
      </c>
      <c r="U1242" s="109" t="str">
        <f>IF(Table1[[#This Row],[Asset Class]]&lt;&gt;"Local",0.25,IF(P1242="y",1,""))</f>
        <v/>
      </c>
      <c r="V1242" s="435" t="str">
        <f>IF(Table1[[#This Row],[Asset Class]]&lt;&gt;"Local",0.25,IF(Q1242="y",1,""))</f>
        <v/>
      </c>
      <c r="W1242" s="435">
        <f>IF(Table1[[#This Row],[Asset Class]]&lt;&gt;"Local",0.25,IF(R1242="y",1,""))</f>
        <v>1</v>
      </c>
      <c r="X1242" s="435" t="str">
        <f>IF(Table1[[#This Row],[Asset Class]]&lt;&gt;"Local",0.25,IF(S1242="y",1,""))</f>
        <v/>
      </c>
      <c r="Y1242" s="109">
        <f t="shared" si="115"/>
        <v>1</v>
      </c>
      <c r="AA1242" s="274" t="str">
        <f t="shared" si="116"/>
        <v/>
      </c>
      <c r="AB1242" s="275" t="str">
        <f t="shared" si="117"/>
        <v/>
      </c>
      <c r="AC1242" s="275">
        <f t="shared" si="118"/>
        <v>1696635</v>
      </c>
      <c r="AD1242" s="275" t="str">
        <f t="shared" si="119"/>
        <v/>
      </c>
      <c r="AE1242" s="276">
        <f t="shared" si="120"/>
        <v>1696635</v>
      </c>
    </row>
    <row r="1243" spans="2:31">
      <c r="B1243" s="227" t="s">
        <v>2100</v>
      </c>
      <c r="C1243" s="228" t="s">
        <v>2102</v>
      </c>
      <c r="D1243" s="228" t="s">
        <v>110</v>
      </c>
      <c r="E1243" s="228" t="s">
        <v>101</v>
      </c>
      <c r="F1243" s="258" t="s">
        <v>107</v>
      </c>
      <c r="G1243" s="374">
        <v>0.5</v>
      </c>
      <c r="H1243" s="377">
        <v>7224.5663969489851</v>
      </c>
      <c r="I1243" s="382">
        <v>143.96305955739601</v>
      </c>
      <c r="J1243" s="349">
        <f>Table1[[#This Row],[Embellishment Area (m2)]]*Table1[[#This Row],[Construction Unit Rate ($/m)]]*Table1[[#This Row],[Embellishment Area Factor]]</f>
        <v>520035.3412401643</v>
      </c>
      <c r="K1243" s="263">
        <v>14449.13279389797</v>
      </c>
      <c r="L1243" s="354">
        <v>39.027494808321961</v>
      </c>
      <c r="M1243" s="101">
        <f>Table1[[#This Row],[Size of land (m2)]]*Table1[[#This Row],[Land Unit Rate ($/m2)]]</f>
        <v>563913.45509860758</v>
      </c>
      <c r="N1243" s="261">
        <v>2021</v>
      </c>
      <c r="O1243" s="219">
        <f>ROUND(IF(Table1[[#This Row],[Valuation Year]]=2016,(Table1[[#This Row],[Total Construction Cost ($)]]+Table1[[#This Row],[Land Value]])*('General Input Sheet'!$G$38/'General Input Sheet'!$G$43),Table1[[#This Row],[Total Construction Cost ($)]]+Table1[[#This Row],[Land Value]]),0)</f>
        <v>1083949</v>
      </c>
      <c r="P1243" s="139" t="str" cm="1">
        <f t="array" ref="P1243">_xlfn.IFS(Table1[[#This Row],[Asset Class]]&lt;&gt;"Local","y",P$11=$E1243,"y",Table1[[#This Row],[Asset Class]]="Local","")</f>
        <v/>
      </c>
      <c r="Q1243" s="99" t="str" cm="1">
        <f t="array" ref="Q1243">_xlfn.IFS(Table1[[#This Row],[Asset Class]]&lt;&gt;"Local","y",Q$11=$E1243,"y",Table1[[#This Row],[Asset Class]]="Local","")</f>
        <v/>
      </c>
      <c r="R1243" s="99" t="str" cm="1">
        <f t="array" ref="R1243">_xlfn.IFS(Table1[[#This Row],[Asset Class]]&lt;&gt;"Local","y",R$11=$E1243,"y",Table1[[#This Row],[Asset Class]]="Local","")</f>
        <v>y</v>
      </c>
      <c r="S1243" s="358" t="str" cm="1">
        <f t="array" ref="S1243">_xlfn.IFS(Table1[[#This Row],[Asset Class]]&lt;&gt;"Local","y",S$11=$E1243,"y",Table1[[#This Row],[Asset Class]]="Local","")</f>
        <v/>
      </c>
      <c r="U1243" s="109" t="str">
        <f>IF(Table1[[#This Row],[Asset Class]]&lt;&gt;"Local",0.25,IF(P1243="y",1,""))</f>
        <v/>
      </c>
      <c r="V1243" s="435" t="str">
        <f>IF(Table1[[#This Row],[Asset Class]]&lt;&gt;"Local",0.25,IF(Q1243="y",1,""))</f>
        <v/>
      </c>
      <c r="W1243" s="435">
        <f>IF(Table1[[#This Row],[Asset Class]]&lt;&gt;"Local",0.25,IF(R1243="y",1,""))</f>
        <v>1</v>
      </c>
      <c r="X1243" s="435" t="str">
        <f>IF(Table1[[#This Row],[Asset Class]]&lt;&gt;"Local",0.25,IF(S1243="y",1,""))</f>
        <v/>
      </c>
      <c r="Y1243" s="109">
        <f t="shared" si="115"/>
        <v>1</v>
      </c>
      <c r="AA1243" s="274" t="str">
        <f t="shared" si="116"/>
        <v/>
      </c>
      <c r="AB1243" s="275" t="str">
        <f t="shared" si="117"/>
        <v/>
      </c>
      <c r="AC1243" s="275">
        <f t="shared" si="118"/>
        <v>1083949</v>
      </c>
      <c r="AD1243" s="275" t="str">
        <f t="shared" si="119"/>
        <v/>
      </c>
      <c r="AE1243" s="276">
        <f t="shared" si="120"/>
        <v>1083949</v>
      </c>
    </row>
    <row r="1244" spans="2:31">
      <c r="B1244" s="227" t="s">
        <v>2103</v>
      </c>
      <c r="C1244" s="228" t="s">
        <v>2104</v>
      </c>
      <c r="D1244" s="228" t="s">
        <v>110</v>
      </c>
      <c r="E1244" s="228" t="s">
        <v>113</v>
      </c>
      <c r="F1244" s="258" t="s">
        <v>102</v>
      </c>
      <c r="G1244" s="374">
        <v>0.5</v>
      </c>
      <c r="H1244" s="377">
        <v>2612.5745239547314</v>
      </c>
      <c r="I1244" s="382">
        <v>77.371645491830151</v>
      </c>
      <c r="J1244" s="349">
        <f>Table1[[#This Row],[Embellishment Area (m2)]]*Table1[[#This Row],[Construction Unit Rate ($/m)]]*Table1[[#This Row],[Embellishment Area Factor]]</f>
        <v>101069.5949442062</v>
      </c>
      <c r="K1244" s="263">
        <v>0</v>
      </c>
      <c r="L1244" s="354">
        <v>51.919695325664051</v>
      </c>
      <c r="M1244" s="101">
        <f>Table1[[#This Row],[Size of land (m2)]]*Table1[[#This Row],[Land Unit Rate ($/m2)]]</f>
        <v>0</v>
      </c>
      <c r="N1244" s="261">
        <v>2021</v>
      </c>
      <c r="O1244" s="219">
        <f>ROUND(IF(Table1[[#This Row],[Valuation Year]]=2016,(Table1[[#This Row],[Total Construction Cost ($)]]+Table1[[#This Row],[Land Value]])*('General Input Sheet'!$G$38/'General Input Sheet'!$G$43),Table1[[#This Row],[Total Construction Cost ($)]]+Table1[[#This Row],[Land Value]]),0)</f>
        <v>101070</v>
      </c>
      <c r="P1244" s="139" t="str" cm="1">
        <f t="array" ref="P1244">_xlfn.IFS(Table1[[#This Row],[Asset Class]]&lt;&gt;"Local","y",P$11=$E1244,"y",Table1[[#This Row],[Asset Class]]="Local","")</f>
        <v/>
      </c>
      <c r="Q1244" s="99" t="str" cm="1">
        <f t="array" ref="Q1244">_xlfn.IFS(Table1[[#This Row],[Asset Class]]&lt;&gt;"Local","y",Q$11=$E1244,"y",Table1[[#This Row],[Asset Class]]="Local","")</f>
        <v/>
      </c>
      <c r="R1244" s="99" t="str" cm="1">
        <f t="array" ref="R1244">_xlfn.IFS(Table1[[#This Row],[Asset Class]]&lt;&gt;"Local","y",R$11=$E1244,"y",Table1[[#This Row],[Asset Class]]="Local","")</f>
        <v/>
      </c>
      <c r="S1244" s="358" t="str" cm="1">
        <f t="array" ref="S1244">_xlfn.IFS(Table1[[#This Row],[Asset Class]]&lt;&gt;"Local","y",S$11=$E1244,"y",Table1[[#This Row],[Asset Class]]="Local","")</f>
        <v>y</v>
      </c>
      <c r="U1244" s="109" t="str">
        <f>IF(Table1[[#This Row],[Asset Class]]&lt;&gt;"Local",0.25,IF(P1244="y",1,""))</f>
        <v/>
      </c>
      <c r="V1244" s="435" t="str">
        <f>IF(Table1[[#This Row],[Asset Class]]&lt;&gt;"Local",0.25,IF(Q1244="y",1,""))</f>
        <v/>
      </c>
      <c r="W1244" s="435" t="str">
        <f>IF(Table1[[#This Row],[Asset Class]]&lt;&gt;"Local",0.25,IF(R1244="y",1,""))</f>
        <v/>
      </c>
      <c r="X1244" s="435">
        <f>IF(Table1[[#This Row],[Asset Class]]&lt;&gt;"Local",0.25,IF(S1244="y",1,""))</f>
        <v>1</v>
      </c>
      <c r="Y1244" s="109">
        <f t="shared" si="115"/>
        <v>1</v>
      </c>
      <c r="AA1244" s="274" t="str">
        <f t="shared" si="116"/>
        <v/>
      </c>
      <c r="AB1244" s="275" t="str">
        <f t="shared" si="117"/>
        <v/>
      </c>
      <c r="AC1244" s="275" t="str">
        <f t="shared" si="118"/>
        <v/>
      </c>
      <c r="AD1244" s="275">
        <f t="shared" si="119"/>
        <v>101070</v>
      </c>
      <c r="AE1244" s="276">
        <f t="shared" si="120"/>
        <v>101070</v>
      </c>
    </row>
    <row r="1245" spans="2:31">
      <c r="B1245" s="227" t="s">
        <v>2105</v>
      </c>
      <c r="C1245" s="228" t="s">
        <v>2106</v>
      </c>
      <c r="D1245" s="228" t="s">
        <v>110</v>
      </c>
      <c r="E1245" s="228" t="s">
        <v>101</v>
      </c>
      <c r="F1245" s="258" t="s">
        <v>102</v>
      </c>
      <c r="G1245" s="374">
        <v>0.5</v>
      </c>
      <c r="H1245" s="377">
        <v>2498.0759402877688</v>
      </c>
      <c r="I1245" s="382">
        <v>143.96305955739601</v>
      </c>
      <c r="J1245" s="349">
        <f>Table1[[#This Row],[Embellishment Area (m2)]]*Table1[[#This Row],[Construction Unit Rate ($/m)]]*Table1[[#This Row],[Embellishment Area Factor]]</f>
        <v>179815.32768527305</v>
      </c>
      <c r="K1245" s="263">
        <v>0</v>
      </c>
      <c r="L1245" s="354">
        <v>39.027494808321961</v>
      </c>
      <c r="M1245" s="101">
        <f>Table1[[#This Row],[Size of land (m2)]]*Table1[[#This Row],[Land Unit Rate ($/m2)]]</f>
        <v>0</v>
      </c>
      <c r="N1245" s="261">
        <v>2021</v>
      </c>
      <c r="O1245" s="219">
        <f>ROUND(IF(Table1[[#This Row],[Valuation Year]]=2016,(Table1[[#This Row],[Total Construction Cost ($)]]+Table1[[#This Row],[Land Value]])*('General Input Sheet'!$G$38/'General Input Sheet'!$G$43),Table1[[#This Row],[Total Construction Cost ($)]]+Table1[[#This Row],[Land Value]]),0)</f>
        <v>179815</v>
      </c>
      <c r="P1245" s="139" t="str" cm="1">
        <f t="array" ref="P1245">_xlfn.IFS(Table1[[#This Row],[Asset Class]]&lt;&gt;"Local","y",P$11=$E1245,"y",Table1[[#This Row],[Asset Class]]="Local","")</f>
        <v/>
      </c>
      <c r="Q1245" s="99" t="str" cm="1">
        <f t="array" ref="Q1245">_xlfn.IFS(Table1[[#This Row],[Asset Class]]&lt;&gt;"Local","y",Q$11=$E1245,"y",Table1[[#This Row],[Asset Class]]="Local","")</f>
        <v/>
      </c>
      <c r="R1245" s="99" t="str" cm="1">
        <f t="array" ref="R1245">_xlfn.IFS(Table1[[#This Row],[Asset Class]]&lt;&gt;"Local","y",R$11=$E1245,"y",Table1[[#This Row],[Asset Class]]="Local","")</f>
        <v>y</v>
      </c>
      <c r="S1245" s="358" t="str" cm="1">
        <f t="array" ref="S1245">_xlfn.IFS(Table1[[#This Row],[Asset Class]]&lt;&gt;"Local","y",S$11=$E1245,"y",Table1[[#This Row],[Asset Class]]="Local","")</f>
        <v/>
      </c>
      <c r="U1245" s="109" t="str">
        <f>IF(Table1[[#This Row],[Asset Class]]&lt;&gt;"Local",0.25,IF(P1245="y",1,""))</f>
        <v/>
      </c>
      <c r="V1245" s="435" t="str">
        <f>IF(Table1[[#This Row],[Asset Class]]&lt;&gt;"Local",0.25,IF(Q1245="y",1,""))</f>
        <v/>
      </c>
      <c r="W1245" s="435">
        <f>IF(Table1[[#This Row],[Asset Class]]&lt;&gt;"Local",0.25,IF(R1245="y",1,""))</f>
        <v>1</v>
      </c>
      <c r="X1245" s="435" t="str">
        <f>IF(Table1[[#This Row],[Asset Class]]&lt;&gt;"Local",0.25,IF(S1245="y",1,""))</f>
        <v/>
      </c>
      <c r="Y1245" s="109">
        <f t="shared" si="115"/>
        <v>1</v>
      </c>
      <c r="AA1245" s="274" t="str">
        <f t="shared" si="116"/>
        <v/>
      </c>
      <c r="AB1245" s="275" t="str">
        <f t="shared" si="117"/>
        <v/>
      </c>
      <c r="AC1245" s="275">
        <f t="shared" si="118"/>
        <v>179815</v>
      </c>
      <c r="AD1245" s="275" t="str">
        <f t="shared" si="119"/>
        <v/>
      </c>
      <c r="AE1245" s="276">
        <f t="shared" si="120"/>
        <v>179815</v>
      </c>
    </row>
    <row r="1246" spans="2:31">
      <c r="B1246" s="227" t="s">
        <v>2107</v>
      </c>
      <c r="C1246" s="228" t="s">
        <v>2108</v>
      </c>
      <c r="D1246" s="228" t="s">
        <v>110</v>
      </c>
      <c r="E1246" s="228" t="s">
        <v>101</v>
      </c>
      <c r="F1246" s="258" t="s">
        <v>102</v>
      </c>
      <c r="G1246" s="374">
        <v>0.5</v>
      </c>
      <c r="H1246" s="377">
        <v>1672.2716003975995</v>
      </c>
      <c r="I1246" s="382">
        <v>143.96305955739601</v>
      </c>
      <c r="J1246" s="349">
        <f>Table1[[#This Row],[Embellishment Area (m2)]]*Table1[[#This Row],[Construction Unit Rate ($/m)]]*Table1[[#This Row],[Embellishment Area Factor]]</f>
        <v>120372.66800209078</v>
      </c>
      <c r="K1246" s="263">
        <v>0</v>
      </c>
      <c r="L1246" s="354">
        <v>39.027494808321961</v>
      </c>
      <c r="M1246" s="101">
        <f>Table1[[#This Row],[Size of land (m2)]]*Table1[[#This Row],[Land Unit Rate ($/m2)]]</f>
        <v>0</v>
      </c>
      <c r="N1246" s="261">
        <v>2021</v>
      </c>
      <c r="O1246" s="219">
        <f>ROUND(IF(Table1[[#This Row],[Valuation Year]]=2016,(Table1[[#This Row],[Total Construction Cost ($)]]+Table1[[#This Row],[Land Value]])*('General Input Sheet'!$G$38/'General Input Sheet'!$G$43),Table1[[#This Row],[Total Construction Cost ($)]]+Table1[[#This Row],[Land Value]]),0)</f>
        <v>120373</v>
      </c>
      <c r="P1246" s="139" t="str" cm="1">
        <f t="array" ref="P1246">_xlfn.IFS(Table1[[#This Row],[Asset Class]]&lt;&gt;"Local","y",P$11=$E1246,"y",Table1[[#This Row],[Asset Class]]="Local","")</f>
        <v/>
      </c>
      <c r="Q1246" s="99" t="str" cm="1">
        <f t="array" ref="Q1246">_xlfn.IFS(Table1[[#This Row],[Asset Class]]&lt;&gt;"Local","y",Q$11=$E1246,"y",Table1[[#This Row],[Asset Class]]="Local","")</f>
        <v/>
      </c>
      <c r="R1246" s="99" t="str" cm="1">
        <f t="array" ref="R1246">_xlfn.IFS(Table1[[#This Row],[Asset Class]]&lt;&gt;"Local","y",R$11=$E1246,"y",Table1[[#This Row],[Asset Class]]="Local","")</f>
        <v>y</v>
      </c>
      <c r="S1246" s="358" t="str" cm="1">
        <f t="array" ref="S1246">_xlfn.IFS(Table1[[#This Row],[Asset Class]]&lt;&gt;"Local","y",S$11=$E1246,"y",Table1[[#This Row],[Asset Class]]="Local","")</f>
        <v/>
      </c>
      <c r="U1246" s="109" t="str">
        <f>IF(Table1[[#This Row],[Asset Class]]&lt;&gt;"Local",0.25,IF(P1246="y",1,""))</f>
        <v/>
      </c>
      <c r="V1246" s="435" t="str">
        <f>IF(Table1[[#This Row],[Asset Class]]&lt;&gt;"Local",0.25,IF(Q1246="y",1,""))</f>
        <v/>
      </c>
      <c r="W1246" s="435">
        <f>IF(Table1[[#This Row],[Asset Class]]&lt;&gt;"Local",0.25,IF(R1246="y",1,""))</f>
        <v>1</v>
      </c>
      <c r="X1246" s="435" t="str">
        <f>IF(Table1[[#This Row],[Asset Class]]&lt;&gt;"Local",0.25,IF(S1246="y",1,""))</f>
        <v/>
      </c>
      <c r="Y1246" s="109">
        <f t="shared" si="115"/>
        <v>1</v>
      </c>
      <c r="AA1246" s="274" t="str">
        <f t="shared" si="116"/>
        <v/>
      </c>
      <c r="AB1246" s="275" t="str">
        <f t="shared" si="117"/>
        <v/>
      </c>
      <c r="AC1246" s="275">
        <f t="shared" si="118"/>
        <v>120373</v>
      </c>
      <c r="AD1246" s="275" t="str">
        <f t="shared" si="119"/>
        <v/>
      </c>
      <c r="AE1246" s="276">
        <f t="shared" si="120"/>
        <v>120373</v>
      </c>
    </row>
    <row r="1247" spans="2:31">
      <c r="B1247" s="227" t="s">
        <v>2109</v>
      </c>
      <c r="C1247" s="228" t="s">
        <v>2110</v>
      </c>
      <c r="D1247" s="228" t="s">
        <v>110</v>
      </c>
      <c r="E1247" s="228" t="s">
        <v>113</v>
      </c>
      <c r="F1247" s="258" t="s">
        <v>102</v>
      </c>
      <c r="G1247" s="374">
        <v>0.5</v>
      </c>
      <c r="H1247" s="377">
        <v>1873.6806301587219</v>
      </c>
      <c r="I1247" s="382">
        <v>77.371645491830151</v>
      </c>
      <c r="J1247" s="349">
        <f>Table1[[#This Row],[Embellishment Area (m2)]]*Table1[[#This Row],[Construction Unit Rate ($/m)]]*Table1[[#This Row],[Embellishment Area Factor]]</f>
        <v>72484.87674077478</v>
      </c>
      <c r="K1247" s="263">
        <v>0</v>
      </c>
      <c r="L1247" s="354">
        <v>51.919695325664051</v>
      </c>
      <c r="M1247" s="101">
        <f>Table1[[#This Row],[Size of land (m2)]]*Table1[[#This Row],[Land Unit Rate ($/m2)]]</f>
        <v>0</v>
      </c>
      <c r="N1247" s="261">
        <v>2021</v>
      </c>
      <c r="O1247" s="219">
        <f>ROUND(IF(Table1[[#This Row],[Valuation Year]]=2016,(Table1[[#This Row],[Total Construction Cost ($)]]+Table1[[#This Row],[Land Value]])*('General Input Sheet'!$G$38/'General Input Sheet'!$G$43),Table1[[#This Row],[Total Construction Cost ($)]]+Table1[[#This Row],[Land Value]]),0)</f>
        <v>72485</v>
      </c>
      <c r="P1247" s="139" t="str" cm="1">
        <f t="array" ref="P1247">_xlfn.IFS(Table1[[#This Row],[Asset Class]]&lt;&gt;"Local","y",P$11=$E1247,"y",Table1[[#This Row],[Asset Class]]="Local","")</f>
        <v/>
      </c>
      <c r="Q1247" s="99" t="str" cm="1">
        <f t="array" ref="Q1247">_xlfn.IFS(Table1[[#This Row],[Asset Class]]&lt;&gt;"Local","y",Q$11=$E1247,"y",Table1[[#This Row],[Asset Class]]="Local","")</f>
        <v/>
      </c>
      <c r="R1247" s="99" t="str" cm="1">
        <f t="array" ref="R1247">_xlfn.IFS(Table1[[#This Row],[Asset Class]]&lt;&gt;"Local","y",R$11=$E1247,"y",Table1[[#This Row],[Asset Class]]="Local","")</f>
        <v/>
      </c>
      <c r="S1247" s="358" t="str" cm="1">
        <f t="array" ref="S1247">_xlfn.IFS(Table1[[#This Row],[Asset Class]]&lt;&gt;"Local","y",S$11=$E1247,"y",Table1[[#This Row],[Asset Class]]="Local","")</f>
        <v>y</v>
      </c>
      <c r="U1247" s="109" t="str">
        <f>IF(Table1[[#This Row],[Asset Class]]&lt;&gt;"Local",0.25,IF(P1247="y",1,""))</f>
        <v/>
      </c>
      <c r="V1247" s="435" t="str">
        <f>IF(Table1[[#This Row],[Asset Class]]&lt;&gt;"Local",0.25,IF(Q1247="y",1,""))</f>
        <v/>
      </c>
      <c r="W1247" s="435" t="str">
        <f>IF(Table1[[#This Row],[Asset Class]]&lt;&gt;"Local",0.25,IF(R1247="y",1,""))</f>
        <v/>
      </c>
      <c r="X1247" s="435">
        <f>IF(Table1[[#This Row],[Asset Class]]&lt;&gt;"Local",0.25,IF(S1247="y",1,""))</f>
        <v>1</v>
      </c>
      <c r="Y1247" s="109">
        <f t="shared" si="115"/>
        <v>1</v>
      </c>
      <c r="AA1247" s="274" t="str">
        <f t="shared" si="116"/>
        <v/>
      </c>
      <c r="AB1247" s="275" t="str">
        <f t="shared" si="117"/>
        <v/>
      </c>
      <c r="AC1247" s="275" t="str">
        <f t="shared" si="118"/>
        <v/>
      </c>
      <c r="AD1247" s="275">
        <f t="shared" si="119"/>
        <v>72485</v>
      </c>
      <c r="AE1247" s="276">
        <f t="shared" si="120"/>
        <v>72485</v>
      </c>
    </row>
    <row r="1248" spans="2:31">
      <c r="B1248" s="227" t="s">
        <v>2111</v>
      </c>
      <c r="C1248" s="228" t="s">
        <v>2112</v>
      </c>
      <c r="D1248" s="228" t="s">
        <v>110</v>
      </c>
      <c r="E1248" s="228" t="s">
        <v>142</v>
      </c>
      <c r="F1248" s="258" t="s">
        <v>102</v>
      </c>
      <c r="G1248" s="374">
        <v>0.5</v>
      </c>
      <c r="H1248" s="377">
        <v>958.30659174215202</v>
      </c>
      <c r="I1248" s="382">
        <v>115.6419902144599</v>
      </c>
      <c r="J1248" s="349">
        <f>Table1[[#This Row],[Embellishment Area (m2)]]*Table1[[#This Row],[Construction Unit Rate ($/m)]]*Table1[[#This Row],[Embellishment Area Factor]]</f>
        <v>55410.240752349178</v>
      </c>
      <c r="K1248" s="263">
        <v>0</v>
      </c>
      <c r="L1248" s="354">
        <v>85.331826959272703</v>
      </c>
      <c r="M1248" s="101">
        <f>Table1[[#This Row],[Size of land (m2)]]*Table1[[#This Row],[Land Unit Rate ($/m2)]]</f>
        <v>0</v>
      </c>
      <c r="N1248" s="261">
        <v>2021</v>
      </c>
      <c r="O1248" s="219">
        <f>ROUND(IF(Table1[[#This Row],[Valuation Year]]=2016,(Table1[[#This Row],[Total Construction Cost ($)]]+Table1[[#This Row],[Land Value]])*('General Input Sheet'!$G$38/'General Input Sheet'!$G$43),Table1[[#This Row],[Total Construction Cost ($)]]+Table1[[#This Row],[Land Value]]),0)</f>
        <v>55410</v>
      </c>
      <c r="P1248" s="139" t="str" cm="1">
        <f t="array" ref="P1248">_xlfn.IFS(Table1[[#This Row],[Asset Class]]&lt;&gt;"Local","y",P$11=$E1248,"y",Table1[[#This Row],[Asset Class]]="Local","")</f>
        <v/>
      </c>
      <c r="Q1248" s="99" t="str" cm="1">
        <f t="array" ref="Q1248">_xlfn.IFS(Table1[[#This Row],[Asset Class]]&lt;&gt;"Local","y",Q$11=$E1248,"y",Table1[[#This Row],[Asset Class]]="Local","")</f>
        <v>y</v>
      </c>
      <c r="R1248" s="99" t="str" cm="1">
        <f t="array" ref="R1248">_xlfn.IFS(Table1[[#This Row],[Asset Class]]&lt;&gt;"Local","y",R$11=$E1248,"y",Table1[[#This Row],[Asset Class]]="Local","")</f>
        <v/>
      </c>
      <c r="S1248" s="358" t="str" cm="1">
        <f t="array" ref="S1248">_xlfn.IFS(Table1[[#This Row],[Asset Class]]&lt;&gt;"Local","y",S$11=$E1248,"y",Table1[[#This Row],[Asset Class]]="Local","")</f>
        <v/>
      </c>
      <c r="U1248" s="109" t="str">
        <f>IF(Table1[[#This Row],[Asset Class]]&lt;&gt;"Local",0.25,IF(P1248="y",1,""))</f>
        <v/>
      </c>
      <c r="V1248" s="435">
        <f>IF(Table1[[#This Row],[Asset Class]]&lt;&gt;"Local",0.25,IF(Q1248="y",1,""))</f>
        <v>1</v>
      </c>
      <c r="W1248" s="435" t="str">
        <f>IF(Table1[[#This Row],[Asset Class]]&lt;&gt;"Local",0.25,IF(R1248="y",1,""))</f>
        <v/>
      </c>
      <c r="X1248" s="435" t="str">
        <f>IF(Table1[[#This Row],[Asset Class]]&lt;&gt;"Local",0.25,IF(S1248="y",1,""))</f>
        <v/>
      </c>
      <c r="Y1248" s="109">
        <f t="shared" si="115"/>
        <v>1</v>
      </c>
      <c r="AA1248" s="274" t="str">
        <f t="shared" si="116"/>
        <v/>
      </c>
      <c r="AB1248" s="275">
        <f t="shared" si="117"/>
        <v>55410</v>
      </c>
      <c r="AC1248" s="275" t="str">
        <f t="shared" si="118"/>
        <v/>
      </c>
      <c r="AD1248" s="275" t="str">
        <f t="shared" si="119"/>
        <v/>
      </c>
      <c r="AE1248" s="276">
        <f t="shared" si="120"/>
        <v>55410</v>
      </c>
    </row>
    <row r="1249" spans="2:31">
      <c r="B1249" s="227" t="s">
        <v>2113</v>
      </c>
      <c r="C1249" s="228" t="s">
        <v>2114</v>
      </c>
      <c r="D1249" s="228" t="s">
        <v>110</v>
      </c>
      <c r="E1249" s="228" t="s">
        <v>101</v>
      </c>
      <c r="F1249" s="258" t="s">
        <v>102</v>
      </c>
      <c r="G1249" s="374">
        <v>0.5</v>
      </c>
      <c r="H1249" s="377">
        <v>1897.247154928855</v>
      </c>
      <c r="I1249" s="382">
        <v>143.96305955739601</v>
      </c>
      <c r="J1249" s="349">
        <f>Table1[[#This Row],[Embellishment Area (m2)]]*Table1[[#This Row],[Construction Unit Rate ($/m)]]*Table1[[#This Row],[Embellishment Area Factor]]</f>
        <v>136566.75258006144</v>
      </c>
      <c r="K1249" s="263">
        <v>0</v>
      </c>
      <c r="L1249" s="354">
        <v>39.027494808321961</v>
      </c>
      <c r="M1249" s="101">
        <f>Table1[[#This Row],[Size of land (m2)]]*Table1[[#This Row],[Land Unit Rate ($/m2)]]</f>
        <v>0</v>
      </c>
      <c r="N1249" s="261">
        <v>2021</v>
      </c>
      <c r="O1249" s="219">
        <f>ROUND(IF(Table1[[#This Row],[Valuation Year]]=2016,(Table1[[#This Row],[Total Construction Cost ($)]]+Table1[[#This Row],[Land Value]])*('General Input Sheet'!$G$38/'General Input Sheet'!$G$43),Table1[[#This Row],[Total Construction Cost ($)]]+Table1[[#This Row],[Land Value]]),0)</f>
        <v>136567</v>
      </c>
      <c r="P1249" s="139" t="str" cm="1">
        <f t="array" ref="P1249">_xlfn.IFS(Table1[[#This Row],[Asset Class]]&lt;&gt;"Local","y",P$11=$E1249,"y",Table1[[#This Row],[Asset Class]]="Local","")</f>
        <v/>
      </c>
      <c r="Q1249" s="99" t="str" cm="1">
        <f t="array" ref="Q1249">_xlfn.IFS(Table1[[#This Row],[Asset Class]]&lt;&gt;"Local","y",Q$11=$E1249,"y",Table1[[#This Row],[Asset Class]]="Local","")</f>
        <v/>
      </c>
      <c r="R1249" s="99" t="str" cm="1">
        <f t="array" ref="R1249">_xlfn.IFS(Table1[[#This Row],[Asset Class]]&lt;&gt;"Local","y",R$11=$E1249,"y",Table1[[#This Row],[Asset Class]]="Local","")</f>
        <v>y</v>
      </c>
      <c r="S1249" s="358" t="str" cm="1">
        <f t="array" ref="S1249">_xlfn.IFS(Table1[[#This Row],[Asset Class]]&lt;&gt;"Local","y",S$11=$E1249,"y",Table1[[#This Row],[Asset Class]]="Local","")</f>
        <v/>
      </c>
      <c r="U1249" s="109" t="str">
        <f>IF(Table1[[#This Row],[Asset Class]]&lt;&gt;"Local",0.25,IF(P1249="y",1,""))</f>
        <v/>
      </c>
      <c r="V1249" s="435" t="str">
        <f>IF(Table1[[#This Row],[Asset Class]]&lt;&gt;"Local",0.25,IF(Q1249="y",1,""))</f>
        <v/>
      </c>
      <c r="W1249" s="435">
        <f>IF(Table1[[#This Row],[Asset Class]]&lt;&gt;"Local",0.25,IF(R1249="y",1,""))</f>
        <v>1</v>
      </c>
      <c r="X1249" s="435" t="str">
        <f>IF(Table1[[#This Row],[Asset Class]]&lt;&gt;"Local",0.25,IF(S1249="y",1,""))</f>
        <v/>
      </c>
      <c r="Y1249" s="109">
        <f t="shared" si="115"/>
        <v>1</v>
      </c>
      <c r="AA1249" s="274" t="str">
        <f t="shared" si="116"/>
        <v/>
      </c>
      <c r="AB1249" s="275" t="str">
        <f t="shared" si="117"/>
        <v/>
      </c>
      <c r="AC1249" s="275">
        <f t="shared" si="118"/>
        <v>136567</v>
      </c>
      <c r="AD1249" s="275" t="str">
        <f t="shared" si="119"/>
        <v/>
      </c>
      <c r="AE1249" s="276">
        <f t="shared" si="120"/>
        <v>136567</v>
      </c>
    </row>
    <row r="1250" spans="2:31">
      <c r="B1250" s="227" t="s">
        <v>2115</v>
      </c>
      <c r="C1250" s="228" t="s">
        <v>2116</v>
      </c>
      <c r="D1250" s="228" t="s">
        <v>110</v>
      </c>
      <c r="E1250" s="228" t="s">
        <v>113</v>
      </c>
      <c r="F1250" s="258" t="s">
        <v>102</v>
      </c>
      <c r="G1250" s="374">
        <v>0.5</v>
      </c>
      <c r="H1250" s="377">
        <v>1000.5262354848614</v>
      </c>
      <c r="I1250" s="382">
        <v>77.371645491830151</v>
      </c>
      <c r="J1250" s="349">
        <f>Table1[[#This Row],[Embellishment Area (m2)]]*Table1[[#This Row],[Construction Unit Rate ($/m)]]*Table1[[#This Row],[Embellishment Area Factor]]</f>
        <v>38706.180598605039</v>
      </c>
      <c r="K1250" s="263">
        <v>0</v>
      </c>
      <c r="L1250" s="354">
        <v>51.919695325664051</v>
      </c>
      <c r="M1250" s="101">
        <f>Table1[[#This Row],[Size of land (m2)]]*Table1[[#This Row],[Land Unit Rate ($/m2)]]</f>
        <v>0</v>
      </c>
      <c r="N1250" s="261">
        <v>2021</v>
      </c>
      <c r="O1250" s="219">
        <f>ROUND(IF(Table1[[#This Row],[Valuation Year]]=2016,(Table1[[#This Row],[Total Construction Cost ($)]]+Table1[[#This Row],[Land Value]])*('General Input Sheet'!$G$38/'General Input Sheet'!$G$43),Table1[[#This Row],[Total Construction Cost ($)]]+Table1[[#This Row],[Land Value]]),0)</f>
        <v>38706</v>
      </c>
      <c r="P1250" s="139" t="str" cm="1">
        <f t="array" ref="P1250">_xlfn.IFS(Table1[[#This Row],[Asset Class]]&lt;&gt;"Local","y",P$11=$E1250,"y",Table1[[#This Row],[Asset Class]]="Local","")</f>
        <v/>
      </c>
      <c r="Q1250" s="99" t="str" cm="1">
        <f t="array" ref="Q1250">_xlfn.IFS(Table1[[#This Row],[Asset Class]]&lt;&gt;"Local","y",Q$11=$E1250,"y",Table1[[#This Row],[Asset Class]]="Local","")</f>
        <v/>
      </c>
      <c r="R1250" s="99" t="str" cm="1">
        <f t="array" ref="R1250">_xlfn.IFS(Table1[[#This Row],[Asset Class]]&lt;&gt;"Local","y",R$11=$E1250,"y",Table1[[#This Row],[Asset Class]]="Local","")</f>
        <v/>
      </c>
      <c r="S1250" s="358" t="str" cm="1">
        <f t="array" ref="S1250">_xlfn.IFS(Table1[[#This Row],[Asset Class]]&lt;&gt;"Local","y",S$11=$E1250,"y",Table1[[#This Row],[Asset Class]]="Local","")</f>
        <v>y</v>
      </c>
      <c r="U1250" s="109" t="str">
        <f>IF(Table1[[#This Row],[Asset Class]]&lt;&gt;"Local",0.25,IF(P1250="y",1,""))</f>
        <v/>
      </c>
      <c r="V1250" s="435" t="str">
        <f>IF(Table1[[#This Row],[Asset Class]]&lt;&gt;"Local",0.25,IF(Q1250="y",1,""))</f>
        <v/>
      </c>
      <c r="W1250" s="435" t="str">
        <f>IF(Table1[[#This Row],[Asset Class]]&lt;&gt;"Local",0.25,IF(R1250="y",1,""))</f>
        <v/>
      </c>
      <c r="X1250" s="435">
        <f>IF(Table1[[#This Row],[Asset Class]]&lt;&gt;"Local",0.25,IF(S1250="y",1,""))</f>
        <v>1</v>
      </c>
      <c r="Y1250" s="109">
        <f t="shared" si="115"/>
        <v>1</v>
      </c>
      <c r="AA1250" s="274" t="str">
        <f t="shared" si="116"/>
        <v/>
      </c>
      <c r="AB1250" s="275" t="str">
        <f t="shared" si="117"/>
        <v/>
      </c>
      <c r="AC1250" s="275" t="str">
        <f t="shared" si="118"/>
        <v/>
      </c>
      <c r="AD1250" s="275">
        <f t="shared" si="119"/>
        <v>38706</v>
      </c>
      <c r="AE1250" s="276">
        <f t="shared" si="120"/>
        <v>38706</v>
      </c>
    </row>
    <row r="1251" spans="2:31">
      <c r="B1251" s="227" t="s">
        <v>2117</v>
      </c>
      <c r="C1251" s="228" t="s">
        <v>2118</v>
      </c>
      <c r="D1251" s="228" t="s">
        <v>110</v>
      </c>
      <c r="E1251" s="228" t="s">
        <v>101</v>
      </c>
      <c r="F1251" s="258" t="s">
        <v>102</v>
      </c>
      <c r="G1251" s="374">
        <v>0.5</v>
      </c>
      <c r="H1251" s="377">
        <v>3629.3105835234396</v>
      </c>
      <c r="I1251" s="382">
        <v>143.96305955739601</v>
      </c>
      <c r="J1251" s="349">
        <f>Table1[[#This Row],[Embellishment Area (m2)]]*Table1[[#This Row],[Construction Unit Rate ($/m)]]*Table1[[#This Row],[Embellishment Area Factor]]</f>
        <v>261243.32784403631</v>
      </c>
      <c r="K1251" s="263">
        <v>0</v>
      </c>
      <c r="L1251" s="354">
        <v>39.027494808321961</v>
      </c>
      <c r="M1251" s="101">
        <f>Table1[[#This Row],[Size of land (m2)]]*Table1[[#This Row],[Land Unit Rate ($/m2)]]</f>
        <v>0</v>
      </c>
      <c r="N1251" s="261">
        <v>2021</v>
      </c>
      <c r="O1251" s="219">
        <f>ROUND(IF(Table1[[#This Row],[Valuation Year]]=2016,(Table1[[#This Row],[Total Construction Cost ($)]]+Table1[[#This Row],[Land Value]])*('General Input Sheet'!$G$38/'General Input Sheet'!$G$43),Table1[[#This Row],[Total Construction Cost ($)]]+Table1[[#This Row],[Land Value]]),0)</f>
        <v>261243</v>
      </c>
      <c r="P1251" s="139" t="str" cm="1">
        <f t="array" ref="P1251">_xlfn.IFS(Table1[[#This Row],[Asset Class]]&lt;&gt;"Local","y",P$11=$E1251,"y",Table1[[#This Row],[Asset Class]]="Local","")</f>
        <v/>
      </c>
      <c r="Q1251" s="99" t="str" cm="1">
        <f t="array" ref="Q1251">_xlfn.IFS(Table1[[#This Row],[Asset Class]]&lt;&gt;"Local","y",Q$11=$E1251,"y",Table1[[#This Row],[Asset Class]]="Local","")</f>
        <v/>
      </c>
      <c r="R1251" s="99" t="str" cm="1">
        <f t="array" ref="R1251">_xlfn.IFS(Table1[[#This Row],[Asset Class]]&lt;&gt;"Local","y",R$11=$E1251,"y",Table1[[#This Row],[Asset Class]]="Local","")</f>
        <v>y</v>
      </c>
      <c r="S1251" s="358" t="str" cm="1">
        <f t="array" ref="S1251">_xlfn.IFS(Table1[[#This Row],[Asset Class]]&lt;&gt;"Local","y",S$11=$E1251,"y",Table1[[#This Row],[Asset Class]]="Local","")</f>
        <v/>
      </c>
      <c r="U1251" s="109" t="str">
        <f>IF(Table1[[#This Row],[Asset Class]]&lt;&gt;"Local",0.25,IF(P1251="y",1,""))</f>
        <v/>
      </c>
      <c r="V1251" s="435" t="str">
        <f>IF(Table1[[#This Row],[Asset Class]]&lt;&gt;"Local",0.25,IF(Q1251="y",1,""))</f>
        <v/>
      </c>
      <c r="W1251" s="435">
        <f>IF(Table1[[#This Row],[Asset Class]]&lt;&gt;"Local",0.25,IF(R1251="y",1,""))</f>
        <v>1</v>
      </c>
      <c r="X1251" s="435" t="str">
        <f>IF(Table1[[#This Row],[Asset Class]]&lt;&gt;"Local",0.25,IF(S1251="y",1,""))</f>
        <v/>
      </c>
      <c r="Y1251" s="109">
        <f t="shared" si="115"/>
        <v>1</v>
      </c>
      <c r="AA1251" s="274" t="str">
        <f t="shared" si="116"/>
        <v/>
      </c>
      <c r="AB1251" s="275" t="str">
        <f t="shared" si="117"/>
        <v/>
      </c>
      <c r="AC1251" s="275">
        <f t="shared" si="118"/>
        <v>261243</v>
      </c>
      <c r="AD1251" s="275" t="str">
        <f t="shared" si="119"/>
        <v/>
      </c>
      <c r="AE1251" s="276">
        <f t="shared" si="120"/>
        <v>261243</v>
      </c>
    </row>
    <row r="1252" spans="2:31">
      <c r="B1252" s="227" t="s">
        <v>2119</v>
      </c>
      <c r="C1252" s="228" t="s">
        <v>2120</v>
      </c>
      <c r="D1252" s="228" t="s">
        <v>110</v>
      </c>
      <c r="E1252" s="228" t="s">
        <v>106</v>
      </c>
      <c r="F1252" s="258" t="s">
        <v>102</v>
      </c>
      <c r="G1252" s="374">
        <v>0.5</v>
      </c>
      <c r="H1252" s="377">
        <v>4204.4951256000795</v>
      </c>
      <c r="I1252" s="382">
        <v>111.62041035606889</v>
      </c>
      <c r="J1252" s="349">
        <f>Table1[[#This Row],[Embellishment Area (m2)]]*Table1[[#This Row],[Construction Unit Rate ($/m)]]*Table1[[#This Row],[Embellishment Area Factor]]</f>
        <v>234653.73562978613</v>
      </c>
      <c r="K1252" s="263">
        <v>8408.990251200159</v>
      </c>
      <c r="L1252" s="354">
        <v>66.125722619436161</v>
      </c>
      <c r="M1252" s="101">
        <f>Table1[[#This Row],[Size of land (m2)]]*Table1[[#This Row],[Land Unit Rate ($/m2)]]</f>
        <v>556050.55686040455</v>
      </c>
      <c r="N1252" s="261">
        <v>2021</v>
      </c>
      <c r="O1252" s="219">
        <f>ROUND(IF(Table1[[#This Row],[Valuation Year]]=2016,(Table1[[#This Row],[Total Construction Cost ($)]]+Table1[[#This Row],[Land Value]])*('General Input Sheet'!$G$38/'General Input Sheet'!$G$43),Table1[[#This Row],[Total Construction Cost ($)]]+Table1[[#This Row],[Land Value]]),0)</f>
        <v>790704</v>
      </c>
      <c r="P1252" s="139" t="str" cm="1">
        <f t="array" ref="P1252">_xlfn.IFS(Table1[[#This Row],[Asset Class]]&lt;&gt;"Local","y",P$11=$E1252,"y",Table1[[#This Row],[Asset Class]]="Local","")</f>
        <v>y</v>
      </c>
      <c r="Q1252" s="99" t="str" cm="1">
        <f t="array" ref="Q1252">_xlfn.IFS(Table1[[#This Row],[Asset Class]]&lt;&gt;"Local","y",Q$11=$E1252,"y",Table1[[#This Row],[Asset Class]]="Local","")</f>
        <v/>
      </c>
      <c r="R1252" s="99" t="str" cm="1">
        <f t="array" ref="R1252">_xlfn.IFS(Table1[[#This Row],[Asset Class]]&lt;&gt;"Local","y",R$11=$E1252,"y",Table1[[#This Row],[Asset Class]]="Local","")</f>
        <v/>
      </c>
      <c r="S1252" s="358" t="str" cm="1">
        <f t="array" ref="S1252">_xlfn.IFS(Table1[[#This Row],[Asset Class]]&lt;&gt;"Local","y",S$11=$E1252,"y",Table1[[#This Row],[Asset Class]]="Local","")</f>
        <v/>
      </c>
      <c r="U1252" s="109">
        <f>IF(Table1[[#This Row],[Asset Class]]&lt;&gt;"Local",0.25,IF(P1252="y",1,""))</f>
        <v>1</v>
      </c>
      <c r="V1252" s="435" t="str">
        <f>IF(Table1[[#This Row],[Asset Class]]&lt;&gt;"Local",0.25,IF(Q1252="y",1,""))</f>
        <v/>
      </c>
      <c r="W1252" s="435" t="str">
        <f>IF(Table1[[#This Row],[Asset Class]]&lt;&gt;"Local",0.25,IF(R1252="y",1,""))</f>
        <v/>
      </c>
      <c r="X1252" s="435" t="str">
        <f>IF(Table1[[#This Row],[Asset Class]]&lt;&gt;"Local",0.25,IF(S1252="y",1,""))</f>
        <v/>
      </c>
      <c r="Y1252" s="109">
        <f t="shared" si="115"/>
        <v>1</v>
      </c>
      <c r="AA1252" s="274">
        <f t="shared" si="116"/>
        <v>790704</v>
      </c>
      <c r="AB1252" s="275" t="str">
        <f t="shared" si="117"/>
        <v/>
      </c>
      <c r="AC1252" s="275" t="str">
        <f t="shared" si="118"/>
        <v/>
      </c>
      <c r="AD1252" s="275" t="str">
        <f t="shared" si="119"/>
        <v/>
      </c>
      <c r="AE1252" s="276">
        <f t="shared" si="120"/>
        <v>790704</v>
      </c>
    </row>
    <row r="1253" spans="2:31">
      <c r="B1253" s="227" t="s">
        <v>2121</v>
      </c>
      <c r="C1253" s="228" t="s">
        <v>2122</v>
      </c>
      <c r="D1253" s="228" t="s">
        <v>110</v>
      </c>
      <c r="E1253" s="228" t="s">
        <v>113</v>
      </c>
      <c r="F1253" s="258" t="s">
        <v>107</v>
      </c>
      <c r="G1253" s="374">
        <v>0.5</v>
      </c>
      <c r="H1253" s="377">
        <v>12387.520889300105</v>
      </c>
      <c r="I1253" s="382">
        <v>77.371645491830151</v>
      </c>
      <c r="J1253" s="349">
        <f>Table1[[#This Row],[Embellishment Area (m2)]]*Table1[[#This Row],[Construction Unit Rate ($/m)]]*Table1[[#This Row],[Embellishment Area Factor]]</f>
        <v>479221.43738478416</v>
      </c>
      <c r="K1253" s="263">
        <v>24775.041778600211</v>
      </c>
      <c r="L1253" s="354">
        <v>51.919695325664051</v>
      </c>
      <c r="M1253" s="101">
        <f>Table1[[#This Row],[Size of land (m2)]]*Table1[[#This Row],[Land Unit Rate ($/m2)]]</f>
        <v>1286312.6208255209</v>
      </c>
      <c r="N1253" s="261">
        <v>2021</v>
      </c>
      <c r="O1253" s="219">
        <f>ROUND(IF(Table1[[#This Row],[Valuation Year]]=2016,(Table1[[#This Row],[Total Construction Cost ($)]]+Table1[[#This Row],[Land Value]])*('General Input Sheet'!$G$38/'General Input Sheet'!$G$43),Table1[[#This Row],[Total Construction Cost ($)]]+Table1[[#This Row],[Land Value]]),0)</f>
        <v>1765534</v>
      </c>
      <c r="P1253" s="139" t="str" cm="1">
        <f t="array" ref="P1253">_xlfn.IFS(Table1[[#This Row],[Asset Class]]&lt;&gt;"Local","y",P$11=$E1253,"y",Table1[[#This Row],[Asset Class]]="Local","")</f>
        <v/>
      </c>
      <c r="Q1253" s="99" t="str" cm="1">
        <f t="array" ref="Q1253">_xlfn.IFS(Table1[[#This Row],[Asset Class]]&lt;&gt;"Local","y",Q$11=$E1253,"y",Table1[[#This Row],[Asset Class]]="Local","")</f>
        <v/>
      </c>
      <c r="R1253" s="99" t="str" cm="1">
        <f t="array" ref="R1253">_xlfn.IFS(Table1[[#This Row],[Asset Class]]&lt;&gt;"Local","y",R$11=$E1253,"y",Table1[[#This Row],[Asset Class]]="Local","")</f>
        <v/>
      </c>
      <c r="S1253" s="358" t="str" cm="1">
        <f t="array" ref="S1253">_xlfn.IFS(Table1[[#This Row],[Asset Class]]&lt;&gt;"Local","y",S$11=$E1253,"y",Table1[[#This Row],[Asset Class]]="Local","")</f>
        <v>y</v>
      </c>
      <c r="U1253" s="109" t="str">
        <f>IF(Table1[[#This Row],[Asset Class]]&lt;&gt;"Local",0.25,IF(P1253="y",1,""))</f>
        <v/>
      </c>
      <c r="V1253" s="435" t="str">
        <f>IF(Table1[[#This Row],[Asset Class]]&lt;&gt;"Local",0.25,IF(Q1253="y",1,""))</f>
        <v/>
      </c>
      <c r="W1253" s="435" t="str">
        <f>IF(Table1[[#This Row],[Asset Class]]&lt;&gt;"Local",0.25,IF(R1253="y",1,""))</f>
        <v/>
      </c>
      <c r="X1253" s="435">
        <f>IF(Table1[[#This Row],[Asset Class]]&lt;&gt;"Local",0.25,IF(S1253="y",1,""))</f>
        <v>1</v>
      </c>
      <c r="Y1253" s="109">
        <f t="shared" si="115"/>
        <v>1</v>
      </c>
      <c r="AA1253" s="274" t="str">
        <f t="shared" si="116"/>
        <v/>
      </c>
      <c r="AB1253" s="275" t="str">
        <f t="shared" si="117"/>
        <v/>
      </c>
      <c r="AC1253" s="275" t="str">
        <f t="shared" si="118"/>
        <v/>
      </c>
      <c r="AD1253" s="275">
        <f t="shared" si="119"/>
        <v>1765534</v>
      </c>
      <c r="AE1253" s="276">
        <f t="shared" si="120"/>
        <v>1765534</v>
      </c>
    </row>
    <row r="1254" spans="2:31">
      <c r="B1254" s="227" t="s">
        <v>2121</v>
      </c>
      <c r="C1254" s="228" t="s">
        <v>2123</v>
      </c>
      <c r="D1254" s="228" t="s">
        <v>110</v>
      </c>
      <c r="E1254" s="228" t="s">
        <v>113</v>
      </c>
      <c r="F1254" s="258" t="s">
        <v>102</v>
      </c>
      <c r="G1254" s="374">
        <v>0.5</v>
      </c>
      <c r="H1254" s="377">
        <v>818.76841895934945</v>
      </c>
      <c r="I1254" s="382">
        <v>77.371645491830151</v>
      </c>
      <c r="J1254" s="349">
        <f>Table1[[#This Row],[Embellishment Area (m2)]]*Table1[[#This Row],[Construction Unit Rate ($/m)]]*Table1[[#This Row],[Embellishment Area Factor]]</f>
        <v>31674.729925814525</v>
      </c>
      <c r="K1254" s="263">
        <v>1637.5368379186989</v>
      </c>
      <c r="L1254" s="354">
        <v>51.919695325664051</v>
      </c>
      <c r="M1254" s="101">
        <f>Table1[[#This Row],[Size of land (m2)]]*Table1[[#This Row],[Land Unit Rate ($/m2)]]</f>
        <v>85020.413709290166</v>
      </c>
      <c r="N1254" s="261">
        <v>2021</v>
      </c>
      <c r="O1254" s="219">
        <f>ROUND(IF(Table1[[#This Row],[Valuation Year]]=2016,(Table1[[#This Row],[Total Construction Cost ($)]]+Table1[[#This Row],[Land Value]])*('General Input Sheet'!$G$38/'General Input Sheet'!$G$43),Table1[[#This Row],[Total Construction Cost ($)]]+Table1[[#This Row],[Land Value]]),0)</f>
        <v>116695</v>
      </c>
      <c r="P1254" s="139" t="str" cm="1">
        <f t="array" ref="P1254">_xlfn.IFS(Table1[[#This Row],[Asset Class]]&lt;&gt;"Local","y",P$11=$E1254,"y",Table1[[#This Row],[Asset Class]]="Local","")</f>
        <v/>
      </c>
      <c r="Q1254" s="99" t="str" cm="1">
        <f t="array" ref="Q1254">_xlfn.IFS(Table1[[#This Row],[Asset Class]]&lt;&gt;"Local","y",Q$11=$E1254,"y",Table1[[#This Row],[Asset Class]]="Local","")</f>
        <v/>
      </c>
      <c r="R1254" s="99" t="str" cm="1">
        <f t="array" ref="R1254">_xlfn.IFS(Table1[[#This Row],[Asset Class]]&lt;&gt;"Local","y",R$11=$E1254,"y",Table1[[#This Row],[Asset Class]]="Local","")</f>
        <v/>
      </c>
      <c r="S1254" s="358" t="str" cm="1">
        <f t="array" ref="S1254">_xlfn.IFS(Table1[[#This Row],[Asset Class]]&lt;&gt;"Local","y",S$11=$E1254,"y",Table1[[#This Row],[Asset Class]]="Local","")</f>
        <v>y</v>
      </c>
      <c r="U1254" s="109" t="str">
        <f>IF(Table1[[#This Row],[Asset Class]]&lt;&gt;"Local",0.25,IF(P1254="y",1,""))</f>
        <v/>
      </c>
      <c r="V1254" s="435" t="str">
        <f>IF(Table1[[#This Row],[Asset Class]]&lt;&gt;"Local",0.25,IF(Q1254="y",1,""))</f>
        <v/>
      </c>
      <c r="W1254" s="435" t="str">
        <f>IF(Table1[[#This Row],[Asset Class]]&lt;&gt;"Local",0.25,IF(R1254="y",1,""))</f>
        <v/>
      </c>
      <c r="X1254" s="435">
        <f>IF(Table1[[#This Row],[Asset Class]]&lt;&gt;"Local",0.25,IF(S1254="y",1,""))</f>
        <v>1</v>
      </c>
      <c r="Y1254" s="109">
        <f t="shared" si="115"/>
        <v>1</v>
      </c>
      <c r="AA1254" s="274" t="str">
        <f t="shared" si="116"/>
        <v/>
      </c>
      <c r="AB1254" s="275" t="str">
        <f t="shared" si="117"/>
        <v/>
      </c>
      <c r="AC1254" s="275" t="str">
        <f t="shared" si="118"/>
        <v/>
      </c>
      <c r="AD1254" s="275">
        <f t="shared" si="119"/>
        <v>116695</v>
      </c>
      <c r="AE1254" s="276">
        <f t="shared" si="120"/>
        <v>116695</v>
      </c>
    </row>
    <row r="1255" spans="2:31">
      <c r="B1255" s="227" t="s">
        <v>2124</v>
      </c>
      <c r="C1255" s="228" t="s">
        <v>2125</v>
      </c>
      <c r="D1255" s="228" t="s">
        <v>110</v>
      </c>
      <c r="E1255" s="228" t="s">
        <v>101</v>
      </c>
      <c r="F1255" s="258" t="s">
        <v>102</v>
      </c>
      <c r="G1255" s="374">
        <v>0.5</v>
      </c>
      <c r="H1255" s="377">
        <v>8236.5614203438145</v>
      </c>
      <c r="I1255" s="382">
        <v>143.96305955739601</v>
      </c>
      <c r="J1255" s="349">
        <f>Table1[[#This Row],[Embellishment Area (m2)]]*Table1[[#This Row],[Construction Unit Rate ($/m)]]*Table1[[#This Row],[Embellishment Area Factor]]</f>
        <v>592880.2911525534</v>
      </c>
      <c r="K1255" s="263">
        <v>0</v>
      </c>
      <c r="L1255" s="354">
        <v>39.027494808321961</v>
      </c>
      <c r="M1255" s="101">
        <f>Table1[[#This Row],[Size of land (m2)]]*Table1[[#This Row],[Land Unit Rate ($/m2)]]</f>
        <v>0</v>
      </c>
      <c r="N1255" s="261">
        <v>2021</v>
      </c>
      <c r="O1255" s="219">
        <f>ROUND(IF(Table1[[#This Row],[Valuation Year]]=2016,(Table1[[#This Row],[Total Construction Cost ($)]]+Table1[[#This Row],[Land Value]])*('General Input Sheet'!$G$38/'General Input Sheet'!$G$43),Table1[[#This Row],[Total Construction Cost ($)]]+Table1[[#This Row],[Land Value]]),0)</f>
        <v>592880</v>
      </c>
      <c r="P1255" s="139" t="str" cm="1">
        <f t="array" ref="P1255">_xlfn.IFS(Table1[[#This Row],[Asset Class]]&lt;&gt;"Local","y",P$11=$E1255,"y",Table1[[#This Row],[Asset Class]]="Local","")</f>
        <v/>
      </c>
      <c r="Q1255" s="99" t="str" cm="1">
        <f t="array" ref="Q1255">_xlfn.IFS(Table1[[#This Row],[Asset Class]]&lt;&gt;"Local","y",Q$11=$E1255,"y",Table1[[#This Row],[Asset Class]]="Local","")</f>
        <v/>
      </c>
      <c r="R1255" s="99" t="str" cm="1">
        <f t="array" ref="R1255">_xlfn.IFS(Table1[[#This Row],[Asset Class]]&lt;&gt;"Local","y",R$11=$E1255,"y",Table1[[#This Row],[Asset Class]]="Local","")</f>
        <v>y</v>
      </c>
      <c r="S1255" s="358" t="str" cm="1">
        <f t="array" ref="S1255">_xlfn.IFS(Table1[[#This Row],[Asset Class]]&lt;&gt;"Local","y",S$11=$E1255,"y",Table1[[#This Row],[Asset Class]]="Local","")</f>
        <v/>
      </c>
      <c r="U1255" s="109" t="str">
        <f>IF(Table1[[#This Row],[Asset Class]]&lt;&gt;"Local",0.25,IF(P1255="y",1,""))</f>
        <v/>
      </c>
      <c r="V1255" s="435" t="str">
        <f>IF(Table1[[#This Row],[Asset Class]]&lt;&gt;"Local",0.25,IF(Q1255="y",1,""))</f>
        <v/>
      </c>
      <c r="W1255" s="435">
        <f>IF(Table1[[#This Row],[Asset Class]]&lt;&gt;"Local",0.25,IF(R1255="y",1,""))</f>
        <v>1</v>
      </c>
      <c r="X1255" s="435" t="str">
        <f>IF(Table1[[#This Row],[Asset Class]]&lt;&gt;"Local",0.25,IF(S1255="y",1,""))</f>
        <v/>
      </c>
      <c r="Y1255" s="109">
        <f t="shared" si="115"/>
        <v>1</v>
      </c>
      <c r="AA1255" s="274" t="str">
        <f t="shared" si="116"/>
        <v/>
      </c>
      <c r="AB1255" s="275" t="str">
        <f t="shared" si="117"/>
        <v/>
      </c>
      <c r="AC1255" s="275">
        <f t="shared" si="118"/>
        <v>592880</v>
      </c>
      <c r="AD1255" s="275" t="str">
        <f t="shared" si="119"/>
        <v/>
      </c>
      <c r="AE1255" s="276">
        <f t="shared" si="120"/>
        <v>592880</v>
      </c>
    </row>
    <row r="1256" spans="2:31">
      <c r="B1256" s="227" t="s">
        <v>2126</v>
      </c>
      <c r="C1256" s="228" t="s">
        <v>2127</v>
      </c>
      <c r="D1256" s="228" t="s">
        <v>110</v>
      </c>
      <c r="E1256" s="228" t="s">
        <v>113</v>
      </c>
      <c r="F1256" s="258" t="s">
        <v>102</v>
      </c>
      <c r="G1256" s="374">
        <v>0.5</v>
      </c>
      <c r="H1256" s="377">
        <v>3826.0869171163681</v>
      </c>
      <c r="I1256" s="382">
        <v>77.371645491830151</v>
      </c>
      <c r="J1256" s="349">
        <f>Table1[[#This Row],[Embellishment Area (m2)]]*Table1[[#This Row],[Construction Unit Rate ($/m)]]*Table1[[#This Row],[Embellishment Area Factor]]</f>
        <v>148015.32028602849</v>
      </c>
      <c r="K1256" s="263">
        <v>0</v>
      </c>
      <c r="L1256" s="354">
        <v>51.919695325664051</v>
      </c>
      <c r="M1256" s="101">
        <f>Table1[[#This Row],[Size of land (m2)]]*Table1[[#This Row],[Land Unit Rate ($/m2)]]</f>
        <v>0</v>
      </c>
      <c r="N1256" s="261">
        <v>2021</v>
      </c>
      <c r="O1256" s="219">
        <f>ROUND(IF(Table1[[#This Row],[Valuation Year]]=2016,(Table1[[#This Row],[Total Construction Cost ($)]]+Table1[[#This Row],[Land Value]])*('General Input Sheet'!$G$38/'General Input Sheet'!$G$43),Table1[[#This Row],[Total Construction Cost ($)]]+Table1[[#This Row],[Land Value]]),0)</f>
        <v>148015</v>
      </c>
      <c r="P1256" s="139" t="str" cm="1">
        <f t="array" ref="P1256">_xlfn.IFS(Table1[[#This Row],[Asset Class]]&lt;&gt;"Local","y",P$11=$E1256,"y",Table1[[#This Row],[Asset Class]]="Local","")</f>
        <v/>
      </c>
      <c r="Q1256" s="99" t="str" cm="1">
        <f t="array" ref="Q1256">_xlfn.IFS(Table1[[#This Row],[Asset Class]]&lt;&gt;"Local","y",Q$11=$E1256,"y",Table1[[#This Row],[Asset Class]]="Local","")</f>
        <v/>
      </c>
      <c r="R1256" s="99" t="str" cm="1">
        <f t="array" ref="R1256">_xlfn.IFS(Table1[[#This Row],[Asset Class]]&lt;&gt;"Local","y",R$11=$E1256,"y",Table1[[#This Row],[Asset Class]]="Local","")</f>
        <v/>
      </c>
      <c r="S1256" s="358" t="str" cm="1">
        <f t="array" ref="S1256">_xlfn.IFS(Table1[[#This Row],[Asset Class]]&lt;&gt;"Local","y",S$11=$E1256,"y",Table1[[#This Row],[Asset Class]]="Local","")</f>
        <v>y</v>
      </c>
      <c r="U1256" s="109" t="str">
        <f>IF(Table1[[#This Row],[Asset Class]]&lt;&gt;"Local",0.25,IF(P1256="y",1,""))</f>
        <v/>
      </c>
      <c r="V1256" s="435" t="str">
        <f>IF(Table1[[#This Row],[Asset Class]]&lt;&gt;"Local",0.25,IF(Q1256="y",1,""))</f>
        <v/>
      </c>
      <c r="W1256" s="435" t="str">
        <f>IF(Table1[[#This Row],[Asset Class]]&lt;&gt;"Local",0.25,IF(R1256="y",1,""))</f>
        <v/>
      </c>
      <c r="X1256" s="435">
        <f>IF(Table1[[#This Row],[Asset Class]]&lt;&gt;"Local",0.25,IF(S1256="y",1,""))</f>
        <v>1</v>
      </c>
      <c r="Y1256" s="109">
        <f t="shared" si="115"/>
        <v>1</v>
      </c>
      <c r="AA1256" s="274" t="str">
        <f t="shared" si="116"/>
        <v/>
      </c>
      <c r="AB1256" s="275" t="str">
        <f t="shared" si="117"/>
        <v/>
      </c>
      <c r="AC1256" s="275" t="str">
        <f t="shared" si="118"/>
        <v/>
      </c>
      <c r="AD1256" s="275">
        <f t="shared" si="119"/>
        <v>148015</v>
      </c>
      <c r="AE1256" s="276">
        <f t="shared" si="120"/>
        <v>148015</v>
      </c>
    </row>
    <row r="1257" spans="2:31">
      <c r="B1257" s="227" t="s">
        <v>2128</v>
      </c>
      <c r="C1257" s="228" t="s">
        <v>2129</v>
      </c>
      <c r="D1257" s="228" t="s">
        <v>110</v>
      </c>
      <c r="E1257" s="228" t="s">
        <v>101</v>
      </c>
      <c r="F1257" s="258" t="s">
        <v>102</v>
      </c>
      <c r="G1257" s="374">
        <v>0.5</v>
      </c>
      <c r="H1257" s="377">
        <v>1579.8714297226745</v>
      </c>
      <c r="I1257" s="382">
        <v>143.96305955739601</v>
      </c>
      <c r="J1257" s="349">
        <f>Table1[[#This Row],[Embellishment Area (m2)]]*Table1[[#This Row],[Construction Unit Rate ($/m)]]*Table1[[#This Row],[Embellishment Area Factor]]</f>
        <v>113721.56236509689</v>
      </c>
      <c r="K1257" s="263">
        <v>0</v>
      </c>
      <c r="L1257" s="354">
        <v>39.027494808321961</v>
      </c>
      <c r="M1257" s="101">
        <f>Table1[[#This Row],[Size of land (m2)]]*Table1[[#This Row],[Land Unit Rate ($/m2)]]</f>
        <v>0</v>
      </c>
      <c r="N1257" s="261">
        <v>2021</v>
      </c>
      <c r="O1257" s="219">
        <f>ROUND(IF(Table1[[#This Row],[Valuation Year]]=2016,(Table1[[#This Row],[Total Construction Cost ($)]]+Table1[[#This Row],[Land Value]])*('General Input Sheet'!$G$38/'General Input Sheet'!$G$43),Table1[[#This Row],[Total Construction Cost ($)]]+Table1[[#This Row],[Land Value]]),0)</f>
        <v>113722</v>
      </c>
      <c r="P1257" s="139" t="str" cm="1">
        <f t="array" ref="P1257">_xlfn.IFS(Table1[[#This Row],[Asset Class]]&lt;&gt;"Local","y",P$11=$E1257,"y",Table1[[#This Row],[Asset Class]]="Local","")</f>
        <v/>
      </c>
      <c r="Q1257" s="99" t="str" cm="1">
        <f t="array" ref="Q1257">_xlfn.IFS(Table1[[#This Row],[Asset Class]]&lt;&gt;"Local","y",Q$11=$E1257,"y",Table1[[#This Row],[Asset Class]]="Local","")</f>
        <v/>
      </c>
      <c r="R1257" s="99" t="str" cm="1">
        <f t="array" ref="R1257">_xlfn.IFS(Table1[[#This Row],[Asset Class]]&lt;&gt;"Local","y",R$11=$E1257,"y",Table1[[#This Row],[Asset Class]]="Local","")</f>
        <v>y</v>
      </c>
      <c r="S1257" s="358" t="str" cm="1">
        <f t="array" ref="S1257">_xlfn.IFS(Table1[[#This Row],[Asset Class]]&lt;&gt;"Local","y",S$11=$E1257,"y",Table1[[#This Row],[Asset Class]]="Local","")</f>
        <v/>
      </c>
      <c r="U1257" s="109" t="str">
        <f>IF(Table1[[#This Row],[Asset Class]]&lt;&gt;"Local",0.25,IF(P1257="y",1,""))</f>
        <v/>
      </c>
      <c r="V1257" s="435" t="str">
        <f>IF(Table1[[#This Row],[Asset Class]]&lt;&gt;"Local",0.25,IF(Q1257="y",1,""))</f>
        <v/>
      </c>
      <c r="W1257" s="435">
        <f>IF(Table1[[#This Row],[Asset Class]]&lt;&gt;"Local",0.25,IF(R1257="y",1,""))</f>
        <v>1</v>
      </c>
      <c r="X1257" s="435" t="str">
        <f>IF(Table1[[#This Row],[Asset Class]]&lt;&gt;"Local",0.25,IF(S1257="y",1,""))</f>
        <v/>
      </c>
      <c r="Y1257" s="109">
        <f t="shared" si="115"/>
        <v>1</v>
      </c>
      <c r="AA1257" s="274" t="str">
        <f t="shared" si="116"/>
        <v/>
      </c>
      <c r="AB1257" s="275" t="str">
        <f t="shared" si="117"/>
        <v/>
      </c>
      <c r="AC1257" s="275">
        <f t="shared" si="118"/>
        <v>113722</v>
      </c>
      <c r="AD1257" s="275" t="str">
        <f t="shared" si="119"/>
        <v/>
      </c>
      <c r="AE1257" s="276">
        <f t="shared" si="120"/>
        <v>113722</v>
      </c>
    </row>
    <row r="1258" spans="2:31">
      <c r="B1258" s="227" t="s">
        <v>2130</v>
      </c>
      <c r="C1258" s="228" t="s">
        <v>2131</v>
      </c>
      <c r="D1258" s="228" t="s">
        <v>110</v>
      </c>
      <c r="E1258" s="228" t="s">
        <v>101</v>
      </c>
      <c r="F1258" s="258" t="s">
        <v>102</v>
      </c>
      <c r="G1258" s="374">
        <v>0.5</v>
      </c>
      <c r="H1258" s="377">
        <v>1635.8528538800131</v>
      </c>
      <c r="I1258" s="382">
        <v>143.96305955739601</v>
      </c>
      <c r="J1258" s="349">
        <f>Table1[[#This Row],[Embellishment Area (m2)]]*Table1[[#This Row],[Construction Unit Rate ($/m)]]*Table1[[#This Row],[Embellishment Area Factor]]</f>
        <v>117751.19091513228</v>
      </c>
      <c r="K1258" s="263">
        <v>0</v>
      </c>
      <c r="L1258" s="354">
        <v>39.027494808321961</v>
      </c>
      <c r="M1258" s="101">
        <f>Table1[[#This Row],[Size of land (m2)]]*Table1[[#This Row],[Land Unit Rate ($/m2)]]</f>
        <v>0</v>
      </c>
      <c r="N1258" s="261">
        <v>2021</v>
      </c>
      <c r="O1258" s="219">
        <f>ROUND(IF(Table1[[#This Row],[Valuation Year]]=2016,(Table1[[#This Row],[Total Construction Cost ($)]]+Table1[[#This Row],[Land Value]])*('General Input Sheet'!$G$38/'General Input Sheet'!$G$43),Table1[[#This Row],[Total Construction Cost ($)]]+Table1[[#This Row],[Land Value]]),0)</f>
        <v>117751</v>
      </c>
      <c r="P1258" s="139" t="str" cm="1">
        <f t="array" ref="P1258">_xlfn.IFS(Table1[[#This Row],[Asset Class]]&lt;&gt;"Local","y",P$11=$E1258,"y",Table1[[#This Row],[Asset Class]]="Local","")</f>
        <v/>
      </c>
      <c r="Q1258" s="99" t="str" cm="1">
        <f t="array" ref="Q1258">_xlfn.IFS(Table1[[#This Row],[Asset Class]]&lt;&gt;"Local","y",Q$11=$E1258,"y",Table1[[#This Row],[Asset Class]]="Local","")</f>
        <v/>
      </c>
      <c r="R1258" s="99" t="str" cm="1">
        <f t="array" ref="R1258">_xlfn.IFS(Table1[[#This Row],[Asset Class]]&lt;&gt;"Local","y",R$11=$E1258,"y",Table1[[#This Row],[Asset Class]]="Local","")</f>
        <v>y</v>
      </c>
      <c r="S1258" s="358" t="str" cm="1">
        <f t="array" ref="S1258">_xlfn.IFS(Table1[[#This Row],[Asset Class]]&lt;&gt;"Local","y",S$11=$E1258,"y",Table1[[#This Row],[Asset Class]]="Local","")</f>
        <v/>
      </c>
      <c r="U1258" s="109" t="str">
        <f>IF(Table1[[#This Row],[Asset Class]]&lt;&gt;"Local",0.25,IF(P1258="y",1,""))</f>
        <v/>
      </c>
      <c r="V1258" s="435" t="str">
        <f>IF(Table1[[#This Row],[Asset Class]]&lt;&gt;"Local",0.25,IF(Q1258="y",1,""))</f>
        <v/>
      </c>
      <c r="W1258" s="435">
        <f>IF(Table1[[#This Row],[Asset Class]]&lt;&gt;"Local",0.25,IF(R1258="y",1,""))</f>
        <v>1</v>
      </c>
      <c r="X1258" s="435" t="str">
        <f>IF(Table1[[#This Row],[Asset Class]]&lt;&gt;"Local",0.25,IF(S1258="y",1,""))</f>
        <v/>
      </c>
      <c r="Y1258" s="109">
        <f t="shared" si="115"/>
        <v>1</v>
      </c>
      <c r="AA1258" s="274" t="str">
        <f t="shared" si="116"/>
        <v/>
      </c>
      <c r="AB1258" s="275" t="str">
        <f t="shared" si="117"/>
        <v/>
      </c>
      <c r="AC1258" s="275">
        <f t="shared" si="118"/>
        <v>117751</v>
      </c>
      <c r="AD1258" s="275" t="str">
        <f t="shared" si="119"/>
        <v/>
      </c>
      <c r="AE1258" s="276">
        <f t="shared" si="120"/>
        <v>117751</v>
      </c>
    </row>
    <row r="1259" spans="2:31">
      <c r="B1259" s="227" t="s">
        <v>2132</v>
      </c>
      <c r="C1259" s="228" t="s">
        <v>2133</v>
      </c>
      <c r="D1259" s="228" t="s">
        <v>110</v>
      </c>
      <c r="E1259" s="228" t="s">
        <v>101</v>
      </c>
      <c r="F1259" s="258" t="s">
        <v>102</v>
      </c>
      <c r="G1259" s="374">
        <v>0.5</v>
      </c>
      <c r="H1259" s="377">
        <v>1580.2933870312236</v>
      </c>
      <c r="I1259" s="382">
        <v>143.96305955739601</v>
      </c>
      <c r="J1259" s="349">
        <f>Table1[[#This Row],[Embellishment Area (m2)]]*Table1[[#This Row],[Construction Unit Rate ($/m)]]*Table1[[#This Row],[Embellishment Area Factor]]</f>
        <v>113751.93549766755</v>
      </c>
      <c r="K1259" s="263">
        <v>0</v>
      </c>
      <c r="L1259" s="354">
        <v>39.027494808321961</v>
      </c>
      <c r="M1259" s="101">
        <f>Table1[[#This Row],[Size of land (m2)]]*Table1[[#This Row],[Land Unit Rate ($/m2)]]</f>
        <v>0</v>
      </c>
      <c r="N1259" s="261">
        <v>2021</v>
      </c>
      <c r="O1259" s="219">
        <f>ROUND(IF(Table1[[#This Row],[Valuation Year]]=2016,(Table1[[#This Row],[Total Construction Cost ($)]]+Table1[[#This Row],[Land Value]])*('General Input Sheet'!$G$38/'General Input Sheet'!$G$43),Table1[[#This Row],[Total Construction Cost ($)]]+Table1[[#This Row],[Land Value]]),0)</f>
        <v>113752</v>
      </c>
      <c r="P1259" s="139" t="str" cm="1">
        <f t="array" ref="P1259">_xlfn.IFS(Table1[[#This Row],[Asset Class]]&lt;&gt;"Local","y",P$11=$E1259,"y",Table1[[#This Row],[Asset Class]]="Local","")</f>
        <v/>
      </c>
      <c r="Q1259" s="99" t="str" cm="1">
        <f t="array" ref="Q1259">_xlfn.IFS(Table1[[#This Row],[Asset Class]]&lt;&gt;"Local","y",Q$11=$E1259,"y",Table1[[#This Row],[Asset Class]]="Local","")</f>
        <v/>
      </c>
      <c r="R1259" s="99" t="str" cm="1">
        <f t="array" ref="R1259">_xlfn.IFS(Table1[[#This Row],[Asset Class]]&lt;&gt;"Local","y",R$11=$E1259,"y",Table1[[#This Row],[Asset Class]]="Local","")</f>
        <v>y</v>
      </c>
      <c r="S1259" s="358" t="str" cm="1">
        <f t="array" ref="S1259">_xlfn.IFS(Table1[[#This Row],[Asset Class]]&lt;&gt;"Local","y",S$11=$E1259,"y",Table1[[#This Row],[Asset Class]]="Local","")</f>
        <v/>
      </c>
      <c r="U1259" s="109" t="str">
        <f>IF(Table1[[#This Row],[Asset Class]]&lt;&gt;"Local",0.25,IF(P1259="y",1,""))</f>
        <v/>
      </c>
      <c r="V1259" s="435" t="str">
        <f>IF(Table1[[#This Row],[Asset Class]]&lt;&gt;"Local",0.25,IF(Q1259="y",1,""))</f>
        <v/>
      </c>
      <c r="W1259" s="435">
        <f>IF(Table1[[#This Row],[Asset Class]]&lt;&gt;"Local",0.25,IF(R1259="y",1,""))</f>
        <v>1</v>
      </c>
      <c r="X1259" s="435" t="str">
        <f>IF(Table1[[#This Row],[Asset Class]]&lt;&gt;"Local",0.25,IF(S1259="y",1,""))</f>
        <v/>
      </c>
      <c r="Y1259" s="109">
        <f t="shared" si="115"/>
        <v>1</v>
      </c>
      <c r="AA1259" s="274" t="str">
        <f t="shared" si="116"/>
        <v/>
      </c>
      <c r="AB1259" s="275" t="str">
        <f t="shared" si="117"/>
        <v/>
      </c>
      <c r="AC1259" s="275">
        <f t="shared" si="118"/>
        <v>113752</v>
      </c>
      <c r="AD1259" s="275" t="str">
        <f t="shared" si="119"/>
        <v/>
      </c>
      <c r="AE1259" s="276">
        <f t="shared" si="120"/>
        <v>113752</v>
      </c>
    </row>
    <row r="1260" spans="2:31">
      <c r="B1260" s="227" t="s">
        <v>2134</v>
      </c>
      <c r="C1260" s="228" t="s">
        <v>2135</v>
      </c>
      <c r="D1260" s="228" t="s">
        <v>110</v>
      </c>
      <c r="E1260" s="228" t="s">
        <v>101</v>
      </c>
      <c r="F1260" s="258" t="s">
        <v>102</v>
      </c>
      <c r="G1260" s="374">
        <v>0.5</v>
      </c>
      <c r="H1260" s="377">
        <v>9021.6808761020857</v>
      </c>
      <c r="I1260" s="382">
        <v>143.96305955739601</v>
      </c>
      <c r="J1260" s="349">
        <f>Table1[[#This Row],[Embellishment Area (m2)]]*Table1[[#This Row],[Construction Unit Rate ($/m)]]*Table1[[#This Row],[Embellishment Area Factor]]</f>
        <v>649394.39063705259</v>
      </c>
      <c r="K1260" s="263">
        <v>0</v>
      </c>
      <c r="L1260" s="354">
        <v>39.027494808321961</v>
      </c>
      <c r="M1260" s="101">
        <f>Table1[[#This Row],[Size of land (m2)]]*Table1[[#This Row],[Land Unit Rate ($/m2)]]</f>
        <v>0</v>
      </c>
      <c r="N1260" s="261">
        <v>2021</v>
      </c>
      <c r="O1260" s="219">
        <f>ROUND(IF(Table1[[#This Row],[Valuation Year]]=2016,(Table1[[#This Row],[Total Construction Cost ($)]]+Table1[[#This Row],[Land Value]])*('General Input Sheet'!$G$38/'General Input Sheet'!$G$43),Table1[[#This Row],[Total Construction Cost ($)]]+Table1[[#This Row],[Land Value]]),0)</f>
        <v>649394</v>
      </c>
      <c r="P1260" s="139" t="str" cm="1">
        <f t="array" ref="P1260">_xlfn.IFS(Table1[[#This Row],[Asset Class]]&lt;&gt;"Local","y",P$11=$E1260,"y",Table1[[#This Row],[Asset Class]]="Local","")</f>
        <v/>
      </c>
      <c r="Q1260" s="99" t="str" cm="1">
        <f t="array" ref="Q1260">_xlfn.IFS(Table1[[#This Row],[Asset Class]]&lt;&gt;"Local","y",Q$11=$E1260,"y",Table1[[#This Row],[Asset Class]]="Local","")</f>
        <v/>
      </c>
      <c r="R1260" s="99" t="str" cm="1">
        <f t="array" ref="R1260">_xlfn.IFS(Table1[[#This Row],[Asset Class]]&lt;&gt;"Local","y",R$11=$E1260,"y",Table1[[#This Row],[Asset Class]]="Local","")</f>
        <v>y</v>
      </c>
      <c r="S1260" s="358" t="str" cm="1">
        <f t="array" ref="S1260">_xlfn.IFS(Table1[[#This Row],[Asset Class]]&lt;&gt;"Local","y",S$11=$E1260,"y",Table1[[#This Row],[Asset Class]]="Local","")</f>
        <v/>
      </c>
      <c r="U1260" s="109" t="str">
        <f>IF(Table1[[#This Row],[Asset Class]]&lt;&gt;"Local",0.25,IF(P1260="y",1,""))</f>
        <v/>
      </c>
      <c r="V1260" s="435" t="str">
        <f>IF(Table1[[#This Row],[Asset Class]]&lt;&gt;"Local",0.25,IF(Q1260="y",1,""))</f>
        <v/>
      </c>
      <c r="W1260" s="435">
        <f>IF(Table1[[#This Row],[Asset Class]]&lt;&gt;"Local",0.25,IF(R1260="y",1,""))</f>
        <v>1</v>
      </c>
      <c r="X1260" s="435" t="str">
        <f>IF(Table1[[#This Row],[Asset Class]]&lt;&gt;"Local",0.25,IF(S1260="y",1,""))</f>
        <v/>
      </c>
      <c r="Y1260" s="109">
        <f t="shared" si="115"/>
        <v>1</v>
      </c>
      <c r="AA1260" s="274" t="str">
        <f t="shared" si="116"/>
        <v/>
      </c>
      <c r="AB1260" s="275" t="str">
        <f t="shared" si="117"/>
        <v/>
      </c>
      <c r="AC1260" s="275">
        <f t="shared" si="118"/>
        <v>649394</v>
      </c>
      <c r="AD1260" s="275" t="str">
        <f t="shared" si="119"/>
        <v/>
      </c>
      <c r="AE1260" s="276">
        <f t="shared" si="120"/>
        <v>649394</v>
      </c>
    </row>
    <row r="1261" spans="2:31">
      <c r="B1261" s="227" t="s">
        <v>2136</v>
      </c>
      <c r="C1261" s="228" t="s">
        <v>2137</v>
      </c>
      <c r="D1261" s="228" t="s">
        <v>100</v>
      </c>
      <c r="E1261" s="228" t="s">
        <v>113</v>
      </c>
      <c r="F1261" s="258" t="s">
        <v>327</v>
      </c>
      <c r="G1261" s="374">
        <v>0.5</v>
      </c>
      <c r="H1261" s="377">
        <v>2086.0262536235523</v>
      </c>
      <c r="I1261" s="382">
        <v>557.40114642261381</v>
      </c>
      <c r="J1261" s="349">
        <f>Table1[[#This Row],[Embellishment Area (m2)]]*Table1[[#This Row],[Construction Unit Rate ($/m)]]*Table1[[#This Row],[Embellishment Area Factor]]</f>
        <v>581376.71261871909</v>
      </c>
      <c r="K1261" s="263">
        <v>0</v>
      </c>
      <c r="L1261" s="354">
        <v>132.99262744440287</v>
      </c>
      <c r="M1261" s="101">
        <f>Table1[[#This Row],[Size of land (m2)]]*Table1[[#This Row],[Land Unit Rate ($/m2)]]</f>
        <v>0</v>
      </c>
      <c r="N1261" s="261">
        <v>2021</v>
      </c>
      <c r="O1261" s="219">
        <f>ROUND(IF(Table1[[#This Row],[Valuation Year]]=2016,(Table1[[#This Row],[Total Construction Cost ($)]]+Table1[[#This Row],[Land Value]])*('General Input Sheet'!$G$38/'General Input Sheet'!$G$43),Table1[[#This Row],[Total Construction Cost ($)]]+Table1[[#This Row],[Land Value]]),0)</f>
        <v>581377</v>
      </c>
      <c r="P1261" s="139" t="str" cm="1">
        <f t="array" ref="P1261">_xlfn.IFS(Table1[[#This Row],[Asset Class]]&lt;&gt;"Local","y",P$11=$E1261,"y",Table1[[#This Row],[Asset Class]]="Local","")</f>
        <v>y</v>
      </c>
      <c r="Q1261" s="99" t="str" cm="1">
        <f t="array" ref="Q1261">_xlfn.IFS(Table1[[#This Row],[Asset Class]]&lt;&gt;"Local","y",Q$11=$E1261,"y",Table1[[#This Row],[Asset Class]]="Local","")</f>
        <v>y</v>
      </c>
      <c r="R1261" s="99" t="str" cm="1">
        <f t="array" ref="R1261">_xlfn.IFS(Table1[[#This Row],[Asset Class]]&lt;&gt;"Local","y",R$11=$E1261,"y",Table1[[#This Row],[Asset Class]]="Local","")</f>
        <v>y</v>
      </c>
      <c r="S1261" s="358" t="str" cm="1">
        <f t="array" ref="S1261">_xlfn.IFS(Table1[[#This Row],[Asset Class]]&lt;&gt;"Local","y",S$11=$E1261,"y",Table1[[#This Row],[Asset Class]]="Local","")</f>
        <v>y</v>
      </c>
      <c r="U1261" s="109">
        <f>IF(Table1[[#This Row],[Asset Class]]&lt;&gt;"Local",0.25,IF(P1261="y",1,""))</f>
        <v>0.25</v>
      </c>
      <c r="V1261" s="435">
        <f>IF(Table1[[#This Row],[Asset Class]]&lt;&gt;"Local",0.25,IF(Q1261="y",1,""))</f>
        <v>0.25</v>
      </c>
      <c r="W1261" s="435">
        <f>IF(Table1[[#This Row],[Asset Class]]&lt;&gt;"Local",0.25,IF(R1261="y",1,""))</f>
        <v>0.25</v>
      </c>
      <c r="X1261" s="435">
        <f>IF(Table1[[#This Row],[Asset Class]]&lt;&gt;"Local",0.25,IF(S1261="y",1,""))</f>
        <v>0.25</v>
      </c>
      <c r="Y1261" s="109">
        <f t="shared" si="115"/>
        <v>1</v>
      </c>
      <c r="AA1261" s="274">
        <f t="shared" si="116"/>
        <v>145344.25</v>
      </c>
      <c r="AB1261" s="275">
        <f t="shared" si="117"/>
        <v>145344.25</v>
      </c>
      <c r="AC1261" s="275">
        <f t="shared" si="118"/>
        <v>145344.25</v>
      </c>
      <c r="AD1261" s="275">
        <f t="shared" si="119"/>
        <v>145344.25</v>
      </c>
      <c r="AE1261" s="276">
        <f t="shared" si="120"/>
        <v>581377</v>
      </c>
    </row>
    <row r="1262" spans="2:31">
      <c r="B1262" s="227" t="s">
        <v>2138</v>
      </c>
      <c r="C1262" s="228" t="s">
        <v>2139</v>
      </c>
      <c r="D1262" s="228" t="s">
        <v>110</v>
      </c>
      <c r="E1262" s="228" t="s">
        <v>101</v>
      </c>
      <c r="F1262" s="258" t="s">
        <v>102</v>
      </c>
      <c r="G1262" s="374">
        <v>0.5</v>
      </c>
      <c r="H1262" s="377">
        <v>2477.9636218413975</v>
      </c>
      <c r="I1262" s="382">
        <v>143.96305955739601</v>
      </c>
      <c r="J1262" s="349">
        <f>Table1[[#This Row],[Embellishment Area (m2)]]*Table1[[#This Row],[Construction Unit Rate ($/m)]]*Table1[[#This Row],[Embellishment Area Factor]]</f>
        <v>178367.61223610691</v>
      </c>
      <c r="K1262" s="263">
        <v>0</v>
      </c>
      <c r="L1262" s="354">
        <v>39.027494808321961</v>
      </c>
      <c r="M1262" s="101">
        <f>Table1[[#This Row],[Size of land (m2)]]*Table1[[#This Row],[Land Unit Rate ($/m2)]]</f>
        <v>0</v>
      </c>
      <c r="N1262" s="261">
        <v>2021</v>
      </c>
      <c r="O1262" s="219">
        <f>ROUND(IF(Table1[[#This Row],[Valuation Year]]=2016,(Table1[[#This Row],[Total Construction Cost ($)]]+Table1[[#This Row],[Land Value]])*('General Input Sheet'!$G$38/'General Input Sheet'!$G$43),Table1[[#This Row],[Total Construction Cost ($)]]+Table1[[#This Row],[Land Value]]),0)</f>
        <v>178368</v>
      </c>
      <c r="P1262" s="139" t="str" cm="1">
        <f t="array" ref="P1262">_xlfn.IFS(Table1[[#This Row],[Asset Class]]&lt;&gt;"Local","y",P$11=$E1262,"y",Table1[[#This Row],[Asset Class]]="Local","")</f>
        <v/>
      </c>
      <c r="Q1262" s="99" t="str" cm="1">
        <f t="array" ref="Q1262">_xlfn.IFS(Table1[[#This Row],[Asset Class]]&lt;&gt;"Local","y",Q$11=$E1262,"y",Table1[[#This Row],[Asset Class]]="Local","")</f>
        <v/>
      </c>
      <c r="R1262" s="99" t="str" cm="1">
        <f t="array" ref="R1262">_xlfn.IFS(Table1[[#This Row],[Asset Class]]&lt;&gt;"Local","y",R$11=$E1262,"y",Table1[[#This Row],[Asset Class]]="Local","")</f>
        <v>y</v>
      </c>
      <c r="S1262" s="358" t="str" cm="1">
        <f t="array" ref="S1262">_xlfn.IFS(Table1[[#This Row],[Asset Class]]&lt;&gt;"Local","y",S$11=$E1262,"y",Table1[[#This Row],[Asset Class]]="Local","")</f>
        <v/>
      </c>
      <c r="U1262" s="109" t="str">
        <f>IF(Table1[[#This Row],[Asset Class]]&lt;&gt;"Local",0.25,IF(P1262="y",1,""))</f>
        <v/>
      </c>
      <c r="V1262" s="435" t="str">
        <f>IF(Table1[[#This Row],[Asset Class]]&lt;&gt;"Local",0.25,IF(Q1262="y",1,""))</f>
        <v/>
      </c>
      <c r="W1262" s="435">
        <f>IF(Table1[[#This Row],[Asset Class]]&lt;&gt;"Local",0.25,IF(R1262="y",1,""))</f>
        <v>1</v>
      </c>
      <c r="X1262" s="435" t="str">
        <f>IF(Table1[[#This Row],[Asset Class]]&lt;&gt;"Local",0.25,IF(S1262="y",1,""))</f>
        <v/>
      </c>
      <c r="Y1262" s="109">
        <f t="shared" si="115"/>
        <v>1</v>
      </c>
      <c r="AA1262" s="274" t="str">
        <f t="shared" si="116"/>
        <v/>
      </c>
      <c r="AB1262" s="275" t="str">
        <f t="shared" si="117"/>
        <v/>
      </c>
      <c r="AC1262" s="275">
        <f t="shared" si="118"/>
        <v>178368</v>
      </c>
      <c r="AD1262" s="275" t="str">
        <f t="shared" si="119"/>
        <v/>
      </c>
      <c r="AE1262" s="276">
        <f t="shared" si="120"/>
        <v>178368</v>
      </c>
    </row>
    <row r="1263" spans="2:31">
      <c r="B1263" s="227" t="s">
        <v>2140</v>
      </c>
      <c r="C1263" s="228" t="s">
        <v>2141</v>
      </c>
      <c r="D1263" s="228" t="s">
        <v>110</v>
      </c>
      <c r="E1263" s="228" t="s">
        <v>113</v>
      </c>
      <c r="F1263" s="258" t="s">
        <v>102</v>
      </c>
      <c r="G1263" s="374">
        <v>0.5</v>
      </c>
      <c r="H1263" s="377">
        <v>1596.1285107675751</v>
      </c>
      <c r="I1263" s="382">
        <v>77.371645491830151</v>
      </c>
      <c r="J1263" s="349">
        <f>Table1[[#This Row],[Embellishment Area (m2)]]*Table1[[#This Row],[Construction Unit Rate ($/m)]]*Table1[[#This Row],[Embellishment Area Factor]]</f>
        <v>61747.544647255811</v>
      </c>
      <c r="K1263" s="263">
        <v>0</v>
      </c>
      <c r="L1263" s="354">
        <v>51.919695325664051</v>
      </c>
      <c r="M1263" s="101">
        <f>Table1[[#This Row],[Size of land (m2)]]*Table1[[#This Row],[Land Unit Rate ($/m2)]]</f>
        <v>0</v>
      </c>
      <c r="N1263" s="261">
        <v>2021</v>
      </c>
      <c r="O1263" s="219">
        <f>ROUND(IF(Table1[[#This Row],[Valuation Year]]=2016,(Table1[[#This Row],[Total Construction Cost ($)]]+Table1[[#This Row],[Land Value]])*('General Input Sheet'!$G$38/'General Input Sheet'!$G$43),Table1[[#This Row],[Total Construction Cost ($)]]+Table1[[#This Row],[Land Value]]),0)</f>
        <v>61748</v>
      </c>
      <c r="P1263" s="139" t="str" cm="1">
        <f t="array" ref="P1263">_xlfn.IFS(Table1[[#This Row],[Asset Class]]&lt;&gt;"Local","y",P$11=$E1263,"y",Table1[[#This Row],[Asset Class]]="Local","")</f>
        <v/>
      </c>
      <c r="Q1263" s="99" t="str" cm="1">
        <f t="array" ref="Q1263">_xlfn.IFS(Table1[[#This Row],[Asset Class]]&lt;&gt;"Local","y",Q$11=$E1263,"y",Table1[[#This Row],[Asset Class]]="Local","")</f>
        <v/>
      </c>
      <c r="R1263" s="99" t="str" cm="1">
        <f t="array" ref="R1263">_xlfn.IFS(Table1[[#This Row],[Asset Class]]&lt;&gt;"Local","y",R$11=$E1263,"y",Table1[[#This Row],[Asset Class]]="Local","")</f>
        <v/>
      </c>
      <c r="S1263" s="358" t="str" cm="1">
        <f t="array" ref="S1263">_xlfn.IFS(Table1[[#This Row],[Asset Class]]&lt;&gt;"Local","y",S$11=$E1263,"y",Table1[[#This Row],[Asset Class]]="Local","")</f>
        <v>y</v>
      </c>
      <c r="U1263" s="109" t="str">
        <f>IF(Table1[[#This Row],[Asset Class]]&lt;&gt;"Local",0.25,IF(P1263="y",1,""))</f>
        <v/>
      </c>
      <c r="V1263" s="435" t="str">
        <f>IF(Table1[[#This Row],[Asset Class]]&lt;&gt;"Local",0.25,IF(Q1263="y",1,""))</f>
        <v/>
      </c>
      <c r="W1263" s="435" t="str">
        <f>IF(Table1[[#This Row],[Asset Class]]&lt;&gt;"Local",0.25,IF(R1263="y",1,""))</f>
        <v/>
      </c>
      <c r="X1263" s="435">
        <f>IF(Table1[[#This Row],[Asset Class]]&lt;&gt;"Local",0.25,IF(S1263="y",1,""))</f>
        <v>1</v>
      </c>
      <c r="Y1263" s="109">
        <f t="shared" si="115"/>
        <v>1</v>
      </c>
      <c r="AA1263" s="274" t="str">
        <f t="shared" si="116"/>
        <v/>
      </c>
      <c r="AB1263" s="275" t="str">
        <f t="shared" si="117"/>
        <v/>
      </c>
      <c r="AC1263" s="275" t="str">
        <f t="shared" si="118"/>
        <v/>
      </c>
      <c r="AD1263" s="275">
        <f t="shared" si="119"/>
        <v>61748</v>
      </c>
      <c r="AE1263" s="276">
        <f t="shared" si="120"/>
        <v>61748</v>
      </c>
    </row>
    <row r="1264" spans="2:31">
      <c r="B1264" s="227" t="s">
        <v>2142</v>
      </c>
      <c r="C1264" s="228" t="s">
        <v>2143</v>
      </c>
      <c r="D1264" s="228" t="s">
        <v>110</v>
      </c>
      <c r="E1264" s="228" t="s">
        <v>113</v>
      </c>
      <c r="F1264" s="258" t="s">
        <v>102</v>
      </c>
      <c r="G1264" s="374">
        <v>0.5</v>
      </c>
      <c r="H1264" s="377">
        <v>1620.3568298772175</v>
      </c>
      <c r="I1264" s="382">
        <v>77.371645491830151</v>
      </c>
      <c r="J1264" s="349">
        <f>Table1[[#This Row],[Embellishment Area (m2)]]*Table1[[#This Row],[Construction Unit Rate ($/m)]]*Table1[[#This Row],[Embellishment Area Factor]]</f>
        <v>62684.837105762905</v>
      </c>
      <c r="K1264" s="263">
        <v>0</v>
      </c>
      <c r="L1264" s="354">
        <v>51.919695325664051</v>
      </c>
      <c r="M1264" s="101">
        <f>Table1[[#This Row],[Size of land (m2)]]*Table1[[#This Row],[Land Unit Rate ($/m2)]]</f>
        <v>0</v>
      </c>
      <c r="N1264" s="261">
        <v>2021</v>
      </c>
      <c r="O1264" s="219">
        <f>ROUND(IF(Table1[[#This Row],[Valuation Year]]=2016,(Table1[[#This Row],[Total Construction Cost ($)]]+Table1[[#This Row],[Land Value]])*('General Input Sheet'!$G$38/'General Input Sheet'!$G$43),Table1[[#This Row],[Total Construction Cost ($)]]+Table1[[#This Row],[Land Value]]),0)</f>
        <v>62685</v>
      </c>
      <c r="P1264" s="139" t="str" cm="1">
        <f t="array" ref="P1264">_xlfn.IFS(Table1[[#This Row],[Asset Class]]&lt;&gt;"Local","y",P$11=$E1264,"y",Table1[[#This Row],[Asset Class]]="Local","")</f>
        <v/>
      </c>
      <c r="Q1264" s="99" t="str" cm="1">
        <f t="array" ref="Q1264">_xlfn.IFS(Table1[[#This Row],[Asset Class]]&lt;&gt;"Local","y",Q$11=$E1264,"y",Table1[[#This Row],[Asset Class]]="Local","")</f>
        <v/>
      </c>
      <c r="R1264" s="99" t="str" cm="1">
        <f t="array" ref="R1264">_xlfn.IFS(Table1[[#This Row],[Asset Class]]&lt;&gt;"Local","y",R$11=$E1264,"y",Table1[[#This Row],[Asset Class]]="Local","")</f>
        <v/>
      </c>
      <c r="S1264" s="358" t="str" cm="1">
        <f t="array" ref="S1264">_xlfn.IFS(Table1[[#This Row],[Asset Class]]&lt;&gt;"Local","y",S$11=$E1264,"y",Table1[[#This Row],[Asset Class]]="Local","")</f>
        <v>y</v>
      </c>
      <c r="U1264" s="109" t="str">
        <f>IF(Table1[[#This Row],[Asset Class]]&lt;&gt;"Local",0.25,IF(P1264="y",1,""))</f>
        <v/>
      </c>
      <c r="V1264" s="435" t="str">
        <f>IF(Table1[[#This Row],[Asset Class]]&lt;&gt;"Local",0.25,IF(Q1264="y",1,""))</f>
        <v/>
      </c>
      <c r="W1264" s="435" t="str">
        <f>IF(Table1[[#This Row],[Asset Class]]&lt;&gt;"Local",0.25,IF(R1264="y",1,""))</f>
        <v/>
      </c>
      <c r="X1264" s="435">
        <f>IF(Table1[[#This Row],[Asset Class]]&lt;&gt;"Local",0.25,IF(S1264="y",1,""))</f>
        <v>1</v>
      </c>
      <c r="Y1264" s="109">
        <f t="shared" si="115"/>
        <v>1</v>
      </c>
      <c r="AA1264" s="274" t="str">
        <f t="shared" si="116"/>
        <v/>
      </c>
      <c r="AB1264" s="275" t="str">
        <f t="shared" si="117"/>
        <v/>
      </c>
      <c r="AC1264" s="275" t="str">
        <f t="shared" si="118"/>
        <v/>
      </c>
      <c r="AD1264" s="275">
        <f t="shared" si="119"/>
        <v>62685</v>
      </c>
      <c r="AE1264" s="276">
        <f t="shared" si="120"/>
        <v>62685</v>
      </c>
    </row>
    <row r="1265" spans="2:31">
      <c r="B1265" s="227" t="s">
        <v>2144</v>
      </c>
      <c r="C1265" s="228" t="s">
        <v>2145</v>
      </c>
      <c r="D1265" s="228" t="s">
        <v>110</v>
      </c>
      <c r="E1265" s="228" t="s">
        <v>101</v>
      </c>
      <c r="F1265" s="258" t="s">
        <v>102</v>
      </c>
      <c r="G1265" s="374">
        <v>0.5</v>
      </c>
      <c r="H1265" s="377">
        <v>1461.5566888698261</v>
      </c>
      <c r="I1265" s="382">
        <v>143.96305955739601</v>
      </c>
      <c r="J1265" s="349">
        <f>Table1[[#This Row],[Embellishment Area (m2)]]*Table1[[#This Row],[Construction Unit Rate ($/m)]]*Table1[[#This Row],[Embellishment Area Factor]]</f>
        <v>105205.08632313863</v>
      </c>
      <c r="K1265" s="263">
        <v>0</v>
      </c>
      <c r="L1265" s="354">
        <v>39.027494808321961</v>
      </c>
      <c r="M1265" s="101">
        <f>Table1[[#This Row],[Size of land (m2)]]*Table1[[#This Row],[Land Unit Rate ($/m2)]]</f>
        <v>0</v>
      </c>
      <c r="N1265" s="261">
        <v>2021</v>
      </c>
      <c r="O1265" s="219">
        <f>ROUND(IF(Table1[[#This Row],[Valuation Year]]=2016,(Table1[[#This Row],[Total Construction Cost ($)]]+Table1[[#This Row],[Land Value]])*('General Input Sheet'!$G$38/'General Input Sheet'!$G$43),Table1[[#This Row],[Total Construction Cost ($)]]+Table1[[#This Row],[Land Value]]),0)</f>
        <v>105205</v>
      </c>
      <c r="P1265" s="139" t="str" cm="1">
        <f t="array" ref="P1265">_xlfn.IFS(Table1[[#This Row],[Asset Class]]&lt;&gt;"Local","y",P$11=$E1265,"y",Table1[[#This Row],[Asset Class]]="Local","")</f>
        <v/>
      </c>
      <c r="Q1265" s="99" t="str" cm="1">
        <f t="array" ref="Q1265">_xlfn.IFS(Table1[[#This Row],[Asset Class]]&lt;&gt;"Local","y",Q$11=$E1265,"y",Table1[[#This Row],[Asset Class]]="Local","")</f>
        <v/>
      </c>
      <c r="R1265" s="99" t="str" cm="1">
        <f t="array" ref="R1265">_xlfn.IFS(Table1[[#This Row],[Asset Class]]&lt;&gt;"Local","y",R$11=$E1265,"y",Table1[[#This Row],[Asset Class]]="Local","")</f>
        <v>y</v>
      </c>
      <c r="S1265" s="358" t="str" cm="1">
        <f t="array" ref="S1265">_xlfn.IFS(Table1[[#This Row],[Asset Class]]&lt;&gt;"Local","y",S$11=$E1265,"y",Table1[[#This Row],[Asset Class]]="Local","")</f>
        <v/>
      </c>
      <c r="U1265" s="109" t="str">
        <f>IF(Table1[[#This Row],[Asset Class]]&lt;&gt;"Local",0.25,IF(P1265="y",1,""))</f>
        <v/>
      </c>
      <c r="V1265" s="435" t="str">
        <f>IF(Table1[[#This Row],[Asset Class]]&lt;&gt;"Local",0.25,IF(Q1265="y",1,""))</f>
        <v/>
      </c>
      <c r="W1265" s="435">
        <f>IF(Table1[[#This Row],[Asset Class]]&lt;&gt;"Local",0.25,IF(R1265="y",1,""))</f>
        <v>1</v>
      </c>
      <c r="X1265" s="435" t="str">
        <f>IF(Table1[[#This Row],[Asset Class]]&lt;&gt;"Local",0.25,IF(S1265="y",1,""))</f>
        <v/>
      </c>
      <c r="Y1265" s="109">
        <f t="shared" si="115"/>
        <v>1</v>
      </c>
      <c r="AA1265" s="274" t="str">
        <f t="shared" si="116"/>
        <v/>
      </c>
      <c r="AB1265" s="275" t="str">
        <f t="shared" si="117"/>
        <v/>
      </c>
      <c r="AC1265" s="275">
        <f t="shared" si="118"/>
        <v>105205</v>
      </c>
      <c r="AD1265" s="275" t="str">
        <f t="shared" si="119"/>
        <v/>
      </c>
      <c r="AE1265" s="276">
        <f t="shared" si="120"/>
        <v>105205</v>
      </c>
    </row>
    <row r="1266" spans="2:31">
      <c r="B1266" s="227" t="s">
        <v>2146</v>
      </c>
      <c r="C1266" s="228" t="s">
        <v>2147</v>
      </c>
      <c r="D1266" s="228" t="s">
        <v>110</v>
      </c>
      <c r="E1266" s="228" t="s">
        <v>101</v>
      </c>
      <c r="F1266" s="258" t="s">
        <v>102</v>
      </c>
      <c r="G1266" s="374">
        <v>0.5</v>
      </c>
      <c r="H1266" s="377">
        <v>2255.2253499961553</v>
      </c>
      <c r="I1266" s="382">
        <v>143.96305955739601</v>
      </c>
      <c r="J1266" s="349">
        <f>Table1[[#This Row],[Embellishment Area (m2)]]*Table1[[#This Row],[Construction Unit Rate ($/m)]]*Table1[[#This Row],[Embellishment Area Factor]]</f>
        <v>162334.57068842289</v>
      </c>
      <c r="K1266" s="263">
        <v>0</v>
      </c>
      <c r="L1266" s="354">
        <v>39.027494808321961</v>
      </c>
      <c r="M1266" s="101">
        <f>Table1[[#This Row],[Size of land (m2)]]*Table1[[#This Row],[Land Unit Rate ($/m2)]]</f>
        <v>0</v>
      </c>
      <c r="N1266" s="261">
        <v>2021</v>
      </c>
      <c r="O1266" s="219">
        <f>ROUND(IF(Table1[[#This Row],[Valuation Year]]=2016,(Table1[[#This Row],[Total Construction Cost ($)]]+Table1[[#This Row],[Land Value]])*('General Input Sheet'!$G$38/'General Input Sheet'!$G$43),Table1[[#This Row],[Total Construction Cost ($)]]+Table1[[#This Row],[Land Value]]),0)</f>
        <v>162335</v>
      </c>
      <c r="P1266" s="139" t="str" cm="1">
        <f t="array" ref="P1266">_xlfn.IFS(Table1[[#This Row],[Asset Class]]&lt;&gt;"Local","y",P$11=$E1266,"y",Table1[[#This Row],[Asset Class]]="Local","")</f>
        <v/>
      </c>
      <c r="Q1266" s="99" t="str" cm="1">
        <f t="array" ref="Q1266">_xlfn.IFS(Table1[[#This Row],[Asset Class]]&lt;&gt;"Local","y",Q$11=$E1266,"y",Table1[[#This Row],[Asset Class]]="Local","")</f>
        <v/>
      </c>
      <c r="R1266" s="99" t="str" cm="1">
        <f t="array" ref="R1266">_xlfn.IFS(Table1[[#This Row],[Asset Class]]&lt;&gt;"Local","y",R$11=$E1266,"y",Table1[[#This Row],[Asset Class]]="Local","")</f>
        <v>y</v>
      </c>
      <c r="S1266" s="358" t="str" cm="1">
        <f t="array" ref="S1266">_xlfn.IFS(Table1[[#This Row],[Asset Class]]&lt;&gt;"Local","y",S$11=$E1266,"y",Table1[[#This Row],[Asset Class]]="Local","")</f>
        <v/>
      </c>
      <c r="U1266" s="109" t="str">
        <f>IF(Table1[[#This Row],[Asset Class]]&lt;&gt;"Local",0.25,IF(P1266="y",1,""))</f>
        <v/>
      </c>
      <c r="V1266" s="435" t="str">
        <f>IF(Table1[[#This Row],[Asset Class]]&lt;&gt;"Local",0.25,IF(Q1266="y",1,""))</f>
        <v/>
      </c>
      <c r="W1266" s="435">
        <f>IF(Table1[[#This Row],[Asset Class]]&lt;&gt;"Local",0.25,IF(R1266="y",1,""))</f>
        <v>1</v>
      </c>
      <c r="X1266" s="435" t="str">
        <f>IF(Table1[[#This Row],[Asset Class]]&lt;&gt;"Local",0.25,IF(S1266="y",1,""))</f>
        <v/>
      </c>
      <c r="Y1266" s="109">
        <f t="shared" si="115"/>
        <v>1</v>
      </c>
      <c r="AA1266" s="274" t="str">
        <f t="shared" si="116"/>
        <v/>
      </c>
      <c r="AB1266" s="275" t="str">
        <f t="shared" si="117"/>
        <v/>
      </c>
      <c r="AC1266" s="275">
        <f t="shared" si="118"/>
        <v>162335</v>
      </c>
      <c r="AD1266" s="275" t="str">
        <f t="shared" si="119"/>
        <v/>
      </c>
      <c r="AE1266" s="276">
        <f t="shared" si="120"/>
        <v>162335</v>
      </c>
    </row>
    <row r="1267" spans="2:31">
      <c r="B1267" s="227" t="s">
        <v>2148</v>
      </c>
      <c r="C1267" s="228" t="s">
        <v>2149</v>
      </c>
      <c r="D1267" s="228" t="s">
        <v>110</v>
      </c>
      <c r="E1267" s="228" t="s">
        <v>113</v>
      </c>
      <c r="F1267" s="258" t="s">
        <v>107</v>
      </c>
      <c r="G1267" s="374">
        <v>0.5</v>
      </c>
      <c r="H1267" s="377">
        <v>2026.2120220580584</v>
      </c>
      <c r="I1267" s="382">
        <v>77.371645491830151</v>
      </c>
      <c r="J1267" s="349">
        <f>Table1[[#This Row],[Embellishment Area (m2)]]*Table1[[#This Row],[Construction Unit Rate ($/m)]]*Table1[[#This Row],[Embellishment Area Factor]]</f>
        <v>78385.679130980221</v>
      </c>
      <c r="K1267" s="263">
        <v>0</v>
      </c>
      <c r="L1267" s="354">
        <v>51.919695325664051</v>
      </c>
      <c r="M1267" s="101">
        <f>Table1[[#This Row],[Size of land (m2)]]*Table1[[#This Row],[Land Unit Rate ($/m2)]]</f>
        <v>0</v>
      </c>
      <c r="N1267" s="261">
        <v>2021</v>
      </c>
      <c r="O1267" s="219">
        <f>ROUND(IF(Table1[[#This Row],[Valuation Year]]=2016,(Table1[[#This Row],[Total Construction Cost ($)]]+Table1[[#This Row],[Land Value]])*('General Input Sheet'!$G$38/'General Input Sheet'!$G$43),Table1[[#This Row],[Total Construction Cost ($)]]+Table1[[#This Row],[Land Value]]),0)</f>
        <v>78386</v>
      </c>
      <c r="P1267" s="139" t="str" cm="1">
        <f t="array" ref="P1267">_xlfn.IFS(Table1[[#This Row],[Asset Class]]&lt;&gt;"Local","y",P$11=$E1267,"y",Table1[[#This Row],[Asset Class]]="Local","")</f>
        <v/>
      </c>
      <c r="Q1267" s="99" t="str" cm="1">
        <f t="array" ref="Q1267">_xlfn.IFS(Table1[[#This Row],[Asset Class]]&lt;&gt;"Local","y",Q$11=$E1267,"y",Table1[[#This Row],[Asset Class]]="Local","")</f>
        <v/>
      </c>
      <c r="R1267" s="99" t="str" cm="1">
        <f t="array" ref="R1267">_xlfn.IFS(Table1[[#This Row],[Asset Class]]&lt;&gt;"Local","y",R$11=$E1267,"y",Table1[[#This Row],[Asset Class]]="Local","")</f>
        <v/>
      </c>
      <c r="S1267" s="358" t="str" cm="1">
        <f t="array" ref="S1267">_xlfn.IFS(Table1[[#This Row],[Asset Class]]&lt;&gt;"Local","y",S$11=$E1267,"y",Table1[[#This Row],[Asset Class]]="Local","")</f>
        <v>y</v>
      </c>
      <c r="U1267" s="109" t="str">
        <f>IF(Table1[[#This Row],[Asset Class]]&lt;&gt;"Local",0.25,IF(P1267="y",1,""))</f>
        <v/>
      </c>
      <c r="V1267" s="435" t="str">
        <f>IF(Table1[[#This Row],[Asset Class]]&lt;&gt;"Local",0.25,IF(Q1267="y",1,""))</f>
        <v/>
      </c>
      <c r="W1267" s="435" t="str">
        <f>IF(Table1[[#This Row],[Asset Class]]&lt;&gt;"Local",0.25,IF(R1267="y",1,""))</f>
        <v/>
      </c>
      <c r="X1267" s="435">
        <f>IF(Table1[[#This Row],[Asset Class]]&lt;&gt;"Local",0.25,IF(S1267="y",1,""))</f>
        <v>1</v>
      </c>
      <c r="Y1267" s="109">
        <f t="shared" si="115"/>
        <v>1</v>
      </c>
      <c r="AA1267" s="274" t="str">
        <f t="shared" si="116"/>
        <v/>
      </c>
      <c r="AB1267" s="275" t="str">
        <f t="shared" si="117"/>
        <v/>
      </c>
      <c r="AC1267" s="275" t="str">
        <f t="shared" si="118"/>
        <v/>
      </c>
      <c r="AD1267" s="275">
        <f t="shared" si="119"/>
        <v>78386</v>
      </c>
      <c r="AE1267" s="276">
        <f t="shared" si="120"/>
        <v>78386</v>
      </c>
    </row>
    <row r="1268" spans="2:31">
      <c r="B1268" s="227" t="s">
        <v>2148</v>
      </c>
      <c r="C1268" s="228" t="s">
        <v>2150</v>
      </c>
      <c r="D1268" s="228" t="s">
        <v>110</v>
      </c>
      <c r="E1268" s="228" t="s">
        <v>113</v>
      </c>
      <c r="F1268" s="258" t="s">
        <v>102</v>
      </c>
      <c r="G1268" s="374">
        <v>0.5</v>
      </c>
      <c r="H1268" s="377">
        <v>9716.2340088293859</v>
      </c>
      <c r="I1268" s="382">
        <v>77.371645491830151</v>
      </c>
      <c r="J1268" s="349">
        <f>Table1[[#This Row],[Embellishment Area (m2)]]*Table1[[#This Row],[Construction Unit Rate ($/m)]]*Table1[[#This Row],[Embellishment Area Factor]]</f>
        <v>375880.5066234055</v>
      </c>
      <c r="K1268" s="263">
        <v>0</v>
      </c>
      <c r="L1268" s="354">
        <v>51.919695325664051</v>
      </c>
      <c r="M1268" s="101">
        <f>Table1[[#This Row],[Size of land (m2)]]*Table1[[#This Row],[Land Unit Rate ($/m2)]]</f>
        <v>0</v>
      </c>
      <c r="N1268" s="261">
        <v>2021</v>
      </c>
      <c r="O1268" s="219">
        <f>ROUND(IF(Table1[[#This Row],[Valuation Year]]=2016,(Table1[[#This Row],[Total Construction Cost ($)]]+Table1[[#This Row],[Land Value]])*('General Input Sheet'!$G$38/'General Input Sheet'!$G$43),Table1[[#This Row],[Total Construction Cost ($)]]+Table1[[#This Row],[Land Value]]),0)</f>
        <v>375881</v>
      </c>
      <c r="P1268" s="139" t="str" cm="1">
        <f t="array" ref="P1268">_xlfn.IFS(Table1[[#This Row],[Asset Class]]&lt;&gt;"Local","y",P$11=$E1268,"y",Table1[[#This Row],[Asset Class]]="Local","")</f>
        <v/>
      </c>
      <c r="Q1268" s="99" t="str" cm="1">
        <f t="array" ref="Q1268">_xlfn.IFS(Table1[[#This Row],[Asset Class]]&lt;&gt;"Local","y",Q$11=$E1268,"y",Table1[[#This Row],[Asset Class]]="Local","")</f>
        <v/>
      </c>
      <c r="R1268" s="99" t="str" cm="1">
        <f t="array" ref="R1268">_xlfn.IFS(Table1[[#This Row],[Asset Class]]&lt;&gt;"Local","y",R$11=$E1268,"y",Table1[[#This Row],[Asset Class]]="Local","")</f>
        <v/>
      </c>
      <c r="S1268" s="358" t="str" cm="1">
        <f t="array" ref="S1268">_xlfn.IFS(Table1[[#This Row],[Asset Class]]&lt;&gt;"Local","y",S$11=$E1268,"y",Table1[[#This Row],[Asset Class]]="Local","")</f>
        <v>y</v>
      </c>
      <c r="U1268" s="109" t="str">
        <f>IF(Table1[[#This Row],[Asset Class]]&lt;&gt;"Local",0.25,IF(P1268="y",1,""))</f>
        <v/>
      </c>
      <c r="V1268" s="435" t="str">
        <f>IF(Table1[[#This Row],[Asset Class]]&lt;&gt;"Local",0.25,IF(Q1268="y",1,""))</f>
        <v/>
      </c>
      <c r="W1268" s="435" t="str">
        <f>IF(Table1[[#This Row],[Asset Class]]&lt;&gt;"Local",0.25,IF(R1268="y",1,""))</f>
        <v/>
      </c>
      <c r="X1268" s="435">
        <f>IF(Table1[[#This Row],[Asset Class]]&lt;&gt;"Local",0.25,IF(S1268="y",1,""))</f>
        <v>1</v>
      </c>
      <c r="Y1268" s="109">
        <f t="shared" si="115"/>
        <v>1</v>
      </c>
      <c r="AA1268" s="274" t="str">
        <f t="shared" si="116"/>
        <v/>
      </c>
      <c r="AB1268" s="275" t="str">
        <f t="shared" si="117"/>
        <v/>
      </c>
      <c r="AC1268" s="275" t="str">
        <f t="shared" si="118"/>
        <v/>
      </c>
      <c r="AD1268" s="275">
        <f t="shared" si="119"/>
        <v>375881</v>
      </c>
      <c r="AE1268" s="276">
        <f t="shared" si="120"/>
        <v>375881</v>
      </c>
    </row>
    <row r="1269" spans="2:31">
      <c r="B1269" s="227" t="s">
        <v>2148</v>
      </c>
      <c r="C1269" s="228" t="s">
        <v>2151</v>
      </c>
      <c r="D1269" s="228" t="s">
        <v>110</v>
      </c>
      <c r="E1269" s="228" t="s">
        <v>113</v>
      </c>
      <c r="F1269" s="258" t="s">
        <v>107</v>
      </c>
      <c r="G1269" s="374">
        <v>0.5</v>
      </c>
      <c r="H1269" s="377">
        <v>2925.9147568566127</v>
      </c>
      <c r="I1269" s="382">
        <v>77.371645491830151</v>
      </c>
      <c r="J1269" s="349">
        <f>Table1[[#This Row],[Embellishment Area (m2)]]*Table1[[#This Row],[Construction Unit Rate ($/m)]]*Table1[[#This Row],[Embellishment Area Factor]]</f>
        <v>113191.41965341213</v>
      </c>
      <c r="K1269" s="263">
        <v>0</v>
      </c>
      <c r="L1269" s="354">
        <v>51.919695325664051</v>
      </c>
      <c r="M1269" s="101">
        <f>Table1[[#This Row],[Size of land (m2)]]*Table1[[#This Row],[Land Unit Rate ($/m2)]]</f>
        <v>0</v>
      </c>
      <c r="N1269" s="261">
        <v>2021</v>
      </c>
      <c r="O1269" s="219">
        <f>ROUND(IF(Table1[[#This Row],[Valuation Year]]=2016,(Table1[[#This Row],[Total Construction Cost ($)]]+Table1[[#This Row],[Land Value]])*('General Input Sheet'!$G$38/'General Input Sheet'!$G$43),Table1[[#This Row],[Total Construction Cost ($)]]+Table1[[#This Row],[Land Value]]),0)</f>
        <v>113191</v>
      </c>
      <c r="P1269" s="139" t="str" cm="1">
        <f t="array" ref="P1269">_xlfn.IFS(Table1[[#This Row],[Asset Class]]&lt;&gt;"Local","y",P$11=$E1269,"y",Table1[[#This Row],[Asset Class]]="Local","")</f>
        <v/>
      </c>
      <c r="Q1269" s="99" t="str" cm="1">
        <f t="array" ref="Q1269">_xlfn.IFS(Table1[[#This Row],[Asset Class]]&lt;&gt;"Local","y",Q$11=$E1269,"y",Table1[[#This Row],[Asset Class]]="Local","")</f>
        <v/>
      </c>
      <c r="R1269" s="99" t="str" cm="1">
        <f t="array" ref="R1269">_xlfn.IFS(Table1[[#This Row],[Asset Class]]&lt;&gt;"Local","y",R$11=$E1269,"y",Table1[[#This Row],[Asset Class]]="Local","")</f>
        <v/>
      </c>
      <c r="S1269" s="358" t="str" cm="1">
        <f t="array" ref="S1269">_xlfn.IFS(Table1[[#This Row],[Asset Class]]&lt;&gt;"Local","y",S$11=$E1269,"y",Table1[[#This Row],[Asset Class]]="Local","")</f>
        <v>y</v>
      </c>
      <c r="U1269" s="109" t="str">
        <f>IF(Table1[[#This Row],[Asset Class]]&lt;&gt;"Local",0.25,IF(P1269="y",1,""))</f>
        <v/>
      </c>
      <c r="V1269" s="435" t="str">
        <f>IF(Table1[[#This Row],[Asset Class]]&lt;&gt;"Local",0.25,IF(Q1269="y",1,""))</f>
        <v/>
      </c>
      <c r="W1269" s="435" t="str">
        <f>IF(Table1[[#This Row],[Asset Class]]&lt;&gt;"Local",0.25,IF(R1269="y",1,""))</f>
        <v/>
      </c>
      <c r="X1269" s="435">
        <f>IF(Table1[[#This Row],[Asset Class]]&lt;&gt;"Local",0.25,IF(S1269="y",1,""))</f>
        <v>1</v>
      </c>
      <c r="Y1269" s="109">
        <f t="shared" si="115"/>
        <v>1</v>
      </c>
      <c r="AA1269" s="274" t="str">
        <f t="shared" si="116"/>
        <v/>
      </c>
      <c r="AB1269" s="275" t="str">
        <f t="shared" si="117"/>
        <v/>
      </c>
      <c r="AC1269" s="275" t="str">
        <f t="shared" si="118"/>
        <v/>
      </c>
      <c r="AD1269" s="275">
        <f t="shared" si="119"/>
        <v>113191</v>
      </c>
      <c r="AE1269" s="276">
        <f t="shared" si="120"/>
        <v>113191</v>
      </c>
    </row>
    <row r="1270" spans="2:31">
      <c r="B1270" s="227" t="s">
        <v>2152</v>
      </c>
      <c r="C1270" s="228" t="s">
        <v>2153</v>
      </c>
      <c r="D1270" s="228" t="s">
        <v>110</v>
      </c>
      <c r="E1270" s="228" t="s">
        <v>142</v>
      </c>
      <c r="F1270" s="258" t="s">
        <v>102</v>
      </c>
      <c r="G1270" s="374">
        <v>0.5</v>
      </c>
      <c r="H1270" s="377">
        <v>5588.21683285163</v>
      </c>
      <c r="I1270" s="382">
        <v>115.6419902144599</v>
      </c>
      <c r="J1270" s="349">
        <f>Table1[[#This Row],[Embellishment Area (m2)]]*Table1[[#This Row],[Construction Unit Rate ($/m)]]*Table1[[#This Row],[Embellishment Area Factor]]</f>
        <v>323116.25815045414</v>
      </c>
      <c r="K1270" s="263">
        <v>0</v>
      </c>
      <c r="L1270" s="354">
        <v>85.331826959272703</v>
      </c>
      <c r="M1270" s="101">
        <f>Table1[[#This Row],[Size of land (m2)]]*Table1[[#This Row],[Land Unit Rate ($/m2)]]</f>
        <v>0</v>
      </c>
      <c r="N1270" s="261">
        <v>2021</v>
      </c>
      <c r="O1270" s="219">
        <f>ROUND(IF(Table1[[#This Row],[Valuation Year]]=2016,(Table1[[#This Row],[Total Construction Cost ($)]]+Table1[[#This Row],[Land Value]])*('General Input Sheet'!$G$38/'General Input Sheet'!$G$43),Table1[[#This Row],[Total Construction Cost ($)]]+Table1[[#This Row],[Land Value]]),0)</f>
        <v>323116</v>
      </c>
      <c r="P1270" s="139" t="str" cm="1">
        <f t="array" ref="P1270">_xlfn.IFS(Table1[[#This Row],[Asset Class]]&lt;&gt;"Local","y",P$11=$E1270,"y",Table1[[#This Row],[Asset Class]]="Local","")</f>
        <v/>
      </c>
      <c r="Q1270" s="99" t="str" cm="1">
        <f t="array" ref="Q1270">_xlfn.IFS(Table1[[#This Row],[Asset Class]]&lt;&gt;"Local","y",Q$11=$E1270,"y",Table1[[#This Row],[Asset Class]]="Local","")</f>
        <v>y</v>
      </c>
      <c r="R1270" s="99" t="str" cm="1">
        <f t="array" ref="R1270">_xlfn.IFS(Table1[[#This Row],[Asset Class]]&lt;&gt;"Local","y",R$11=$E1270,"y",Table1[[#This Row],[Asset Class]]="Local","")</f>
        <v/>
      </c>
      <c r="S1270" s="358" t="str" cm="1">
        <f t="array" ref="S1270">_xlfn.IFS(Table1[[#This Row],[Asset Class]]&lt;&gt;"Local","y",S$11=$E1270,"y",Table1[[#This Row],[Asset Class]]="Local","")</f>
        <v/>
      </c>
      <c r="U1270" s="109" t="str">
        <f>IF(Table1[[#This Row],[Asset Class]]&lt;&gt;"Local",0.25,IF(P1270="y",1,""))</f>
        <v/>
      </c>
      <c r="V1270" s="435">
        <f>IF(Table1[[#This Row],[Asset Class]]&lt;&gt;"Local",0.25,IF(Q1270="y",1,""))</f>
        <v>1</v>
      </c>
      <c r="W1270" s="435" t="str">
        <f>IF(Table1[[#This Row],[Asset Class]]&lt;&gt;"Local",0.25,IF(R1270="y",1,""))</f>
        <v/>
      </c>
      <c r="X1270" s="435" t="str">
        <f>IF(Table1[[#This Row],[Asset Class]]&lt;&gt;"Local",0.25,IF(S1270="y",1,""))</f>
        <v/>
      </c>
      <c r="Y1270" s="109">
        <f t="shared" si="115"/>
        <v>1</v>
      </c>
      <c r="AA1270" s="274" t="str">
        <f t="shared" si="116"/>
        <v/>
      </c>
      <c r="AB1270" s="275">
        <f t="shared" si="117"/>
        <v>323116</v>
      </c>
      <c r="AC1270" s="275" t="str">
        <f t="shared" si="118"/>
        <v/>
      </c>
      <c r="AD1270" s="275" t="str">
        <f t="shared" si="119"/>
        <v/>
      </c>
      <c r="AE1270" s="276">
        <f t="shared" si="120"/>
        <v>323116</v>
      </c>
    </row>
    <row r="1271" spans="2:31">
      <c r="B1271" s="227" t="s">
        <v>2154</v>
      </c>
      <c r="C1271" s="228" t="s">
        <v>2155</v>
      </c>
      <c r="D1271" s="228" t="s">
        <v>105</v>
      </c>
      <c r="E1271" s="228" t="s">
        <v>113</v>
      </c>
      <c r="F1271" s="258" t="s">
        <v>130</v>
      </c>
      <c r="G1271" s="374">
        <v>0.5</v>
      </c>
      <c r="H1271" s="377">
        <v>74586.347525328107</v>
      </c>
      <c r="I1271" s="382">
        <v>566.28724924743767</v>
      </c>
      <c r="J1271" s="349">
        <f>Table1[[#This Row],[Embellishment Area (m2)]]*Table1[[#This Row],[Construction Unit Rate ($/m)]]*Table1[[#This Row],[Embellishment Area Factor]]</f>
        <v>21118648.785765741</v>
      </c>
      <c r="K1271" s="263">
        <v>149172.69505065621</v>
      </c>
      <c r="L1271" s="354">
        <v>75.676903388107434</v>
      </c>
      <c r="M1271" s="101">
        <f>Table1[[#This Row],[Size of land (m2)]]*Table1[[#This Row],[Land Unit Rate ($/m2)]]</f>
        <v>11288927.631492123</v>
      </c>
      <c r="N1271" s="261">
        <v>2021</v>
      </c>
      <c r="O1271" s="219">
        <f>ROUND(IF(Table1[[#This Row],[Valuation Year]]=2016,(Table1[[#This Row],[Total Construction Cost ($)]]+Table1[[#This Row],[Land Value]])*('General Input Sheet'!$G$38/'General Input Sheet'!$G$43),Table1[[#This Row],[Total Construction Cost ($)]]+Table1[[#This Row],[Land Value]]),0)</f>
        <v>32407576</v>
      </c>
      <c r="P1271" s="139" t="str" cm="1">
        <f t="array" ref="P1271">_xlfn.IFS(Table1[[#This Row],[Asset Class]]&lt;&gt;"Local","y",P$11=$E1271,"y",Table1[[#This Row],[Asset Class]]="Local","")</f>
        <v>y</v>
      </c>
      <c r="Q1271" s="99" t="str" cm="1">
        <f t="array" ref="Q1271">_xlfn.IFS(Table1[[#This Row],[Asset Class]]&lt;&gt;"Local","y",Q$11=$E1271,"y",Table1[[#This Row],[Asset Class]]="Local","")</f>
        <v>y</v>
      </c>
      <c r="R1271" s="99" t="str" cm="1">
        <f t="array" ref="R1271">_xlfn.IFS(Table1[[#This Row],[Asset Class]]&lt;&gt;"Local","y",R$11=$E1271,"y",Table1[[#This Row],[Asset Class]]="Local","")</f>
        <v>y</v>
      </c>
      <c r="S1271" s="358" t="str" cm="1">
        <f t="array" ref="S1271">_xlfn.IFS(Table1[[#This Row],[Asset Class]]&lt;&gt;"Local","y",S$11=$E1271,"y",Table1[[#This Row],[Asset Class]]="Local","")</f>
        <v>y</v>
      </c>
      <c r="U1271" s="109">
        <f>IF(Table1[[#This Row],[Asset Class]]&lt;&gt;"Local",0.25,IF(P1271="y",1,""))</f>
        <v>0.25</v>
      </c>
      <c r="V1271" s="435">
        <f>IF(Table1[[#This Row],[Asset Class]]&lt;&gt;"Local",0.25,IF(Q1271="y",1,""))</f>
        <v>0.25</v>
      </c>
      <c r="W1271" s="435">
        <f>IF(Table1[[#This Row],[Asset Class]]&lt;&gt;"Local",0.25,IF(R1271="y",1,""))</f>
        <v>0.25</v>
      </c>
      <c r="X1271" s="435">
        <f>IF(Table1[[#This Row],[Asset Class]]&lt;&gt;"Local",0.25,IF(S1271="y",1,""))</f>
        <v>0.25</v>
      </c>
      <c r="Y1271" s="109">
        <f t="shared" si="115"/>
        <v>1</v>
      </c>
      <c r="AA1271" s="274">
        <f t="shared" si="116"/>
        <v>8101894</v>
      </c>
      <c r="AB1271" s="275">
        <f t="shared" si="117"/>
        <v>8101894</v>
      </c>
      <c r="AC1271" s="275">
        <f t="shared" si="118"/>
        <v>8101894</v>
      </c>
      <c r="AD1271" s="275">
        <f t="shared" si="119"/>
        <v>8101894</v>
      </c>
      <c r="AE1271" s="276">
        <f t="shared" si="120"/>
        <v>32407576</v>
      </c>
    </row>
    <row r="1272" spans="2:31">
      <c r="B1272" s="227" t="s">
        <v>2154</v>
      </c>
      <c r="C1272" s="228" t="s">
        <v>2156</v>
      </c>
      <c r="D1272" s="228" t="s">
        <v>105</v>
      </c>
      <c r="E1272" s="228" t="s">
        <v>113</v>
      </c>
      <c r="F1272" s="258" t="s">
        <v>130</v>
      </c>
      <c r="G1272" s="374">
        <v>0.5</v>
      </c>
      <c r="H1272" s="377">
        <v>18365.310832883733</v>
      </c>
      <c r="I1272" s="382">
        <v>566.28724924743767</v>
      </c>
      <c r="J1272" s="349">
        <f>Table1[[#This Row],[Embellishment Area (m2)]]*Table1[[#This Row],[Construction Unit Rate ($/m)]]*Table1[[#This Row],[Embellishment Area Factor]]</f>
        <v>5200020.6765639493</v>
      </c>
      <c r="K1272" s="263">
        <v>36730.621665767467</v>
      </c>
      <c r="L1272" s="354">
        <v>75.676903388107434</v>
      </c>
      <c r="M1272" s="101">
        <f>Table1[[#This Row],[Size of land (m2)]]*Table1[[#This Row],[Land Unit Rate ($/m2)]]</f>
        <v>2779659.7071854104</v>
      </c>
      <c r="N1272" s="261">
        <v>2021</v>
      </c>
      <c r="O1272" s="219">
        <f>ROUND(IF(Table1[[#This Row],[Valuation Year]]=2016,(Table1[[#This Row],[Total Construction Cost ($)]]+Table1[[#This Row],[Land Value]])*('General Input Sheet'!$G$38/'General Input Sheet'!$G$43),Table1[[#This Row],[Total Construction Cost ($)]]+Table1[[#This Row],[Land Value]]),0)</f>
        <v>7979680</v>
      </c>
      <c r="P1272" s="139" t="str" cm="1">
        <f t="array" ref="P1272">_xlfn.IFS(Table1[[#This Row],[Asset Class]]&lt;&gt;"Local","y",P$11=$E1272,"y",Table1[[#This Row],[Asset Class]]="Local","")</f>
        <v>y</v>
      </c>
      <c r="Q1272" s="99" t="str" cm="1">
        <f t="array" ref="Q1272">_xlfn.IFS(Table1[[#This Row],[Asset Class]]&lt;&gt;"Local","y",Q$11=$E1272,"y",Table1[[#This Row],[Asset Class]]="Local","")</f>
        <v>y</v>
      </c>
      <c r="R1272" s="99" t="str" cm="1">
        <f t="array" ref="R1272">_xlfn.IFS(Table1[[#This Row],[Asset Class]]&lt;&gt;"Local","y",R$11=$E1272,"y",Table1[[#This Row],[Asset Class]]="Local","")</f>
        <v>y</v>
      </c>
      <c r="S1272" s="358" t="str" cm="1">
        <f t="array" ref="S1272">_xlfn.IFS(Table1[[#This Row],[Asset Class]]&lt;&gt;"Local","y",S$11=$E1272,"y",Table1[[#This Row],[Asset Class]]="Local","")</f>
        <v>y</v>
      </c>
      <c r="U1272" s="109">
        <f>IF(Table1[[#This Row],[Asset Class]]&lt;&gt;"Local",0.25,IF(P1272="y",1,""))</f>
        <v>0.25</v>
      </c>
      <c r="V1272" s="435">
        <f>IF(Table1[[#This Row],[Asset Class]]&lt;&gt;"Local",0.25,IF(Q1272="y",1,""))</f>
        <v>0.25</v>
      </c>
      <c r="W1272" s="435">
        <f>IF(Table1[[#This Row],[Asset Class]]&lt;&gt;"Local",0.25,IF(R1272="y",1,""))</f>
        <v>0.25</v>
      </c>
      <c r="X1272" s="435">
        <f>IF(Table1[[#This Row],[Asset Class]]&lt;&gt;"Local",0.25,IF(S1272="y",1,""))</f>
        <v>0.25</v>
      </c>
      <c r="Y1272" s="109">
        <f t="shared" si="115"/>
        <v>1</v>
      </c>
      <c r="AA1272" s="274">
        <f t="shared" si="116"/>
        <v>1994920</v>
      </c>
      <c r="AB1272" s="275">
        <f t="shared" si="117"/>
        <v>1994920</v>
      </c>
      <c r="AC1272" s="275">
        <f t="shared" si="118"/>
        <v>1994920</v>
      </c>
      <c r="AD1272" s="275">
        <f t="shared" si="119"/>
        <v>1994920</v>
      </c>
      <c r="AE1272" s="276">
        <f t="shared" si="120"/>
        <v>7979680</v>
      </c>
    </row>
    <row r="1273" spans="2:31">
      <c r="B1273" s="227" t="s">
        <v>2157</v>
      </c>
      <c r="C1273" s="228" t="s">
        <v>2158</v>
      </c>
      <c r="D1273" s="228" t="s">
        <v>110</v>
      </c>
      <c r="E1273" s="228" t="s">
        <v>101</v>
      </c>
      <c r="F1273" s="258" t="s">
        <v>102</v>
      </c>
      <c r="G1273" s="374">
        <v>0.5</v>
      </c>
      <c r="H1273" s="377">
        <v>5599.3399016467047</v>
      </c>
      <c r="I1273" s="382">
        <v>143.96305955739601</v>
      </c>
      <c r="J1273" s="349">
        <f>Table1[[#This Row],[Embellishment Area (m2)]]*Table1[[#This Row],[Construction Unit Rate ($/m)]]*Table1[[#This Row],[Embellishment Area Factor]]</f>
        <v>403049.0518714342</v>
      </c>
      <c r="K1273" s="263">
        <v>11198.679803293409</v>
      </c>
      <c r="L1273" s="354">
        <v>39.027494808321961</v>
      </c>
      <c r="M1273" s="101">
        <f>Table1[[#This Row],[Size of land (m2)]]*Table1[[#This Row],[Land Unit Rate ($/m2)]]</f>
        <v>437056.41788309353</v>
      </c>
      <c r="N1273" s="261">
        <v>2021</v>
      </c>
      <c r="O1273" s="219">
        <f>ROUND(IF(Table1[[#This Row],[Valuation Year]]=2016,(Table1[[#This Row],[Total Construction Cost ($)]]+Table1[[#This Row],[Land Value]])*('General Input Sheet'!$G$38/'General Input Sheet'!$G$43),Table1[[#This Row],[Total Construction Cost ($)]]+Table1[[#This Row],[Land Value]]),0)</f>
        <v>840105</v>
      </c>
      <c r="P1273" s="139" t="str" cm="1">
        <f t="array" ref="P1273">_xlfn.IFS(Table1[[#This Row],[Asset Class]]&lt;&gt;"Local","y",P$11=$E1273,"y",Table1[[#This Row],[Asset Class]]="Local","")</f>
        <v/>
      </c>
      <c r="Q1273" s="99" t="str" cm="1">
        <f t="array" ref="Q1273">_xlfn.IFS(Table1[[#This Row],[Asset Class]]&lt;&gt;"Local","y",Q$11=$E1273,"y",Table1[[#This Row],[Asset Class]]="Local","")</f>
        <v/>
      </c>
      <c r="R1273" s="99" t="str" cm="1">
        <f t="array" ref="R1273">_xlfn.IFS(Table1[[#This Row],[Asset Class]]&lt;&gt;"Local","y",R$11=$E1273,"y",Table1[[#This Row],[Asset Class]]="Local","")</f>
        <v>y</v>
      </c>
      <c r="S1273" s="358" t="str" cm="1">
        <f t="array" ref="S1273">_xlfn.IFS(Table1[[#This Row],[Asset Class]]&lt;&gt;"Local","y",S$11=$E1273,"y",Table1[[#This Row],[Asset Class]]="Local","")</f>
        <v/>
      </c>
      <c r="U1273" s="109" t="str">
        <f>IF(Table1[[#This Row],[Asset Class]]&lt;&gt;"Local",0.25,IF(P1273="y",1,""))</f>
        <v/>
      </c>
      <c r="V1273" s="435" t="str">
        <f>IF(Table1[[#This Row],[Asset Class]]&lt;&gt;"Local",0.25,IF(Q1273="y",1,""))</f>
        <v/>
      </c>
      <c r="W1273" s="435">
        <f>IF(Table1[[#This Row],[Asset Class]]&lt;&gt;"Local",0.25,IF(R1273="y",1,""))</f>
        <v>1</v>
      </c>
      <c r="X1273" s="435" t="str">
        <f>IF(Table1[[#This Row],[Asset Class]]&lt;&gt;"Local",0.25,IF(S1273="y",1,""))</f>
        <v/>
      </c>
      <c r="Y1273" s="109">
        <f t="shared" si="115"/>
        <v>1</v>
      </c>
      <c r="AA1273" s="274" t="str">
        <f t="shared" si="116"/>
        <v/>
      </c>
      <c r="AB1273" s="275" t="str">
        <f t="shared" si="117"/>
        <v/>
      </c>
      <c r="AC1273" s="275">
        <f t="shared" si="118"/>
        <v>840105</v>
      </c>
      <c r="AD1273" s="275" t="str">
        <f t="shared" si="119"/>
        <v/>
      </c>
      <c r="AE1273" s="276">
        <f t="shared" si="120"/>
        <v>840105</v>
      </c>
    </row>
    <row r="1274" spans="2:31">
      <c r="B1274" s="227" t="s">
        <v>2159</v>
      </c>
      <c r="C1274" s="228" t="s">
        <v>2160</v>
      </c>
      <c r="D1274" s="228" t="s">
        <v>110</v>
      </c>
      <c r="E1274" s="228" t="s">
        <v>101</v>
      </c>
      <c r="F1274" s="258" t="s">
        <v>102</v>
      </c>
      <c r="G1274" s="374">
        <v>0.5</v>
      </c>
      <c r="H1274" s="377">
        <v>3545.9357884197698</v>
      </c>
      <c r="I1274" s="382">
        <v>143.96305955739601</v>
      </c>
      <c r="J1274" s="349">
        <f>Table1[[#This Row],[Embellishment Area (m2)]]*Table1[[#This Row],[Construction Unit Rate ($/m)]]*Table1[[#This Row],[Embellishment Area Factor]]</f>
        <v>255241.88254748864</v>
      </c>
      <c r="K1274" s="263">
        <v>0</v>
      </c>
      <c r="L1274" s="354">
        <v>39.027494808321961</v>
      </c>
      <c r="M1274" s="101">
        <f>Table1[[#This Row],[Size of land (m2)]]*Table1[[#This Row],[Land Unit Rate ($/m2)]]</f>
        <v>0</v>
      </c>
      <c r="N1274" s="261">
        <v>2021</v>
      </c>
      <c r="O1274" s="219">
        <f>ROUND(IF(Table1[[#This Row],[Valuation Year]]=2016,(Table1[[#This Row],[Total Construction Cost ($)]]+Table1[[#This Row],[Land Value]])*('General Input Sheet'!$G$38/'General Input Sheet'!$G$43),Table1[[#This Row],[Total Construction Cost ($)]]+Table1[[#This Row],[Land Value]]),0)</f>
        <v>255242</v>
      </c>
      <c r="P1274" s="139" t="str" cm="1">
        <f t="array" ref="P1274">_xlfn.IFS(Table1[[#This Row],[Asset Class]]&lt;&gt;"Local","y",P$11=$E1274,"y",Table1[[#This Row],[Asset Class]]="Local","")</f>
        <v/>
      </c>
      <c r="Q1274" s="99" t="str" cm="1">
        <f t="array" ref="Q1274">_xlfn.IFS(Table1[[#This Row],[Asset Class]]&lt;&gt;"Local","y",Q$11=$E1274,"y",Table1[[#This Row],[Asset Class]]="Local","")</f>
        <v/>
      </c>
      <c r="R1274" s="99" t="str" cm="1">
        <f t="array" ref="R1274">_xlfn.IFS(Table1[[#This Row],[Asset Class]]&lt;&gt;"Local","y",R$11=$E1274,"y",Table1[[#This Row],[Asset Class]]="Local","")</f>
        <v>y</v>
      </c>
      <c r="S1274" s="358" t="str" cm="1">
        <f t="array" ref="S1274">_xlfn.IFS(Table1[[#This Row],[Asset Class]]&lt;&gt;"Local","y",S$11=$E1274,"y",Table1[[#This Row],[Asset Class]]="Local","")</f>
        <v/>
      </c>
      <c r="U1274" s="109" t="str">
        <f>IF(Table1[[#This Row],[Asset Class]]&lt;&gt;"Local",0.25,IF(P1274="y",1,""))</f>
        <v/>
      </c>
      <c r="V1274" s="435" t="str">
        <f>IF(Table1[[#This Row],[Asset Class]]&lt;&gt;"Local",0.25,IF(Q1274="y",1,""))</f>
        <v/>
      </c>
      <c r="W1274" s="435">
        <f>IF(Table1[[#This Row],[Asset Class]]&lt;&gt;"Local",0.25,IF(R1274="y",1,""))</f>
        <v>1</v>
      </c>
      <c r="X1274" s="435" t="str">
        <f>IF(Table1[[#This Row],[Asset Class]]&lt;&gt;"Local",0.25,IF(S1274="y",1,""))</f>
        <v/>
      </c>
      <c r="Y1274" s="109">
        <f t="shared" si="115"/>
        <v>1</v>
      </c>
      <c r="AA1274" s="274" t="str">
        <f t="shared" si="116"/>
        <v/>
      </c>
      <c r="AB1274" s="275" t="str">
        <f t="shared" si="117"/>
        <v/>
      </c>
      <c r="AC1274" s="275">
        <f t="shared" si="118"/>
        <v>255242</v>
      </c>
      <c r="AD1274" s="275" t="str">
        <f t="shared" si="119"/>
        <v/>
      </c>
      <c r="AE1274" s="276">
        <f t="shared" si="120"/>
        <v>255242</v>
      </c>
    </row>
    <row r="1275" spans="2:31">
      <c r="B1275" s="227" t="s">
        <v>2161</v>
      </c>
      <c r="C1275" s="228" t="s">
        <v>2162</v>
      </c>
      <c r="D1275" s="228" t="s">
        <v>110</v>
      </c>
      <c r="E1275" s="228" t="s">
        <v>113</v>
      </c>
      <c r="F1275" s="258" t="s">
        <v>102</v>
      </c>
      <c r="G1275" s="374">
        <v>0.5</v>
      </c>
      <c r="H1275" s="377">
        <v>2072.5375291258142</v>
      </c>
      <c r="I1275" s="382">
        <v>77.371645491830151</v>
      </c>
      <c r="J1275" s="349">
        <f>Table1[[#This Row],[Embellishment Area (m2)]]*Table1[[#This Row],[Construction Unit Rate ($/m)]]*Table1[[#This Row],[Embellishment Area Factor]]</f>
        <v>80177.819486018052</v>
      </c>
      <c r="K1275" s="263">
        <v>4145.0750582516284</v>
      </c>
      <c r="L1275" s="354">
        <v>51.919695325664051</v>
      </c>
      <c r="M1275" s="101">
        <f>Table1[[#This Row],[Size of land (m2)]]*Table1[[#This Row],[Land Unit Rate ($/m2)]]</f>
        <v>215211.03412643372</v>
      </c>
      <c r="N1275" s="261">
        <v>2021</v>
      </c>
      <c r="O1275" s="219">
        <f>ROUND(IF(Table1[[#This Row],[Valuation Year]]=2016,(Table1[[#This Row],[Total Construction Cost ($)]]+Table1[[#This Row],[Land Value]])*('General Input Sheet'!$G$38/'General Input Sheet'!$G$43),Table1[[#This Row],[Total Construction Cost ($)]]+Table1[[#This Row],[Land Value]]),0)</f>
        <v>295389</v>
      </c>
      <c r="P1275" s="139" t="str" cm="1">
        <f t="array" ref="P1275">_xlfn.IFS(Table1[[#This Row],[Asset Class]]&lt;&gt;"Local","y",P$11=$E1275,"y",Table1[[#This Row],[Asset Class]]="Local","")</f>
        <v/>
      </c>
      <c r="Q1275" s="99" t="str" cm="1">
        <f t="array" ref="Q1275">_xlfn.IFS(Table1[[#This Row],[Asset Class]]&lt;&gt;"Local","y",Q$11=$E1275,"y",Table1[[#This Row],[Asset Class]]="Local","")</f>
        <v/>
      </c>
      <c r="R1275" s="99" t="str" cm="1">
        <f t="array" ref="R1275">_xlfn.IFS(Table1[[#This Row],[Asset Class]]&lt;&gt;"Local","y",R$11=$E1275,"y",Table1[[#This Row],[Asset Class]]="Local","")</f>
        <v/>
      </c>
      <c r="S1275" s="358" t="str" cm="1">
        <f t="array" ref="S1275">_xlfn.IFS(Table1[[#This Row],[Asset Class]]&lt;&gt;"Local","y",S$11=$E1275,"y",Table1[[#This Row],[Asset Class]]="Local","")</f>
        <v>y</v>
      </c>
      <c r="U1275" s="109" t="str">
        <f>IF(Table1[[#This Row],[Asset Class]]&lt;&gt;"Local",0.25,IF(P1275="y",1,""))</f>
        <v/>
      </c>
      <c r="V1275" s="435" t="str">
        <f>IF(Table1[[#This Row],[Asset Class]]&lt;&gt;"Local",0.25,IF(Q1275="y",1,""))</f>
        <v/>
      </c>
      <c r="W1275" s="435" t="str">
        <f>IF(Table1[[#This Row],[Asset Class]]&lt;&gt;"Local",0.25,IF(R1275="y",1,""))</f>
        <v/>
      </c>
      <c r="X1275" s="435">
        <f>IF(Table1[[#This Row],[Asset Class]]&lt;&gt;"Local",0.25,IF(S1275="y",1,""))</f>
        <v>1</v>
      </c>
      <c r="Y1275" s="109">
        <f t="shared" si="115"/>
        <v>1</v>
      </c>
      <c r="AA1275" s="274" t="str">
        <f t="shared" si="116"/>
        <v/>
      </c>
      <c r="AB1275" s="275" t="str">
        <f t="shared" si="117"/>
        <v/>
      </c>
      <c r="AC1275" s="275" t="str">
        <f t="shared" si="118"/>
        <v/>
      </c>
      <c r="AD1275" s="275">
        <f t="shared" si="119"/>
        <v>295389</v>
      </c>
      <c r="AE1275" s="276">
        <f t="shared" si="120"/>
        <v>295389</v>
      </c>
    </row>
    <row r="1276" spans="2:31">
      <c r="B1276" s="227" t="s">
        <v>2163</v>
      </c>
      <c r="C1276" s="228" t="s">
        <v>2164</v>
      </c>
      <c r="D1276" s="228" t="s">
        <v>105</v>
      </c>
      <c r="E1276" s="228" t="s">
        <v>142</v>
      </c>
      <c r="F1276" s="258" t="s">
        <v>102</v>
      </c>
      <c r="G1276" s="374">
        <v>0.5</v>
      </c>
      <c r="H1276" s="377">
        <v>1722.4261909071006</v>
      </c>
      <c r="I1276" s="382">
        <v>406.79298511948269</v>
      </c>
      <c r="J1276" s="349">
        <f>Table1[[#This Row],[Embellishment Area (m2)]]*Table1[[#This Row],[Construction Unit Rate ($/m)]]*Table1[[#This Row],[Embellishment Area Factor]]</f>
        <v>350335.44592353969</v>
      </c>
      <c r="K1276" s="263">
        <v>3444.8523818142012</v>
      </c>
      <c r="L1276" s="354">
        <v>77.249060510664719</v>
      </c>
      <c r="M1276" s="101">
        <f>Table1[[#This Row],[Size of land (m2)]]*Table1[[#This Row],[Land Unit Rate ($/m2)]]</f>
        <v>266111.6100930727</v>
      </c>
      <c r="N1276" s="261">
        <v>2021</v>
      </c>
      <c r="O1276" s="219">
        <f>ROUND(IF(Table1[[#This Row],[Valuation Year]]=2016,(Table1[[#This Row],[Total Construction Cost ($)]]+Table1[[#This Row],[Land Value]])*('General Input Sheet'!$G$38/'General Input Sheet'!$G$43),Table1[[#This Row],[Total Construction Cost ($)]]+Table1[[#This Row],[Land Value]]),0)</f>
        <v>616447</v>
      </c>
      <c r="P1276" s="139" t="str" cm="1">
        <f t="array" ref="P1276">_xlfn.IFS(Table1[[#This Row],[Asset Class]]&lt;&gt;"Local","y",P$11=$E1276,"y",Table1[[#This Row],[Asset Class]]="Local","")</f>
        <v>y</v>
      </c>
      <c r="Q1276" s="99" t="str" cm="1">
        <f t="array" ref="Q1276">_xlfn.IFS(Table1[[#This Row],[Asset Class]]&lt;&gt;"Local","y",Q$11=$E1276,"y",Table1[[#This Row],[Asset Class]]="Local","")</f>
        <v>y</v>
      </c>
      <c r="R1276" s="99" t="str" cm="1">
        <f t="array" ref="R1276">_xlfn.IFS(Table1[[#This Row],[Asset Class]]&lt;&gt;"Local","y",R$11=$E1276,"y",Table1[[#This Row],[Asset Class]]="Local","")</f>
        <v>y</v>
      </c>
      <c r="S1276" s="358" t="str" cm="1">
        <f t="array" ref="S1276">_xlfn.IFS(Table1[[#This Row],[Asset Class]]&lt;&gt;"Local","y",S$11=$E1276,"y",Table1[[#This Row],[Asset Class]]="Local","")</f>
        <v>y</v>
      </c>
      <c r="U1276" s="109">
        <f>IF(Table1[[#This Row],[Asset Class]]&lt;&gt;"Local",0.25,IF(P1276="y",1,""))</f>
        <v>0.25</v>
      </c>
      <c r="V1276" s="435">
        <f>IF(Table1[[#This Row],[Asset Class]]&lt;&gt;"Local",0.25,IF(Q1276="y",1,""))</f>
        <v>0.25</v>
      </c>
      <c r="W1276" s="435">
        <f>IF(Table1[[#This Row],[Asset Class]]&lt;&gt;"Local",0.25,IF(R1276="y",1,""))</f>
        <v>0.25</v>
      </c>
      <c r="X1276" s="435">
        <f>IF(Table1[[#This Row],[Asset Class]]&lt;&gt;"Local",0.25,IF(S1276="y",1,""))</f>
        <v>0.25</v>
      </c>
      <c r="Y1276" s="109">
        <f t="shared" si="115"/>
        <v>1</v>
      </c>
      <c r="AA1276" s="274">
        <f t="shared" si="116"/>
        <v>154111.75</v>
      </c>
      <c r="AB1276" s="275">
        <f t="shared" si="117"/>
        <v>154111.75</v>
      </c>
      <c r="AC1276" s="275">
        <f t="shared" si="118"/>
        <v>154111.75</v>
      </c>
      <c r="AD1276" s="275">
        <f t="shared" si="119"/>
        <v>154111.75</v>
      </c>
      <c r="AE1276" s="276">
        <f t="shared" si="120"/>
        <v>616447</v>
      </c>
    </row>
    <row r="1277" spans="2:31">
      <c r="B1277" s="227" t="s">
        <v>2163</v>
      </c>
      <c r="C1277" s="228" t="s">
        <v>2165</v>
      </c>
      <c r="D1277" s="228" t="s">
        <v>105</v>
      </c>
      <c r="E1277" s="228" t="s">
        <v>142</v>
      </c>
      <c r="F1277" s="258" t="s">
        <v>130</v>
      </c>
      <c r="G1277" s="374">
        <v>0.5</v>
      </c>
      <c r="H1277" s="377">
        <v>39955.225809382573</v>
      </c>
      <c r="I1277" s="382">
        <v>406.79298511948269</v>
      </c>
      <c r="J1277" s="349">
        <f>Table1[[#This Row],[Embellishment Area (m2)]]*Table1[[#This Row],[Construction Unit Rate ($/m)]]*Table1[[#This Row],[Embellishment Area Factor]]</f>
        <v>8126752.7890608683</v>
      </c>
      <c r="K1277" s="263">
        <v>79910.451618765146</v>
      </c>
      <c r="L1277" s="354">
        <v>77.249060510664719</v>
      </c>
      <c r="M1277" s="101">
        <f>Table1[[#This Row],[Size of land (m2)]]*Table1[[#This Row],[Land Unit Rate ($/m2)]]</f>
        <v>6173007.3125325339</v>
      </c>
      <c r="N1277" s="261">
        <v>2021</v>
      </c>
      <c r="O1277" s="219">
        <f>ROUND(IF(Table1[[#This Row],[Valuation Year]]=2016,(Table1[[#This Row],[Total Construction Cost ($)]]+Table1[[#This Row],[Land Value]])*('General Input Sheet'!$G$38/'General Input Sheet'!$G$43),Table1[[#This Row],[Total Construction Cost ($)]]+Table1[[#This Row],[Land Value]]),0)</f>
        <v>14299760</v>
      </c>
      <c r="P1277" s="139" t="str" cm="1">
        <f t="array" ref="P1277">_xlfn.IFS(Table1[[#This Row],[Asset Class]]&lt;&gt;"Local","y",P$11=$E1277,"y",Table1[[#This Row],[Asset Class]]="Local","")</f>
        <v>y</v>
      </c>
      <c r="Q1277" s="99" t="str" cm="1">
        <f t="array" ref="Q1277">_xlfn.IFS(Table1[[#This Row],[Asset Class]]&lt;&gt;"Local","y",Q$11=$E1277,"y",Table1[[#This Row],[Asset Class]]="Local","")</f>
        <v>y</v>
      </c>
      <c r="R1277" s="99" t="str" cm="1">
        <f t="array" ref="R1277">_xlfn.IFS(Table1[[#This Row],[Asset Class]]&lt;&gt;"Local","y",R$11=$E1277,"y",Table1[[#This Row],[Asset Class]]="Local","")</f>
        <v>y</v>
      </c>
      <c r="S1277" s="358" t="str" cm="1">
        <f t="array" ref="S1277">_xlfn.IFS(Table1[[#This Row],[Asset Class]]&lt;&gt;"Local","y",S$11=$E1277,"y",Table1[[#This Row],[Asset Class]]="Local","")</f>
        <v>y</v>
      </c>
      <c r="U1277" s="109">
        <f>IF(Table1[[#This Row],[Asset Class]]&lt;&gt;"Local",0.25,IF(P1277="y",1,""))</f>
        <v>0.25</v>
      </c>
      <c r="V1277" s="435">
        <f>IF(Table1[[#This Row],[Asset Class]]&lt;&gt;"Local",0.25,IF(Q1277="y",1,""))</f>
        <v>0.25</v>
      </c>
      <c r="W1277" s="435">
        <f>IF(Table1[[#This Row],[Asset Class]]&lt;&gt;"Local",0.25,IF(R1277="y",1,""))</f>
        <v>0.25</v>
      </c>
      <c r="X1277" s="435">
        <f>IF(Table1[[#This Row],[Asset Class]]&lt;&gt;"Local",0.25,IF(S1277="y",1,""))</f>
        <v>0.25</v>
      </c>
      <c r="Y1277" s="109">
        <f t="shared" si="115"/>
        <v>1</v>
      </c>
      <c r="AA1277" s="274">
        <f t="shared" si="116"/>
        <v>3574940</v>
      </c>
      <c r="AB1277" s="275">
        <f t="shared" si="117"/>
        <v>3574940</v>
      </c>
      <c r="AC1277" s="275">
        <f t="shared" si="118"/>
        <v>3574940</v>
      </c>
      <c r="AD1277" s="275">
        <f t="shared" si="119"/>
        <v>3574940</v>
      </c>
      <c r="AE1277" s="276">
        <f t="shared" si="120"/>
        <v>14299760</v>
      </c>
    </row>
    <row r="1278" spans="2:31">
      <c r="B1278" s="227" t="s">
        <v>2163</v>
      </c>
      <c r="C1278" s="228" t="s">
        <v>2166</v>
      </c>
      <c r="D1278" s="228" t="s">
        <v>105</v>
      </c>
      <c r="E1278" s="228" t="s">
        <v>142</v>
      </c>
      <c r="F1278" s="258" t="s">
        <v>135</v>
      </c>
      <c r="G1278" s="374">
        <v>0.5</v>
      </c>
      <c r="H1278" s="377">
        <v>43654.833024035535</v>
      </c>
      <c r="I1278" s="382">
        <v>406.79298511948269</v>
      </c>
      <c r="J1278" s="349">
        <f>Table1[[#This Row],[Embellishment Area (m2)]]*Table1[[#This Row],[Construction Unit Rate ($/m)]]*Table1[[#This Row],[Embellishment Area Factor]]</f>
        <v>8879239.9203699939</v>
      </c>
      <c r="K1278" s="263">
        <v>87309.666048071071</v>
      </c>
      <c r="L1278" s="354">
        <v>77.249060510664719</v>
      </c>
      <c r="M1278" s="101">
        <f>Table1[[#This Row],[Size of land (m2)]]*Table1[[#This Row],[Land Unit Rate ($/m2)]]</f>
        <v>6744589.6757133715</v>
      </c>
      <c r="N1278" s="261">
        <v>2021</v>
      </c>
      <c r="O1278" s="219">
        <f>ROUND(IF(Table1[[#This Row],[Valuation Year]]=2016,(Table1[[#This Row],[Total Construction Cost ($)]]+Table1[[#This Row],[Land Value]])*('General Input Sheet'!$G$38/'General Input Sheet'!$G$43),Table1[[#This Row],[Total Construction Cost ($)]]+Table1[[#This Row],[Land Value]]),0)</f>
        <v>15623830</v>
      </c>
      <c r="P1278" s="139" t="str" cm="1">
        <f t="array" ref="P1278">_xlfn.IFS(Table1[[#This Row],[Asset Class]]&lt;&gt;"Local","y",P$11=$E1278,"y",Table1[[#This Row],[Asset Class]]="Local","")</f>
        <v>y</v>
      </c>
      <c r="Q1278" s="99" t="str" cm="1">
        <f t="array" ref="Q1278">_xlfn.IFS(Table1[[#This Row],[Asset Class]]&lt;&gt;"Local","y",Q$11=$E1278,"y",Table1[[#This Row],[Asset Class]]="Local","")</f>
        <v>y</v>
      </c>
      <c r="R1278" s="99" t="str" cm="1">
        <f t="array" ref="R1278">_xlfn.IFS(Table1[[#This Row],[Asset Class]]&lt;&gt;"Local","y",R$11=$E1278,"y",Table1[[#This Row],[Asset Class]]="Local","")</f>
        <v>y</v>
      </c>
      <c r="S1278" s="358" t="str" cm="1">
        <f t="array" ref="S1278">_xlfn.IFS(Table1[[#This Row],[Asset Class]]&lt;&gt;"Local","y",S$11=$E1278,"y",Table1[[#This Row],[Asset Class]]="Local","")</f>
        <v>y</v>
      </c>
      <c r="U1278" s="109">
        <f>IF(Table1[[#This Row],[Asset Class]]&lt;&gt;"Local",0.25,IF(P1278="y",1,""))</f>
        <v>0.25</v>
      </c>
      <c r="V1278" s="435">
        <f>IF(Table1[[#This Row],[Asset Class]]&lt;&gt;"Local",0.25,IF(Q1278="y",1,""))</f>
        <v>0.25</v>
      </c>
      <c r="W1278" s="435">
        <f>IF(Table1[[#This Row],[Asset Class]]&lt;&gt;"Local",0.25,IF(R1278="y",1,""))</f>
        <v>0.25</v>
      </c>
      <c r="X1278" s="435">
        <f>IF(Table1[[#This Row],[Asset Class]]&lt;&gt;"Local",0.25,IF(S1278="y",1,""))</f>
        <v>0.25</v>
      </c>
      <c r="Y1278" s="109">
        <f t="shared" si="115"/>
        <v>1</v>
      </c>
      <c r="AA1278" s="274">
        <f t="shared" si="116"/>
        <v>3905957.5</v>
      </c>
      <c r="AB1278" s="275">
        <f t="shared" si="117"/>
        <v>3905957.5</v>
      </c>
      <c r="AC1278" s="275">
        <f t="shared" si="118"/>
        <v>3905957.5</v>
      </c>
      <c r="AD1278" s="275">
        <f t="shared" si="119"/>
        <v>3905957.5</v>
      </c>
      <c r="AE1278" s="276">
        <f t="shared" si="120"/>
        <v>15623830</v>
      </c>
    </row>
    <row r="1279" spans="2:31">
      <c r="B1279" s="227" t="s">
        <v>2163</v>
      </c>
      <c r="C1279" s="228" t="s">
        <v>2167</v>
      </c>
      <c r="D1279" s="228" t="s">
        <v>105</v>
      </c>
      <c r="E1279" s="228" t="s">
        <v>142</v>
      </c>
      <c r="F1279" s="258" t="s">
        <v>102</v>
      </c>
      <c r="G1279" s="374">
        <v>0.5</v>
      </c>
      <c r="H1279" s="377">
        <v>413946.81746695359</v>
      </c>
      <c r="I1279" s="382">
        <v>406.79298511948269</v>
      </c>
      <c r="J1279" s="349">
        <f>Table1[[#This Row],[Embellishment Area (m2)]]*Table1[[#This Row],[Construction Unit Rate ($/m)]]*Table1[[#This Row],[Embellishment Area Factor]]</f>
        <v>84195330.779045835</v>
      </c>
      <c r="K1279" s="263">
        <v>827893.63493390719</v>
      </c>
      <c r="L1279" s="354">
        <v>77.249060510664719</v>
      </c>
      <c r="M1279" s="101">
        <f>Table1[[#This Row],[Size of land (m2)]]*Table1[[#This Row],[Land Unit Rate ($/m2)]]</f>
        <v>63954005.501403563</v>
      </c>
      <c r="N1279" s="261">
        <v>2021</v>
      </c>
      <c r="O1279" s="219">
        <f>ROUND(IF(Table1[[#This Row],[Valuation Year]]=2016,(Table1[[#This Row],[Total Construction Cost ($)]]+Table1[[#This Row],[Land Value]])*('General Input Sheet'!$G$38/'General Input Sheet'!$G$43),Table1[[#This Row],[Total Construction Cost ($)]]+Table1[[#This Row],[Land Value]]),0)</f>
        <v>148149336</v>
      </c>
      <c r="P1279" s="139" t="str" cm="1">
        <f t="array" ref="P1279">_xlfn.IFS(Table1[[#This Row],[Asset Class]]&lt;&gt;"Local","y",P$11=$E1279,"y",Table1[[#This Row],[Asset Class]]="Local","")</f>
        <v>y</v>
      </c>
      <c r="Q1279" s="99" t="str" cm="1">
        <f t="array" ref="Q1279">_xlfn.IFS(Table1[[#This Row],[Asset Class]]&lt;&gt;"Local","y",Q$11=$E1279,"y",Table1[[#This Row],[Asset Class]]="Local","")</f>
        <v>y</v>
      </c>
      <c r="R1279" s="99" t="str" cm="1">
        <f t="array" ref="R1279">_xlfn.IFS(Table1[[#This Row],[Asset Class]]&lt;&gt;"Local","y",R$11=$E1279,"y",Table1[[#This Row],[Asset Class]]="Local","")</f>
        <v>y</v>
      </c>
      <c r="S1279" s="358" t="str" cm="1">
        <f t="array" ref="S1279">_xlfn.IFS(Table1[[#This Row],[Asset Class]]&lt;&gt;"Local","y",S$11=$E1279,"y",Table1[[#This Row],[Asset Class]]="Local","")</f>
        <v>y</v>
      </c>
      <c r="U1279" s="109">
        <f>IF(Table1[[#This Row],[Asset Class]]&lt;&gt;"Local",0.25,IF(P1279="y",1,""))</f>
        <v>0.25</v>
      </c>
      <c r="V1279" s="435">
        <f>IF(Table1[[#This Row],[Asset Class]]&lt;&gt;"Local",0.25,IF(Q1279="y",1,""))</f>
        <v>0.25</v>
      </c>
      <c r="W1279" s="435">
        <f>IF(Table1[[#This Row],[Asset Class]]&lt;&gt;"Local",0.25,IF(R1279="y",1,""))</f>
        <v>0.25</v>
      </c>
      <c r="X1279" s="435">
        <f>IF(Table1[[#This Row],[Asset Class]]&lt;&gt;"Local",0.25,IF(S1279="y",1,""))</f>
        <v>0.25</v>
      </c>
      <c r="Y1279" s="109">
        <f t="shared" si="115"/>
        <v>1</v>
      </c>
      <c r="AA1279" s="274">
        <f t="shared" si="116"/>
        <v>37037334</v>
      </c>
      <c r="AB1279" s="275">
        <f t="shared" si="117"/>
        <v>37037334</v>
      </c>
      <c r="AC1279" s="275">
        <f t="shared" si="118"/>
        <v>37037334</v>
      </c>
      <c r="AD1279" s="275">
        <f t="shared" si="119"/>
        <v>37037334</v>
      </c>
      <c r="AE1279" s="276">
        <f t="shared" si="120"/>
        <v>148149336</v>
      </c>
    </row>
    <row r="1280" spans="2:31">
      <c r="B1280" s="227" t="s">
        <v>2168</v>
      </c>
      <c r="C1280" s="228" t="s">
        <v>2169</v>
      </c>
      <c r="D1280" s="228" t="s">
        <v>105</v>
      </c>
      <c r="E1280" s="228" t="s">
        <v>106</v>
      </c>
      <c r="F1280" s="258" t="s">
        <v>691</v>
      </c>
      <c r="G1280" s="374">
        <v>0.5</v>
      </c>
      <c r="H1280" s="377">
        <v>5908.1236644007504</v>
      </c>
      <c r="I1280" s="382">
        <v>295.91815694928124</v>
      </c>
      <c r="J1280" s="349">
        <f>Table1[[#This Row],[Embellishment Area (m2)]]*Table1[[#This Row],[Construction Unit Rate ($/m)]]*Table1[[#This Row],[Embellishment Area Factor]]</f>
        <v>874160.5328989519</v>
      </c>
      <c r="K1280" s="263">
        <v>11816.247328801501</v>
      </c>
      <c r="L1280" s="354">
        <v>157.26221918381682</v>
      </c>
      <c r="M1280" s="101">
        <f>Table1[[#This Row],[Size of land (m2)]]*Table1[[#This Row],[Land Unit Rate ($/m2)]]</f>
        <v>1858249.2773521717</v>
      </c>
      <c r="N1280" s="261">
        <v>2021</v>
      </c>
      <c r="O1280" s="219">
        <f>ROUND(IF(Table1[[#This Row],[Valuation Year]]=2016,(Table1[[#This Row],[Total Construction Cost ($)]]+Table1[[#This Row],[Land Value]])*('General Input Sheet'!$G$38/'General Input Sheet'!$G$43),Table1[[#This Row],[Total Construction Cost ($)]]+Table1[[#This Row],[Land Value]]),0)</f>
        <v>2732410</v>
      </c>
      <c r="P1280" s="139" t="str" cm="1">
        <f t="array" ref="P1280">_xlfn.IFS(Table1[[#This Row],[Asset Class]]&lt;&gt;"Local","y",P$11=$E1280,"y",Table1[[#This Row],[Asset Class]]="Local","")</f>
        <v>y</v>
      </c>
      <c r="Q1280" s="99" t="str" cm="1">
        <f t="array" ref="Q1280">_xlfn.IFS(Table1[[#This Row],[Asset Class]]&lt;&gt;"Local","y",Q$11=$E1280,"y",Table1[[#This Row],[Asset Class]]="Local","")</f>
        <v>y</v>
      </c>
      <c r="R1280" s="99" t="str" cm="1">
        <f t="array" ref="R1280">_xlfn.IFS(Table1[[#This Row],[Asset Class]]&lt;&gt;"Local","y",R$11=$E1280,"y",Table1[[#This Row],[Asset Class]]="Local","")</f>
        <v>y</v>
      </c>
      <c r="S1280" s="358" t="str" cm="1">
        <f t="array" ref="S1280">_xlfn.IFS(Table1[[#This Row],[Asset Class]]&lt;&gt;"Local","y",S$11=$E1280,"y",Table1[[#This Row],[Asset Class]]="Local","")</f>
        <v>y</v>
      </c>
      <c r="U1280" s="109">
        <f>IF(Table1[[#This Row],[Asset Class]]&lt;&gt;"Local",0.25,IF(P1280="y",1,""))</f>
        <v>0.25</v>
      </c>
      <c r="V1280" s="435">
        <f>IF(Table1[[#This Row],[Asset Class]]&lt;&gt;"Local",0.25,IF(Q1280="y",1,""))</f>
        <v>0.25</v>
      </c>
      <c r="W1280" s="435">
        <f>IF(Table1[[#This Row],[Asset Class]]&lt;&gt;"Local",0.25,IF(R1280="y",1,""))</f>
        <v>0.25</v>
      </c>
      <c r="X1280" s="435">
        <f>IF(Table1[[#This Row],[Asset Class]]&lt;&gt;"Local",0.25,IF(S1280="y",1,""))</f>
        <v>0.25</v>
      </c>
      <c r="Y1280" s="109">
        <f t="shared" si="115"/>
        <v>1</v>
      </c>
      <c r="AA1280" s="274">
        <f t="shared" si="116"/>
        <v>683102.5</v>
      </c>
      <c r="AB1280" s="275">
        <f t="shared" si="117"/>
        <v>683102.5</v>
      </c>
      <c r="AC1280" s="275">
        <f t="shared" si="118"/>
        <v>683102.5</v>
      </c>
      <c r="AD1280" s="275">
        <f t="shared" si="119"/>
        <v>683102.5</v>
      </c>
      <c r="AE1280" s="276">
        <f t="shared" si="120"/>
        <v>2732410</v>
      </c>
    </row>
    <row r="1281" spans="2:31">
      <c r="B1281" s="227" t="s">
        <v>2170</v>
      </c>
      <c r="C1281" s="228" t="s">
        <v>2171</v>
      </c>
      <c r="D1281" s="228" t="s">
        <v>110</v>
      </c>
      <c r="E1281" s="228" t="s">
        <v>113</v>
      </c>
      <c r="F1281" s="258" t="s">
        <v>102</v>
      </c>
      <c r="G1281" s="374">
        <v>0.5</v>
      </c>
      <c r="H1281" s="377">
        <v>7099.8488102818801</v>
      </c>
      <c r="I1281" s="382">
        <v>77.371645491830151</v>
      </c>
      <c r="J1281" s="349">
        <f>Table1[[#This Row],[Embellishment Area (m2)]]*Table1[[#This Row],[Construction Unit Rate ($/m)]]*Table1[[#This Row],[Embellishment Area Factor]]</f>
        <v>274663.49259736086</v>
      </c>
      <c r="K1281" s="263">
        <v>14199.69762056376</v>
      </c>
      <c r="L1281" s="354">
        <v>51.919695325664051</v>
      </c>
      <c r="M1281" s="101">
        <f>Table1[[#This Row],[Size of land (m2)]]*Table1[[#This Row],[Land Unit Rate ($/m2)]]</f>
        <v>737243.97417622723</v>
      </c>
      <c r="N1281" s="261">
        <v>2021</v>
      </c>
      <c r="O1281" s="219">
        <f>ROUND(IF(Table1[[#This Row],[Valuation Year]]=2016,(Table1[[#This Row],[Total Construction Cost ($)]]+Table1[[#This Row],[Land Value]])*('General Input Sheet'!$G$38/'General Input Sheet'!$G$43),Table1[[#This Row],[Total Construction Cost ($)]]+Table1[[#This Row],[Land Value]]),0)</f>
        <v>1011907</v>
      </c>
      <c r="P1281" s="139" t="str" cm="1">
        <f t="array" ref="P1281">_xlfn.IFS(Table1[[#This Row],[Asset Class]]&lt;&gt;"Local","y",P$11=$E1281,"y",Table1[[#This Row],[Asset Class]]="Local","")</f>
        <v/>
      </c>
      <c r="Q1281" s="99" t="str" cm="1">
        <f t="array" ref="Q1281">_xlfn.IFS(Table1[[#This Row],[Asset Class]]&lt;&gt;"Local","y",Q$11=$E1281,"y",Table1[[#This Row],[Asset Class]]="Local","")</f>
        <v/>
      </c>
      <c r="R1281" s="99" t="str" cm="1">
        <f t="array" ref="R1281">_xlfn.IFS(Table1[[#This Row],[Asset Class]]&lt;&gt;"Local","y",R$11=$E1281,"y",Table1[[#This Row],[Asset Class]]="Local","")</f>
        <v/>
      </c>
      <c r="S1281" s="358" t="str" cm="1">
        <f t="array" ref="S1281">_xlfn.IFS(Table1[[#This Row],[Asset Class]]&lt;&gt;"Local","y",S$11=$E1281,"y",Table1[[#This Row],[Asset Class]]="Local","")</f>
        <v>y</v>
      </c>
      <c r="U1281" s="109" t="str">
        <f>IF(Table1[[#This Row],[Asset Class]]&lt;&gt;"Local",0.25,IF(P1281="y",1,""))</f>
        <v/>
      </c>
      <c r="V1281" s="435" t="str">
        <f>IF(Table1[[#This Row],[Asset Class]]&lt;&gt;"Local",0.25,IF(Q1281="y",1,""))</f>
        <v/>
      </c>
      <c r="W1281" s="435" t="str">
        <f>IF(Table1[[#This Row],[Asset Class]]&lt;&gt;"Local",0.25,IF(R1281="y",1,""))</f>
        <v/>
      </c>
      <c r="X1281" s="435">
        <f>IF(Table1[[#This Row],[Asset Class]]&lt;&gt;"Local",0.25,IF(S1281="y",1,""))</f>
        <v>1</v>
      </c>
      <c r="Y1281" s="109">
        <f t="shared" si="115"/>
        <v>1</v>
      </c>
      <c r="AA1281" s="274" t="str">
        <f t="shared" si="116"/>
        <v/>
      </c>
      <c r="AB1281" s="275" t="str">
        <f t="shared" si="117"/>
        <v/>
      </c>
      <c r="AC1281" s="275" t="str">
        <f t="shared" si="118"/>
        <v/>
      </c>
      <c r="AD1281" s="275">
        <f t="shared" si="119"/>
        <v>1011907</v>
      </c>
      <c r="AE1281" s="276">
        <f t="shared" si="120"/>
        <v>1011907</v>
      </c>
    </row>
    <row r="1282" spans="2:31">
      <c r="B1282" s="227" t="s">
        <v>2172</v>
      </c>
      <c r="C1282" s="228" t="s">
        <v>2173</v>
      </c>
      <c r="D1282" s="228" t="s">
        <v>110</v>
      </c>
      <c r="E1282" s="228" t="s">
        <v>113</v>
      </c>
      <c r="F1282" s="258" t="s">
        <v>102</v>
      </c>
      <c r="G1282" s="374">
        <v>0.5</v>
      </c>
      <c r="H1282" s="377">
        <v>2796.3254321488603</v>
      </c>
      <c r="I1282" s="382">
        <v>77.371645491830151</v>
      </c>
      <c r="J1282" s="349">
        <f>Table1[[#This Row],[Embellishment Area (m2)]]*Table1[[#This Row],[Construction Unit Rate ($/m)]]*Table1[[#This Row],[Embellishment Area Factor]]</f>
        <v>108178.15000800518</v>
      </c>
      <c r="K1282" s="263">
        <v>5592.6508642977205</v>
      </c>
      <c r="L1282" s="354">
        <v>51.919695325664051</v>
      </c>
      <c r="M1282" s="101">
        <f>Table1[[#This Row],[Size of land (m2)]]*Table1[[#This Row],[Land Unit Rate ($/m2)]]</f>
        <v>290368.7289371494</v>
      </c>
      <c r="N1282" s="261">
        <v>2021</v>
      </c>
      <c r="O1282" s="219">
        <f>ROUND(IF(Table1[[#This Row],[Valuation Year]]=2016,(Table1[[#This Row],[Total Construction Cost ($)]]+Table1[[#This Row],[Land Value]])*('General Input Sheet'!$G$38/'General Input Sheet'!$G$43),Table1[[#This Row],[Total Construction Cost ($)]]+Table1[[#This Row],[Land Value]]),0)</f>
        <v>398547</v>
      </c>
      <c r="P1282" s="139" t="str" cm="1">
        <f t="array" ref="P1282">_xlfn.IFS(Table1[[#This Row],[Asset Class]]&lt;&gt;"Local","y",P$11=$E1282,"y",Table1[[#This Row],[Asset Class]]="Local","")</f>
        <v/>
      </c>
      <c r="Q1282" s="99" t="str" cm="1">
        <f t="array" ref="Q1282">_xlfn.IFS(Table1[[#This Row],[Asset Class]]&lt;&gt;"Local","y",Q$11=$E1282,"y",Table1[[#This Row],[Asset Class]]="Local","")</f>
        <v/>
      </c>
      <c r="R1282" s="99" t="str" cm="1">
        <f t="array" ref="R1282">_xlfn.IFS(Table1[[#This Row],[Asset Class]]&lt;&gt;"Local","y",R$11=$E1282,"y",Table1[[#This Row],[Asset Class]]="Local","")</f>
        <v/>
      </c>
      <c r="S1282" s="358" t="str" cm="1">
        <f t="array" ref="S1282">_xlfn.IFS(Table1[[#This Row],[Asset Class]]&lt;&gt;"Local","y",S$11=$E1282,"y",Table1[[#This Row],[Asset Class]]="Local","")</f>
        <v>y</v>
      </c>
      <c r="U1282" s="109" t="str">
        <f>IF(Table1[[#This Row],[Asset Class]]&lt;&gt;"Local",0.25,IF(P1282="y",1,""))</f>
        <v/>
      </c>
      <c r="V1282" s="435" t="str">
        <f>IF(Table1[[#This Row],[Asset Class]]&lt;&gt;"Local",0.25,IF(Q1282="y",1,""))</f>
        <v/>
      </c>
      <c r="W1282" s="435" t="str">
        <f>IF(Table1[[#This Row],[Asset Class]]&lt;&gt;"Local",0.25,IF(R1282="y",1,""))</f>
        <v/>
      </c>
      <c r="X1282" s="435">
        <f>IF(Table1[[#This Row],[Asset Class]]&lt;&gt;"Local",0.25,IF(S1282="y",1,""))</f>
        <v>1</v>
      </c>
      <c r="Y1282" s="109">
        <f t="shared" si="115"/>
        <v>1</v>
      </c>
      <c r="AA1282" s="274" t="str">
        <f t="shared" si="116"/>
        <v/>
      </c>
      <c r="AB1282" s="275" t="str">
        <f t="shared" si="117"/>
        <v/>
      </c>
      <c r="AC1282" s="275" t="str">
        <f t="shared" si="118"/>
        <v/>
      </c>
      <c r="AD1282" s="275">
        <f t="shared" si="119"/>
        <v>398547</v>
      </c>
      <c r="AE1282" s="276">
        <f t="shared" si="120"/>
        <v>398547</v>
      </c>
    </row>
    <row r="1283" spans="2:31">
      <c r="B1283" s="227" t="s">
        <v>2174</v>
      </c>
      <c r="C1283" s="228" t="s">
        <v>2175</v>
      </c>
      <c r="D1283" s="228" t="s">
        <v>110</v>
      </c>
      <c r="E1283" s="228" t="s">
        <v>142</v>
      </c>
      <c r="F1283" s="258" t="s">
        <v>102</v>
      </c>
      <c r="G1283" s="374">
        <v>0.5</v>
      </c>
      <c r="H1283" s="377">
        <v>1420.932598805178</v>
      </c>
      <c r="I1283" s="382">
        <v>115.6419902144599</v>
      </c>
      <c r="J1283" s="349">
        <f>Table1[[#This Row],[Embellishment Area (m2)]]*Table1[[#This Row],[Construction Unit Rate ($/m)]]*Table1[[#This Row],[Embellishment Area Factor]]</f>
        <v>82159.736843217732</v>
      </c>
      <c r="K1283" s="263">
        <v>0</v>
      </c>
      <c r="L1283" s="354">
        <v>85.331826959272703</v>
      </c>
      <c r="M1283" s="101">
        <f>Table1[[#This Row],[Size of land (m2)]]*Table1[[#This Row],[Land Unit Rate ($/m2)]]</f>
        <v>0</v>
      </c>
      <c r="N1283" s="261">
        <v>2021</v>
      </c>
      <c r="O1283" s="219">
        <f>ROUND(IF(Table1[[#This Row],[Valuation Year]]=2016,(Table1[[#This Row],[Total Construction Cost ($)]]+Table1[[#This Row],[Land Value]])*('General Input Sheet'!$G$38/'General Input Sheet'!$G$43),Table1[[#This Row],[Total Construction Cost ($)]]+Table1[[#This Row],[Land Value]]),0)</f>
        <v>82160</v>
      </c>
      <c r="P1283" s="139" t="str" cm="1">
        <f t="array" ref="P1283">_xlfn.IFS(Table1[[#This Row],[Asset Class]]&lt;&gt;"Local","y",P$11=$E1283,"y",Table1[[#This Row],[Asset Class]]="Local","")</f>
        <v/>
      </c>
      <c r="Q1283" s="99" t="str" cm="1">
        <f t="array" ref="Q1283">_xlfn.IFS(Table1[[#This Row],[Asset Class]]&lt;&gt;"Local","y",Q$11=$E1283,"y",Table1[[#This Row],[Asset Class]]="Local","")</f>
        <v>y</v>
      </c>
      <c r="R1283" s="99" t="str" cm="1">
        <f t="array" ref="R1283">_xlfn.IFS(Table1[[#This Row],[Asset Class]]&lt;&gt;"Local","y",R$11=$E1283,"y",Table1[[#This Row],[Asset Class]]="Local","")</f>
        <v/>
      </c>
      <c r="S1283" s="358" t="str" cm="1">
        <f t="array" ref="S1283">_xlfn.IFS(Table1[[#This Row],[Asset Class]]&lt;&gt;"Local","y",S$11=$E1283,"y",Table1[[#This Row],[Asset Class]]="Local","")</f>
        <v/>
      </c>
      <c r="U1283" s="109" t="str">
        <f>IF(Table1[[#This Row],[Asset Class]]&lt;&gt;"Local",0.25,IF(P1283="y",1,""))</f>
        <v/>
      </c>
      <c r="V1283" s="435">
        <f>IF(Table1[[#This Row],[Asset Class]]&lt;&gt;"Local",0.25,IF(Q1283="y",1,""))</f>
        <v>1</v>
      </c>
      <c r="W1283" s="435" t="str">
        <f>IF(Table1[[#This Row],[Asset Class]]&lt;&gt;"Local",0.25,IF(R1283="y",1,""))</f>
        <v/>
      </c>
      <c r="X1283" s="435" t="str">
        <f>IF(Table1[[#This Row],[Asset Class]]&lt;&gt;"Local",0.25,IF(S1283="y",1,""))</f>
        <v/>
      </c>
      <c r="Y1283" s="109">
        <f t="shared" si="115"/>
        <v>1</v>
      </c>
      <c r="AA1283" s="274" t="str">
        <f t="shared" si="116"/>
        <v/>
      </c>
      <c r="AB1283" s="275">
        <f t="shared" si="117"/>
        <v>82160</v>
      </c>
      <c r="AC1283" s="275" t="str">
        <f t="shared" si="118"/>
        <v/>
      </c>
      <c r="AD1283" s="275" t="str">
        <f t="shared" si="119"/>
        <v/>
      </c>
      <c r="AE1283" s="276">
        <f t="shared" si="120"/>
        <v>82160</v>
      </c>
    </row>
    <row r="1284" spans="2:31">
      <c r="B1284" s="227" t="s">
        <v>2176</v>
      </c>
      <c r="C1284" s="228" t="s">
        <v>2177</v>
      </c>
      <c r="D1284" s="228" t="s">
        <v>110</v>
      </c>
      <c r="E1284" s="228" t="s">
        <v>101</v>
      </c>
      <c r="F1284" s="258" t="s">
        <v>102</v>
      </c>
      <c r="G1284" s="374">
        <v>0.5</v>
      </c>
      <c r="H1284" s="377">
        <v>1322.4309439764395</v>
      </c>
      <c r="I1284" s="382">
        <v>143.96305955739601</v>
      </c>
      <c r="J1284" s="349">
        <f>Table1[[#This Row],[Embellishment Area (m2)]]*Table1[[#This Row],[Construction Unit Rate ($/m)]]*Table1[[#This Row],[Embellishment Area Factor]]</f>
        <v>95190.602374111797</v>
      </c>
      <c r="K1284" s="263">
        <v>0</v>
      </c>
      <c r="L1284" s="354">
        <v>39.027494808321961</v>
      </c>
      <c r="M1284" s="101">
        <f>Table1[[#This Row],[Size of land (m2)]]*Table1[[#This Row],[Land Unit Rate ($/m2)]]</f>
        <v>0</v>
      </c>
      <c r="N1284" s="261">
        <v>2021</v>
      </c>
      <c r="O1284" s="219">
        <f>ROUND(IF(Table1[[#This Row],[Valuation Year]]=2016,(Table1[[#This Row],[Total Construction Cost ($)]]+Table1[[#This Row],[Land Value]])*('General Input Sheet'!$G$38/'General Input Sheet'!$G$43),Table1[[#This Row],[Total Construction Cost ($)]]+Table1[[#This Row],[Land Value]]),0)</f>
        <v>95191</v>
      </c>
      <c r="P1284" s="139" t="str" cm="1">
        <f t="array" ref="P1284">_xlfn.IFS(Table1[[#This Row],[Asset Class]]&lt;&gt;"Local","y",P$11=$E1284,"y",Table1[[#This Row],[Asset Class]]="Local","")</f>
        <v/>
      </c>
      <c r="Q1284" s="99" t="str" cm="1">
        <f t="array" ref="Q1284">_xlfn.IFS(Table1[[#This Row],[Asset Class]]&lt;&gt;"Local","y",Q$11=$E1284,"y",Table1[[#This Row],[Asset Class]]="Local","")</f>
        <v/>
      </c>
      <c r="R1284" s="99" t="str" cm="1">
        <f t="array" ref="R1284">_xlfn.IFS(Table1[[#This Row],[Asset Class]]&lt;&gt;"Local","y",R$11=$E1284,"y",Table1[[#This Row],[Asset Class]]="Local","")</f>
        <v>y</v>
      </c>
      <c r="S1284" s="358" t="str" cm="1">
        <f t="array" ref="S1284">_xlfn.IFS(Table1[[#This Row],[Asset Class]]&lt;&gt;"Local","y",S$11=$E1284,"y",Table1[[#This Row],[Asset Class]]="Local","")</f>
        <v/>
      </c>
      <c r="U1284" s="109" t="str">
        <f>IF(Table1[[#This Row],[Asset Class]]&lt;&gt;"Local",0.25,IF(P1284="y",1,""))</f>
        <v/>
      </c>
      <c r="V1284" s="435" t="str">
        <f>IF(Table1[[#This Row],[Asset Class]]&lt;&gt;"Local",0.25,IF(Q1284="y",1,""))</f>
        <v/>
      </c>
      <c r="W1284" s="435">
        <f>IF(Table1[[#This Row],[Asset Class]]&lt;&gt;"Local",0.25,IF(R1284="y",1,""))</f>
        <v>1</v>
      </c>
      <c r="X1284" s="435" t="str">
        <f>IF(Table1[[#This Row],[Asset Class]]&lt;&gt;"Local",0.25,IF(S1284="y",1,""))</f>
        <v/>
      </c>
      <c r="Y1284" s="109">
        <f t="shared" si="115"/>
        <v>1</v>
      </c>
      <c r="AA1284" s="274" t="str">
        <f t="shared" si="116"/>
        <v/>
      </c>
      <c r="AB1284" s="275" t="str">
        <f t="shared" si="117"/>
        <v/>
      </c>
      <c r="AC1284" s="275">
        <f t="shared" si="118"/>
        <v>95191</v>
      </c>
      <c r="AD1284" s="275" t="str">
        <f t="shared" si="119"/>
        <v/>
      </c>
      <c r="AE1284" s="276">
        <f t="shared" si="120"/>
        <v>95191</v>
      </c>
    </row>
    <row r="1285" spans="2:31">
      <c r="B1285" s="227" t="s">
        <v>2178</v>
      </c>
      <c r="C1285" s="228" t="s">
        <v>2179</v>
      </c>
      <c r="D1285" s="228" t="s">
        <v>110</v>
      </c>
      <c r="E1285" s="228" t="s">
        <v>101</v>
      </c>
      <c r="F1285" s="258" t="s">
        <v>102</v>
      </c>
      <c r="G1285" s="374">
        <v>0.5</v>
      </c>
      <c r="H1285" s="377">
        <v>4648.2298701674508</v>
      </c>
      <c r="I1285" s="382">
        <v>143.96305955739601</v>
      </c>
      <c r="J1285" s="349">
        <f>Table1[[#This Row],[Embellishment Area (m2)]]*Table1[[#This Row],[Construction Unit Rate ($/m)]]*Table1[[#This Row],[Embellishment Area Factor]]</f>
        <v>334586.6968176919</v>
      </c>
      <c r="K1285" s="263">
        <v>0</v>
      </c>
      <c r="L1285" s="354">
        <v>39.027494808321961</v>
      </c>
      <c r="M1285" s="101">
        <f>Table1[[#This Row],[Size of land (m2)]]*Table1[[#This Row],[Land Unit Rate ($/m2)]]</f>
        <v>0</v>
      </c>
      <c r="N1285" s="261">
        <v>2021</v>
      </c>
      <c r="O1285" s="219">
        <f>ROUND(IF(Table1[[#This Row],[Valuation Year]]=2016,(Table1[[#This Row],[Total Construction Cost ($)]]+Table1[[#This Row],[Land Value]])*('General Input Sheet'!$G$38/'General Input Sheet'!$G$43),Table1[[#This Row],[Total Construction Cost ($)]]+Table1[[#This Row],[Land Value]]),0)</f>
        <v>334587</v>
      </c>
      <c r="P1285" s="139" t="str" cm="1">
        <f t="array" ref="P1285">_xlfn.IFS(Table1[[#This Row],[Asset Class]]&lt;&gt;"Local","y",P$11=$E1285,"y",Table1[[#This Row],[Asset Class]]="Local","")</f>
        <v/>
      </c>
      <c r="Q1285" s="99" t="str" cm="1">
        <f t="array" ref="Q1285">_xlfn.IFS(Table1[[#This Row],[Asset Class]]&lt;&gt;"Local","y",Q$11=$E1285,"y",Table1[[#This Row],[Asset Class]]="Local","")</f>
        <v/>
      </c>
      <c r="R1285" s="99" t="str" cm="1">
        <f t="array" ref="R1285">_xlfn.IFS(Table1[[#This Row],[Asset Class]]&lt;&gt;"Local","y",R$11=$E1285,"y",Table1[[#This Row],[Asset Class]]="Local","")</f>
        <v>y</v>
      </c>
      <c r="S1285" s="358" t="str" cm="1">
        <f t="array" ref="S1285">_xlfn.IFS(Table1[[#This Row],[Asset Class]]&lt;&gt;"Local","y",S$11=$E1285,"y",Table1[[#This Row],[Asset Class]]="Local","")</f>
        <v/>
      </c>
      <c r="U1285" s="109" t="str">
        <f>IF(Table1[[#This Row],[Asset Class]]&lt;&gt;"Local",0.25,IF(P1285="y",1,""))</f>
        <v/>
      </c>
      <c r="V1285" s="435" t="str">
        <f>IF(Table1[[#This Row],[Asset Class]]&lt;&gt;"Local",0.25,IF(Q1285="y",1,""))</f>
        <v/>
      </c>
      <c r="W1285" s="435">
        <f>IF(Table1[[#This Row],[Asset Class]]&lt;&gt;"Local",0.25,IF(R1285="y",1,""))</f>
        <v>1</v>
      </c>
      <c r="X1285" s="435" t="str">
        <f>IF(Table1[[#This Row],[Asset Class]]&lt;&gt;"Local",0.25,IF(S1285="y",1,""))</f>
        <v/>
      </c>
      <c r="Y1285" s="109">
        <f t="shared" si="115"/>
        <v>1</v>
      </c>
      <c r="AA1285" s="274" t="str">
        <f t="shared" si="116"/>
        <v/>
      </c>
      <c r="AB1285" s="275" t="str">
        <f t="shared" si="117"/>
        <v/>
      </c>
      <c r="AC1285" s="275">
        <f t="shared" si="118"/>
        <v>334587</v>
      </c>
      <c r="AD1285" s="275" t="str">
        <f t="shared" si="119"/>
        <v/>
      </c>
      <c r="AE1285" s="276">
        <f t="shared" si="120"/>
        <v>334587</v>
      </c>
    </row>
    <row r="1286" spans="2:31">
      <c r="B1286" s="227" t="s">
        <v>2180</v>
      </c>
      <c r="C1286" s="228" t="s">
        <v>2181</v>
      </c>
      <c r="D1286" s="228" t="s">
        <v>110</v>
      </c>
      <c r="E1286" s="228" t="s">
        <v>113</v>
      </c>
      <c r="F1286" s="258" t="s">
        <v>102</v>
      </c>
      <c r="G1286" s="374">
        <v>0.5</v>
      </c>
      <c r="H1286" s="377">
        <v>2262.2949135686522</v>
      </c>
      <c r="I1286" s="382">
        <v>77.371645491830151</v>
      </c>
      <c r="J1286" s="349">
        <f>Table1[[#This Row],[Embellishment Area (m2)]]*Table1[[#This Row],[Construction Unit Rate ($/m)]]*Table1[[#This Row],[Embellishment Area Factor]]</f>
        <v>87518.740025302148</v>
      </c>
      <c r="K1286" s="263">
        <v>0</v>
      </c>
      <c r="L1286" s="354">
        <v>51.919695325664051</v>
      </c>
      <c r="M1286" s="101">
        <f>Table1[[#This Row],[Size of land (m2)]]*Table1[[#This Row],[Land Unit Rate ($/m2)]]</f>
        <v>0</v>
      </c>
      <c r="N1286" s="261">
        <v>2021</v>
      </c>
      <c r="O1286" s="219">
        <f>ROUND(IF(Table1[[#This Row],[Valuation Year]]=2016,(Table1[[#This Row],[Total Construction Cost ($)]]+Table1[[#This Row],[Land Value]])*('General Input Sheet'!$G$38/'General Input Sheet'!$G$43),Table1[[#This Row],[Total Construction Cost ($)]]+Table1[[#This Row],[Land Value]]),0)</f>
        <v>87519</v>
      </c>
      <c r="P1286" s="139" t="str" cm="1">
        <f t="array" ref="P1286">_xlfn.IFS(Table1[[#This Row],[Asset Class]]&lt;&gt;"Local","y",P$11=$E1286,"y",Table1[[#This Row],[Asset Class]]="Local","")</f>
        <v/>
      </c>
      <c r="Q1286" s="99" t="str" cm="1">
        <f t="array" ref="Q1286">_xlfn.IFS(Table1[[#This Row],[Asset Class]]&lt;&gt;"Local","y",Q$11=$E1286,"y",Table1[[#This Row],[Asset Class]]="Local","")</f>
        <v/>
      </c>
      <c r="R1286" s="99" t="str" cm="1">
        <f t="array" ref="R1286">_xlfn.IFS(Table1[[#This Row],[Asset Class]]&lt;&gt;"Local","y",R$11=$E1286,"y",Table1[[#This Row],[Asset Class]]="Local","")</f>
        <v/>
      </c>
      <c r="S1286" s="358" t="str" cm="1">
        <f t="array" ref="S1286">_xlfn.IFS(Table1[[#This Row],[Asset Class]]&lt;&gt;"Local","y",S$11=$E1286,"y",Table1[[#This Row],[Asset Class]]="Local","")</f>
        <v>y</v>
      </c>
      <c r="U1286" s="109" t="str">
        <f>IF(Table1[[#This Row],[Asset Class]]&lt;&gt;"Local",0.25,IF(P1286="y",1,""))</f>
        <v/>
      </c>
      <c r="V1286" s="435" t="str">
        <f>IF(Table1[[#This Row],[Asset Class]]&lt;&gt;"Local",0.25,IF(Q1286="y",1,""))</f>
        <v/>
      </c>
      <c r="W1286" s="435" t="str">
        <f>IF(Table1[[#This Row],[Asset Class]]&lt;&gt;"Local",0.25,IF(R1286="y",1,""))</f>
        <v/>
      </c>
      <c r="X1286" s="435">
        <f>IF(Table1[[#This Row],[Asset Class]]&lt;&gt;"Local",0.25,IF(S1286="y",1,""))</f>
        <v>1</v>
      </c>
      <c r="Y1286" s="109">
        <f t="shared" si="115"/>
        <v>1</v>
      </c>
      <c r="AA1286" s="274" t="str">
        <f t="shared" si="116"/>
        <v/>
      </c>
      <c r="AB1286" s="275" t="str">
        <f t="shared" si="117"/>
        <v/>
      </c>
      <c r="AC1286" s="275" t="str">
        <f t="shared" si="118"/>
        <v/>
      </c>
      <c r="AD1286" s="275">
        <f t="shared" si="119"/>
        <v>87519</v>
      </c>
      <c r="AE1286" s="276">
        <f t="shared" si="120"/>
        <v>87519</v>
      </c>
    </row>
    <row r="1287" spans="2:31">
      <c r="B1287" s="227" t="s">
        <v>2182</v>
      </c>
      <c r="C1287" s="228" t="s">
        <v>2183</v>
      </c>
      <c r="D1287" s="228" t="s">
        <v>110</v>
      </c>
      <c r="E1287" s="228" t="s">
        <v>113</v>
      </c>
      <c r="F1287" s="258" t="s">
        <v>102</v>
      </c>
      <c r="G1287" s="374">
        <v>0.5</v>
      </c>
      <c r="H1287" s="377">
        <v>873.36422228882554</v>
      </c>
      <c r="I1287" s="382">
        <v>77.371645491830151</v>
      </c>
      <c r="J1287" s="349">
        <f>Table1[[#This Row],[Embellishment Area (m2)]]*Table1[[#This Row],[Construction Unit Rate ($/m)]]*Table1[[#This Row],[Embellishment Area Factor]]</f>
        <v>33786.813496089475</v>
      </c>
      <c r="K1287" s="263">
        <v>0</v>
      </c>
      <c r="L1287" s="354">
        <v>51.919695325664051</v>
      </c>
      <c r="M1287" s="101">
        <f>Table1[[#This Row],[Size of land (m2)]]*Table1[[#This Row],[Land Unit Rate ($/m2)]]</f>
        <v>0</v>
      </c>
      <c r="N1287" s="261">
        <v>2021</v>
      </c>
      <c r="O1287" s="219">
        <f>ROUND(IF(Table1[[#This Row],[Valuation Year]]=2016,(Table1[[#This Row],[Total Construction Cost ($)]]+Table1[[#This Row],[Land Value]])*('General Input Sheet'!$G$38/'General Input Sheet'!$G$43),Table1[[#This Row],[Total Construction Cost ($)]]+Table1[[#This Row],[Land Value]]),0)</f>
        <v>33787</v>
      </c>
      <c r="P1287" s="139" t="str" cm="1">
        <f t="array" ref="P1287">_xlfn.IFS(Table1[[#This Row],[Asset Class]]&lt;&gt;"Local","y",P$11=$E1287,"y",Table1[[#This Row],[Asset Class]]="Local","")</f>
        <v/>
      </c>
      <c r="Q1287" s="99" t="str" cm="1">
        <f t="array" ref="Q1287">_xlfn.IFS(Table1[[#This Row],[Asset Class]]&lt;&gt;"Local","y",Q$11=$E1287,"y",Table1[[#This Row],[Asset Class]]="Local","")</f>
        <v/>
      </c>
      <c r="R1287" s="99" t="str" cm="1">
        <f t="array" ref="R1287">_xlfn.IFS(Table1[[#This Row],[Asset Class]]&lt;&gt;"Local","y",R$11=$E1287,"y",Table1[[#This Row],[Asset Class]]="Local","")</f>
        <v/>
      </c>
      <c r="S1287" s="358" t="str" cm="1">
        <f t="array" ref="S1287">_xlfn.IFS(Table1[[#This Row],[Asset Class]]&lt;&gt;"Local","y",S$11=$E1287,"y",Table1[[#This Row],[Asset Class]]="Local","")</f>
        <v>y</v>
      </c>
      <c r="U1287" s="109" t="str">
        <f>IF(Table1[[#This Row],[Asset Class]]&lt;&gt;"Local",0.25,IF(P1287="y",1,""))</f>
        <v/>
      </c>
      <c r="V1287" s="435" t="str">
        <f>IF(Table1[[#This Row],[Asset Class]]&lt;&gt;"Local",0.25,IF(Q1287="y",1,""))</f>
        <v/>
      </c>
      <c r="W1287" s="435" t="str">
        <f>IF(Table1[[#This Row],[Asset Class]]&lt;&gt;"Local",0.25,IF(R1287="y",1,""))</f>
        <v/>
      </c>
      <c r="X1287" s="435">
        <f>IF(Table1[[#This Row],[Asset Class]]&lt;&gt;"Local",0.25,IF(S1287="y",1,""))</f>
        <v>1</v>
      </c>
      <c r="Y1287" s="109">
        <f t="shared" si="115"/>
        <v>1</v>
      </c>
      <c r="AA1287" s="274" t="str">
        <f t="shared" si="116"/>
        <v/>
      </c>
      <c r="AB1287" s="275" t="str">
        <f t="shared" si="117"/>
        <v/>
      </c>
      <c r="AC1287" s="275" t="str">
        <f t="shared" si="118"/>
        <v/>
      </c>
      <c r="AD1287" s="275">
        <f t="shared" si="119"/>
        <v>33787</v>
      </c>
      <c r="AE1287" s="276">
        <f t="shared" si="120"/>
        <v>33787</v>
      </c>
    </row>
    <row r="1288" spans="2:31">
      <c r="B1288" s="227" t="s">
        <v>2184</v>
      </c>
      <c r="C1288" s="228" t="s">
        <v>2185</v>
      </c>
      <c r="D1288" s="228" t="s">
        <v>110</v>
      </c>
      <c r="E1288" s="228" t="s">
        <v>106</v>
      </c>
      <c r="F1288" s="258" t="s">
        <v>102</v>
      </c>
      <c r="G1288" s="374">
        <v>0.5</v>
      </c>
      <c r="H1288" s="377">
        <v>1914.0925516307195</v>
      </c>
      <c r="I1288" s="382">
        <v>111.62041035606889</v>
      </c>
      <c r="J1288" s="349">
        <f>Table1[[#This Row],[Embellishment Area (m2)]]*Table1[[#This Row],[Construction Unit Rate ($/m)]]*Table1[[#This Row],[Embellishment Area Factor]]</f>
        <v>106825.89803625795</v>
      </c>
      <c r="K1288" s="263">
        <v>0</v>
      </c>
      <c r="L1288" s="354">
        <v>66.125722619436161</v>
      </c>
      <c r="M1288" s="101">
        <f>Table1[[#This Row],[Size of land (m2)]]*Table1[[#This Row],[Land Unit Rate ($/m2)]]</f>
        <v>0</v>
      </c>
      <c r="N1288" s="261">
        <v>2021</v>
      </c>
      <c r="O1288" s="219">
        <f>ROUND(IF(Table1[[#This Row],[Valuation Year]]=2016,(Table1[[#This Row],[Total Construction Cost ($)]]+Table1[[#This Row],[Land Value]])*('General Input Sheet'!$G$38/'General Input Sheet'!$G$43),Table1[[#This Row],[Total Construction Cost ($)]]+Table1[[#This Row],[Land Value]]),0)</f>
        <v>106826</v>
      </c>
      <c r="P1288" s="139" t="str" cm="1">
        <f t="array" ref="P1288">_xlfn.IFS(Table1[[#This Row],[Asset Class]]&lt;&gt;"Local","y",P$11=$E1288,"y",Table1[[#This Row],[Asset Class]]="Local","")</f>
        <v>y</v>
      </c>
      <c r="Q1288" s="99" t="str" cm="1">
        <f t="array" ref="Q1288">_xlfn.IFS(Table1[[#This Row],[Asset Class]]&lt;&gt;"Local","y",Q$11=$E1288,"y",Table1[[#This Row],[Asset Class]]="Local","")</f>
        <v/>
      </c>
      <c r="R1288" s="99" t="str" cm="1">
        <f t="array" ref="R1288">_xlfn.IFS(Table1[[#This Row],[Asset Class]]&lt;&gt;"Local","y",R$11=$E1288,"y",Table1[[#This Row],[Asset Class]]="Local","")</f>
        <v/>
      </c>
      <c r="S1288" s="358" t="str" cm="1">
        <f t="array" ref="S1288">_xlfn.IFS(Table1[[#This Row],[Asset Class]]&lt;&gt;"Local","y",S$11=$E1288,"y",Table1[[#This Row],[Asset Class]]="Local","")</f>
        <v/>
      </c>
      <c r="U1288" s="109">
        <f>IF(Table1[[#This Row],[Asset Class]]&lt;&gt;"Local",0.25,IF(P1288="y",1,""))</f>
        <v>1</v>
      </c>
      <c r="V1288" s="435" t="str">
        <f>IF(Table1[[#This Row],[Asset Class]]&lt;&gt;"Local",0.25,IF(Q1288="y",1,""))</f>
        <v/>
      </c>
      <c r="W1288" s="435" t="str">
        <f>IF(Table1[[#This Row],[Asset Class]]&lt;&gt;"Local",0.25,IF(R1288="y",1,""))</f>
        <v/>
      </c>
      <c r="X1288" s="435" t="str">
        <f>IF(Table1[[#This Row],[Asset Class]]&lt;&gt;"Local",0.25,IF(S1288="y",1,""))</f>
        <v/>
      </c>
      <c r="Y1288" s="109">
        <f t="shared" si="115"/>
        <v>1</v>
      </c>
      <c r="AA1288" s="274">
        <f t="shared" si="116"/>
        <v>106826</v>
      </c>
      <c r="AB1288" s="275" t="str">
        <f t="shared" si="117"/>
        <v/>
      </c>
      <c r="AC1288" s="275" t="str">
        <f t="shared" si="118"/>
        <v/>
      </c>
      <c r="AD1288" s="275" t="str">
        <f t="shared" si="119"/>
        <v/>
      </c>
      <c r="AE1288" s="276">
        <f t="shared" si="120"/>
        <v>106826</v>
      </c>
    </row>
    <row r="1289" spans="2:31">
      <c r="B1289" s="227" t="s">
        <v>2184</v>
      </c>
      <c r="C1289" s="228" t="s">
        <v>2186</v>
      </c>
      <c r="D1289" s="228" t="s">
        <v>110</v>
      </c>
      <c r="E1289" s="228" t="s">
        <v>106</v>
      </c>
      <c r="F1289" s="258" t="s">
        <v>107</v>
      </c>
      <c r="G1289" s="374">
        <v>0.5</v>
      </c>
      <c r="H1289" s="377">
        <v>4633.1261616325064</v>
      </c>
      <c r="I1289" s="382">
        <v>111.62041035606889</v>
      </c>
      <c r="J1289" s="349">
        <f>Table1[[#This Row],[Embellishment Area (m2)]]*Table1[[#This Row],[Construction Unit Rate ($/m)]]*Table1[[#This Row],[Embellishment Area Factor]]</f>
        <v>258575.72169642936</v>
      </c>
      <c r="K1289" s="263">
        <v>0</v>
      </c>
      <c r="L1289" s="354">
        <v>66.125722619436161</v>
      </c>
      <c r="M1289" s="101">
        <f>Table1[[#This Row],[Size of land (m2)]]*Table1[[#This Row],[Land Unit Rate ($/m2)]]</f>
        <v>0</v>
      </c>
      <c r="N1289" s="261">
        <v>2021</v>
      </c>
      <c r="O1289" s="219">
        <f>ROUND(IF(Table1[[#This Row],[Valuation Year]]=2016,(Table1[[#This Row],[Total Construction Cost ($)]]+Table1[[#This Row],[Land Value]])*('General Input Sheet'!$G$38/'General Input Sheet'!$G$43),Table1[[#This Row],[Total Construction Cost ($)]]+Table1[[#This Row],[Land Value]]),0)</f>
        <v>258576</v>
      </c>
      <c r="P1289" s="139" t="str" cm="1">
        <f t="array" ref="P1289">_xlfn.IFS(Table1[[#This Row],[Asset Class]]&lt;&gt;"Local","y",P$11=$E1289,"y",Table1[[#This Row],[Asset Class]]="Local","")</f>
        <v>y</v>
      </c>
      <c r="Q1289" s="99" t="str" cm="1">
        <f t="array" ref="Q1289">_xlfn.IFS(Table1[[#This Row],[Asset Class]]&lt;&gt;"Local","y",Q$11=$E1289,"y",Table1[[#This Row],[Asset Class]]="Local","")</f>
        <v/>
      </c>
      <c r="R1289" s="99" t="str" cm="1">
        <f t="array" ref="R1289">_xlfn.IFS(Table1[[#This Row],[Asset Class]]&lt;&gt;"Local","y",R$11=$E1289,"y",Table1[[#This Row],[Asset Class]]="Local","")</f>
        <v/>
      </c>
      <c r="S1289" s="358" t="str" cm="1">
        <f t="array" ref="S1289">_xlfn.IFS(Table1[[#This Row],[Asset Class]]&lt;&gt;"Local","y",S$11=$E1289,"y",Table1[[#This Row],[Asset Class]]="Local","")</f>
        <v/>
      </c>
      <c r="U1289" s="109">
        <f>IF(Table1[[#This Row],[Asset Class]]&lt;&gt;"Local",0.25,IF(P1289="y",1,""))</f>
        <v>1</v>
      </c>
      <c r="V1289" s="435" t="str">
        <f>IF(Table1[[#This Row],[Asset Class]]&lt;&gt;"Local",0.25,IF(Q1289="y",1,""))</f>
        <v/>
      </c>
      <c r="W1289" s="435" t="str">
        <f>IF(Table1[[#This Row],[Asset Class]]&lt;&gt;"Local",0.25,IF(R1289="y",1,""))</f>
        <v/>
      </c>
      <c r="X1289" s="435" t="str">
        <f>IF(Table1[[#This Row],[Asset Class]]&lt;&gt;"Local",0.25,IF(S1289="y",1,""))</f>
        <v/>
      </c>
      <c r="Y1289" s="109">
        <f t="shared" si="115"/>
        <v>1</v>
      </c>
      <c r="AA1289" s="274">
        <f t="shared" si="116"/>
        <v>258576</v>
      </c>
      <c r="AB1289" s="275" t="str">
        <f t="shared" si="117"/>
        <v/>
      </c>
      <c r="AC1289" s="275" t="str">
        <f t="shared" si="118"/>
        <v/>
      </c>
      <c r="AD1289" s="275" t="str">
        <f t="shared" si="119"/>
        <v/>
      </c>
      <c r="AE1289" s="276">
        <f t="shared" si="120"/>
        <v>258576</v>
      </c>
    </row>
    <row r="1290" spans="2:31">
      <c r="B1290" s="227" t="s">
        <v>2187</v>
      </c>
      <c r="C1290" s="228" t="s">
        <v>2188</v>
      </c>
      <c r="D1290" s="228" t="s">
        <v>110</v>
      </c>
      <c r="E1290" s="228" t="s">
        <v>101</v>
      </c>
      <c r="F1290" s="258" t="s">
        <v>102</v>
      </c>
      <c r="G1290" s="374">
        <v>0.5</v>
      </c>
      <c r="H1290" s="377">
        <v>7265.9274233310352</v>
      </c>
      <c r="I1290" s="382">
        <v>143.96305955739601</v>
      </c>
      <c r="J1290" s="349">
        <f>Table1[[#This Row],[Embellishment Area (m2)]]*Table1[[#This Row],[Construction Unit Rate ($/m)]]*Table1[[#This Row],[Embellishment Area Factor]]</f>
        <v>523012.57119236136</v>
      </c>
      <c r="K1290" s="263">
        <v>0</v>
      </c>
      <c r="L1290" s="354">
        <v>39.027494808321961</v>
      </c>
      <c r="M1290" s="101">
        <f>Table1[[#This Row],[Size of land (m2)]]*Table1[[#This Row],[Land Unit Rate ($/m2)]]</f>
        <v>0</v>
      </c>
      <c r="N1290" s="261">
        <v>2021</v>
      </c>
      <c r="O1290" s="219">
        <f>ROUND(IF(Table1[[#This Row],[Valuation Year]]=2016,(Table1[[#This Row],[Total Construction Cost ($)]]+Table1[[#This Row],[Land Value]])*('General Input Sheet'!$G$38/'General Input Sheet'!$G$43),Table1[[#This Row],[Total Construction Cost ($)]]+Table1[[#This Row],[Land Value]]),0)</f>
        <v>523013</v>
      </c>
      <c r="P1290" s="139" t="str" cm="1">
        <f t="array" ref="P1290">_xlfn.IFS(Table1[[#This Row],[Asset Class]]&lt;&gt;"Local","y",P$11=$E1290,"y",Table1[[#This Row],[Asset Class]]="Local","")</f>
        <v/>
      </c>
      <c r="Q1290" s="99" t="str" cm="1">
        <f t="array" ref="Q1290">_xlfn.IFS(Table1[[#This Row],[Asset Class]]&lt;&gt;"Local","y",Q$11=$E1290,"y",Table1[[#This Row],[Asset Class]]="Local","")</f>
        <v/>
      </c>
      <c r="R1290" s="99" t="str" cm="1">
        <f t="array" ref="R1290">_xlfn.IFS(Table1[[#This Row],[Asset Class]]&lt;&gt;"Local","y",R$11=$E1290,"y",Table1[[#This Row],[Asset Class]]="Local","")</f>
        <v>y</v>
      </c>
      <c r="S1290" s="358" t="str" cm="1">
        <f t="array" ref="S1290">_xlfn.IFS(Table1[[#This Row],[Asset Class]]&lt;&gt;"Local","y",S$11=$E1290,"y",Table1[[#This Row],[Asset Class]]="Local","")</f>
        <v/>
      </c>
      <c r="U1290" s="109" t="str">
        <f>IF(Table1[[#This Row],[Asset Class]]&lt;&gt;"Local",0.25,IF(P1290="y",1,""))</f>
        <v/>
      </c>
      <c r="V1290" s="435" t="str">
        <f>IF(Table1[[#This Row],[Asset Class]]&lt;&gt;"Local",0.25,IF(Q1290="y",1,""))</f>
        <v/>
      </c>
      <c r="W1290" s="435">
        <f>IF(Table1[[#This Row],[Asset Class]]&lt;&gt;"Local",0.25,IF(R1290="y",1,""))</f>
        <v>1</v>
      </c>
      <c r="X1290" s="435" t="str">
        <f>IF(Table1[[#This Row],[Asset Class]]&lt;&gt;"Local",0.25,IF(S1290="y",1,""))</f>
        <v/>
      </c>
      <c r="Y1290" s="109">
        <f t="shared" si="115"/>
        <v>1</v>
      </c>
      <c r="AA1290" s="274" t="str">
        <f t="shared" si="116"/>
        <v/>
      </c>
      <c r="AB1290" s="275" t="str">
        <f t="shared" si="117"/>
        <v/>
      </c>
      <c r="AC1290" s="275">
        <f t="shared" si="118"/>
        <v>523013</v>
      </c>
      <c r="AD1290" s="275" t="str">
        <f t="shared" si="119"/>
        <v/>
      </c>
      <c r="AE1290" s="276">
        <f t="shared" si="120"/>
        <v>523013</v>
      </c>
    </row>
    <row r="1291" spans="2:31">
      <c r="B1291" s="227" t="s">
        <v>2189</v>
      </c>
      <c r="C1291" s="228" t="s">
        <v>2190</v>
      </c>
      <c r="D1291" s="228" t="s">
        <v>105</v>
      </c>
      <c r="E1291" s="228" t="s">
        <v>113</v>
      </c>
      <c r="F1291" s="258" t="s">
        <v>107</v>
      </c>
      <c r="G1291" s="374">
        <v>0.5</v>
      </c>
      <c r="H1291" s="377">
        <v>8332.7202637609498</v>
      </c>
      <c r="I1291" s="382">
        <v>566.28724924743767</v>
      </c>
      <c r="J1291" s="349">
        <f>Table1[[#This Row],[Embellishment Area (m2)]]*Table1[[#This Row],[Construction Unit Rate ($/m)]]*Table1[[#This Row],[Embellishment Area Factor]]</f>
        <v>2359356.6184567856</v>
      </c>
      <c r="K1291" s="263">
        <v>0</v>
      </c>
      <c r="L1291" s="354">
        <v>75.676903388107434</v>
      </c>
      <c r="M1291" s="101">
        <f>Table1[[#This Row],[Size of land (m2)]]*Table1[[#This Row],[Land Unit Rate ($/m2)]]</f>
        <v>0</v>
      </c>
      <c r="N1291" s="261">
        <v>2021</v>
      </c>
      <c r="O1291" s="219">
        <f>ROUND(IF(Table1[[#This Row],[Valuation Year]]=2016,(Table1[[#This Row],[Total Construction Cost ($)]]+Table1[[#This Row],[Land Value]])*('General Input Sheet'!$G$38/'General Input Sheet'!$G$43),Table1[[#This Row],[Total Construction Cost ($)]]+Table1[[#This Row],[Land Value]]),0)</f>
        <v>2359357</v>
      </c>
      <c r="P1291" s="139" t="str" cm="1">
        <f t="array" ref="P1291">_xlfn.IFS(Table1[[#This Row],[Asset Class]]&lt;&gt;"Local","y",P$11=$E1291,"y",Table1[[#This Row],[Asset Class]]="Local","")</f>
        <v>y</v>
      </c>
      <c r="Q1291" s="99" t="str" cm="1">
        <f t="array" ref="Q1291">_xlfn.IFS(Table1[[#This Row],[Asset Class]]&lt;&gt;"Local","y",Q$11=$E1291,"y",Table1[[#This Row],[Asset Class]]="Local","")</f>
        <v>y</v>
      </c>
      <c r="R1291" s="99" t="str" cm="1">
        <f t="array" ref="R1291">_xlfn.IFS(Table1[[#This Row],[Asset Class]]&lt;&gt;"Local","y",R$11=$E1291,"y",Table1[[#This Row],[Asset Class]]="Local","")</f>
        <v>y</v>
      </c>
      <c r="S1291" s="358" t="str" cm="1">
        <f t="array" ref="S1291">_xlfn.IFS(Table1[[#This Row],[Asset Class]]&lt;&gt;"Local","y",S$11=$E1291,"y",Table1[[#This Row],[Asset Class]]="Local","")</f>
        <v>y</v>
      </c>
      <c r="U1291" s="109">
        <f>IF(Table1[[#This Row],[Asset Class]]&lt;&gt;"Local",0.25,IF(P1291="y",1,""))</f>
        <v>0.25</v>
      </c>
      <c r="V1291" s="435">
        <f>IF(Table1[[#This Row],[Asset Class]]&lt;&gt;"Local",0.25,IF(Q1291="y",1,""))</f>
        <v>0.25</v>
      </c>
      <c r="W1291" s="435">
        <f>IF(Table1[[#This Row],[Asset Class]]&lt;&gt;"Local",0.25,IF(R1291="y",1,""))</f>
        <v>0.25</v>
      </c>
      <c r="X1291" s="435">
        <f>IF(Table1[[#This Row],[Asset Class]]&lt;&gt;"Local",0.25,IF(S1291="y",1,""))</f>
        <v>0.25</v>
      </c>
      <c r="Y1291" s="109">
        <f t="shared" si="115"/>
        <v>1</v>
      </c>
      <c r="AA1291" s="274">
        <f t="shared" si="116"/>
        <v>589839.25</v>
      </c>
      <c r="AB1291" s="275">
        <f t="shared" si="117"/>
        <v>589839.25</v>
      </c>
      <c r="AC1291" s="275">
        <f t="shared" si="118"/>
        <v>589839.25</v>
      </c>
      <c r="AD1291" s="275">
        <f t="shared" si="119"/>
        <v>589839.25</v>
      </c>
      <c r="AE1291" s="276">
        <f t="shared" si="120"/>
        <v>2359357</v>
      </c>
    </row>
    <row r="1292" spans="2:31">
      <c r="B1292" s="227" t="s">
        <v>2191</v>
      </c>
      <c r="C1292" s="228" t="s">
        <v>2192</v>
      </c>
      <c r="D1292" s="228" t="s">
        <v>110</v>
      </c>
      <c r="E1292" s="228" t="s">
        <v>113</v>
      </c>
      <c r="F1292" s="258" t="s">
        <v>102</v>
      </c>
      <c r="G1292" s="374">
        <v>0.5</v>
      </c>
      <c r="H1292" s="377">
        <v>3495.8934081541629</v>
      </c>
      <c r="I1292" s="382">
        <v>77.371645491830151</v>
      </c>
      <c r="J1292" s="349">
        <f>Table1[[#This Row],[Embellishment Area (m2)]]*Table1[[#This Row],[Construction Unit Rate ($/m)]]*Table1[[#This Row],[Embellishment Area Factor]]</f>
        <v>135241.51272646489</v>
      </c>
      <c r="K1292" s="263">
        <v>0</v>
      </c>
      <c r="L1292" s="354">
        <v>51.919695325664051</v>
      </c>
      <c r="M1292" s="101">
        <f>Table1[[#This Row],[Size of land (m2)]]*Table1[[#This Row],[Land Unit Rate ($/m2)]]</f>
        <v>0</v>
      </c>
      <c r="N1292" s="261">
        <v>2021</v>
      </c>
      <c r="O1292" s="219">
        <f>ROUND(IF(Table1[[#This Row],[Valuation Year]]=2016,(Table1[[#This Row],[Total Construction Cost ($)]]+Table1[[#This Row],[Land Value]])*('General Input Sheet'!$G$38/'General Input Sheet'!$G$43),Table1[[#This Row],[Total Construction Cost ($)]]+Table1[[#This Row],[Land Value]]),0)</f>
        <v>135242</v>
      </c>
      <c r="P1292" s="139" t="str" cm="1">
        <f t="array" ref="P1292">_xlfn.IFS(Table1[[#This Row],[Asset Class]]&lt;&gt;"Local","y",P$11=$E1292,"y",Table1[[#This Row],[Asset Class]]="Local","")</f>
        <v/>
      </c>
      <c r="Q1292" s="99" t="str" cm="1">
        <f t="array" ref="Q1292">_xlfn.IFS(Table1[[#This Row],[Asset Class]]&lt;&gt;"Local","y",Q$11=$E1292,"y",Table1[[#This Row],[Asset Class]]="Local","")</f>
        <v/>
      </c>
      <c r="R1292" s="99" t="str" cm="1">
        <f t="array" ref="R1292">_xlfn.IFS(Table1[[#This Row],[Asset Class]]&lt;&gt;"Local","y",R$11=$E1292,"y",Table1[[#This Row],[Asset Class]]="Local","")</f>
        <v/>
      </c>
      <c r="S1292" s="358" t="str" cm="1">
        <f t="array" ref="S1292">_xlfn.IFS(Table1[[#This Row],[Asset Class]]&lt;&gt;"Local","y",S$11=$E1292,"y",Table1[[#This Row],[Asset Class]]="Local","")</f>
        <v>y</v>
      </c>
      <c r="U1292" s="109" t="str">
        <f>IF(Table1[[#This Row],[Asset Class]]&lt;&gt;"Local",0.25,IF(P1292="y",1,""))</f>
        <v/>
      </c>
      <c r="V1292" s="435" t="str">
        <f>IF(Table1[[#This Row],[Asset Class]]&lt;&gt;"Local",0.25,IF(Q1292="y",1,""))</f>
        <v/>
      </c>
      <c r="W1292" s="435" t="str">
        <f>IF(Table1[[#This Row],[Asset Class]]&lt;&gt;"Local",0.25,IF(R1292="y",1,""))</f>
        <v/>
      </c>
      <c r="X1292" s="435">
        <f>IF(Table1[[#This Row],[Asset Class]]&lt;&gt;"Local",0.25,IF(S1292="y",1,""))</f>
        <v>1</v>
      </c>
      <c r="Y1292" s="109">
        <f t="shared" si="115"/>
        <v>1</v>
      </c>
      <c r="AA1292" s="274" t="str">
        <f t="shared" si="116"/>
        <v/>
      </c>
      <c r="AB1292" s="275" t="str">
        <f t="shared" si="117"/>
        <v/>
      </c>
      <c r="AC1292" s="275" t="str">
        <f t="shared" si="118"/>
        <v/>
      </c>
      <c r="AD1292" s="275">
        <f t="shared" si="119"/>
        <v>135242</v>
      </c>
      <c r="AE1292" s="276">
        <f t="shared" si="120"/>
        <v>135242</v>
      </c>
    </row>
    <row r="1293" spans="2:31">
      <c r="B1293" s="227" t="s">
        <v>2193</v>
      </c>
      <c r="C1293" s="228" t="s">
        <v>2194</v>
      </c>
      <c r="D1293" s="228" t="s">
        <v>110</v>
      </c>
      <c r="E1293" s="228" t="s">
        <v>142</v>
      </c>
      <c r="F1293" s="258" t="s">
        <v>102</v>
      </c>
      <c r="G1293" s="374">
        <v>0.5</v>
      </c>
      <c r="H1293" s="377">
        <v>1477.1874664214199</v>
      </c>
      <c r="I1293" s="382">
        <v>115.6419902144599</v>
      </c>
      <c r="J1293" s="349">
        <f>Table1[[#This Row],[Embellishment Area (m2)]]*Table1[[#This Row],[Construction Unit Rate ($/m)]]*Table1[[#This Row],[Embellishment Area Factor]]</f>
        <v>85412.449268414319</v>
      </c>
      <c r="K1293" s="263">
        <v>0</v>
      </c>
      <c r="L1293" s="354">
        <v>85.331826959272703</v>
      </c>
      <c r="M1293" s="101">
        <f>Table1[[#This Row],[Size of land (m2)]]*Table1[[#This Row],[Land Unit Rate ($/m2)]]</f>
        <v>0</v>
      </c>
      <c r="N1293" s="261">
        <v>2021</v>
      </c>
      <c r="O1293" s="219">
        <f>ROUND(IF(Table1[[#This Row],[Valuation Year]]=2016,(Table1[[#This Row],[Total Construction Cost ($)]]+Table1[[#This Row],[Land Value]])*('General Input Sheet'!$G$38/'General Input Sheet'!$G$43),Table1[[#This Row],[Total Construction Cost ($)]]+Table1[[#This Row],[Land Value]]),0)</f>
        <v>85412</v>
      </c>
      <c r="P1293" s="139" t="str" cm="1">
        <f t="array" ref="P1293">_xlfn.IFS(Table1[[#This Row],[Asset Class]]&lt;&gt;"Local","y",P$11=$E1293,"y",Table1[[#This Row],[Asset Class]]="Local","")</f>
        <v/>
      </c>
      <c r="Q1293" s="99" t="str" cm="1">
        <f t="array" ref="Q1293">_xlfn.IFS(Table1[[#This Row],[Asset Class]]&lt;&gt;"Local","y",Q$11=$E1293,"y",Table1[[#This Row],[Asset Class]]="Local","")</f>
        <v>y</v>
      </c>
      <c r="R1293" s="99" t="str" cm="1">
        <f t="array" ref="R1293">_xlfn.IFS(Table1[[#This Row],[Asset Class]]&lt;&gt;"Local","y",R$11=$E1293,"y",Table1[[#This Row],[Asset Class]]="Local","")</f>
        <v/>
      </c>
      <c r="S1293" s="358" t="str" cm="1">
        <f t="array" ref="S1293">_xlfn.IFS(Table1[[#This Row],[Asset Class]]&lt;&gt;"Local","y",S$11=$E1293,"y",Table1[[#This Row],[Asset Class]]="Local","")</f>
        <v/>
      </c>
      <c r="U1293" s="109" t="str">
        <f>IF(Table1[[#This Row],[Asset Class]]&lt;&gt;"Local",0.25,IF(P1293="y",1,""))</f>
        <v/>
      </c>
      <c r="V1293" s="435">
        <f>IF(Table1[[#This Row],[Asset Class]]&lt;&gt;"Local",0.25,IF(Q1293="y",1,""))</f>
        <v>1</v>
      </c>
      <c r="W1293" s="435" t="str">
        <f>IF(Table1[[#This Row],[Asset Class]]&lt;&gt;"Local",0.25,IF(R1293="y",1,""))</f>
        <v/>
      </c>
      <c r="X1293" s="435" t="str">
        <f>IF(Table1[[#This Row],[Asset Class]]&lt;&gt;"Local",0.25,IF(S1293="y",1,""))</f>
        <v/>
      </c>
      <c r="Y1293" s="109">
        <f t="shared" si="115"/>
        <v>1</v>
      </c>
      <c r="AA1293" s="274" t="str">
        <f t="shared" si="116"/>
        <v/>
      </c>
      <c r="AB1293" s="275">
        <f t="shared" si="117"/>
        <v>85412</v>
      </c>
      <c r="AC1293" s="275" t="str">
        <f t="shared" si="118"/>
        <v/>
      </c>
      <c r="AD1293" s="275" t="str">
        <f t="shared" si="119"/>
        <v/>
      </c>
      <c r="AE1293" s="276">
        <f t="shared" si="120"/>
        <v>85412</v>
      </c>
    </row>
    <row r="1294" spans="2:31">
      <c r="B1294" s="227" t="s">
        <v>2195</v>
      </c>
      <c r="C1294" s="228" t="s">
        <v>2196</v>
      </c>
      <c r="D1294" s="228" t="s">
        <v>110</v>
      </c>
      <c r="E1294" s="228" t="s">
        <v>101</v>
      </c>
      <c r="F1294" s="258" t="s">
        <v>102</v>
      </c>
      <c r="G1294" s="374">
        <v>0.5</v>
      </c>
      <c r="H1294" s="377">
        <v>2648.2522066171273</v>
      </c>
      <c r="I1294" s="382">
        <v>143.96305955739601</v>
      </c>
      <c r="J1294" s="349">
        <f>Table1[[#This Row],[Embellishment Area (m2)]]*Table1[[#This Row],[Construction Unit Rate ($/m)]]*Table1[[#This Row],[Embellishment Area Factor]]</f>
        <v>190625.24507211344</v>
      </c>
      <c r="K1294" s="263">
        <v>0</v>
      </c>
      <c r="L1294" s="354">
        <v>39.027494808321961</v>
      </c>
      <c r="M1294" s="101">
        <f>Table1[[#This Row],[Size of land (m2)]]*Table1[[#This Row],[Land Unit Rate ($/m2)]]</f>
        <v>0</v>
      </c>
      <c r="N1294" s="261">
        <v>2021</v>
      </c>
      <c r="O1294" s="219">
        <f>ROUND(IF(Table1[[#This Row],[Valuation Year]]=2016,(Table1[[#This Row],[Total Construction Cost ($)]]+Table1[[#This Row],[Land Value]])*('General Input Sheet'!$G$38/'General Input Sheet'!$G$43),Table1[[#This Row],[Total Construction Cost ($)]]+Table1[[#This Row],[Land Value]]),0)</f>
        <v>190625</v>
      </c>
      <c r="P1294" s="139" t="str" cm="1">
        <f t="array" ref="P1294">_xlfn.IFS(Table1[[#This Row],[Asset Class]]&lt;&gt;"Local","y",P$11=$E1294,"y",Table1[[#This Row],[Asset Class]]="Local","")</f>
        <v/>
      </c>
      <c r="Q1294" s="99" t="str" cm="1">
        <f t="array" ref="Q1294">_xlfn.IFS(Table1[[#This Row],[Asset Class]]&lt;&gt;"Local","y",Q$11=$E1294,"y",Table1[[#This Row],[Asset Class]]="Local","")</f>
        <v/>
      </c>
      <c r="R1294" s="99" t="str" cm="1">
        <f t="array" ref="R1294">_xlfn.IFS(Table1[[#This Row],[Asset Class]]&lt;&gt;"Local","y",R$11=$E1294,"y",Table1[[#This Row],[Asset Class]]="Local","")</f>
        <v>y</v>
      </c>
      <c r="S1294" s="358" t="str" cm="1">
        <f t="array" ref="S1294">_xlfn.IFS(Table1[[#This Row],[Asset Class]]&lt;&gt;"Local","y",S$11=$E1294,"y",Table1[[#This Row],[Asset Class]]="Local","")</f>
        <v/>
      </c>
      <c r="U1294" s="109" t="str">
        <f>IF(Table1[[#This Row],[Asset Class]]&lt;&gt;"Local",0.25,IF(P1294="y",1,""))</f>
        <v/>
      </c>
      <c r="V1294" s="435" t="str">
        <f>IF(Table1[[#This Row],[Asset Class]]&lt;&gt;"Local",0.25,IF(Q1294="y",1,""))</f>
        <v/>
      </c>
      <c r="W1294" s="435">
        <f>IF(Table1[[#This Row],[Asset Class]]&lt;&gt;"Local",0.25,IF(R1294="y",1,""))</f>
        <v>1</v>
      </c>
      <c r="X1294" s="435" t="str">
        <f>IF(Table1[[#This Row],[Asset Class]]&lt;&gt;"Local",0.25,IF(S1294="y",1,""))</f>
        <v/>
      </c>
      <c r="Y1294" s="109">
        <f t="shared" si="115"/>
        <v>1</v>
      </c>
      <c r="AA1294" s="274" t="str">
        <f t="shared" si="116"/>
        <v/>
      </c>
      <c r="AB1294" s="275" t="str">
        <f t="shared" si="117"/>
        <v/>
      </c>
      <c r="AC1294" s="275">
        <f t="shared" si="118"/>
        <v>190625</v>
      </c>
      <c r="AD1294" s="275" t="str">
        <f t="shared" si="119"/>
        <v/>
      </c>
      <c r="AE1294" s="276">
        <f t="shared" si="120"/>
        <v>190625</v>
      </c>
    </row>
    <row r="1295" spans="2:31">
      <c r="B1295" s="227" t="s">
        <v>2197</v>
      </c>
      <c r="C1295" s="228" t="s">
        <v>2198</v>
      </c>
      <c r="D1295" s="228" t="s">
        <v>110</v>
      </c>
      <c r="E1295" s="228" t="s">
        <v>113</v>
      </c>
      <c r="F1295" s="258" t="s">
        <v>102</v>
      </c>
      <c r="G1295" s="374">
        <v>0.5</v>
      </c>
      <c r="H1295" s="377">
        <v>2715.6099908693732</v>
      </c>
      <c r="I1295" s="382">
        <v>77.371645491830151</v>
      </c>
      <c r="J1295" s="349">
        <f>Table1[[#This Row],[Embellishment Area (m2)]]*Table1[[#This Row],[Construction Unit Rate ($/m)]]*Table1[[#This Row],[Embellishment Area Factor]]</f>
        <v>105055.60675380862</v>
      </c>
      <c r="K1295" s="263">
        <v>0</v>
      </c>
      <c r="L1295" s="354">
        <v>51.919695325664051</v>
      </c>
      <c r="M1295" s="101">
        <f>Table1[[#This Row],[Size of land (m2)]]*Table1[[#This Row],[Land Unit Rate ($/m2)]]</f>
        <v>0</v>
      </c>
      <c r="N1295" s="261">
        <v>2021</v>
      </c>
      <c r="O1295" s="219">
        <f>ROUND(IF(Table1[[#This Row],[Valuation Year]]=2016,(Table1[[#This Row],[Total Construction Cost ($)]]+Table1[[#This Row],[Land Value]])*('General Input Sheet'!$G$38/'General Input Sheet'!$G$43),Table1[[#This Row],[Total Construction Cost ($)]]+Table1[[#This Row],[Land Value]]),0)</f>
        <v>105056</v>
      </c>
      <c r="P1295" s="139" t="str" cm="1">
        <f t="array" ref="P1295">_xlfn.IFS(Table1[[#This Row],[Asset Class]]&lt;&gt;"Local","y",P$11=$E1295,"y",Table1[[#This Row],[Asset Class]]="Local","")</f>
        <v/>
      </c>
      <c r="Q1295" s="99" t="str" cm="1">
        <f t="array" ref="Q1295">_xlfn.IFS(Table1[[#This Row],[Asset Class]]&lt;&gt;"Local","y",Q$11=$E1295,"y",Table1[[#This Row],[Asset Class]]="Local","")</f>
        <v/>
      </c>
      <c r="R1295" s="99" t="str" cm="1">
        <f t="array" ref="R1295">_xlfn.IFS(Table1[[#This Row],[Asset Class]]&lt;&gt;"Local","y",R$11=$E1295,"y",Table1[[#This Row],[Asset Class]]="Local","")</f>
        <v/>
      </c>
      <c r="S1295" s="358" t="str" cm="1">
        <f t="array" ref="S1295">_xlfn.IFS(Table1[[#This Row],[Asset Class]]&lt;&gt;"Local","y",S$11=$E1295,"y",Table1[[#This Row],[Asset Class]]="Local","")</f>
        <v>y</v>
      </c>
      <c r="U1295" s="109" t="str">
        <f>IF(Table1[[#This Row],[Asset Class]]&lt;&gt;"Local",0.25,IF(P1295="y",1,""))</f>
        <v/>
      </c>
      <c r="V1295" s="435" t="str">
        <f>IF(Table1[[#This Row],[Asset Class]]&lt;&gt;"Local",0.25,IF(Q1295="y",1,""))</f>
        <v/>
      </c>
      <c r="W1295" s="435" t="str">
        <f>IF(Table1[[#This Row],[Asset Class]]&lt;&gt;"Local",0.25,IF(R1295="y",1,""))</f>
        <v/>
      </c>
      <c r="X1295" s="435">
        <f>IF(Table1[[#This Row],[Asset Class]]&lt;&gt;"Local",0.25,IF(S1295="y",1,""))</f>
        <v>1</v>
      </c>
      <c r="Y1295" s="109">
        <f t="shared" ref="Y1295:Y1358" si="121">SUM(U1295:X1295)</f>
        <v>1</v>
      </c>
      <c r="AA1295" s="274" t="str">
        <f t="shared" ref="AA1295:AA1358" si="122">IF(U1295="","",(U1295/$Y1295)*$O1295)</f>
        <v/>
      </c>
      <c r="AB1295" s="275" t="str">
        <f t="shared" ref="AB1295:AB1358" si="123">IF(V1295="","",(V1295/$Y1295)*$O1295)</f>
        <v/>
      </c>
      <c r="AC1295" s="275" t="str">
        <f t="shared" ref="AC1295:AC1358" si="124">IF(W1295="","",(W1295/$Y1295)*$O1295)</f>
        <v/>
      </c>
      <c r="AD1295" s="275">
        <f t="shared" ref="AD1295:AD1358" si="125">IF(X1295="","",(X1295/$Y1295)*$O1295)</f>
        <v>105056</v>
      </c>
      <c r="AE1295" s="276">
        <f t="shared" ref="AE1295:AE1358" si="126">SUM(AA1295:AD1295)</f>
        <v>105056</v>
      </c>
    </row>
    <row r="1296" spans="2:31">
      <c r="B1296" s="227" t="s">
        <v>2199</v>
      </c>
      <c r="C1296" s="228" t="s">
        <v>2200</v>
      </c>
      <c r="D1296" s="228" t="s">
        <v>105</v>
      </c>
      <c r="E1296" s="228" t="s">
        <v>113</v>
      </c>
      <c r="F1296" s="258" t="s">
        <v>107</v>
      </c>
      <c r="G1296" s="374">
        <v>0.5</v>
      </c>
      <c r="H1296" s="377">
        <v>35363.846136983455</v>
      </c>
      <c r="I1296" s="382">
        <v>566.28724924743767</v>
      </c>
      <c r="J1296" s="349">
        <f>Table1[[#This Row],[Embellishment Area (m2)]]*Table1[[#This Row],[Construction Unit Rate ($/m)]]*Table1[[#This Row],[Embellishment Area Factor]]</f>
        <v>10013047.575860992</v>
      </c>
      <c r="K1296" s="263">
        <v>0</v>
      </c>
      <c r="L1296" s="354">
        <v>75.676903388107434</v>
      </c>
      <c r="M1296" s="101">
        <f>Table1[[#This Row],[Size of land (m2)]]*Table1[[#This Row],[Land Unit Rate ($/m2)]]</f>
        <v>0</v>
      </c>
      <c r="N1296" s="261">
        <v>2021</v>
      </c>
      <c r="O1296" s="219">
        <f>ROUND(IF(Table1[[#This Row],[Valuation Year]]=2016,(Table1[[#This Row],[Total Construction Cost ($)]]+Table1[[#This Row],[Land Value]])*('General Input Sheet'!$G$38/'General Input Sheet'!$G$43),Table1[[#This Row],[Total Construction Cost ($)]]+Table1[[#This Row],[Land Value]]),0)</f>
        <v>10013048</v>
      </c>
      <c r="P1296" s="139" t="str" cm="1">
        <f t="array" ref="P1296">_xlfn.IFS(Table1[[#This Row],[Asset Class]]&lt;&gt;"Local","y",P$11=$E1296,"y",Table1[[#This Row],[Asset Class]]="Local","")</f>
        <v>y</v>
      </c>
      <c r="Q1296" s="99" t="str" cm="1">
        <f t="array" ref="Q1296">_xlfn.IFS(Table1[[#This Row],[Asset Class]]&lt;&gt;"Local","y",Q$11=$E1296,"y",Table1[[#This Row],[Asset Class]]="Local","")</f>
        <v>y</v>
      </c>
      <c r="R1296" s="99" t="str" cm="1">
        <f t="array" ref="R1296">_xlfn.IFS(Table1[[#This Row],[Asset Class]]&lt;&gt;"Local","y",R$11=$E1296,"y",Table1[[#This Row],[Asset Class]]="Local","")</f>
        <v>y</v>
      </c>
      <c r="S1296" s="358" t="str" cm="1">
        <f t="array" ref="S1296">_xlfn.IFS(Table1[[#This Row],[Asset Class]]&lt;&gt;"Local","y",S$11=$E1296,"y",Table1[[#This Row],[Asset Class]]="Local","")</f>
        <v>y</v>
      </c>
      <c r="U1296" s="109">
        <f>IF(Table1[[#This Row],[Asset Class]]&lt;&gt;"Local",0.25,IF(P1296="y",1,""))</f>
        <v>0.25</v>
      </c>
      <c r="V1296" s="435">
        <f>IF(Table1[[#This Row],[Asset Class]]&lt;&gt;"Local",0.25,IF(Q1296="y",1,""))</f>
        <v>0.25</v>
      </c>
      <c r="W1296" s="435">
        <f>IF(Table1[[#This Row],[Asset Class]]&lt;&gt;"Local",0.25,IF(R1296="y",1,""))</f>
        <v>0.25</v>
      </c>
      <c r="X1296" s="435">
        <f>IF(Table1[[#This Row],[Asset Class]]&lt;&gt;"Local",0.25,IF(S1296="y",1,""))</f>
        <v>0.25</v>
      </c>
      <c r="Y1296" s="109">
        <f t="shared" si="121"/>
        <v>1</v>
      </c>
      <c r="AA1296" s="274">
        <f t="shared" si="122"/>
        <v>2503262</v>
      </c>
      <c r="AB1296" s="275">
        <f t="shared" si="123"/>
        <v>2503262</v>
      </c>
      <c r="AC1296" s="275">
        <f t="shared" si="124"/>
        <v>2503262</v>
      </c>
      <c r="AD1296" s="275">
        <f t="shared" si="125"/>
        <v>2503262</v>
      </c>
      <c r="AE1296" s="276">
        <f t="shared" si="126"/>
        <v>10013048</v>
      </c>
    </row>
    <row r="1297" spans="2:31">
      <c r="B1297" s="227" t="s">
        <v>2201</v>
      </c>
      <c r="C1297" s="228" t="s">
        <v>2202</v>
      </c>
      <c r="D1297" s="228" t="s">
        <v>105</v>
      </c>
      <c r="E1297" s="228" t="s">
        <v>101</v>
      </c>
      <c r="F1297" s="258" t="s">
        <v>102</v>
      </c>
      <c r="G1297" s="374">
        <v>0.5</v>
      </c>
      <c r="H1297" s="378">
        <v>20523.508353432859</v>
      </c>
      <c r="I1297" s="382">
        <v>452.87898632773505</v>
      </c>
      <c r="J1297" s="349">
        <f>Table1[[#This Row],[Embellishment Area (m2)]]*Table1[[#This Row],[Construction Unit Rate ($/m)]]*Table1[[#This Row],[Embellishment Area Factor]]</f>
        <v>4647332.8294957383</v>
      </c>
      <c r="K1297" s="263">
        <v>41047.016706865717</v>
      </c>
      <c r="L1297" s="354">
        <v>140.14546069071523</v>
      </c>
      <c r="M1297" s="101">
        <f>Table1[[#This Row],[Size of land (m2)]]*Table1[[#This Row],[Land Unit Rate ($/m2)]]</f>
        <v>5752553.066363181</v>
      </c>
      <c r="N1297" s="261">
        <v>2021</v>
      </c>
      <c r="O1297" s="101">
        <f>ROUND(IF(Table1[[#This Row],[Valuation Year]]=2016,(Table1[[#This Row],[Total Construction Cost ($)]]+Table1[[#This Row],[Land Value]])*('General Input Sheet'!$G$38/'General Input Sheet'!$G$43),Table1[[#This Row],[Total Construction Cost ($)]]+Table1[[#This Row],[Land Value]]),0)</f>
        <v>10399886</v>
      </c>
      <c r="P1297" s="139" t="str" cm="1">
        <f t="array" ref="P1297">_xlfn.IFS(Table1[[#This Row],[Asset Class]]&lt;&gt;"Local","y",P$11=$E1297,"y",Table1[[#This Row],[Asset Class]]="Local","")</f>
        <v>y</v>
      </c>
      <c r="Q1297" s="99" t="str" cm="1">
        <f t="array" ref="Q1297">_xlfn.IFS(Table1[[#This Row],[Asset Class]]&lt;&gt;"Local","y",Q$11=$E1297,"y",Table1[[#This Row],[Asset Class]]="Local","")</f>
        <v>y</v>
      </c>
      <c r="R1297" s="99" t="str" cm="1">
        <f t="array" ref="R1297">_xlfn.IFS(Table1[[#This Row],[Asset Class]]&lt;&gt;"Local","y",R$11=$E1297,"y",Table1[[#This Row],[Asset Class]]="Local","")</f>
        <v>y</v>
      </c>
      <c r="S1297" s="358" t="str" cm="1">
        <f t="array" ref="S1297">_xlfn.IFS(Table1[[#This Row],[Asset Class]]&lt;&gt;"Local","y",S$11=$E1297,"y",Table1[[#This Row],[Asset Class]]="Local","")</f>
        <v>y</v>
      </c>
      <c r="U1297" s="109">
        <f>IF(Table1[[#This Row],[Asset Class]]&lt;&gt;"Local",0.25,IF(P1297="y",1,""))</f>
        <v>0.25</v>
      </c>
      <c r="V1297" s="435">
        <f>IF(Table1[[#This Row],[Asset Class]]&lt;&gt;"Local",0.25,IF(Q1297="y",1,""))</f>
        <v>0.25</v>
      </c>
      <c r="W1297" s="435">
        <f>IF(Table1[[#This Row],[Asset Class]]&lt;&gt;"Local",0.25,IF(R1297="y",1,""))</f>
        <v>0.25</v>
      </c>
      <c r="X1297" s="435">
        <f>IF(Table1[[#This Row],[Asset Class]]&lt;&gt;"Local",0.25,IF(S1297="y",1,""))</f>
        <v>0.25</v>
      </c>
      <c r="Y1297" s="109">
        <f t="shared" si="121"/>
        <v>1</v>
      </c>
      <c r="AA1297" s="274">
        <f t="shared" si="122"/>
        <v>2599971.5</v>
      </c>
      <c r="AB1297" s="275">
        <f t="shared" si="123"/>
        <v>2599971.5</v>
      </c>
      <c r="AC1297" s="275">
        <f t="shared" si="124"/>
        <v>2599971.5</v>
      </c>
      <c r="AD1297" s="275">
        <f t="shared" si="125"/>
        <v>2599971.5</v>
      </c>
      <c r="AE1297" s="276">
        <f t="shared" si="126"/>
        <v>10399886</v>
      </c>
    </row>
    <row r="1298" spans="2:31">
      <c r="B1298" s="227" t="s">
        <v>2201</v>
      </c>
      <c r="C1298" s="228" t="s">
        <v>2203</v>
      </c>
      <c r="D1298" s="228" t="s">
        <v>105</v>
      </c>
      <c r="E1298" s="228" t="s">
        <v>101</v>
      </c>
      <c r="F1298" s="258" t="s">
        <v>107</v>
      </c>
      <c r="G1298" s="374">
        <v>0.5</v>
      </c>
      <c r="H1298" s="378">
        <v>15684.030003460955</v>
      </c>
      <c r="I1298" s="382">
        <v>452.87898632773505</v>
      </c>
      <c r="J1298" s="349">
        <f>Table1[[#This Row],[Embellishment Area (m2)]]*Table1[[#This Row],[Construction Unit Rate ($/m)]]*Table1[[#This Row],[Embellishment Area Factor]]</f>
        <v>3551483.8047505901</v>
      </c>
      <c r="K1298" s="263">
        <v>31368.060006921911</v>
      </c>
      <c r="L1298" s="354">
        <v>140.14546069071523</v>
      </c>
      <c r="M1298" s="101">
        <f>Table1[[#This Row],[Size of land (m2)]]*Table1[[#This Row],[Land Unit Rate ($/m2)]]</f>
        <v>4396091.2206440708</v>
      </c>
      <c r="N1298" s="261">
        <v>2021</v>
      </c>
      <c r="O1298" s="101">
        <f>ROUND(IF(Table1[[#This Row],[Valuation Year]]=2016,(Table1[[#This Row],[Total Construction Cost ($)]]+Table1[[#This Row],[Land Value]])*('General Input Sheet'!$G$38/'General Input Sheet'!$G$43),Table1[[#This Row],[Total Construction Cost ($)]]+Table1[[#This Row],[Land Value]]),0)</f>
        <v>7947575</v>
      </c>
      <c r="P1298" s="139" t="str" cm="1">
        <f t="array" ref="P1298">_xlfn.IFS(Table1[[#This Row],[Asset Class]]&lt;&gt;"Local","y",P$11=$E1298,"y",Table1[[#This Row],[Asset Class]]="Local","")</f>
        <v>y</v>
      </c>
      <c r="Q1298" s="99" t="str" cm="1">
        <f t="array" ref="Q1298">_xlfn.IFS(Table1[[#This Row],[Asset Class]]&lt;&gt;"Local","y",Q$11=$E1298,"y",Table1[[#This Row],[Asset Class]]="Local","")</f>
        <v>y</v>
      </c>
      <c r="R1298" s="99" t="str" cm="1">
        <f t="array" ref="R1298">_xlfn.IFS(Table1[[#This Row],[Asset Class]]&lt;&gt;"Local","y",R$11=$E1298,"y",Table1[[#This Row],[Asset Class]]="Local","")</f>
        <v>y</v>
      </c>
      <c r="S1298" s="358" t="str" cm="1">
        <f t="array" ref="S1298">_xlfn.IFS(Table1[[#This Row],[Asset Class]]&lt;&gt;"Local","y",S$11=$E1298,"y",Table1[[#This Row],[Asset Class]]="Local","")</f>
        <v>y</v>
      </c>
      <c r="U1298" s="109">
        <f>IF(Table1[[#This Row],[Asset Class]]&lt;&gt;"Local",0.25,IF(P1298="y",1,""))</f>
        <v>0.25</v>
      </c>
      <c r="V1298" s="435">
        <f>IF(Table1[[#This Row],[Asset Class]]&lt;&gt;"Local",0.25,IF(Q1298="y",1,""))</f>
        <v>0.25</v>
      </c>
      <c r="W1298" s="435">
        <f>IF(Table1[[#This Row],[Asset Class]]&lt;&gt;"Local",0.25,IF(R1298="y",1,""))</f>
        <v>0.25</v>
      </c>
      <c r="X1298" s="435">
        <f>IF(Table1[[#This Row],[Asset Class]]&lt;&gt;"Local",0.25,IF(S1298="y",1,""))</f>
        <v>0.25</v>
      </c>
      <c r="Y1298" s="109">
        <f t="shared" si="121"/>
        <v>1</v>
      </c>
      <c r="AA1298" s="274">
        <f t="shared" si="122"/>
        <v>1986893.75</v>
      </c>
      <c r="AB1298" s="275">
        <f t="shared" si="123"/>
        <v>1986893.75</v>
      </c>
      <c r="AC1298" s="275">
        <f t="shared" si="124"/>
        <v>1986893.75</v>
      </c>
      <c r="AD1298" s="275">
        <f t="shared" si="125"/>
        <v>1986893.75</v>
      </c>
      <c r="AE1298" s="276">
        <f t="shared" si="126"/>
        <v>7947575</v>
      </c>
    </row>
    <row r="1299" spans="2:31">
      <c r="B1299" s="227" t="s">
        <v>2204</v>
      </c>
      <c r="C1299" s="228" t="s">
        <v>2205</v>
      </c>
      <c r="D1299" s="228" t="s">
        <v>110</v>
      </c>
      <c r="E1299" s="228" t="s">
        <v>113</v>
      </c>
      <c r="F1299" s="258" t="s">
        <v>102</v>
      </c>
      <c r="G1299" s="374">
        <v>0.5</v>
      </c>
      <c r="H1299" s="378">
        <v>1174.6594861240615</v>
      </c>
      <c r="I1299" s="382">
        <v>77.371645491830151</v>
      </c>
      <c r="J1299" s="349">
        <f>Table1[[#This Row],[Embellishment Area (m2)]]*Table1[[#This Row],[Construction Unit Rate ($/m)]]*Table1[[#This Row],[Embellishment Area Factor]]</f>
        <v>45442.668667003134</v>
      </c>
      <c r="K1299" s="263">
        <v>0</v>
      </c>
      <c r="L1299" s="354">
        <v>51.919695325664051</v>
      </c>
      <c r="M1299" s="101">
        <f>Table1[[#This Row],[Size of land (m2)]]*Table1[[#This Row],[Land Unit Rate ($/m2)]]</f>
        <v>0</v>
      </c>
      <c r="N1299" s="261">
        <v>2021</v>
      </c>
      <c r="O1299" s="101">
        <f>ROUND(IF(Table1[[#This Row],[Valuation Year]]=2016,(Table1[[#This Row],[Total Construction Cost ($)]]+Table1[[#This Row],[Land Value]])*('General Input Sheet'!$G$38/'General Input Sheet'!$G$43),Table1[[#This Row],[Total Construction Cost ($)]]+Table1[[#This Row],[Land Value]]),0)</f>
        <v>45443</v>
      </c>
      <c r="P1299" s="139" t="str" cm="1">
        <f t="array" ref="P1299">_xlfn.IFS(Table1[[#This Row],[Asset Class]]&lt;&gt;"Local","y",P$11=$E1299,"y",Table1[[#This Row],[Asset Class]]="Local","")</f>
        <v/>
      </c>
      <c r="Q1299" s="99" t="str" cm="1">
        <f t="array" ref="Q1299">_xlfn.IFS(Table1[[#This Row],[Asset Class]]&lt;&gt;"Local","y",Q$11=$E1299,"y",Table1[[#This Row],[Asset Class]]="Local","")</f>
        <v/>
      </c>
      <c r="R1299" s="99" t="str" cm="1">
        <f t="array" ref="R1299">_xlfn.IFS(Table1[[#This Row],[Asset Class]]&lt;&gt;"Local","y",R$11=$E1299,"y",Table1[[#This Row],[Asset Class]]="Local","")</f>
        <v/>
      </c>
      <c r="S1299" s="358" t="str" cm="1">
        <f t="array" ref="S1299">_xlfn.IFS(Table1[[#This Row],[Asset Class]]&lt;&gt;"Local","y",S$11=$E1299,"y",Table1[[#This Row],[Asset Class]]="Local","")</f>
        <v>y</v>
      </c>
      <c r="U1299" s="109" t="str">
        <f>IF(Table1[[#This Row],[Asset Class]]&lt;&gt;"Local",0.25,IF(P1299="y",1,""))</f>
        <v/>
      </c>
      <c r="V1299" s="435" t="str">
        <f>IF(Table1[[#This Row],[Asset Class]]&lt;&gt;"Local",0.25,IF(Q1299="y",1,""))</f>
        <v/>
      </c>
      <c r="W1299" s="435" t="str">
        <f>IF(Table1[[#This Row],[Asset Class]]&lt;&gt;"Local",0.25,IF(R1299="y",1,""))</f>
        <v/>
      </c>
      <c r="X1299" s="435">
        <f>IF(Table1[[#This Row],[Asset Class]]&lt;&gt;"Local",0.25,IF(S1299="y",1,""))</f>
        <v>1</v>
      </c>
      <c r="Y1299" s="109">
        <f t="shared" si="121"/>
        <v>1</v>
      </c>
      <c r="AA1299" s="274" t="str">
        <f t="shared" si="122"/>
        <v/>
      </c>
      <c r="AB1299" s="275" t="str">
        <f t="shared" si="123"/>
        <v/>
      </c>
      <c r="AC1299" s="275" t="str">
        <f t="shared" si="124"/>
        <v/>
      </c>
      <c r="AD1299" s="275">
        <f t="shared" si="125"/>
        <v>45443</v>
      </c>
      <c r="AE1299" s="276">
        <f t="shared" si="126"/>
        <v>45443</v>
      </c>
    </row>
    <row r="1300" spans="2:31">
      <c r="B1300" s="227" t="s">
        <v>2206</v>
      </c>
      <c r="C1300" s="228" t="s">
        <v>2207</v>
      </c>
      <c r="D1300" s="228" t="s">
        <v>110</v>
      </c>
      <c r="E1300" s="228" t="s">
        <v>142</v>
      </c>
      <c r="F1300" s="258" t="s">
        <v>102</v>
      </c>
      <c r="G1300" s="374">
        <v>0.5</v>
      </c>
      <c r="H1300" s="377">
        <v>2217.9167363279234</v>
      </c>
      <c r="I1300" s="382">
        <v>115.6419902144599</v>
      </c>
      <c r="J1300" s="349">
        <f>Table1[[#This Row],[Embellishment Area (m2)]]*Table1[[#This Row],[Construction Unit Rate ($/m)]]*Table1[[#This Row],[Embellishment Area Factor]]</f>
        <v>128242.15275946028</v>
      </c>
      <c r="K1300" s="263">
        <v>0</v>
      </c>
      <c r="L1300" s="354">
        <v>85.331826959272703</v>
      </c>
      <c r="M1300" s="101">
        <f>Table1[[#This Row],[Size of land (m2)]]*Table1[[#This Row],[Land Unit Rate ($/m2)]]</f>
        <v>0</v>
      </c>
      <c r="N1300" s="261">
        <v>2021</v>
      </c>
      <c r="O1300" s="219">
        <f>ROUND(IF(Table1[[#This Row],[Valuation Year]]=2016,(Table1[[#This Row],[Total Construction Cost ($)]]+Table1[[#This Row],[Land Value]])*('General Input Sheet'!$G$38/'General Input Sheet'!$G$43),Table1[[#This Row],[Total Construction Cost ($)]]+Table1[[#This Row],[Land Value]]),0)</f>
        <v>128242</v>
      </c>
      <c r="P1300" s="139" t="str" cm="1">
        <f t="array" ref="P1300">_xlfn.IFS(Table1[[#This Row],[Asset Class]]&lt;&gt;"Local","y",P$11=$E1300,"y",Table1[[#This Row],[Asset Class]]="Local","")</f>
        <v/>
      </c>
      <c r="Q1300" s="99" t="str" cm="1">
        <f t="array" ref="Q1300">_xlfn.IFS(Table1[[#This Row],[Asset Class]]&lt;&gt;"Local","y",Q$11=$E1300,"y",Table1[[#This Row],[Asset Class]]="Local","")</f>
        <v>y</v>
      </c>
      <c r="R1300" s="99" t="str" cm="1">
        <f t="array" ref="R1300">_xlfn.IFS(Table1[[#This Row],[Asset Class]]&lt;&gt;"Local","y",R$11=$E1300,"y",Table1[[#This Row],[Asset Class]]="Local","")</f>
        <v/>
      </c>
      <c r="S1300" s="358" t="str" cm="1">
        <f t="array" ref="S1300">_xlfn.IFS(Table1[[#This Row],[Asset Class]]&lt;&gt;"Local","y",S$11=$E1300,"y",Table1[[#This Row],[Asset Class]]="Local","")</f>
        <v/>
      </c>
      <c r="U1300" s="109" t="str">
        <f>IF(Table1[[#This Row],[Asset Class]]&lt;&gt;"Local",0.25,IF(P1300="y",1,""))</f>
        <v/>
      </c>
      <c r="V1300" s="435">
        <f>IF(Table1[[#This Row],[Asset Class]]&lt;&gt;"Local",0.25,IF(Q1300="y",1,""))</f>
        <v>1</v>
      </c>
      <c r="W1300" s="435" t="str">
        <f>IF(Table1[[#This Row],[Asset Class]]&lt;&gt;"Local",0.25,IF(R1300="y",1,""))</f>
        <v/>
      </c>
      <c r="X1300" s="435" t="str">
        <f>IF(Table1[[#This Row],[Asset Class]]&lt;&gt;"Local",0.25,IF(S1300="y",1,""))</f>
        <v/>
      </c>
      <c r="Y1300" s="109">
        <f t="shared" si="121"/>
        <v>1</v>
      </c>
      <c r="AA1300" s="274" t="str">
        <f t="shared" si="122"/>
        <v/>
      </c>
      <c r="AB1300" s="275">
        <f t="shared" si="123"/>
        <v>128242</v>
      </c>
      <c r="AC1300" s="275" t="str">
        <f t="shared" si="124"/>
        <v/>
      </c>
      <c r="AD1300" s="275" t="str">
        <f t="shared" si="125"/>
        <v/>
      </c>
      <c r="AE1300" s="276">
        <f t="shared" si="126"/>
        <v>128242</v>
      </c>
    </row>
    <row r="1301" spans="2:31">
      <c r="B1301" s="227" t="s">
        <v>2208</v>
      </c>
      <c r="C1301" s="228" t="s">
        <v>2209</v>
      </c>
      <c r="D1301" s="228" t="s">
        <v>110</v>
      </c>
      <c r="E1301" s="228" t="s">
        <v>101</v>
      </c>
      <c r="F1301" s="258" t="s">
        <v>102</v>
      </c>
      <c r="G1301" s="374">
        <v>0.5</v>
      </c>
      <c r="H1301" s="377">
        <v>1162.6910047610145</v>
      </c>
      <c r="I1301" s="382">
        <v>143.96305955739601</v>
      </c>
      <c r="J1301" s="349">
        <f>Table1[[#This Row],[Embellishment Area (m2)]]*Table1[[#This Row],[Construction Unit Rate ($/m)]]*Table1[[#This Row],[Embellishment Area Factor]]</f>
        <v>83692.277182629274</v>
      </c>
      <c r="K1301" s="263">
        <v>0</v>
      </c>
      <c r="L1301" s="354">
        <v>39.027494808321961</v>
      </c>
      <c r="M1301" s="101">
        <f>Table1[[#This Row],[Size of land (m2)]]*Table1[[#This Row],[Land Unit Rate ($/m2)]]</f>
        <v>0</v>
      </c>
      <c r="N1301" s="261">
        <v>2021</v>
      </c>
      <c r="O1301" s="219">
        <f>ROUND(IF(Table1[[#This Row],[Valuation Year]]=2016,(Table1[[#This Row],[Total Construction Cost ($)]]+Table1[[#This Row],[Land Value]])*('General Input Sheet'!$G$38/'General Input Sheet'!$G$43),Table1[[#This Row],[Total Construction Cost ($)]]+Table1[[#This Row],[Land Value]]),0)</f>
        <v>83692</v>
      </c>
      <c r="P1301" s="139" t="str" cm="1">
        <f t="array" ref="P1301">_xlfn.IFS(Table1[[#This Row],[Asset Class]]&lt;&gt;"Local","y",P$11=$E1301,"y",Table1[[#This Row],[Asset Class]]="Local","")</f>
        <v/>
      </c>
      <c r="Q1301" s="99" t="str" cm="1">
        <f t="array" ref="Q1301">_xlfn.IFS(Table1[[#This Row],[Asset Class]]&lt;&gt;"Local","y",Q$11=$E1301,"y",Table1[[#This Row],[Asset Class]]="Local","")</f>
        <v/>
      </c>
      <c r="R1301" s="99" t="str" cm="1">
        <f t="array" ref="R1301">_xlfn.IFS(Table1[[#This Row],[Asset Class]]&lt;&gt;"Local","y",R$11=$E1301,"y",Table1[[#This Row],[Asset Class]]="Local","")</f>
        <v>y</v>
      </c>
      <c r="S1301" s="358" t="str" cm="1">
        <f t="array" ref="S1301">_xlfn.IFS(Table1[[#This Row],[Asset Class]]&lt;&gt;"Local","y",S$11=$E1301,"y",Table1[[#This Row],[Asset Class]]="Local","")</f>
        <v/>
      </c>
      <c r="U1301" s="109" t="str">
        <f>IF(Table1[[#This Row],[Asset Class]]&lt;&gt;"Local",0.25,IF(P1301="y",1,""))</f>
        <v/>
      </c>
      <c r="V1301" s="435" t="str">
        <f>IF(Table1[[#This Row],[Asset Class]]&lt;&gt;"Local",0.25,IF(Q1301="y",1,""))</f>
        <v/>
      </c>
      <c r="W1301" s="435">
        <f>IF(Table1[[#This Row],[Asset Class]]&lt;&gt;"Local",0.25,IF(R1301="y",1,""))</f>
        <v>1</v>
      </c>
      <c r="X1301" s="435" t="str">
        <f>IF(Table1[[#This Row],[Asset Class]]&lt;&gt;"Local",0.25,IF(S1301="y",1,""))</f>
        <v/>
      </c>
      <c r="Y1301" s="109">
        <f t="shared" si="121"/>
        <v>1</v>
      </c>
      <c r="AA1301" s="274" t="str">
        <f t="shared" si="122"/>
        <v/>
      </c>
      <c r="AB1301" s="275" t="str">
        <f t="shared" si="123"/>
        <v/>
      </c>
      <c r="AC1301" s="275">
        <f t="shared" si="124"/>
        <v>83692</v>
      </c>
      <c r="AD1301" s="275" t="str">
        <f t="shared" si="125"/>
        <v/>
      </c>
      <c r="AE1301" s="276">
        <f t="shared" si="126"/>
        <v>83692</v>
      </c>
    </row>
    <row r="1302" spans="2:31">
      <c r="B1302" s="227" t="s">
        <v>2210</v>
      </c>
      <c r="C1302" s="228" t="s">
        <v>2211</v>
      </c>
      <c r="D1302" s="228" t="s">
        <v>110</v>
      </c>
      <c r="E1302" s="228" t="s">
        <v>101</v>
      </c>
      <c r="F1302" s="258" t="s">
        <v>102</v>
      </c>
      <c r="G1302" s="374">
        <v>0.5</v>
      </c>
      <c r="H1302" s="377">
        <v>3665.9923109724505</v>
      </c>
      <c r="I1302" s="382">
        <v>143.96305955739601</v>
      </c>
      <c r="J1302" s="349">
        <f>Table1[[#This Row],[Embellishment Area (m2)]]*Table1[[#This Row],[Construction Unit Rate ($/m)]]*Table1[[#This Row],[Embellishment Area Factor]]</f>
        <v>263883.73470074136</v>
      </c>
      <c r="K1302" s="263">
        <v>7331.9846219449009</v>
      </c>
      <c r="L1302" s="354">
        <v>39.027494808321961</v>
      </c>
      <c r="M1302" s="101">
        <f>Table1[[#This Row],[Size of land (m2)]]*Table1[[#This Row],[Land Unit Rate ($/m2)]]</f>
        <v>286148.99176765105</v>
      </c>
      <c r="N1302" s="261">
        <v>2021</v>
      </c>
      <c r="O1302" s="219">
        <f>ROUND(IF(Table1[[#This Row],[Valuation Year]]=2016,(Table1[[#This Row],[Total Construction Cost ($)]]+Table1[[#This Row],[Land Value]])*('General Input Sheet'!$G$38/'General Input Sheet'!$G$43),Table1[[#This Row],[Total Construction Cost ($)]]+Table1[[#This Row],[Land Value]]),0)</f>
        <v>550033</v>
      </c>
      <c r="P1302" s="139" t="str" cm="1">
        <f t="array" ref="P1302">_xlfn.IFS(Table1[[#This Row],[Asset Class]]&lt;&gt;"Local","y",P$11=$E1302,"y",Table1[[#This Row],[Asset Class]]="Local","")</f>
        <v/>
      </c>
      <c r="Q1302" s="99" t="str" cm="1">
        <f t="array" ref="Q1302">_xlfn.IFS(Table1[[#This Row],[Asset Class]]&lt;&gt;"Local","y",Q$11=$E1302,"y",Table1[[#This Row],[Asset Class]]="Local","")</f>
        <v/>
      </c>
      <c r="R1302" s="99" t="str" cm="1">
        <f t="array" ref="R1302">_xlfn.IFS(Table1[[#This Row],[Asset Class]]&lt;&gt;"Local","y",R$11=$E1302,"y",Table1[[#This Row],[Asset Class]]="Local","")</f>
        <v>y</v>
      </c>
      <c r="S1302" s="358" t="str" cm="1">
        <f t="array" ref="S1302">_xlfn.IFS(Table1[[#This Row],[Asset Class]]&lt;&gt;"Local","y",S$11=$E1302,"y",Table1[[#This Row],[Asset Class]]="Local","")</f>
        <v/>
      </c>
      <c r="U1302" s="109" t="str">
        <f>IF(Table1[[#This Row],[Asset Class]]&lt;&gt;"Local",0.25,IF(P1302="y",1,""))</f>
        <v/>
      </c>
      <c r="V1302" s="435" t="str">
        <f>IF(Table1[[#This Row],[Asset Class]]&lt;&gt;"Local",0.25,IF(Q1302="y",1,""))</f>
        <v/>
      </c>
      <c r="W1302" s="435">
        <f>IF(Table1[[#This Row],[Asset Class]]&lt;&gt;"Local",0.25,IF(R1302="y",1,""))</f>
        <v>1</v>
      </c>
      <c r="X1302" s="435" t="str">
        <f>IF(Table1[[#This Row],[Asset Class]]&lt;&gt;"Local",0.25,IF(S1302="y",1,""))</f>
        <v/>
      </c>
      <c r="Y1302" s="109">
        <f t="shared" si="121"/>
        <v>1</v>
      </c>
      <c r="AA1302" s="274" t="str">
        <f t="shared" si="122"/>
        <v/>
      </c>
      <c r="AB1302" s="275" t="str">
        <f t="shared" si="123"/>
        <v/>
      </c>
      <c r="AC1302" s="275">
        <f t="shared" si="124"/>
        <v>550033</v>
      </c>
      <c r="AD1302" s="275" t="str">
        <f t="shared" si="125"/>
        <v/>
      </c>
      <c r="AE1302" s="276">
        <f t="shared" si="126"/>
        <v>550033</v>
      </c>
    </row>
    <row r="1303" spans="2:31">
      <c r="B1303" s="227" t="s">
        <v>2212</v>
      </c>
      <c r="C1303" s="228" t="s">
        <v>2213</v>
      </c>
      <c r="D1303" s="228" t="s">
        <v>110</v>
      </c>
      <c r="E1303" s="228" t="s">
        <v>101</v>
      </c>
      <c r="F1303" s="258" t="s">
        <v>102</v>
      </c>
      <c r="G1303" s="374">
        <v>0.5</v>
      </c>
      <c r="H1303" s="377">
        <v>865.13170955834005</v>
      </c>
      <c r="I1303" s="382">
        <v>143.96305955739601</v>
      </c>
      <c r="J1303" s="349">
        <f>Table1[[#This Row],[Embellishment Area (m2)]]*Table1[[#This Row],[Construction Unit Rate ($/m)]]*Table1[[#This Row],[Embellishment Area Factor]]</f>
        <v>62273.503914069566</v>
      </c>
      <c r="K1303" s="263">
        <v>0</v>
      </c>
      <c r="L1303" s="354">
        <v>39.027494808321961</v>
      </c>
      <c r="M1303" s="101">
        <f>Table1[[#This Row],[Size of land (m2)]]*Table1[[#This Row],[Land Unit Rate ($/m2)]]</f>
        <v>0</v>
      </c>
      <c r="N1303" s="261">
        <v>2021</v>
      </c>
      <c r="O1303" s="219">
        <f>ROUND(IF(Table1[[#This Row],[Valuation Year]]=2016,(Table1[[#This Row],[Total Construction Cost ($)]]+Table1[[#This Row],[Land Value]])*('General Input Sheet'!$G$38/'General Input Sheet'!$G$43),Table1[[#This Row],[Total Construction Cost ($)]]+Table1[[#This Row],[Land Value]]),0)</f>
        <v>62274</v>
      </c>
      <c r="P1303" s="139" t="str" cm="1">
        <f t="array" ref="P1303">_xlfn.IFS(Table1[[#This Row],[Asset Class]]&lt;&gt;"Local","y",P$11=$E1303,"y",Table1[[#This Row],[Asset Class]]="Local","")</f>
        <v/>
      </c>
      <c r="Q1303" s="99" t="str" cm="1">
        <f t="array" ref="Q1303">_xlfn.IFS(Table1[[#This Row],[Asset Class]]&lt;&gt;"Local","y",Q$11=$E1303,"y",Table1[[#This Row],[Asset Class]]="Local","")</f>
        <v/>
      </c>
      <c r="R1303" s="99" t="str" cm="1">
        <f t="array" ref="R1303">_xlfn.IFS(Table1[[#This Row],[Asset Class]]&lt;&gt;"Local","y",R$11=$E1303,"y",Table1[[#This Row],[Asset Class]]="Local","")</f>
        <v>y</v>
      </c>
      <c r="S1303" s="358" t="str" cm="1">
        <f t="array" ref="S1303">_xlfn.IFS(Table1[[#This Row],[Asset Class]]&lt;&gt;"Local","y",S$11=$E1303,"y",Table1[[#This Row],[Asset Class]]="Local","")</f>
        <v/>
      </c>
      <c r="U1303" s="109" t="str">
        <f>IF(Table1[[#This Row],[Asset Class]]&lt;&gt;"Local",0.25,IF(P1303="y",1,""))</f>
        <v/>
      </c>
      <c r="V1303" s="435" t="str">
        <f>IF(Table1[[#This Row],[Asset Class]]&lt;&gt;"Local",0.25,IF(Q1303="y",1,""))</f>
        <v/>
      </c>
      <c r="W1303" s="435">
        <f>IF(Table1[[#This Row],[Asset Class]]&lt;&gt;"Local",0.25,IF(R1303="y",1,""))</f>
        <v>1</v>
      </c>
      <c r="X1303" s="435" t="str">
        <f>IF(Table1[[#This Row],[Asset Class]]&lt;&gt;"Local",0.25,IF(S1303="y",1,""))</f>
        <v/>
      </c>
      <c r="Y1303" s="109">
        <f t="shared" si="121"/>
        <v>1</v>
      </c>
      <c r="AA1303" s="274" t="str">
        <f t="shared" si="122"/>
        <v/>
      </c>
      <c r="AB1303" s="275" t="str">
        <f t="shared" si="123"/>
        <v/>
      </c>
      <c r="AC1303" s="275">
        <f t="shared" si="124"/>
        <v>62274</v>
      </c>
      <c r="AD1303" s="275" t="str">
        <f t="shared" si="125"/>
        <v/>
      </c>
      <c r="AE1303" s="276">
        <f t="shared" si="126"/>
        <v>62274</v>
      </c>
    </row>
    <row r="1304" spans="2:31">
      <c r="B1304" s="227" t="s">
        <v>2214</v>
      </c>
      <c r="C1304" s="228" t="s">
        <v>2215</v>
      </c>
      <c r="D1304" s="228" t="s">
        <v>110</v>
      </c>
      <c r="E1304" s="228" t="s">
        <v>113</v>
      </c>
      <c r="F1304" s="258" t="s">
        <v>107</v>
      </c>
      <c r="G1304" s="374">
        <v>0.5</v>
      </c>
      <c r="H1304" s="377">
        <v>6064.3342629236404</v>
      </c>
      <c r="I1304" s="382">
        <v>77.371645491830151</v>
      </c>
      <c r="J1304" s="349">
        <f>Table1[[#This Row],[Embellishment Area (m2)]]*Table1[[#This Row],[Construction Unit Rate ($/m)]]*Table1[[#This Row],[Embellishment Area Factor]]</f>
        <v>234603.76036744349</v>
      </c>
      <c r="K1304" s="263">
        <v>0</v>
      </c>
      <c r="L1304" s="354">
        <v>51.919695325664051</v>
      </c>
      <c r="M1304" s="101">
        <f>Table1[[#This Row],[Size of land (m2)]]*Table1[[#This Row],[Land Unit Rate ($/m2)]]</f>
        <v>0</v>
      </c>
      <c r="N1304" s="261">
        <v>2021</v>
      </c>
      <c r="O1304" s="219">
        <f>ROUND(IF(Table1[[#This Row],[Valuation Year]]=2016,(Table1[[#This Row],[Total Construction Cost ($)]]+Table1[[#This Row],[Land Value]])*('General Input Sheet'!$G$38/'General Input Sheet'!$G$43),Table1[[#This Row],[Total Construction Cost ($)]]+Table1[[#This Row],[Land Value]]),0)</f>
        <v>234604</v>
      </c>
      <c r="P1304" s="139" t="str" cm="1">
        <f t="array" ref="P1304">_xlfn.IFS(Table1[[#This Row],[Asset Class]]&lt;&gt;"Local","y",P$11=$E1304,"y",Table1[[#This Row],[Asset Class]]="Local","")</f>
        <v/>
      </c>
      <c r="Q1304" s="99" t="str" cm="1">
        <f t="array" ref="Q1304">_xlfn.IFS(Table1[[#This Row],[Asset Class]]&lt;&gt;"Local","y",Q$11=$E1304,"y",Table1[[#This Row],[Asset Class]]="Local","")</f>
        <v/>
      </c>
      <c r="R1304" s="99" t="str" cm="1">
        <f t="array" ref="R1304">_xlfn.IFS(Table1[[#This Row],[Asset Class]]&lt;&gt;"Local","y",R$11=$E1304,"y",Table1[[#This Row],[Asset Class]]="Local","")</f>
        <v/>
      </c>
      <c r="S1304" s="358" t="str" cm="1">
        <f t="array" ref="S1304">_xlfn.IFS(Table1[[#This Row],[Asset Class]]&lt;&gt;"Local","y",S$11=$E1304,"y",Table1[[#This Row],[Asset Class]]="Local","")</f>
        <v>y</v>
      </c>
      <c r="U1304" s="109" t="str">
        <f>IF(Table1[[#This Row],[Asset Class]]&lt;&gt;"Local",0.25,IF(P1304="y",1,""))</f>
        <v/>
      </c>
      <c r="V1304" s="435" t="str">
        <f>IF(Table1[[#This Row],[Asset Class]]&lt;&gt;"Local",0.25,IF(Q1304="y",1,""))</f>
        <v/>
      </c>
      <c r="W1304" s="435" t="str">
        <f>IF(Table1[[#This Row],[Asset Class]]&lt;&gt;"Local",0.25,IF(R1304="y",1,""))</f>
        <v/>
      </c>
      <c r="X1304" s="435">
        <f>IF(Table1[[#This Row],[Asset Class]]&lt;&gt;"Local",0.25,IF(S1304="y",1,""))</f>
        <v>1</v>
      </c>
      <c r="Y1304" s="109">
        <f t="shared" si="121"/>
        <v>1</v>
      </c>
      <c r="AA1304" s="274" t="str">
        <f t="shared" si="122"/>
        <v/>
      </c>
      <c r="AB1304" s="275" t="str">
        <f t="shared" si="123"/>
        <v/>
      </c>
      <c r="AC1304" s="275" t="str">
        <f t="shared" si="124"/>
        <v/>
      </c>
      <c r="AD1304" s="275">
        <f t="shared" si="125"/>
        <v>234604</v>
      </c>
      <c r="AE1304" s="276">
        <f t="shared" si="126"/>
        <v>234604</v>
      </c>
    </row>
    <row r="1305" spans="2:31">
      <c r="B1305" s="227" t="s">
        <v>2216</v>
      </c>
      <c r="C1305" s="228" t="s">
        <v>2217</v>
      </c>
      <c r="D1305" s="228" t="s">
        <v>110</v>
      </c>
      <c r="E1305" s="228" t="s">
        <v>101</v>
      </c>
      <c r="F1305" s="258" t="s">
        <v>102</v>
      </c>
      <c r="G1305" s="374">
        <v>0.5</v>
      </c>
      <c r="H1305" s="377">
        <v>1605.191993877891</v>
      </c>
      <c r="I1305" s="382">
        <v>143.96305955739601</v>
      </c>
      <c r="J1305" s="349">
        <f>Table1[[#This Row],[Embellishment Area (m2)]]*Table1[[#This Row],[Construction Unit Rate ($/m)]]*Table1[[#This Row],[Embellishment Area Factor]]</f>
        <v>115544.17530784904</v>
      </c>
      <c r="K1305" s="263">
        <v>0</v>
      </c>
      <c r="L1305" s="354">
        <v>39.027494808321961</v>
      </c>
      <c r="M1305" s="101">
        <f>Table1[[#This Row],[Size of land (m2)]]*Table1[[#This Row],[Land Unit Rate ($/m2)]]</f>
        <v>0</v>
      </c>
      <c r="N1305" s="261">
        <v>2021</v>
      </c>
      <c r="O1305" s="219">
        <f>ROUND(IF(Table1[[#This Row],[Valuation Year]]=2016,(Table1[[#This Row],[Total Construction Cost ($)]]+Table1[[#This Row],[Land Value]])*('General Input Sheet'!$G$38/'General Input Sheet'!$G$43),Table1[[#This Row],[Total Construction Cost ($)]]+Table1[[#This Row],[Land Value]]),0)</f>
        <v>115544</v>
      </c>
      <c r="P1305" s="139" t="str" cm="1">
        <f t="array" ref="P1305">_xlfn.IFS(Table1[[#This Row],[Asset Class]]&lt;&gt;"Local","y",P$11=$E1305,"y",Table1[[#This Row],[Asset Class]]="Local","")</f>
        <v/>
      </c>
      <c r="Q1305" s="99" t="str" cm="1">
        <f t="array" ref="Q1305">_xlfn.IFS(Table1[[#This Row],[Asset Class]]&lt;&gt;"Local","y",Q$11=$E1305,"y",Table1[[#This Row],[Asset Class]]="Local","")</f>
        <v/>
      </c>
      <c r="R1305" s="99" t="str" cm="1">
        <f t="array" ref="R1305">_xlfn.IFS(Table1[[#This Row],[Asset Class]]&lt;&gt;"Local","y",R$11=$E1305,"y",Table1[[#This Row],[Asset Class]]="Local","")</f>
        <v>y</v>
      </c>
      <c r="S1305" s="358" t="str" cm="1">
        <f t="array" ref="S1305">_xlfn.IFS(Table1[[#This Row],[Asset Class]]&lt;&gt;"Local","y",S$11=$E1305,"y",Table1[[#This Row],[Asset Class]]="Local","")</f>
        <v/>
      </c>
      <c r="U1305" s="109" t="str">
        <f>IF(Table1[[#This Row],[Asset Class]]&lt;&gt;"Local",0.25,IF(P1305="y",1,""))</f>
        <v/>
      </c>
      <c r="V1305" s="435" t="str">
        <f>IF(Table1[[#This Row],[Asset Class]]&lt;&gt;"Local",0.25,IF(Q1305="y",1,""))</f>
        <v/>
      </c>
      <c r="W1305" s="435">
        <f>IF(Table1[[#This Row],[Asset Class]]&lt;&gt;"Local",0.25,IF(R1305="y",1,""))</f>
        <v>1</v>
      </c>
      <c r="X1305" s="435" t="str">
        <f>IF(Table1[[#This Row],[Asset Class]]&lt;&gt;"Local",0.25,IF(S1305="y",1,""))</f>
        <v/>
      </c>
      <c r="Y1305" s="109">
        <f t="shared" si="121"/>
        <v>1</v>
      </c>
      <c r="AA1305" s="274" t="str">
        <f t="shared" si="122"/>
        <v/>
      </c>
      <c r="AB1305" s="275" t="str">
        <f t="shared" si="123"/>
        <v/>
      </c>
      <c r="AC1305" s="275">
        <f t="shared" si="124"/>
        <v>115544</v>
      </c>
      <c r="AD1305" s="275" t="str">
        <f t="shared" si="125"/>
        <v/>
      </c>
      <c r="AE1305" s="276">
        <f t="shared" si="126"/>
        <v>115544</v>
      </c>
    </row>
    <row r="1306" spans="2:31">
      <c r="B1306" s="227" t="s">
        <v>2218</v>
      </c>
      <c r="C1306" s="228" t="s">
        <v>2219</v>
      </c>
      <c r="D1306" s="228" t="s">
        <v>105</v>
      </c>
      <c r="E1306" s="228" t="s">
        <v>113</v>
      </c>
      <c r="F1306" s="258" t="s">
        <v>130</v>
      </c>
      <c r="G1306" s="374">
        <v>0.5</v>
      </c>
      <c r="H1306" s="377">
        <v>2548.7972497669957</v>
      </c>
      <c r="I1306" s="382">
        <v>566.28724924743767</v>
      </c>
      <c r="J1306" s="349">
        <f>Table1[[#This Row],[Embellishment Area (m2)]]*Table1[[#This Row],[Construction Unit Rate ($/m)]]*Table1[[#This Row],[Embellishment Area Factor]]</f>
        <v>721675.69172999321</v>
      </c>
      <c r="K1306" s="263">
        <v>0</v>
      </c>
      <c r="L1306" s="354">
        <v>75.676903388107434</v>
      </c>
      <c r="M1306" s="101">
        <f>Table1[[#This Row],[Size of land (m2)]]*Table1[[#This Row],[Land Unit Rate ($/m2)]]</f>
        <v>0</v>
      </c>
      <c r="N1306" s="261">
        <v>2021</v>
      </c>
      <c r="O1306" s="219">
        <f>ROUND(IF(Table1[[#This Row],[Valuation Year]]=2016,(Table1[[#This Row],[Total Construction Cost ($)]]+Table1[[#This Row],[Land Value]])*('General Input Sheet'!$G$38/'General Input Sheet'!$G$43),Table1[[#This Row],[Total Construction Cost ($)]]+Table1[[#This Row],[Land Value]]),0)</f>
        <v>721676</v>
      </c>
      <c r="P1306" s="139" t="str" cm="1">
        <f t="array" ref="P1306">_xlfn.IFS(Table1[[#This Row],[Asset Class]]&lt;&gt;"Local","y",P$11=$E1306,"y",Table1[[#This Row],[Asset Class]]="Local","")</f>
        <v>y</v>
      </c>
      <c r="Q1306" s="99" t="str" cm="1">
        <f t="array" ref="Q1306">_xlfn.IFS(Table1[[#This Row],[Asset Class]]&lt;&gt;"Local","y",Q$11=$E1306,"y",Table1[[#This Row],[Asset Class]]="Local","")</f>
        <v>y</v>
      </c>
      <c r="R1306" s="99" t="str" cm="1">
        <f t="array" ref="R1306">_xlfn.IFS(Table1[[#This Row],[Asset Class]]&lt;&gt;"Local","y",R$11=$E1306,"y",Table1[[#This Row],[Asset Class]]="Local","")</f>
        <v>y</v>
      </c>
      <c r="S1306" s="358" t="str" cm="1">
        <f t="array" ref="S1306">_xlfn.IFS(Table1[[#This Row],[Asset Class]]&lt;&gt;"Local","y",S$11=$E1306,"y",Table1[[#This Row],[Asset Class]]="Local","")</f>
        <v>y</v>
      </c>
      <c r="U1306" s="109">
        <f>IF(Table1[[#This Row],[Asset Class]]&lt;&gt;"Local",0.25,IF(P1306="y",1,""))</f>
        <v>0.25</v>
      </c>
      <c r="V1306" s="435">
        <f>IF(Table1[[#This Row],[Asset Class]]&lt;&gt;"Local",0.25,IF(Q1306="y",1,""))</f>
        <v>0.25</v>
      </c>
      <c r="W1306" s="435">
        <f>IF(Table1[[#This Row],[Asset Class]]&lt;&gt;"Local",0.25,IF(R1306="y",1,""))</f>
        <v>0.25</v>
      </c>
      <c r="X1306" s="435">
        <f>IF(Table1[[#This Row],[Asset Class]]&lt;&gt;"Local",0.25,IF(S1306="y",1,""))</f>
        <v>0.25</v>
      </c>
      <c r="Y1306" s="109">
        <f t="shared" si="121"/>
        <v>1</v>
      </c>
      <c r="AA1306" s="274">
        <f t="shared" si="122"/>
        <v>180419</v>
      </c>
      <c r="AB1306" s="275">
        <f t="shared" si="123"/>
        <v>180419</v>
      </c>
      <c r="AC1306" s="275">
        <f t="shared" si="124"/>
        <v>180419</v>
      </c>
      <c r="AD1306" s="275">
        <f t="shared" si="125"/>
        <v>180419</v>
      </c>
      <c r="AE1306" s="276">
        <f t="shared" si="126"/>
        <v>721676</v>
      </c>
    </row>
    <row r="1307" spans="2:31">
      <c r="B1307" s="227" t="s">
        <v>2220</v>
      </c>
      <c r="C1307" s="228" t="s">
        <v>2221</v>
      </c>
      <c r="D1307" s="228" t="s">
        <v>110</v>
      </c>
      <c r="E1307" s="228" t="s">
        <v>113</v>
      </c>
      <c r="F1307" s="258" t="s">
        <v>107</v>
      </c>
      <c r="G1307" s="374">
        <v>0.5</v>
      </c>
      <c r="H1307" s="377">
        <v>5533.5474521329497</v>
      </c>
      <c r="I1307" s="382">
        <v>77.371645491830151</v>
      </c>
      <c r="J1307" s="349">
        <f>Table1[[#This Row],[Embellishment Area (m2)]]*Table1[[#This Row],[Construction Unit Rate ($/m)]]*Table1[[#This Row],[Embellishment Area Factor]]</f>
        <v>214069.83588932527</v>
      </c>
      <c r="K1307" s="263">
        <v>0</v>
      </c>
      <c r="L1307" s="354">
        <v>51.919695325664051</v>
      </c>
      <c r="M1307" s="101">
        <f>Table1[[#This Row],[Size of land (m2)]]*Table1[[#This Row],[Land Unit Rate ($/m2)]]</f>
        <v>0</v>
      </c>
      <c r="N1307" s="261">
        <v>2021</v>
      </c>
      <c r="O1307" s="219">
        <f>ROUND(IF(Table1[[#This Row],[Valuation Year]]=2016,(Table1[[#This Row],[Total Construction Cost ($)]]+Table1[[#This Row],[Land Value]])*('General Input Sheet'!$G$38/'General Input Sheet'!$G$43),Table1[[#This Row],[Total Construction Cost ($)]]+Table1[[#This Row],[Land Value]]),0)</f>
        <v>214070</v>
      </c>
      <c r="P1307" s="139" t="str" cm="1">
        <f t="array" ref="P1307">_xlfn.IFS(Table1[[#This Row],[Asset Class]]&lt;&gt;"Local","y",P$11=$E1307,"y",Table1[[#This Row],[Asset Class]]="Local","")</f>
        <v/>
      </c>
      <c r="Q1307" s="99" t="str" cm="1">
        <f t="array" ref="Q1307">_xlfn.IFS(Table1[[#This Row],[Asset Class]]&lt;&gt;"Local","y",Q$11=$E1307,"y",Table1[[#This Row],[Asset Class]]="Local","")</f>
        <v/>
      </c>
      <c r="R1307" s="99" t="str" cm="1">
        <f t="array" ref="R1307">_xlfn.IFS(Table1[[#This Row],[Asset Class]]&lt;&gt;"Local","y",R$11=$E1307,"y",Table1[[#This Row],[Asset Class]]="Local","")</f>
        <v/>
      </c>
      <c r="S1307" s="358" t="str" cm="1">
        <f t="array" ref="S1307">_xlfn.IFS(Table1[[#This Row],[Asset Class]]&lt;&gt;"Local","y",S$11=$E1307,"y",Table1[[#This Row],[Asset Class]]="Local","")</f>
        <v>y</v>
      </c>
      <c r="U1307" s="109" t="str">
        <f>IF(Table1[[#This Row],[Asset Class]]&lt;&gt;"Local",0.25,IF(P1307="y",1,""))</f>
        <v/>
      </c>
      <c r="V1307" s="435" t="str">
        <f>IF(Table1[[#This Row],[Asset Class]]&lt;&gt;"Local",0.25,IF(Q1307="y",1,""))</f>
        <v/>
      </c>
      <c r="W1307" s="435" t="str">
        <f>IF(Table1[[#This Row],[Asset Class]]&lt;&gt;"Local",0.25,IF(R1307="y",1,""))</f>
        <v/>
      </c>
      <c r="X1307" s="435">
        <f>IF(Table1[[#This Row],[Asset Class]]&lt;&gt;"Local",0.25,IF(S1307="y",1,""))</f>
        <v>1</v>
      </c>
      <c r="Y1307" s="109">
        <f t="shared" si="121"/>
        <v>1</v>
      </c>
      <c r="AA1307" s="274" t="str">
        <f t="shared" si="122"/>
        <v/>
      </c>
      <c r="AB1307" s="275" t="str">
        <f t="shared" si="123"/>
        <v/>
      </c>
      <c r="AC1307" s="275" t="str">
        <f t="shared" si="124"/>
        <v/>
      </c>
      <c r="AD1307" s="275">
        <f t="shared" si="125"/>
        <v>214070</v>
      </c>
      <c r="AE1307" s="276">
        <f t="shared" si="126"/>
        <v>214070</v>
      </c>
    </row>
    <row r="1308" spans="2:31">
      <c r="B1308" s="227" t="s">
        <v>2222</v>
      </c>
      <c r="C1308" s="228" t="s">
        <v>2223</v>
      </c>
      <c r="D1308" s="228" t="s">
        <v>110</v>
      </c>
      <c r="E1308" s="228" t="s">
        <v>142</v>
      </c>
      <c r="F1308" s="258" t="s">
        <v>102</v>
      </c>
      <c r="G1308" s="374">
        <v>0.5</v>
      </c>
      <c r="H1308" s="377">
        <v>899.5108978288215</v>
      </c>
      <c r="I1308" s="382">
        <v>115.6419902144599</v>
      </c>
      <c r="J1308" s="349">
        <f>Table1[[#This Row],[Embellishment Area (m2)]]*Table1[[#This Row],[Construction Unit Rate ($/m)]]*Table1[[#This Row],[Embellishment Area Factor]]</f>
        <v>52010.615222260305</v>
      </c>
      <c r="K1308" s="263">
        <v>1799.021795657643</v>
      </c>
      <c r="L1308" s="354">
        <v>85.331826959272703</v>
      </c>
      <c r="M1308" s="101">
        <f>Table1[[#This Row],[Size of land (m2)]]*Table1[[#This Row],[Land Unit Rate ($/m2)]]</f>
        <v>153513.81656301804</v>
      </c>
      <c r="N1308" s="261">
        <v>2021</v>
      </c>
      <c r="O1308" s="219">
        <f>ROUND(IF(Table1[[#This Row],[Valuation Year]]=2016,(Table1[[#This Row],[Total Construction Cost ($)]]+Table1[[#This Row],[Land Value]])*('General Input Sheet'!$G$38/'General Input Sheet'!$G$43),Table1[[#This Row],[Total Construction Cost ($)]]+Table1[[#This Row],[Land Value]]),0)</f>
        <v>205524</v>
      </c>
      <c r="P1308" s="139" t="str" cm="1">
        <f t="array" ref="P1308">_xlfn.IFS(Table1[[#This Row],[Asset Class]]&lt;&gt;"Local","y",P$11=$E1308,"y",Table1[[#This Row],[Asset Class]]="Local","")</f>
        <v/>
      </c>
      <c r="Q1308" s="99" t="str" cm="1">
        <f t="array" ref="Q1308">_xlfn.IFS(Table1[[#This Row],[Asset Class]]&lt;&gt;"Local","y",Q$11=$E1308,"y",Table1[[#This Row],[Asset Class]]="Local","")</f>
        <v>y</v>
      </c>
      <c r="R1308" s="99" t="str" cm="1">
        <f t="array" ref="R1308">_xlfn.IFS(Table1[[#This Row],[Asset Class]]&lt;&gt;"Local","y",R$11=$E1308,"y",Table1[[#This Row],[Asset Class]]="Local","")</f>
        <v/>
      </c>
      <c r="S1308" s="358" t="str" cm="1">
        <f t="array" ref="S1308">_xlfn.IFS(Table1[[#This Row],[Asset Class]]&lt;&gt;"Local","y",S$11=$E1308,"y",Table1[[#This Row],[Asset Class]]="Local","")</f>
        <v/>
      </c>
      <c r="U1308" s="109" t="str">
        <f>IF(Table1[[#This Row],[Asset Class]]&lt;&gt;"Local",0.25,IF(P1308="y",1,""))</f>
        <v/>
      </c>
      <c r="V1308" s="435">
        <f>IF(Table1[[#This Row],[Asset Class]]&lt;&gt;"Local",0.25,IF(Q1308="y",1,""))</f>
        <v>1</v>
      </c>
      <c r="W1308" s="435" t="str">
        <f>IF(Table1[[#This Row],[Asset Class]]&lt;&gt;"Local",0.25,IF(R1308="y",1,""))</f>
        <v/>
      </c>
      <c r="X1308" s="435" t="str">
        <f>IF(Table1[[#This Row],[Asset Class]]&lt;&gt;"Local",0.25,IF(S1308="y",1,""))</f>
        <v/>
      </c>
      <c r="Y1308" s="109">
        <f t="shared" si="121"/>
        <v>1</v>
      </c>
      <c r="AA1308" s="274" t="str">
        <f t="shared" si="122"/>
        <v/>
      </c>
      <c r="AB1308" s="275">
        <f t="shared" si="123"/>
        <v>205524</v>
      </c>
      <c r="AC1308" s="275" t="str">
        <f t="shared" si="124"/>
        <v/>
      </c>
      <c r="AD1308" s="275" t="str">
        <f t="shared" si="125"/>
        <v/>
      </c>
      <c r="AE1308" s="276">
        <f t="shared" si="126"/>
        <v>205524</v>
      </c>
    </row>
    <row r="1309" spans="2:31">
      <c r="B1309" s="227" t="s">
        <v>2222</v>
      </c>
      <c r="C1309" s="228" t="s">
        <v>2224</v>
      </c>
      <c r="D1309" s="228" t="s">
        <v>110</v>
      </c>
      <c r="E1309" s="228" t="s">
        <v>142</v>
      </c>
      <c r="F1309" s="258" t="s">
        <v>107</v>
      </c>
      <c r="G1309" s="374">
        <v>0.5</v>
      </c>
      <c r="H1309" s="377">
        <v>1995.7545825936495</v>
      </c>
      <c r="I1309" s="382">
        <v>115.6419902144599</v>
      </c>
      <c r="J1309" s="349">
        <f>Table1[[#This Row],[Embellishment Area (m2)]]*Table1[[#This Row],[Construction Unit Rate ($/m)]]*Table1[[#This Row],[Embellishment Area Factor]]</f>
        <v>115396.51595537916</v>
      </c>
      <c r="K1309" s="263">
        <v>3991.509165187299</v>
      </c>
      <c r="L1309" s="354">
        <v>85.331826959272703</v>
      </c>
      <c r="M1309" s="101">
        <f>Table1[[#This Row],[Size of land (m2)]]*Table1[[#This Row],[Land Unit Rate ($/m2)]]</f>
        <v>340602.76939011365</v>
      </c>
      <c r="N1309" s="261">
        <v>2021</v>
      </c>
      <c r="O1309" s="219">
        <f>ROUND(IF(Table1[[#This Row],[Valuation Year]]=2016,(Table1[[#This Row],[Total Construction Cost ($)]]+Table1[[#This Row],[Land Value]])*('General Input Sheet'!$G$38/'General Input Sheet'!$G$43),Table1[[#This Row],[Total Construction Cost ($)]]+Table1[[#This Row],[Land Value]]),0)</f>
        <v>455999</v>
      </c>
      <c r="P1309" s="139" t="str" cm="1">
        <f t="array" ref="P1309">_xlfn.IFS(Table1[[#This Row],[Asset Class]]&lt;&gt;"Local","y",P$11=$E1309,"y",Table1[[#This Row],[Asset Class]]="Local","")</f>
        <v/>
      </c>
      <c r="Q1309" s="99" t="str" cm="1">
        <f t="array" ref="Q1309">_xlfn.IFS(Table1[[#This Row],[Asset Class]]&lt;&gt;"Local","y",Q$11=$E1309,"y",Table1[[#This Row],[Asset Class]]="Local","")</f>
        <v>y</v>
      </c>
      <c r="R1309" s="99" t="str" cm="1">
        <f t="array" ref="R1309">_xlfn.IFS(Table1[[#This Row],[Asset Class]]&lt;&gt;"Local","y",R$11=$E1309,"y",Table1[[#This Row],[Asset Class]]="Local","")</f>
        <v/>
      </c>
      <c r="S1309" s="358" t="str" cm="1">
        <f t="array" ref="S1309">_xlfn.IFS(Table1[[#This Row],[Asset Class]]&lt;&gt;"Local","y",S$11=$E1309,"y",Table1[[#This Row],[Asset Class]]="Local","")</f>
        <v/>
      </c>
      <c r="U1309" s="109" t="str">
        <f>IF(Table1[[#This Row],[Asset Class]]&lt;&gt;"Local",0.25,IF(P1309="y",1,""))</f>
        <v/>
      </c>
      <c r="V1309" s="435">
        <f>IF(Table1[[#This Row],[Asset Class]]&lt;&gt;"Local",0.25,IF(Q1309="y",1,""))</f>
        <v>1</v>
      </c>
      <c r="W1309" s="435" t="str">
        <f>IF(Table1[[#This Row],[Asset Class]]&lt;&gt;"Local",0.25,IF(R1309="y",1,""))</f>
        <v/>
      </c>
      <c r="X1309" s="435" t="str">
        <f>IF(Table1[[#This Row],[Asset Class]]&lt;&gt;"Local",0.25,IF(S1309="y",1,""))</f>
        <v/>
      </c>
      <c r="Y1309" s="109">
        <f t="shared" si="121"/>
        <v>1</v>
      </c>
      <c r="AA1309" s="274" t="str">
        <f t="shared" si="122"/>
        <v/>
      </c>
      <c r="AB1309" s="275">
        <f t="shared" si="123"/>
        <v>455999</v>
      </c>
      <c r="AC1309" s="275" t="str">
        <f t="shared" si="124"/>
        <v/>
      </c>
      <c r="AD1309" s="275" t="str">
        <f t="shared" si="125"/>
        <v/>
      </c>
      <c r="AE1309" s="276">
        <f t="shared" si="126"/>
        <v>455999</v>
      </c>
    </row>
    <row r="1310" spans="2:31">
      <c r="B1310" s="227" t="s">
        <v>2225</v>
      </c>
      <c r="C1310" s="228" t="s">
        <v>2226</v>
      </c>
      <c r="D1310" s="228" t="s">
        <v>110</v>
      </c>
      <c r="E1310" s="228" t="s">
        <v>113</v>
      </c>
      <c r="F1310" s="258" t="s">
        <v>102</v>
      </c>
      <c r="G1310" s="374">
        <v>0.5</v>
      </c>
      <c r="H1310" s="377">
        <v>1146.3902891775069</v>
      </c>
      <c r="I1310" s="382">
        <v>77.371645491830151</v>
      </c>
      <c r="J1310" s="349">
        <f>Table1[[#This Row],[Embellishment Area (m2)]]*Table1[[#This Row],[Construction Unit Rate ($/m)]]*Table1[[#This Row],[Embellishment Area Factor]]</f>
        <v>44349.051524759358</v>
      </c>
      <c r="K1310" s="263">
        <v>0</v>
      </c>
      <c r="L1310" s="354">
        <v>51.919695325664051</v>
      </c>
      <c r="M1310" s="101">
        <f>Table1[[#This Row],[Size of land (m2)]]*Table1[[#This Row],[Land Unit Rate ($/m2)]]</f>
        <v>0</v>
      </c>
      <c r="N1310" s="261">
        <v>2021</v>
      </c>
      <c r="O1310" s="219">
        <f>ROUND(IF(Table1[[#This Row],[Valuation Year]]=2016,(Table1[[#This Row],[Total Construction Cost ($)]]+Table1[[#This Row],[Land Value]])*('General Input Sheet'!$G$38/'General Input Sheet'!$G$43),Table1[[#This Row],[Total Construction Cost ($)]]+Table1[[#This Row],[Land Value]]),0)</f>
        <v>44349</v>
      </c>
      <c r="P1310" s="139" t="str" cm="1">
        <f t="array" ref="P1310">_xlfn.IFS(Table1[[#This Row],[Asset Class]]&lt;&gt;"Local","y",P$11=$E1310,"y",Table1[[#This Row],[Asset Class]]="Local","")</f>
        <v/>
      </c>
      <c r="Q1310" s="99" t="str" cm="1">
        <f t="array" ref="Q1310">_xlfn.IFS(Table1[[#This Row],[Asset Class]]&lt;&gt;"Local","y",Q$11=$E1310,"y",Table1[[#This Row],[Asset Class]]="Local","")</f>
        <v/>
      </c>
      <c r="R1310" s="99" t="str" cm="1">
        <f t="array" ref="R1310">_xlfn.IFS(Table1[[#This Row],[Asset Class]]&lt;&gt;"Local","y",R$11=$E1310,"y",Table1[[#This Row],[Asset Class]]="Local","")</f>
        <v/>
      </c>
      <c r="S1310" s="358" t="str" cm="1">
        <f t="array" ref="S1310">_xlfn.IFS(Table1[[#This Row],[Asset Class]]&lt;&gt;"Local","y",S$11=$E1310,"y",Table1[[#This Row],[Asset Class]]="Local","")</f>
        <v>y</v>
      </c>
      <c r="U1310" s="109" t="str">
        <f>IF(Table1[[#This Row],[Asset Class]]&lt;&gt;"Local",0.25,IF(P1310="y",1,""))</f>
        <v/>
      </c>
      <c r="V1310" s="435" t="str">
        <f>IF(Table1[[#This Row],[Asset Class]]&lt;&gt;"Local",0.25,IF(Q1310="y",1,""))</f>
        <v/>
      </c>
      <c r="W1310" s="435" t="str">
        <f>IF(Table1[[#This Row],[Asset Class]]&lt;&gt;"Local",0.25,IF(R1310="y",1,""))</f>
        <v/>
      </c>
      <c r="X1310" s="435">
        <f>IF(Table1[[#This Row],[Asset Class]]&lt;&gt;"Local",0.25,IF(S1310="y",1,""))</f>
        <v>1</v>
      </c>
      <c r="Y1310" s="109">
        <f t="shared" si="121"/>
        <v>1</v>
      </c>
      <c r="AA1310" s="274" t="str">
        <f t="shared" si="122"/>
        <v/>
      </c>
      <c r="AB1310" s="275" t="str">
        <f t="shared" si="123"/>
        <v/>
      </c>
      <c r="AC1310" s="275" t="str">
        <f t="shared" si="124"/>
        <v/>
      </c>
      <c r="AD1310" s="275">
        <f t="shared" si="125"/>
        <v>44349</v>
      </c>
      <c r="AE1310" s="276">
        <f t="shared" si="126"/>
        <v>44349</v>
      </c>
    </row>
    <row r="1311" spans="2:31">
      <c r="B1311" s="227" t="s">
        <v>2227</v>
      </c>
      <c r="C1311" s="228" t="s">
        <v>2228</v>
      </c>
      <c r="D1311" s="228" t="s">
        <v>110</v>
      </c>
      <c r="E1311" s="228" t="s">
        <v>113</v>
      </c>
      <c r="F1311" s="258" t="s">
        <v>102</v>
      </c>
      <c r="G1311" s="374">
        <v>0.5</v>
      </c>
      <c r="H1311" s="377">
        <v>6380.2746445449848</v>
      </c>
      <c r="I1311" s="382">
        <v>77.371645491830151</v>
      </c>
      <c r="J1311" s="349">
        <f>Table1[[#This Row],[Embellishment Area (m2)]]*Table1[[#This Row],[Construction Unit Rate ($/m)]]*Table1[[#This Row],[Embellishment Area Factor]]</f>
        <v>246826.1739691236</v>
      </c>
      <c r="K1311" s="263">
        <v>0</v>
      </c>
      <c r="L1311" s="354">
        <v>51.919695325664051</v>
      </c>
      <c r="M1311" s="101">
        <f>Table1[[#This Row],[Size of land (m2)]]*Table1[[#This Row],[Land Unit Rate ($/m2)]]</f>
        <v>0</v>
      </c>
      <c r="N1311" s="261">
        <v>2021</v>
      </c>
      <c r="O1311" s="219">
        <f>ROUND(IF(Table1[[#This Row],[Valuation Year]]=2016,(Table1[[#This Row],[Total Construction Cost ($)]]+Table1[[#This Row],[Land Value]])*('General Input Sheet'!$G$38/'General Input Sheet'!$G$43),Table1[[#This Row],[Total Construction Cost ($)]]+Table1[[#This Row],[Land Value]]),0)</f>
        <v>246826</v>
      </c>
      <c r="P1311" s="139" t="str" cm="1">
        <f t="array" ref="P1311">_xlfn.IFS(Table1[[#This Row],[Asset Class]]&lt;&gt;"Local","y",P$11=$E1311,"y",Table1[[#This Row],[Asset Class]]="Local","")</f>
        <v/>
      </c>
      <c r="Q1311" s="99" t="str" cm="1">
        <f t="array" ref="Q1311">_xlfn.IFS(Table1[[#This Row],[Asset Class]]&lt;&gt;"Local","y",Q$11=$E1311,"y",Table1[[#This Row],[Asset Class]]="Local","")</f>
        <v/>
      </c>
      <c r="R1311" s="99" t="str" cm="1">
        <f t="array" ref="R1311">_xlfn.IFS(Table1[[#This Row],[Asset Class]]&lt;&gt;"Local","y",R$11=$E1311,"y",Table1[[#This Row],[Asset Class]]="Local","")</f>
        <v/>
      </c>
      <c r="S1311" s="358" t="str" cm="1">
        <f t="array" ref="S1311">_xlfn.IFS(Table1[[#This Row],[Asset Class]]&lt;&gt;"Local","y",S$11=$E1311,"y",Table1[[#This Row],[Asset Class]]="Local","")</f>
        <v>y</v>
      </c>
      <c r="U1311" s="109" t="str">
        <f>IF(Table1[[#This Row],[Asset Class]]&lt;&gt;"Local",0.25,IF(P1311="y",1,""))</f>
        <v/>
      </c>
      <c r="V1311" s="435" t="str">
        <f>IF(Table1[[#This Row],[Asset Class]]&lt;&gt;"Local",0.25,IF(Q1311="y",1,""))</f>
        <v/>
      </c>
      <c r="W1311" s="435" t="str">
        <f>IF(Table1[[#This Row],[Asset Class]]&lt;&gt;"Local",0.25,IF(R1311="y",1,""))</f>
        <v/>
      </c>
      <c r="X1311" s="435">
        <f>IF(Table1[[#This Row],[Asset Class]]&lt;&gt;"Local",0.25,IF(S1311="y",1,""))</f>
        <v>1</v>
      </c>
      <c r="Y1311" s="109">
        <f t="shared" si="121"/>
        <v>1</v>
      </c>
      <c r="AA1311" s="274" t="str">
        <f t="shared" si="122"/>
        <v/>
      </c>
      <c r="AB1311" s="275" t="str">
        <f t="shared" si="123"/>
        <v/>
      </c>
      <c r="AC1311" s="275" t="str">
        <f t="shared" si="124"/>
        <v/>
      </c>
      <c r="AD1311" s="275">
        <f t="shared" si="125"/>
        <v>246826</v>
      </c>
      <c r="AE1311" s="276">
        <f t="shared" si="126"/>
        <v>246826</v>
      </c>
    </row>
    <row r="1312" spans="2:31">
      <c r="B1312" s="227" t="s">
        <v>2229</v>
      </c>
      <c r="C1312" s="228" t="s">
        <v>2230</v>
      </c>
      <c r="D1312" s="228" t="s">
        <v>110</v>
      </c>
      <c r="E1312" s="228" t="s">
        <v>101</v>
      </c>
      <c r="F1312" s="258" t="s">
        <v>102</v>
      </c>
      <c r="G1312" s="374">
        <v>0.5</v>
      </c>
      <c r="H1312" s="377">
        <v>1554.4594976169089</v>
      </c>
      <c r="I1312" s="382">
        <v>143.96305955739601</v>
      </c>
      <c r="J1312" s="349">
        <f>Table1[[#This Row],[Embellishment Area (m2)]]*Table1[[#This Row],[Construction Unit Rate ($/m)]]*Table1[[#This Row],[Embellishment Area Factor]]</f>
        <v>111892.37261749148</v>
      </c>
      <c r="K1312" s="263">
        <v>3108.9189952338179</v>
      </c>
      <c r="L1312" s="354">
        <v>39.027494808321961</v>
      </c>
      <c r="M1312" s="101">
        <f>Table1[[#This Row],[Size of land (m2)]]*Table1[[#This Row],[Land Unit Rate ($/m2)]]</f>
        <v>121333.31994598136</v>
      </c>
      <c r="N1312" s="261">
        <v>2021</v>
      </c>
      <c r="O1312" s="219">
        <f>ROUND(IF(Table1[[#This Row],[Valuation Year]]=2016,(Table1[[#This Row],[Total Construction Cost ($)]]+Table1[[#This Row],[Land Value]])*('General Input Sheet'!$G$38/'General Input Sheet'!$G$43),Table1[[#This Row],[Total Construction Cost ($)]]+Table1[[#This Row],[Land Value]]),0)</f>
        <v>233226</v>
      </c>
      <c r="P1312" s="139" t="str" cm="1">
        <f t="array" ref="P1312">_xlfn.IFS(Table1[[#This Row],[Asset Class]]&lt;&gt;"Local","y",P$11=$E1312,"y",Table1[[#This Row],[Asset Class]]="Local","")</f>
        <v/>
      </c>
      <c r="Q1312" s="99" t="str" cm="1">
        <f t="array" ref="Q1312">_xlfn.IFS(Table1[[#This Row],[Asset Class]]&lt;&gt;"Local","y",Q$11=$E1312,"y",Table1[[#This Row],[Asset Class]]="Local","")</f>
        <v/>
      </c>
      <c r="R1312" s="99" t="str" cm="1">
        <f t="array" ref="R1312">_xlfn.IFS(Table1[[#This Row],[Asset Class]]&lt;&gt;"Local","y",R$11=$E1312,"y",Table1[[#This Row],[Asset Class]]="Local","")</f>
        <v>y</v>
      </c>
      <c r="S1312" s="358" t="str" cm="1">
        <f t="array" ref="S1312">_xlfn.IFS(Table1[[#This Row],[Asset Class]]&lt;&gt;"Local","y",S$11=$E1312,"y",Table1[[#This Row],[Asset Class]]="Local","")</f>
        <v/>
      </c>
      <c r="U1312" s="109" t="str">
        <f>IF(Table1[[#This Row],[Asset Class]]&lt;&gt;"Local",0.25,IF(P1312="y",1,""))</f>
        <v/>
      </c>
      <c r="V1312" s="435" t="str">
        <f>IF(Table1[[#This Row],[Asset Class]]&lt;&gt;"Local",0.25,IF(Q1312="y",1,""))</f>
        <v/>
      </c>
      <c r="W1312" s="435">
        <f>IF(Table1[[#This Row],[Asset Class]]&lt;&gt;"Local",0.25,IF(R1312="y",1,""))</f>
        <v>1</v>
      </c>
      <c r="X1312" s="435" t="str">
        <f>IF(Table1[[#This Row],[Asset Class]]&lt;&gt;"Local",0.25,IF(S1312="y",1,""))</f>
        <v/>
      </c>
      <c r="Y1312" s="109">
        <f t="shared" si="121"/>
        <v>1</v>
      </c>
      <c r="AA1312" s="274" t="str">
        <f t="shared" si="122"/>
        <v/>
      </c>
      <c r="AB1312" s="275" t="str">
        <f t="shared" si="123"/>
        <v/>
      </c>
      <c r="AC1312" s="275">
        <f t="shared" si="124"/>
        <v>233226</v>
      </c>
      <c r="AD1312" s="275" t="str">
        <f t="shared" si="125"/>
        <v/>
      </c>
      <c r="AE1312" s="276">
        <f t="shared" si="126"/>
        <v>233226</v>
      </c>
    </row>
    <row r="1313" spans="2:31">
      <c r="B1313" s="227" t="s">
        <v>2231</v>
      </c>
      <c r="C1313" s="228" t="s">
        <v>2232</v>
      </c>
      <c r="D1313" s="228" t="s">
        <v>110</v>
      </c>
      <c r="E1313" s="228" t="s">
        <v>101</v>
      </c>
      <c r="F1313" s="258" t="s">
        <v>102</v>
      </c>
      <c r="G1313" s="374">
        <v>0.5</v>
      </c>
      <c r="H1313" s="377">
        <v>8105.6539836431248</v>
      </c>
      <c r="I1313" s="382">
        <v>143.96305955739601</v>
      </c>
      <c r="J1313" s="349">
        <f>Table1[[#This Row],[Embellishment Area (m2)]]*Table1[[#This Row],[Construction Unit Rate ($/m)]]*Table1[[#This Row],[Embellishment Area Factor]]</f>
        <v>583457.37359942973</v>
      </c>
      <c r="K1313" s="263">
        <v>0</v>
      </c>
      <c r="L1313" s="354">
        <v>39.027494808321961</v>
      </c>
      <c r="M1313" s="101">
        <f>Table1[[#This Row],[Size of land (m2)]]*Table1[[#This Row],[Land Unit Rate ($/m2)]]</f>
        <v>0</v>
      </c>
      <c r="N1313" s="261">
        <v>2021</v>
      </c>
      <c r="O1313" s="219">
        <f>ROUND(IF(Table1[[#This Row],[Valuation Year]]=2016,(Table1[[#This Row],[Total Construction Cost ($)]]+Table1[[#This Row],[Land Value]])*('General Input Sheet'!$G$38/'General Input Sheet'!$G$43),Table1[[#This Row],[Total Construction Cost ($)]]+Table1[[#This Row],[Land Value]]),0)</f>
        <v>583457</v>
      </c>
      <c r="P1313" s="139" t="str" cm="1">
        <f t="array" ref="P1313">_xlfn.IFS(Table1[[#This Row],[Asset Class]]&lt;&gt;"Local","y",P$11=$E1313,"y",Table1[[#This Row],[Asset Class]]="Local","")</f>
        <v/>
      </c>
      <c r="Q1313" s="99" t="str" cm="1">
        <f t="array" ref="Q1313">_xlfn.IFS(Table1[[#This Row],[Asset Class]]&lt;&gt;"Local","y",Q$11=$E1313,"y",Table1[[#This Row],[Asset Class]]="Local","")</f>
        <v/>
      </c>
      <c r="R1313" s="99" t="str" cm="1">
        <f t="array" ref="R1313">_xlfn.IFS(Table1[[#This Row],[Asset Class]]&lt;&gt;"Local","y",R$11=$E1313,"y",Table1[[#This Row],[Asset Class]]="Local","")</f>
        <v>y</v>
      </c>
      <c r="S1313" s="358" t="str" cm="1">
        <f t="array" ref="S1313">_xlfn.IFS(Table1[[#This Row],[Asset Class]]&lt;&gt;"Local","y",S$11=$E1313,"y",Table1[[#This Row],[Asset Class]]="Local","")</f>
        <v/>
      </c>
      <c r="U1313" s="109" t="str">
        <f>IF(Table1[[#This Row],[Asset Class]]&lt;&gt;"Local",0.25,IF(P1313="y",1,""))</f>
        <v/>
      </c>
      <c r="V1313" s="435" t="str">
        <f>IF(Table1[[#This Row],[Asset Class]]&lt;&gt;"Local",0.25,IF(Q1313="y",1,""))</f>
        <v/>
      </c>
      <c r="W1313" s="435">
        <f>IF(Table1[[#This Row],[Asset Class]]&lt;&gt;"Local",0.25,IF(R1313="y",1,""))</f>
        <v>1</v>
      </c>
      <c r="X1313" s="435" t="str">
        <f>IF(Table1[[#This Row],[Asset Class]]&lt;&gt;"Local",0.25,IF(S1313="y",1,""))</f>
        <v/>
      </c>
      <c r="Y1313" s="109">
        <f t="shared" si="121"/>
        <v>1</v>
      </c>
      <c r="AA1313" s="274" t="str">
        <f t="shared" si="122"/>
        <v/>
      </c>
      <c r="AB1313" s="275" t="str">
        <f t="shared" si="123"/>
        <v/>
      </c>
      <c r="AC1313" s="275">
        <f t="shared" si="124"/>
        <v>583457</v>
      </c>
      <c r="AD1313" s="275" t="str">
        <f t="shared" si="125"/>
        <v/>
      </c>
      <c r="AE1313" s="276">
        <f t="shared" si="126"/>
        <v>583457</v>
      </c>
    </row>
    <row r="1314" spans="2:31">
      <c r="B1314" s="227" t="s">
        <v>2233</v>
      </c>
      <c r="C1314" s="228" t="s">
        <v>2234</v>
      </c>
      <c r="D1314" s="228" t="s">
        <v>110</v>
      </c>
      <c r="E1314" s="228" t="s">
        <v>106</v>
      </c>
      <c r="F1314" s="258" t="s">
        <v>102</v>
      </c>
      <c r="G1314" s="374">
        <v>0.5</v>
      </c>
      <c r="H1314" s="377">
        <v>8509.585874661725</v>
      </c>
      <c r="I1314" s="382">
        <v>111.62041035606889</v>
      </c>
      <c r="J1314" s="349">
        <f>Table1[[#This Row],[Embellishment Area (m2)]]*Table1[[#This Row],[Construction Unit Rate ($/m)]]*Table1[[#This Row],[Embellishment Area Factor]]</f>
        <v>474921.73364497459</v>
      </c>
      <c r="K1314" s="263">
        <v>17019.17174932345</v>
      </c>
      <c r="L1314" s="354">
        <v>66.125722619436161</v>
      </c>
      <c r="M1314" s="101">
        <f>Table1[[#This Row],[Size of land (m2)]]*Table1[[#This Row],[Land Unit Rate ($/m2)]]</f>
        <v>1125405.0303083065</v>
      </c>
      <c r="N1314" s="261">
        <v>2021</v>
      </c>
      <c r="O1314" s="219">
        <f>ROUND(IF(Table1[[#This Row],[Valuation Year]]=2016,(Table1[[#This Row],[Total Construction Cost ($)]]+Table1[[#This Row],[Land Value]])*('General Input Sheet'!$G$38/'General Input Sheet'!$G$43),Table1[[#This Row],[Total Construction Cost ($)]]+Table1[[#This Row],[Land Value]]),0)</f>
        <v>1600327</v>
      </c>
      <c r="P1314" s="139" t="str" cm="1">
        <f t="array" ref="P1314">_xlfn.IFS(Table1[[#This Row],[Asset Class]]&lt;&gt;"Local","y",P$11=$E1314,"y",Table1[[#This Row],[Asset Class]]="Local","")</f>
        <v>y</v>
      </c>
      <c r="Q1314" s="99" t="str" cm="1">
        <f t="array" ref="Q1314">_xlfn.IFS(Table1[[#This Row],[Asset Class]]&lt;&gt;"Local","y",Q$11=$E1314,"y",Table1[[#This Row],[Asset Class]]="Local","")</f>
        <v/>
      </c>
      <c r="R1314" s="99" t="str" cm="1">
        <f t="array" ref="R1314">_xlfn.IFS(Table1[[#This Row],[Asset Class]]&lt;&gt;"Local","y",R$11=$E1314,"y",Table1[[#This Row],[Asset Class]]="Local","")</f>
        <v/>
      </c>
      <c r="S1314" s="358" t="str" cm="1">
        <f t="array" ref="S1314">_xlfn.IFS(Table1[[#This Row],[Asset Class]]&lt;&gt;"Local","y",S$11=$E1314,"y",Table1[[#This Row],[Asset Class]]="Local","")</f>
        <v/>
      </c>
      <c r="U1314" s="109">
        <f>IF(Table1[[#This Row],[Asset Class]]&lt;&gt;"Local",0.25,IF(P1314="y",1,""))</f>
        <v>1</v>
      </c>
      <c r="V1314" s="435" t="str">
        <f>IF(Table1[[#This Row],[Asset Class]]&lt;&gt;"Local",0.25,IF(Q1314="y",1,""))</f>
        <v/>
      </c>
      <c r="W1314" s="435" t="str">
        <f>IF(Table1[[#This Row],[Asset Class]]&lt;&gt;"Local",0.25,IF(R1314="y",1,""))</f>
        <v/>
      </c>
      <c r="X1314" s="435" t="str">
        <f>IF(Table1[[#This Row],[Asset Class]]&lt;&gt;"Local",0.25,IF(S1314="y",1,""))</f>
        <v/>
      </c>
      <c r="Y1314" s="109">
        <f t="shared" si="121"/>
        <v>1</v>
      </c>
      <c r="AA1314" s="274">
        <f t="shared" si="122"/>
        <v>1600327</v>
      </c>
      <c r="AB1314" s="275" t="str">
        <f t="shared" si="123"/>
        <v/>
      </c>
      <c r="AC1314" s="275" t="str">
        <f t="shared" si="124"/>
        <v/>
      </c>
      <c r="AD1314" s="275" t="str">
        <f t="shared" si="125"/>
        <v/>
      </c>
      <c r="AE1314" s="276">
        <f t="shared" si="126"/>
        <v>1600327</v>
      </c>
    </row>
    <row r="1315" spans="2:31">
      <c r="B1315" s="227" t="s">
        <v>2233</v>
      </c>
      <c r="C1315" s="228" t="s">
        <v>2235</v>
      </c>
      <c r="D1315" s="228" t="s">
        <v>110</v>
      </c>
      <c r="E1315" s="228" t="s">
        <v>106</v>
      </c>
      <c r="F1315" s="258" t="s">
        <v>107</v>
      </c>
      <c r="G1315" s="374">
        <v>0.5</v>
      </c>
      <c r="H1315" s="377">
        <v>9007.8000448648945</v>
      </c>
      <c r="I1315" s="382">
        <v>111.62041035606889</v>
      </c>
      <c r="J1315" s="349">
        <f>Table1[[#This Row],[Embellishment Area (m2)]]*Table1[[#This Row],[Construction Unit Rate ($/m)]]*Table1[[#This Row],[Embellishment Area Factor]]</f>
        <v>502727.16870661761</v>
      </c>
      <c r="K1315" s="263">
        <v>18015.600089729789</v>
      </c>
      <c r="L1315" s="354">
        <v>66.125722619436161</v>
      </c>
      <c r="M1315" s="101">
        <f>Table1[[#This Row],[Size of land (m2)]]*Table1[[#This Row],[Land Unit Rate ($/m2)]]</f>
        <v>1191294.5743561613</v>
      </c>
      <c r="N1315" s="261">
        <v>2021</v>
      </c>
      <c r="O1315" s="219">
        <f>ROUND(IF(Table1[[#This Row],[Valuation Year]]=2016,(Table1[[#This Row],[Total Construction Cost ($)]]+Table1[[#This Row],[Land Value]])*('General Input Sheet'!$G$38/'General Input Sheet'!$G$43),Table1[[#This Row],[Total Construction Cost ($)]]+Table1[[#This Row],[Land Value]]),0)</f>
        <v>1694022</v>
      </c>
      <c r="P1315" s="139" t="str" cm="1">
        <f t="array" ref="P1315">_xlfn.IFS(Table1[[#This Row],[Asset Class]]&lt;&gt;"Local","y",P$11=$E1315,"y",Table1[[#This Row],[Asset Class]]="Local","")</f>
        <v>y</v>
      </c>
      <c r="Q1315" s="99" t="str" cm="1">
        <f t="array" ref="Q1315">_xlfn.IFS(Table1[[#This Row],[Asset Class]]&lt;&gt;"Local","y",Q$11=$E1315,"y",Table1[[#This Row],[Asset Class]]="Local","")</f>
        <v/>
      </c>
      <c r="R1315" s="99" t="str" cm="1">
        <f t="array" ref="R1315">_xlfn.IFS(Table1[[#This Row],[Asset Class]]&lt;&gt;"Local","y",R$11=$E1315,"y",Table1[[#This Row],[Asset Class]]="Local","")</f>
        <v/>
      </c>
      <c r="S1315" s="358" t="str" cm="1">
        <f t="array" ref="S1315">_xlfn.IFS(Table1[[#This Row],[Asset Class]]&lt;&gt;"Local","y",S$11=$E1315,"y",Table1[[#This Row],[Asset Class]]="Local","")</f>
        <v/>
      </c>
      <c r="U1315" s="109">
        <f>IF(Table1[[#This Row],[Asset Class]]&lt;&gt;"Local",0.25,IF(P1315="y",1,""))</f>
        <v>1</v>
      </c>
      <c r="V1315" s="435" t="str">
        <f>IF(Table1[[#This Row],[Asset Class]]&lt;&gt;"Local",0.25,IF(Q1315="y",1,""))</f>
        <v/>
      </c>
      <c r="W1315" s="435" t="str">
        <f>IF(Table1[[#This Row],[Asset Class]]&lt;&gt;"Local",0.25,IF(R1315="y",1,""))</f>
        <v/>
      </c>
      <c r="X1315" s="435" t="str">
        <f>IF(Table1[[#This Row],[Asset Class]]&lt;&gt;"Local",0.25,IF(S1315="y",1,""))</f>
        <v/>
      </c>
      <c r="Y1315" s="109">
        <f t="shared" si="121"/>
        <v>1</v>
      </c>
      <c r="AA1315" s="274">
        <f t="shared" si="122"/>
        <v>1694022</v>
      </c>
      <c r="AB1315" s="275" t="str">
        <f t="shared" si="123"/>
        <v/>
      </c>
      <c r="AC1315" s="275" t="str">
        <f t="shared" si="124"/>
        <v/>
      </c>
      <c r="AD1315" s="275" t="str">
        <f t="shared" si="125"/>
        <v/>
      </c>
      <c r="AE1315" s="276">
        <f t="shared" si="126"/>
        <v>1694022</v>
      </c>
    </row>
    <row r="1316" spans="2:31">
      <c r="B1316" s="227" t="s">
        <v>2236</v>
      </c>
      <c r="C1316" s="228" t="s">
        <v>2237</v>
      </c>
      <c r="D1316" s="228" t="s">
        <v>110</v>
      </c>
      <c r="E1316" s="228" t="s">
        <v>113</v>
      </c>
      <c r="F1316" s="258" t="s">
        <v>107</v>
      </c>
      <c r="G1316" s="374">
        <v>0.5</v>
      </c>
      <c r="H1316" s="377">
        <v>12087.02599637596</v>
      </c>
      <c r="I1316" s="382">
        <v>77.371645491830151</v>
      </c>
      <c r="J1316" s="349">
        <f>Table1[[#This Row],[Embellishment Area (m2)]]*Table1[[#This Row],[Construction Unit Rate ($/m)]]*Table1[[#This Row],[Embellishment Area Factor]]</f>
        <v>467596.54522106797</v>
      </c>
      <c r="K1316" s="263">
        <v>24174.05199275192</v>
      </c>
      <c r="L1316" s="354">
        <v>51.919695325664051</v>
      </c>
      <c r="M1316" s="101">
        <f>Table1[[#This Row],[Size of land (m2)]]*Table1[[#This Row],[Land Unit Rate ($/m2)]]</f>
        <v>1255109.4142504416</v>
      </c>
      <c r="N1316" s="261">
        <v>2021</v>
      </c>
      <c r="O1316" s="219">
        <f>ROUND(IF(Table1[[#This Row],[Valuation Year]]=2016,(Table1[[#This Row],[Total Construction Cost ($)]]+Table1[[#This Row],[Land Value]])*('General Input Sheet'!$G$38/'General Input Sheet'!$G$43),Table1[[#This Row],[Total Construction Cost ($)]]+Table1[[#This Row],[Land Value]]),0)</f>
        <v>1722706</v>
      </c>
      <c r="P1316" s="139" t="str" cm="1">
        <f t="array" ref="P1316">_xlfn.IFS(Table1[[#This Row],[Asset Class]]&lt;&gt;"Local","y",P$11=$E1316,"y",Table1[[#This Row],[Asset Class]]="Local","")</f>
        <v/>
      </c>
      <c r="Q1316" s="99" t="str" cm="1">
        <f t="array" ref="Q1316">_xlfn.IFS(Table1[[#This Row],[Asset Class]]&lt;&gt;"Local","y",Q$11=$E1316,"y",Table1[[#This Row],[Asset Class]]="Local","")</f>
        <v/>
      </c>
      <c r="R1316" s="99" t="str" cm="1">
        <f t="array" ref="R1316">_xlfn.IFS(Table1[[#This Row],[Asset Class]]&lt;&gt;"Local","y",R$11=$E1316,"y",Table1[[#This Row],[Asset Class]]="Local","")</f>
        <v/>
      </c>
      <c r="S1316" s="358" t="str" cm="1">
        <f t="array" ref="S1316">_xlfn.IFS(Table1[[#This Row],[Asset Class]]&lt;&gt;"Local","y",S$11=$E1316,"y",Table1[[#This Row],[Asset Class]]="Local","")</f>
        <v>y</v>
      </c>
      <c r="U1316" s="109" t="str">
        <f>IF(Table1[[#This Row],[Asset Class]]&lt;&gt;"Local",0.25,IF(P1316="y",1,""))</f>
        <v/>
      </c>
      <c r="V1316" s="435" t="str">
        <f>IF(Table1[[#This Row],[Asset Class]]&lt;&gt;"Local",0.25,IF(Q1316="y",1,""))</f>
        <v/>
      </c>
      <c r="W1316" s="435" t="str">
        <f>IF(Table1[[#This Row],[Asset Class]]&lt;&gt;"Local",0.25,IF(R1316="y",1,""))</f>
        <v/>
      </c>
      <c r="X1316" s="435">
        <f>IF(Table1[[#This Row],[Asset Class]]&lt;&gt;"Local",0.25,IF(S1316="y",1,""))</f>
        <v>1</v>
      </c>
      <c r="Y1316" s="109">
        <f t="shared" si="121"/>
        <v>1</v>
      </c>
      <c r="AA1316" s="274" t="str">
        <f t="shared" si="122"/>
        <v/>
      </c>
      <c r="AB1316" s="275" t="str">
        <f t="shared" si="123"/>
        <v/>
      </c>
      <c r="AC1316" s="275" t="str">
        <f t="shared" si="124"/>
        <v/>
      </c>
      <c r="AD1316" s="275">
        <f t="shared" si="125"/>
        <v>1722706</v>
      </c>
      <c r="AE1316" s="276">
        <f t="shared" si="126"/>
        <v>1722706</v>
      </c>
    </row>
    <row r="1317" spans="2:31">
      <c r="B1317" s="227" t="s">
        <v>2238</v>
      </c>
      <c r="C1317" s="228" t="s">
        <v>2239</v>
      </c>
      <c r="D1317" s="228" t="s">
        <v>110</v>
      </c>
      <c r="E1317" s="228" t="s">
        <v>101</v>
      </c>
      <c r="F1317" s="258" t="s">
        <v>102</v>
      </c>
      <c r="G1317" s="374">
        <v>0.5</v>
      </c>
      <c r="H1317" s="377">
        <v>4601.3522491390777</v>
      </c>
      <c r="I1317" s="382">
        <v>143.96305955739601</v>
      </c>
      <c r="J1317" s="349">
        <f>Table1[[#This Row],[Embellishment Area (m2)]]*Table1[[#This Row],[Construction Unit Rate ($/m)]]*Table1[[#This Row],[Embellishment Area Factor]]</f>
        <v>331212.37394368357</v>
      </c>
      <c r="K1317" s="263">
        <v>0</v>
      </c>
      <c r="L1317" s="354">
        <v>39.027494808321961</v>
      </c>
      <c r="M1317" s="101">
        <f>Table1[[#This Row],[Size of land (m2)]]*Table1[[#This Row],[Land Unit Rate ($/m2)]]</f>
        <v>0</v>
      </c>
      <c r="N1317" s="261">
        <v>2021</v>
      </c>
      <c r="O1317" s="219">
        <f>ROUND(IF(Table1[[#This Row],[Valuation Year]]=2016,(Table1[[#This Row],[Total Construction Cost ($)]]+Table1[[#This Row],[Land Value]])*('General Input Sheet'!$G$38/'General Input Sheet'!$G$43),Table1[[#This Row],[Total Construction Cost ($)]]+Table1[[#This Row],[Land Value]]),0)</f>
        <v>331212</v>
      </c>
      <c r="P1317" s="139" t="str" cm="1">
        <f t="array" ref="P1317">_xlfn.IFS(Table1[[#This Row],[Asset Class]]&lt;&gt;"Local","y",P$11=$E1317,"y",Table1[[#This Row],[Asset Class]]="Local","")</f>
        <v/>
      </c>
      <c r="Q1317" s="99" t="str" cm="1">
        <f t="array" ref="Q1317">_xlfn.IFS(Table1[[#This Row],[Asset Class]]&lt;&gt;"Local","y",Q$11=$E1317,"y",Table1[[#This Row],[Asset Class]]="Local","")</f>
        <v/>
      </c>
      <c r="R1317" s="99" t="str" cm="1">
        <f t="array" ref="R1317">_xlfn.IFS(Table1[[#This Row],[Asset Class]]&lt;&gt;"Local","y",R$11=$E1317,"y",Table1[[#This Row],[Asset Class]]="Local","")</f>
        <v>y</v>
      </c>
      <c r="S1317" s="358" t="str" cm="1">
        <f t="array" ref="S1317">_xlfn.IFS(Table1[[#This Row],[Asset Class]]&lt;&gt;"Local","y",S$11=$E1317,"y",Table1[[#This Row],[Asset Class]]="Local","")</f>
        <v/>
      </c>
      <c r="U1317" s="109" t="str">
        <f>IF(Table1[[#This Row],[Asset Class]]&lt;&gt;"Local",0.25,IF(P1317="y",1,""))</f>
        <v/>
      </c>
      <c r="V1317" s="435" t="str">
        <f>IF(Table1[[#This Row],[Asset Class]]&lt;&gt;"Local",0.25,IF(Q1317="y",1,""))</f>
        <v/>
      </c>
      <c r="W1317" s="435">
        <f>IF(Table1[[#This Row],[Asset Class]]&lt;&gt;"Local",0.25,IF(R1317="y",1,""))</f>
        <v>1</v>
      </c>
      <c r="X1317" s="435" t="str">
        <f>IF(Table1[[#This Row],[Asset Class]]&lt;&gt;"Local",0.25,IF(S1317="y",1,""))</f>
        <v/>
      </c>
      <c r="Y1317" s="109">
        <f t="shared" si="121"/>
        <v>1</v>
      </c>
      <c r="AA1317" s="274" t="str">
        <f t="shared" si="122"/>
        <v/>
      </c>
      <c r="AB1317" s="275" t="str">
        <f t="shared" si="123"/>
        <v/>
      </c>
      <c r="AC1317" s="275">
        <f t="shared" si="124"/>
        <v>331212</v>
      </c>
      <c r="AD1317" s="275" t="str">
        <f t="shared" si="125"/>
        <v/>
      </c>
      <c r="AE1317" s="276">
        <f t="shared" si="126"/>
        <v>331212</v>
      </c>
    </row>
    <row r="1318" spans="2:31">
      <c r="B1318" s="227" t="s">
        <v>2240</v>
      </c>
      <c r="C1318" s="228" t="s">
        <v>2241</v>
      </c>
      <c r="D1318" s="228" t="s">
        <v>110</v>
      </c>
      <c r="E1318" s="228" t="s">
        <v>101</v>
      </c>
      <c r="F1318" s="258" t="s">
        <v>102</v>
      </c>
      <c r="G1318" s="374">
        <v>0.5</v>
      </c>
      <c r="H1318" s="377">
        <v>917.70949581059551</v>
      </c>
      <c r="I1318" s="382">
        <v>143.96305955739601</v>
      </c>
      <c r="J1318" s="349">
        <f>Table1[[#This Row],[Embellishment Area (m2)]]*Table1[[#This Row],[Construction Unit Rate ($/m)]]*Table1[[#This Row],[Embellishment Area Factor]]</f>
        <v>66058.133400884311</v>
      </c>
      <c r="K1318" s="263">
        <v>0</v>
      </c>
      <c r="L1318" s="354">
        <v>39.027494808321961</v>
      </c>
      <c r="M1318" s="101">
        <f>Table1[[#This Row],[Size of land (m2)]]*Table1[[#This Row],[Land Unit Rate ($/m2)]]</f>
        <v>0</v>
      </c>
      <c r="N1318" s="261">
        <v>2021</v>
      </c>
      <c r="O1318" s="219">
        <f>ROUND(IF(Table1[[#This Row],[Valuation Year]]=2016,(Table1[[#This Row],[Total Construction Cost ($)]]+Table1[[#This Row],[Land Value]])*('General Input Sheet'!$G$38/'General Input Sheet'!$G$43),Table1[[#This Row],[Total Construction Cost ($)]]+Table1[[#This Row],[Land Value]]),0)</f>
        <v>66058</v>
      </c>
      <c r="P1318" s="139" t="str" cm="1">
        <f t="array" ref="P1318">_xlfn.IFS(Table1[[#This Row],[Asset Class]]&lt;&gt;"Local","y",P$11=$E1318,"y",Table1[[#This Row],[Asset Class]]="Local","")</f>
        <v/>
      </c>
      <c r="Q1318" s="99" t="str" cm="1">
        <f t="array" ref="Q1318">_xlfn.IFS(Table1[[#This Row],[Asset Class]]&lt;&gt;"Local","y",Q$11=$E1318,"y",Table1[[#This Row],[Asset Class]]="Local","")</f>
        <v/>
      </c>
      <c r="R1318" s="99" t="str" cm="1">
        <f t="array" ref="R1318">_xlfn.IFS(Table1[[#This Row],[Asset Class]]&lt;&gt;"Local","y",R$11=$E1318,"y",Table1[[#This Row],[Asset Class]]="Local","")</f>
        <v>y</v>
      </c>
      <c r="S1318" s="358" t="str" cm="1">
        <f t="array" ref="S1318">_xlfn.IFS(Table1[[#This Row],[Asset Class]]&lt;&gt;"Local","y",S$11=$E1318,"y",Table1[[#This Row],[Asset Class]]="Local","")</f>
        <v/>
      </c>
      <c r="U1318" s="109" t="str">
        <f>IF(Table1[[#This Row],[Asset Class]]&lt;&gt;"Local",0.25,IF(P1318="y",1,""))</f>
        <v/>
      </c>
      <c r="V1318" s="435" t="str">
        <f>IF(Table1[[#This Row],[Asset Class]]&lt;&gt;"Local",0.25,IF(Q1318="y",1,""))</f>
        <v/>
      </c>
      <c r="W1318" s="435">
        <f>IF(Table1[[#This Row],[Asset Class]]&lt;&gt;"Local",0.25,IF(R1318="y",1,""))</f>
        <v>1</v>
      </c>
      <c r="X1318" s="435" t="str">
        <f>IF(Table1[[#This Row],[Asset Class]]&lt;&gt;"Local",0.25,IF(S1318="y",1,""))</f>
        <v/>
      </c>
      <c r="Y1318" s="109">
        <f t="shared" si="121"/>
        <v>1</v>
      </c>
      <c r="AA1318" s="274" t="str">
        <f t="shared" si="122"/>
        <v/>
      </c>
      <c r="AB1318" s="275" t="str">
        <f t="shared" si="123"/>
        <v/>
      </c>
      <c r="AC1318" s="275">
        <f t="shared" si="124"/>
        <v>66058</v>
      </c>
      <c r="AD1318" s="275" t="str">
        <f t="shared" si="125"/>
        <v/>
      </c>
      <c r="AE1318" s="276">
        <f t="shared" si="126"/>
        <v>66058</v>
      </c>
    </row>
    <row r="1319" spans="2:31">
      <c r="B1319" s="227" t="s">
        <v>2242</v>
      </c>
      <c r="C1319" s="228" t="s">
        <v>2243</v>
      </c>
      <c r="D1319" s="228" t="s">
        <v>110</v>
      </c>
      <c r="E1319" s="228" t="s">
        <v>101</v>
      </c>
      <c r="F1319" s="258" t="s">
        <v>102</v>
      </c>
      <c r="G1319" s="374">
        <v>0.5</v>
      </c>
      <c r="H1319" s="377">
        <v>1364.01627190003</v>
      </c>
      <c r="I1319" s="382">
        <v>143.96305955739601</v>
      </c>
      <c r="J1319" s="349">
        <f>Table1[[#This Row],[Embellishment Area (m2)]]*Table1[[#This Row],[Construction Unit Rate ($/m)]]*Table1[[#This Row],[Embellishment Area Factor]]</f>
        <v>98183.977894400639</v>
      </c>
      <c r="K1319" s="263">
        <v>0</v>
      </c>
      <c r="L1319" s="354">
        <v>39.027494808321961</v>
      </c>
      <c r="M1319" s="101">
        <f>Table1[[#This Row],[Size of land (m2)]]*Table1[[#This Row],[Land Unit Rate ($/m2)]]</f>
        <v>0</v>
      </c>
      <c r="N1319" s="261">
        <v>2021</v>
      </c>
      <c r="O1319" s="219">
        <f>ROUND(IF(Table1[[#This Row],[Valuation Year]]=2016,(Table1[[#This Row],[Total Construction Cost ($)]]+Table1[[#This Row],[Land Value]])*('General Input Sheet'!$G$38/'General Input Sheet'!$G$43),Table1[[#This Row],[Total Construction Cost ($)]]+Table1[[#This Row],[Land Value]]),0)</f>
        <v>98184</v>
      </c>
      <c r="P1319" s="139" t="str" cm="1">
        <f t="array" ref="P1319">_xlfn.IFS(Table1[[#This Row],[Asset Class]]&lt;&gt;"Local","y",P$11=$E1319,"y",Table1[[#This Row],[Asset Class]]="Local","")</f>
        <v/>
      </c>
      <c r="Q1319" s="99" t="str" cm="1">
        <f t="array" ref="Q1319">_xlfn.IFS(Table1[[#This Row],[Asset Class]]&lt;&gt;"Local","y",Q$11=$E1319,"y",Table1[[#This Row],[Asset Class]]="Local","")</f>
        <v/>
      </c>
      <c r="R1319" s="99" t="str" cm="1">
        <f t="array" ref="R1319">_xlfn.IFS(Table1[[#This Row],[Asset Class]]&lt;&gt;"Local","y",R$11=$E1319,"y",Table1[[#This Row],[Asset Class]]="Local","")</f>
        <v>y</v>
      </c>
      <c r="S1319" s="358" t="str" cm="1">
        <f t="array" ref="S1319">_xlfn.IFS(Table1[[#This Row],[Asset Class]]&lt;&gt;"Local","y",S$11=$E1319,"y",Table1[[#This Row],[Asset Class]]="Local","")</f>
        <v/>
      </c>
      <c r="U1319" s="109" t="str">
        <f>IF(Table1[[#This Row],[Asset Class]]&lt;&gt;"Local",0.25,IF(P1319="y",1,""))</f>
        <v/>
      </c>
      <c r="V1319" s="435" t="str">
        <f>IF(Table1[[#This Row],[Asset Class]]&lt;&gt;"Local",0.25,IF(Q1319="y",1,""))</f>
        <v/>
      </c>
      <c r="W1319" s="435">
        <f>IF(Table1[[#This Row],[Asset Class]]&lt;&gt;"Local",0.25,IF(R1319="y",1,""))</f>
        <v>1</v>
      </c>
      <c r="X1319" s="435" t="str">
        <f>IF(Table1[[#This Row],[Asset Class]]&lt;&gt;"Local",0.25,IF(S1319="y",1,""))</f>
        <v/>
      </c>
      <c r="Y1319" s="109">
        <f t="shared" si="121"/>
        <v>1</v>
      </c>
      <c r="AA1319" s="274" t="str">
        <f t="shared" si="122"/>
        <v/>
      </c>
      <c r="AB1319" s="275" t="str">
        <f t="shared" si="123"/>
        <v/>
      </c>
      <c r="AC1319" s="275">
        <f t="shared" si="124"/>
        <v>98184</v>
      </c>
      <c r="AD1319" s="275" t="str">
        <f t="shared" si="125"/>
        <v/>
      </c>
      <c r="AE1319" s="276">
        <f t="shared" si="126"/>
        <v>98184</v>
      </c>
    </row>
    <row r="1320" spans="2:31">
      <c r="B1320" s="227" t="s">
        <v>2244</v>
      </c>
      <c r="C1320" s="228" t="s">
        <v>2245</v>
      </c>
      <c r="D1320" s="228" t="s">
        <v>110</v>
      </c>
      <c r="E1320" s="228" t="s">
        <v>113</v>
      </c>
      <c r="F1320" s="258" t="s">
        <v>102</v>
      </c>
      <c r="G1320" s="374">
        <v>0.5</v>
      </c>
      <c r="H1320" s="377">
        <v>2428.3539325945248</v>
      </c>
      <c r="I1320" s="382">
        <v>77.371645491830151</v>
      </c>
      <c r="J1320" s="349">
        <f>Table1[[#This Row],[Embellishment Area (m2)]]*Table1[[#This Row],[Construction Unit Rate ($/m)]]*Table1[[#This Row],[Embellishment Area Factor]]</f>
        <v>93942.86980069759</v>
      </c>
      <c r="K1320" s="263">
        <v>0</v>
      </c>
      <c r="L1320" s="354">
        <v>51.919695325664051</v>
      </c>
      <c r="M1320" s="101">
        <f>Table1[[#This Row],[Size of land (m2)]]*Table1[[#This Row],[Land Unit Rate ($/m2)]]</f>
        <v>0</v>
      </c>
      <c r="N1320" s="261">
        <v>2021</v>
      </c>
      <c r="O1320" s="219">
        <f>ROUND(IF(Table1[[#This Row],[Valuation Year]]=2016,(Table1[[#This Row],[Total Construction Cost ($)]]+Table1[[#This Row],[Land Value]])*('General Input Sheet'!$G$38/'General Input Sheet'!$G$43),Table1[[#This Row],[Total Construction Cost ($)]]+Table1[[#This Row],[Land Value]]),0)</f>
        <v>93943</v>
      </c>
      <c r="P1320" s="139" t="str" cm="1">
        <f t="array" ref="P1320">_xlfn.IFS(Table1[[#This Row],[Asset Class]]&lt;&gt;"Local","y",P$11=$E1320,"y",Table1[[#This Row],[Asset Class]]="Local","")</f>
        <v/>
      </c>
      <c r="Q1320" s="99" t="str" cm="1">
        <f t="array" ref="Q1320">_xlfn.IFS(Table1[[#This Row],[Asset Class]]&lt;&gt;"Local","y",Q$11=$E1320,"y",Table1[[#This Row],[Asset Class]]="Local","")</f>
        <v/>
      </c>
      <c r="R1320" s="99" t="str" cm="1">
        <f t="array" ref="R1320">_xlfn.IFS(Table1[[#This Row],[Asset Class]]&lt;&gt;"Local","y",R$11=$E1320,"y",Table1[[#This Row],[Asset Class]]="Local","")</f>
        <v/>
      </c>
      <c r="S1320" s="358" t="str" cm="1">
        <f t="array" ref="S1320">_xlfn.IFS(Table1[[#This Row],[Asset Class]]&lt;&gt;"Local","y",S$11=$E1320,"y",Table1[[#This Row],[Asset Class]]="Local","")</f>
        <v>y</v>
      </c>
      <c r="U1320" s="109" t="str">
        <f>IF(Table1[[#This Row],[Asset Class]]&lt;&gt;"Local",0.25,IF(P1320="y",1,""))</f>
        <v/>
      </c>
      <c r="V1320" s="435" t="str">
        <f>IF(Table1[[#This Row],[Asset Class]]&lt;&gt;"Local",0.25,IF(Q1320="y",1,""))</f>
        <v/>
      </c>
      <c r="W1320" s="435" t="str">
        <f>IF(Table1[[#This Row],[Asset Class]]&lt;&gt;"Local",0.25,IF(R1320="y",1,""))</f>
        <v/>
      </c>
      <c r="X1320" s="435">
        <f>IF(Table1[[#This Row],[Asset Class]]&lt;&gt;"Local",0.25,IF(S1320="y",1,""))</f>
        <v>1</v>
      </c>
      <c r="Y1320" s="109">
        <f t="shared" si="121"/>
        <v>1</v>
      </c>
      <c r="AA1320" s="274" t="str">
        <f t="shared" si="122"/>
        <v/>
      </c>
      <c r="AB1320" s="275" t="str">
        <f t="shared" si="123"/>
        <v/>
      </c>
      <c r="AC1320" s="275" t="str">
        <f t="shared" si="124"/>
        <v/>
      </c>
      <c r="AD1320" s="275">
        <f t="shared" si="125"/>
        <v>93943</v>
      </c>
      <c r="AE1320" s="276">
        <f t="shared" si="126"/>
        <v>93943</v>
      </c>
    </row>
    <row r="1321" spans="2:31">
      <c r="B1321" s="227" t="s">
        <v>2246</v>
      </c>
      <c r="C1321" s="228" t="s">
        <v>2247</v>
      </c>
      <c r="D1321" s="228" t="s">
        <v>110</v>
      </c>
      <c r="E1321" s="228" t="s">
        <v>113</v>
      </c>
      <c r="F1321" s="258" t="s">
        <v>102</v>
      </c>
      <c r="G1321" s="374">
        <v>0.5</v>
      </c>
      <c r="H1321" s="377">
        <v>4871.4895782874646</v>
      </c>
      <c r="I1321" s="382">
        <v>77.371645491830151</v>
      </c>
      <c r="J1321" s="349">
        <f>Table1[[#This Row],[Embellishment Area (m2)]]*Table1[[#This Row],[Construction Unit Rate ($/m)]]*Table1[[#This Row],[Embellishment Area Factor]]</f>
        <v>188457.58233420143</v>
      </c>
      <c r="K1321" s="263">
        <v>0</v>
      </c>
      <c r="L1321" s="354">
        <v>51.919695325664051</v>
      </c>
      <c r="M1321" s="101">
        <f>Table1[[#This Row],[Size of land (m2)]]*Table1[[#This Row],[Land Unit Rate ($/m2)]]</f>
        <v>0</v>
      </c>
      <c r="N1321" s="261">
        <v>2021</v>
      </c>
      <c r="O1321" s="219">
        <f>ROUND(IF(Table1[[#This Row],[Valuation Year]]=2016,(Table1[[#This Row],[Total Construction Cost ($)]]+Table1[[#This Row],[Land Value]])*('General Input Sheet'!$G$38/'General Input Sheet'!$G$43),Table1[[#This Row],[Total Construction Cost ($)]]+Table1[[#This Row],[Land Value]]),0)</f>
        <v>188458</v>
      </c>
      <c r="P1321" s="139" t="str" cm="1">
        <f t="array" ref="P1321">_xlfn.IFS(Table1[[#This Row],[Asset Class]]&lt;&gt;"Local","y",P$11=$E1321,"y",Table1[[#This Row],[Asset Class]]="Local","")</f>
        <v/>
      </c>
      <c r="Q1321" s="99" t="str" cm="1">
        <f t="array" ref="Q1321">_xlfn.IFS(Table1[[#This Row],[Asset Class]]&lt;&gt;"Local","y",Q$11=$E1321,"y",Table1[[#This Row],[Asset Class]]="Local","")</f>
        <v/>
      </c>
      <c r="R1321" s="99" t="str" cm="1">
        <f t="array" ref="R1321">_xlfn.IFS(Table1[[#This Row],[Asset Class]]&lt;&gt;"Local","y",R$11=$E1321,"y",Table1[[#This Row],[Asset Class]]="Local","")</f>
        <v/>
      </c>
      <c r="S1321" s="358" t="str" cm="1">
        <f t="array" ref="S1321">_xlfn.IFS(Table1[[#This Row],[Asset Class]]&lt;&gt;"Local","y",S$11=$E1321,"y",Table1[[#This Row],[Asset Class]]="Local","")</f>
        <v>y</v>
      </c>
      <c r="U1321" s="109" t="str">
        <f>IF(Table1[[#This Row],[Asset Class]]&lt;&gt;"Local",0.25,IF(P1321="y",1,""))</f>
        <v/>
      </c>
      <c r="V1321" s="435" t="str">
        <f>IF(Table1[[#This Row],[Asset Class]]&lt;&gt;"Local",0.25,IF(Q1321="y",1,""))</f>
        <v/>
      </c>
      <c r="W1321" s="435" t="str">
        <f>IF(Table1[[#This Row],[Asset Class]]&lt;&gt;"Local",0.25,IF(R1321="y",1,""))</f>
        <v/>
      </c>
      <c r="X1321" s="435">
        <f>IF(Table1[[#This Row],[Asset Class]]&lt;&gt;"Local",0.25,IF(S1321="y",1,""))</f>
        <v>1</v>
      </c>
      <c r="Y1321" s="109">
        <f t="shared" si="121"/>
        <v>1</v>
      </c>
      <c r="AA1321" s="274" t="str">
        <f t="shared" si="122"/>
        <v/>
      </c>
      <c r="AB1321" s="275" t="str">
        <f t="shared" si="123"/>
        <v/>
      </c>
      <c r="AC1321" s="275" t="str">
        <f t="shared" si="124"/>
        <v/>
      </c>
      <c r="AD1321" s="275">
        <f t="shared" si="125"/>
        <v>188458</v>
      </c>
      <c r="AE1321" s="276">
        <f t="shared" si="126"/>
        <v>188458</v>
      </c>
    </row>
    <row r="1322" spans="2:31">
      <c r="B1322" s="227" t="s">
        <v>2248</v>
      </c>
      <c r="C1322" s="228" t="s">
        <v>2249</v>
      </c>
      <c r="D1322" s="228" t="s">
        <v>110</v>
      </c>
      <c r="E1322" s="228" t="s">
        <v>113</v>
      </c>
      <c r="F1322" s="258" t="s">
        <v>102</v>
      </c>
      <c r="G1322" s="374">
        <v>0.5</v>
      </c>
      <c r="H1322" s="377">
        <v>1683.0834821893659</v>
      </c>
      <c r="I1322" s="382">
        <v>77.371645491830151</v>
      </c>
      <c r="J1322" s="349">
        <f>Table1[[#This Row],[Embellishment Area (m2)]]*Table1[[#This Row],[Construction Unit Rate ($/m)]]*Table1[[#This Row],[Embellishment Area Factor]]</f>
        <v>65111.46925855532</v>
      </c>
      <c r="K1322" s="263">
        <v>0</v>
      </c>
      <c r="L1322" s="354">
        <v>51.919695325664051</v>
      </c>
      <c r="M1322" s="101">
        <f>Table1[[#This Row],[Size of land (m2)]]*Table1[[#This Row],[Land Unit Rate ($/m2)]]</f>
        <v>0</v>
      </c>
      <c r="N1322" s="261">
        <v>2021</v>
      </c>
      <c r="O1322" s="219">
        <f>ROUND(IF(Table1[[#This Row],[Valuation Year]]=2016,(Table1[[#This Row],[Total Construction Cost ($)]]+Table1[[#This Row],[Land Value]])*('General Input Sheet'!$G$38/'General Input Sheet'!$G$43),Table1[[#This Row],[Total Construction Cost ($)]]+Table1[[#This Row],[Land Value]]),0)</f>
        <v>65111</v>
      </c>
      <c r="P1322" s="139" t="str" cm="1">
        <f t="array" ref="P1322">_xlfn.IFS(Table1[[#This Row],[Asset Class]]&lt;&gt;"Local","y",P$11=$E1322,"y",Table1[[#This Row],[Asset Class]]="Local","")</f>
        <v/>
      </c>
      <c r="Q1322" s="99" t="str" cm="1">
        <f t="array" ref="Q1322">_xlfn.IFS(Table1[[#This Row],[Asset Class]]&lt;&gt;"Local","y",Q$11=$E1322,"y",Table1[[#This Row],[Asset Class]]="Local","")</f>
        <v/>
      </c>
      <c r="R1322" s="99" t="str" cm="1">
        <f t="array" ref="R1322">_xlfn.IFS(Table1[[#This Row],[Asset Class]]&lt;&gt;"Local","y",R$11=$E1322,"y",Table1[[#This Row],[Asset Class]]="Local","")</f>
        <v/>
      </c>
      <c r="S1322" s="358" t="str" cm="1">
        <f t="array" ref="S1322">_xlfn.IFS(Table1[[#This Row],[Asset Class]]&lt;&gt;"Local","y",S$11=$E1322,"y",Table1[[#This Row],[Asset Class]]="Local","")</f>
        <v>y</v>
      </c>
      <c r="U1322" s="109" t="str">
        <f>IF(Table1[[#This Row],[Asset Class]]&lt;&gt;"Local",0.25,IF(P1322="y",1,""))</f>
        <v/>
      </c>
      <c r="V1322" s="435" t="str">
        <f>IF(Table1[[#This Row],[Asset Class]]&lt;&gt;"Local",0.25,IF(Q1322="y",1,""))</f>
        <v/>
      </c>
      <c r="W1322" s="435" t="str">
        <f>IF(Table1[[#This Row],[Asset Class]]&lt;&gt;"Local",0.25,IF(R1322="y",1,""))</f>
        <v/>
      </c>
      <c r="X1322" s="435">
        <f>IF(Table1[[#This Row],[Asset Class]]&lt;&gt;"Local",0.25,IF(S1322="y",1,""))</f>
        <v>1</v>
      </c>
      <c r="Y1322" s="109">
        <f t="shared" si="121"/>
        <v>1</v>
      </c>
      <c r="AA1322" s="274" t="str">
        <f t="shared" si="122"/>
        <v/>
      </c>
      <c r="AB1322" s="275" t="str">
        <f t="shared" si="123"/>
        <v/>
      </c>
      <c r="AC1322" s="275" t="str">
        <f t="shared" si="124"/>
        <v/>
      </c>
      <c r="AD1322" s="275">
        <f t="shared" si="125"/>
        <v>65111</v>
      </c>
      <c r="AE1322" s="276">
        <f t="shared" si="126"/>
        <v>65111</v>
      </c>
    </row>
    <row r="1323" spans="2:31">
      <c r="B1323" s="227" t="s">
        <v>2250</v>
      </c>
      <c r="C1323" s="228" t="s">
        <v>2251</v>
      </c>
      <c r="D1323" s="228" t="s">
        <v>110</v>
      </c>
      <c r="E1323" s="228" t="s">
        <v>106</v>
      </c>
      <c r="F1323" s="258" t="s">
        <v>102</v>
      </c>
      <c r="G1323" s="374">
        <v>0.5</v>
      </c>
      <c r="H1323" s="377">
        <v>923.58146174505805</v>
      </c>
      <c r="I1323" s="382">
        <v>111.62041035606889</v>
      </c>
      <c r="J1323" s="349">
        <f>Table1[[#This Row],[Embellishment Area (m2)]]*Table1[[#This Row],[Construction Unit Rate ($/m)]]*Table1[[#This Row],[Embellishment Area Factor]]</f>
        <v>51545.270878620657</v>
      </c>
      <c r="K1323" s="263">
        <v>0</v>
      </c>
      <c r="L1323" s="354">
        <v>66.125722619436161</v>
      </c>
      <c r="M1323" s="101">
        <f>Table1[[#This Row],[Size of land (m2)]]*Table1[[#This Row],[Land Unit Rate ($/m2)]]</f>
        <v>0</v>
      </c>
      <c r="N1323" s="261">
        <v>2021</v>
      </c>
      <c r="O1323" s="219">
        <f>ROUND(IF(Table1[[#This Row],[Valuation Year]]=2016,(Table1[[#This Row],[Total Construction Cost ($)]]+Table1[[#This Row],[Land Value]])*('General Input Sheet'!$G$38/'General Input Sheet'!$G$43),Table1[[#This Row],[Total Construction Cost ($)]]+Table1[[#This Row],[Land Value]]),0)</f>
        <v>51545</v>
      </c>
      <c r="P1323" s="139" t="str" cm="1">
        <f t="array" ref="P1323">_xlfn.IFS(Table1[[#This Row],[Asset Class]]&lt;&gt;"Local","y",P$11=$E1323,"y",Table1[[#This Row],[Asset Class]]="Local","")</f>
        <v>y</v>
      </c>
      <c r="Q1323" s="99" t="str" cm="1">
        <f t="array" ref="Q1323">_xlfn.IFS(Table1[[#This Row],[Asset Class]]&lt;&gt;"Local","y",Q$11=$E1323,"y",Table1[[#This Row],[Asset Class]]="Local","")</f>
        <v/>
      </c>
      <c r="R1323" s="99" t="str" cm="1">
        <f t="array" ref="R1323">_xlfn.IFS(Table1[[#This Row],[Asset Class]]&lt;&gt;"Local","y",R$11=$E1323,"y",Table1[[#This Row],[Asset Class]]="Local","")</f>
        <v/>
      </c>
      <c r="S1323" s="358" t="str" cm="1">
        <f t="array" ref="S1323">_xlfn.IFS(Table1[[#This Row],[Asset Class]]&lt;&gt;"Local","y",S$11=$E1323,"y",Table1[[#This Row],[Asset Class]]="Local","")</f>
        <v/>
      </c>
      <c r="U1323" s="109">
        <f>IF(Table1[[#This Row],[Asset Class]]&lt;&gt;"Local",0.25,IF(P1323="y",1,""))</f>
        <v>1</v>
      </c>
      <c r="V1323" s="435" t="str">
        <f>IF(Table1[[#This Row],[Asset Class]]&lt;&gt;"Local",0.25,IF(Q1323="y",1,""))</f>
        <v/>
      </c>
      <c r="W1323" s="435" t="str">
        <f>IF(Table1[[#This Row],[Asset Class]]&lt;&gt;"Local",0.25,IF(R1323="y",1,""))</f>
        <v/>
      </c>
      <c r="X1323" s="435" t="str">
        <f>IF(Table1[[#This Row],[Asset Class]]&lt;&gt;"Local",0.25,IF(S1323="y",1,""))</f>
        <v/>
      </c>
      <c r="Y1323" s="109">
        <f t="shared" si="121"/>
        <v>1</v>
      </c>
      <c r="AA1323" s="274">
        <f t="shared" si="122"/>
        <v>51545</v>
      </c>
      <c r="AB1323" s="275" t="str">
        <f t="shared" si="123"/>
        <v/>
      </c>
      <c r="AC1323" s="275" t="str">
        <f t="shared" si="124"/>
        <v/>
      </c>
      <c r="AD1323" s="275" t="str">
        <f t="shared" si="125"/>
        <v/>
      </c>
      <c r="AE1323" s="276">
        <f t="shared" si="126"/>
        <v>51545</v>
      </c>
    </row>
    <row r="1324" spans="2:31">
      <c r="B1324" s="227" t="s">
        <v>2252</v>
      </c>
      <c r="C1324" s="228" t="s">
        <v>2253</v>
      </c>
      <c r="D1324" s="228" t="s">
        <v>110</v>
      </c>
      <c r="E1324" s="228" t="s">
        <v>101</v>
      </c>
      <c r="F1324" s="258" t="s">
        <v>107</v>
      </c>
      <c r="G1324" s="374">
        <v>0.5</v>
      </c>
      <c r="H1324" s="377">
        <v>55647.321220079</v>
      </c>
      <c r="I1324" s="382">
        <v>143.96305955739601</v>
      </c>
      <c r="J1324" s="349">
        <f>Table1[[#This Row],[Embellishment Area (m2)]]*Table1[[#This Row],[Construction Unit Rate ($/m)]]*Table1[[#This Row],[Embellishment Area Factor]]</f>
        <v>4005579.3095078897</v>
      </c>
      <c r="K1324" s="263">
        <v>0</v>
      </c>
      <c r="L1324" s="354">
        <v>39.027494808321961</v>
      </c>
      <c r="M1324" s="101">
        <f>Table1[[#This Row],[Size of land (m2)]]*Table1[[#This Row],[Land Unit Rate ($/m2)]]</f>
        <v>0</v>
      </c>
      <c r="N1324" s="261">
        <v>2021</v>
      </c>
      <c r="O1324" s="219">
        <f>ROUND(IF(Table1[[#This Row],[Valuation Year]]=2016,(Table1[[#This Row],[Total Construction Cost ($)]]+Table1[[#This Row],[Land Value]])*('General Input Sheet'!$G$38/'General Input Sheet'!$G$43),Table1[[#This Row],[Total Construction Cost ($)]]+Table1[[#This Row],[Land Value]]),0)</f>
        <v>4005579</v>
      </c>
      <c r="P1324" s="139" t="str" cm="1">
        <f t="array" ref="P1324">_xlfn.IFS(Table1[[#This Row],[Asset Class]]&lt;&gt;"Local","y",P$11=$E1324,"y",Table1[[#This Row],[Asset Class]]="Local","")</f>
        <v/>
      </c>
      <c r="Q1324" s="99" t="str" cm="1">
        <f t="array" ref="Q1324">_xlfn.IFS(Table1[[#This Row],[Asset Class]]&lt;&gt;"Local","y",Q$11=$E1324,"y",Table1[[#This Row],[Asset Class]]="Local","")</f>
        <v/>
      </c>
      <c r="R1324" s="99" t="str" cm="1">
        <f t="array" ref="R1324">_xlfn.IFS(Table1[[#This Row],[Asset Class]]&lt;&gt;"Local","y",R$11=$E1324,"y",Table1[[#This Row],[Asset Class]]="Local","")</f>
        <v>y</v>
      </c>
      <c r="S1324" s="358" t="str" cm="1">
        <f t="array" ref="S1324">_xlfn.IFS(Table1[[#This Row],[Asset Class]]&lt;&gt;"Local","y",S$11=$E1324,"y",Table1[[#This Row],[Asset Class]]="Local","")</f>
        <v/>
      </c>
      <c r="U1324" s="109" t="str">
        <f>IF(Table1[[#This Row],[Asset Class]]&lt;&gt;"Local",0.25,IF(P1324="y",1,""))</f>
        <v/>
      </c>
      <c r="V1324" s="435" t="str">
        <f>IF(Table1[[#This Row],[Asset Class]]&lt;&gt;"Local",0.25,IF(Q1324="y",1,""))</f>
        <v/>
      </c>
      <c r="W1324" s="435">
        <f>IF(Table1[[#This Row],[Asset Class]]&lt;&gt;"Local",0.25,IF(R1324="y",1,""))</f>
        <v>1</v>
      </c>
      <c r="X1324" s="435" t="str">
        <f>IF(Table1[[#This Row],[Asset Class]]&lt;&gt;"Local",0.25,IF(S1324="y",1,""))</f>
        <v/>
      </c>
      <c r="Y1324" s="109">
        <f t="shared" si="121"/>
        <v>1</v>
      </c>
      <c r="AA1324" s="274" t="str">
        <f t="shared" si="122"/>
        <v/>
      </c>
      <c r="AB1324" s="275" t="str">
        <f t="shared" si="123"/>
        <v/>
      </c>
      <c r="AC1324" s="275">
        <f t="shared" si="124"/>
        <v>4005579</v>
      </c>
      <c r="AD1324" s="275" t="str">
        <f t="shared" si="125"/>
        <v/>
      </c>
      <c r="AE1324" s="276">
        <f t="shared" si="126"/>
        <v>4005579</v>
      </c>
    </row>
    <row r="1325" spans="2:31">
      <c r="B1325" s="227" t="s">
        <v>2252</v>
      </c>
      <c r="C1325" s="228" t="s">
        <v>2254</v>
      </c>
      <c r="D1325" s="228" t="s">
        <v>110</v>
      </c>
      <c r="E1325" s="228" t="s">
        <v>101</v>
      </c>
      <c r="F1325" s="258" t="s">
        <v>102</v>
      </c>
      <c r="G1325" s="374">
        <v>0.5</v>
      </c>
      <c r="H1325" s="377">
        <v>5511.6284008246403</v>
      </c>
      <c r="I1325" s="382">
        <v>143.96305955739601</v>
      </c>
      <c r="J1325" s="349">
        <f>Table1[[#This Row],[Embellishment Area (m2)]]*Table1[[#This Row],[Construction Unit Rate ($/m)]]*Table1[[#This Row],[Embellishment Area Factor]]</f>
        <v>396735.44386307651</v>
      </c>
      <c r="K1325" s="263">
        <v>0</v>
      </c>
      <c r="L1325" s="354">
        <v>39.027494808321961</v>
      </c>
      <c r="M1325" s="101">
        <f>Table1[[#This Row],[Size of land (m2)]]*Table1[[#This Row],[Land Unit Rate ($/m2)]]</f>
        <v>0</v>
      </c>
      <c r="N1325" s="261">
        <v>2021</v>
      </c>
      <c r="O1325" s="219">
        <f>ROUND(IF(Table1[[#This Row],[Valuation Year]]=2016,(Table1[[#This Row],[Total Construction Cost ($)]]+Table1[[#This Row],[Land Value]])*('General Input Sheet'!$G$38/'General Input Sheet'!$G$43),Table1[[#This Row],[Total Construction Cost ($)]]+Table1[[#This Row],[Land Value]]),0)</f>
        <v>396735</v>
      </c>
      <c r="P1325" s="139" t="str" cm="1">
        <f t="array" ref="P1325">_xlfn.IFS(Table1[[#This Row],[Asset Class]]&lt;&gt;"Local","y",P$11=$E1325,"y",Table1[[#This Row],[Asset Class]]="Local","")</f>
        <v/>
      </c>
      <c r="Q1325" s="99" t="str" cm="1">
        <f t="array" ref="Q1325">_xlfn.IFS(Table1[[#This Row],[Asset Class]]&lt;&gt;"Local","y",Q$11=$E1325,"y",Table1[[#This Row],[Asset Class]]="Local","")</f>
        <v/>
      </c>
      <c r="R1325" s="99" t="str" cm="1">
        <f t="array" ref="R1325">_xlfn.IFS(Table1[[#This Row],[Asset Class]]&lt;&gt;"Local","y",R$11=$E1325,"y",Table1[[#This Row],[Asset Class]]="Local","")</f>
        <v>y</v>
      </c>
      <c r="S1325" s="358" t="str" cm="1">
        <f t="array" ref="S1325">_xlfn.IFS(Table1[[#This Row],[Asset Class]]&lt;&gt;"Local","y",S$11=$E1325,"y",Table1[[#This Row],[Asset Class]]="Local","")</f>
        <v/>
      </c>
      <c r="U1325" s="109" t="str">
        <f>IF(Table1[[#This Row],[Asset Class]]&lt;&gt;"Local",0.25,IF(P1325="y",1,""))</f>
        <v/>
      </c>
      <c r="V1325" s="435" t="str">
        <f>IF(Table1[[#This Row],[Asset Class]]&lt;&gt;"Local",0.25,IF(Q1325="y",1,""))</f>
        <v/>
      </c>
      <c r="W1325" s="435">
        <f>IF(Table1[[#This Row],[Asset Class]]&lt;&gt;"Local",0.25,IF(R1325="y",1,""))</f>
        <v>1</v>
      </c>
      <c r="X1325" s="435" t="str">
        <f>IF(Table1[[#This Row],[Asset Class]]&lt;&gt;"Local",0.25,IF(S1325="y",1,""))</f>
        <v/>
      </c>
      <c r="Y1325" s="109">
        <f t="shared" si="121"/>
        <v>1</v>
      </c>
      <c r="AA1325" s="274" t="str">
        <f t="shared" si="122"/>
        <v/>
      </c>
      <c r="AB1325" s="275" t="str">
        <f t="shared" si="123"/>
        <v/>
      </c>
      <c r="AC1325" s="275">
        <f t="shared" si="124"/>
        <v>396735</v>
      </c>
      <c r="AD1325" s="275" t="str">
        <f t="shared" si="125"/>
        <v/>
      </c>
      <c r="AE1325" s="276">
        <f t="shared" si="126"/>
        <v>396735</v>
      </c>
    </row>
    <row r="1326" spans="2:31">
      <c r="B1326" s="227" t="s">
        <v>2252</v>
      </c>
      <c r="C1326" s="228" t="s">
        <v>2255</v>
      </c>
      <c r="D1326" s="228" t="s">
        <v>110</v>
      </c>
      <c r="E1326" s="228" t="s">
        <v>101</v>
      </c>
      <c r="F1326" s="258" t="s">
        <v>102</v>
      </c>
      <c r="G1326" s="374">
        <v>0.5</v>
      </c>
      <c r="H1326" s="377">
        <v>3654.0607659435914</v>
      </c>
      <c r="I1326" s="382">
        <v>143.96305955739601</v>
      </c>
      <c r="J1326" s="349">
        <f>Table1[[#This Row],[Embellishment Area (m2)]]*Table1[[#This Row],[Construction Unit Rate ($/m)]]*Table1[[#This Row],[Embellishment Area Factor]]</f>
        <v>263024.88383694069</v>
      </c>
      <c r="K1326" s="263">
        <v>0</v>
      </c>
      <c r="L1326" s="354">
        <v>39.027494808321961</v>
      </c>
      <c r="M1326" s="101">
        <f>Table1[[#This Row],[Size of land (m2)]]*Table1[[#This Row],[Land Unit Rate ($/m2)]]</f>
        <v>0</v>
      </c>
      <c r="N1326" s="261">
        <v>2021</v>
      </c>
      <c r="O1326" s="219">
        <f>ROUND(IF(Table1[[#This Row],[Valuation Year]]=2016,(Table1[[#This Row],[Total Construction Cost ($)]]+Table1[[#This Row],[Land Value]])*('General Input Sheet'!$G$38/'General Input Sheet'!$G$43),Table1[[#This Row],[Total Construction Cost ($)]]+Table1[[#This Row],[Land Value]]),0)</f>
        <v>263025</v>
      </c>
      <c r="P1326" s="139" t="str" cm="1">
        <f t="array" ref="P1326">_xlfn.IFS(Table1[[#This Row],[Asset Class]]&lt;&gt;"Local","y",P$11=$E1326,"y",Table1[[#This Row],[Asset Class]]="Local","")</f>
        <v/>
      </c>
      <c r="Q1326" s="99" t="str" cm="1">
        <f t="array" ref="Q1326">_xlfn.IFS(Table1[[#This Row],[Asset Class]]&lt;&gt;"Local","y",Q$11=$E1326,"y",Table1[[#This Row],[Asset Class]]="Local","")</f>
        <v/>
      </c>
      <c r="R1326" s="99" t="str" cm="1">
        <f t="array" ref="R1326">_xlfn.IFS(Table1[[#This Row],[Asset Class]]&lt;&gt;"Local","y",R$11=$E1326,"y",Table1[[#This Row],[Asset Class]]="Local","")</f>
        <v>y</v>
      </c>
      <c r="S1326" s="358" t="str" cm="1">
        <f t="array" ref="S1326">_xlfn.IFS(Table1[[#This Row],[Asset Class]]&lt;&gt;"Local","y",S$11=$E1326,"y",Table1[[#This Row],[Asset Class]]="Local","")</f>
        <v/>
      </c>
      <c r="U1326" s="109" t="str">
        <f>IF(Table1[[#This Row],[Asset Class]]&lt;&gt;"Local",0.25,IF(P1326="y",1,""))</f>
        <v/>
      </c>
      <c r="V1326" s="435" t="str">
        <f>IF(Table1[[#This Row],[Asset Class]]&lt;&gt;"Local",0.25,IF(Q1326="y",1,""))</f>
        <v/>
      </c>
      <c r="W1326" s="435">
        <f>IF(Table1[[#This Row],[Asset Class]]&lt;&gt;"Local",0.25,IF(R1326="y",1,""))</f>
        <v>1</v>
      </c>
      <c r="X1326" s="435" t="str">
        <f>IF(Table1[[#This Row],[Asset Class]]&lt;&gt;"Local",0.25,IF(S1326="y",1,""))</f>
        <v/>
      </c>
      <c r="Y1326" s="109">
        <f t="shared" si="121"/>
        <v>1</v>
      </c>
      <c r="AA1326" s="274" t="str">
        <f t="shared" si="122"/>
        <v/>
      </c>
      <c r="AB1326" s="275" t="str">
        <f t="shared" si="123"/>
        <v/>
      </c>
      <c r="AC1326" s="275">
        <f t="shared" si="124"/>
        <v>263025</v>
      </c>
      <c r="AD1326" s="275" t="str">
        <f t="shared" si="125"/>
        <v/>
      </c>
      <c r="AE1326" s="276">
        <f t="shared" si="126"/>
        <v>263025</v>
      </c>
    </row>
    <row r="1327" spans="2:31">
      <c r="B1327" s="227" t="s">
        <v>2256</v>
      </c>
      <c r="C1327" s="228" t="s">
        <v>2257</v>
      </c>
      <c r="D1327" s="228" t="s">
        <v>105</v>
      </c>
      <c r="E1327" s="228" t="s">
        <v>106</v>
      </c>
      <c r="F1327" s="258" t="s">
        <v>107</v>
      </c>
      <c r="G1327" s="374">
        <v>0.5</v>
      </c>
      <c r="H1327" s="377">
        <v>17229.159589329163</v>
      </c>
      <c r="I1327" s="382">
        <v>295.91815694928124</v>
      </c>
      <c r="J1327" s="349">
        <f>Table1[[#This Row],[Embellishment Area (m2)]]*Table1[[#This Row],[Construction Unit Rate ($/m)]]*Table1[[#This Row],[Embellishment Area Factor]]</f>
        <v>2549210.5757296607</v>
      </c>
      <c r="K1327" s="263">
        <v>0</v>
      </c>
      <c r="L1327" s="354">
        <v>157.26221918381682</v>
      </c>
      <c r="M1327" s="101">
        <f>Table1[[#This Row],[Size of land (m2)]]*Table1[[#This Row],[Land Unit Rate ($/m2)]]</f>
        <v>0</v>
      </c>
      <c r="N1327" s="261">
        <v>2021</v>
      </c>
      <c r="O1327" s="219">
        <f>ROUND(IF(Table1[[#This Row],[Valuation Year]]=2016,(Table1[[#This Row],[Total Construction Cost ($)]]+Table1[[#This Row],[Land Value]])*('General Input Sheet'!$G$38/'General Input Sheet'!$G$43),Table1[[#This Row],[Total Construction Cost ($)]]+Table1[[#This Row],[Land Value]]),0)</f>
        <v>2549211</v>
      </c>
      <c r="P1327" s="139" t="str" cm="1">
        <f t="array" ref="P1327">_xlfn.IFS(Table1[[#This Row],[Asset Class]]&lt;&gt;"Local","y",P$11=$E1327,"y",Table1[[#This Row],[Asset Class]]="Local","")</f>
        <v>y</v>
      </c>
      <c r="Q1327" s="99" t="str" cm="1">
        <f t="array" ref="Q1327">_xlfn.IFS(Table1[[#This Row],[Asset Class]]&lt;&gt;"Local","y",Q$11=$E1327,"y",Table1[[#This Row],[Asset Class]]="Local","")</f>
        <v>y</v>
      </c>
      <c r="R1327" s="99" t="str" cm="1">
        <f t="array" ref="R1327">_xlfn.IFS(Table1[[#This Row],[Asset Class]]&lt;&gt;"Local","y",R$11=$E1327,"y",Table1[[#This Row],[Asset Class]]="Local","")</f>
        <v>y</v>
      </c>
      <c r="S1327" s="358" t="str" cm="1">
        <f t="array" ref="S1327">_xlfn.IFS(Table1[[#This Row],[Asset Class]]&lt;&gt;"Local","y",S$11=$E1327,"y",Table1[[#This Row],[Asset Class]]="Local","")</f>
        <v>y</v>
      </c>
      <c r="U1327" s="109">
        <f>IF(Table1[[#This Row],[Asset Class]]&lt;&gt;"Local",0.25,IF(P1327="y",1,""))</f>
        <v>0.25</v>
      </c>
      <c r="V1327" s="435">
        <f>IF(Table1[[#This Row],[Asset Class]]&lt;&gt;"Local",0.25,IF(Q1327="y",1,""))</f>
        <v>0.25</v>
      </c>
      <c r="W1327" s="435">
        <f>IF(Table1[[#This Row],[Asset Class]]&lt;&gt;"Local",0.25,IF(R1327="y",1,""))</f>
        <v>0.25</v>
      </c>
      <c r="X1327" s="435">
        <f>IF(Table1[[#This Row],[Asset Class]]&lt;&gt;"Local",0.25,IF(S1327="y",1,""))</f>
        <v>0.25</v>
      </c>
      <c r="Y1327" s="109">
        <f t="shared" si="121"/>
        <v>1</v>
      </c>
      <c r="AA1327" s="274">
        <f t="shared" si="122"/>
        <v>637302.75</v>
      </c>
      <c r="AB1327" s="275">
        <f t="shared" si="123"/>
        <v>637302.75</v>
      </c>
      <c r="AC1327" s="275">
        <f t="shared" si="124"/>
        <v>637302.75</v>
      </c>
      <c r="AD1327" s="275">
        <f t="shared" si="125"/>
        <v>637302.75</v>
      </c>
      <c r="AE1327" s="276">
        <f t="shared" si="126"/>
        <v>2549211</v>
      </c>
    </row>
    <row r="1328" spans="2:31">
      <c r="B1328" s="227" t="s">
        <v>2258</v>
      </c>
      <c r="C1328" s="228" t="s">
        <v>2259</v>
      </c>
      <c r="D1328" s="228" t="s">
        <v>110</v>
      </c>
      <c r="E1328" s="228" t="s">
        <v>101</v>
      </c>
      <c r="F1328" s="258" t="s">
        <v>102</v>
      </c>
      <c r="G1328" s="374">
        <v>0.5</v>
      </c>
      <c r="H1328" s="377">
        <v>3851.142509331899</v>
      </c>
      <c r="I1328" s="382">
        <v>143.96305955739601</v>
      </c>
      <c r="J1328" s="349">
        <f>Table1[[#This Row],[Embellishment Area (m2)]]*Table1[[#This Row],[Construction Unit Rate ($/m)]]*Table1[[#This Row],[Embellishment Area Factor]]</f>
        <v>277211.12921748386</v>
      </c>
      <c r="K1328" s="263">
        <v>0</v>
      </c>
      <c r="L1328" s="354">
        <v>39.027494808321961</v>
      </c>
      <c r="M1328" s="101">
        <f>Table1[[#This Row],[Size of land (m2)]]*Table1[[#This Row],[Land Unit Rate ($/m2)]]</f>
        <v>0</v>
      </c>
      <c r="N1328" s="261">
        <v>2021</v>
      </c>
      <c r="O1328" s="219">
        <f>ROUND(IF(Table1[[#This Row],[Valuation Year]]=2016,(Table1[[#This Row],[Total Construction Cost ($)]]+Table1[[#This Row],[Land Value]])*('General Input Sheet'!$G$38/'General Input Sheet'!$G$43),Table1[[#This Row],[Total Construction Cost ($)]]+Table1[[#This Row],[Land Value]]),0)</f>
        <v>277211</v>
      </c>
      <c r="P1328" s="139" t="str" cm="1">
        <f t="array" ref="P1328">_xlfn.IFS(Table1[[#This Row],[Asset Class]]&lt;&gt;"Local","y",P$11=$E1328,"y",Table1[[#This Row],[Asset Class]]="Local","")</f>
        <v/>
      </c>
      <c r="Q1328" s="99" t="str" cm="1">
        <f t="array" ref="Q1328">_xlfn.IFS(Table1[[#This Row],[Asset Class]]&lt;&gt;"Local","y",Q$11=$E1328,"y",Table1[[#This Row],[Asset Class]]="Local","")</f>
        <v/>
      </c>
      <c r="R1328" s="99" t="str" cm="1">
        <f t="array" ref="R1328">_xlfn.IFS(Table1[[#This Row],[Asset Class]]&lt;&gt;"Local","y",R$11=$E1328,"y",Table1[[#This Row],[Asset Class]]="Local","")</f>
        <v>y</v>
      </c>
      <c r="S1328" s="358" t="str" cm="1">
        <f t="array" ref="S1328">_xlfn.IFS(Table1[[#This Row],[Asset Class]]&lt;&gt;"Local","y",S$11=$E1328,"y",Table1[[#This Row],[Asset Class]]="Local","")</f>
        <v/>
      </c>
      <c r="U1328" s="109" t="str">
        <f>IF(Table1[[#This Row],[Asset Class]]&lt;&gt;"Local",0.25,IF(P1328="y",1,""))</f>
        <v/>
      </c>
      <c r="V1328" s="435" t="str">
        <f>IF(Table1[[#This Row],[Asset Class]]&lt;&gt;"Local",0.25,IF(Q1328="y",1,""))</f>
        <v/>
      </c>
      <c r="W1328" s="435">
        <f>IF(Table1[[#This Row],[Asset Class]]&lt;&gt;"Local",0.25,IF(R1328="y",1,""))</f>
        <v>1</v>
      </c>
      <c r="X1328" s="435" t="str">
        <f>IF(Table1[[#This Row],[Asset Class]]&lt;&gt;"Local",0.25,IF(S1328="y",1,""))</f>
        <v/>
      </c>
      <c r="Y1328" s="109">
        <f t="shared" si="121"/>
        <v>1</v>
      </c>
      <c r="AA1328" s="274" t="str">
        <f t="shared" si="122"/>
        <v/>
      </c>
      <c r="AB1328" s="275" t="str">
        <f t="shared" si="123"/>
        <v/>
      </c>
      <c r="AC1328" s="275">
        <f t="shared" si="124"/>
        <v>277211</v>
      </c>
      <c r="AD1328" s="275" t="str">
        <f t="shared" si="125"/>
        <v/>
      </c>
      <c r="AE1328" s="276">
        <f t="shared" si="126"/>
        <v>277211</v>
      </c>
    </row>
    <row r="1329" spans="2:31">
      <c r="B1329" s="227" t="s">
        <v>2260</v>
      </c>
      <c r="C1329" s="228" t="s">
        <v>2261</v>
      </c>
      <c r="D1329" s="228" t="s">
        <v>110</v>
      </c>
      <c r="E1329" s="228" t="s">
        <v>113</v>
      </c>
      <c r="F1329" s="258" t="s">
        <v>107</v>
      </c>
      <c r="G1329" s="374">
        <v>0.5</v>
      </c>
      <c r="H1329" s="377">
        <v>14273.18249502931</v>
      </c>
      <c r="I1329" s="382">
        <v>77.371645491830151</v>
      </c>
      <c r="J1329" s="349">
        <f>Table1[[#This Row],[Embellishment Area (m2)]]*Table1[[#This Row],[Construction Unit Rate ($/m)]]*Table1[[#This Row],[Embellishment Area Factor]]</f>
        <v>552169.80802280176</v>
      </c>
      <c r="K1329" s="263">
        <v>0</v>
      </c>
      <c r="L1329" s="354">
        <v>51.919695325664051</v>
      </c>
      <c r="M1329" s="101">
        <f>Table1[[#This Row],[Size of land (m2)]]*Table1[[#This Row],[Land Unit Rate ($/m2)]]</f>
        <v>0</v>
      </c>
      <c r="N1329" s="261">
        <v>2021</v>
      </c>
      <c r="O1329" s="219">
        <f>ROUND(IF(Table1[[#This Row],[Valuation Year]]=2016,(Table1[[#This Row],[Total Construction Cost ($)]]+Table1[[#This Row],[Land Value]])*('General Input Sheet'!$G$38/'General Input Sheet'!$G$43),Table1[[#This Row],[Total Construction Cost ($)]]+Table1[[#This Row],[Land Value]]),0)</f>
        <v>552170</v>
      </c>
      <c r="P1329" s="139" t="str" cm="1">
        <f t="array" ref="P1329">_xlfn.IFS(Table1[[#This Row],[Asset Class]]&lt;&gt;"Local","y",P$11=$E1329,"y",Table1[[#This Row],[Asset Class]]="Local","")</f>
        <v/>
      </c>
      <c r="Q1329" s="99" t="str" cm="1">
        <f t="array" ref="Q1329">_xlfn.IFS(Table1[[#This Row],[Asset Class]]&lt;&gt;"Local","y",Q$11=$E1329,"y",Table1[[#This Row],[Asset Class]]="Local","")</f>
        <v/>
      </c>
      <c r="R1329" s="99" t="str" cm="1">
        <f t="array" ref="R1329">_xlfn.IFS(Table1[[#This Row],[Asset Class]]&lt;&gt;"Local","y",R$11=$E1329,"y",Table1[[#This Row],[Asset Class]]="Local","")</f>
        <v/>
      </c>
      <c r="S1329" s="358" t="str" cm="1">
        <f t="array" ref="S1329">_xlfn.IFS(Table1[[#This Row],[Asset Class]]&lt;&gt;"Local","y",S$11=$E1329,"y",Table1[[#This Row],[Asset Class]]="Local","")</f>
        <v>y</v>
      </c>
      <c r="U1329" s="109" t="str">
        <f>IF(Table1[[#This Row],[Asset Class]]&lt;&gt;"Local",0.25,IF(P1329="y",1,""))</f>
        <v/>
      </c>
      <c r="V1329" s="435" t="str">
        <f>IF(Table1[[#This Row],[Asset Class]]&lt;&gt;"Local",0.25,IF(Q1329="y",1,""))</f>
        <v/>
      </c>
      <c r="W1329" s="435" t="str">
        <f>IF(Table1[[#This Row],[Asset Class]]&lt;&gt;"Local",0.25,IF(R1329="y",1,""))</f>
        <v/>
      </c>
      <c r="X1329" s="435">
        <f>IF(Table1[[#This Row],[Asset Class]]&lt;&gt;"Local",0.25,IF(S1329="y",1,""))</f>
        <v>1</v>
      </c>
      <c r="Y1329" s="109">
        <f t="shared" si="121"/>
        <v>1</v>
      </c>
      <c r="AA1329" s="274" t="str">
        <f t="shared" si="122"/>
        <v/>
      </c>
      <c r="AB1329" s="275" t="str">
        <f t="shared" si="123"/>
        <v/>
      </c>
      <c r="AC1329" s="275" t="str">
        <f t="shared" si="124"/>
        <v/>
      </c>
      <c r="AD1329" s="275">
        <f t="shared" si="125"/>
        <v>552170</v>
      </c>
      <c r="AE1329" s="276">
        <f t="shared" si="126"/>
        <v>552170</v>
      </c>
    </row>
    <row r="1330" spans="2:31">
      <c r="B1330" s="227" t="s">
        <v>2260</v>
      </c>
      <c r="C1330" s="228" t="s">
        <v>2262</v>
      </c>
      <c r="D1330" s="228" t="s">
        <v>110</v>
      </c>
      <c r="E1330" s="228" t="s">
        <v>113</v>
      </c>
      <c r="F1330" s="258" t="s">
        <v>107</v>
      </c>
      <c r="G1330" s="374">
        <v>0.5</v>
      </c>
      <c r="H1330" s="377">
        <v>8023.0122743816446</v>
      </c>
      <c r="I1330" s="382">
        <v>77.371645491830151</v>
      </c>
      <c r="J1330" s="349">
        <f>Table1[[#This Row],[Embellishment Area (m2)]]*Table1[[#This Row],[Construction Unit Rate ($/m)]]*Table1[[#This Row],[Embellishment Area Factor]]</f>
        <v>310376.83073502925</v>
      </c>
      <c r="K1330" s="263">
        <v>0</v>
      </c>
      <c r="L1330" s="354">
        <v>51.919695325664051</v>
      </c>
      <c r="M1330" s="101">
        <f>Table1[[#This Row],[Size of land (m2)]]*Table1[[#This Row],[Land Unit Rate ($/m2)]]</f>
        <v>0</v>
      </c>
      <c r="N1330" s="261">
        <v>2021</v>
      </c>
      <c r="O1330" s="219">
        <f>ROUND(IF(Table1[[#This Row],[Valuation Year]]=2016,(Table1[[#This Row],[Total Construction Cost ($)]]+Table1[[#This Row],[Land Value]])*('General Input Sheet'!$G$38/'General Input Sheet'!$G$43),Table1[[#This Row],[Total Construction Cost ($)]]+Table1[[#This Row],[Land Value]]),0)</f>
        <v>310377</v>
      </c>
      <c r="P1330" s="139" t="str" cm="1">
        <f t="array" ref="P1330">_xlfn.IFS(Table1[[#This Row],[Asset Class]]&lt;&gt;"Local","y",P$11=$E1330,"y",Table1[[#This Row],[Asset Class]]="Local","")</f>
        <v/>
      </c>
      <c r="Q1330" s="99" t="str" cm="1">
        <f t="array" ref="Q1330">_xlfn.IFS(Table1[[#This Row],[Asset Class]]&lt;&gt;"Local","y",Q$11=$E1330,"y",Table1[[#This Row],[Asset Class]]="Local","")</f>
        <v/>
      </c>
      <c r="R1330" s="99" t="str" cm="1">
        <f t="array" ref="R1330">_xlfn.IFS(Table1[[#This Row],[Asset Class]]&lt;&gt;"Local","y",R$11=$E1330,"y",Table1[[#This Row],[Asset Class]]="Local","")</f>
        <v/>
      </c>
      <c r="S1330" s="358" t="str" cm="1">
        <f t="array" ref="S1330">_xlfn.IFS(Table1[[#This Row],[Asset Class]]&lt;&gt;"Local","y",S$11=$E1330,"y",Table1[[#This Row],[Asset Class]]="Local","")</f>
        <v>y</v>
      </c>
      <c r="U1330" s="109" t="str">
        <f>IF(Table1[[#This Row],[Asset Class]]&lt;&gt;"Local",0.25,IF(P1330="y",1,""))</f>
        <v/>
      </c>
      <c r="V1330" s="435" t="str">
        <f>IF(Table1[[#This Row],[Asset Class]]&lt;&gt;"Local",0.25,IF(Q1330="y",1,""))</f>
        <v/>
      </c>
      <c r="W1330" s="435" t="str">
        <f>IF(Table1[[#This Row],[Asset Class]]&lt;&gt;"Local",0.25,IF(R1330="y",1,""))</f>
        <v/>
      </c>
      <c r="X1330" s="435">
        <f>IF(Table1[[#This Row],[Asset Class]]&lt;&gt;"Local",0.25,IF(S1330="y",1,""))</f>
        <v>1</v>
      </c>
      <c r="Y1330" s="109">
        <f t="shared" si="121"/>
        <v>1</v>
      </c>
      <c r="AA1330" s="274" t="str">
        <f t="shared" si="122"/>
        <v/>
      </c>
      <c r="AB1330" s="275" t="str">
        <f t="shared" si="123"/>
        <v/>
      </c>
      <c r="AC1330" s="275" t="str">
        <f t="shared" si="124"/>
        <v/>
      </c>
      <c r="AD1330" s="275">
        <f t="shared" si="125"/>
        <v>310377</v>
      </c>
      <c r="AE1330" s="276">
        <f t="shared" si="126"/>
        <v>310377</v>
      </c>
    </row>
    <row r="1331" spans="2:31">
      <c r="B1331" s="227" t="s">
        <v>2263</v>
      </c>
      <c r="C1331" s="228" t="s">
        <v>2264</v>
      </c>
      <c r="D1331" s="228" t="s">
        <v>105</v>
      </c>
      <c r="E1331" s="228" t="s">
        <v>113</v>
      </c>
      <c r="F1331" s="258" t="s">
        <v>107</v>
      </c>
      <c r="G1331" s="374">
        <v>0.5</v>
      </c>
      <c r="H1331" s="377">
        <v>4641.6547204073304</v>
      </c>
      <c r="I1331" s="382">
        <v>566.28724924743767</v>
      </c>
      <c r="J1331" s="349">
        <f>Table1[[#This Row],[Embellishment Area (m2)]]*Table1[[#This Row],[Construction Unit Rate ($/m)]]*Table1[[#This Row],[Embellishment Area Factor]]</f>
        <v>1314254.9417879258</v>
      </c>
      <c r="K1331" s="263">
        <v>0</v>
      </c>
      <c r="L1331" s="354">
        <v>75.676903388107434</v>
      </c>
      <c r="M1331" s="101">
        <f>Table1[[#This Row],[Size of land (m2)]]*Table1[[#This Row],[Land Unit Rate ($/m2)]]</f>
        <v>0</v>
      </c>
      <c r="N1331" s="261">
        <v>2021</v>
      </c>
      <c r="O1331" s="219">
        <f>ROUND(IF(Table1[[#This Row],[Valuation Year]]=2016,(Table1[[#This Row],[Total Construction Cost ($)]]+Table1[[#This Row],[Land Value]])*('General Input Sheet'!$G$38/'General Input Sheet'!$G$43),Table1[[#This Row],[Total Construction Cost ($)]]+Table1[[#This Row],[Land Value]]),0)</f>
        <v>1314255</v>
      </c>
      <c r="P1331" s="139" t="str" cm="1">
        <f t="array" ref="P1331">_xlfn.IFS(Table1[[#This Row],[Asset Class]]&lt;&gt;"Local","y",P$11=$E1331,"y",Table1[[#This Row],[Asset Class]]="Local","")</f>
        <v>y</v>
      </c>
      <c r="Q1331" s="99" t="str" cm="1">
        <f t="array" ref="Q1331">_xlfn.IFS(Table1[[#This Row],[Asset Class]]&lt;&gt;"Local","y",Q$11=$E1331,"y",Table1[[#This Row],[Asset Class]]="Local","")</f>
        <v>y</v>
      </c>
      <c r="R1331" s="99" t="str" cm="1">
        <f t="array" ref="R1331">_xlfn.IFS(Table1[[#This Row],[Asset Class]]&lt;&gt;"Local","y",R$11=$E1331,"y",Table1[[#This Row],[Asset Class]]="Local","")</f>
        <v>y</v>
      </c>
      <c r="S1331" s="358" t="str" cm="1">
        <f t="array" ref="S1331">_xlfn.IFS(Table1[[#This Row],[Asset Class]]&lt;&gt;"Local","y",S$11=$E1331,"y",Table1[[#This Row],[Asset Class]]="Local","")</f>
        <v>y</v>
      </c>
      <c r="U1331" s="109">
        <f>IF(Table1[[#This Row],[Asset Class]]&lt;&gt;"Local",0.25,IF(P1331="y",1,""))</f>
        <v>0.25</v>
      </c>
      <c r="V1331" s="435">
        <f>IF(Table1[[#This Row],[Asset Class]]&lt;&gt;"Local",0.25,IF(Q1331="y",1,""))</f>
        <v>0.25</v>
      </c>
      <c r="W1331" s="435">
        <f>IF(Table1[[#This Row],[Asset Class]]&lt;&gt;"Local",0.25,IF(R1331="y",1,""))</f>
        <v>0.25</v>
      </c>
      <c r="X1331" s="435">
        <f>IF(Table1[[#This Row],[Asset Class]]&lt;&gt;"Local",0.25,IF(S1331="y",1,""))</f>
        <v>0.25</v>
      </c>
      <c r="Y1331" s="109">
        <f t="shared" si="121"/>
        <v>1</v>
      </c>
      <c r="AA1331" s="274">
        <f t="shared" si="122"/>
        <v>328563.75</v>
      </c>
      <c r="AB1331" s="275">
        <f t="shared" si="123"/>
        <v>328563.75</v>
      </c>
      <c r="AC1331" s="275">
        <f t="shared" si="124"/>
        <v>328563.75</v>
      </c>
      <c r="AD1331" s="275">
        <f t="shared" si="125"/>
        <v>328563.75</v>
      </c>
      <c r="AE1331" s="276">
        <f t="shared" si="126"/>
        <v>1314255</v>
      </c>
    </row>
    <row r="1332" spans="2:31">
      <c r="B1332" s="227" t="s">
        <v>2265</v>
      </c>
      <c r="C1332" s="228" t="s">
        <v>2266</v>
      </c>
      <c r="D1332" s="228" t="s">
        <v>110</v>
      </c>
      <c r="E1332" s="228" t="s">
        <v>142</v>
      </c>
      <c r="F1332" s="258" t="s">
        <v>102</v>
      </c>
      <c r="G1332" s="374">
        <v>0.5</v>
      </c>
      <c r="H1332" s="377">
        <v>1153.1845051503151</v>
      </c>
      <c r="I1332" s="382">
        <v>115.6419902144599</v>
      </c>
      <c r="J1332" s="349">
        <f>Table1[[#This Row],[Embellishment Area (m2)]]*Table1[[#This Row],[Construction Unit Rate ($/m)]]*Table1[[#This Row],[Embellishment Area Factor]]</f>
        <v>66678.275630029762</v>
      </c>
      <c r="K1332" s="263">
        <v>0</v>
      </c>
      <c r="L1332" s="354">
        <v>85.331826959272703</v>
      </c>
      <c r="M1332" s="101">
        <f>Table1[[#This Row],[Size of land (m2)]]*Table1[[#This Row],[Land Unit Rate ($/m2)]]</f>
        <v>0</v>
      </c>
      <c r="N1332" s="261">
        <v>2021</v>
      </c>
      <c r="O1332" s="219">
        <f>ROUND(IF(Table1[[#This Row],[Valuation Year]]=2016,(Table1[[#This Row],[Total Construction Cost ($)]]+Table1[[#This Row],[Land Value]])*('General Input Sheet'!$G$38/'General Input Sheet'!$G$43),Table1[[#This Row],[Total Construction Cost ($)]]+Table1[[#This Row],[Land Value]]),0)</f>
        <v>66678</v>
      </c>
      <c r="P1332" s="139" t="str" cm="1">
        <f t="array" ref="P1332">_xlfn.IFS(Table1[[#This Row],[Asset Class]]&lt;&gt;"Local","y",P$11=$E1332,"y",Table1[[#This Row],[Asset Class]]="Local","")</f>
        <v/>
      </c>
      <c r="Q1332" s="99" t="str" cm="1">
        <f t="array" ref="Q1332">_xlfn.IFS(Table1[[#This Row],[Asset Class]]&lt;&gt;"Local","y",Q$11=$E1332,"y",Table1[[#This Row],[Asset Class]]="Local","")</f>
        <v>y</v>
      </c>
      <c r="R1332" s="99" t="str" cm="1">
        <f t="array" ref="R1332">_xlfn.IFS(Table1[[#This Row],[Asset Class]]&lt;&gt;"Local","y",R$11=$E1332,"y",Table1[[#This Row],[Asset Class]]="Local","")</f>
        <v/>
      </c>
      <c r="S1332" s="358" t="str" cm="1">
        <f t="array" ref="S1332">_xlfn.IFS(Table1[[#This Row],[Asset Class]]&lt;&gt;"Local","y",S$11=$E1332,"y",Table1[[#This Row],[Asset Class]]="Local","")</f>
        <v/>
      </c>
      <c r="U1332" s="109" t="str">
        <f>IF(Table1[[#This Row],[Asset Class]]&lt;&gt;"Local",0.25,IF(P1332="y",1,""))</f>
        <v/>
      </c>
      <c r="V1332" s="435">
        <f>IF(Table1[[#This Row],[Asset Class]]&lt;&gt;"Local",0.25,IF(Q1332="y",1,""))</f>
        <v>1</v>
      </c>
      <c r="W1332" s="435" t="str">
        <f>IF(Table1[[#This Row],[Asset Class]]&lt;&gt;"Local",0.25,IF(R1332="y",1,""))</f>
        <v/>
      </c>
      <c r="X1332" s="435" t="str">
        <f>IF(Table1[[#This Row],[Asset Class]]&lt;&gt;"Local",0.25,IF(S1332="y",1,""))</f>
        <v/>
      </c>
      <c r="Y1332" s="109">
        <f t="shared" si="121"/>
        <v>1</v>
      </c>
      <c r="AA1332" s="274" t="str">
        <f t="shared" si="122"/>
        <v/>
      </c>
      <c r="AB1332" s="275">
        <f t="shared" si="123"/>
        <v>66678</v>
      </c>
      <c r="AC1332" s="275" t="str">
        <f t="shared" si="124"/>
        <v/>
      </c>
      <c r="AD1332" s="275" t="str">
        <f t="shared" si="125"/>
        <v/>
      </c>
      <c r="AE1332" s="276">
        <f t="shared" si="126"/>
        <v>66678</v>
      </c>
    </row>
    <row r="1333" spans="2:31">
      <c r="B1333" s="227" t="s">
        <v>2267</v>
      </c>
      <c r="C1333" s="228" t="s">
        <v>2268</v>
      </c>
      <c r="D1333" s="228" t="s">
        <v>105</v>
      </c>
      <c r="E1333" s="228" t="s">
        <v>106</v>
      </c>
      <c r="F1333" s="258" t="s">
        <v>135</v>
      </c>
      <c r="G1333" s="374">
        <v>0.5</v>
      </c>
      <c r="H1333" s="377">
        <v>21841.865915786235</v>
      </c>
      <c r="I1333" s="382">
        <v>295.91815694928124</v>
      </c>
      <c r="J1333" s="349">
        <f>Table1[[#This Row],[Embellishment Area (m2)]]*Table1[[#This Row],[Construction Unit Rate ($/m)]]*Table1[[#This Row],[Embellishment Area Factor]]</f>
        <v>3231702.3530663936</v>
      </c>
      <c r="K1333" s="263">
        <v>43683.73183157247</v>
      </c>
      <c r="L1333" s="354">
        <v>157.26221918381682</v>
      </c>
      <c r="M1333" s="101">
        <f>Table1[[#This Row],[Size of land (m2)]]*Table1[[#This Row],[Land Unit Rate ($/m2)]]</f>
        <v>6869800.6100638257</v>
      </c>
      <c r="N1333" s="261">
        <v>2021</v>
      </c>
      <c r="O1333" s="219">
        <f>ROUND(IF(Table1[[#This Row],[Valuation Year]]=2016,(Table1[[#This Row],[Total Construction Cost ($)]]+Table1[[#This Row],[Land Value]])*('General Input Sheet'!$G$38/'General Input Sheet'!$G$43),Table1[[#This Row],[Total Construction Cost ($)]]+Table1[[#This Row],[Land Value]]),0)</f>
        <v>10101503</v>
      </c>
      <c r="P1333" s="139" t="str" cm="1">
        <f t="array" ref="P1333">_xlfn.IFS(Table1[[#This Row],[Asset Class]]&lt;&gt;"Local","y",P$11=$E1333,"y",Table1[[#This Row],[Asset Class]]="Local","")</f>
        <v>y</v>
      </c>
      <c r="Q1333" s="99" t="str" cm="1">
        <f t="array" ref="Q1333">_xlfn.IFS(Table1[[#This Row],[Asset Class]]&lt;&gt;"Local","y",Q$11=$E1333,"y",Table1[[#This Row],[Asset Class]]="Local","")</f>
        <v>y</v>
      </c>
      <c r="R1333" s="99" t="str" cm="1">
        <f t="array" ref="R1333">_xlfn.IFS(Table1[[#This Row],[Asset Class]]&lt;&gt;"Local","y",R$11=$E1333,"y",Table1[[#This Row],[Asset Class]]="Local","")</f>
        <v>y</v>
      </c>
      <c r="S1333" s="358" t="str" cm="1">
        <f t="array" ref="S1333">_xlfn.IFS(Table1[[#This Row],[Asset Class]]&lt;&gt;"Local","y",S$11=$E1333,"y",Table1[[#This Row],[Asset Class]]="Local","")</f>
        <v>y</v>
      </c>
      <c r="U1333" s="109">
        <f>IF(Table1[[#This Row],[Asset Class]]&lt;&gt;"Local",0.25,IF(P1333="y",1,""))</f>
        <v>0.25</v>
      </c>
      <c r="V1333" s="435">
        <f>IF(Table1[[#This Row],[Asset Class]]&lt;&gt;"Local",0.25,IF(Q1333="y",1,""))</f>
        <v>0.25</v>
      </c>
      <c r="W1333" s="435">
        <f>IF(Table1[[#This Row],[Asset Class]]&lt;&gt;"Local",0.25,IF(R1333="y",1,""))</f>
        <v>0.25</v>
      </c>
      <c r="X1333" s="435">
        <f>IF(Table1[[#This Row],[Asset Class]]&lt;&gt;"Local",0.25,IF(S1333="y",1,""))</f>
        <v>0.25</v>
      </c>
      <c r="Y1333" s="109">
        <f t="shared" si="121"/>
        <v>1</v>
      </c>
      <c r="AA1333" s="274">
        <f t="shared" si="122"/>
        <v>2525375.75</v>
      </c>
      <c r="AB1333" s="275">
        <f t="shared" si="123"/>
        <v>2525375.75</v>
      </c>
      <c r="AC1333" s="275">
        <f t="shared" si="124"/>
        <v>2525375.75</v>
      </c>
      <c r="AD1333" s="275">
        <f t="shared" si="125"/>
        <v>2525375.75</v>
      </c>
      <c r="AE1333" s="276">
        <f t="shared" si="126"/>
        <v>10101503</v>
      </c>
    </row>
    <row r="1334" spans="2:31">
      <c r="B1334" s="227" t="s">
        <v>2267</v>
      </c>
      <c r="C1334" s="228" t="s">
        <v>2269</v>
      </c>
      <c r="D1334" s="228" t="s">
        <v>105</v>
      </c>
      <c r="E1334" s="228" t="s">
        <v>106</v>
      </c>
      <c r="F1334" s="258" t="s">
        <v>107</v>
      </c>
      <c r="G1334" s="374">
        <v>0.5</v>
      </c>
      <c r="H1334" s="377">
        <v>5274.012675216155</v>
      </c>
      <c r="I1334" s="382">
        <v>295.91815694928124</v>
      </c>
      <c r="J1334" s="349">
        <f>Table1[[#This Row],[Embellishment Area (m2)]]*Table1[[#This Row],[Construction Unit Rate ($/m)]]*Table1[[#This Row],[Embellishment Area Factor]]</f>
        <v>780338.05528855638</v>
      </c>
      <c r="K1334" s="263">
        <v>10548.02535043231</v>
      </c>
      <c r="L1334" s="354">
        <v>157.26221918381682</v>
      </c>
      <c r="M1334" s="101">
        <f>Table1[[#This Row],[Size of land (m2)]]*Table1[[#This Row],[Land Unit Rate ($/m2)]]</f>
        <v>1658805.8746161421</v>
      </c>
      <c r="N1334" s="261">
        <v>2021</v>
      </c>
      <c r="O1334" s="219">
        <f>ROUND(IF(Table1[[#This Row],[Valuation Year]]=2016,(Table1[[#This Row],[Total Construction Cost ($)]]+Table1[[#This Row],[Land Value]])*('General Input Sheet'!$G$38/'General Input Sheet'!$G$43),Table1[[#This Row],[Total Construction Cost ($)]]+Table1[[#This Row],[Land Value]]),0)</f>
        <v>2439144</v>
      </c>
      <c r="P1334" s="139" t="str" cm="1">
        <f t="array" ref="P1334">_xlfn.IFS(Table1[[#This Row],[Asset Class]]&lt;&gt;"Local","y",P$11=$E1334,"y",Table1[[#This Row],[Asset Class]]="Local","")</f>
        <v>y</v>
      </c>
      <c r="Q1334" s="99" t="str" cm="1">
        <f t="array" ref="Q1334">_xlfn.IFS(Table1[[#This Row],[Asset Class]]&lt;&gt;"Local","y",Q$11=$E1334,"y",Table1[[#This Row],[Asset Class]]="Local","")</f>
        <v>y</v>
      </c>
      <c r="R1334" s="99" t="str" cm="1">
        <f t="array" ref="R1334">_xlfn.IFS(Table1[[#This Row],[Asset Class]]&lt;&gt;"Local","y",R$11=$E1334,"y",Table1[[#This Row],[Asset Class]]="Local","")</f>
        <v>y</v>
      </c>
      <c r="S1334" s="358" t="str" cm="1">
        <f t="array" ref="S1334">_xlfn.IFS(Table1[[#This Row],[Asset Class]]&lt;&gt;"Local","y",S$11=$E1334,"y",Table1[[#This Row],[Asset Class]]="Local","")</f>
        <v>y</v>
      </c>
      <c r="U1334" s="109">
        <f>IF(Table1[[#This Row],[Asset Class]]&lt;&gt;"Local",0.25,IF(P1334="y",1,""))</f>
        <v>0.25</v>
      </c>
      <c r="V1334" s="435">
        <f>IF(Table1[[#This Row],[Asset Class]]&lt;&gt;"Local",0.25,IF(Q1334="y",1,""))</f>
        <v>0.25</v>
      </c>
      <c r="W1334" s="435">
        <f>IF(Table1[[#This Row],[Asset Class]]&lt;&gt;"Local",0.25,IF(R1334="y",1,""))</f>
        <v>0.25</v>
      </c>
      <c r="X1334" s="435">
        <f>IF(Table1[[#This Row],[Asset Class]]&lt;&gt;"Local",0.25,IF(S1334="y",1,""))</f>
        <v>0.25</v>
      </c>
      <c r="Y1334" s="109">
        <f t="shared" si="121"/>
        <v>1</v>
      </c>
      <c r="AA1334" s="274">
        <f t="shared" si="122"/>
        <v>609786</v>
      </c>
      <c r="AB1334" s="275">
        <f t="shared" si="123"/>
        <v>609786</v>
      </c>
      <c r="AC1334" s="275">
        <f t="shared" si="124"/>
        <v>609786</v>
      </c>
      <c r="AD1334" s="275">
        <f t="shared" si="125"/>
        <v>609786</v>
      </c>
      <c r="AE1334" s="276">
        <f t="shared" si="126"/>
        <v>2439144</v>
      </c>
    </row>
    <row r="1335" spans="2:31">
      <c r="B1335" s="227" t="s">
        <v>2270</v>
      </c>
      <c r="C1335" s="228" t="s">
        <v>2271</v>
      </c>
      <c r="D1335" s="228" t="s">
        <v>110</v>
      </c>
      <c r="E1335" s="228" t="s">
        <v>106</v>
      </c>
      <c r="F1335" s="258" t="s">
        <v>102</v>
      </c>
      <c r="G1335" s="374">
        <v>0.5</v>
      </c>
      <c r="H1335" s="377">
        <v>8151.5650763047597</v>
      </c>
      <c r="I1335" s="382">
        <v>111.62041035606889</v>
      </c>
      <c r="J1335" s="349">
        <f>Table1[[#This Row],[Embellishment Area (m2)]]*Table1[[#This Row],[Construction Unit Rate ($/m)]]*Table1[[#This Row],[Embellishment Area Factor]]</f>
        <v>454940.51943066862</v>
      </c>
      <c r="K1335" s="263">
        <v>16303.130152609519</v>
      </c>
      <c r="L1335" s="354">
        <v>66.125722619436161</v>
      </c>
      <c r="M1335" s="101">
        <f>Table1[[#This Row],[Size of land (m2)]]*Table1[[#This Row],[Land Unit Rate ($/m2)]]</f>
        <v>1078056.2623000231</v>
      </c>
      <c r="N1335" s="261">
        <v>2021</v>
      </c>
      <c r="O1335" s="219">
        <f>ROUND(IF(Table1[[#This Row],[Valuation Year]]=2016,(Table1[[#This Row],[Total Construction Cost ($)]]+Table1[[#This Row],[Land Value]])*('General Input Sheet'!$G$38/'General Input Sheet'!$G$43),Table1[[#This Row],[Total Construction Cost ($)]]+Table1[[#This Row],[Land Value]]),0)</f>
        <v>1532997</v>
      </c>
      <c r="P1335" s="139" t="str" cm="1">
        <f t="array" ref="P1335">_xlfn.IFS(Table1[[#This Row],[Asset Class]]&lt;&gt;"Local","y",P$11=$E1335,"y",Table1[[#This Row],[Asset Class]]="Local","")</f>
        <v>y</v>
      </c>
      <c r="Q1335" s="99" t="str" cm="1">
        <f t="array" ref="Q1335">_xlfn.IFS(Table1[[#This Row],[Asset Class]]&lt;&gt;"Local","y",Q$11=$E1335,"y",Table1[[#This Row],[Asset Class]]="Local","")</f>
        <v/>
      </c>
      <c r="R1335" s="99" t="str" cm="1">
        <f t="array" ref="R1335">_xlfn.IFS(Table1[[#This Row],[Asset Class]]&lt;&gt;"Local","y",R$11=$E1335,"y",Table1[[#This Row],[Asset Class]]="Local","")</f>
        <v/>
      </c>
      <c r="S1335" s="358" t="str" cm="1">
        <f t="array" ref="S1335">_xlfn.IFS(Table1[[#This Row],[Asset Class]]&lt;&gt;"Local","y",S$11=$E1335,"y",Table1[[#This Row],[Asset Class]]="Local","")</f>
        <v/>
      </c>
      <c r="U1335" s="109">
        <f>IF(Table1[[#This Row],[Asset Class]]&lt;&gt;"Local",0.25,IF(P1335="y",1,""))</f>
        <v>1</v>
      </c>
      <c r="V1335" s="435" t="str">
        <f>IF(Table1[[#This Row],[Asset Class]]&lt;&gt;"Local",0.25,IF(Q1335="y",1,""))</f>
        <v/>
      </c>
      <c r="W1335" s="435" t="str">
        <f>IF(Table1[[#This Row],[Asset Class]]&lt;&gt;"Local",0.25,IF(R1335="y",1,""))</f>
        <v/>
      </c>
      <c r="X1335" s="435" t="str">
        <f>IF(Table1[[#This Row],[Asset Class]]&lt;&gt;"Local",0.25,IF(S1335="y",1,""))</f>
        <v/>
      </c>
      <c r="Y1335" s="109">
        <f t="shared" si="121"/>
        <v>1</v>
      </c>
      <c r="AA1335" s="274">
        <f t="shared" si="122"/>
        <v>1532997</v>
      </c>
      <c r="AB1335" s="275" t="str">
        <f t="shared" si="123"/>
        <v/>
      </c>
      <c r="AC1335" s="275" t="str">
        <f t="shared" si="124"/>
        <v/>
      </c>
      <c r="AD1335" s="275" t="str">
        <f t="shared" si="125"/>
        <v/>
      </c>
      <c r="AE1335" s="276">
        <f t="shared" si="126"/>
        <v>1532997</v>
      </c>
    </row>
    <row r="1336" spans="2:31">
      <c r="B1336" s="227" t="s">
        <v>2272</v>
      </c>
      <c r="C1336" s="228" t="s">
        <v>2273</v>
      </c>
      <c r="D1336" s="228" t="s">
        <v>110</v>
      </c>
      <c r="E1336" s="228" t="s">
        <v>106</v>
      </c>
      <c r="F1336" s="258" t="s">
        <v>102</v>
      </c>
      <c r="G1336" s="374">
        <v>0.5</v>
      </c>
      <c r="H1336" s="377">
        <v>7544.9323669781897</v>
      </c>
      <c r="I1336" s="382">
        <v>111.62041035606889</v>
      </c>
      <c r="J1336" s="349">
        <f>Table1[[#This Row],[Embellishment Area (m2)]]*Table1[[#This Row],[Construction Unit Rate ($/m)]]*Table1[[#This Row],[Embellishment Area Factor]]</f>
        <v>421084.22345544584</v>
      </c>
      <c r="K1336" s="263">
        <v>0</v>
      </c>
      <c r="L1336" s="354">
        <v>66.125722619436161</v>
      </c>
      <c r="M1336" s="101">
        <f>Table1[[#This Row],[Size of land (m2)]]*Table1[[#This Row],[Land Unit Rate ($/m2)]]</f>
        <v>0</v>
      </c>
      <c r="N1336" s="261">
        <v>2021</v>
      </c>
      <c r="O1336" s="219">
        <f>ROUND(IF(Table1[[#This Row],[Valuation Year]]=2016,(Table1[[#This Row],[Total Construction Cost ($)]]+Table1[[#This Row],[Land Value]])*('General Input Sheet'!$G$38/'General Input Sheet'!$G$43),Table1[[#This Row],[Total Construction Cost ($)]]+Table1[[#This Row],[Land Value]]),0)</f>
        <v>421084</v>
      </c>
      <c r="P1336" s="139" t="str" cm="1">
        <f t="array" ref="P1336">_xlfn.IFS(Table1[[#This Row],[Asset Class]]&lt;&gt;"Local","y",P$11=$E1336,"y",Table1[[#This Row],[Asset Class]]="Local","")</f>
        <v>y</v>
      </c>
      <c r="Q1336" s="99" t="str" cm="1">
        <f t="array" ref="Q1336">_xlfn.IFS(Table1[[#This Row],[Asset Class]]&lt;&gt;"Local","y",Q$11=$E1336,"y",Table1[[#This Row],[Asset Class]]="Local","")</f>
        <v/>
      </c>
      <c r="R1336" s="99" t="str" cm="1">
        <f t="array" ref="R1336">_xlfn.IFS(Table1[[#This Row],[Asset Class]]&lt;&gt;"Local","y",R$11=$E1336,"y",Table1[[#This Row],[Asset Class]]="Local","")</f>
        <v/>
      </c>
      <c r="S1336" s="358" t="str" cm="1">
        <f t="array" ref="S1336">_xlfn.IFS(Table1[[#This Row],[Asset Class]]&lt;&gt;"Local","y",S$11=$E1336,"y",Table1[[#This Row],[Asset Class]]="Local","")</f>
        <v/>
      </c>
      <c r="U1336" s="109">
        <f>IF(Table1[[#This Row],[Asset Class]]&lt;&gt;"Local",0.25,IF(P1336="y",1,""))</f>
        <v>1</v>
      </c>
      <c r="V1336" s="435" t="str">
        <f>IF(Table1[[#This Row],[Asset Class]]&lt;&gt;"Local",0.25,IF(Q1336="y",1,""))</f>
        <v/>
      </c>
      <c r="W1336" s="435" t="str">
        <f>IF(Table1[[#This Row],[Asset Class]]&lt;&gt;"Local",0.25,IF(R1336="y",1,""))</f>
        <v/>
      </c>
      <c r="X1336" s="435" t="str">
        <f>IF(Table1[[#This Row],[Asset Class]]&lt;&gt;"Local",0.25,IF(S1336="y",1,""))</f>
        <v/>
      </c>
      <c r="Y1336" s="109">
        <f t="shared" si="121"/>
        <v>1</v>
      </c>
      <c r="AA1336" s="274">
        <f t="shared" si="122"/>
        <v>421084</v>
      </c>
      <c r="AB1336" s="275" t="str">
        <f t="shared" si="123"/>
        <v/>
      </c>
      <c r="AC1336" s="275" t="str">
        <f t="shared" si="124"/>
        <v/>
      </c>
      <c r="AD1336" s="275" t="str">
        <f t="shared" si="125"/>
        <v/>
      </c>
      <c r="AE1336" s="276">
        <f t="shared" si="126"/>
        <v>421084</v>
      </c>
    </row>
    <row r="1337" spans="2:31">
      <c r="B1337" s="227" t="s">
        <v>2274</v>
      </c>
      <c r="C1337" s="228" t="s">
        <v>2275</v>
      </c>
      <c r="D1337" s="228" t="s">
        <v>110</v>
      </c>
      <c r="E1337" s="228" t="s">
        <v>106</v>
      </c>
      <c r="F1337" s="258" t="s">
        <v>102</v>
      </c>
      <c r="G1337" s="374">
        <v>0.5</v>
      </c>
      <c r="H1337" s="377">
        <v>2743.1845138673912</v>
      </c>
      <c r="I1337" s="382">
        <v>111.62041035606889</v>
      </c>
      <c r="J1337" s="349">
        <f>Table1[[#This Row],[Embellishment Area (m2)]]*Table1[[#This Row],[Construction Unit Rate ($/m)]]*Table1[[#This Row],[Embellishment Area Factor]]</f>
        <v>153097.69056014577</v>
      </c>
      <c r="K1337" s="263">
        <v>0</v>
      </c>
      <c r="L1337" s="354">
        <v>66.125722619436161</v>
      </c>
      <c r="M1337" s="101">
        <f>Table1[[#This Row],[Size of land (m2)]]*Table1[[#This Row],[Land Unit Rate ($/m2)]]</f>
        <v>0</v>
      </c>
      <c r="N1337" s="261">
        <v>2021</v>
      </c>
      <c r="O1337" s="219">
        <f>ROUND(IF(Table1[[#This Row],[Valuation Year]]=2016,(Table1[[#This Row],[Total Construction Cost ($)]]+Table1[[#This Row],[Land Value]])*('General Input Sheet'!$G$38/'General Input Sheet'!$G$43),Table1[[#This Row],[Total Construction Cost ($)]]+Table1[[#This Row],[Land Value]]),0)</f>
        <v>153098</v>
      </c>
      <c r="P1337" s="139" t="str" cm="1">
        <f t="array" ref="P1337">_xlfn.IFS(Table1[[#This Row],[Asset Class]]&lt;&gt;"Local","y",P$11=$E1337,"y",Table1[[#This Row],[Asset Class]]="Local","")</f>
        <v>y</v>
      </c>
      <c r="Q1337" s="99" t="str" cm="1">
        <f t="array" ref="Q1337">_xlfn.IFS(Table1[[#This Row],[Asset Class]]&lt;&gt;"Local","y",Q$11=$E1337,"y",Table1[[#This Row],[Asset Class]]="Local","")</f>
        <v/>
      </c>
      <c r="R1337" s="99" t="str" cm="1">
        <f t="array" ref="R1337">_xlfn.IFS(Table1[[#This Row],[Asset Class]]&lt;&gt;"Local","y",R$11=$E1337,"y",Table1[[#This Row],[Asset Class]]="Local","")</f>
        <v/>
      </c>
      <c r="S1337" s="358" t="str" cm="1">
        <f t="array" ref="S1337">_xlfn.IFS(Table1[[#This Row],[Asset Class]]&lt;&gt;"Local","y",S$11=$E1337,"y",Table1[[#This Row],[Asset Class]]="Local","")</f>
        <v/>
      </c>
      <c r="U1337" s="109">
        <f>IF(Table1[[#This Row],[Asset Class]]&lt;&gt;"Local",0.25,IF(P1337="y",1,""))</f>
        <v>1</v>
      </c>
      <c r="V1337" s="435" t="str">
        <f>IF(Table1[[#This Row],[Asset Class]]&lt;&gt;"Local",0.25,IF(Q1337="y",1,""))</f>
        <v/>
      </c>
      <c r="W1337" s="435" t="str">
        <f>IF(Table1[[#This Row],[Asset Class]]&lt;&gt;"Local",0.25,IF(R1337="y",1,""))</f>
        <v/>
      </c>
      <c r="X1337" s="435" t="str">
        <f>IF(Table1[[#This Row],[Asset Class]]&lt;&gt;"Local",0.25,IF(S1337="y",1,""))</f>
        <v/>
      </c>
      <c r="Y1337" s="109">
        <f t="shared" si="121"/>
        <v>1</v>
      </c>
      <c r="AA1337" s="274">
        <f t="shared" si="122"/>
        <v>153098</v>
      </c>
      <c r="AB1337" s="275" t="str">
        <f t="shared" si="123"/>
        <v/>
      </c>
      <c r="AC1337" s="275" t="str">
        <f t="shared" si="124"/>
        <v/>
      </c>
      <c r="AD1337" s="275" t="str">
        <f t="shared" si="125"/>
        <v/>
      </c>
      <c r="AE1337" s="276">
        <f t="shared" si="126"/>
        <v>153098</v>
      </c>
    </row>
    <row r="1338" spans="2:31">
      <c r="B1338" s="227" t="s">
        <v>2276</v>
      </c>
      <c r="C1338" s="228" t="s">
        <v>2277</v>
      </c>
      <c r="D1338" s="228" t="s">
        <v>110</v>
      </c>
      <c r="E1338" s="228" t="s">
        <v>113</v>
      </c>
      <c r="F1338" s="258" t="s">
        <v>102</v>
      </c>
      <c r="G1338" s="374">
        <v>0.5</v>
      </c>
      <c r="H1338" s="377">
        <v>1657.9236817502715</v>
      </c>
      <c r="I1338" s="382">
        <v>77.371645491830151</v>
      </c>
      <c r="J1338" s="349">
        <f>Table1[[#This Row],[Embellishment Area (m2)]]*Table1[[#This Row],[Construction Unit Rate ($/m)]]*Table1[[#This Row],[Embellishment Area Factor]]</f>
        <v>64138.141678445922</v>
      </c>
      <c r="K1338" s="263">
        <v>0</v>
      </c>
      <c r="L1338" s="354">
        <v>51.919695325664051</v>
      </c>
      <c r="M1338" s="101">
        <f>Table1[[#This Row],[Size of land (m2)]]*Table1[[#This Row],[Land Unit Rate ($/m2)]]</f>
        <v>0</v>
      </c>
      <c r="N1338" s="261">
        <v>2021</v>
      </c>
      <c r="O1338" s="219">
        <f>ROUND(IF(Table1[[#This Row],[Valuation Year]]=2016,(Table1[[#This Row],[Total Construction Cost ($)]]+Table1[[#This Row],[Land Value]])*('General Input Sheet'!$G$38/'General Input Sheet'!$G$43),Table1[[#This Row],[Total Construction Cost ($)]]+Table1[[#This Row],[Land Value]]),0)</f>
        <v>64138</v>
      </c>
      <c r="P1338" s="139" t="str" cm="1">
        <f t="array" ref="P1338">_xlfn.IFS(Table1[[#This Row],[Asset Class]]&lt;&gt;"Local","y",P$11=$E1338,"y",Table1[[#This Row],[Asset Class]]="Local","")</f>
        <v/>
      </c>
      <c r="Q1338" s="99" t="str" cm="1">
        <f t="array" ref="Q1338">_xlfn.IFS(Table1[[#This Row],[Asset Class]]&lt;&gt;"Local","y",Q$11=$E1338,"y",Table1[[#This Row],[Asset Class]]="Local","")</f>
        <v/>
      </c>
      <c r="R1338" s="99" t="str" cm="1">
        <f t="array" ref="R1338">_xlfn.IFS(Table1[[#This Row],[Asset Class]]&lt;&gt;"Local","y",R$11=$E1338,"y",Table1[[#This Row],[Asset Class]]="Local","")</f>
        <v/>
      </c>
      <c r="S1338" s="358" t="str" cm="1">
        <f t="array" ref="S1338">_xlfn.IFS(Table1[[#This Row],[Asset Class]]&lt;&gt;"Local","y",S$11=$E1338,"y",Table1[[#This Row],[Asset Class]]="Local","")</f>
        <v>y</v>
      </c>
      <c r="U1338" s="109" t="str">
        <f>IF(Table1[[#This Row],[Asset Class]]&lt;&gt;"Local",0.25,IF(P1338="y",1,""))</f>
        <v/>
      </c>
      <c r="V1338" s="435" t="str">
        <f>IF(Table1[[#This Row],[Asset Class]]&lt;&gt;"Local",0.25,IF(Q1338="y",1,""))</f>
        <v/>
      </c>
      <c r="W1338" s="435" t="str">
        <f>IF(Table1[[#This Row],[Asset Class]]&lt;&gt;"Local",0.25,IF(R1338="y",1,""))</f>
        <v/>
      </c>
      <c r="X1338" s="435">
        <f>IF(Table1[[#This Row],[Asset Class]]&lt;&gt;"Local",0.25,IF(S1338="y",1,""))</f>
        <v>1</v>
      </c>
      <c r="Y1338" s="109">
        <f t="shared" si="121"/>
        <v>1</v>
      </c>
      <c r="AA1338" s="274" t="str">
        <f t="shared" si="122"/>
        <v/>
      </c>
      <c r="AB1338" s="275" t="str">
        <f t="shared" si="123"/>
        <v/>
      </c>
      <c r="AC1338" s="275" t="str">
        <f t="shared" si="124"/>
        <v/>
      </c>
      <c r="AD1338" s="275">
        <f t="shared" si="125"/>
        <v>64138</v>
      </c>
      <c r="AE1338" s="276">
        <f t="shared" si="126"/>
        <v>64138</v>
      </c>
    </row>
    <row r="1339" spans="2:31">
      <c r="B1339" s="227" t="s">
        <v>2278</v>
      </c>
      <c r="C1339" s="228" t="s">
        <v>2279</v>
      </c>
      <c r="D1339" s="228" t="s">
        <v>110</v>
      </c>
      <c r="E1339" s="228" t="s">
        <v>113</v>
      </c>
      <c r="F1339" s="258" t="s">
        <v>102</v>
      </c>
      <c r="G1339" s="374">
        <v>0.5</v>
      </c>
      <c r="H1339" s="377">
        <v>5694.1466144103497</v>
      </c>
      <c r="I1339" s="382">
        <v>77.371645491830151</v>
      </c>
      <c r="J1339" s="349">
        <f>Table1[[#This Row],[Embellishment Area (m2)]]*Table1[[#This Row],[Construction Unit Rate ($/m)]]*Table1[[#This Row],[Embellishment Area Factor]]</f>
        <v>220282.74661433123</v>
      </c>
      <c r="K1339" s="263">
        <v>11388.293228820699</v>
      </c>
      <c r="L1339" s="354">
        <v>51.919695325664051</v>
      </c>
      <c r="M1339" s="101">
        <f>Table1[[#This Row],[Size of land (m2)]]*Table1[[#This Row],[Land Unit Rate ($/m2)]]</f>
        <v>591276.71471969364</v>
      </c>
      <c r="N1339" s="261">
        <v>2021</v>
      </c>
      <c r="O1339" s="219">
        <f>ROUND(IF(Table1[[#This Row],[Valuation Year]]=2016,(Table1[[#This Row],[Total Construction Cost ($)]]+Table1[[#This Row],[Land Value]])*('General Input Sheet'!$G$38/'General Input Sheet'!$G$43),Table1[[#This Row],[Total Construction Cost ($)]]+Table1[[#This Row],[Land Value]]),0)</f>
        <v>811559</v>
      </c>
      <c r="P1339" s="139" t="str" cm="1">
        <f t="array" ref="P1339">_xlfn.IFS(Table1[[#This Row],[Asset Class]]&lt;&gt;"Local","y",P$11=$E1339,"y",Table1[[#This Row],[Asset Class]]="Local","")</f>
        <v/>
      </c>
      <c r="Q1339" s="99" t="str" cm="1">
        <f t="array" ref="Q1339">_xlfn.IFS(Table1[[#This Row],[Asset Class]]&lt;&gt;"Local","y",Q$11=$E1339,"y",Table1[[#This Row],[Asset Class]]="Local","")</f>
        <v/>
      </c>
      <c r="R1339" s="99" t="str" cm="1">
        <f t="array" ref="R1339">_xlfn.IFS(Table1[[#This Row],[Asset Class]]&lt;&gt;"Local","y",R$11=$E1339,"y",Table1[[#This Row],[Asset Class]]="Local","")</f>
        <v/>
      </c>
      <c r="S1339" s="358" t="str" cm="1">
        <f t="array" ref="S1339">_xlfn.IFS(Table1[[#This Row],[Asset Class]]&lt;&gt;"Local","y",S$11=$E1339,"y",Table1[[#This Row],[Asset Class]]="Local","")</f>
        <v>y</v>
      </c>
      <c r="U1339" s="109" t="str">
        <f>IF(Table1[[#This Row],[Asset Class]]&lt;&gt;"Local",0.25,IF(P1339="y",1,""))</f>
        <v/>
      </c>
      <c r="V1339" s="435" t="str">
        <f>IF(Table1[[#This Row],[Asset Class]]&lt;&gt;"Local",0.25,IF(Q1339="y",1,""))</f>
        <v/>
      </c>
      <c r="W1339" s="435" t="str">
        <f>IF(Table1[[#This Row],[Asset Class]]&lt;&gt;"Local",0.25,IF(R1339="y",1,""))</f>
        <v/>
      </c>
      <c r="X1339" s="435">
        <f>IF(Table1[[#This Row],[Asset Class]]&lt;&gt;"Local",0.25,IF(S1339="y",1,""))</f>
        <v>1</v>
      </c>
      <c r="Y1339" s="109">
        <f t="shared" si="121"/>
        <v>1</v>
      </c>
      <c r="AA1339" s="274" t="str">
        <f t="shared" si="122"/>
        <v/>
      </c>
      <c r="AB1339" s="275" t="str">
        <f t="shared" si="123"/>
        <v/>
      </c>
      <c r="AC1339" s="275" t="str">
        <f t="shared" si="124"/>
        <v/>
      </c>
      <c r="AD1339" s="275">
        <f t="shared" si="125"/>
        <v>811559</v>
      </c>
      <c r="AE1339" s="276">
        <f t="shared" si="126"/>
        <v>811559</v>
      </c>
    </row>
    <row r="1340" spans="2:31">
      <c r="B1340" s="227" t="s">
        <v>2278</v>
      </c>
      <c r="C1340" s="228" t="s">
        <v>2280</v>
      </c>
      <c r="D1340" s="228" t="s">
        <v>110</v>
      </c>
      <c r="E1340" s="228" t="s">
        <v>113</v>
      </c>
      <c r="F1340" s="258" t="s">
        <v>107</v>
      </c>
      <c r="G1340" s="374">
        <v>0.5</v>
      </c>
      <c r="H1340" s="377">
        <v>12252.83224279054</v>
      </c>
      <c r="I1340" s="382">
        <v>77.371645491830151</v>
      </c>
      <c r="J1340" s="349">
        <f>Table1[[#This Row],[Embellishment Area (m2)]]*Table1[[#This Row],[Construction Unit Rate ($/m)]]*Table1[[#This Row],[Embellishment Area Factor]]</f>
        <v>474010.89628002793</v>
      </c>
      <c r="K1340" s="263">
        <v>24505.664485581081</v>
      </c>
      <c r="L1340" s="354">
        <v>51.919695325664051</v>
      </c>
      <c r="M1340" s="101">
        <f>Table1[[#This Row],[Size of land (m2)]]*Table1[[#This Row],[Land Unit Rate ($/m2)]]</f>
        <v>1272326.6338443155</v>
      </c>
      <c r="N1340" s="261">
        <v>2021</v>
      </c>
      <c r="O1340" s="219">
        <f>ROUND(IF(Table1[[#This Row],[Valuation Year]]=2016,(Table1[[#This Row],[Total Construction Cost ($)]]+Table1[[#This Row],[Land Value]])*('General Input Sheet'!$G$38/'General Input Sheet'!$G$43),Table1[[#This Row],[Total Construction Cost ($)]]+Table1[[#This Row],[Land Value]]),0)</f>
        <v>1746338</v>
      </c>
      <c r="P1340" s="139" t="str" cm="1">
        <f t="array" ref="P1340">_xlfn.IFS(Table1[[#This Row],[Asset Class]]&lt;&gt;"Local","y",P$11=$E1340,"y",Table1[[#This Row],[Asset Class]]="Local","")</f>
        <v/>
      </c>
      <c r="Q1340" s="99" t="str" cm="1">
        <f t="array" ref="Q1340">_xlfn.IFS(Table1[[#This Row],[Asset Class]]&lt;&gt;"Local","y",Q$11=$E1340,"y",Table1[[#This Row],[Asset Class]]="Local","")</f>
        <v/>
      </c>
      <c r="R1340" s="99" t="str" cm="1">
        <f t="array" ref="R1340">_xlfn.IFS(Table1[[#This Row],[Asset Class]]&lt;&gt;"Local","y",R$11=$E1340,"y",Table1[[#This Row],[Asset Class]]="Local","")</f>
        <v/>
      </c>
      <c r="S1340" s="358" t="str" cm="1">
        <f t="array" ref="S1340">_xlfn.IFS(Table1[[#This Row],[Asset Class]]&lt;&gt;"Local","y",S$11=$E1340,"y",Table1[[#This Row],[Asset Class]]="Local","")</f>
        <v>y</v>
      </c>
      <c r="U1340" s="109" t="str">
        <f>IF(Table1[[#This Row],[Asset Class]]&lt;&gt;"Local",0.25,IF(P1340="y",1,""))</f>
        <v/>
      </c>
      <c r="V1340" s="435" t="str">
        <f>IF(Table1[[#This Row],[Asset Class]]&lt;&gt;"Local",0.25,IF(Q1340="y",1,""))</f>
        <v/>
      </c>
      <c r="W1340" s="435" t="str">
        <f>IF(Table1[[#This Row],[Asset Class]]&lt;&gt;"Local",0.25,IF(R1340="y",1,""))</f>
        <v/>
      </c>
      <c r="X1340" s="435">
        <f>IF(Table1[[#This Row],[Asset Class]]&lt;&gt;"Local",0.25,IF(S1340="y",1,""))</f>
        <v>1</v>
      </c>
      <c r="Y1340" s="109">
        <f t="shared" si="121"/>
        <v>1</v>
      </c>
      <c r="AA1340" s="274" t="str">
        <f t="shared" si="122"/>
        <v/>
      </c>
      <c r="AB1340" s="275" t="str">
        <f t="shared" si="123"/>
        <v/>
      </c>
      <c r="AC1340" s="275" t="str">
        <f t="shared" si="124"/>
        <v/>
      </c>
      <c r="AD1340" s="275">
        <f t="shared" si="125"/>
        <v>1746338</v>
      </c>
      <c r="AE1340" s="276">
        <f t="shared" si="126"/>
        <v>1746338</v>
      </c>
    </row>
    <row r="1341" spans="2:31">
      <c r="B1341" s="227" t="s">
        <v>2281</v>
      </c>
      <c r="C1341" s="228" t="s">
        <v>2282</v>
      </c>
      <c r="D1341" s="228" t="s">
        <v>110</v>
      </c>
      <c r="E1341" s="228" t="s">
        <v>106</v>
      </c>
      <c r="F1341" s="258" t="s">
        <v>102</v>
      </c>
      <c r="G1341" s="374">
        <v>0.5</v>
      </c>
      <c r="H1341" s="377">
        <v>6272.1173917972101</v>
      </c>
      <c r="I1341" s="382">
        <v>111.62041035606889</v>
      </c>
      <c r="J1341" s="349">
        <f>Table1[[#This Row],[Embellishment Area (m2)]]*Table1[[#This Row],[Construction Unit Rate ($/m)]]*Table1[[#This Row],[Embellishment Area Factor]]</f>
        <v>350048.15853692056</v>
      </c>
      <c r="K1341" s="263">
        <v>0</v>
      </c>
      <c r="L1341" s="354">
        <v>66.125722619436161</v>
      </c>
      <c r="M1341" s="101">
        <f>Table1[[#This Row],[Size of land (m2)]]*Table1[[#This Row],[Land Unit Rate ($/m2)]]</f>
        <v>0</v>
      </c>
      <c r="N1341" s="261">
        <v>2021</v>
      </c>
      <c r="O1341" s="219">
        <f>ROUND(IF(Table1[[#This Row],[Valuation Year]]=2016,(Table1[[#This Row],[Total Construction Cost ($)]]+Table1[[#This Row],[Land Value]])*('General Input Sheet'!$G$38/'General Input Sheet'!$G$43),Table1[[#This Row],[Total Construction Cost ($)]]+Table1[[#This Row],[Land Value]]),0)</f>
        <v>350048</v>
      </c>
      <c r="P1341" s="139" t="str" cm="1">
        <f t="array" ref="P1341">_xlfn.IFS(Table1[[#This Row],[Asset Class]]&lt;&gt;"Local","y",P$11=$E1341,"y",Table1[[#This Row],[Asset Class]]="Local","")</f>
        <v>y</v>
      </c>
      <c r="Q1341" s="99" t="str" cm="1">
        <f t="array" ref="Q1341">_xlfn.IFS(Table1[[#This Row],[Asset Class]]&lt;&gt;"Local","y",Q$11=$E1341,"y",Table1[[#This Row],[Asset Class]]="Local","")</f>
        <v/>
      </c>
      <c r="R1341" s="99" t="str" cm="1">
        <f t="array" ref="R1341">_xlfn.IFS(Table1[[#This Row],[Asset Class]]&lt;&gt;"Local","y",R$11=$E1341,"y",Table1[[#This Row],[Asset Class]]="Local","")</f>
        <v/>
      </c>
      <c r="S1341" s="358" t="str" cm="1">
        <f t="array" ref="S1341">_xlfn.IFS(Table1[[#This Row],[Asset Class]]&lt;&gt;"Local","y",S$11=$E1341,"y",Table1[[#This Row],[Asset Class]]="Local","")</f>
        <v/>
      </c>
      <c r="U1341" s="109">
        <f>IF(Table1[[#This Row],[Asset Class]]&lt;&gt;"Local",0.25,IF(P1341="y",1,""))</f>
        <v>1</v>
      </c>
      <c r="V1341" s="435" t="str">
        <f>IF(Table1[[#This Row],[Asset Class]]&lt;&gt;"Local",0.25,IF(Q1341="y",1,""))</f>
        <v/>
      </c>
      <c r="W1341" s="435" t="str">
        <f>IF(Table1[[#This Row],[Asset Class]]&lt;&gt;"Local",0.25,IF(R1341="y",1,""))</f>
        <v/>
      </c>
      <c r="X1341" s="435" t="str">
        <f>IF(Table1[[#This Row],[Asset Class]]&lt;&gt;"Local",0.25,IF(S1341="y",1,""))</f>
        <v/>
      </c>
      <c r="Y1341" s="109">
        <f t="shared" si="121"/>
        <v>1</v>
      </c>
      <c r="AA1341" s="274">
        <f t="shared" si="122"/>
        <v>350048</v>
      </c>
      <c r="AB1341" s="275" t="str">
        <f t="shared" si="123"/>
        <v/>
      </c>
      <c r="AC1341" s="275" t="str">
        <f t="shared" si="124"/>
        <v/>
      </c>
      <c r="AD1341" s="275" t="str">
        <f t="shared" si="125"/>
        <v/>
      </c>
      <c r="AE1341" s="276">
        <f t="shared" si="126"/>
        <v>350048</v>
      </c>
    </row>
    <row r="1342" spans="2:31">
      <c r="B1342" s="227" t="s">
        <v>2283</v>
      </c>
      <c r="C1342" s="228" t="s">
        <v>2284</v>
      </c>
      <c r="D1342" s="228" t="s">
        <v>105</v>
      </c>
      <c r="E1342" s="228" t="s">
        <v>113</v>
      </c>
      <c r="F1342" s="258" t="s">
        <v>102</v>
      </c>
      <c r="G1342" s="374">
        <v>0.5</v>
      </c>
      <c r="H1342" s="377">
        <v>24449.480948386987</v>
      </c>
      <c r="I1342" s="382">
        <v>566.28724924743767</v>
      </c>
      <c r="J1342" s="349">
        <f>Table1[[#This Row],[Embellishment Area (m2)]]*Table1[[#This Row],[Construction Unit Rate ($/m)]]*Table1[[#This Row],[Embellishment Area Factor]]</f>
        <v>6922714.6558948504</v>
      </c>
      <c r="K1342" s="263">
        <v>0</v>
      </c>
      <c r="L1342" s="354">
        <v>75.676903388107434</v>
      </c>
      <c r="M1342" s="101">
        <f>Table1[[#This Row],[Size of land (m2)]]*Table1[[#This Row],[Land Unit Rate ($/m2)]]</f>
        <v>0</v>
      </c>
      <c r="N1342" s="261">
        <v>2021</v>
      </c>
      <c r="O1342" s="219">
        <f>ROUND(IF(Table1[[#This Row],[Valuation Year]]=2016,(Table1[[#This Row],[Total Construction Cost ($)]]+Table1[[#This Row],[Land Value]])*('General Input Sheet'!$G$38/'General Input Sheet'!$G$43),Table1[[#This Row],[Total Construction Cost ($)]]+Table1[[#This Row],[Land Value]]),0)</f>
        <v>6922715</v>
      </c>
      <c r="P1342" s="139" t="str" cm="1">
        <f t="array" ref="P1342">_xlfn.IFS(Table1[[#This Row],[Asset Class]]&lt;&gt;"Local","y",P$11=$E1342,"y",Table1[[#This Row],[Asset Class]]="Local","")</f>
        <v>y</v>
      </c>
      <c r="Q1342" s="99" t="str" cm="1">
        <f t="array" ref="Q1342">_xlfn.IFS(Table1[[#This Row],[Asset Class]]&lt;&gt;"Local","y",Q$11=$E1342,"y",Table1[[#This Row],[Asset Class]]="Local","")</f>
        <v>y</v>
      </c>
      <c r="R1342" s="99" t="str" cm="1">
        <f t="array" ref="R1342">_xlfn.IFS(Table1[[#This Row],[Asset Class]]&lt;&gt;"Local","y",R$11=$E1342,"y",Table1[[#This Row],[Asset Class]]="Local","")</f>
        <v>y</v>
      </c>
      <c r="S1342" s="358" t="str" cm="1">
        <f t="array" ref="S1342">_xlfn.IFS(Table1[[#This Row],[Asset Class]]&lt;&gt;"Local","y",S$11=$E1342,"y",Table1[[#This Row],[Asset Class]]="Local","")</f>
        <v>y</v>
      </c>
      <c r="U1342" s="109">
        <f>IF(Table1[[#This Row],[Asset Class]]&lt;&gt;"Local",0.25,IF(P1342="y",1,""))</f>
        <v>0.25</v>
      </c>
      <c r="V1342" s="435">
        <f>IF(Table1[[#This Row],[Asset Class]]&lt;&gt;"Local",0.25,IF(Q1342="y",1,""))</f>
        <v>0.25</v>
      </c>
      <c r="W1342" s="435">
        <f>IF(Table1[[#This Row],[Asset Class]]&lt;&gt;"Local",0.25,IF(R1342="y",1,""))</f>
        <v>0.25</v>
      </c>
      <c r="X1342" s="435">
        <f>IF(Table1[[#This Row],[Asset Class]]&lt;&gt;"Local",0.25,IF(S1342="y",1,""))</f>
        <v>0.25</v>
      </c>
      <c r="Y1342" s="109">
        <f t="shared" si="121"/>
        <v>1</v>
      </c>
      <c r="AA1342" s="274">
        <f t="shared" si="122"/>
        <v>1730678.75</v>
      </c>
      <c r="AB1342" s="275">
        <f t="shared" si="123"/>
        <v>1730678.75</v>
      </c>
      <c r="AC1342" s="275">
        <f t="shared" si="124"/>
        <v>1730678.75</v>
      </c>
      <c r="AD1342" s="275">
        <f t="shared" si="125"/>
        <v>1730678.75</v>
      </c>
      <c r="AE1342" s="276">
        <f t="shared" si="126"/>
        <v>6922715</v>
      </c>
    </row>
    <row r="1343" spans="2:31">
      <c r="B1343" s="227" t="s">
        <v>2285</v>
      </c>
      <c r="C1343" s="228" t="s">
        <v>2286</v>
      </c>
      <c r="D1343" s="228" t="s">
        <v>110</v>
      </c>
      <c r="E1343" s="228" t="s">
        <v>113</v>
      </c>
      <c r="F1343" s="258" t="s">
        <v>102</v>
      </c>
      <c r="G1343" s="374">
        <v>0.5</v>
      </c>
      <c r="H1343" s="377">
        <v>1852.6542963492204</v>
      </c>
      <c r="I1343" s="382">
        <v>77.371645491830151</v>
      </c>
      <c r="J1343" s="349">
        <f>Table1[[#This Row],[Embellishment Area (m2)]]*Table1[[#This Row],[Construction Unit Rate ($/m)]]*Table1[[#This Row],[Embellishment Area Factor]]</f>
        <v>71671.455718023964</v>
      </c>
      <c r="K1343" s="263">
        <v>3705.3085926984409</v>
      </c>
      <c r="L1343" s="354">
        <v>51.919695325664051</v>
      </c>
      <c r="M1343" s="101">
        <f>Table1[[#This Row],[Size of land (m2)]]*Table1[[#This Row],[Land Unit Rate ($/m2)]]</f>
        <v>192378.49322046808</v>
      </c>
      <c r="N1343" s="261">
        <v>2021</v>
      </c>
      <c r="O1343" s="219">
        <f>ROUND(IF(Table1[[#This Row],[Valuation Year]]=2016,(Table1[[#This Row],[Total Construction Cost ($)]]+Table1[[#This Row],[Land Value]])*('General Input Sheet'!$G$38/'General Input Sheet'!$G$43),Table1[[#This Row],[Total Construction Cost ($)]]+Table1[[#This Row],[Land Value]]),0)</f>
        <v>264050</v>
      </c>
      <c r="P1343" s="139" t="str" cm="1">
        <f t="array" ref="P1343">_xlfn.IFS(Table1[[#This Row],[Asset Class]]&lt;&gt;"Local","y",P$11=$E1343,"y",Table1[[#This Row],[Asset Class]]="Local","")</f>
        <v/>
      </c>
      <c r="Q1343" s="99" t="str" cm="1">
        <f t="array" ref="Q1343">_xlfn.IFS(Table1[[#This Row],[Asset Class]]&lt;&gt;"Local","y",Q$11=$E1343,"y",Table1[[#This Row],[Asset Class]]="Local","")</f>
        <v/>
      </c>
      <c r="R1343" s="99" t="str" cm="1">
        <f t="array" ref="R1343">_xlfn.IFS(Table1[[#This Row],[Asset Class]]&lt;&gt;"Local","y",R$11=$E1343,"y",Table1[[#This Row],[Asset Class]]="Local","")</f>
        <v/>
      </c>
      <c r="S1343" s="358" t="str" cm="1">
        <f t="array" ref="S1343">_xlfn.IFS(Table1[[#This Row],[Asset Class]]&lt;&gt;"Local","y",S$11=$E1343,"y",Table1[[#This Row],[Asset Class]]="Local","")</f>
        <v>y</v>
      </c>
      <c r="U1343" s="109" t="str">
        <f>IF(Table1[[#This Row],[Asset Class]]&lt;&gt;"Local",0.25,IF(P1343="y",1,""))</f>
        <v/>
      </c>
      <c r="V1343" s="435" t="str">
        <f>IF(Table1[[#This Row],[Asset Class]]&lt;&gt;"Local",0.25,IF(Q1343="y",1,""))</f>
        <v/>
      </c>
      <c r="W1343" s="435" t="str">
        <f>IF(Table1[[#This Row],[Asset Class]]&lt;&gt;"Local",0.25,IF(R1343="y",1,""))</f>
        <v/>
      </c>
      <c r="X1343" s="435">
        <f>IF(Table1[[#This Row],[Asset Class]]&lt;&gt;"Local",0.25,IF(S1343="y",1,""))</f>
        <v>1</v>
      </c>
      <c r="Y1343" s="109">
        <f t="shared" si="121"/>
        <v>1</v>
      </c>
      <c r="AA1343" s="274" t="str">
        <f t="shared" si="122"/>
        <v/>
      </c>
      <c r="AB1343" s="275" t="str">
        <f t="shared" si="123"/>
        <v/>
      </c>
      <c r="AC1343" s="275" t="str">
        <f t="shared" si="124"/>
        <v/>
      </c>
      <c r="AD1343" s="275">
        <f t="shared" si="125"/>
        <v>264050</v>
      </c>
      <c r="AE1343" s="276">
        <f t="shared" si="126"/>
        <v>264050</v>
      </c>
    </row>
    <row r="1344" spans="2:31">
      <c r="B1344" s="227" t="s">
        <v>2287</v>
      </c>
      <c r="C1344" s="228" t="s">
        <v>2288</v>
      </c>
      <c r="D1344" s="228" t="s">
        <v>110</v>
      </c>
      <c r="E1344" s="228" t="s">
        <v>101</v>
      </c>
      <c r="F1344" s="258" t="s">
        <v>102</v>
      </c>
      <c r="G1344" s="374">
        <v>0.5</v>
      </c>
      <c r="H1344" s="377">
        <v>1827.2588767203665</v>
      </c>
      <c r="I1344" s="382">
        <v>143.96305955739601</v>
      </c>
      <c r="J1344" s="349">
        <f>Table1[[#This Row],[Embellishment Area (m2)]]*Table1[[#This Row],[Construction Unit Rate ($/m)]]*Table1[[#This Row],[Embellishment Area Factor]]</f>
        <v>131528.88924803733</v>
      </c>
      <c r="K1344" s="263">
        <v>0</v>
      </c>
      <c r="L1344" s="354">
        <v>39.027494808321961</v>
      </c>
      <c r="M1344" s="101">
        <f>Table1[[#This Row],[Size of land (m2)]]*Table1[[#This Row],[Land Unit Rate ($/m2)]]</f>
        <v>0</v>
      </c>
      <c r="N1344" s="261">
        <v>2021</v>
      </c>
      <c r="O1344" s="219">
        <f>ROUND(IF(Table1[[#This Row],[Valuation Year]]=2016,(Table1[[#This Row],[Total Construction Cost ($)]]+Table1[[#This Row],[Land Value]])*('General Input Sheet'!$G$38/'General Input Sheet'!$G$43),Table1[[#This Row],[Total Construction Cost ($)]]+Table1[[#This Row],[Land Value]]),0)</f>
        <v>131529</v>
      </c>
      <c r="P1344" s="139" t="str" cm="1">
        <f t="array" ref="P1344">_xlfn.IFS(Table1[[#This Row],[Asset Class]]&lt;&gt;"Local","y",P$11=$E1344,"y",Table1[[#This Row],[Asset Class]]="Local","")</f>
        <v/>
      </c>
      <c r="Q1344" s="99" t="str" cm="1">
        <f t="array" ref="Q1344">_xlfn.IFS(Table1[[#This Row],[Asset Class]]&lt;&gt;"Local","y",Q$11=$E1344,"y",Table1[[#This Row],[Asset Class]]="Local","")</f>
        <v/>
      </c>
      <c r="R1344" s="99" t="str" cm="1">
        <f t="array" ref="R1344">_xlfn.IFS(Table1[[#This Row],[Asset Class]]&lt;&gt;"Local","y",R$11=$E1344,"y",Table1[[#This Row],[Asset Class]]="Local","")</f>
        <v>y</v>
      </c>
      <c r="S1344" s="358" t="str" cm="1">
        <f t="array" ref="S1344">_xlfn.IFS(Table1[[#This Row],[Asset Class]]&lt;&gt;"Local","y",S$11=$E1344,"y",Table1[[#This Row],[Asset Class]]="Local","")</f>
        <v/>
      </c>
      <c r="U1344" s="109" t="str">
        <f>IF(Table1[[#This Row],[Asset Class]]&lt;&gt;"Local",0.25,IF(P1344="y",1,""))</f>
        <v/>
      </c>
      <c r="V1344" s="435" t="str">
        <f>IF(Table1[[#This Row],[Asset Class]]&lt;&gt;"Local",0.25,IF(Q1344="y",1,""))</f>
        <v/>
      </c>
      <c r="W1344" s="435">
        <f>IF(Table1[[#This Row],[Asset Class]]&lt;&gt;"Local",0.25,IF(R1344="y",1,""))</f>
        <v>1</v>
      </c>
      <c r="X1344" s="435" t="str">
        <f>IF(Table1[[#This Row],[Asset Class]]&lt;&gt;"Local",0.25,IF(S1344="y",1,""))</f>
        <v/>
      </c>
      <c r="Y1344" s="109">
        <f t="shared" si="121"/>
        <v>1</v>
      </c>
      <c r="AA1344" s="274" t="str">
        <f t="shared" si="122"/>
        <v/>
      </c>
      <c r="AB1344" s="275" t="str">
        <f t="shared" si="123"/>
        <v/>
      </c>
      <c r="AC1344" s="275">
        <f t="shared" si="124"/>
        <v>131529</v>
      </c>
      <c r="AD1344" s="275" t="str">
        <f t="shared" si="125"/>
        <v/>
      </c>
      <c r="AE1344" s="276">
        <f t="shared" si="126"/>
        <v>131529</v>
      </c>
    </row>
    <row r="1345" spans="2:31">
      <c r="B1345" s="227" t="s">
        <v>2289</v>
      </c>
      <c r="C1345" s="228" t="s">
        <v>2290</v>
      </c>
      <c r="D1345" s="228" t="s">
        <v>105</v>
      </c>
      <c r="E1345" s="228" t="s">
        <v>101</v>
      </c>
      <c r="F1345" s="258" t="s">
        <v>130</v>
      </c>
      <c r="G1345" s="374">
        <v>0.5</v>
      </c>
      <c r="H1345" s="377">
        <v>47132.312186124909</v>
      </c>
      <c r="I1345" s="382">
        <v>452.87898632773505</v>
      </c>
      <c r="J1345" s="349">
        <f>Table1[[#This Row],[Embellishment Area (m2)]]*Table1[[#This Row],[Construction Unit Rate ($/m)]]*Table1[[#This Row],[Embellishment Area Factor]]</f>
        <v>10672616.883067301</v>
      </c>
      <c r="K1345" s="263">
        <v>0</v>
      </c>
      <c r="L1345" s="354">
        <v>140.14546069071523</v>
      </c>
      <c r="M1345" s="101">
        <f>Table1[[#This Row],[Size of land (m2)]]*Table1[[#This Row],[Land Unit Rate ($/m2)]]</f>
        <v>0</v>
      </c>
      <c r="N1345" s="261">
        <v>2021</v>
      </c>
      <c r="O1345" s="219">
        <f>ROUND(IF(Table1[[#This Row],[Valuation Year]]=2016,(Table1[[#This Row],[Total Construction Cost ($)]]+Table1[[#This Row],[Land Value]])*('General Input Sheet'!$G$38/'General Input Sheet'!$G$43),Table1[[#This Row],[Total Construction Cost ($)]]+Table1[[#This Row],[Land Value]]),0)</f>
        <v>10672617</v>
      </c>
      <c r="P1345" s="139" t="str" cm="1">
        <f t="array" ref="P1345">_xlfn.IFS(Table1[[#This Row],[Asset Class]]&lt;&gt;"Local","y",P$11=$E1345,"y",Table1[[#This Row],[Asset Class]]="Local","")</f>
        <v>y</v>
      </c>
      <c r="Q1345" s="99" t="str" cm="1">
        <f t="array" ref="Q1345">_xlfn.IFS(Table1[[#This Row],[Asset Class]]&lt;&gt;"Local","y",Q$11=$E1345,"y",Table1[[#This Row],[Asset Class]]="Local","")</f>
        <v>y</v>
      </c>
      <c r="R1345" s="99" t="str" cm="1">
        <f t="array" ref="R1345">_xlfn.IFS(Table1[[#This Row],[Asset Class]]&lt;&gt;"Local","y",R$11=$E1345,"y",Table1[[#This Row],[Asset Class]]="Local","")</f>
        <v>y</v>
      </c>
      <c r="S1345" s="358" t="str" cm="1">
        <f t="array" ref="S1345">_xlfn.IFS(Table1[[#This Row],[Asset Class]]&lt;&gt;"Local","y",S$11=$E1345,"y",Table1[[#This Row],[Asset Class]]="Local","")</f>
        <v>y</v>
      </c>
      <c r="U1345" s="109">
        <f>IF(Table1[[#This Row],[Asset Class]]&lt;&gt;"Local",0.25,IF(P1345="y",1,""))</f>
        <v>0.25</v>
      </c>
      <c r="V1345" s="435">
        <f>IF(Table1[[#This Row],[Asset Class]]&lt;&gt;"Local",0.25,IF(Q1345="y",1,""))</f>
        <v>0.25</v>
      </c>
      <c r="W1345" s="435">
        <f>IF(Table1[[#This Row],[Asset Class]]&lt;&gt;"Local",0.25,IF(R1345="y",1,""))</f>
        <v>0.25</v>
      </c>
      <c r="X1345" s="435">
        <f>IF(Table1[[#This Row],[Asset Class]]&lt;&gt;"Local",0.25,IF(S1345="y",1,""))</f>
        <v>0.25</v>
      </c>
      <c r="Y1345" s="109">
        <f t="shared" si="121"/>
        <v>1</v>
      </c>
      <c r="AA1345" s="274">
        <f t="shared" si="122"/>
        <v>2668154.25</v>
      </c>
      <c r="AB1345" s="275">
        <f t="shared" si="123"/>
        <v>2668154.25</v>
      </c>
      <c r="AC1345" s="275">
        <f t="shared" si="124"/>
        <v>2668154.25</v>
      </c>
      <c r="AD1345" s="275">
        <f t="shared" si="125"/>
        <v>2668154.25</v>
      </c>
      <c r="AE1345" s="276">
        <f t="shared" si="126"/>
        <v>10672617</v>
      </c>
    </row>
    <row r="1346" spans="2:31">
      <c r="B1346" s="227" t="s">
        <v>2289</v>
      </c>
      <c r="C1346" s="228" t="s">
        <v>2291</v>
      </c>
      <c r="D1346" s="228" t="s">
        <v>105</v>
      </c>
      <c r="E1346" s="228" t="s">
        <v>101</v>
      </c>
      <c r="F1346" s="258" t="s">
        <v>130</v>
      </c>
      <c r="G1346" s="374">
        <v>0.5</v>
      </c>
      <c r="H1346" s="377">
        <v>46522.729454270688</v>
      </c>
      <c r="I1346" s="382">
        <v>452.87898632773505</v>
      </c>
      <c r="J1346" s="349">
        <f>Table1[[#This Row],[Embellishment Area (m2)]]*Table1[[#This Row],[Construction Unit Rate ($/m)]]*Table1[[#This Row],[Embellishment Area Factor]]</f>
        <v>10534583.278224785</v>
      </c>
      <c r="K1346" s="263">
        <v>0</v>
      </c>
      <c r="L1346" s="354">
        <v>140.14546069071523</v>
      </c>
      <c r="M1346" s="101">
        <f>Table1[[#This Row],[Size of land (m2)]]*Table1[[#This Row],[Land Unit Rate ($/m2)]]</f>
        <v>0</v>
      </c>
      <c r="N1346" s="261">
        <v>2021</v>
      </c>
      <c r="O1346" s="219">
        <f>ROUND(IF(Table1[[#This Row],[Valuation Year]]=2016,(Table1[[#This Row],[Total Construction Cost ($)]]+Table1[[#This Row],[Land Value]])*('General Input Sheet'!$G$38/'General Input Sheet'!$G$43),Table1[[#This Row],[Total Construction Cost ($)]]+Table1[[#This Row],[Land Value]]),0)</f>
        <v>10534583</v>
      </c>
      <c r="P1346" s="139" t="str" cm="1">
        <f t="array" ref="P1346">_xlfn.IFS(Table1[[#This Row],[Asset Class]]&lt;&gt;"Local","y",P$11=$E1346,"y",Table1[[#This Row],[Asset Class]]="Local","")</f>
        <v>y</v>
      </c>
      <c r="Q1346" s="99" t="str" cm="1">
        <f t="array" ref="Q1346">_xlfn.IFS(Table1[[#This Row],[Asset Class]]&lt;&gt;"Local","y",Q$11=$E1346,"y",Table1[[#This Row],[Asset Class]]="Local","")</f>
        <v>y</v>
      </c>
      <c r="R1346" s="99" t="str" cm="1">
        <f t="array" ref="R1346">_xlfn.IFS(Table1[[#This Row],[Asset Class]]&lt;&gt;"Local","y",R$11=$E1346,"y",Table1[[#This Row],[Asset Class]]="Local","")</f>
        <v>y</v>
      </c>
      <c r="S1346" s="358" t="str" cm="1">
        <f t="array" ref="S1346">_xlfn.IFS(Table1[[#This Row],[Asset Class]]&lt;&gt;"Local","y",S$11=$E1346,"y",Table1[[#This Row],[Asset Class]]="Local","")</f>
        <v>y</v>
      </c>
      <c r="U1346" s="109">
        <f>IF(Table1[[#This Row],[Asset Class]]&lt;&gt;"Local",0.25,IF(P1346="y",1,""))</f>
        <v>0.25</v>
      </c>
      <c r="V1346" s="435">
        <f>IF(Table1[[#This Row],[Asset Class]]&lt;&gt;"Local",0.25,IF(Q1346="y",1,""))</f>
        <v>0.25</v>
      </c>
      <c r="W1346" s="435">
        <f>IF(Table1[[#This Row],[Asset Class]]&lt;&gt;"Local",0.25,IF(R1346="y",1,""))</f>
        <v>0.25</v>
      </c>
      <c r="X1346" s="435">
        <f>IF(Table1[[#This Row],[Asset Class]]&lt;&gt;"Local",0.25,IF(S1346="y",1,""))</f>
        <v>0.25</v>
      </c>
      <c r="Y1346" s="109">
        <f t="shared" si="121"/>
        <v>1</v>
      </c>
      <c r="AA1346" s="274">
        <f t="shared" si="122"/>
        <v>2633645.75</v>
      </c>
      <c r="AB1346" s="275">
        <f t="shared" si="123"/>
        <v>2633645.75</v>
      </c>
      <c r="AC1346" s="275">
        <f t="shared" si="124"/>
        <v>2633645.75</v>
      </c>
      <c r="AD1346" s="275">
        <f t="shared" si="125"/>
        <v>2633645.75</v>
      </c>
      <c r="AE1346" s="276">
        <f t="shared" si="126"/>
        <v>10534583</v>
      </c>
    </row>
    <row r="1347" spans="2:31">
      <c r="B1347" s="227" t="s">
        <v>2292</v>
      </c>
      <c r="C1347" s="228" t="s">
        <v>2293</v>
      </c>
      <c r="D1347" s="228" t="s">
        <v>110</v>
      </c>
      <c r="E1347" s="228" t="s">
        <v>101</v>
      </c>
      <c r="F1347" s="258" t="s">
        <v>102</v>
      </c>
      <c r="G1347" s="374">
        <v>0.5</v>
      </c>
      <c r="H1347" s="377">
        <v>2656.2877481090413</v>
      </c>
      <c r="I1347" s="382">
        <v>143.96305955739601</v>
      </c>
      <c r="J1347" s="349">
        <f>Table1[[#This Row],[Embellishment Area (m2)]]*Table1[[#This Row],[Construction Unit Rate ($/m)]]*Table1[[#This Row],[Embellishment Area Factor]]</f>
        <v>191203.65564130162</v>
      </c>
      <c r="K1347" s="263">
        <v>0</v>
      </c>
      <c r="L1347" s="354">
        <v>39.027494808321961</v>
      </c>
      <c r="M1347" s="101">
        <f>Table1[[#This Row],[Size of land (m2)]]*Table1[[#This Row],[Land Unit Rate ($/m2)]]</f>
        <v>0</v>
      </c>
      <c r="N1347" s="261">
        <v>2021</v>
      </c>
      <c r="O1347" s="219">
        <f>ROUND(IF(Table1[[#This Row],[Valuation Year]]=2016,(Table1[[#This Row],[Total Construction Cost ($)]]+Table1[[#This Row],[Land Value]])*('General Input Sheet'!$G$38/'General Input Sheet'!$G$43),Table1[[#This Row],[Total Construction Cost ($)]]+Table1[[#This Row],[Land Value]]),0)</f>
        <v>191204</v>
      </c>
      <c r="P1347" s="139" t="str" cm="1">
        <f t="array" ref="P1347">_xlfn.IFS(Table1[[#This Row],[Asset Class]]&lt;&gt;"Local","y",P$11=$E1347,"y",Table1[[#This Row],[Asset Class]]="Local","")</f>
        <v/>
      </c>
      <c r="Q1347" s="99" t="str" cm="1">
        <f t="array" ref="Q1347">_xlfn.IFS(Table1[[#This Row],[Asset Class]]&lt;&gt;"Local","y",Q$11=$E1347,"y",Table1[[#This Row],[Asset Class]]="Local","")</f>
        <v/>
      </c>
      <c r="R1347" s="99" t="str" cm="1">
        <f t="array" ref="R1347">_xlfn.IFS(Table1[[#This Row],[Asset Class]]&lt;&gt;"Local","y",R$11=$E1347,"y",Table1[[#This Row],[Asset Class]]="Local","")</f>
        <v>y</v>
      </c>
      <c r="S1347" s="358" t="str" cm="1">
        <f t="array" ref="S1347">_xlfn.IFS(Table1[[#This Row],[Asset Class]]&lt;&gt;"Local","y",S$11=$E1347,"y",Table1[[#This Row],[Asset Class]]="Local","")</f>
        <v/>
      </c>
      <c r="U1347" s="109" t="str">
        <f>IF(Table1[[#This Row],[Asset Class]]&lt;&gt;"Local",0.25,IF(P1347="y",1,""))</f>
        <v/>
      </c>
      <c r="V1347" s="435" t="str">
        <f>IF(Table1[[#This Row],[Asset Class]]&lt;&gt;"Local",0.25,IF(Q1347="y",1,""))</f>
        <v/>
      </c>
      <c r="W1347" s="435">
        <f>IF(Table1[[#This Row],[Asset Class]]&lt;&gt;"Local",0.25,IF(R1347="y",1,""))</f>
        <v>1</v>
      </c>
      <c r="X1347" s="435" t="str">
        <f>IF(Table1[[#This Row],[Asset Class]]&lt;&gt;"Local",0.25,IF(S1347="y",1,""))</f>
        <v/>
      </c>
      <c r="Y1347" s="109">
        <f t="shared" si="121"/>
        <v>1</v>
      </c>
      <c r="AA1347" s="274" t="str">
        <f t="shared" si="122"/>
        <v/>
      </c>
      <c r="AB1347" s="275" t="str">
        <f t="shared" si="123"/>
        <v/>
      </c>
      <c r="AC1347" s="275">
        <f t="shared" si="124"/>
        <v>191204</v>
      </c>
      <c r="AD1347" s="275" t="str">
        <f t="shared" si="125"/>
        <v/>
      </c>
      <c r="AE1347" s="276">
        <f t="shared" si="126"/>
        <v>191204</v>
      </c>
    </row>
    <row r="1348" spans="2:31">
      <c r="B1348" s="227" t="s">
        <v>2294</v>
      </c>
      <c r="C1348" s="228" t="s">
        <v>2295</v>
      </c>
      <c r="D1348" s="228" t="s">
        <v>110</v>
      </c>
      <c r="E1348" s="228" t="s">
        <v>106</v>
      </c>
      <c r="F1348" s="258" t="s">
        <v>102</v>
      </c>
      <c r="G1348" s="374">
        <v>0.5</v>
      </c>
      <c r="H1348" s="377">
        <v>3581.4419822770474</v>
      </c>
      <c r="I1348" s="382">
        <v>111.62041035606889</v>
      </c>
      <c r="J1348" s="349">
        <f>Table1[[#This Row],[Embellishment Area (m2)]]*Table1[[#This Row],[Construction Unit Rate ($/m)]]*Table1[[#This Row],[Embellishment Area Factor]]</f>
        <v>199881.01186410841</v>
      </c>
      <c r="K1348" s="263">
        <v>7162.8839645540947</v>
      </c>
      <c r="L1348" s="354">
        <v>66.125722619436161</v>
      </c>
      <c r="M1348" s="101">
        <f>Table1[[#This Row],[Size of land (m2)]]*Table1[[#This Row],[Land Unit Rate ($/m2)]]</f>
        <v>473650.87819531129</v>
      </c>
      <c r="N1348" s="261">
        <v>2021</v>
      </c>
      <c r="O1348" s="219">
        <f>ROUND(IF(Table1[[#This Row],[Valuation Year]]=2016,(Table1[[#This Row],[Total Construction Cost ($)]]+Table1[[#This Row],[Land Value]])*('General Input Sheet'!$G$38/'General Input Sheet'!$G$43),Table1[[#This Row],[Total Construction Cost ($)]]+Table1[[#This Row],[Land Value]]),0)</f>
        <v>673532</v>
      </c>
      <c r="P1348" s="139" t="str" cm="1">
        <f t="array" ref="P1348">_xlfn.IFS(Table1[[#This Row],[Asset Class]]&lt;&gt;"Local","y",P$11=$E1348,"y",Table1[[#This Row],[Asset Class]]="Local","")</f>
        <v>y</v>
      </c>
      <c r="Q1348" s="99" t="str" cm="1">
        <f t="array" ref="Q1348">_xlfn.IFS(Table1[[#This Row],[Asset Class]]&lt;&gt;"Local","y",Q$11=$E1348,"y",Table1[[#This Row],[Asset Class]]="Local","")</f>
        <v/>
      </c>
      <c r="R1348" s="99" t="str" cm="1">
        <f t="array" ref="R1348">_xlfn.IFS(Table1[[#This Row],[Asset Class]]&lt;&gt;"Local","y",R$11=$E1348,"y",Table1[[#This Row],[Asset Class]]="Local","")</f>
        <v/>
      </c>
      <c r="S1348" s="358" t="str" cm="1">
        <f t="array" ref="S1348">_xlfn.IFS(Table1[[#This Row],[Asset Class]]&lt;&gt;"Local","y",S$11=$E1348,"y",Table1[[#This Row],[Asset Class]]="Local","")</f>
        <v/>
      </c>
      <c r="U1348" s="109">
        <f>IF(Table1[[#This Row],[Asset Class]]&lt;&gt;"Local",0.25,IF(P1348="y",1,""))</f>
        <v>1</v>
      </c>
      <c r="V1348" s="435" t="str">
        <f>IF(Table1[[#This Row],[Asset Class]]&lt;&gt;"Local",0.25,IF(Q1348="y",1,""))</f>
        <v/>
      </c>
      <c r="W1348" s="435" t="str">
        <f>IF(Table1[[#This Row],[Asset Class]]&lt;&gt;"Local",0.25,IF(R1348="y",1,""))</f>
        <v/>
      </c>
      <c r="X1348" s="435" t="str">
        <f>IF(Table1[[#This Row],[Asset Class]]&lt;&gt;"Local",0.25,IF(S1348="y",1,""))</f>
        <v/>
      </c>
      <c r="Y1348" s="109">
        <f t="shared" si="121"/>
        <v>1</v>
      </c>
      <c r="AA1348" s="274">
        <f t="shared" si="122"/>
        <v>673532</v>
      </c>
      <c r="AB1348" s="275" t="str">
        <f t="shared" si="123"/>
        <v/>
      </c>
      <c r="AC1348" s="275" t="str">
        <f t="shared" si="124"/>
        <v/>
      </c>
      <c r="AD1348" s="275" t="str">
        <f t="shared" si="125"/>
        <v/>
      </c>
      <c r="AE1348" s="276">
        <f t="shared" si="126"/>
        <v>673532</v>
      </c>
    </row>
    <row r="1349" spans="2:31">
      <c r="B1349" s="227" t="s">
        <v>2296</v>
      </c>
      <c r="C1349" s="228" t="s">
        <v>2297</v>
      </c>
      <c r="D1349" s="228" t="s">
        <v>105</v>
      </c>
      <c r="E1349" s="228" t="s">
        <v>106</v>
      </c>
      <c r="F1349" s="258" t="s">
        <v>107</v>
      </c>
      <c r="G1349" s="374">
        <v>0.5</v>
      </c>
      <c r="H1349" s="377">
        <v>55772.043028693952</v>
      </c>
      <c r="I1349" s="382">
        <v>295.91815694928124</v>
      </c>
      <c r="J1349" s="349">
        <f>Table1[[#This Row],[Embellishment Area (m2)]]*Table1[[#This Row],[Construction Unit Rate ($/m)]]*Table1[[#This Row],[Embellishment Area Factor]]</f>
        <v>8251980.0911735613</v>
      </c>
      <c r="K1349" s="263">
        <v>0</v>
      </c>
      <c r="L1349" s="354">
        <v>157.26221918381682</v>
      </c>
      <c r="M1349" s="101">
        <f>Table1[[#This Row],[Size of land (m2)]]*Table1[[#This Row],[Land Unit Rate ($/m2)]]</f>
        <v>0</v>
      </c>
      <c r="N1349" s="261">
        <v>2021</v>
      </c>
      <c r="O1349" s="219">
        <f>ROUND(IF(Table1[[#This Row],[Valuation Year]]=2016,(Table1[[#This Row],[Total Construction Cost ($)]]+Table1[[#This Row],[Land Value]])*('General Input Sheet'!$G$38/'General Input Sheet'!$G$43),Table1[[#This Row],[Total Construction Cost ($)]]+Table1[[#This Row],[Land Value]]),0)</f>
        <v>8251980</v>
      </c>
      <c r="P1349" s="139" t="str" cm="1">
        <f t="array" ref="P1349">_xlfn.IFS(Table1[[#This Row],[Asset Class]]&lt;&gt;"Local","y",P$11=$E1349,"y",Table1[[#This Row],[Asset Class]]="Local","")</f>
        <v>y</v>
      </c>
      <c r="Q1349" s="99" t="str" cm="1">
        <f t="array" ref="Q1349">_xlfn.IFS(Table1[[#This Row],[Asset Class]]&lt;&gt;"Local","y",Q$11=$E1349,"y",Table1[[#This Row],[Asset Class]]="Local","")</f>
        <v>y</v>
      </c>
      <c r="R1349" s="99" t="str" cm="1">
        <f t="array" ref="R1349">_xlfn.IFS(Table1[[#This Row],[Asset Class]]&lt;&gt;"Local","y",R$11=$E1349,"y",Table1[[#This Row],[Asset Class]]="Local","")</f>
        <v>y</v>
      </c>
      <c r="S1349" s="358" t="str" cm="1">
        <f t="array" ref="S1349">_xlfn.IFS(Table1[[#This Row],[Asset Class]]&lt;&gt;"Local","y",S$11=$E1349,"y",Table1[[#This Row],[Asset Class]]="Local","")</f>
        <v>y</v>
      </c>
      <c r="U1349" s="109">
        <f>IF(Table1[[#This Row],[Asset Class]]&lt;&gt;"Local",0.25,IF(P1349="y",1,""))</f>
        <v>0.25</v>
      </c>
      <c r="V1349" s="435">
        <f>IF(Table1[[#This Row],[Asset Class]]&lt;&gt;"Local",0.25,IF(Q1349="y",1,""))</f>
        <v>0.25</v>
      </c>
      <c r="W1349" s="435">
        <f>IF(Table1[[#This Row],[Asset Class]]&lt;&gt;"Local",0.25,IF(R1349="y",1,""))</f>
        <v>0.25</v>
      </c>
      <c r="X1349" s="435">
        <f>IF(Table1[[#This Row],[Asset Class]]&lt;&gt;"Local",0.25,IF(S1349="y",1,""))</f>
        <v>0.25</v>
      </c>
      <c r="Y1349" s="109">
        <f t="shared" si="121"/>
        <v>1</v>
      </c>
      <c r="AA1349" s="274">
        <f t="shared" si="122"/>
        <v>2062995</v>
      </c>
      <c r="AB1349" s="275">
        <f t="shared" si="123"/>
        <v>2062995</v>
      </c>
      <c r="AC1349" s="275">
        <f t="shared" si="124"/>
        <v>2062995</v>
      </c>
      <c r="AD1349" s="275">
        <f t="shared" si="125"/>
        <v>2062995</v>
      </c>
      <c r="AE1349" s="276">
        <f t="shared" si="126"/>
        <v>8251980</v>
      </c>
    </row>
    <row r="1350" spans="2:31">
      <c r="B1350" s="227" t="s">
        <v>2298</v>
      </c>
      <c r="C1350" s="228" t="s">
        <v>2299</v>
      </c>
      <c r="D1350" s="228" t="s">
        <v>110</v>
      </c>
      <c r="E1350" s="228" t="s">
        <v>106</v>
      </c>
      <c r="F1350" s="258" t="s">
        <v>102</v>
      </c>
      <c r="G1350" s="374">
        <v>0.5</v>
      </c>
      <c r="H1350" s="377">
        <v>8620.97226737858</v>
      </c>
      <c r="I1350" s="382">
        <v>111.62041035606889</v>
      </c>
      <c r="J1350" s="349">
        <f>Table1[[#This Row],[Embellishment Area (m2)]]*Table1[[#This Row],[Construction Unit Rate ($/m)]]*Table1[[#This Row],[Embellishment Area Factor]]</f>
        <v>481138.23107654339</v>
      </c>
      <c r="K1350" s="263">
        <v>0</v>
      </c>
      <c r="L1350" s="354">
        <v>66.125722619436161</v>
      </c>
      <c r="M1350" s="101">
        <f>Table1[[#This Row],[Size of land (m2)]]*Table1[[#This Row],[Land Unit Rate ($/m2)]]</f>
        <v>0</v>
      </c>
      <c r="N1350" s="261">
        <v>2021</v>
      </c>
      <c r="O1350" s="219">
        <f>ROUND(IF(Table1[[#This Row],[Valuation Year]]=2016,(Table1[[#This Row],[Total Construction Cost ($)]]+Table1[[#This Row],[Land Value]])*('General Input Sheet'!$G$38/'General Input Sheet'!$G$43),Table1[[#This Row],[Total Construction Cost ($)]]+Table1[[#This Row],[Land Value]]),0)</f>
        <v>481138</v>
      </c>
      <c r="P1350" s="139" t="str" cm="1">
        <f t="array" ref="P1350">_xlfn.IFS(Table1[[#This Row],[Asset Class]]&lt;&gt;"Local","y",P$11=$E1350,"y",Table1[[#This Row],[Asset Class]]="Local","")</f>
        <v>y</v>
      </c>
      <c r="Q1350" s="99" t="str" cm="1">
        <f t="array" ref="Q1350">_xlfn.IFS(Table1[[#This Row],[Asset Class]]&lt;&gt;"Local","y",Q$11=$E1350,"y",Table1[[#This Row],[Asset Class]]="Local","")</f>
        <v/>
      </c>
      <c r="R1350" s="99" t="str" cm="1">
        <f t="array" ref="R1350">_xlfn.IFS(Table1[[#This Row],[Asset Class]]&lt;&gt;"Local","y",R$11=$E1350,"y",Table1[[#This Row],[Asset Class]]="Local","")</f>
        <v/>
      </c>
      <c r="S1350" s="358" t="str" cm="1">
        <f t="array" ref="S1350">_xlfn.IFS(Table1[[#This Row],[Asset Class]]&lt;&gt;"Local","y",S$11=$E1350,"y",Table1[[#This Row],[Asset Class]]="Local","")</f>
        <v/>
      </c>
      <c r="U1350" s="109">
        <f>IF(Table1[[#This Row],[Asset Class]]&lt;&gt;"Local",0.25,IF(P1350="y",1,""))</f>
        <v>1</v>
      </c>
      <c r="V1350" s="435" t="str">
        <f>IF(Table1[[#This Row],[Asset Class]]&lt;&gt;"Local",0.25,IF(Q1350="y",1,""))</f>
        <v/>
      </c>
      <c r="W1350" s="435" t="str">
        <f>IF(Table1[[#This Row],[Asset Class]]&lt;&gt;"Local",0.25,IF(R1350="y",1,""))</f>
        <v/>
      </c>
      <c r="X1350" s="435" t="str">
        <f>IF(Table1[[#This Row],[Asset Class]]&lt;&gt;"Local",0.25,IF(S1350="y",1,""))</f>
        <v/>
      </c>
      <c r="Y1350" s="109">
        <f t="shared" si="121"/>
        <v>1</v>
      </c>
      <c r="AA1350" s="274">
        <f t="shared" si="122"/>
        <v>481138</v>
      </c>
      <c r="AB1350" s="275" t="str">
        <f t="shared" si="123"/>
        <v/>
      </c>
      <c r="AC1350" s="275" t="str">
        <f t="shared" si="124"/>
        <v/>
      </c>
      <c r="AD1350" s="275" t="str">
        <f t="shared" si="125"/>
        <v/>
      </c>
      <c r="AE1350" s="276">
        <f t="shared" si="126"/>
        <v>481138</v>
      </c>
    </row>
    <row r="1351" spans="2:31">
      <c r="B1351" s="227" t="s">
        <v>2296</v>
      </c>
      <c r="C1351" s="228" t="s">
        <v>2300</v>
      </c>
      <c r="D1351" s="228" t="s">
        <v>105</v>
      </c>
      <c r="E1351" s="228" t="s">
        <v>106</v>
      </c>
      <c r="F1351" s="258" t="s">
        <v>107</v>
      </c>
      <c r="G1351" s="374">
        <v>0.5</v>
      </c>
      <c r="H1351" s="377">
        <v>5518.1426666452198</v>
      </c>
      <c r="I1351" s="382">
        <v>295.91815694928124</v>
      </c>
      <c r="J1351" s="349">
        <f>Table1[[#This Row],[Embellishment Area (m2)]]*Table1[[#This Row],[Construction Unit Rate ($/m)]]*Table1[[#This Row],[Embellishment Area Factor]]</f>
        <v>816459.30384842271</v>
      </c>
      <c r="K1351" s="263">
        <v>0</v>
      </c>
      <c r="L1351" s="354">
        <v>157.26221918381682</v>
      </c>
      <c r="M1351" s="101">
        <f>Table1[[#This Row],[Size of land (m2)]]*Table1[[#This Row],[Land Unit Rate ($/m2)]]</f>
        <v>0</v>
      </c>
      <c r="N1351" s="261">
        <v>2021</v>
      </c>
      <c r="O1351" s="219">
        <f>ROUND(IF(Table1[[#This Row],[Valuation Year]]=2016,(Table1[[#This Row],[Total Construction Cost ($)]]+Table1[[#This Row],[Land Value]])*('General Input Sheet'!$G$38/'General Input Sheet'!$G$43),Table1[[#This Row],[Total Construction Cost ($)]]+Table1[[#This Row],[Land Value]]),0)</f>
        <v>816459</v>
      </c>
      <c r="P1351" s="139" t="str" cm="1">
        <f t="array" ref="P1351">_xlfn.IFS(Table1[[#This Row],[Asset Class]]&lt;&gt;"Local","y",P$11=$E1351,"y",Table1[[#This Row],[Asset Class]]="Local","")</f>
        <v>y</v>
      </c>
      <c r="Q1351" s="99" t="str" cm="1">
        <f t="array" ref="Q1351">_xlfn.IFS(Table1[[#This Row],[Asset Class]]&lt;&gt;"Local","y",Q$11=$E1351,"y",Table1[[#This Row],[Asset Class]]="Local","")</f>
        <v>y</v>
      </c>
      <c r="R1351" s="99" t="str" cm="1">
        <f t="array" ref="R1351">_xlfn.IFS(Table1[[#This Row],[Asset Class]]&lt;&gt;"Local","y",R$11=$E1351,"y",Table1[[#This Row],[Asset Class]]="Local","")</f>
        <v>y</v>
      </c>
      <c r="S1351" s="358" t="str" cm="1">
        <f t="array" ref="S1351">_xlfn.IFS(Table1[[#This Row],[Asset Class]]&lt;&gt;"Local","y",S$11=$E1351,"y",Table1[[#This Row],[Asset Class]]="Local","")</f>
        <v>y</v>
      </c>
      <c r="U1351" s="109">
        <f>IF(Table1[[#This Row],[Asset Class]]&lt;&gt;"Local",0.25,IF(P1351="y",1,""))</f>
        <v>0.25</v>
      </c>
      <c r="V1351" s="435">
        <f>IF(Table1[[#This Row],[Asset Class]]&lt;&gt;"Local",0.25,IF(Q1351="y",1,""))</f>
        <v>0.25</v>
      </c>
      <c r="W1351" s="435">
        <f>IF(Table1[[#This Row],[Asset Class]]&lt;&gt;"Local",0.25,IF(R1351="y",1,""))</f>
        <v>0.25</v>
      </c>
      <c r="X1351" s="435">
        <f>IF(Table1[[#This Row],[Asset Class]]&lt;&gt;"Local",0.25,IF(S1351="y",1,""))</f>
        <v>0.25</v>
      </c>
      <c r="Y1351" s="109">
        <f t="shared" si="121"/>
        <v>1</v>
      </c>
      <c r="AA1351" s="274">
        <f t="shared" si="122"/>
        <v>204114.75</v>
      </c>
      <c r="AB1351" s="275">
        <f t="shared" si="123"/>
        <v>204114.75</v>
      </c>
      <c r="AC1351" s="275">
        <f t="shared" si="124"/>
        <v>204114.75</v>
      </c>
      <c r="AD1351" s="275">
        <f t="shared" si="125"/>
        <v>204114.75</v>
      </c>
      <c r="AE1351" s="276">
        <f t="shared" si="126"/>
        <v>816459</v>
      </c>
    </row>
    <row r="1352" spans="2:31">
      <c r="B1352" s="227" t="s">
        <v>2301</v>
      </c>
      <c r="C1352" s="228" t="s">
        <v>2302</v>
      </c>
      <c r="D1352" s="228" t="s">
        <v>105</v>
      </c>
      <c r="E1352" s="228" t="s">
        <v>106</v>
      </c>
      <c r="F1352" s="258" t="s">
        <v>107</v>
      </c>
      <c r="G1352" s="374">
        <v>0.5</v>
      </c>
      <c r="H1352" s="377">
        <v>35669.801360788486</v>
      </c>
      <c r="I1352" s="382">
        <v>295.91815694928124</v>
      </c>
      <c r="J1352" s="349">
        <f>Table1[[#This Row],[Embellishment Area (m2)]]*Table1[[#This Row],[Construction Unit Rate ($/m)]]*Table1[[#This Row],[Embellishment Area Factor]]</f>
        <v>5277670.9387157466</v>
      </c>
      <c r="K1352" s="263">
        <v>0</v>
      </c>
      <c r="L1352" s="354">
        <v>157.26221918381682</v>
      </c>
      <c r="M1352" s="101">
        <f>Table1[[#This Row],[Size of land (m2)]]*Table1[[#This Row],[Land Unit Rate ($/m2)]]</f>
        <v>0</v>
      </c>
      <c r="N1352" s="261">
        <v>2021</v>
      </c>
      <c r="O1352" s="219">
        <f>ROUND(IF(Table1[[#This Row],[Valuation Year]]=2016,(Table1[[#This Row],[Total Construction Cost ($)]]+Table1[[#This Row],[Land Value]])*('General Input Sheet'!$G$38/'General Input Sheet'!$G$43),Table1[[#This Row],[Total Construction Cost ($)]]+Table1[[#This Row],[Land Value]]),0)</f>
        <v>5277671</v>
      </c>
      <c r="P1352" s="139" t="str" cm="1">
        <f t="array" ref="P1352">_xlfn.IFS(Table1[[#This Row],[Asset Class]]&lt;&gt;"Local","y",P$11=$E1352,"y",Table1[[#This Row],[Asset Class]]="Local","")</f>
        <v>y</v>
      </c>
      <c r="Q1352" s="99" t="str" cm="1">
        <f t="array" ref="Q1352">_xlfn.IFS(Table1[[#This Row],[Asset Class]]&lt;&gt;"Local","y",Q$11=$E1352,"y",Table1[[#This Row],[Asset Class]]="Local","")</f>
        <v>y</v>
      </c>
      <c r="R1352" s="99" t="str" cm="1">
        <f t="array" ref="R1352">_xlfn.IFS(Table1[[#This Row],[Asset Class]]&lt;&gt;"Local","y",R$11=$E1352,"y",Table1[[#This Row],[Asset Class]]="Local","")</f>
        <v>y</v>
      </c>
      <c r="S1352" s="358" t="str" cm="1">
        <f t="array" ref="S1352">_xlfn.IFS(Table1[[#This Row],[Asset Class]]&lt;&gt;"Local","y",S$11=$E1352,"y",Table1[[#This Row],[Asset Class]]="Local","")</f>
        <v>y</v>
      </c>
      <c r="U1352" s="109">
        <f>IF(Table1[[#This Row],[Asset Class]]&lt;&gt;"Local",0.25,IF(P1352="y",1,""))</f>
        <v>0.25</v>
      </c>
      <c r="V1352" s="435">
        <f>IF(Table1[[#This Row],[Asset Class]]&lt;&gt;"Local",0.25,IF(Q1352="y",1,""))</f>
        <v>0.25</v>
      </c>
      <c r="W1352" s="435">
        <f>IF(Table1[[#This Row],[Asset Class]]&lt;&gt;"Local",0.25,IF(R1352="y",1,""))</f>
        <v>0.25</v>
      </c>
      <c r="X1352" s="435">
        <f>IF(Table1[[#This Row],[Asset Class]]&lt;&gt;"Local",0.25,IF(S1352="y",1,""))</f>
        <v>0.25</v>
      </c>
      <c r="Y1352" s="109">
        <f t="shared" si="121"/>
        <v>1</v>
      </c>
      <c r="AA1352" s="274">
        <f t="shared" si="122"/>
        <v>1319417.75</v>
      </c>
      <c r="AB1352" s="275">
        <f t="shared" si="123"/>
        <v>1319417.75</v>
      </c>
      <c r="AC1352" s="275">
        <f t="shared" si="124"/>
        <v>1319417.75</v>
      </c>
      <c r="AD1352" s="275">
        <f t="shared" si="125"/>
        <v>1319417.75</v>
      </c>
      <c r="AE1352" s="276">
        <f t="shared" si="126"/>
        <v>5277671</v>
      </c>
    </row>
    <row r="1353" spans="2:31">
      <c r="B1353" s="227" t="s">
        <v>2303</v>
      </c>
      <c r="C1353" s="228" t="s">
        <v>2304</v>
      </c>
      <c r="D1353" s="228" t="s">
        <v>110</v>
      </c>
      <c r="E1353" s="228" t="s">
        <v>106</v>
      </c>
      <c r="F1353" s="258" t="s">
        <v>102</v>
      </c>
      <c r="G1353" s="374">
        <v>0.5</v>
      </c>
      <c r="H1353" s="377">
        <v>5163.4980937062546</v>
      </c>
      <c r="I1353" s="382">
        <v>111.62041035606889</v>
      </c>
      <c r="J1353" s="349">
        <f>Table1[[#This Row],[Embellishment Area (m2)]]*Table1[[#This Row],[Construction Unit Rate ($/m)]]*Table1[[#This Row],[Embellishment Area Factor]]</f>
        <v>288175.88804613578</v>
      </c>
      <c r="K1353" s="263">
        <v>0</v>
      </c>
      <c r="L1353" s="354">
        <v>66.125722619436161</v>
      </c>
      <c r="M1353" s="101">
        <f>Table1[[#This Row],[Size of land (m2)]]*Table1[[#This Row],[Land Unit Rate ($/m2)]]</f>
        <v>0</v>
      </c>
      <c r="N1353" s="261">
        <v>2021</v>
      </c>
      <c r="O1353" s="219">
        <f>ROUND(IF(Table1[[#This Row],[Valuation Year]]=2016,(Table1[[#This Row],[Total Construction Cost ($)]]+Table1[[#This Row],[Land Value]])*('General Input Sheet'!$G$38/'General Input Sheet'!$G$43),Table1[[#This Row],[Total Construction Cost ($)]]+Table1[[#This Row],[Land Value]]),0)</f>
        <v>288176</v>
      </c>
      <c r="P1353" s="139" t="str" cm="1">
        <f t="array" ref="P1353">_xlfn.IFS(Table1[[#This Row],[Asset Class]]&lt;&gt;"Local","y",P$11=$E1353,"y",Table1[[#This Row],[Asset Class]]="Local","")</f>
        <v>y</v>
      </c>
      <c r="Q1353" s="99" t="str" cm="1">
        <f t="array" ref="Q1353">_xlfn.IFS(Table1[[#This Row],[Asset Class]]&lt;&gt;"Local","y",Q$11=$E1353,"y",Table1[[#This Row],[Asset Class]]="Local","")</f>
        <v/>
      </c>
      <c r="R1353" s="99" t="str" cm="1">
        <f t="array" ref="R1353">_xlfn.IFS(Table1[[#This Row],[Asset Class]]&lt;&gt;"Local","y",R$11=$E1353,"y",Table1[[#This Row],[Asset Class]]="Local","")</f>
        <v/>
      </c>
      <c r="S1353" s="358" t="str" cm="1">
        <f t="array" ref="S1353">_xlfn.IFS(Table1[[#This Row],[Asset Class]]&lt;&gt;"Local","y",S$11=$E1353,"y",Table1[[#This Row],[Asset Class]]="Local","")</f>
        <v/>
      </c>
      <c r="U1353" s="109">
        <f>IF(Table1[[#This Row],[Asset Class]]&lt;&gt;"Local",0.25,IF(P1353="y",1,""))</f>
        <v>1</v>
      </c>
      <c r="V1353" s="435" t="str">
        <f>IF(Table1[[#This Row],[Asset Class]]&lt;&gt;"Local",0.25,IF(Q1353="y",1,""))</f>
        <v/>
      </c>
      <c r="W1353" s="435" t="str">
        <f>IF(Table1[[#This Row],[Asset Class]]&lt;&gt;"Local",0.25,IF(R1353="y",1,""))</f>
        <v/>
      </c>
      <c r="X1353" s="435" t="str">
        <f>IF(Table1[[#This Row],[Asset Class]]&lt;&gt;"Local",0.25,IF(S1353="y",1,""))</f>
        <v/>
      </c>
      <c r="Y1353" s="109">
        <f t="shared" si="121"/>
        <v>1</v>
      </c>
      <c r="AA1353" s="274">
        <f t="shared" si="122"/>
        <v>288176</v>
      </c>
      <c r="AB1353" s="275" t="str">
        <f t="shared" si="123"/>
        <v/>
      </c>
      <c r="AC1353" s="275" t="str">
        <f t="shared" si="124"/>
        <v/>
      </c>
      <c r="AD1353" s="275" t="str">
        <f t="shared" si="125"/>
        <v/>
      </c>
      <c r="AE1353" s="276">
        <f t="shared" si="126"/>
        <v>288176</v>
      </c>
    </row>
    <row r="1354" spans="2:31">
      <c r="B1354" s="227" t="s">
        <v>2305</v>
      </c>
      <c r="C1354" s="228" t="s">
        <v>2306</v>
      </c>
      <c r="D1354" s="228" t="s">
        <v>110</v>
      </c>
      <c r="E1354" s="228" t="s">
        <v>106</v>
      </c>
      <c r="F1354" s="258" t="s">
        <v>102</v>
      </c>
      <c r="G1354" s="374">
        <v>0.5</v>
      </c>
      <c r="H1354" s="377">
        <v>713.03702506515197</v>
      </c>
      <c r="I1354" s="382">
        <v>111.62041035606889</v>
      </c>
      <c r="J1354" s="349">
        <f>Table1[[#This Row],[Embellishment Area (m2)]]*Table1[[#This Row],[Construction Unit Rate ($/m)]]*Table1[[#This Row],[Embellishment Area Factor]]</f>
        <v>39794.742668421422</v>
      </c>
      <c r="K1354" s="263">
        <v>1426.0740501303039</v>
      </c>
      <c r="L1354" s="354">
        <v>66.125722619436161</v>
      </c>
      <c r="M1354" s="101">
        <f>Table1[[#This Row],[Size of land (m2)]]*Table1[[#This Row],[Land Unit Rate ($/m2)]]</f>
        <v>94300.177073692379</v>
      </c>
      <c r="N1354" s="261">
        <v>2021</v>
      </c>
      <c r="O1354" s="219">
        <f>ROUND(IF(Table1[[#This Row],[Valuation Year]]=2016,(Table1[[#This Row],[Total Construction Cost ($)]]+Table1[[#This Row],[Land Value]])*('General Input Sheet'!$G$38/'General Input Sheet'!$G$43),Table1[[#This Row],[Total Construction Cost ($)]]+Table1[[#This Row],[Land Value]]),0)</f>
        <v>134095</v>
      </c>
      <c r="P1354" s="139" t="str" cm="1">
        <f t="array" ref="P1354">_xlfn.IFS(Table1[[#This Row],[Asset Class]]&lt;&gt;"Local","y",P$11=$E1354,"y",Table1[[#This Row],[Asset Class]]="Local","")</f>
        <v>y</v>
      </c>
      <c r="Q1354" s="99" t="str" cm="1">
        <f t="array" ref="Q1354">_xlfn.IFS(Table1[[#This Row],[Asset Class]]&lt;&gt;"Local","y",Q$11=$E1354,"y",Table1[[#This Row],[Asset Class]]="Local","")</f>
        <v/>
      </c>
      <c r="R1354" s="99" t="str" cm="1">
        <f t="array" ref="R1354">_xlfn.IFS(Table1[[#This Row],[Asset Class]]&lt;&gt;"Local","y",R$11=$E1354,"y",Table1[[#This Row],[Asset Class]]="Local","")</f>
        <v/>
      </c>
      <c r="S1354" s="358" t="str" cm="1">
        <f t="array" ref="S1354">_xlfn.IFS(Table1[[#This Row],[Asset Class]]&lt;&gt;"Local","y",S$11=$E1354,"y",Table1[[#This Row],[Asset Class]]="Local","")</f>
        <v/>
      </c>
      <c r="U1354" s="109">
        <f>IF(Table1[[#This Row],[Asset Class]]&lt;&gt;"Local",0.25,IF(P1354="y",1,""))</f>
        <v>1</v>
      </c>
      <c r="V1354" s="435" t="str">
        <f>IF(Table1[[#This Row],[Asset Class]]&lt;&gt;"Local",0.25,IF(Q1354="y",1,""))</f>
        <v/>
      </c>
      <c r="W1354" s="435" t="str">
        <f>IF(Table1[[#This Row],[Asset Class]]&lt;&gt;"Local",0.25,IF(R1354="y",1,""))</f>
        <v/>
      </c>
      <c r="X1354" s="435" t="str">
        <f>IF(Table1[[#This Row],[Asset Class]]&lt;&gt;"Local",0.25,IF(S1354="y",1,""))</f>
        <v/>
      </c>
      <c r="Y1354" s="109">
        <f t="shared" si="121"/>
        <v>1</v>
      </c>
      <c r="AA1354" s="274">
        <f t="shared" si="122"/>
        <v>134095</v>
      </c>
      <c r="AB1354" s="275" t="str">
        <f t="shared" si="123"/>
        <v/>
      </c>
      <c r="AC1354" s="275" t="str">
        <f t="shared" si="124"/>
        <v/>
      </c>
      <c r="AD1354" s="275" t="str">
        <f t="shared" si="125"/>
        <v/>
      </c>
      <c r="AE1354" s="276">
        <f t="shared" si="126"/>
        <v>134095</v>
      </c>
    </row>
    <row r="1355" spans="2:31">
      <c r="B1355" s="227" t="s">
        <v>2307</v>
      </c>
      <c r="C1355" s="228" t="s">
        <v>2308</v>
      </c>
      <c r="D1355" s="228" t="s">
        <v>110</v>
      </c>
      <c r="E1355" s="228" t="s">
        <v>106</v>
      </c>
      <c r="F1355" s="258" t="s">
        <v>107</v>
      </c>
      <c r="G1355" s="374">
        <v>0.5</v>
      </c>
      <c r="H1355" s="377">
        <v>7717.1821164834901</v>
      </c>
      <c r="I1355" s="382">
        <v>111.62041035606889</v>
      </c>
      <c r="J1355" s="349">
        <f>Table1[[#This Row],[Embellishment Area (m2)]]*Table1[[#This Row],[Construction Unit Rate ($/m)]]*Table1[[#This Row],[Embellishment Area Factor]]</f>
        <v>430697.51731720171</v>
      </c>
      <c r="K1355" s="263">
        <v>15434.36423296698</v>
      </c>
      <c r="L1355" s="354">
        <v>66.125722619436161</v>
      </c>
      <c r="M1355" s="101">
        <f>Table1[[#This Row],[Size of land (m2)]]*Table1[[#This Row],[Land Unit Rate ($/m2)]]</f>
        <v>1020608.4880765211</v>
      </c>
      <c r="N1355" s="261">
        <v>2021</v>
      </c>
      <c r="O1355" s="219">
        <f>ROUND(IF(Table1[[#This Row],[Valuation Year]]=2016,(Table1[[#This Row],[Total Construction Cost ($)]]+Table1[[#This Row],[Land Value]])*('General Input Sheet'!$G$38/'General Input Sheet'!$G$43),Table1[[#This Row],[Total Construction Cost ($)]]+Table1[[#This Row],[Land Value]]),0)</f>
        <v>1451306</v>
      </c>
      <c r="P1355" s="139" t="str" cm="1">
        <f t="array" ref="P1355">_xlfn.IFS(Table1[[#This Row],[Asset Class]]&lt;&gt;"Local","y",P$11=$E1355,"y",Table1[[#This Row],[Asset Class]]="Local","")</f>
        <v>y</v>
      </c>
      <c r="Q1355" s="99" t="str" cm="1">
        <f t="array" ref="Q1355">_xlfn.IFS(Table1[[#This Row],[Asset Class]]&lt;&gt;"Local","y",Q$11=$E1355,"y",Table1[[#This Row],[Asset Class]]="Local","")</f>
        <v/>
      </c>
      <c r="R1355" s="99" t="str" cm="1">
        <f t="array" ref="R1355">_xlfn.IFS(Table1[[#This Row],[Asset Class]]&lt;&gt;"Local","y",R$11=$E1355,"y",Table1[[#This Row],[Asset Class]]="Local","")</f>
        <v/>
      </c>
      <c r="S1355" s="358" t="str" cm="1">
        <f t="array" ref="S1355">_xlfn.IFS(Table1[[#This Row],[Asset Class]]&lt;&gt;"Local","y",S$11=$E1355,"y",Table1[[#This Row],[Asset Class]]="Local","")</f>
        <v/>
      </c>
      <c r="U1355" s="109">
        <f>IF(Table1[[#This Row],[Asset Class]]&lt;&gt;"Local",0.25,IF(P1355="y",1,""))</f>
        <v>1</v>
      </c>
      <c r="V1355" s="435" t="str">
        <f>IF(Table1[[#This Row],[Asset Class]]&lt;&gt;"Local",0.25,IF(Q1355="y",1,""))</f>
        <v/>
      </c>
      <c r="W1355" s="435" t="str">
        <f>IF(Table1[[#This Row],[Asset Class]]&lt;&gt;"Local",0.25,IF(R1355="y",1,""))</f>
        <v/>
      </c>
      <c r="X1355" s="435" t="str">
        <f>IF(Table1[[#This Row],[Asset Class]]&lt;&gt;"Local",0.25,IF(S1355="y",1,""))</f>
        <v/>
      </c>
      <c r="Y1355" s="109">
        <f t="shared" si="121"/>
        <v>1</v>
      </c>
      <c r="AA1355" s="274">
        <f t="shared" si="122"/>
        <v>1451306</v>
      </c>
      <c r="AB1355" s="275" t="str">
        <f t="shared" si="123"/>
        <v/>
      </c>
      <c r="AC1355" s="275" t="str">
        <f t="shared" si="124"/>
        <v/>
      </c>
      <c r="AD1355" s="275" t="str">
        <f t="shared" si="125"/>
        <v/>
      </c>
      <c r="AE1355" s="276">
        <f t="shared" si="126"/>
        <v>1451306</v>
      </c>
    </row>
    <row r="1356" spans="2:31">
      <c r="B1356" s="227" t="s">
        <v>2309</v>
      </c>
      <c r="C1356" s="228" t="s">
        <v>2310</v>
      </c>
      <c r="D1356" s="228" t="s">
        <v>110</v>
      </c>
      <c r="E1356" s="228" t="s">
        <v>101</v>
      </c>
      <c r="F1356" s="258" t="s">
        <v>102</v>
      </c>
      <c r="G1356" s="374">
        <v>0.5</v>
      </c>
      <c r="H1356" s="377">
        <v>582.03233522811797</v>
      </c>
      <c r="I1356" s="382">
        <v>143.96305955739601</v>
      </c>
      <c r="J1356" s="349">
        <f>Table1[[#This Row],[Embellishment Area (m2)]]*Table1[[#This Row],[Construction Unit Rate ($/m)]]*Table1[[#This Row],[Embellishment Area Factor]]</f>
        <v>41895.577870387911</v>
      </c>
      <c r="K1356" s="263">
        <v>1164.0646704562359</v>
      </c>
      <c r="L1356" s="354">
        <v>39.027494808321961</v>
      </c>
      <c r="M1356" s="101">
        <f>Table1[[#This Row],[Size of land (m2)]]*Table1[[#This Row],[Land Unit Rate ($/m2)]]</f>
        <v>45430.52788278176</v>
      </c>
      <c r="N1356" s="261">
        <v>2021</v>
      </c>
      <c r="O1356" s="219">
        <f>ROUND(IF(Table1[[#This Row],[Valuation Year]]=2016,(Table1[[#This Row],[Total Construction Cost ($)]]+Table1[[#This Row],[Land Value]])*('General Input Sheet'!$G$38/'General Input Sheet'!$G$43),Table1[[#This Row],[Total Construction Cost ($)]]+Table1[[#This Row],[Land Value]]),0)</f>
        <v>87326</v>
      </c>
      <c r="P1356" s="139" t="str" cm="1">
        <f t="array" ref="P1356">_xlfn.IFS(Table1[[#This Row],[Asset Class]]&lt;&gt;"Local","y",P$11=$E1356,"y",Table1[[#This Row],[Asset Class]]="Local","")</f>
        <v/>
      </c>
      <c r="Q1356" s="99" t="str" cm="1">
        <f t="array" ref="Q1356">_xlfn.IFS(Table1[[#This Row],[Asset Class]]&lt;&gt;"Local","y",Q$11=$E1356,"y",Table1[[#This Row],[Asset Class]]="Local","")</f>
        <v/>
      </c>
      <c r="R1356" s="99" t="str" cm="1">
        <f t="array" ref="R1356">_xlfn.IFS(Table1[[#This Row],[Asset Class]]&lt;&gt;"Local","y",R$11=$E1356,"y",Table1[[#This Row],[Asset Class]]="Local","")</f>
        <v>y</v>
      </c>
      <c r="S1356" s="358" t="str" cm="1">
        <f t="array" ref="S1356">_xlfn.IFS(Table1[[#This Row],[Asset Class]]&lt;&gt;"Local","y",S$11=$E1356,"y",Table1[[#This Row],[Asset Class]]="Local","")</f>
        <v/>
      </c>
      <c r="U1356" s="109" t="str">
        <f>IF(Table1[[#This Row],[Asset Class]]&lt;&gt;"Local",0.25,IF(P1356="y",1,""))</f>
        <v/>
      </c>
      <c r="V1356" s="435" t="str">
        <f>IF(Table1[[#This Row],[Asset Class]]&lt;&gt;"Local",0.25,IF(Q1356="y",1,""))</f>
        <v/>
      </c>
      <c r="W1356" s="435">
        <f>IF(Table1[[#This Row],[Asset Class]]&lt;&gt;"Local",0.25,IF(R1356="y",1,""))</f>
        <v>1</v>
      </c>
      <c r="X1356" s="435" t="str">
        <f>IF(Table1[[#This Row],[Asset Class]]&lt;&gt;"Local",0.25,IF(S1356="y",1,""))</f>
        <v/>
      </c>
      <c r="Y1356" s="109">
        <f t="shared" si="121"/>
        <v>1</v>
      </c>
      <c r="AA1356" s="274" t="str">
        <f t="shared" si="122"/>
        <v/>
      </c>
      <c r="AB1356" s="275" t="str">
        <f t="shared" si="123"/>
        <v/>
      </c>
      <c r="AC1356" s="275">
        <f t="shared" si="124"/>
        <v>87326</v>
      </c>
      <c r="AD1356" s="275" t="str">
        <f t="shared" si="125"/>
        <v/>
      </c>
      <c r="AE1356" s="276">
        <f t="shared" si="126"/>
        <v>87326</v>
      </c>
    </row>
    <row r="1357" spans="2:31">
      <c r="B1357" s="227" t="s">
        <v>2311</v>
      </c>
      <c r="C1357" s="228" t="s">
        <v>2312</v>
      </c>
      <c r="D1357" s="228" t="s">
        <v>110</v>
      </c>
      <c r="E1357" s="228" t="s">
        <v>101</v>
      </c>
      <c r="F1357" s="258" t="s">
        <v>107</v>
      </c>
      <c r="G1357" s="374">
        <v>0.5</v>
      </c>
      <c r="H1357" s="377">
        <v>10196.006892148485</v>
      </c>
      <c r="I1357" s="382">
        <v>143.96305955739601</v>
      </c>
      <c r="J1357" s="349">
        <f>Table1[[#This Row],[Embellishment Area (m2)]]*Table1[[#This Row],[Construction Unit Rate ($/m)]]*Table1[[#This Row],[Embellishment Area Factor]]</f>
        <v>733924.17373099632</v>
      </c>
      <c r="K1357" s="263">
        <v>20392.013784296971</v>
      </c>
      <c r="L1357" s="354">
        <v>39.027494808321961</v>
      </c>
      <c r="M1357" s="101">
        <f>Table1[[#This Row],[Size of land (m2)]]*Table1[[#This Row],[Land Unit Rate ($/m2)]]</f>
        <v>795849.21209787985</v>
      </c>
      <c r="N1357" s="261">
        <v>2021</v>
      </c>
      <c r="O1357" s="219">
        <f>ROUND(IF(Table1[[#This Row],[Valuation Year]]=2016,(Table1[[#This Row],[Total Construction Cost ($)]]+Table1[[#This Row],[Land Value]])*('General Input Sheet'!$G$38/'General Input Sheet'!$G$43),Table1[[#This Row],[Total Construction Cost ($)]]+Table1[[#This Row],[Land Value]]),0)</f>
        <v>1529773</v>
      </c>
      <c r="P1357" s="139" t="str" cm="1">
        <f t="array" ref="P1357">_xlfn.IFS(Table1[[#This Row],[Asset Class]]&lt;&gt;"Local","y",P$11=$E1357,"y",Table1[[#This Row],[Asset Class]]="Local","")</f>
        <v/>
      </c>
      <c r="Q1357" s="99" t="str" cm="1">
        <f t="array" ref="Q1357">_xlfn.IFS(Table1[[#This Row],[Asset Class]]&lt;&gt;"Local","y",Q$11=$E1357,"y",Table1[[#This Row],[Asset Class]]="Local","")</f>
        <v/>
      </c>
      <c r="R1357" s="99" t="str" cm="1">
        <f t="array" ref="R1357">_xlfn.IFS(Table1[[#This Row],[Asset Class]]&lt;&gt;"Local","y",R$11=$E1357,"y",Table1[[#This Row],[Asset Class]]="Local","")</f>
        <v>y</v>
      </c>
      <c r="S1357" s="358" t="str" cm="1">
        <f t="array" ref="S1357">_xlfn.IFS(Table1[[#This Row],[Asset Class]]&lt;&gt;"Local","y",S$11=$E1357,"y",Table1[[#This Row],[Asset Class]]="Local","")</f>
        <v/>
      </c>
      <c r="U1357" s="109" t="str">
        <f>IF(Table1[[#This Row],[Asset Class]]&lt;&gt;"Local",0.25,IF(P1357="y",1,""))</f>
        <v/>
      </c>
      <c r="V1357" s="435" t="str">
        <f>IF(Table1[[#This Row],[Asset Class]]&lt;&gt;"Local",0.25,IF(Q1357="y",1,""))</f>
        <v/>
      </c>
      <c r="W1357" s="435">
        <f>IF(Table1[[#This Row],[Asset Class]]&lt;&gt;"Local",0.25,IF(R1357="y",1,""))</f>
        <v>1</v>
      </c>
      <c r="X1357" s="435" t="str">
        <f>IF(Table1[[#This Row],[Asset Class]]&lt;&gt;"Local",0.25,IF(S1357="y",1,""))</f>
        <v/>
      </c>
      <c r="Y1357" s="109">
        <f t="shared" si="121"/>
        <v>1</v>
      </c>
      <c r="AA1357" s="274" t="str">
        <f t="shared" si="122"/>
        <v/>
      </c>
      <c r="AB1357" s="275" t="str">
        <f t="shared" si="123"/>
        <v/>
      </c>
      <c r="AC1357" s="275">
        <f t="shared" si="124"/>
        <v>1529773</v>
      </c>
      <c r="AD1357" s="275" t="str">
        <f t="shared" si="125"/>
        <v/>
      </c>
      <c r="AE1357" s="276">
        <f t="shared" si="126"/>
        <v>1529773</v>
      </c>
    </row>
    <row r="1358" spans="2:31">
      <c r="B1358" s="227" t="s">
        <v>2313</v>
      </c>
      <c r="C1358" s="228" t="s">
        <v>2314</v>
      </c>
      <c r="D1358" s="228" t="s">
        <v>110</v>
      </c>
      <c r="E1358" s="228" t="s">
        <v>106</v>
      </c>
      <c r="F1358" s="258" t="s">
        <v>102</v>
      </c>
      <c r="G1358" s="374">
        <v>0.5</v>
      </c>
      <c r="H1358" s="377">
        <v>2101.1320154697528</v>
      </c>
      <c r="I1358" s="382">
        <v>111.62041035606889</v>
      </c>
      <c r="J1358" s="349">
        <f>Table1[[#This Row],[Embellishment Area (m2)]]*Table1[[#This Row],[Construction Unit Rate ($/m)]]*Table1[[#This Row],[Embellishment Area Factor]]</f>
        <v>117264.60888950394</v>
      </c>
      <c r="K1358" s="263">
        <v>4202.2640309395056</v>
      </c>
      <c r="L1358" s="354">
        <v>66.125722619436161</v>
      </c>
      <c r="M1358" s="101">
        <f>Table1[[#This Row],[Size of land (m2)]]*Table1[[#This Row],[Land Unit Rate ($/m2)]]</f>
        <v>277877.74568353943</v>
      </c>
      <c r="N1358" s="261">
        <v>2021</v>
      </c>
      <c r="O1358" s="219">
        <f>ROUND(IF(Table1[[#This Row],[Valuation Year]]=2016,(Table1[[#This Row],[Total Construction Cost ($)]]+Table1[[#This Row],[Land Value]])*('General Input Sheet'!$G$38/'General Input Sheet'!$G$43),Table1[[#This Row],[Total Construction Cost ($)]]+Table1[[#This Row],[Land Value]]),0)</f>
        <v>395142</v>
      </c>
      <c r="P1358" s="139" t="str" cm="1">
        <f t="array" ref="P1358">_xlfn.IFS(Table1[[#This Row],[Asset Class]]&lt;&gt;"Local","y",P$11=$E1358,"y",Table1[[#This Row],[Asset Class]]="Local","")</f>
        <v>y</v>
      </c>
      <c r="Q1358" s="99" t="str" cm="1">
        <f t="array" ref="Q1358">_xlfn.IFS(Table1[[#This Row],[Asset Class]]&lt;&gt;"Local","y",Q$11=$E1358,"y",Table1[[#This Row],[Asset Class]]="Local","")</f>
        <v/>
      </c>
      <c r="R1358" s="99" t="str" cm="1">
        <f t="array" ref="R1358">_xlfn.IFS(Table1[[#This Row],[Asset Class]]&lt;&gt;"Local","y",R$11=$E1358,"y",Table1[[#This Row],[Asset Class]]="Local","")</f>
        <v/>
      </c>
      <c r="S1358" s="358" t="str" cm="1">
        <f t="array" ref="S1358">_xlfn.IFS(Table1[[#This Row],[Asset Class]]&lt;&gt;"Local","y",S$11=$E1358,"y",Table1[[#This Row],[Asset Class]]="Local","")</f>
        <v/>
      </c>
      <c r="U1358" s="109">
        <f>IF(Table1[[#This Row],[Asset Class]]&lt;&gt;"Local",0.25,IF(P1358="y",1,""))</f>
        <v>1</v>
      </c>
      <c r="V1358" s="435" t="str">
        <f>IF(Table1[[#This Row],[Asset Class]]&lt;&gt;"Local",0.25,IF(Q1358="y",1,""))</f>
        <v/>
      </c>
      <c r="W1358" s="435" t="str">
        <f>IF(Table1[[#This Row],[Asset Class]]&lt;&gt;"Local",0.25,IF(R1358="y",1,""))</f>
        <v/>
      </c>
      <c r="X1358" s="435" t="str">
        <f>IF(Table1[[#This Row],[Asset Class]]&lt;&gt;"Local",0.25,IF(S1358="y",1,""))</f>
        <v/>
      </c>
      <c r="Y1358" s="109">
        <f t="shared" si="121"/>
        <v>1</v>
      </c>
      <c r="AA1358" s="274">
        <f t="shared" si="122"/>
        <v>395142</v>
      </c>
      <c r="AB1358" s="275" t="str">
        <f t="shared" si="123"/>
        <v/>
      </c>
      <c r="AC1358" s="275" t="str">
        <f t="shared" si="124"/>
        <v/>
      </c>
      <c r="AD1358" s="275" t="str">
        <f t="shared" si="125"/>
        <v/>
      </c>
      <c r="AE1358" s="276">
        <f t="shared" si="126"/>
        <v>395142</v>
      </c>
    </row>
    <row r="1359" spans="2:31">
      <c r="B1359" s="227" t="s">
        <v>2315</v>
      </c>
      <c r="C1359" s="228" t="s">
        <v>2316</v>
      </c>
      <c r="D1359" s="228" t="s">
        <v>110</v>
      </c>
      <c r="E1359" s="228" t="s">
        <v>142</v>
      </c>
      <c r="F1359" s="258" t="s">
        <v>102</v>
      </c>
      <c r="G1359" s="374">
        <v>0.5</v>
      </c>
      <c r="H1359" s="377">
        <v>2747.2861937902794</v>
      </c>
      <c r="I1359" s="382">
        <v>115.6419902144599</v>
      </c>
      <c r="J1359" s="349">
        <f>Table1[[#This Row],[Embellishment Area (m2)]]*Table1[[#This Row],[Construction Unit Rate ($/m)]]*Table1[[#This Row],[Embellishment Area Factor]]</f>
        <v>158850.82156930814</v>
      </c>
      <c r="K1359" s="263">
        <v>5494.5723875805588</v>
      </c>
      <c r="L1359" s="354">
        <v>85.331826959272703</v>
      </c>
      <c r="M1359" s="101">
        <f>Table1[[#This Row],[Size of land (m2)]]*Table1[[#This Row],[Land Unit Rate ($/m2)]]</f>
        <v>468861.90019222209</v>
      </c>
      <c r="N1359" s="261">
        <v>2021</v>
      </c>
      <c r="O1359" s="219">
        <f>ROUND(IF(Table1[[#This Row],[Valuation Year]]=2016,(Table1[[#This Row],[Total Construction Cost ($)]]+Table1[[#This Row],[Land Value]])*('General Input Sheet'!$G$38/'General Input Sheet'!$G$43),Table1[[#This Row],[Total Construction Cost ($)]]+Table1[[#This Row],[Land Value]]),0)</f>
        <v>627713</v>
      </c>
      <c r="P1359" s="139" t="str" cm="1">
        <f t="array" ref="P1359">_xlfn.IFS(Table1[[#This Row],[Asset Class]]&lt;&gt;"Local","y",P$11=$E1359,"y",Table1[[#This Row],[Asset Class]]="Local","")</f>
        <v/>
      </c>
      <c r="Q1359" s="99" t="str" cm="1">
        <f t="array" ref="Q1359">_xlfn.IFS(Table1[[#This Row],[Asset Class]]&lt;&gt;"Local","y",Q$11=$E1359,"y",Table1[[#This Row],[Asset Class]]="Local","")</f>
        <v>y</v>
      </c>
      <c r="R1359" s="99" t="str" cm="1">
        <f t="array" ref="R1359">_xlfn.IFS(Table1[[#This Row],[Asset Class]]&lt;&gt;"Local","y",R$11=$E1359,"y",Table1[[#This Row],[Asset Class]]="Local","")</f>
        <v/>
      </c>
      <c r="S1359" s="358" t="str" cm="1">
        <f t="array" ref="S1359">_xlfn.IFS(Table1[[#This Row],[Asset Class]]&lt;&gt;"Local","y",S$11=$E1359,"y",Table1[[#This Row],[Asset Class]]="Local","")</f>
        <v/>
      </c>
      <c r="U1359" s="109" t="str">
        <f>IF(Table1[[#This Row],[Asset Class]]&lt;&gt;"Local",0.25,IF(P1359="y",1,""))</f>
        <v/>
      </c>
      <c r="V1359" s="435">
        <f>IF(Table1[[#This Row],[Asset Class]]&lt;&gt;"Local",0.25,IF(Q1359="y",1,""))</f>
        <v>1</v>
      </c>
      <c r="W1359" s="435" t="str">
        <f>IF(Table1[[#This Row],[Asset Class]]&lt;&gt;"Local",0.25,IF(R1359="y",1,""))</f>
        <v/>
      </c>
      <c r="X1359" s="435" t="str">
        <f>IF(Table1[[#This Row],[Asset Class]]&lt;&gt;"Local",0.25,IF(S1359="y",1,""))</f>
        <v/>
      </c>
      <c r="Y1359" s="109">
        <f t="shared" ref="Y1359:Y1422" si="127">SUM(U1359:X1359)</f>
        <v>1</v>
      </c>
      <c r="AA1359" s="274" t="str">
        <f t="shared" ref="AA1359:AA1422" si="128">IF(U1359="","",(U1359/$Y1359)*$O1359)</f>
        <v/>
      </c>
      <c r="AB1359" s="275">
        <f t="shared" ref="AB1359:AB1422" si="129">IF(V1359="","",(V1359/$Y1359)*$O1359)</f>
        <v>627713</v>
      </c>
      <c r="AC1359" s="275" t="str">
        <f t="shared" ref="AC1359:AC1422" si="130">IF(W1359="","",(W1359/$Y1359)*$O1359)</f>
        <v/>
      </c>
      <c r="AD1359" s="275" t="str">
        <f t="shared" ref="AD1359:AD1422" si="131">IF(X1359="","",(X1359/$Y1359)*$O1359)</f>
        <v/>
      </c>
      <c r="AE1359" s="276">
        <f t="shared" ref="AE1359:AE1422" si="132">SUM(AA1359:AD1359)</f>
        <v>627713</v>
      </c>
    </row>
    <row r="1360" spans="2:31">
      <c r="B1360" s="227" t="s">
        <v>2317</v>
      </c>
      <c r="C1360" s="228" t="s">
        <v>2318</v>
      </c>
      <c r="D1360" s="228" t="s">
        <v>100</v>
      </c>
      <c r="E1360" s="228" t="s">
        <v>142</v>
      </c>
      <c r="F1360" s="258" t="s">
        <v>130</v>
      </c>
      <c r="G1360" s="374">
        <v>0.5</v>
      </c>
      <c r="H1360" s="377">
        <v>107194.70822234875</v>
      </c>
      <c r="I1360" s="382">
        <v>236.89696198394208</v>
      </c>
      <c r="J1360" s="349">
        <f>Table1[[#This Row],[Embellishment Area (m2)]]*Table1[[#This Row],[Construction Unit Rate ($/m)]]*Table1[[#This Row],[Embellishment Area Factor]]</f>
        <v>12697050.359314758</v>
      </c>
      <c r="K1360" s="263">
        <v>214389.4164446975</v>
      </c>
      <c r="L1360" s="354">
        <v>76.269268802397988</v>
      </c>
      <c r="M1360" s="101">
        <f>Table1[[#This Row],[Size of land (m2)]]*Table1[[#This Row],[Land Unit Rate ($/m2)]]</f>
        <v>16351324.031209877</v>
      </c>
      <c r="N1360" s="261">
        <v>2021</v>
      </c>
      <c r="O1360" s="219">
        <f>ROUND(IF(Table1[[#This Row],[Valuation Year]]=2016,(Table1[[#This Row],[Total Construction Cost ($)]]+Table1[[#This Row],[Land Value]])*('General Input Sheet'!$G$38/'General Input Sheet'!$G$43),Table1[[#This Row],[Total Construction Cost ($)]]+Table1[[#This Row],[Land Value]]),0)</f>
        <v>29048374</v>
      </c>
      <c r="P1360" s="139" t="str" cm="1">
        <f t="array" ref="P1360">_xlfn.IFS(Table1[[#This Row],[Asset Class]]&lt;&gt;"Local","y",P$11=$E1360,"y",Table1[[#This Row],[Asset Class]]="Local","")</f>
        <v>y</v>
      </c>
      <c r="Q1360" s="99" t="str" cm="1">
        <f t="array" ref="Q1360">_xlfn.IFS(Table1[[#This Row],[Asset Class]]&lt;&gt;"Local","y",Q$11=$E1360,"y",Table1[[#This Row],[Asset Class]]="Local","")</f>
        <v>y</v>
      </c>
      <c r="R1360" s="99" t="str" cm="1">
        <f t="array" ref="R1360">_xlfn.IFS(Table1[[#This Row],[Asset Class]]&lt;&gt;"Local","y",R$11=$E1360,"y",Table1[[#This Row],[Asset Class]]="Local","")</f>
        <v>y</v>
      </c>
      <c r="S1360" s="358" t="str" cm="1">
        <f t="array" ref="S1360">_xlfn.IFS(Table1[[#This Row],[Asset Class]]&lt;&gt;"Local","y",S$11=$E1360,"y",Table1[[#This Row],[Asset Class]]="Local","")</f>
        <v>y</v>
      </c>
      <c r="U1360" s="109">
        <f>IF(Table1[[#This Row],[Asset Class]]&lt;&gt;"Local",0.25,IF(P1360="y",1,""))</f>
        <v>0.25</v>
      </c>
      <c r="V1360" s="435">
        <f>IF(Table1[[#This Row],[Asset Class]]&lt;&gt;"Local",0.25,IF(Q1360="y",1,""))</f>
        <v>0.25</v>
      </c>
      <c r="W1360" s="435">
        <f>IF(Table1[[#This Row],[Asset Class]]&lt;&gt;"Local",0.25,IF(R1360="y",1,""))</f>
        <v>0.25</v>
      </c>
      <c r="X1360" s="435">
        <f>IF(Table1[[#This Row],[Asset Class]]&lt;&gt;"Local",0.25,IF(S1360="y",1,""))</f>
        <v>0.25</v>
      </c>
      <c r="Y1360" s="109">
        <f t="shared" si="127"/>
        <v>1</v>
      </c>
      <c r="AA1360" s="274">
        <f t="shared" si="128"/>
        <v>7262093.5</v>
      </c>
      <c r="AB1360" s="275">
        <f t="shared" si="129"/>
        <v>7262093.5</v>
      </c>
      <c r="AC1360" s="275">
        <f t="shared" si="130"/>
        <v>7262093.5</v>
      </c>
      <c r="AD1360" s="275">
        <f t="shared" si="131"/>
        <v>7262093.5</v>
      </c>
      <c r="AE1360" s="276">
        <f t="shared" si="132"/>
        <v>29048374</v>
      </c>
    </row>
    <row r="1361" spans="2:31">
      <c r="B1361" s="227" t="s">
        <v>2319</v>
      </c>
      <c r="C1361" s="228" t="s">
        <v>2320</v>
      </c>
      <c r="D1361" s="228" t="s">
        <v>110</v>
      </c>
      <c r="E1361" s="228" t="s">
        <v>142</v>
      </c>
      <c r="F1361" s="258" t="s">
        <v>107</v>
      </c>
      <c r="G1361" s="374">
        <v>0.5</v>
      </c>
      <c r="H1361" s="377">
        <v>37214.989231564941</v>
      </c>
      <c r="I1361" s="382">
        <v>115.6419902144599</v>
      </c>
      <c r="J1361" s="349">
        <f>Table1[[#This Row],[Embellishment Area (m2)]]*Table1[[#This Row],[Construction Unit Rate ($/m)]]*Table1[[#This Row],[Embellishment Area Factor]]</f>
        <v>2151807.7102739317</v>
      </c>
      <c r="K1361" s="263">
        <v>74429.978463129883</v>
      </c>
      <c r="L1361" s="354">
        <v>85.331826959272703</v>
      </c>
      <c r="M1361" s="101">
        <f>Table1[[#This Row],[Size of land (m2)]]*Table1[[#This Row],[Land Unit Rate ($/m2)]]</f>
        <v>6351246.0427981932</v>
      </c>
      <c r="N1361" s="261">
        <v>2021</v>
      </c>
      <c r="O1361" s="219">
        <f>ROUND(IF(Table1[[#This Row],[Valuation Year]]=2016,(Table1[[#This Row],[Total Construction Cost ($)]]+Table1[[#This Row],[Land Value]])*('General Input Sheet'!$G$38/'General Input Sheet'!$G$43),Table1[[#This Row],[Total Construction Cost ($)]]+Table1[[#This Row],[Land Value]]),0)</f>
        <v>8503054</v>
      </c>
      <c r="P1361" s="139" t="str" cm="1">
        <f t="array" ref="P1361">_xlfn.IFS(Table1[[#This Row],[Asset Class]]&lt;&gt;"Local","y",P$11=$E1361,"y",Table1[[#This Row],[Asset Class]]="Local","")</f>
        <v/>
      </c>
      <c r="Q1361" s="99" t="str" cm="1">
        <f t="array" ref="Q1361">_xlfn.IFS(Table1[[#This Row],[Asset Class]]&lt;&gt;"Local","y",Q$11=$E1361,"y",Table1[[#This Row],[Asset Class]]="Local","")</f>
        <v>y</v>
      </c>
      <c r="R1361" s="99" t="str" cm="1">
        <f t="array" ref="R1361">_xlfn.IFS(Table1[[#This Row],[Asset Class]]&lt;&gt;"Local","y",R$11=$E1361,"y",Table1[[#This Row],[Asset Class]]="Local","")</f>
        <v/>
      </c>
      <c r="S1361" s="358" t="str" cm="1">
        <f t="array" ref="S1361">_xlfn.IFS(Table1[[#This Row],[Asset Class]]&lt;&gt;"Local","y",S$11=$E1361,"y",Table1[[#This Row],[Asset Class]]="Local","")</f>
        <v/>
      </c>
      <c r="U1361" s="109" t="str">
        <f>IF(Table1[[#This Row],[Asset Class]]&lt;&gt;"Local",0.25,IF(P1361="y",1,""))</f>
        <v/>
      </c>
      <c r="V1361" s="435">
        <f>IF(Table1[[#This Row],[Asset Class]]&lt;&gt;"Local",0.25,IF(Q1361="y",1,""))</f>
        <v>1</v>
      </c>
      <c r="W1361" s="435" t="str">
        <f>IF(Table1[[#This Row],[Asset Class]]&lt;&gt;"Local",0.25,IF(R1361="y",1,""))</f>
        <v/>
      </c>
      <c r="X1361" s="435" t="str">
        <f>IF(Table1[[#This Row],[Asset Class]]&lt;&gt;"Local",0.25,IF(S1361="y",1,""))</f>
        <v/>
      </c>
      <c r="Y1361" s="109">
        <f t="shared" si="127"/>
        <v>1</v>
      </c>
      <c r="AA1361" s="274" t="str">
        <f t="shared" si="128"/>
        <v/>
      </c>
      <c r="AB1361" s="275">
        <f t="shared" si="129"/>
        <v>8503054</v>
      </c>
      <c r="AC1361" s="275" t="str">
        <f t="shared" si="130"/>
        <v/>
      </c>
      <c r="AD1361" s="275" t="str">
        <f t="shared" si="131"/>
        <v/>
      </c>
      <c r="AE1361" s="276">
        <f t="shared" si="132"/>
        <v>8503054</v>
      </c>
    </row>
    <row r="1362" spans="2:31">
      <c r="B1362" s="227" t="s">
        <v>2321</v>
      </c>
      <c r="C1362" s="228" t="s">
        <v>2322</v>
      </c>
      <c r="D1362" s="228" t="s">
        <v>105</v>
      </c>
      <c r="E1362" s="228" t="s">
        <v>106</v>
      </c>
      <c r="F1362" s="258" t="s">
        <v>130</v>
      </c>
      <c r="G1362" s="374">
        <v>0.5</v>
      </c>
      <c r="H1362" s="377">
        <v>29136.191291884654</v>
      </c>
      <c r="I1362" s="382">
        <v>295.91815694928124</v>
      </c>
      <c r="J1362" s="349">
        <f>Table1[[#This Row],[Embellishment Area (m2)]]*Table1[[#This Row],[Construction Unit Rate ($/m)]]*Table1[[#This Row],[Embellishment Area Factor]]</f>
        <v>4310964.0138081023</v>
      </c>
      <c r="K1362" s="263">
        <v>58272.382583769308</v>
      </c>
      <c r="L1362" s="354">
        <v>157.26221918381682</v>
      </c>
      <c r="M1362" s="101">
        <f>Table1[[#This Row],[Size of land (m2)]]*Table1[[#This Row],[Land Unit Rate ($/m2)]]</f>
        <v>9164044.2022519596</v>
      </c>
      <c r="N1362" s="261">
        <v>2021</v>
      </c>
      <c r="O1362" s="219">
        <f>ROUND(IF(Table1[[#This Row],[Valuation Year]]=2016,(Table1[[#This Row],[Total Construction Cost ($)]]+Table1[[#This Row],[Land Value]])*('General Input Sheet'!$G$38/'General Input Sheet'!$G$43),Table1[[#This Row],[Total Construction Cost ($)]]+Table1[[#This Row],[Land Value]]),0)</f>
        <v>13475008</v>
      </c>
      <c r="P1362" s="139" t="str" cm="1">
        <f t="array" ref="P1362">_xlfn.IFS(Table1[[#This Row],[Asset Class]]&lt;&gt;"Local","y",P$11=$E1362,"y",Table1[[#This Row],[Asset Class]]="Local","")</f>
        <v>y</v>
      </c>
      <c r="Q1362" s="99" t="str" cm="1">
        <f t="array" ref="Q1362">_xlfn.IFS(Table1[[#This Row],[Asset Class]]&lt;&gt;"Local","y",Q$11=$E1362,"y",Table1[[#This Row],[Asset Class]]="Local","")</f>
        <v>y</v>
      </c>
      <c r="R1362" s="99" t="str" cm="1">
        <f t="array" ref="R1362">_xlfn.IFS(Table1[[#This Row],[Asset Class]]&lt;&gt;"Local","y",R$11=$E1362,"y",Table1[[#This Row],[Asset Class]]="Local","")</f>
        <v>y</v>
      </c>
      <c r="S1362" s="358" t="str" cm="1">
        <f t="array" ref="S1362">_xlfn.IFS(Table1[[#This Row],[Asset Class]]&lt;&gt;"Local","y",S$11=$E1362,"y",Table1[[#This Row],[Asset Class]]="Local","")</f>
        <v>y</v>
      </c>
      <c r="U1362" s="109">
        <f>IF(Table1[[#This Row],[Asset Class]]&lt;&gt;"Local",0.25,IF(P1362="y",1,""))</f>
        <v>0.25</v>
      </c>
      <c r="V1362" s="435">
        <f>IF(Table1[[#This Row],[Asset Class]]&lt;&gt;"Local",0.25,IF(Q1362="y",1,""))</f>
        <v>0.25</v>
      </c>
      <c r="W1362" s="435">
        <f>IF(Table1[[#This Row],[Asset Class]]&lt;&gt;"Local",0.25,IF(R1362="y",1,""))</f>
        <v>0.25</v>
      </c>
      <c r="X1362" s="435">
        <f>IF(Table1[[#This Row],[Asset Class]]&lt;&gt;"Local",0.25,IF(S1362="y",1,""))</f>
        <v>0.25</v>
      </c>
      <c r="Y1362" s="109">
        <f t="shared" si="127"/>
        <v>1</v>
      </c>
      <c r="AA1362" s="274">
        <f t="shared" si="128"/>
        <v>3368752</v>
      </c>
      <c r="AB1362" s="275">
        <f t="shared" si="129"/>
        <v>3368752</v>
      </c>
      <c r="AC1362" s="275">
        <f t="shared" si="130"/>
        <v>3368752</v>
      </c>
      <c r="AD1362" s="275">
        <f t="shared" si="131"/>
        <v>3368752</v>
      </c>
      <c r="AE1362" s="276">
        <f t="shared" si="132"/>
        <v>13475008</v>
      </c>
    </row>
    <row r="1363" spans="2:31">
      <c r="B1363" s="227" t="s">
        <v>2323</v>
      </c>
      <c r="C1363" s="228" t="s">
        <v>2324</v>
      </c>
      <c r="D1363" s="228" t="s">
        <v>110</v>
      </c>
      <c r="E1363" s="228" t="s">
        <v>113</v>
      </c>
      <c r="F1363" s="258" t="s">
        <v>102</v>
      </c>
      <c r="G1363" s="374">
        <v>0.5</v>
      </c>
      <c r="H1363" s="377">
        <v>515.04078309156</v>
      </c>
      <c r="I1363" s="382">
        <v>77.371645491830151</v>
      </c>
      <c r="J1363" s="349">
        <f>Table1[[#This Row],[Embellishment Area (m2)]]*Table1[[#This Row],[Construction Unit Rate ($/m)]]*Table1[[#This Row],[Embellishment Area Factor]]</f>
        <v>19924.776441597383</v>
      </c>
      <c r="K1363" s="263">
        <v>1030.08156618312</v>
      </c>
      <c r="L1363" s="354">
        <v>51.919695325664051</v>
      </c>
      <c r="M1363" s="101">
        <f>Table1[[#This Row],[Size of land (m2)]]*Table1[[#This Row],[Land Unit Rate ($/m2)]]</f>
        <v>53481.521076810437</v>
      </c>
      <c r="N1363" s="261">
        <v>2021</v>
      </c>
      <c r="O1363" s="219">
        <f>ROUND(IF(Table1[[#This Row],[Valuation Year]]=2016,(Table1[[#This Row],[Total Construction Cost ($)]]+Table1[[#This Row],[Land Value]])*('General Input Sheet'!$G$38/'General Input Sheet'!$G$43),Table1[[#This Row],[Total Construction Cost ($)]]+Table1[[#This Row],[Land Value]]),0)</f>
        <v>73406</v>
      </c>
      <c r="P1363" s="139" t="str" cm="1">
        <f t="array" ref="P1363">_xlfn.IFS(Table1[[#This Row],[Asset Class]]&lt;&gt;"Local","y",P$11=$E1363,"y",Table1[[#This Row],[Asset Class]]="Local","")</f>
        <v/>
      </c>
      <c r="Q1363" s="99" t="str" cm="1">
        <f t="array" ref="Q1363">_xlfn.IFS(Table1[[#This Row],[Asset Class]]&lt;&gt;"Local","y",Q$11=$E1363,"y",Table1[[#This Row],[Asset Class]]="Local","")</f>
        <v/>
      </c>
      <c r="R1363" s="99" t="str" cm="1">
        <f t="array" ref="R1363">_xlfn.IFS(Table1[[#This Row],[Asset Class]]&lt;&gt;"Local","y",R$11=$E1363,"y",Table1[[#This Row],[Asset Class]]="Local","")</f>
        <v/>
      </c>
      <c r="S1363" s="358" t="str" cm="1">
        <f t="array" ref="S1363">_xlfn.IFS(Table1[[#This Row],[Asset Class]]&lt;&gt;"Local","y",S$11=$E1363,"y",Table1[[#This Row],[Asset Class]]="Local","")</f>
        <v>y</v>
      </c>
      <c r="U1363" s="109" t="str">
        <f>IF(Table1[[#This Row],[Asset Class]]&lt;&gt;"Local",0.25,IF(P1363="y",1,""))</f>
        <v/>
      </c>
      <c r="V1363" s="435" t="str">
        <f>IF(Table1[[#This Row],[Asset Class]]&lt;&gt;"Local",0.25,IF(Q1363="y",1,""))</f>
        <v/>
      </c>
      <c r="W1363" s="435" t="str">
        <f>IF(Table1[[#This Row],[Asset Class]]&lt;&gt;"Local",0.25,IF(R1363="y",1,""))</f>
        <v/>
      </c>
      <c r="X1363" s="435">
        <f>IF(Table1[[#This Row],[Asset Class]]&lt;&gt;"Local",0.25,IF(S1363="y",1,""))</f>
        <v>1</v>
      </c>
      <c r="Y1363" s="109">
        <f t="shared" si="127"/>
        <v>1</v>
      </c>
      <c r="AA1363" s="274" t="str">
        <f t="shared" si="128"/>
        <v/>
      </c>
      <c r="AB1363" s="275" t="str">
        <f t="shared" si="129"/>
        <v/>
      </c>
      <c r="AC1363" s="275" t="str">
        <f t="shared" si="130"/>
        <v/>
      </c>
      <c r="AD1363" s="275">
        <f t="shared" si="131"/>
        <v>73406</v>
      </c>
      <c r="AE1363" s="276">
        <f t="shared" si="132"/>
        <v>73406</v>
      </c>
    </row>
    <row r="1364" spans="2:31">
      <c r="B1364" s="227" t="s">
        <v>2325</v>
      </c>
      <c r="C1364" s="228" t="s">
        <v>2326</v>
      </c>
      <c r="D1364" s="228" t="s">
        <v>110</v>
      </c>
      <c r="E1364" s="228" t="s">
        <v>101</v>
      </c>
      <c r="F1364" s="258" t="s">
        <v>102</v>
      </c>
      <c r="G1364" s="374">
        <v>0.5</v>
      </c>
      <c r="H1364" s="377">
        <v>2576.6753882310418</v>
      </c>
      <c r="I1364" s="382">
        <v>143.96305955739601</v>
      </c>
      <c r="J1364" s="349">
        <f>Table1[[#This Row],[Embellishment Area (m2)]]*Table1[[#This Row],[Construction Unit Rate ($/m)]]*Table1[[#This Row],[Embellishment Area Factor]]</f>
        <v>185473.03618799098</v>
      </c>
      <c r="K1364" s="263">
        <v>0</v>
      </c>
      <c r="L1364" s="354">
        <v>39.027494808321961</v>
      </c>
      <c r="M1364" s="101">
        <f>Table1[[#This Row],[Size of land (m2)]]*Table1[[#This Row],[Land Unit Rate ($/m2)]]</f>
        <v>0</v>
      </c>
      <c r="N1364" s="261">
        <v>2021</v>
      </c>
      <c r="O1364" s="219">
        <f>ROUND(IF(Table1[[#This Row],[Valuation Year]]=2016,(Table1[[#This Row],[Total Construction Cost ($)]]+Table1[[#This Row],[Land Value]])*('General Input Sheet'!$G$38/'General Input Sheet'!$G$43),Table1[[#This Row],[Total Construction Cost ($)]]+Table1[[#This Row],[Land Value]]),0)</f>
        <v>185473</v>
      </c>
      <c r="P1364" s="139" t="str" cm="1">
        <f t="array" ref="P1364">_xlfn.IFS(Table1[[#This Row],[Asset Class]]&lt;&gt;"Local","y",P$11=$E1364,"y",Table1[[#This Row],[Asset Class]]="Local","")</f>
        <v/>
      </c>
      <c r="Q1364" s="99" t="str" cm="1">
        <f t="array" ref="Q1364">_xlfn.IFS(Table1[[#This Row],[Asset Class]]&lt;&gt;"Local","y",Q$11=$E1364,"y",Table1[[#This Row],[Asset Class]]="Local","")</f>
        <v/>
      </c>
      <c r="R1364" s="99" t="str" cm="1">
        <f t="array" ref="R1364">_xlfn.IFS(Table1[[#This Row],[Asset Class]]&lt;&gt;"Local","y",R$11=$E1364,"y",Table1[[#This Row],[Asset Class]]="Local","")</f>
        <v>y</v>
      </c>
      <c r="S1364" s="358" t="str" cm="1">
        <f t="array" ref="S1364">_xlfn.IFS(Table1[[#This Row],[Asset Class]]&lt;&gt;"Local","y",S$11=$E1364,"y",Table1[[#This Row],[Asset Class]]="Local","")</f>
        <v/>
      </c>
      <c r="U1364" s="109" t="str">
        <f>IF(Table1[[#This Row],[Asset Class]]&lt;&gt;"Local",0.25,IF(P1364="y",1,""))</f>
        <v/>
      </c>
      <c r="V1364" s="435" t="str">
        <f>IF(Table1[[#This Row],[Asset Class]]&lt;&gt;"Local",0.25,IF(Q1364="y",1,""))</f>
        <v/>
      </c>
      <c r="W1364" s="435">
        <f>IF(Table1[[#This Row],[Asset Class]]&lt;&gt;"Local",0.25,IF(R1364="y",1,""))</f>
        <v>1</v>
      </c>
      <c r="X1364" s="435" t="str">
        <f>IF(Table1[[#This Row],[Asset Class]]&lt;&gt;"Local",0.25,IF(S1364="y",1,""))</f>
        <v/>
      </c>
      <c r="Y1364" s="109">
        <f t="shared" si="127"/>
        <v>1</v>
      </c>
      <c r="AA1364" s="274" t="str">
        <f t="shared" si="128"/>
        <v/>
      </c>
      <c r="AB1364" s="275" t="str">
        <f t="shared" si="129"/>
        <v/>
      </c>
      <c r="AC1364" s="275">
        <f t="shared" si="130"/>
        <v>185473</v>
      </c>
      <c r="AD1364" s="275" t="str">
        <f t="shared" si="131"/>
        <v/>
      </c>
      <c r="AE1364" s="276">
        <f t="shared" si="132"/>
        <v>185473</v>
      </c>
    </row>
    <row r="1365" spans="2:31">
      <c r="B1365" s="227" t="s">
        <v>2327</v>
      </c>
      <c r="C1365" s="228" t="s">
        <v>2328</v>
      </c>
      <c r="D1365" s="228" t="s">
        <v>110</v>
      </c>
      <c r="E1365" s="228" t="s">
        <v>101</v>
      </c>
      <c r="F1365" s="258" t="s">
        <v>107</v>
      </c>
      <c r="G1365" s="374">
        <v>0.5</v>
      </c>
      <c r="H1365" s="377">
        <v>28032.10794883567</v>
      </c>
      <c r="I1365" s="382">
        <v>143.96305955739601</v>
      </c>
      <c r="J1365" s="349">
        <f>Table1[[#This Row],[Embellishment Area (m2)]]*Table1[[#This Row],[Construction Unit Rate ($/m)]]*Table1[[#This Row],[Embellishment Area Factor]]</f>
        <v>2017794.0130787918</v>
      </c>
      <c r="K1365" s="263">
        <v>56064.21589767134</v>
      </c>
      <c r="L1365" s="354">
        <v>39.027494808321961</v>
      </c>
      <c r="M1365" s="101">
        <f>Table1[[#This Row],[Size of land (m2)]]*Table1[[#This Row],[Land Unit Rate ($/m2)]]</f>
        <v>2188045.8948790096</v>
      </c>
      <c r="N1365" s="261">
        <v>2021</v>
      </c>
      <c r="O1365" s="219">
        <f>ROUND(IF(Table1[[#This Row],[Valuation Year]]=2016,(Table1[[#This Row],[Total Construction Cost ($)]]+Table1[[#This Row],[Land Value]])*('General Input Sheet'!$G$38/'General Input Sheet'!$G$43),Table1[[#This Row],[Total Construction Cost ($)]]+Table1[[#This Row],[Land Value]]),0)</f>
        <v>4205840</v>
      </c>
      <c r="P1365" s="139" t="str" cm="1">
        <f t="array" ref="P1365">_xlfn.IFS(Table1[[#This Row],[Asset Class]]&lt;&gt;"Local","y",P$11=$E1365,"y",Table1[[#This Row],[Asset Class]]="Local","")</f>
        <v/>
      </c>
      <c r="Q1365" s="99" t="str" cm="1">
        <f t="array" ref="Q1365">_xlfn.IFS(Table1[[#This Row],[Asset Class]]&lt;&gt;"Local","y",Q$11=$E1365,"y",Table1[[#This Row],[Asset Class]]="Local","")</f>
        <v/>
      </c>
      <c r="R1365" s="99" t="str" cm="1">
        <f t="array" ref="R1365">_xlfn.IFS(Table1[[#This Row],[Asset Class]]&lt;&gt;"Local","y",R$11=$E1365,"y",Table1[[#This Row],[Asset Class]]="Local","")</f>
        <v>y</v>
      </c>
      <c r="S1365" s="358" t="str" cm="1">
        <f t="array" ref="S1365">_xlfn.IFS(Table1[[#This Row],[Asset Class]]&lt;&gt;"Local","y",S$11=$E1365,"y",Table1[[#This Row],[Asset Class]]="Local","")</f>
        <v/>
      </c>
      <c r="U1365" s="109" t="str">
        <f>IF(Table1[[#This Row],[Asset Class]]&lt;&gt;"Local",0.25,IF(P1365="y",1,""))</f>
        <v/>
      </c>
      <c r="V1365" s="435" t="str">
        <f>IF(Table1[[#This Row],[Asset Class]]&lt;&gt;"Local",0.25,IF(Q1365="y",1,""))</f>
        <v/>
      </c>
      <c r="W1365" s="435">
        <f>IF(Table1[[#This Row],[Asset Class]]&lt;&gt;"Local",0.25,IF(R1365="y",1,""))</f>
        <v>1</v>
      </c>
      <c r="X1365" s="435" t="str">
        <f>IF(Table1[[#This Row],[Asset Class]]&lt;&gt;"Local",0.25,IF(S1365="y",1,""))</f>
        <v/>
      </c>
      <c r="Y1365" s="109">
        <f t="shared" si="127"/>
        <v>1</v>
      </c>
      <c r="AA1365" s="274" t="str">
        <f t="shared" si="128"/>
        <v/>
      </c>
      <c r="AB1365" s="275" t="str">
        <f t="shared" si="129"/>
        <v/>
      </c>
      <c r="AC1365" s="275">
        <f t="shared" si="130"/>
        <v>4205840</v>
      </c>
      <c r="AD1365" s="275" t="str">
        <f t="shared" si="131"/>
        <v/>
      </c>
      <c r="AE1365" s="276">
        <f t="shared" si="132"/>
        <v>4205840</v>
      </c>
    </row>
    <row r="1366" spans="2:31">
      <c r="B1366" s="227" t="s">
        <v>2329</v>
      </c>
      <c r="C1366" s="228" t="s">
        <v>2330</v>
      </c>
      <c r="D1366" s="228" t="s">
        <v>110</v>
      </c>
      <c r="E1366" s="228" t="s">
        <v>106</v>
      </c>
      <c r="F1366" s="258" t="s">
        <v>102</v>
      </c>
      <c r="G1366" s="374">
        <v>0.5</v>
      </c>
      <c r="H1366" s="377">
        <v>17206.756171453315</v>
      </c>
      <c r="I1366" s="382">
        <v>111.62041035606889</v>
      </c>
      <c r="J1366" s="349">
        <f>Table1[[#This Row],[Embellishment Area (m2)]]*Table1[[#This Row],[Construction Unit Rate ($/m)]]*Table1[[#This Row],[Embellishment Area Factor]]</f>
        <v>960312.59237721993</v>
      </c>
      <c r="K1366" s="263">
        <v>34413.51234290663</v>
      </c>
      <c r="L1366" s="354">
        <v>66.125722619436161</v>
      </c>
      <c r="M1366" s="101">
        <f>Table1[[#This Row],[Size of land (m2)]]*Table1[[#This Row],[Land Unit Rate ($/m2)]]</f>
        <v>2275618.3715475863</v>
      </c>
      <c r="N1366" s="261">
        <v>2021</v>
      </c>
      <c r="O1366" s="219">
        <f>ROUND(IF(Table1[[#This Row],[Valuation Year]]=2016,(Table1[[#This Row],[Total Construction Cost ($)]]+Table1[[#This Row],[Land Value]])*('General Input Sheet'!$G$38/'General Input Sheet'!$G$43),Table1[[#This Row],[Total Construction Cost ($)]]+Table1[[#This Row],[Land Value]]),0)</f>
        <v>3235931</v>
      </c>
      <c r="P1366" s="139" t="str" cm="1">
        <f t="array" ref="P1366">_xlfn.IFS(Table1[[#This Row],[Asset Class]]&lt;&gt;"Local","y",P$11=$E1366,"y",Table1[[#This Row],[Asset Class]]="Local","")</f>
        <v>y</v>
      </c>
      <c r="Q1366" s="99" t="str" cm="1">
        <f t="array" ref="Q1366">_xlfn.IFS(Table1[[#This Row],[Asset Class]]&lt;&gt;"Local","y",Q$11=$E1366,"y",Table1[[#This Row],[Asset Class]]="Local","")</f>
        <v/>
      </c>
      <c r="R1366" s="99" t="str" cm="1">
        <f t="array" ref="R1366">_xlfn.IFS(Table1[[#This Row],[Asset Class]]&lt;&gt;"Local","y",R$11=$E1366,"y",Table1[[#This Row],[Asset Class]]="Local","")</f>
        <v/>
      </c>
      <c r="S1366" s="358" t="str" cm="1">
        <f t="array" ref="S1366">_xlfn.IFS(Table1[[#This Row],[Asset Class]]&lt;&gt;"Local","y",S$11=$E1366,"y",Table1[[#This Row],[Asset Class]]="Local","")</f>
        <v/>
      </c>
      <c r="U1366" s="109">
        <f>IF(Table1[[#This Row],[Asset Class]]&lt;&gt;"Local",0.25,IF(P1366="y",1,""))</f>
        <v>1</v>
      </c>
      <c r="V1366" s="435" t="str">
        <f>IF(Table1[[#This Row],[Asset Class]]&lt;&gt;"Local",0.25,IF(Q1366="y",1,""))</f>
        <v/>
      </c>
      <c r="W1366" s="435" t="str">
        <f>IF(Table1[[#This Row],[Asset Class]]&lt;&gt;"Local",0.25,IF(R1366="y",1,""))</f>
        <v/>
      </c>
      <c r="X1366" s="435" t="str">
        <f>IF(Table1[[#This Row],[Asset Class]]&lt;&gt;"Local",0.25,IF(S1366="y",1,""))</f>
        <v/>
      </c>
      <c r="Y1366" s="109">
        <f t="shared" si="127"/>
        <v>1</v>
      </c>
      <c r="AA1366" s="274">
        <f t="shared" si="128"/>
        <v>3235931</v>
      </c>
      <c r="AB1366" s="275" t="str">
        <f t="shared" si="129"/>
        <v/>
      </c>
      <c r="AC1366" s="275" t="str">
        <f t="shared" si="130"/>
        <v/>
      </c>
      <c r="AD1366" s="275" t="str">
        <f t="shared" si="131"/>
        <v/>
      </c>
      <c r="AE1366" s="276">
        <f t="shared" si="132"/>
        <v>3235931</v>
      </c>
    </row>
    <row r="1367" spans="2:31">
      <c r="B1367" s="227" t="s">
        <v>2331</v>
      </c>
      <c r="C1367" s="228" t="s">
        <v>2332</v>
      </c>
      <c r="D1367" s="228" t="s">
        <v>110</v>
      </c>
      <c r="E1367" s="228" t="s">
        <v>106</v>
      </c>
      <c r="F1367" s="258" t="s">
        <v>107</v>
      </c>
      <c r="G1367" s="374">
        <v>0.5</v>
      </c>
      <c r="H1367" s="377">
        <v>21698.461972219331</v>
      </c>
      <c r="I1367" s="382">
        <v>111.62041035606889</v>
      </c>
      <c r="J1367" s="349">
        <f>Table1[[#This Row],[Embellishment Area (m2)]]*Table1[[#This Row],[Construction Unit Rate ($/m)]]*Table1[[#This Row],[Embellishment Area Factor]]</f>
        <v>1210995.6147173387</v>
      </c>
      <c r="K1367" s="263">
        <v>43396.923944438662</v>
      </c>
      <c r="L1367" s="354">
        <v>66.125722619436161</v>
      </c>
      <c r="M1367" s="101">
        <f>Table1[[#This Row],[Size of land (m2)]]*Table1[[#This Row],[Land Unit Rate ($/m2)]]</f>
        <v>2869652.9552867184</v>
      </c>
      <c r="N1367" s="261">
        <v>2021</v>
      </c>
      <c r="O1367" s="219">
        <f>ROUND(IF(Table1[[#This Row],[Valuation Year]]=2016,(Table1[[#This Row],[Total Construction Cost ($)]]+Table1[[#This Row],[Land Value]])*('General Input Sheet'!$G$38/'General Input Sheet'!$G$43),Table1[[#This Row],[Total Construction Cost ($)]]+Table1[[#This Row],[Land Value]]),0)</f>
        <v>4080649</v>
      </c>
      <c r="P1367" s="139" t="str" cm="1">
        <f t="array" ref="P1367">_xlfn.IFS(Table1[[#This Row],[Asset Class]]&lt;&gt;"Local","y",P$11=$E1367,"y",Table1[[#This Row],[Asset Class]]="Local","")</f>
        <v>y</v>
      </c>
      <c r="Q1367" s="99" t="str" cm="1">
        <f t="array" ref="Q1367">_xlfn.IFS(Table1[[#This Row],[Asset Class]]&lt;&gt;"Local","y",Q$11=$E1367,"y",Table1[[#This Row],[Asset Class]]="Local","")</f>
        <v/>
      </c>
      <c r="R1367" s="99" t="str" cm="1">
        <f t="array" ref="R1367">_xlfn.IFS(Table1[[#This Row],[Asset Class]]&lt;&gt;"Local","y",R$11=$E1367,"y",Table1[[#This Row],[Asset Class]]="Local","")</f>
        <v/>
      </c>
      <c r="S1367" s="358" t="str" cm="1">
        <f t="array" ref="S1367">_xlfn.IFS(Table1[[#This Row],[Asset Class]]&lt;&gt;"Local","y",S$11=$E1367,"y",Table1[[#This Row],[Asset Class]]="Local","")</f>
        <v/>
      </c>
      <c r="U1367" s="109">
        <f>IF(Table1[[#This Row],[Asset Class]]&lt;&gt;"Local",0.25,IF(P1367="y",1,""))</f>
        <v>1</v>
      </c>
      <c r="V1367" s="435" t="str">
        <f>IF(Table1[[#This Row],[Asset Class]]&lt;&gt;"Local",0.25,IF(Q1367="y",1,""))</f>
        <v/>
      </c>
      <c r="W1367" s="435" t="str">
        <f>IF(Table1[[#This Row],[Asset Class]]&lt;&gt;"Local",0.25,IF(R1367="y",1,""))</f>
        <v/>
      </c>
      <c r="X1367" s="435" t="str">
        <f>IF(Table1[[#This Row],[Asset Class]]&lt;&gt;"Local",0.25,IF(S1367="y",1,""))</f>
        <v/>
      </c>
      <c r="Y1367" s="109">
        <f t="shared" si="127"/>
        <v>1</v>
      </c>
      <c r="AA1367" s="274">
        <f t="shared" si="128"/>
        <v>4080649</v>
      </c>
      <c r="AB1367" s="275" t="str">
        <f t="shared" si="129"/>
        <v/>
      </c>
      <c r="AC1367" s="275" t="str">
        <f t="shared" si="130"/>
        <v/>
      </c>
      <c r="AD1367" s="275" t="str">
        <f t="shared" si="131"/>
        <v/>
      </c>
      <c r="AE1367" s="276">
        <f t="shared" si="132"/>
        <v>4080649</v>
      </c>
    </row>
    <row r="1368" spans="2:31">
      <c r="B1368" s="227" t="s">
        <v>2331</v>
      </c>
      <c r="C1368" s="228" t="s">
        <v>2333</v>
      </c>
      <c r="D1368" s="228" t="s">
        <v>110</v>
      </c>
      <c r="E1368" s="228" t="s">
        <v>106</v>
      </c>
      <c r="F1368" s="258" t="s">
        <v>102</v>
      </c>
      <c r="G1368" s="374">
        <v>0.5</v>
      </c>
      <c r="H1368" s="377">
        <v>1880.3059811777509</v>
      </c>
      <c r="I1368" s="382">
        <v>111.62041035606889</v>
      </c>
      <c r="J1368" s="349">
        <f>Table1[[#This Row],[Embellishment Area (m2)]]*Table1[[#This Row],[Construction Unit Rate ($/m)]]*Table1[[#This Row],[Embellishment Area Factor]]</f>
        <v>104940.26260701565</v>
      </c>
      <c r="K1368" s="263">
        <v>3760.6119623555019</v>
      </c>
      <c r="L1368" s="354">
        <v>66.125722619436161</v>
      </c>
      <c r="M1368" s="101">
        <f>Table1[[#This Row],[Size of land (m2)]]*Table1[[#This Row],[Land Unit Rate ($/m2)]]</f>
        <v>248673.18350205341</v>
      </c>
      <c r="N1368" s="261">
        <v>2021</v>
      </c>
      <c r="O1368" s="219">
        <f>ROUND(IF(Table1[[#This Row],[Valuation Year]]=2016,(Table1[[#This Row],[Total Construction Cost ($)]]+Table1[[#This Row],[Land Value]])*('General Input Sheet'!$G$38/'General Input Sheet'!$G$43),Table1[[#This Row],[Total Construction Cost ($)]]+Table1[[#This Row],[Land Value]]),0)</f>
        <v>353613</v>
      </c>
      <c r="P1368" s="139" t="str" cm="1">
        <f t="array" ref="P1368">_xlfn.IFS(Table1[[#This Row],[Asset Class]]&lt;&gt;"Local","y",P$11=$E1368,"y",Table1[[#This Row],[Asset Class]]="Local","")</f>
        <v>y</v>
      </c>
      <c r="Q1368" s="99" t="str" cm="1">
        <f t="array" ref="Q1368">_xlfn.IFS(Table1[[#This Row],[Asset Class]]&lt;&gt;"Local","y",Q$11=$E1368,"y",Table1[[#This Row],[Asset Class]]="Local","")</f>
        <v/>
      </c>
      <c r="R1368" s="99" t="str" cm="1">
        <f t="array" ref="R1368">_xlfn.IFS(Table1[[#This Row],[Asset Class]]&lt;&gt;"Local","y",R$11=$E1368,"y",Table1[[#This Row],[Asset Class]]="Local","")</f>
        <v/>
      </c>
      <c r="S1368" s="358" t="str" cm="1">
        <f t="array" ref="S1368">_xlfn.IFS(Table1[[#This Row],[Asset Class]]&lt;&gt;"Local","y",S$11=$E1368,"y",Table1[[#This Row],[Asset Class]]="Local","")</f>
        <v/>
      </c>
      <c r="U1368" s="109">
        <f>IF(Table1[[#This Row],[Asset Class]]&lt;&gt;"Local",0.25,IF(P1368="y",1,""))</f>
        <v>1</v>
      </c>
      <c r="V1368" s="435" t="str">
        <f>IF(Table1[[#This Row],[Asset Class]]&lt;&gt;"Local",0.25,IF(Q1368="y",1,""))</f>
        <v/>
      </c>
      <c r="W1368" s="435" t="str">
        <f>IF(Table1[[#This Row],[Asset Class]]&lt;&gt;"Local",0.25,IF(R1368="y",1,""))</f>
        <v/>
      </c>
      <c r="X1368" s="435" t="str">
        <f>IF(Table1[[#This Row],[Asset Class]]&lt;&gt;"Local",0.25,IF(S1368="y",1,""))</f>
        <v/>
      </c>
      <c r="Y1368" s="109">
        <f t="shared" si="127"/>
        <v>1</v>
      </c>
      <c r="AA1368" s="274">
        <f t="shared" si="128"/>
        <v>353613</v>
      </c>
      <c r="AB1368" s="275" t="str">
        <f t="shared" si="129"/>
        <v/>
      </c>
      <c r="AC1368" s="275" t="str">
        <f t="shared" si="130"/>
        <v/>
      </c>
      <c r="AD1368" s="275" t="str">
        <f t="shared" si="131"/>
        <v/>
      </c>
      <c r="AE1368" s="276">
        <f t="shared" si="132"/>
        <v>353613</v>
      </c>
    </row>
    <row r="1369" spans="2:31">
      <c r="B1369" s="227" t="s">
        <v>2334</v>
      </c>
      <c r="C1369" s="228" t="s">
        <v>2335</v>
      </c>
      <c r="D1369" s="228" t="s">
        <v>110</v>
      </c>
      <c r="E1369" s="228" t="s">
        <v>101</v>
      </c>
      <c r="F1369" s="258" t="s">
        <v>102</v>
      </c>
      <c r="G1369" s="374">
        <v>0.5</v>
      </c>
      <c r="H1369" s="377">
        <v>3948.7787307557219</v>
      </c>
      <c r="I1369" s="382">
        <v>143.96305955739601</v>
      </c>
      <c r="J1369" s="349">
        <f>Table1[[#This Row],[Embellishment Area (m2)]]*Table1[[#This Row],[Construction Unit Rate ($/m)]]*Table1[[#This Row],[Embellishment Area Factor]]</f>
        <v>284239.1337973823</v>
      </c>
      <c r="K1369" s="263">
        <v>7897.5574615114438</v>
      </c>
      <c r="L1369" s="354">
        <v>39.027494808321961</v>
      </c>
      <c r="M1369" s="101">
        <f>Table1[[#This Row],[Size of land (m2)]]*Table1[[#This Row],[Land Unit Rate ($/m2)]]</f>
        <v>308221.88282756222</v>
      </c>
      <c r="N1369" s="261">
        <v>2021</v>
      </c>
      <c r="O1369" s="219">
        <f>ROUND(IF(Table1[[#This Row],[Valuation Year]]=2016,(Table1[[#This Row],[Total Construction Cost ($)]]+Table1[[#This Row],[Land Value]])*('General Input Sheet'!$G$38/'General Input Sheet'!$G$43),Table1[[#This Row],[Total Construction Cost ($)]]+Table1[[#This Row],[Land Value]]),0)</f>
        <v>592461</v>
      </c>
      <c r="P1369" s="139" t="str" cm="1">
        <f t="array" ref="P1369">_xlfn.IFS(Table1[[#This Row],[Asset Class]]&lt;&gt;"Local","y",P$11=$E1369,"y",Table1[[#This Row],[Asset Class]]="Local","")</f>
        <v/>
      </c>
      <c r="Q1369" s="99" t="str" cm="1">
        <f t="array" ref="Q1369">_xlfn.IFS(Table1[[#This Row],[Asset Class]]&lt;&gt;"Local","y",Q$11=$E1369,"y",Table1[[#This Row],[Asset Class]]="Local","")</f>
        <v/>
      </c>
      <c r="R1369" s="99" t="str" cm="1">
        <f t="array" ref="R1369">_xlfn.IFS(Table1[[#This Row],[Asset Class]]&lt;&gt;"Local","y",R$11=$E1369,"y",Table1[[#This Row],[Asset Class]]="Local","")</f>
        <v>y</v>
      </c>
      <c r="S1369" s="358" t="str" cm="1">
        <f t="array" ref="S1369">_xlfn.IFS(Table1[[#This Row],[Asset Class]]&lt;&gt;"Local","y",S$11=$E1369,"y",Table1[[#This Row],[Asset Class]]="Local","")</f>
        <v/>
      </c>
      <c r="U1369" s="109" t="str">
        <f>IF(Table1[[#This Row],[Asset Class]]&lt;&gt;"Local",0.25,IF(P1369="y",1,""))</f>
        <v/>
      </c>
      <c r="V1369" s="435" t="str">
        <f>IF(Table1[[#This Row],[Asset Class]]&lt;&gt;"Local",0.25,IF(Q1369="y",1,""))</f>
        <v/>
      </c>
      <c r="W1369" s="435">
        <f>IF(Table1[[#This Row],[Asset Class]]&lt;&gt;"Local",0.25,IF(R1369="y",1,""))</f>
        <v>1</v>
      </c>
      <c r="X1369" s="435" t="str">
        <f>IF(Table1[[#This Row],[Asset Class]]&lt;&gt;"Local",0.25,IF(S1369="y",1,""))</f>
        <v/>
      </c>
      <c r="Y1369" s="109">
        <f t="shared" si="127"/>
        <v>1</v>
      </c>
      <c r="AA1369" s="274" t="str">
        <f t="shared" si="128"/>
        <v/>
      </c>
      <c r="AB1369" s="275" t="str">
        <f t="shared" si="129"/>
        <v/>
      </c>
      <c r="AC1369" s="275">
        <f t="shared" si="130"/>
        <v>592461</v>
      </c>
      <c r="AD1369" s="275" t="str">
        <f t="shared" si="131"/>
        <v/>
      </c>
      <c r="AE1369" s="276">
        <f t="shared" si="132"/>
        <v>592461</v>
      </c>
    </row>
    <row r="1370" spans="2:31">
      <c r="B1370" s="227" t="s">
        <v>2336</v>
      </c>
      <c r="C1370" s="228" t="s">
        <v>2337</v>
      </c>
      <c r="D1370" s="228" t="s">
        <v>110</v>
      </c>
      <c r="E1370" s="228" t="s">
        <v>113</v>
      </c>
      <c r="F1370" s="258" t="s">
        <v>102</v>
      </c>
      <c r="G1370" s="374">
        <v>0.5</v>
      </c>
      <c r="H1370" s="377">
        <v>2743.210032408213</v>
      </c>
      <c r="I1370" s="382">
        <v>77.371645491830151</v>
      </c>
      <c r="J1370" s="349">
        <f>Table1[[#This Row],[Embellishment Area (m2)]]*Table1[[#This Row],[Construction Unit Rate ($/m)]]*Table1[[#This Row],[Embellishment Area Factor]]</f>
        <v>106123.33706856008</v>
      </c>
      <c r="K1370" s="263">
        <v>5486.420064816426</v>
      </c>
      <c r="L1370" s="354">
        <v>51.919695325664051</v>
      </c>
      <c r="M1370" s="101">
        <f>Table1[[#This Row],[Size of land (m2)]]*Table1[[#This Row],[Land Unit Rate ($/m2)]]</f>
        <v>284853.25819387886</v>
      </c>
      <c r="N1370" s="261">
        <v>2021</v>
      </c>
      <c r="O1370" s="219">
        <f>ROUND(IF(Table1[[#This Row],[Valuation Year]]=2016,(Table1[[#This Row],[Total Construction Cost ($)]]+Table1[[#This Row],[Land Value]])*('General Input Sheet'!$G$38/'General Input Sheet'!$G$43),Table1[[#This Row],[Total Construction Cost ($)]]+Table1[[#This Row],[Land Value]]),0)</f>
        <v>390977</v>
      </c>
      <c r="P1370" s="139" t="str" cm="1">
        <f t="array" ref="P1370">_xlfn.IFS(Table1[[#This Row],[Asset Class]]&lt;&gt;"Local","y",P$11=$E1370,"y",Table1[[#This Row],[Asset Class]]="Local","")</f>
        <v/>
      </c>
      <c r="Q1370" s="99" t="str" cm="1">
        <f t="array" ref="Q1370">_xlfn.IFS(Table1[[#This Row],[Asset Class]]&lt;&gt;"Local","y",Q$11=$E1370,"y",Table1[[#This Row],[Asset Class]]="Local","")</f>
        <v/>
      </c>
      <c r="R1370" s="99" t="str" cm="1">
        <f t="array" ref="R1370">_xlfn.IFS(Table1[[#This Row],[Asset Class]]&lt;&gt;"Local","y",R$11=$E1370,"y",Table1[[#This Row],[Asset Class]]="Local","")</f>
        <v/>
      </c>
      <c r="S1370" s="358" t="str" cm="1">
        <f t="array" ref="S1370">_xlfn.IFS(Table1[[#This Row],[Asset Class]]&lt;&gt;"Local","y",S$11=$E1370,"y",Table1[[#This Row],[Asset Class]]="Local","")</f>
        <v>y</v>
      </c>
      <c r="U1370" s="109" t="str">
        <f>IF(Table1[[#This Row],[Asset Class]]&lt;&gt;"Local",0.25,IF(P1370="y",1,""))</f>
        <v/>
      </c>
      <c r="V1370" s="435" t="str">
        <f>IF(Table1[[#This Row],[Asset Class]]&lt;&gt;"Local",0.25,IF(Q1370="y",1,""))</f>
        <v/>
      </c>
      <c r="W1370" s="435" t="str">
        <f>IF(Table1[[#This Row],[Asset Class]]&lt;&gt;"Local",0.25,IF(R1370="y",1,""))</f>
        <v/>
      </c>
      <c r="X1370" s="435">
        <f>IF(Table1[[#This Row],[Asset Class]]&lt;&gt;"Local",0.25,IF(S1370="y",1,""))</f>
        <v>1</v>
      </c>
      <c r="Y1370" s="109">
        <f t="shared" si="127"/>
        <v>1</v>
      </c>
      <c r="AA1370" s="274" t="str">
        <f t="shared" si="128"/>
        <v/>
      </c>
      <c r="AB1370" s="275" t="str">
        <f t="shared" si="129"/>
        <v/>
      </c>
      <c r="AC1370" s="275" t="str">
        <f t="shared" si="130"/>
        <v/>
      </c>
      <c r="AD1370" s="275">
        <f t="shared" si="131"/>
        <v>390977</v>
      </c>
      <c r="AE1370" s="276">
        <f t="shared" si="132"/>
        <v>390977</v>
      </c>
    </row>
    <row r="1371" spans="2:31">
      <c r="B1371" s="227" t="s">
        <v>2338</v>
      </c>
      <c r="C1371" s="228" t="s">
        <v>2339</v>
      </c>
      <c r="D1371" s="228" t="s">
        <v>105</v>
      </c>
      <c r="E1371" s="228" t="s">
        <v>106</v>
      </c>
      <c r="F1371" s="258" t="s">
        <v>107</v>
      </c>
      <c r="G1371" s="374">
        <v>0.5</v>
      </c>
      <c r="H1371" s="377">
        <v>40497.765814137209</v>
      </c>
      <c r="I1371" s="382">
        <v>295.91815694928124</v>
      </c>
      <c r="J1371" s="349">
        <f>Table1[[#This Row],[Embellishment Area (m2)]]*Table1[[#This Row],[Construction Unit Rate ($/m)]]*Table1[[#This Row],[Embellishment Area Factor]]</f>
        <v>5992012.1101415455</v>
      </c>
      <c r="K1371" s="263">
        <v>0</v>
      </c>
      <c r="L1371" s="354">
        <v>157.26221918381682</v>
      </c>
      <c r="M1371" s="101">
        <f>Table1[[#This Row],[Size of land (m2)]]*Table1[[#This Row],[Land Unit Rate ($/m2)]]</f>
        <v>0</v>
      </c>
      <c r="N1371" s="261">
        <v>2021</v>
      </c>
      <c r="O1371" s="219">
        <f>ROUND(IF(Table1[[#This Row],[Valuation Year]]=2016,(Table1[[#This Row],[Total Construction Cost ($)]]+Table1[[#This Row],[Land Value]])*('General Input Sheet'!$G$38/'General Input Sheet'!$G$43),Table1[[#This Row],[Total Construction Cost ($)]]+Table1[[#This Row],[Land Value]]),0)</f>
        <v>5992012</v>
      </c>
      <c r="P1371" s="139" t="str" cm="1">
        <f t="array" ref="P1371">_xlfn.IFS(Table1[[#This Row],[Asset Class]]&lt;&gt;"Local","y",P$11=$E1371,"y",Table1[[#This Row],[Asset Class]]="Local","")</f>
        <v>y</v>
      </c>
      <c r="Q1371" s="99" t="str" cm="1">
        <f t="array" ref="Q1371">_xlfn.IFS(Table1[[#This Row],[Asset Class]]&lt;&gt;"Local","y",Q$11=$E1371,"y",Table1[[#This Row],[Asset Class]]="Local","")</f>
        <v>y</v>
      </c>
      <c r="R1371" s="99" t="str" cm="1">
        <f t="array" ref="R1371">_xlfn.IFS(Table1[[#This Row],[Asset Class]]&lt;&gt;"Local","y",R$11=$E1371,"y",Table1[[#This Row],[Asset Class]]="Local","")</f>
        <v>y</v>
      </c>
      <c r="S1371" s="358" t="str" cm="1">
        <f t="array" ref="S1371">_xlfn.IFS(Table1[[#This Row],[Asset Class]]&lt;&gt;"Local","y",S$11=$E1371,"y",Table1[[#This Row],[Asset Class]]="Local","")</f>
        <v>y</v>
      </c>
      <c r="U1371" s="109">
        <f>IF(Table1[[#This Row],[Asset Class]]&lt;&gt;"Local",0.25,IF(P1371="y",1,""))</f>
        <v>0.25</v>
      </c>
      <c r="V1371" s="435">
        <f>IF(Table1[[#This Row],[Asset Class]]&lt;&gt;"Local",0.25,IF(Q1371="y",1,""))</f>
        <v>0.25</v>
      </c>
      <c r="W1371" s="435">
        <f>IF(Table1[[#This Row],[Asset Class]]&lt;&gt;"Local",0.25,IF(R1371="y",1,""))</f>
        <v>0.25</v>
      </c>
      <c r="X1371" s="435">
        <f>IF(Table1[[#This Row],[Asset Class]]&lt;&gt;"Local",0.25,IF(S1371="y",1,""))</f>
        <v>0.25</v>
      </c>
      <c r="Y1371" s="109">
        <f t="shared" si="127"/>
        <v>1</v>
      </c>
      <c r="AA1371" s="274">
        <f t="shared" si="128"/>
        <v>1498003</v>
      </c>
      <c r="AB1371" s="275">
        <f t="shared" si="129"/>
        <v>1498003</v>
      </c>
      <c r="AC1371" s="275">
        <f t="shared" si="130"/>
        <v>1498003</v>
      </c>
      <c r="AD1371" s="275">
        <f t="shared" si="131"/>
        <v>1498003</v>
      </c>
      <c r="AE1371" s="276">
        <f t="shared" si="132"/>
        <v>5992012</v>
      </c>
    </row>
    <row r="1372" spans="2:31">
      <c r="B1372" s="227" t="s">
        <v>2340</v>
      </c>
      <c r="C1372" s="228" t="s">
        <v>2341</v>
      </c>
      <c r="D1372" s="228" t="s">
        <v>110</v>
      </c>
      <c r="E1372" s="228" t="s">
        <v>106</v>
      </c>
      <c r="F1372" s="258" t="s">
        <v>102</v>
      </c>
      <c r="G1372" s="374">
        <v>0.5</v>
      </c>
      <c r="H1372" s="377">
        <v>3250.6002722318408</v>
      </c>
      <c r="I1372" s="382">
        <v>111.62041035606889</v>
      </c>
      <c r="J1372" s="349">
        <f>Table1[[#This Row],[Embellishment Area (m2)]]*Table1[[#This Row],[Construction Unit Rate ($/m)]]*Table1[[#This Row],[Embellishment Area Factor]]</f>
        <v>181416.66814503365</v>
      </c>
      <c r="K1372" s="263">
        <v>0</v>
      </c>
      <c r="L1372" s="354">
        <v>66.125722619436161</v>
      </c>
      <c r="M1372" s="101">
        <f>Table1[[#This Row],[Size of land (m2)]]*Table1[[#This Row],[Land Unit Rate ($/m2)]]</f>
        <v>0</v>
      </c>
      <c r="N1372" s="261">
        <v>2021</v>
      </c>
      <c r="O1372" s="219">
        <f>ROUND(IF(Table1[[#This Row],[Valuation Year]]=2016,(Table1[[#This Row],[Total Construction Cost ($)]]+Table1[[#This Row],[Land Value]])*('General Input Sheet'!$G$38/'General Input Sheet'!$G$43),Table1[[#This Row],[Total Construction Cost ($)]]+Table1[[#This Row],[Land Value]]),0)</f>
        <v>181417</v>
      </c>
      <c r="P1372" s="139" t="str" cm="1">
        <f t="array" ref="P1372">_xlfn.IFS(Table1[[#This Row],[Asset Class]]&lt;&gt;"Local","y",P$11=$E1372,"y",Table1[[#This Row],[Asset Class]]="Local","")</f>
        <v>y</v>
      </c>
      <c r="Q1372" s="99" t="str" cm="1">
        <f t="array" ref="Q1372">_xlfn.IFS(Table1[[#This Row],[Asset Class]]&lt;&gt;"Local","y",Q$11=$E1372,"y",Table1[[#This Row],[Asset Class]]="Local","")</f>
        <v/>
      </c>
      <c r="R1372" s="99" t="str" cm="1">
        <f t="array" ref="R1372">_xlfn.IFS(Table1[[#This Row],[Asset Class]]&lt;&gt;"Local","y",R$11=$E1372,"y",Table1[[#This Row],[Asset Class]]="Local","")</f>
        <v/>
      </c>
      <c r="S1372" s="358" t="str" cm="1">
        <f t="array" ref="S1372">_xlfn.IFS(Table1[[#This Row],[Asset Class]]&lt;&gt;"Local","y",S$11=$E1372,"y",Table1[[#This Row],[Asset Class]]="Local","")</f>
        <v/>
      </c>
      <c r="U1372" s="109">
        <f>IF(Table1[[#This Row],[Asset Class]]&lt;&gt;"Local",0.25,IF(P1372="y",1,""))</f>
        <v>1</v>
      </c>
      <c r="V1372" s="435" t="str">
        <f>IF(Table1[[#This Row],[Asset Class]]&lt;&gt;"Local",0.25,IF(Q1372="y",1,""))</f>
        <v/>
      </c>
      <c r="W1372" s="435" t="str">
        <f>IF(Table1[[#This Row],[Asset Class]]&lt;&gt;"Local",0.25,IF(R1372="y",1,""))</f>
        <v/>
      </c>
      <c r="X1372" s="435" t="str">
        <f>IF(Table1[[#This Row],[Asset Class]]&lt;&gt;"Local",0.25,IF(S1372="y",1,""))</f>
        <v/>
      </c>
      <c r="Y1372" s="109">
        <f t="shared" si="127"/>
        <v>1</v>
      </c>
      <c r="AA1372" s="274">
        <f t="shared" si="128"/>
        <v>181417</v>
      </c>
      <c r="AB1372" s="275" t="str">
        <f t="shared" si="129"/>
        <v/>
      </c>
      <c r="AC1372" s="275" t="str">
        <f t="shared" si="130"/>
        <v/>
      </c>
      <c r="AD1372" s="275" t="str">
        <f t="shared" si="131"/>
        <v/>
      </c>
      <c r="AE1372" s="276">
        <f t="shared" si="132"/>
        <v>181417</v>
      </c>
    </row>
    <row r="1373" spans="2:31">
      <c r="B1373" s="227" t="s">
        <v>2342</v>
      </c>
      <c r="C1373" s="228" t="s">
        <v>2343</v>
      </c>
      <c r="D1373" s="228" t="s">
        <v>110</v>
      </c>
      <c r="E1373" s="228" t="s">
        <v>101</v>
      </c>
      <c r="F1373" s="258" t="s">
        <v>102</v>
      </c>
      <c r="G1373" s="374">
        <v>0.5</v>
      </c>
      <c r="H1373" s="377">
        <v>2003.7238542541415</v>
      </c>
      <c r="I1373" s="382">
        <v>143.96305955739601</v>
      </c>
      <c r="J1373" s="349">
        <f>Table1[[#This Row],[Embellishment Area (m2)]]*Table1[[#This Row],[Construction Unit Rate ($/m)]]*Table1[[#This Row],[Embellishment Area Factor]]</f>
        <v>144231.10828328202</v>
      </c>
      <c r="K1373" s="263">
        <v>0</v>
      </c>
      <c r="L1373" s="354">
        <v>39.027494808321961</v>
      </c>
      <c r="M1373" s="101">
        <f>Table1[[#This Row],[Size of land (m2)]]*Table1[[#This Row],[Land Unit Rate ($/m2)]]</f>
        <v>0</v>
      </c>
      <c r="N1373" s="261">
        <v>2021</v>
      </c>
      <c r="O1373" s="219">
        <f>ROUND(IF(Table1[[#This Row],[Valuation Year]]=2016,(Table1[[#This Row],[Total Construction Cost ($)]]+Table1[[#This Row],[Land Value]])*('General Input Sheet'!$G$38/'General Input Sheet'!$G$43),Table1[[#This Row],[Total Construction Cost ($)]]+Table1[[#This Row],[Land Value]]),0)</f>
        <v>144231</v>
      </c>
      <c r="P1373" s="139" t="str" cm="1">
        <f t="array" ref="P1373">_xlfn.IFS(Table1[[#This Row],[Asset Class]]&lt;&gt;"Local","y",P$11=$E1373,"y",Table1[[#This Row],[Asset Class]]="Local","")</f>
        <v/>
      </c>
      <c r="Q1373" s="99" t="str" cm="1">
        <f t="array" ref="Q1373">_xlfn.IFS(Table1[[#This Row],[Asset Class]]&lt;&gt;"Local","y",Q$11=$E1373,"y",Table1[[#This Row],[Asset Class]]="Local","")</f>
        <v/>
      </c>
      <c r="R1373" s="99" t="str" cm="1">
        <f t="array" ref="R1373">_xlfn.IFS(Table1[[#This Row],[Asset Class]]&lt;&gt;"Local","y",R$11=$E1373,"y",Table1[[#This Row],[Asset Class]]="Local","")</f>
        <v>y</v>
      </c>
      <c r="S1373" s="358" t="str" cm="1">
        <f t="array" ref="S1373">_xlfn.IFS(Table1[[#This Row],[Asset Class]]&lt;&gt;"Local","y",S$11=$E1373,"y",Table1[[#This Row],[Asset Class]]="Local","")</f>
        <v/>
      </c>
      <c r="U1373" s="109" t="str">
        <f>IF(Table1[[#This Row],[Asset Class]]&lt;&gt;"Local",0.25,IF(P1373="y",1,""))</f>
        <v/>
      </c>
      <c r="V1373" s="435" t="str">
        <f>IF(Table1[[#This Row],[Asset Class]]&lt;&gt;"Local",0.25,IF(Q1373="y",1,""))</f>
        <v/>
      </c>
      <c r="W1373" s="435">
        <f>IF(Table1[[#This Row],[Asset Class]]&lt;&gt;"Local",0.25,IF(R1373="y",1,""))</f>
        <v>1</v>
      </c>
      <c r="X1373" s="435" t="str">
        <f>IF(Table1[[#This Row],[Asset Class]]&lt;&gt;"Local",0.25,IF(S1373="y",1,""))</f>
        <v/>
      </c>
      <c r="Y1373" s="109">
        <f t="shared" si="127"/>
        <v>1</v>
      </c>
      <c r="AA1373" s="274" t="str">
        <f t="shared" si="128"/>
        <v/>
      </c>
      <c r="AB1373" s="275" t="str">
        <f t="shared" si="129"/>
        <v/>
      </c>
      <c r="AC1373" s="275">
        <f t="shared" si="130"/>
        <v>144231</v>
      </c>
      <c r="AD1373" s="275" t="str">
        <f t="shared" si="131"/>
        <v/>
      </c>
      <c r="AE1373" s="276">
        <f t="shared" si="132"/>
        <v>144231</v>
      </c>
    </row>
    <row r="1374" spans="2:31">
      <c r="B1374" s="227" t="s">
        <v>2344</v>
      </c>
      <c r="C1374" s="228" t="s">
        <v>2345</v>
      </c>
      <c r="D1374" s="228" t="s">
        <v>105</v>
      </c>
      <c r="E1374" s="228" t="s">
        <v>106</v>
      </c>
      <c r="F1374" s="258" t="s">
        <v>107</v>
      </c>
      <c r="G1374" s="374">
        <v>0.5</v>
      </c>
      <c r="H1374" s="377">
        <v>91035.130480070045</v>
      </c>
      <c r="I1374" s="382">
        <v>295.91815694928124</v>
      </c>
      <c r="J1374" s="349">
        <f>Table1[[#This Row],[Embellishment Area (m2)]]*Table1[[#This Row],[Construction Unit Rate ($/m)]]*Table1[[#This Row],[Embellishment Area Factor]]</f>
        <v>13469474.014649833</v>
      </c>
      <c r="K1374" s="263">
        <v>0</v>
      </c>
      <c r="L1374" s="354">
        <v>157.26221918381682</v>
      </c>
      <c r="M1374" s="101">
        <f>Table1[[#This Row],[Size of land (m2)]]*Table1[[#This Row],[Land Unit Rate ($/m2)]]</f>
        <v>0</v>
      </c>
      <c r="N1374" s="261">
        <v>2021</v>
      </c>
      <c r="O1374" s="219">
        <f>ROUND(IF(Table1[[#This Row],[Valuation Year]]=2016,(Table1[[#This Row],[Total Construction Cost ($)]]+Table1[[#This Row],[Land Value]])*('General Input Sheet'!$G$38/'General Input Sheet'!$G$43),Table1[[#This Row],[Total Construction Cost ($)]]+Table1[[#This Row],[Land Value]]),0)</f>
        <v>13469474</v>
      </c>
      <c r="P1374" s="139" t="str" cm="1">
        <f t="array" ref="P1374">_xlfn.IFS(Table1[[#This Row],[Asset Class]]&lt;&gt;"Local","y",P$11=$E1374,"y",Table1[[#This Row],[Asset Class]]="Local","")</f>
        <v>y</v>
      </c>
      <c r="Q1374" s="99" t="str" cm="1">
        <f t="array" ref="Q1374">_xlfn.IFS(Table1[[#This Row],[Asset Class]]&lt;&gt;"Local","y",Q$11=$E1374,"y",Table1[[#This Row],[Asset Class]]="Local","")</f>
        <v>y</v>
      </c>
      <c r="R1374" s="99" t="str" cm="1">
        <f t="array" ref="R1374">_xlfn.IFS(Table1[[#This Row],[Asset Class]]&lt;&gt;"Local","y",R$11=$E1374,"y",Table1[[#This Row],[Asset Class]]="Local","")</f>
        <v>y</v>
      </c>
      <c r="S1374" s="358" t="str" cm="1">
        <f t="array" ref="S1374">_xlfn.IFS(Table1[[#This Row],[Asset Class]]&lt;&gt;"Local","y",S$11=$E1374,"y",Table1[[#This Row],[Asset Class]]="Local","")</f>
        <v>y</v>
      </c>
      <c r="U1374" s="109">
        <f>IF(Table1[[#This Row],[Asset Class]]&lt;&gt;"Local",0.25,IF(P1374="y",1,""))</f>
        <v>0.25</v>
      </c>
      <c r="V1374" s="435">
        <f>IF(Table1[[#This Row],[Asset Class]]&lt;&gt;"Local",0.25,IF(Q1374="y",1,""))</f>
        <v>0.25</v>
      </c>
      <c r="W1374" s="435">
        <f>IF(Table1[[#This Row],[Asset Class]]&lt;&gt;"Local",0.25,IF(R1374="y",1,""))</f>
        <v>0.25</v>
      </c>
      <c r="X1374" s="435">
        <f>IF(Table1[[#This Row],[Asset Class]]&lt;&gt;"Local",0.25,IF(S1374="y",1,""))</f>
        <v>0.25</v>
      </c>
      <c r="Y1374" s="109">
        <f t="shared" si="127"/>
        <v>1</v>
      </c>
      <c r="AA1374" s="274">
        <f t="shared" si="128"/>
        <v>3367368.5</v>
      </c>
      <c r="AB1374" s="275">
        <f t="shared" si="129"/>
        <v>3367368.5</v>
      </c>
      <c r="AC1374" s="275">
        <f t="shared" si="130"/>
        <v>3367368.5</v>
      </c>
      <c r="AD1374" s="275">
        <f t="shared" si="131"/>
        <v>3367368.5</v>
      </c>
      <c r="AE1374" s="276">
        <f t="shared" si="132"/>
        <v>13469474</v>
      </c>
    </row>
    <row r="1375" spans="2:31">
      <c r="B1375" s="227" t="s">
        <v>2346</v>
      </c>
      <c r="C1375" s="228" t="s">
        <v>2347</v>
      </c>
      <c r="D1375" s="228" t="s">
        <v>110</v>
      </c>
      <c r="E1375" s="228" t="s">
        <v>101</v>
      </c>
      <c r="F1375" s="258" t="s">
        <v>102</v>
      </c>
      <c r="G1375" s="374">
        <v>0.5</v>
      </c>
      <c r="H1375" s="377">
        <v>1629.7985465810725</v>
      </c>
      <c r="I1375" s="382">
        <v>143.96305955739601</v>
      </c>
      <c r="J1375" s="349">
        <f>Table1[[#This Row],[Embellishment Area (m2)]]*Table1[[#This Row],[Construction Unit Rate ($/m)]]*Table1[[#This Row],[Embellishment Area Factor]]</f>
        <v>117315.3926140042</v>
      </c>
      <c r="K1375" s="263">
        <v>0</v>
      </c>
      <c r="L1375" s="354">
        <v>39.027494808321961</v>
      </c>
      <c r="M1375" s="101">
        <f>Table1[[#This Row],[Size of land (m2)]]*Table1[[#This Row],[Land Unit Rate ($/m2)]]</f>
        <v>0</v>
      </c>
      <c r="N1375" s="261">
        <v>2021</v>
      </c>
      <c r="O1375" s="219">
        <f>ROUND(IF(Table1[[#This Row],[Valuation Year]]=2016,(Table1[[#This Row],[Total Construction Cost ($)]]+Table1[[#This Row],[Land Value]])*('General Input Sheet'!$G$38/'General Input Sheet'!$G$43),Table1[[#This Row],[Total Construction Cost ($)]]+Table1[[#This Row],[Land Value]]),0)</f>
        <v>117315</v>
      </c>
      <c r="P1375" s="139" t="str" cm="1">
        <f t="array" ref="P1375">_xlfn.IFS(Table1[[#This Row],[Asset Class]]&lt;&gt;"Local","y",P$11=$E1375,"y",Table1[[#This Row],[Asset Class]]="Local","")</f>
        <v/>
      </c>
      <c r="Q1375" s="99" t="str" cm="1">
        <f t="array" ref="Q1375">_xlfn.IFS(Table1[[#This Row],[Asset Class]]&lt;&gt;"Local","y",Q$11=$E1375,"y",Table1[[#This Row],[Asset Class]]="Local","")</f>
        <v/>
      </c>
      <c r="R1375" s="99" t="str" cm="1">
        <f t="array" ref="R1375">_xlfn.IFS(Table1[[#This Row],[Asset Class]]&lt;&gt;"Local","y",R$11=$E1375,"y",Table1[[#This Row],[Asset Class]]="Local","")</f>
        <v>y</v>
      </c>
      <c r="S1375" s="358" t="str" cm="1">
        <f t="array" ref="S1375">_xlfn.IFS(Table1[[#This Row],[Asset Class]]&lt;&gt;"Local","y",S$11=$E1375,"y",Table1[[#This Row],[Asset Class]]="Local","")</f>
        <v/>
      </c>
      <c r="U1375" s="109" t="str">
        <f>IF(Table1[[#This Row],[Asset Class]]&lt;&gt;"Local",0.25,IF(P1375="y",1,""))</f>
        <v/>
      </c>
      <c r="V1375" s="435" t="str">
        <f>IF(Table1[[#This Row],[Asset Class]]&lt;&gt;"Local",0.25,IF(Q1375="y",1,""))</f>
        <v/>
      </c>
      <c r="W1375" s="435">
        <f>IF(Table1[[#This Row],[Asset Class]]&lt;&gt;"Local",0.25,IF(R1375="y",1,""))</f>
        <v>1</v>
      </c>
      <c r="X1375" s="435" t="str">
        <f>IF(Table1[[#This Row],[Asset Class]]&lt;&gt;"Local",0.25,IF(S1375="y",1,""))</f>
        <v/>
      </c>
      <c r="Y1375" s="109">
        <f t="shared" si="127"/>
        <v>1</v>
      </c>
      <c r="AA1375" s="274" t="str">
        <f t="shared" si="128"/>
        <v/>
      </c>
      <c r="AB1375" s="275" t="str">
        <f t="shared" si="129"/>
        <v/>
      </c>
      <c r="AC1375" s="275">
        <f t="shared" si="130"/>
        <v>117315</v>
      </c>
      <c r="AD1375" s="275" t="str">
        <f t="shared" si="131"/>
        <v/>
      </c>
      <c r="AE1375" s="276">
        <f t="shared" si="132"/>
        <v>117315</v>
      </c>
    </row>
    <row r="1376" spans="2:31">
      <c r="B1376" s="227" t="s">
        <v>2348</v>
      </c>
      <c r="C1376" s="228" t="s">
        <v>2349</v>
      </c>
      <c r="D1376" s="228" t="s">
        <v>110</v>
      </c>
      <c r="E1376" s="228" t="s">
        <v>101</v>
      </c>
      <c r="F1376" s="258" t="s">
        <v>102</v>
      </c>
      <c r="G1376" s="374">
        <v>0.5</v>
      </c>
      <c r="H1376" s="377">
        <v>822.72706924816953</v>
      </c>
      <c r="I1376" s="382">
        <v>143.96305955739601</v>
      </c>
      <c r="J1376" s="349">
        <f>Table1[[#This Row],[Embellishment Area (m2)]]*Table1[[#This Row],[Construction Unit Rate ($/m)]]*Table1[[#This Row],[Embellishment Area Factor]]</f>
        <v>59221.15303482805</v>
      </c>
      <c r="K1376" s="263">
        <v>0</v>
      </c>
      <c r="L1376" s="354">
        <v>39.027494808321961</v>
      </c>
      <c r="M1376" s="101">
        <f>Table1[[#This Row],[Size of land (m2)]]*Table1[[#This Row],[Land Unit Rate ($/m2)]]</f>
        <v>0</v>
      </c>
      <c r="N1376" s="261">
        <v>2021</v>
      </c>
      <c r="O1376" s="219">
        <f>ROUND(IF(Table1[[#This Row],[Valuation Year]]=2016,(Table1[[#This Row],[Total Construction Cost ($)]]+Table1[[#This Row],[Land Value]])*('General Input Sheet'!$G$38/'General Input Sheet'!$G$43),Table1[[#This Row],[Total Construction Cost ($)]]+Table1[[#This Row],[Land Value]]),0)</f>
        <v>59221</v>
      </c>
      <c r="P1376" s="139" t="str" cm="1">
        <f t="array" ref="P1376">_xlfn.IFS(Table1[[#This Row],[Asset Class]]&lt;&gt;"Local","y",P$11=$E1376,"y",Table1[[#This Row],[Asset Class]]="Local","")</f>
        <v/>
      </c>
      <c r="Q1376" s="99" t="str" cm="1">
        <f t="array" ref="Q1376">_xlfn.IFS(Table1[[#This Row],[Asset Class]]&lt;&gt;"Local","y",Q$11=$E1376,"y",Table1[[#This Row],[Asset Class]]="Local","")</f>
        <v/>
      </c>
      <c r="R1376" s="99" t="str" cm="1">
        <f t="array" ref="R1376">_xlfn.IFS(Table1[[#This Row],[Asset Class]]&lt;&gt;"Local","y",R$11=$E1376,"y",Table1[[#This Row],[Asset Class]]="Local","")</f>
        <v>y</v>
      </c>
      <c r="S1376" s="358" t="str" cm="1">
        <f t="array" ref="S1376">_xlfn.IFS(Table1[[#This Row],[Asset Class]]&lt;&gt;"Local","y",S$11=$E1376,"y",Table1[[#This Row],[Asset Class]]="Local","")</f>
        <v/>
      </c>
      <c r="U1376" s="109" t="str">
        <f>IF(Table1[[#This Row],[Asset Class]]&lt;&gt;"Local",0.25,IF(P1376="y",1,""))</f>
        <v/>
      </c>
      <c r="V1376" s="435" t="str">
        <f>IF(Table1[[#This Row],[Asset Class]]&lt;&gt;"Local",0.25,IF(Q1376="y",1,""))</f>
        <v/>
      </c>
      <c r="W1376" s="435">
        <f>IF(Table1[[#This Row],[Asset Class]]&lt;&gt;"Local",0.25,IF(R1376="y",1,""))</f>
        <v>1</v>
      </c>
      <c r="X1376" s="435" t="str">
        <f>IF(Table1[[#This Row],[Asset Class]]&lt;&gt;"Local",0.25,IF(S1376="y",1,""))</f>
        <v/>
      </c>
      <c r="Y1376" s="109">
        <f t="shared" si="127"/>
        <v>1</v>
      </c>
      <c r="AA1376" s="274" t="str">
        <f t="shared" si="128"/>
        <v/>
      </c>
      <c r="AB1376" s="275" t="str">
        <f t="shared" si="129"/>
        <v/>
      </c>
      <c r="AC1376" s="275">
        <f t="shared" si="130"/>
        <v>59221</v>
      </c>
      <c r="AD1376" s="275" t="str">
        <f t="shared" si="131"/>
        <v/>
      </c>
      <c r="AE1376" s="276">
        <f t="shared" si="132"/>
        <v>59221</v>
      </c>
    </row>
    <row r="1377" spans="2:31">
      <c r="B1377" s="227" t="s">
        <v>2350</v>
      </c>
      <c r="C1377" s="228" t="s">
        <v>2351</v>
      </c>
      <c r="D1377" s="228" t="s">
        <v>110</v>
      </c>
      <c r="E1377" s="228" t="s">
        <v>106</v>
      </c>
      <c r="F1377" s="258" t="s">
        <v>102</v>
      </c>
      <c r="G1377" s="374">
        <v>0.5</v>
      </c>
      <c r="H1377" s="377">
        <v>1400.3801989968119</v>
      </c>
      <c r="I1377" s="382">
        <v>111.62041035606889</v>
      </c>
      <c r="J1377" s="349">
        <f>Table1[[#This Row],[Embellishment Area (m2)]]*Table1[[#This Row],[Construction Unit Rate ($/m)]]*Table1[[#This Row],[Embellishment Area Factor]]</f>
        <v>78155.506233268781</v>
      </c>
      <c r="K1377" s="263">
        <v>0</v>
      </c>
      <c r="L1377" s="354">
        <v>66.125722619436161</v>
      </c>
      <c r="M1377" s="101">
        <f>Table1[[#This Row],[Size of land (m2)]]*Table1[[#This Row],[Land Unit Rate ($/m2)]]</f>
        <v>0</v>
      </c>
      <c r="N1377" s="261">
        <v>2021</v>
      </c>
      <c r="O1377" s="219">
        <f>ROUND(IF(Table1[[#This Row],[Valuation Year]]=2016,(Table1[[#This Row],[Total Construction Cost ($)]]+Table1[[#This Row],[Land Value]])*('General Input Sheet'!$G$38/'General Input Sheet'!$G$43),Table1[[#This Row],[Total Construction Cost ($)]]+Table1[[#This Row],[Land Value]]),0)</f>
        <v>78156</v>
      </c>
      <c r="P1377" s="139" t="str" cm="1">
        <f t="array" ref="P1377">_xlfn.IFS(Table1[[#This Row],[Asset Class]]&lt;&gt;"Local","y",P$11=$E1377,"y",Table1[[#This Row],[Asset Class]]="Local","")</f>
        <v>y</v>
      </c>
      <c r="Q1377" s="99" t="str" cm="1">
        <f t="array" ref="Q1377">_xlfn.IFS(Table1[[#This Row],[Asset Class]]&lt;&gt;"Local","y",Q$11=$E1377,"y",Table1[[#This Row],[Asset Class]]="Local","")</f>
        <v/>
      </c>
      <c r="R1377" s="99" t="str" cm="1">
        <f t="array" ref="R1377">_xlfn.IFS(Table1[[#This Row],[Asset Class]]&lt;&gt;"Local","y",R$11=$E1377,"y",Table1[[#This Row],[Asset Class]]="Local","")</f>
        <v/>
      </c>
      <c r="S1377" s="358" t="str" cm="1">
        <f t="array" ref="S1377">_xlfn.IFS(Table1[[#This Row],[Asset Class]]&lt;&gt;"Local","y",S$11=$E1377,"y",Table1[[#This Row],[Asset Class]]="Local","")</f>
        <v/>
      </c>
      <c r="U1377" s="109">
        <f>IF(Table1[[#This Row],[Asset Class]]&lt;&gt;"Local",0.25,IF(P1377="y",1,""))</f>
        <v>1</v>
      </c>
      <c r="V1377" s="435" t="str">
        <f>IF(Table1[[#This Row],[Asset Class]]&lt;&gt;"Local",0.25,IF(Q1377="y",1,""))</f>
        <v/>
      </c>
      <c r="W1377" s="435" t="str">
        <f>IF(Table1[[#This Row],[Asset Class]]&lt;&gt;"Local",0.25,IF(R1377="y",1,""))</f>
        <v/>
      </c>
      <c r="X1377" s="435" t="str">
        <f>IF(Table1[[#This Row],[Asset Class]]&lt;&gt;"Local",0.25,IF(S1377="y",1,""))</f>
        <v/>
      </c>
      <c r="Y1377" s="109">
        <f t="shared" si="127"/>
        <v>1</v>
      </c>
      <c r="AA1377" s="274">
        <f t="shared" si="128"/>
        <v>78156</v>
      </c>
      <c r="AB1377" s="275" t="str">
        <f t="shared" si="129"/>
        <v/>
      </c>
      <c r="AC1377" s="275" t="str">
        <f t="shared" si="130"/>
        <v/>
      </c>
      <c r="AD1377" s="275" t="str">
        <f t="shared" si="131"/>
        <v/>
      </c>
      <c r="AE1377" s="276">
        <f t="shared" si="132"/>
        <v>78156</v>
      </c>
    </row>
    <row r="1378" spans="2:31">
      <c r="B1378" s="227" t="s">
        <v>2352</v>
      </c>
      <c r="C1378" s="228" t="s">
        <v>2353</v>
      </c>
      <c r="D1378" s="228" t="s">
        <v>110</v>
      </c>
      <c r="E1378" s="228" t="s">
        <v>101</v>
      </c>
      <c r="F1378" s="258" t="s">
        <v>107</v>
      </c>
      <c r="G1378" s="374">
        <v>0.5</v>
      </c>
      <c r="H1378" s="377">
        <v>11344.425253615014</v>
      </c>
      <c r="I1378" s="382">
        <v>143.96305955739601</v>
      </c>
      <c r="J1378" s="349">
        <f>Table1[[#This Row],[Embellishment Area (m2)]]*Table1[[#This Row],[Construction Unit Rate ($/m)]]*Table1[[#This Row],[Embellishment Area Factor]]</f>
        <v>816589.08421530284</v>
      </c>
      <c r="K1378" s="263">
        <v>0</v>
      </c>
      <c r="L1378" s="354">
        <v>39.027494808321961</v>
      </c>
      <c r="M1378" s="101">
        <f>Table1[[#This Row],[Size of land (m2)]]*Table1[[#This Row],[Land Unit Rate ($/m2)]]</f>
        <v>0</v>
      </c>
      <c r="N1378" s="261">
        <v>2021</v>
      </c>
      <c r="O1378" s="219">
        <f>ROUND(IF(Table1[[#This Row],[Valuation Year]]=2016,(Table1[[#This Row],[Total Construction Cost ($)]]+Table1[[#This Row],[Land Value]])*('General Input Sheet'!$G$38/'General Input Sheet'!$G$43),Table1[[#This Row],[Total Construction Cost ($)]]+Table1[[#This Row],[Land Value]]),0)</f>
        <v>816589</v>
      </c>
      <c r="P1378" s="139" t="str" cm="1">
        <f t="array" ref="P1378">_xlfn.IFS(Table1[[#This Row],[Asset Class]]&lt;&gt;"Local","y",P$11=$E1378,"y",Table1[[#This Row],[Asset Class]]="Local","")</f>
        <v/>
      </c>
      <c r="Q1378" s="99" t="str" cm="1">
        <f t="array" ref="Q1378">_xlfn.IFS(Table1[[#This Row],[Asset Class]]&lt;&gt;"Local","y",Q$11=$E1378,"y",Table1[[#This Row],[Asset Class]]="Local","")</f>
        <v/>
      </c>
      <c r="R1378" s="99" t="str" cm="1">
        <f t="array" ref="R1378">_xlfn.IFS(Table1[[#This Row],[Asset Class]]&lt;&gt;"Local","y",R$11=$E1378,"y",Table1[[#This Row],[Asset Class]]="Local","")</f>
        <v>y</v>
      </c>
      <c r="S1378" s="358" t="str" cm="1">
        <f t="array" ref="S1378">_xlfn.IFS(Table1[[#This Row],[Asset Class]]&lt;&gt;"Local","y",S$11=$E1378,"y",Table1[[#This Row],[Asset Class]]="Local","")</f>
        <v/>
      </c>
      <c r="U1378" s="109" t="str">
        <f>IF(Table1[[#This Row],[Asset Class]]&lt;&gt;"Local",0.25,IF(P1378="y",1,""))</f>
        <v/>
      </c>
      <c r="V1378" s="435" t="str">
        <f>IF(Table1[[#This Row],[Asset Class]]&lt;&gt;"Local",0.25,IF(Q1378="y",1,""))</f>
        <v/>
      </c>
      <c r="W1378" s="435">
        <f>IF(Table1[[#This Row],[Asset Class]]&lt;&gt;"Local",0.25,IF(R1378="y",1,""))</f>
        <v>1</v>
      </c>
      <c r="X1378" s="435" t="str">
        <f>IF(Table1[[#This Row],[Asset Class]]&lt;&gt;"Local",0.25,IF(S1378="y",1,""))</f>
        <v/>
      </c>
      <c r="Y1378" s="109">
        <f t="shared" si="127"/>
        <v>1</v>
      </c>
      <c r="AA1378" s="274" t="str">
        <f t="shared" si="128"/>
        <v/>
      </c>
      <c r="AB1378" s="275" t="str">
        <f t="shared" si="129"/>
        <v/>
      </c>
      <c r="AC1378" s="275">
        <f t="shared" si="130"/>
        <v>816589</v>
      </c>
      <c r="AD1378" s="275" t="str">
        <f t="shared" si="131"/>
        <v/>
      </c>
      <c r="AE1378" s="276">
        <f t="shared" si="132"/>
        <v>816589</v>
      </c>
    </row>
    <row r="1379" spans="2:31">
      <c r="B1379" s="227" t="s">
        <v>2352</v>
      </c>
      <c r="C1379" s="228" t="s">
        <v>2354</v>
      </c>
      <c r="D1379" s="228" t="s">
        <v>110</v>
      </c>
      <c r="E1379" s="228" t="s">
        <v>101</v>
      </c>
      <c r="F1379" s="258" t="s">
        <v>102</v>
      </c>
      <c r="G1379" s="374">
        <v>0.5</v>
      </c>
      <c r="H1379" s="377">
        <v>12617.686524678191</v>
      </c>
      <c r="I1379" s="382">
        <v>143.96305955739601</v>
      </c>
      <c r="J1379" s="349">
        <f>Table1[[#This Row],[Embellishment Area (m2)]]*Table1[[#This Row],[Construction Unit Rate ($/m)]]*Table1[[#This Row],[Embellishment Area Factor]]</f>
        <v>908240.37831439974</v>
      </c>
      <c r="K1379" s="263">
        <v>0</v>
      </c>
      <c r="L1379" s="354">
        <v>39.027494808321961</v>
      </c>
      <c r="M1379" s="101">
        <f>Table1[[#This Row],[Size of land (m2)]]*Table1[[#This Row],[Land Unit Rate ($/m2)]]</f>
        <v>0</v>
      </c>
      <c r="N1379" s="261">
        <v>2021</v>
      </c>
      <c r="O1379" s="219">
        <f>ROUND(IF(Table1[[#This Row],[Valuation Year]]=2016,(Table1[[#This Row],[Total Construction Cost ($)]]+Table1[[#This Row],[Land Value]])*('General Input Sheet'!$G$38/'General Input Sheet'!$G$43),Table1[[#This Row],[Total Construction Cost ($)]]+Table1[[#This Row],[Land Value]]),0)</f>
        <v>908240</v>
      </c>
      <c r="P1379" s="139" t="str" cm="1">
        <f t="array" ref="P1379">_xlfn.IFS(Table1[[#This Row],[Asset Class]]&lt;&gt;"Local","y",P$11=$E1379,"y",Table1[[#This Row],[Asset Class]]="Local","")</f>
        <v/>
      </c>
      <c r="Q1379" s="99" t="str" cm="1">
        <f t="array" ref="Q1379">_xlfn.IFS(Table1[[#This Row],[Asset Class]]&lt;&gt;"Local","y",Q$11=$E1379,"y",Table1[[#This Row],[Asset Class]]="Local","")</f>
        <v/>
      </c>
      <c r="R1379" s="99" t="str" cm="1">
        <f t="array" ref="R1379">_xlfn.IFS(Table1[[#This Row],[Asset Class]]&lt;&gt;"Local","y",R$11=$E1379,"y",Table1[[#This Row],[Asset Class]]="Local","")</f>
        <v>y</v>
      </c>
      <c r="S1379" s="358" t="str" cm="1">
        <f t="array" ref="S1379">_xlfn.IFS(Table1[[#This Row],[Asset Class]]&lt;&gt;"Local","y",S$11=$E1379,"y",Table1[[#This Row],[Asset Class]]="Local","")</f>
        <v/>
      </c>
      <c r="U1379" s="109" t="str">
        <f>IF(Table1[[#This Row],[Asset Class]]&lt;&gt;"Local",0.25,IF(P1379="y",1,""))</f>
        <v/>
      </c>
      <c r="V1379" s="435" t="str">
        <f>IF(Table1[[#This Row],[Asset Class]]&lt;&gt;"Local",0.25,IF(Q1379="y",1,""))</f>
        <v/>
      </c>
      <c r="W1379" s="435">
        <f>IF(Table1[[#This Row],[Asset Class]]&lt;&gt;"Local",0.25,IF(R1379="y",1,""))</f>
        <v>1</v>
      </c>
      <c r="X1379" s="435" t="str">
        <f>IF(Table1[[#This Row],[Asset Class]]&lt;&gt;"Local",0.25,IF(S1379="y",1,""))</f>
        <v/>
      </c>
      <c r="Y1379" s="109">
        <f t="shared" si="127"/>
        <v>1</v>
      </c>
      <c r="AA1379" s="274" t="str">
        <f t="shared" si="128"/>
        <v/>
      </c>
      <c r="AB1379" s="275" t="str">
        <f t="shared" si="129"/>
        <v/>
      </c>
      <c r="AC1379" s="275">
        <f t="shared" si="130"/>
        <v>908240</v>
      </c>
      <c r="AD1379" s="275" t="str">
        <f t="shared" si="131"/>
        <v/>
      </c>
      <c r="AE1379" s="276">
        <f t="shared" si="132"/>
        <v>908240</v>
      </c>
    </row>
    <row r="1380" spans="2:31">
      <c r="B1380" s="227" t="s">
        <v>2355</v>
      </c>
      <c r="C1380" s="228" t="s">
        <v>2356</v>
      </c>
      <c r="D1380" s="228" t="s">
        <v>110</v>
      </c>
      <c r="E1380" s="228" t="s">
        <v>106</v>
      </c>
      <c r="F1380" s="258" t="s">
        <v>102</v>
      </c>
      <c r="G1380" s="374">
        <v>0.5</v>
      </c>
      <c r="H1380" s="377">
        <v>4089.6242720374303</v>
      </c>
      <c r="I1380" s="382">
        <v>111.62041035606889</v>
      </c>
      <c r="J1380" s="349">
        <f>Table1[[#This Row],[Embellishment Area (m2)]]*Table1[[#This Row],[Construction Unit Rate ($/m)]]*Table1[[#This Row],[Embellishment Area Factor]]</f>
        <v>228242.76972347873</v>
      </c>
      <c r="K1380" s="263">
        <v>8179.2485440748605</v>
      </c>
      <c r="L1380" s="354">
        <v>66.125722619436161</v>
      </c>
      <c r="M1380" s="101">
        <f>Table1[[#This Row],[Size of land (m2)]]*Table1[[#This Row],[Land Unit Rate ($/m2)]]</f>
        <v>540858.72046092129</v>
      </c>
      <c r="N1380" s="261">
        <v>2021</v>
      </c>
      <c r="O1380" s="219">
        <f>ROUND(IF(Table1[[#This Row],[Valuation Year]]=2016,(Table1[[#This Row],[Total Construction Cost ($)]]+Table1[[#This Row],[Land Value]])*('General Input Sheet'!$G$38/'General Input Sheet'!$G$43),Table1[[#This Row],[Total Construction Cost ($)]]+Table1[[#This Row],[Land Value]]),0)</f>
        <v>769101</v>
      </c>
      <c r="P1380" s="139" t="str" cm="1">
        <f t="array" ref="P1380">_xlfn.IFS(Table1[[#This Row],[Asset Class]]&lt;&gt;"Local","y",P$11=$E1380,"y",Table1[[#This Row],[Asset Class]]="Local","")</f>
        <v>y</v>
      </c>
      <c r="Q1380" s="99" t="str" cm="1">
        <f t="array" ref="Q1380">_xlfn.IFS(Table1[[#This Row],[Asset Class]]&lt;&gt;"Local","y",Q$11=$E1380,"y",Table1[[#This Row],[Asset Class]]="Local","")</f>
        <v/>
      </c>
      <c r="R1380" s="99" t="str" cm="1">
        <f t="array" ref="R1380">_xlfn.IFS(Table1[[#This Row],[Asset Class]]&lt;&gt;"Local","y",R$11=$E1380,"y",Table1[[#This Row],[Asset Class]]="Local","")</f>
        <v/>
      </c>
      <c r="S1380" s="358" t="str" cm="1">
        <f t="array" ref="S1380">_xlfn.IFS(Table1[[#This Row],[Asset Class]]&lt;&gt;"Local","y",S$11=$E1380,"y",Table1[[#This Row],[Asset Class]]="Local","")</f>
        <v/>
      </c>
      <c r="U1380" s="109">
        <f>IF(Table1[[#This Row],[Asset Class]]&lt;&gt;"Local",0.25,IF(P1380="y",1,""))</f>
        <v>1</v>
      </c>
      <c r="V1380" s="435" t="str">
        <f>IF(Table1[[#This Row],[Asset Class]]&lt;&gt;"Local",0.25,IF(Q1380="y",1,""))</f>
        <v/>
      </c>
      <c r="W1380" s="435" t="str">
        <f>IF(Table1[[#This Row],[Asset Class]]&lt;&gt;"Local",0.25,IF(R1380="y",1,""))</f>
        <v/>
      </c>
      <c r="X1380" s="435" t="str">
        <f>IF(Table1[[#This Row],[Asset Class]]&lt;&gt;"Local",0.25,IF(S1380="y",1,""))</f>
        <v/>
      </c>
      <c r="Y1380" s="109">
        <f t="shared" si="127"/>
        <v>1</v>
      </c>
      <c r="AA1380" s="274">
        <f t="shared" si="128"/>
        <v>769101</v>
      </c>
      <c r="AB1380" s="275" t="str">
        <f t="shared" si="129"/>
        <v/>
      </c>
      <c r="AC1380" s="275" t="str">
        <f t="shared" si="130"/>
        <v/>
      </c>
      <c r="AD1380" s="275" t="str">
        <f t="shared" si="131"/>
        <v/>
      </c>
      <c r="AE1380" s="276">
        <f t="shared" si="132"/>
        <v>769101</v>
      </c>
    </row>
    <row r="1381" spans="2:31">
      <c r="B1381" s="227" t="s">
        <v>2357</v>
      </c>
      <c r="C1381" s="228" t="s">
        <v>2358</v>
      </c>
      <c r="D1381" s="228" t="s">
        <v>110</v>
      </c>
      <c r="E1381" s="228" t="s">
        <v>101</v>
      </c>
      <c r="F1381" s="258" t="s">
        <v>102</v>
      </c>
      <c r="G1381" s="374">
        <v>0.5</v>
      </c>
      <c r="H1381" s="377">
        <v>1074.9378391447385</v>
      </c>
      <c r="I1381" s="382">
        <v>143.96305955739601</v>
      </c>
      <c r="J1381" s="349">
        <f>Table1[[#This Row],[Embellishment Area (m2)]]*Table1[[#This Row],[Construction Unit Rate ($/m)]]*Table1[[#This Row],[Embellishment Area Factor]]</f>
        <v>77375.670078646275</v>
      </c>
      <c r="K1381" s="263">
        <v>0</v>
      </c>
      <c r="L1381" s="354">
        <v>39.027494808321961</v>
      </c>
      <c r="M1381" s="101">
        <f>Table1[[#This Row],[Size of land (m2)]]*Table1[[#This Row],[Land Unit Rate ($/m2)]]</f>
        <v>0</v>
      </c>
      <c r="N1381" s="261">
        <v>2021</v>
      </c>
      <c r="O1381" s="219">
        <f>ROUND(IF(Table1[[#This Row],[Valuation Year]]=2016,(Table1[[#This Row],[Total Construction Cost ($)]]+Table1[[#This Row],[Land Value]])*('General Input Sheet'!$G$38/'General Input Sheet'!$G$43),Table1[[#This Row],[Total Construction Cost ($)]]+Table1[[#This Row],[Land Value]]),0)</f>
        <v>77376</v>
      </c>
      <c r="P1381" s="139" t="str" cm="1">
        <f t="array" ref="P1381">_xlfn.IFS(Table1[[#This Row],[Asset Class]]&lt;&gt;"Local","y",P$11=$E1381,"y",Table1[[#This Row],[Asset Class]]="Local","")</f>
        <v/>
      </c>
      <c r="Q1381" s="99" t="str" cm="1">
        <f t="array" ref="Q1381">_xlfn.IFS(Table1[[#This Row],[Asset Class]]&lt;&gt;"Local","y",Q$11=$E1381,"y",Table1[[#This Row],[Asset Class]]="Local","")</f>
        <v/>
      </c>
      <c r="R1381" s="99" t="str" cm="1">
        <f t="array" ref="R1381">_xlfn.IFS(Table1[[#This Row],[Asset Class]]&lt;&gt;"Local","y",R$11=$E1381,"y",Table1[[#This Row],[Asset Class]]="Local","")</f>
        <v>y</v>
      </c>
      <c r="S1381" s="358" t="str" cm="1">
        <f t="array" ref="S1381">_xlfn.IFS(Table1[[#This Row],[Asset Class]]&lt;&gt;"Local","y",S$11=$E1381,"y",Table1[[#This Row],[Asset Class]]="Local","")</f>
        <v/>
      </c>
      <c r="U1381" s="109" t="str">
        <f>IF(Table1[[#This Row],[Asset Class]]&lt;&gt;"Local",0.25,IF(P1381="y",1,""))</f>
        <v/>
      </c>
      <c r="V1381" s="435" t="str">
        <f>IF(Table1[[#This Row],[Asset Class]]&lt;&gt;"Local",0.25,IF(Q1381="y",1,""))</f>
        <v/>
      </c>
      <c r="W1381" s="435">
        <f>IF(Table1[[#This Row],[Asset Class]]&lt;&gt;"Local",0.25,IF(R1381="y",1,""))</f>
        <v>1</v>
      </c>
      <c r="X1381" s="435" t="str">
        <f>IF(Table1[[#This Row],[Asset Class]]&lt;&gt;"Local",0.25,IF(S1381="y",1,""))</f>
        <v/>
      </c>
      <c r="Y1381" s="109">
        <f t="shared" si="127"/>
        <v>1</v>
      </c>
      <c r="AA1381" s="274" t="str">
        <f t="shared" si="128"/>
        <v/>
      </c>
      <c r="AB1381" s="275" t="str">
        <f t="shared" si="129"/>
        <v/>
      </c>
      <c r="AC1381" s="275">
        <f t="shared" si="130"/>
        <v>77376</v>
      </c>
      <c r="AD1381" s="275" t="str">
        <f t="shared" si="131"/>
        <v/>
      </c>
      <c r="AE1381" s="276">
        <f t="shared" si="132"/>
        <v>77376</v>
      </c>
    </row>
    <row r="1382" spans="2:31">
      <c r="B1382" s="227" t="s">
        <v>2359</v>
      </c>
      <c r="C1382" s="228" t="s">
        <v>2360</v>
      </c>
      <c r="D1382" s="228" t="s">
        <v>105</v>
      </c>
      <c r="E1382" s="228" t="s">
        <v>106</v>
      </c>
      <c r="F1382" s="258" t="s">
        <v>102</v>
      </c>
      <c r="G1382" s="374">
        <v>0.5</v>
      </c>
      <c r="H1382" s="377">
        <v>352.48239271827111</v>
      </c>
      <c r="I1382" s="382">
        <v>295.91815694928124</v>
      </c>
      <c r="J1382" s="349">
        <f>Table1[[#This Row],[Embellishment Area (m2)]]*Table1[[#This Row],[Construction Unit Rate ($/m)]]*Table1[[#This Row],[Embellishment Area Factor]]</f>
        <v>52152.97000513177</v>
      </c>
      <c r="K1382" s="263">
        <v>704.96478543654223</v>
      </c>
      <c r="L1382" s="354">
        <v>157.26221918381682</v>
      </c>
      <c r="M1382" s="101">
        <f>Table1[[#This Row],[Size of land (m2)]]*Table1[[#This Row],[Land Unit Rate ($/m2)]]</f>
        <v>110864.32660419391</v>
      </c>
      <c r="N1382" s="261">
        <v>2021</v>
      </c>
      <c r="O1382" s="219">
        <f>ROUND(IF(Table1[[#This Row],[Valuation Year]]=2016,(Table1[[#This Row],[Total Construction Cost ($)]]+Table1[[#This Row],[Land Value]])*('General Input Sheet'!$G$38/'General Input Sheet'!$G$43),Table1[[#This Row],[Total Construction Cost ($)]]+Table1[[#This Row],[Land Value]]),0)</f>
        <v>163017</v>
      </c>
      <c r="P1382" s="139" t="str" cm="1">
        <f t="array" ref="P1382">_xlfn.IFS(Table1[[#This Row],[Asset Class]]&lt;&gt;"Local","y",P$11=$E1382,"y",Table1[[#This Row],[Asset Class]]="Local","")</f>
        <v>y</v>
      </c>
      <c r="Q1382" s="99" t="str" cm="1">
        <f t="array" ref="Q1382">_xlfn.IFS(Table1[[#This Row],[Asset Class]]&lt;&gt;"Local","y",Q$11=$E1382,"y",Table1[[#This Row],[Asset Class]]="Local","")</f>
        <v>y</v>
      </c>
      <c r="R1382" s="99" t="str" cm="1">
        <f t="array" ref="R1382">_xlfn.IFS(Table1[[#This Row],[Asset Class]]&lt;&gt;"Local","y",R$11=$E1382,"y",Table1[[#This Row],[Asset Class]]="Local","")</f>
        <v>y</v>
      </c>
      <c r="S1382" s="358" t="str" cm="1">
        <f t="array" ref="S1382">_xlfn.IFS(Table1[[#This Row],[Asset Class]]&lt;&gt;"Local","y",S$11=$E1382,"y",Table1[[#This Row],[Asset Class]]="Local","")</f>
        <v>y</v>
      </c>
      <c r="U1382" s="109">
        <f>IF(Table1[[#This Row],[Asset Class]]&lt;&gt;"Local",0.25,IF(P1382="y",1,""))</f>
        <v>0.25</v>
      </c>
      <c r="V1382" s="435">
        <f>IF(Table1[[#This Row],[Asset Class]]&lt;&gt;"Local",0.25,IF(Q1382="y",1,""))</f>
        <v>0.25</v>
      </c>
      <c r="W1382" s="435">
        <f>IF(Table1[[#This Row],[Asset Class]]&lt;&gt;"Local",0.25,IF(R1382="y",1,""))</f>
        <v>0.25</v>
      </c>
      <c r="X1382" s="435">
        <f>IF(Table1[[#This Row],[Asset Class]]&lt;&gt;"Local",0.25,IF(S1382="y",1,""))</f>
        <v>0.25</v>
      </c>
      <c r="Y1382" s="109">
        <f t="shared" si="127"/>
        <v>1</v>
      </c>
      <c r="AA1382" s="274">
        <f t="shared" si="128"/>
        <v>40754.25</v>
      </c>
      <c r="AB1382" s="275">
        <f t="shared" si="129"/>
        <v>40754.25</v>
      </c>
      <c r="AC1382" s="275">
        <f t="shared" si="130"/>
        <v>40754.25</v>
      </c>
      <c r="AD1382" s="275">
        <f t="shared" si="131"/>
        <v>40754.25</v>
      </c>
      <c r="AE1382" s="276">
        <f t="shared" si="132"/>
        <v>163017</v>
      </c>
    </row>
    <row r="1383" spans="2:31">
      <c r="B1383" s="227" t="s">
        <v>2361</v>
      </c>
      <c r="C1383" s="228" t="s">
        <v>2362</v>
      </c>
      <c r="D1383" s="228" t="s">
        <v>110</v>
      </c>
      <c r="E1383" s="228" t="s">
        <v>106</v>
      </c>
      <c r="F1383" s="258" t="s">
        <v>102</v>
      </c>
      <c r="G1383" s="374">
        <v>0.5</v>
      </c>
      <c r="H1383" s="377">
        <v>1615.9884514437495</v>
      </c>
      <c r="I1383" s="382">
        <v>111.62041035606889</v>
      </c>
      <c r="J1383" s="349">
        <f>Table1[[#This Row],[Embellishment Area (m2)]]*Table1[[#This Row],[Construction Unit Rate ($/m)]]*Table1[[#This Row],[Embellishment Area Factor]]</f>
        <v>90188.647040409807</v>
      </c>
      <c r="K1383" s="263">
        <v>3231.9769028874989</v>
      </c>
      <c r="L1383" s="354">
        <v>66.125722619436161</v>
      </c>
      <c r="M1383" s="101">
        <f>Table1[[#This Row],[Size of land (m2)]]*Table1[[#This Row],[Land Unit Rate ($/m2)]]</f>
        <v>213716.80819276313</v>
      </c>
      <c r="N1383" s="261">
        <v>2021</v>
      </c>
      <c r="O1383" s="219">
        <f>ROUND(IF(Table1[[#This Row],[Valuation Year]]=2016,(Table1[[#This Row],[Total Construction Cost ($)]]+Table1[[#This Row],[Land Value]])*('General Input Sheet'!$G$38/'General Input Sheet'!$G$43),Table1[[#This Row],[Total Construction Cost ($)]]+Table1[[#This Row],[Land Value]]),0)</f>
        <v>303905</v>
      </c>
      <c r="P1383" s="139" t="str" cm="1">
        <f t="array" ref="P1383">_xlfn.IFS(Table1[[#This Row],[Asset Class]]&lt;&gt;"Local","y",P$11=$E1383,"y",Table1[[#This Row],[Asset Class]]="Local","")</f>
        <v>y</v>
      </c>
      <c r="Q1383" s="99" t="str" cm="1">
        <f t="array" ref="Q1383">_xlfn.IFS(Table1[[#This Row],[Asset Class]]&lt;&gt;"Local","y",Q$11=$E1383,"y",Table1[[#This Row],[Asset Class]]="Local","")</f>
        <v/>
      </c>
      <c r="R1383" s="99" t="str" cm="1">
        <f t="array" ref="R1383">_xlfn.IFS(Table1[[#This Row],[Asset Class]]&lt;&gt;"Local","y",R$11=$E1383,"y",Table1[[#This Row],[Asset Class]]="Local","")</f>
        <v/>
      </c>
      <c r="S1383" s="358" t="str" cm="1">
        <f t="array" ref="S1383">_xlfn.IFS(Table1[[#This Row],[Asset Class]]&lt;&gt;"Local","y",S$11=$E1383,"y",Table1[[#This Row],[Asset Class]]="Local","")</f>
        <v/>
      </c>
      <c r="U1383" s="109">
        <f>IF(Table1[[#This Row],[Asset Class]]&lt;&gt;"Local",0.25,IF(P1383="y",1,""))</f>
        <v>1</v>
      </c>
      <c r="V1383" s="435" t="str">
        <f>IF(Table1[[#This Row],[Asset Class]]&lt;&gt;"Local",0.25,IF(Q1383="y",1,""))</f>
        <v/>
      </c>
      <c r="W1383" s="435" t="str">
        <f>IF(Table1[[#This Row],[Asset Class]]&lt;&gt;"Local",0.25,IF(R1383="y",1,""))</f>
        <v/>
      </c>
      <c r="X1383" s="435" t="str">
        <f>IF(Table1[[#This Row],[Asset Class]]&lt;&gt;"Local",0.25,IF(S1383="y",1,""))</f>
        <v/>
      </c>
      <c r="Y1383" s="109">
        <f t="shared" si="127"/>
        <v>1</v>
      </c>
      <c r="AA1383" s="274">
        <f t="shared" si="128"/>
        <v>303905</v>
      </c>
      <c r="AB1383" s="275" t="str">
        <f t="shared" si="129"/>
        <v/>
      </c>
      <c r="AC1383" s="275" t="str">
        <f t="shared" si="130"/>
        <v/>
      </c>
      <c r="AD1383" s="275" t="str">
        <f t="shared" si="131"/>
        <v/>
      </c>
      <c r="AE1383" s="276">
        <f t="shared" si="132"/>
        <v>303905</v>
      </c>
    </row>
    <row r="1384" spans="2:31">
      <c r="B1384" s="227" t="s">
        <v>2359</v>
      </c>
      <c r="C1384" s="228" t="s">
        <v>2363</v>
      </c>
      <c r="D1384" s="228" t="s">
        <v>105</v>
      </c>
      <c r="E1384" s="228" t="s">
        <v>106</v>
      </c>
      <c r="F1384" s="258" t="s">
        <v>107</v>
      </c>
      <c r="G1384" s="374">
        <v>0.5</v>
      </c>
      <c r="H1384" s="377">
        <v>52961.570812617298</v>
      </c>
      <c r="I1384" s="382">
        <v>295.91815694928124</v>
      </c>
      <c r="J1384" s="349">
        <f>Table1[[#This Row],[Embellishment Area (m2)]]*Table1[[#This Row],[Construction Unit Rate ($/m)]]*Table1[[#This Row],[Embellishment Area Factor]]</f>
        <v>7836145.2120042788</v>
      </c>
      <c r="K1384" s="263">
        <v>105923.1416252346</v>
      </c>
      <c r="L1384" s="354">
        <v>157.26221918381682</v>
      </c>
      <c r="M1384" s="101">
        <f>Table1[[#This Row],[Size of land (m2)]]*Table1[[#This Row],[Land Unit Rate ($/m2)]]</f>
        <v>16657708.314906115</v>
      </c>
      <c r="N1384" s="261">
        <v>2021</v>
      </c>
      <c r="O1384" s="219">
        <f>ROUND(IF(Table1[[#This Row],[Valuation Year]]=2016,(Table1[[#This Row],[Total Construction Cost ($)]]+Table1[[#This Row],[Land Value]])*('General Input Sheet'!$G$38/'General Input Sheet'!$G$43),Table1[[#This Row],[Total Construction Cost ($)]]+Table1[[#This Row],[Land Value]]),0)</f>
        <v>24493854</v>
      </c>
      <c r="P1384" s="139" t="str" cm="1">
        <f t="array" ref="P1384">_xlfn.IFS(Table1[[#This Row],[Asset Class]]&lt;&gt;"Local","y",P$11=$E1384,"y",Table1[[#This Row],[Asset Class]]="Local","")</f>
        <v>y</v>
      </c>
      <c r="Q1384" s="99" t="str" cm="1">
        <f t="array" ref="Q1384">_xlfn.IFS(Table1[[#This Row],[Asset Class]]&lt;&gt;"Local","y",Q$11=$E1384,"y",Table1[[#This Row],[Asset Class]]="Local","")</f>
        <v>y</v>
      </c>
      <c r="R1384" s="99" t="str" cm="1">
        <f t="array" ref="R1384">_xlfn.IFS(Table1[[#This Row],[Asset Class]]&lt;&gt;"Local","y",R$11=$E1384,"y",Table1[[#This Row],[Asset Class]]="Local","")</f>
        <v>y</v>
      </c>
      <c r="S1384" s="358" t="str" cm="1">
        <f t="array" ref="S1384">_xlfn.IFS(Table1[[#This Row],[Asset Class]]&lt;&gt;"Local","y",S$11=$E1384,"y",Table1[[#This Row],[Asset Class]]="Local","")</f>
        <v>y</v>
      </c>
      <c r="U1384" s="109">
        <f>IF(Table1[[#This Row],[Asset Class]]&lt;&gt;"Local",0.25,IF(P1384="y",1,""))</f>
        <v>0.25</v>
      </c>
      <c r="V1384" s="435">
        <f>IF(Table1[[#This Row],[Asset Class]]&lt;&gt;"Local",0.25,IF(Q1384="y",1,""))</f>
        <v>0.25</v>
      </c>
      <c r="W1384" s="435">
        <f>IF(Table1[[#This Row],[Asset Class]]&lt;&gt;"Local",0.25,IF(R1384="y",1,""))</f>
        <v>0.25</v>
      </c>
      <c r="X1384" s="435">
        <f>IF(Table1[[#This Row],[Asset Class]]&lt;&gt;"Local",0.25,IF(S1384="y",1,""))</f>
        <v>0.25</v>
      </c>
      <c r="Y1384" s="109">
        <f t="shared" si="127"/>
        <v>1</v>
      </c>
      <c r="AA1384" s="274">
        <f t="shared" si="128"/>
        <v>6123463.5</v>
      </c>
      <c r="AB1384" s="275">
        <f t="shared" si="129"/>
        <v>6123463.5</v>
      </c>
      <c r="AC1384" s="275">
        <f t="shared" si="130"/>
        <v>6123463.5</v>
      </c>
      <c r="AD1384" s="275">
        <f t="shared" si="131"/>
        <v>6123463.5</v>
      </c>
      <c r="AE1384" s="276">
        <f t="shared" si="132"/>
        <v>24493854</v>
      </c>
    </row>
    <row r="1385" spans="2:31">
      <c r="B1385" s="227" t="s">
        <v>2361</v>
      </c>
      <c r="C1385" s="228" t="s">
        <v>2364</v>
      </c>
      <c r="D1385" s="228" t="s">
        <v>110</v>
      </c>
      <c r="E1385" s="228" t="s">
        <v>106</v>
      </c>
      <c r="F1385" s="258" t="s">
        <v>102</v>
      </c>
      <c r="G1385" s="374">
        <v>0.5</v>
      </c>
      <c r="H1385" s="377">
        <v>2173.1259378944965</v>
      </c>
      <c r="I1385" s="382">
        <v>111.62041035606889</v>
      </c>
      <c r="J1385" s="349">
        <f>Table1[[#This Row],[Embellishment Area (m2)]]*Table1[[#This Row],[Construction Unit Rate ($/m)]]*Table1[[#This Row],[Embellishment Area Factor]]</f>
        <v>121282.60447160038</v>
      </c>
      <c r="K1385" s="263">
        <v>4346.2518757889929</v>
      </c>
      <c r="L1385" s="354">
        <v>66.125722619436161</v>
      </c>
      <c r="M1385" s="101">
        <f>Table1[[#This Row],[Size of land (m2)]]*Table1[[#This Row],[Land Unit Rate ($/m2)]]</f>
        <v>287399.04597262706</v>
      </c>
      <c r="N1385" s="261">
        <v>2021</v>
      </c>
      <c r="O1385" s="219">
        <f>ROUND(IF(Table1[[#This Row],[Valuation Year]]=2016,(Table1[[#This Row],[Total Construction Cost ($)]]+Table1[[#This Row],[Land Value]])*('General Input Sheet'!$G$38/'General Input Sheet'!$G$43),Table1[[#This Row],[Total Construction Cost ($)]]+Table1[[#This Row],[Land Value]]),0)</f>
        <v>408682</v>
      </c>
      <c r="P1385" s="139" t="str" cm="1">
        <f t="array" ref="P1385">_xlfn.IFS(Table1[[#This Row],[Asset Class]]&lt;&gt;"Local","y",P$11=$E1385,"y",Table1[[#This Row],[Asset Class]]="Local","")</f>
        <v>y</v>
      </c>
      <c r="Q1385" s="99" t="str" cm="1">
        <f t="array" ref="Q1385">_xlfn.IFS(Table1[[#This Row],[Asset Class]]&lt;&gt;"Local","y",Q$11=$E1385,"y",Table1[[#This Row],[Asset Class]]="Local","")</f>
        <v/>
      </c>
      <c r="R1385" s="99" t="str" cm="1">
        <f t="array" ref="R1385">_xlfn.IFS(Table1[[#This Row],[Asset Class]]&lt;&gt;"Local","y",R$11=$E1385,"y",Table1[[#This Row],[Asset Class]]="Local","")</f>
        <v/>
      </c>
      <c r="S1385" s="358" t="str" cm="1">
        <f t="array" ref="S1385">_xlfn.IFS(Table1[[#This Row],[Asset Class]]&lt;&gt;"Local","y",S$11=$E1385,"y",Table1[[#This Row],[Asset Class]]="Local","")</f>
        <v/>
      </c>
      <c r="U1385" s="109">
        <f>IF(Table1[[#This Row],[Asset Class]]&lt;&gt;"Local",0.25,IF(P1385="y",1,""))</f>
        <v>1</v>
      </c>
      <c r="V1385" s="435" t="str">
        <f>IF(Table1[[#This Row],[Asset Class]]&lt;&gt;"Local",0.25,IF(Q1385="y",1,""))</f>
        <v/>
      </c>
      <c r="W1385" s="435" t="str">
        <f>IF(Table1[[#This Row],[Asset Class]]&lt;&gt;"Local",0.25,IF(R1385="y",1,""))</f>
        <v/>
      </c>
      <c r="X1385" s="435" t="str">
        <f>IF(Table1[[#This Row],[Asset Class]]&lt;&gt;"Local",0.25,IF(S1385="y",1,""))</f>
        <v/>
      </c>
      <c r="Y1385" s="109">
        <f t="shared" si="127"/>
        <v>1</v>
      </c>
      <c r="AA1385" s="274">
        <f t="shared" si="128"/>
        <v>408682</v>
      </c>
      <c r="AB1385" s="275" t="str">
        <f t="shared" si="129"/>
        <v/>
      </c>
      <c r="AC1385" s="275" t="str">
        <f t="shared" si="130"/>
        <v/>
      </c>
      <c r="AD1385" s="275" t="str">
        <f t="shared" si="131"/>
        <v/>
      </c>
      <c r="AE1385" s="276">
        <f t="shared" si="132"/>
        <v>408682</v>
      </c>
    </row>
    <row r="1386" spans="2:31">
      <c r="B1386" s="227" t="s">
        <v>2365</v>
      </c>
      <c r="C1386" s="228" t="s">
        <v>2366</v>
      </c>
      <c r="D1386" s="228" t="s">
        <v>110</v>
      </c>
      <c r="E1386" s="228" t="s">
        <v>106</v>
      </c>
      <c r="F1386" s="258" t="s">
        <v>102</v>
      </c>
      <c r="G1386" s="374">
        <v>0.5</v>
      </c>
      <c r="H1386" s="377">
        <v>1714.2829087216371</v>
      </c>
      <c r="I1386" s="382">
        <v>111.62041035606889</v>
      </c>
      <c r="J1386" s="349">
        <f>Table1[[#This Row],[Embellishment Area (m2)]]*Table1[[#This Row],[Construction Unit Rate ($/m)]]*Table1[[#This Row],[Embellishment Area Factor]]</f>
        <v>95674.480868952262</v>
      </c>
      <c r="K1386" s="263">
        <v>0</v>
      </c>
      <c r="L1386" s="354">
        <v>66.125722619436161</v>
      </c>
      <c r="M1386" s="101">
        <f>Table1[[#This Row],[Size of land (m2)]]*Table1[[#This Row],[Land Unit Rate ($/m2)]]</f>
        <v>0</v>
      </c>
      <c r="N1386" s="261">
        <v>2021</v>
      </c>
      <c r="O1386" s="219">
        <f>ROUND(IF(Table1[[#This Row],[Valuation Year]]=2016,(Table1[[#This Row],[Total Construction Cost ($)]]+Table1[[#This Row],[Land Value]])*('General Input Sheet'!$G$38/'General Input Sheet'!$G$43),Table1[[#This Row],[Total Construction Cost ($)]]+Table1[[#This Row],[Land Value]]),0)</f>
        <v>95674</v>
      </c>
      <c r="P1386" s="139" t="str" cm="1">
        <f t="array" ref="P1386">_xlfn.IFS(Table1[[#This Row],[Asset Class]]&lt;&gt;"Local","y",P$11=$E1386,"y",Table1[[#This Row],[Asset Class]]="Local","")</f>
        <v>y</v>
      </c>
      <c r="Q1386" s="99" t="str" cm="1">
        <f t="array" ref="Q1386">_xlfn.IFS(Table1[[#This Row],[Asset Class]]&lt;&gt;"Local","y",Q$11=$E1386,"y",Table1[[#This Row],[Asset Class]]="Local","")</f>
        <v/>
      </c>
      <c r="R1386" s="99" t="str" cm="1">
        <f t="array" ref="R1386">_xlfn.IFS(Table1[[#This Row],[Asset Class]]&lt;&gt;"Local","y",R$11=$E1386,"y",Table1[[#This Row],[Asset Class]]="Local","")</f>
        <v/>
      </c>
      <c r="S1386" s="358" t="str" cm="1">
        <f t="array" ref="S1386">_xlfn.IFS(Table1[[#This Row],[Asset Class]]&lt;&gt;"Local","y",S$11=$E1386,"y",Table1[[#This Row],[Asset Class]]="Local","")</f>
        <v/>
      </c>
      <c r="U1386" s="109">
        <f>IF(Table1[[#This Row],[Asset Class]]&lt;&gt;"Local",0.25,IF(P1386="y",1,""))</f>
        <v>1</v>
      </c>
      <c r="V1386" s="435" t="str">
        <f>IF(Table1[[#This Row],[Asset Class]]&lt;&gt;"Local",0.25,IF(Q1386="y",1,""))</f>
        <v/>
      </c>
      <c r="W1386" s="435" t="str">
        <f>IF(Table1[[#This Row],[Asset Class]]&lt;&gt;"Local",0.25,IF(R1386="y",1,""))</f>
        <v/>
      </c>
      <c r="X1386" s="435" t="str">
        <f>IF(Table1[[#This Row],[Asset Class]]&lt;&gt;"Local",0.25,IF(S1386="y",1,""))</f>
        <v/>
      </c>
      <c r="Y1386" s="109">
        <f t="shared" si="127"/>
        <v>1</v>
      </c>
      <c r="AA1386" s="274">
        <f t="shared" si="128"/>
        <v>95674</v>
      </c>
      <c r="AB1386" s="275" t="str">
        <f t="shared" si="129"/>
        <v/>
      </c>
      <c r="AC1386" s="275" t="str">
        <f t="shared" si="130"/>
        <v/>
      </c>
      <c r="AD1386" s="275" t="str">
        <f t="shared" si="131"/>
        <v/>
      </c>
      <c r="AE1386" s="276">
        <f t="shared" si="132"/>
        <v>95674</v>
      </c>
    </row>
    <row r="1387" spans="2:31">
      <c r="B1387" s="227" t="s">
        <v>2365</v>
      </c>
      <c r="C1387" s="228" t="s">
        <v>2367</v>
      </c>
      <c r="D1387" s="228" t="s">
        <v>110</v>
      </c>
      <c r="E1387" s="228" t="s">
        <v>106</v>
      </c>
      <c r="F1387" s="258" t="s">
        <v>102</v>
      </c>
      <c r="G1387" s="374">
        <v>0.5</v>
      </c>
      <c r="H1387" s="377">
        <v>975.10074669902895</v>
      </c>
      <c r="I1387" s="382">
        <v>111.62041035606889</v>
      </c>
      <c r="J1387" s="349">
        <f>Table1[[#This Row],[Embellishment Area (m2)]]*Table1[[#This Row],[Construction Unit Rate ($/m)]]*Table1[[#This Row],[Embellishment Area Factor]]</f>
        <v>54420.572742527394</v>
      </c>
      <c r="K1387" s="263">
        <v>0</v>
      </c>
      <c r="L1387" s="354">
        <v>66.125722619436161</v>
      </c>
      <c r="M1387" s="101">
        <f>Table1[[#This Row],[Size of land (m2)]]*Table1[[#This Row],[Land Unit Rate ($/m2)]]</f>
        <v>0</v>
      </c>
      <c r="N1387" s="261">
        <v>2021</v>
      </c>
      <c r="O1387" s="219">
        <f>ROUND(IF(Table1[[#This Row],[Valuation Year]]=2016,(Table1[[#This Row],[Total Construction Cost ($)]]+Table1[[#This Row],[Land Value]])*('General Input Sheet'!$G$38/'General Input Sheet'!$G$43),Table1[[#This Row],[Total Construction Cost ($)]]+Table1[[#This Row],[Land Value]]),0)</f>
        <v>54421</v>
      </c>
      <c r="P1387" s="139" t="str" cm="1">
        <f t="array" ref="P1387">_xlfn.IFS(Table1[[#This Row],[Asset Class]]&lt;&gt;"Local","y",P$11=$E1387,"y",Table1[[#This Row],[Asset Class]]="Local","")</f>
        <v>y</v>
      </c>
      <c r="Q1387" s="99" t="str" cm="1">
        <f t="array" ref="Q1387">_xlfn.IFS(Table1[[#This Row],[Asset Class]]&lt;&gt;"Local","y",Q$11=$E1387,"y",Table1[[#This Row],[Asset Class]]="Local","")</f>
        <v/>
      </c>
      <c r="R1387" s="99" t="str" cm="1">
        <f t="array" ref="R1387">_xlfn.IFS(Table1[[#This Row],[Asset Class]]&lt;&gt;"Local","y",R$11=$E1387,"y",Table1[[#This Row],[Asset Class]]="Local","")</f>
        <v/>
      </c>
      <c r="S1387" s="358" t="str" cm="1">
        <f t="array" ref="S1387">_xlfn.IFS(Table1[[#This Row],[Asset Class]]&lt;&gt;"Local","y",S$11=$E1387,"y",Table1[[#This Row],[Asset Class]]="Local","")</f>
        <v/>
      </c>
      <c r="U1387" s="109">
        <f>IF(Table1[[#This Row],[Asset Class]]&lt;&gt;"Local",0.25,IF(P1387="y",1,""))</f>
        <v>1</v>
      </c>
      <c r="V1387" s="435" t="str">
        <f>IF(Table1[[#This Row],[Asset Class]]&lt;&gt;"Local",0.25,IF(Q1387="y",1,""))</f>
        <v/>
      </c>
      <c r="W1387" s="435" t="str">
        <f>IF(Table1[[#This Row],[Asset Class]]&lt;&gt;"Local",0.25,IF(R1387="y",1,""))</f>
        <v/>
      </c>
      <c r="X1387" s="435" t="str">
        <f>IF(Table1[[#This Row],[Asset Class]]&lt;&gt;"Local",0.25,IF(S1387="y",1,""))</f>
        <v/>
      </c>
      <c r="Y1387" s="109">
        <f t="shared" si="127"/>
        <v>1</v>
      </c>
      <c r="AA1387" s="274">
        <f t="shared" si="128"/>
        <v>54421</v>
      </c>
      <c r="AB1387" s="275" t="str">
        <f t="shared" si="129"/>
        <v/>
      </c>
      <c r="AC1387" s="275" t="str">
        <f t="shared" si="130"/>
        <v/>
      </c>
      <c r="AD1387" s="275" t="str">
        <f t="shared" si="131"/>
        <v/>
      </c>
      <c r="AE1387" s="276">
        <f t="shared" si="132"/>
        <v>54421</v>
      </c>
    </row>
    <row r="1388" spans="2:31">
      <c r="B1388" s="227" t="s">
        <v>2368</v>
      </c>
      <c r="C1388" s="228" t="s">
        <v>2369</v>
      </c>
      <c r="D1388" s="228" t="s">
        <v>110</v>
      </c>
      <c r="E1388" s="228" t="s">
        <v>113</v>
      </c>
      <c r="F1388" s="258" t="s">
        <v>102</v>
      </c>
      <c r="G1388" s="374">
        <v>0.5</v>
      </c>
      <c r="H1388" s="377">
        <v>6323.7094680645096</v>
      </c>
      <c r="I1388" s="382">
        <v>77.371645491830151</v>
      </c>
      <c r="J1388" s="349">
        <f>Table1[[#This Row],[Embellishment Area (m2)]]*Table1[[#This Row],[Construction Unit Rate ($/m)]]*Table1[[#This Row],[Embellishment Area Factor]]</f>
        <v>244637.90357820853</v>
      </c>
      <c r="K1388" s="263">
        <v>0</v>
      </c>
      <c r="L1388" s="354">
        <v>51.919695325664051</v>
      </c>
      <c r="M1388" s="101">
        <f>Table1[[#This Row],[Size of land (m2)]]*Table1[[#This Row],[Land Unit Rate ($/m2)]]</f>
        <v>0</v>
      </c>
      <c r="N1388" s="261">
        <v>2021</v>
      </c>
      <c r="O1388" s="219">
        <f>ROUND(IF(Table1[[#This Row],[Valuation Year]]=2016,(Table1[[#This Row],[Total Construction Cost ($)]]+Table1[[#This Row],[Land Value]])*('General Input Sheet'!$G$38/'General Input Sheet'!$G$43),Table1[[#This Row],[Total Construction Cost ($)]]+Table1[[#This Row],[Land Value]]),0)</f>
        <v>244638</v>
      </c>
      <c r="P1388" s="139" t="str" cm="1">
        <f t="array" ref="P1388">_xlfn.IFS(Table1[[#This Row],[Asset Class]]&lt;&gt;"Local","y",P$11=$E1388,"y",Table1[[#This Row],[Asset Class]]="Local","")</f>
        <v/>
      </c>
      <c r="Q1388" s="99" t="str" cm="1">
        <f t="array" ref="Q1388">_xlfn.IFS(Table1[[#This Row],[Asset Class]]&lt;&gt;"Local","y",Q$11=$E1388,"y",Table1[[#This Row],[Asset Class]]="Local","")</f>
        <v/>
      </c>
      <c r="R1388" s="99" t="str" cm="1">
        <f t="array" ref="R1388">_xlfn.IFS(Table1[[#This Row],[Asset Class]]&lt;&gt;"Local","y",R$11=$E1388,"y",Table1[[#This Row],[Asset Class]]="Local","")</f>
        <v/>
      </c>
      <c r="S1388" s="358" t="str" cm="1">
        <f t="array" ref="S1388">_xlfn.IFS(Table1[[#This Row],[Asset Class]]&lt;&gt;"Local","y",S$11=$E1388,"y",Table1[[#This Row],[Asset Class]]="Local","")</f>
        <v>y</v>
      </c>
      <c r="U1388" s="109" t="str">
        <f>IF(Table1[[#This Row],[Asset Class]]&lt;&gt;"Local",0.25,IF(P1388="y",1,""))</f>
        <v/>
      </c>
      <c r="V1388" s="435" t="str">
        <f>IF(Table1[[#This Row],[Asset Class]]&lt;&gt;"Local",0.25,IF(Q1388="y",1,""))</f>
        <v/>
      </c>
      <c r="W1388" s="435" t="str">
        <f>IF(Table1[[#This Row],[Asset Class]]&lt;&gt;"Local",0.25,IF(R1388="y",1,""))</f>
        <v/>
      </c>
      <c r="X1388" s="435">
        <f>IF(Table1[[#This Row],[Asset Class]]&lt;&gt;"Local",0.25,IF(S1388="y",1,""))</f>
        <v>1</v>
      </c>
      <c r="Y1388" s="109">
        <f t="shared" si="127"/>
        <v>1</v>
      </c>
      <c r="AA1388" s="274" t="str">
        <f t="shared" si="128"/>
        <v/>
      </c>
      <c r="AB1388" s="275" t="str">
        <f t="shared" si="129"/>
        <v/>
      </c>
      <c r="AC1388" s="275" t="str">
        <f t="shared" si="130"/>
        <v/>
      </c>
      <c r="AD1388" s="275">
        <f t="shared" si="131"/>
        <v>244638</v>
      </c>
      <c r="AE1388" s="276">
        <f t="shared" si="132"/>
        <v>244638</v>
      </c>
    </row>
    <row r="1389" spans="2:31">
      <c r="B1389" s="227" t="s">
        <v>2370</v>
      </c>
      <c r="C1389" s="228" t="s">
        <v>2371</v>
      </c>
      <c r="D1389" s="228" t="s">
        <v>105</v>
      </c>
      <c r="E1389" s="228" t="s">
        <v>101</v>
      </c>
      <c r="F1389" s="258" t="s">
        <v>102</v>
      </c>
      <c r="G1389" s="374">
        <v>0.5</v>
      </c>
      <c r="H1389" s="377">
        <v>21684.552401139332</v>
      </c>
      <c r="I1389" s="382">
        <v>452.87898632773505</v>
      </c>
      <c r="J1389" s="349">
        <f>Table1[[#This Row],[Embellishment Area (m2)]]*Table1[[#This Row],[Construction Unit Rate ($/m)]]*Table1[[#This Row],[Embellishment Area Factor]]</f>
        <v>4910239.0551993167</v>
      </c>
      <c r="K1389" s="263">
        <v>43369.104802278664</v>
      </c>
      <c r="L1389" s="354">
        <v>140.14546069071523</v>
      </c>
      <c r="M1389" s="101">
        <f>Table1[[#This Row],[Size of land (m2)]]*Table1[[#This Row],[Land Unit Rate ($/m2)]]</f>
        <v>6077983.1722592534</v>
      </c>
      <c r="N1389" s="261">
        <v>2021</v>
      </c>
      <c r="O1389" s="219">
        <f>ROUND(IF(Table1[[#This Row],[Valuation Year]]=2016,(Table1[[#This Row],[Total Construction Cost ($)]]+Table1[[#This Row],[Land Value]])*('General Input Sheet'!$G$38/'General Input Sheet'!$G$43),Table1[[#This Row],[Total Construction Cost ($)]]+Table1[[#This Row],[Land Value]]),0)</f>
        <v>10988222</v>
      </c>
      <c r="P1389" s="139" t="str" cm="1">
        <f t="array" ref="P1389">_xlfn.IFS(Table1[[#This Row],[Asset Class]]&lt;&gt;"Local","y",P$11=$E1389,"y",Table1[[#This Row],[Asset Class]]="Local","")</f>
        <v>y</v>
      </c>
      <c r="Q1389" s="99" t="str" cm="1">
        <f t="array" ref="Q1389">_xlfn.IFS(Table1[[#This Row],[Asset Class]]&lt;&gt;"Local","y",Q$11=$E1389,"y",Table1[[#This Row],[Asset Class]]="Local","")</f>
        <v>y</v>
      </c>
      <c r="R1389" s="99" t="str" cm="1">
        <f t="array" ref="R1389">_xlfn.IFS(Table1[[#This Row],[Asset Class]]&lt;&gt;"Local","y",R$11=$E1389,"y",Table1[[#This Row],[Asset Class]]="Local","")</f>
        <v>y</v>
      </c>
      <c r="S1389" s="358" t="str" cm="1">
        <f t="array" ref="S1389">_xlfn.IFS(Table1[[#This Row],[Asset Class]]&lt;&gt;"Local","y",S$11=$E1389,"y",Table1[[#This Row],[Asset Class]]="Local","")</f>
        <v>y</v>
      </c>
      <c r="U1389" s="109">
        <f>IF(Table1[[#This Row],[Asset Class]]&lt;&gt;"Local",0.25,IF(P1389="y",1,""))</f>
        <v>0.25</v>
      </c>
      <c r="V1389" s="435">
        <f>IF(Table1[[#This Row],[Asset Class]]&lt;&gt;"Local",0.25,IF(Q1389="y",1,""))</f>
        <v>0.25</v>
      </c>
      <c r="W1389" s="435">
        <f>IF(Table1[[#This Row],[Asset Class]]&lt;&gt;"Local",0.25,IF(R1389="y",1,""))</f>
        <v>0.25</v>
      </c>
      <c r="X1389" s="435">
        <f>IF(Table1[[#This Row],[Asset Class]]&lt;&gt;"Local",0.25,IF(S1389="y",1,""))</f>
        <v>0.25</v>
      </c>
      <c r="Y1389" s="109">
        <f t="shared" si="127"/>
        <v>1</v>
      </c>
      <c r="AA1389" s="274">
        <f t="shared" si="128"/>
        <v>2747055.5</v>
      </c>
      <c r="AB1389" s="275">
        <f t="shared" si="129"/>
        <v>2747055.5</v>
      </c>
      <c r="AC1389" s="275">
        <f t="shared" si="130"/>
        <v>2747055.5</v>
      </c>
      <c r="AD1389" s="275">
        <f t="shared" si="131"/>
        <v>2747055.5</v>
      </c>
      <c r="AE1389" s="276">
        <f t="shared" si="132"/>
        <v>10988222</v>
      </c>
    </row>
    <row r="1390" spans="2:31">
      <c r="B1390" s="227" t="s">
        <v>2372</v>
      </c>
      <c r="C1390" s="228" t="s">
        <v>2373</v>
      </c>
      <c r="D1390" s="228" t="s">
        <v>110</v>
      </c>
      <c r="E1390" s="228" t="s">
        <v>106</v>
      </c>
      <c r="F1390" s="258" t="s">
        <v>102</v>
      </c>
      <c r="G1390" s="374">
        <v>0.5</v>
      </c>
      <c r="H1390" s="377">
        <v>1142.477567395093</v>
      </c>
      <c r="I1390" s="382">
        <v>111.62041035606889</v>
      </c>
      <c r="J1390" s="349">
        <f>Table1[[#This Row],[Embellishment Area (m2)]]*Table1[[#This Row],[Construction Unit Rate ($/m)]]*Table1[[#This Row],[Embellishment Area Factor]]</f>
        <v>63761.907447621816</v>
      </c>
      <c r="K1390" s="263">
        <v>0</v>
      </c>
      <c r="L1390" s="354">
        <v>66.125722619436161</v>
      </c>
      <c r="M1390" s="101">
        <f>Table1[[#This Row],[Size of land (m2)]]*Table1[[#This Row],[Land Unit Rate ($/m2)]]</f>
        <v>0</v>
      </c>
      <c r="N1390" s="261">
        <v>2021</v>
      </c>
      <c r="O1390" s="219">
        <f>ROUND(IF(Table1[[#This Row],[Valuation Year]]=2016,(Table1[[#This Row],[Total Construction Cost ($)]]+Table1[[#This Row],[Land Value]])*('General Input Sheet'!$G$38/'General Input Sheet'!$G$43),Table1[[#This Row],[Total Construction Cost ($)]]+Table1[[#This Row],[Land Value]]),0)</f>
        <v>63762</v>
      </c>
      <c r="P1390" s="139" t="str" cm="1">
        <f t="array" ref="P1390">_xlfn.IFS(Table1[[#This Row],[Asset Class]]&lt;&gt;"Local","y",P$11=$E1390,"y",Table1[[#This Row],[Asset Class]]="Local","")</f>
        <v>y</v>
      </c>
      <c r="Q1390" s="99" t="str" cm="1">
        <f t="array" ref="Q1390">_xlfn.IFS(Table1[[#This Row],[Asset Class]]&lt;&gt;"Local","y",Q$11=$E1390,"y",Table1[[#This Row],[Asset Class]]="Local","")</f>
        <v/>
      </c>
      <c r="R1390" s="99" t="str" cm="1">
        <f t="array" ref="R1390">_xlfn.IFS(Table1[[#This Row],[Asset Class]]&lt;&gt;"Local","y",R$11=$E1390,"y",Table1[[#This Row],[Asset Class]]="Local","")</f>
        <v/>
      </c>
      <c r="S1390" s="358" t="str" cm="1">
        <f t="array" ref="S1390">_xlfn.IFS(Table1[[#This Row],[Asset Class]]&lt;&gt;"Local","y",S$11=$E1390,"y",Table1[[#This Row],[Asset Class]]="Local","")</f>
        <v/>
      </c>
      <c r="U1390" s="109">
        <f>IF(Table1[[#This Row],[Asset Class]]&lt;&gt;"Local",0.25,IF(P1390="y",1,""))</f>
        <v>1</v>
      </c>
      <c r="V1390" s="435" t="str">
        <f>IF(Table1[[#This Row],[Asset Class]]&lt;&gt;"Local",0.25,IF(Q1390="y",1,""))</f>
        <v/>
      </c>
      <c r="W1390" s="435" t="str">
        <f>IF(Table1[[#This Row],[Asset Class]]&lt;&gt;"Local",0.25,IF(R1390="y",1,""))</f>
        <v/>
      </c>
      <c r="X1390" s="435" t="str">
        <f>IF(Table1[[#This Row],[Asset Class]]&lt;&gt;"Local",0.25,IF(S1390="y",1,""))</f>
        <v/>
      </c>
      <c r="Y1390" s="109">
        <f t="shared" si="127"/>
        <v>1</v>
      </c>
      <c r="AA1390" s="274">
        <f t="shared" si="128"/>
        <v>63762</v>
      </c>
      <c r="AB1390" s="275" t="str">
        <f t="shared" si="129"/>
        <v/>
      </c>
      <c r="AC1390" s="275" t="str">
        <f t="shared" si="130"/>
        <v/>
      </c>
      <c r="AD1390" s="275" t="str">
        <f t="shared" si="131"/>
        <v/>
      </c>
      <c r="AE1390" s="276">
        <f t="shared" si="132"/>
        <v>63762</v>
      </c>
    </row>
    <row r="1391" spans="2:31">
      <c r="B1391" s="227" t="s">
        <v>2374</v>
      </c>
      <c r="C1391" s="228" t="s">
        <v>2375</v>
      </c>
      <c r="D1391" s="228" t="s">
        <v>110</v>
      </c>
      <c r="E1391" s="228" t="s">
        <v>101</v>
      </c>
      <c r="F1391" s="258" t="s">
        <v>102</v>
      </c>
      <c r="G1391" s="374">
        <v>0.5</v>
      </c>
      <c r="H1391" s="377">
        <v>2853.272516791928</v>
      </c>
      <c r="I1391" s="382">
        <v>143.96305955739601</v>
      </c>
      <c r="J1391" s="349">
        <f>Table1[[#This Row],[Embellishment Area (m2)]]*Table1[[#This Row],[Construction Unit Rate ($/m)]]*Table1[[#This Row],[Embellishment Area Factor]]</f>
        <v>205382.92063419876</v>
      </c>
      <c r="K1391" s="263">
        <v>5706.5450335838559</v>
      </c>
      <c r="L1391" s="354">
        <v>39.027494808321961</v>
      </c>
      <c r="M1391" s="101">
        <f>Table1[[#This Row],[Size of land (m2)]]*Table1[[#This Row],[Land Unit Rate ($/m2)]]</f>
        <v>222712.1566716494</v>
      </c>
      <c r="N1391" s="261">
        <v>2021</v>
      </c>
      <c r="O1391" s="219">
        <f>ROUND(IF(Table1[[#This Row],[Valuation Year]]=2016,(Table1[[#This Row],[Total Construction Cost ($)]]+Table1[[#This Row],[Land Value]])*('General Input Sheet'!$G$38/'General Input Sheet'!$G$43),Table1[[#This Row],[Total Construction Cost ($)]]+Table1[[#This Row],[Land Value]]),0)</f>
        <v>428095</v>
      </c>
      <c r="P1391" s="139" t="str" cm="1">
        <f t="array" ref="P1391">_xlfn.IFS(Table1[[#This Row],[Asset Class]]&lt;&gt;"Local","y",P$11=$E1391,"y",Table1[[#This Row],[Asset Class]]="Local","")</f>
        <v/>
      </c>
      <c r="Q1391" s="99" t="str" cm="1">
        <f t="array" ref="Q1391">_xlfn.IFS(Table1[[#This Row],[Asset Class]]&lt;&gt;"Local","y",Q$11=$E1391,"y",Table1[[#This Row],[Asset Class]]="Local","")</f>
        <v/>
      </c>
      <c r="R1391" s="99" t="str" cm="1">
        <f t="array" ref="R1391">_xlfn.IFS(Table1[[#This Row],[Asset Class]]&lt;&gt;"Local","y",R$11=$E1391,"y",Table1[[#This Row],[Asset Class]]="Local","")</f>
        <v>y</v>
      </c>
      <c r="S1391" s="358" t="str" cm="1">
        <f t="array" ref="S1391">_xlfn.IFS(Table1[[#This Row],[Asset Class]]&lt;&gt;"Local","y",S$11=$E1391,"y",Table1[[#This Row],[Asset Class]]="Local","")</f>
        <v/>
      </c>
      <c r="U1391" s="109" t="str">
        <f>IF(Table1[[#This Row],[Asset Class]]&lt;&gt;"Local",0.25,IF(P1391="y",1,""))</f>
        <v/>
      </c>
      <c r="V1391" s="435" t="str">
        <f>IF(Table1[[#This Row],[Asset Class]]&lt;&gt;"Local",0.25,IF(Q1391="y",1,""))</f>
        <v/>
      </c>
      <c r="W1391" s="435">
        <f>IF(Table1[[#This Row],[Asset Class]]&lt;&gt;"Local",0.25,IF(R1391="y",1,""))</f>
        <v>1</v>
      </c>
      <c r="X1391" s="435" t="str">
        <f>IF(Table1[[#This Row],[Asset Class]]&lt;&gt;"Local",0.25,IF(S1391="y",1,""))</f>
        <v/>
      </c>
      <c r="Y1391" s="109">
        <f t="shared" si="127"/>
        <v>1</v>
      </c>
      <c r="AA1391" s="274" t="str">
        <f t="shared" si="128"/>
        <v/>
      </c>
      <c r="AB1391" s="275" t="str">
        <f t="shared" si="129"/>
        <v/>
      </c>
      <c r="AC1391" s="275">
        <f t="shared" si="130"/>
        <v>428095</v>
      </c>
      <c r="AD1391" s="275" t="str">
        <f t="shared" si="131"/>
        <v/>
      </c>
      <c r="AE1391" s="276">
        <f t="shared" si="132"/>
        <v>428095</v>
      </c>
    </row>
    <row r="1392" spans="2:31">
      <c r="B1392" s="227" t="s">
        <v>2376</v>
      </c>
      <c r="C1392" s="228" t="s">
        <v>2377</v>
      </c>
      <c r="D1392" s="228" t="s">
        <v>110</v>
      </c>
      <c r="E1392" s="228" t="s">
        <v>142</v>
      </c>
      <c r="F1392" s="258" t="s">
        <v>102</v>
      </c>
      <c r="G1392" s="374">
        <v>0.5</v>
      </c>
      <c r="H1392" s="377">
        <v>976.83679965127601</v>
      </c>
      <c r="I1392" s="382">
        <v>115.6419902144599</v>
      </c>
      <c r="J1392" s="349">
        <f>Table1[[#This Row],[Embellishment Area (m2)]]*Table1[[#This Row],[Construction Unit Rate ($/m)]]*Table1[[#This Row],[Embellishment Area Factor]]</f>
        <v>56481.675813198592</v>
      </c>
      <c r="K1392" s="263">
        <v>0</v>
      </c>
      <c r="L1392" s="354">
        <v>85.331826959272703</v>
      </c>
      <c r="M1392" s="101">
        <f>Table1[[#This Row],[Size of land (m2)]]*Table1[[#This Row],[Land Unit Rate ($/m2)]]</f>
        <v>0</v>
      </c>
      <c r="N1392" s="261">
        <v>2021</v>
      </c>
      <c r="O1392" s="219">
        <f>ROUND(IF(Table1[[#This Row],[Valuation Year]]=2016,(Table1[[#This Row],[Total Construction Cost ($)]]+Table1[[#This Row],[Land Value]])*('General Input Sheet'!$G$38/'General Input Sheet'!$G$43),Table1[[#This Row],[Total Construction Cost ($)]]+Table1[[#This Row],[Land Value]]),0)</f>
        <v>56482</v>
      </c>
      <c r="P1392" s="139" t="str" cm="1">
        <f t="array" ref="P1392">_xlfn.IFS(Table1[[#This Row],[Asset Class]]&lt;&gt;"Local","y",P$11=$E1392,"y",Table1[[#This Row],[Asset Class]]="Local","")</f>
        <v/>
      </c>
      <c r="Q1392" s="99" t="str" cm="1">
        <f t="array" ref="Q1392">_xlfn.IFS(Table1[[#This Row],[Asset Class]]&lt;&gt;"Local","y",Q$11=$E1392,"y",Table1[[#This Row],[Asset Class]]="Local","")</f>
        <v>y</v>
      </c>
      <c r="R1392" s="99" t="str" cm="1">
        <f t="array" ref="R1392">_xlfn.IFS(Table1[[#This Row],[Asset Class]]&lt;&gt;"Local","y",R$11=$E1392,"y",Table1[[#This Row],[Asset Class]]="Local","")</f>
        <v/>
      </c>
      <c r="S1392" s="358" t="str" cm="1">
        <f t="array" ref="S1392">_xlfn.IFS(Table1[[#This Row],[Asset Class]]&lt;&gt;"Local","y",S$11=$E1392,"y",Table1[[#This Row],[Asset Class]]="Local","")</f>
        <v/>
      </c>
      <c r="U1392" s="109" t="str">
        <f>IF(Table1[[#This Row],[Asset Class]]&lt;&gt;"Local",0.25,IF(P1392="y",1,""))</f>
        <v/>
      </c>
      <c r="V1392" s="435">
        <f>IF(Table1[[#This Row],[Asset Class]]&lt;&gt;"Local",0.25,IF(Q1392="y",1,""))</f>
        <v>1</v>
      </c>
      <c r="W1392" s="435" t="str">
        <f>IF(Table1[[#This Row],[Asset Class]]&lt;&gt;"Local",0.25,IF(R1392="y",1,""))</f>
        <v/>
      </c>
      <c r="X1392" s="435" t="str">
        <f>IF(Table1[[#This Row],[Asset Class]]&lt;&gt;"Local",0.25,IF(S1392="y",1,""))</f>
        <v/>
      </c>
      <c r="Y1392" s="109">
        <f t="shared" si="127"/>
        <v>1</v>
      </c>
      <c r="AA1392" s="274" t="str">
        <f t="shared" si="128"/>
        <v/>
      </c>
      <c r="AB1392" s="275">
        <f t="shared" si="129"/>
        <v>56482</v>
      </c>
      <c r="AC1392" s="275" t="str">
        <f t="shared" si="130"/>
        <v/>
      </c>
      <c r="AD1392" s="275" t="str">
        <f t="shared" si="131"/>
        <v/>
      </c>
      <c r="AE1392" s="276">
        <f t="shared" si="132"/>
        <v>56482</v>
      </c>
    </row>
    <row r="1393" spans="2:31">
      <c r="B1393" s="227" t="s">
        <v>2378</v>
      </c>
      <c r="C1393" s="228" t="s">
        <v>2379</v>
      </c>
      <c r="D1393" s="228" t="s">
        <v>110</v>
      </c>
      <c r="E1393" s="228" t="s">
        <v>101</v>
      </c>
      <c r="F1393" s="258" t="s">
        <v>102</v>
      </c>
      <c r="G1393" s="374">
        <v>0.5</v>
      </c>
      <c r="H1393" s="377">
        <v>1652.8868972313956</v>
      </c>
      <c r="I1393" s="382">
        <v>143.96305955739601</v>
      </c>
      <c r="J1393" s="349">
        <f>Table1[[#This Row],[Embellishment Area (m2)]]*Table1[[#This Row],[Construction Unit Rate ($/m)]]*Table1[[#This Row],[Embellishment Area Factor]]</f>
        <v>118977.32741388144</v>
      </c>
      <c r="K1393" s="263">
        <v>0</v>
      </c>
      <c r="L1393" s="354">
        <v>39.027494808321961</v>
      </c>
      <c r="M1393" s="101">
        <f>Table1[[#This Row],[Size of land (m2)]]*Table1[[#This Row],[Land Unit Rate ($/m2)]]</f>
        <v>0</v>
      </c>
      <c r="N1393" s="261">
        <v>2021</v>
      </c>
      <c r="O1393" s="219">
        <f>ROUND(IF(Table1[[#This Row],[Valuation Year]]=2016,(Table1[[#This Row],[Total Construction Cost ($)]]+Table1[[#This Row],[Land Value]])*('General Input Sheet'!$G$38/'General Input Sheet'!$G$43),Table1[[#This Row],[Total Construction Cost ($)]]+Table1[[#This Row],[Land Value]]),0)</f>
        <v>118977</v>
      </c>
      <c r="P1393" s="139" t="str" cm="1">
        <f t="array" ref="P1393">_xlfn.IFS(Table1[[#This Row],[Asset Class]]&lt;&gt;"Local","y",P$11=$E1393,"y",Table1[[#This Row],[Asset Class]]="Local","")</f>
        <v/>
      </c>
      <c r="Q1393" s="99" t="str" cm="1">
        <f t="array" ref="Q1393">_xlfn.IFS(Table1[[#This Row],[Asset Class]]&lt;&gt;"Local","y",Q$11=$E1393,"y",Table1[[#This Row],[Asset Class]]="Local","")</f>
        <v/>
      </c>
      <c r="R1393" s="99" t="str" cm="1">
        <f t="array" ref="R1393">_xlfn.IFS(Table1[[#This Row],[Asset Class]]&lt;&gt;"Local","y",R$11=$E1393,"y",Table1[[#This Row],[Asset Class]]="Local","")</f>
        <v>y</v>
      </c>
      <c r="S1393" s="358" t="str" cm="1">
        <f t="array" ref="S1393">_xlfn.IFS(Table1[[#This Row],[Asset Class]]&lt;&gt;"Local","y",S$11=$E1393,"y",Table1[[#This Row],[Asset Class]]="Local","")</f>
        <v/>
      </c>
      <c r="U1393" s="109" t="str">
        <f>IF(Table1[[#This Row],[Asset Class]]&lt;&gt;"Local",0.25,IF(P1393="y",1,""))</f>
        <v/>
      </c>
      <c r="V1393" s="435" t="str">
        <f>IF(Table1[[#This Row],[Asset Class]]&lt;&gt;"Local",0.25,IF(Q1393="y",1,""))</f>
        <v/>
      </c>
      <c r="W1393" s="435">
        <f>IF(Table1[[#This Row],[Asset Class]]&lt;&gt;"Local",0.25,IF(R1393="y",1,""))</f>
        <v>1</v>
      </c>
      <c r="X1393" s="435" t="str">
        <f>IF(Table1[[#This Row],[Asset Class]]&lt;&gt;"Local",0.25,IF(S1393="y",1,""))</f>
        <v/>
      </c>
      <c r="Y1393" s="109">
        <f t="shared" si="127"/>
        <v>1</v>
      </c>
      <c r="AA1393" s="274" t="str">
        <f t="shared" si="128"/>
        <v/>
      </c>
      <c r="AB1393" s="275" t="str">
        <f t="shared" si="129"/>
        <v/>
      </c>
      <c r="AC1393" s="275">
        <f t="shared" si="130"/>
        <v>118977</v>
      </c>
      <c r="AD1393" s="275" t="str">
        <f t="shared" si="131"/>
        <v/>
      </c>
      <c r="AE1393" s="276">
        <f t="shared" si="132"/>
        <v>118977</v>
      </c>
    </row>
    <row r="1394" spans="2:31">
      <c r="B1394" s="227" t="s">
        <v>2380</v>
      </c>
      <c r="C1394" s="228" t="s">
        <v>2381</v>
      </c>
      <c r="D1394" s="228" t="s">
        <v>110</v>
      </c>
      <c r="E1394" s="228" t="s">
        <v>113</v>
      </c>
      <c r="F1394" s="258" t="s">
        <v>102</v>
      </c>
      <c r="G1394" s="374">
        <v>0.5</v>
      </c>
      <c r="H1394" s="377">
        <v>1937.8563977967276</v>
      </c>
      <c r="I1394" s="382">
        <v>77.371645491830151</v>
      </c>
      <c r="J1394" s="349">
        <f>Table1[[#This Row],[Embellishment Area (m2)]]*Table1[[#This Row],[Construction Unit Rate ($/m)]]*Table1[[#This Row],[Embellishment Area Factor]]</f>
        <v>74967.569112201702</v>
      </c>
      <c r="K1394" s="263">
        <v>0</v>
      </c>
      <c r="L1394" s="354">
        <v>51.919695325664051</v>
      </c>
      <c r="M1394" s="101">
        <f>Table1[[#This Row],[Size of land (m2)]]*Table1[[#This Row],[Land Unit Rate ($/m2)]]</f>
        <v>0</v>
      </c>
      <c r="N1394" s="261">
        <v>2021</v>
      </c>
      <c r="O1394" s="219">
        <f>ROUND(IF(Table1[[#This Row],[Valuation Year]]=2016,(Table1[[#This Row],[Total Construction Cost ($)]]+Table1[[#This Row],[Land Value]])*('General Input Sheet'!$G$38/'General Input Sheet'!$G$43),Table1[[#This Row],[Total Construction Cost ($)]]+Table1[[#This Row],[Land Value]]),0)</f>
        <v>74968</v>
      </c>
      <c r="P1394" s="139" t="str" cm="1">
        <f t="array" ref="P1394">_xlfn.IFS(Table1[[#This Row],[Asset Class]]&lt;&gt;"Local","y",P$11=$E1394,"y",Table1[[#This Row],[Asset Class]]="Local","")</f>
        <v/>
      </c>
      <c r="Q1394" s="99" t="str" cm="1">
        <f t="array" ref="Q1394">_xlfn.IFS(Table1[[#This Row],[Asset Class]]&lt;&gt;"Local","y",Q$11=$E1394,"y",Table1[[#This Row],[Asset Class]]="Local","")</f>
        <v/>
      </c>
      <c r="R1394" s="99" t="str" cm="1">
        <f t="array" ref="R1394">_xlfn.IFS(Table1[[#This Row],[Asset Class]]&lt;&gt;"Local","y",R$11=$E1394,"y",Table1[[#This Row],[Asset Class]]="Local","")</f>
        <v/>
      </c>
      <c r="S1394" s="358" t="str" cm="1">
        <f t="array" ref="S1394">_xlfn.IFS(Table1[[#This Row],[Asset Class]]&lt;&gt;"Local","y",S$11=$E1394,"y",Table1[[#This Row],[Asset Class]]="Local","")</f>
        <v>y</v>
      </c>
      <c r="U1394" s="109" t="str">
        <f>IF(Table1[[#This Row],[Asset Class]]&lt;&gt;"Local",0.25,IF(P1394="y",1,""))</f>
        <v/>
      </c>
      <c r="V1394" s="435" t="str">
        <f>IF(Table1[[#This Row],[Asset Class]]&lt;&gt;"Local",0.25,IF(Q1394="y",1,""))</f>
        <v/>
      </c>
      <c r="W1394" s="435" t="str">
        <f>IF(Table1[[#This Row],[Asset Class]]&lt;&gt;"Local",0.25,IF(R1394="y",1,""))</f>
        <v/>
      </c>
      <c r="X1394" s="435">
        <f>IF(Table1[[#This Row],[Asset Class]]&lt;&gt;"Local",0.25,IF(S1394="y",1,""))</f>
        <v>1</v>
      </c>
      <c r="Y1394" s="109">
        <f t="shared" si="127"/>
        <v>1</v>
      </c>
      <c r="AA1394" s="274" t="str">
        <f t="shared" si="128"/>
        <v/>
      </c>
      <c r="AB1394" s="275" t="str">
        <f t="shared" si="129"/>
        <v/>
      </c>
      <c r="AC1394" s="275" t="str">
        <f t="shared" si="130"/>
        <v/>
      </c>
      <c r="AD1394" s="275">
        <f t="shared" si="131"/>
        <v>74968</v>
      </c>
      <c r="AE1394" s="276">
        <f t="shared" si="132"/>
        <v>74968</v>
      </c>
    </row>
    <row r="1395" spans="2:31">
      <c r="B1395" s="227" t="s">
        <v>2382</v>
      </c>
      <c r="C1395" s="228" t="s">
        <v>2383</v>
      </c>
      <c r="D1395" s="228" t="s">
        <v>110</v>
      </c>
      <c r="E1395" s="228" t="s">
        <v>106</v>
      </c>
      <c r="F1395" s="258" t="s">
        <v>107</v>
      </c>
      <c r="G1395" s="374">
        <v>0.5</v>
      </c>
      <c r="H1395" s="377">
        <v>2502.9093730972177</v>
      </c>
      <c r="I1395" s="382">
        <v>111.62041035606889</v>
      </c>
      <c r="J1395" s="349">
        <f>Table1[[#This Row],[Embellishment Area (m2)]]*Table1[[#This Row],[Construction Unit Rate ($/m)]]*Table1[[#This Row],[Embellishment Area Factor]]</f>
        <v>139687.88565458127</v>
      </c>
      <c r="K1395" s="263">
        <v>0</v>
      </c>
      <c r="L1395" s="354">
        <v>66.125722619436161</v>
      </c>
      <c r="M1395" s="101">
        <f>Table1[[#This Row],[Size of land (m2)]]*Table1[[#This Row],[Land Unit Rate ($/m2)]]</f>
        <v>0</v>
      </c>
      <c r="N1395" s="261">
        <v>2021</v>
      </c>
      <c r="O1395" s="219">
        <f>ROUND(IF(Table1[[#This Row],[Valuation Year]]=2016,(Table1[[#This Row],[Total Construction Cost ($)]]+Table1[[#This Row],[Land Value]])*('General Input Sheet'!$G$38/'General Input Sheet'!$G$43),Table1[[#This Row],[Total Construction Cost ($)]]+Table1[[#This Row],[Land Value]]),0)</f>
        <v>139688</v>
      </c>
      <c r="P1395" s="139" t="str" cm="1">
        <f t="array" ref="P1395">_xlfn.IFS(Table1[[#This Row],[Asset Class]]&lt;&gt;"Local","y",P$11=$E1395,"y",Table1[[#This Row],[Asset Class]]="Local","")</f>
        <v>y</v>
      </c>
      <c r="Q1395" s="99" t="str" cm="1">
        <f t="array" ref="Q1395">_xlfn.IFS(Table1[[#This Row],[Asset Class]]&lt;&gt;"Local","y",Q$11=$E1395,"y",Table1[[#This Row],[Asset Class]]="Local","")</f>
        <v/>
      </c>
      <c r="R1395" s="99" t="str" cm="1">
        <f t="array" ref="R1395">_xlfn.IFS(Table1[[#This Row],[Asset Class]]&lt;&gt;"Local","y",R$11=$E1395,"y",Table1[[#This Row],[Asset Class]]="Local","")</f>
        <v/>
      </c>
      <c r="S1395" s="358" t="str" cm="1">
        <f t="array" ref="S1395">_xlfn.IFS(Table1[[#This Row],[Asset Class]]&lt;&gt;"Local","y",S$11=$E1395,"y",Table1[[#This Row],[Asset Class]]="Local","")</f>
        <v/>
      </c>
      <c r="U1395" s="109">
        <f>IF(Table1[[#This Row],[Asset Class]]&lt;&gt;"Local",0.25,IF(P1395="y",1,""))</f>
        <v>1</v>
      </c>
      <c r="V1395" s="435" t="str">
        <f>IF(Table1[[#This Row],[Asset Class]]&lt;&gt;"Local",0.25,IF(Q1395="y",1,""))</f>
        <v/>
      </c>
      <c r="W1395" s="435" t="str">
        <f>IF(Table1[[#This Row],[Asset Class]]&lt;&gt;"Local",0.25,IF(R1395="y",1,""))</f>
        <v/>
      </c>
      <c r="X1395" s="435" t="str">
        <f>IF(Table1[[#This Row],[Asset Class]]&lt;&gt;"Local",0.25,IF(S1395="y",1,""))</f>
        <v/>
      </c>
      <c r="Y1395" s="109">
        <f t="shared" si="127"/>
        <v>1</v>
      </c>
      <c r="AA1395" s="274">
        <f t="shared" si="128"/>
        <v>139688</v>
      </c>
      <c r="AB1395" s="275" t="str">
        <f t="shared" si="129"/>
        <v/>
      </c>
      <c r="AC1395" s="275" t="str">
        <f t="shared" si="130"/>
        <v/>
      </c>
      <c r="AD1395" s="275" t="str">
        <f t="shared" si="131"/>
        <v/>
      </c>
      <c r="AE1395" s="276">
        <f t="shared" si="132"/>
        <v>139688</v>
      </c>
    </row>
    <row r="1396" spans="2:31">
      <c r="B1396" s="227" t="s">
        <v>2384</v>
      </c>
      <c r="C1396" s="228" t="s">
        <v>2385</v>
      </c>
      <c r="D1396" s="228" t="s">
        <v>110</v>
      </c>
      <c r="E1396" s="228" t="s">
        <v>106</v>
      </c>
      <c r="F1396" s="258" t="s">
        <v>102</v>
      </c>
      <c r="G1396" s="374">
        <v>0.5</v>
      </c>
      <c r="H1396" s="378">
        <v>2128.2633142175891</v>
      </c>
      <c r="I1396" s="382">
        <v>111.62041035606889</v>
      </c>
      <c r="J1396" s="349">
        <f>Table1[[#This Row],[Embellishment Area (m2)]]*Table1[[#This Row],[Construction Unit Rate ($/m)]]*Table1[[#This Row],[Embellishment Area Factor]]</f>
        <v>118778.81223936724</v>
      </c>
      <c r="K1396" s="263">
        <v>0</v>
      </c>
      <c r="L1396" s="354">
        <v>66.125722619436161</v>
      </c>
      <c r="M1396" s="101">
        <f>Table1[[#This Row],[Size of land (m2)]]*Table1[[#This Row],[Land Unit Rate ($/m2)]]</f>
        <v>0</v>
      </c>
      <c r="N1396" s="261">
        <v>2021</v>
      </c>
      <c r="O1396" s="101">
        <f>ROUND(IF(Table1[[#This Row],[Valuation Year]]=2016,(Table1[[#This Row],[Total Construction Cost ($)]]+Table1[[#This Row],[Land Value]])*('General Input Sheet'!$G$38/'General Input Sheet'!$G$43),Table1[[#This Row],[Total Construction Cost ($)]]+Table1[[#This Row],[Land Value]]),0)</f>
        <v>118779</v>
      </c>
      <c r="P1396" s="139" t="str" cm="1">
        <f t="array" ref="P1396">_xlfn.IFS(Table1[[#This Row],[Asset Class]]&lt;&gt;"Local","y",P$11=$E1396,"y",Table1[[#This Row],[Asset Class]]="Local","")</f>
        <v>y</v>
      </c>
      <c r="Q1396" s="99" t="str" cm="1">
        <f t="array" ref="Q1396">_xlfn.IFS(Table1[[#This Row],[Asset Class]]&lt;&gt;"Local","y",Q$11=$E1396,"y",Table1[[#This Row],[Asset Class]]="Local","")</f>
        <v/>
      </c>
      <c r="R1396" s="99" t="str" cm="1">
        <f t="array" ref="R1396">_xlfn.IFS(Table1[[#This Row],[Asset Class]]&lt;&gt;"Local","y",R$11=$E1396,"y",Table1[[#This Row],[Asset Class]]="Local","")</f>
        <v/>
      </c>
      <c r="S1396" s="358" t="str" cm="1">
        <f t="array" ref="S1396">_xlfn.IFS(Table1[[#This Row],[Asset Class]]&lt;&gt;"Local","y",S$11=$E1396,"y",Table1[[#This Row],[Asset Class]]="Local","")</f>
        <v/>
      </c>
      <c r="U1396" s="109">
        <f>IF(Table1[[#This Row],[Asset Class]]&lt;&gt;"Local",0.25,IF(P1396="y",1,""))</f>
        <v>1</v>
      </c>
      <c r="V1396" s="435" t="str">
        <f>IF(Table1[[#This Row],[Asset Class]]&lt;&gt;"Local",0.25,IF(Q1396="y",1,""))</f>
        <v/>
      </c>
      <c r="W1396" s="435" t="str">
        <f>IF(Table1[[#This Row],[Asset Class]]&lt;&gt;"Local",0.25,IF(R1396="y",1,""))</f>
        <v/>
      </c>
      <c r="X1396" s="435" t="str">
        <f>IF(Table1[[#This Row],[Asset Class]]&lt;&gt;"Local",0.25,IF(S1396="y",1,""))</f>
        <v/>
      </c>
      <c r="Y1396" s="109">
        <f t="shared" si="127"/>
        <v>1</v>
      </c>
      <c r="AA1396" s="274">
        <f t="shared" si="128"/>
        <v>118779</v>
      </c>
      <c r="AB1396" s="275" t="str">
        <f t="shared" si="129"/>
        <v/>
      </c>
      <c r="AC1396" s="275" t="str">
        <f t="shared" si="130"/>
        <v/>
      </c>
      <c r="AD1396" s="275" t="str">
        <f t="shared" si="131"/>
        <v/>
      </c>
      <c r="AE1396" s="276">
        <f t="shared" si="132"/>
        <v>118779</v>
      </c>
    </row>
    <row r="1397" spans="2:31">
      <c r="B1397" s="227" t="s">
        <v>2386</v>
      </c>
      <c r="C1397" s="228" t="s">
        <v>2387</v>
      </c>
      <c r="D1397" s="228" t="s">
        <v>110</v>
      </c>
      <c r="E1397" s="228" t="s">
        <v>106</v>
      </c>
      <c r="F1397" s="258" t="s">
        <v>102</v>
      </c>
      <c r="G1397" s="374">
        <v>0.5</v>
      </c>
      <c r="H1397" s="378">
        <v>589.90902111142304</v>
      </c>
      <c r="I1397" s="382">
        <v>111.62041035606889</v>
      </c>
      <c r="J1397" s="349">
        <f>Table1[[#This Row],[Embellishment Area (m2)]]*Table1[[#This Row],[Construction Unit Rate ($/m)]]*Table1[[#This Row],[Embellishment Area Factor]]</f>
        <v>32922.943504601972</v>
      </c>
      <c r="K1397" s="263">
        <v>1179.8180422228461</v>
      </c>
      <c r="L1397" s="354">
        <v>66.125722619436161</v>
      </c>
      <c r="M1397" s="101">
        <f>Table1[[#This Row],[Size of land (m2)]]*Table1[[#This Row],[Land Unit Rate ($/m2)]]</f>
        <v>78016.320601434141</v>
      </c>
      <c r="N1397" s="261">
        <v>2021</v>
      </c>
      <c r="O1397" s="101">
        <f>ROUND(IF(Table1[[#This Row],[Valuation Year]]=2016,(Table1[[#This Row],[Total Construction Cost ($)]]+Table1[[#This Row],[Land Value]])*('General Input Sheet'!$G$38/'General Input Sheet'!$G$43),Table1[[#This Row],[Total Construction Cost ($)]]+Table1[[#This Row],[Land Value]]),0)</f>
        <v>110939</v>
      </c>
      <c r="P1397" s="139" t="str" cm="1">
        <f t="array" ref="P1397">_xlfn.IFS(Table1[[#This Row],[Asset Class]]&lt;&gt;"Local","y",P$11=$E1397,"y",Table1[[#This Row],[Asset Class]]="Local","")</f>
        <v>y</v>
      </c>
      <c r="Q1397" s="99" t="str" cm="1">
        <f t="array" ref="Q1397">_xlfn.IFS(Table1[[#This Row],[Asset Class]]&lt;&gt;"Local","y",Q$11=$E1397,"y",Table1[[#This Row],[Asset Class]]="Local","")</f>
        <v/>
      </c>
      <c r="R1397" s="99" t="str" cm="1">
        <f t="array" ref="R1397">_xlfn.IFS(Table1[[#This Row],[Asset Class]]&lt;&gt;"Local","y",R$11=$E1397,"y",Table1[[#This Row],[Asset Class]]="Local","")</f>
        <v/>
      </c>
      <c r="S1397" s="358" t="str" cm="1">
        <f t="array" ref="S1397">_xlfn.IFS(Table1[[#This Row],[Asset Class]]&lt;&gt;"Local","y",S$11=$E1397,"y",Table1[[#This Row],[Asset Class]]="Local","")</f>
        <v/>
      </c>
      <c r="U1397" s="109">
        <f>IF(Table1[[#This Row],[Asset Class]]&lt;&gt;"Local",0.25,IF(P1397="y",1,""))</f>
        <v>1</v>
      </c>
      <c r="V1397" s="435" t="str">
        <f>IF(Table1[[#This Row],[Asset Class]]&lt;&gt;"Local",0.25,IF(Q1397="y",1,""))</f>
        <v/>
      </c>
      <c r="W1397" s="435" t="str">
        <f>IF(Table1[[#This Row],[Asset Class]]&lt;&gt;"Local",0.25,IF(R1397="y",1,""))</f>
        <v/>
      </c>
      <c r="X1397" s="435" t="str">
        <f>IF(Table1[[#This Row],[Asset Class]]&lt;&gt;"Local",0.25,IF(S1397="y",1,""))</f>
        <v/>
      </c>
      <c r="Y1397" s="109">
        <f t="shared" si="127"/>
        <v>1</v>
      </c>
      <c r="AA1397" s="274">
        <f t="shared" si="128"/>
        <v>110939</v>
      </c>
      <c r="AB1397" s="275" t="str">
        <f t="shared" si="129"/>
        <v/>
      </c>
      <c r="AC1397" s="275" t="str">
        <f t="shared" si="130"/>
        <v/>
      </c>
      <c r="AD1397" s="275" t="str">
        <f t="shared" si="131"/>
        <v/>
      </c>
      <c r="AE1397" s="276">
        <f t="shared" si="132"/>
        <v>110939</v>
      </c>
    </row>
    <row r="1398" spans="2:31">
      <c r="B1398" s="227" t="s">
        <v>2388</v>
      </c>
      <c r="C1398" s="228" t="s">
        <v>2389</v>
      </c>
      <c r="D1398" s="228" t="s">
        <v>110</v>
      </c>
      <c r="E1398" s="228" t="s">
        <v>113</v>
      </c>
      <c r="F1398" s="258" t="s">
        <v>102</v>
      </c>
      <c r="G1398" s="374">
        <v>0.5</v>
      </c>
      <c r="H1398" s="378">
        <v>874.80852175175551</v>
      </c>
      <c r="I1398" s="382">
        <v>77.371645491830151</v>
      </c>
      <c r="J1398" s="349">
        <f>Table1[[#This Row],[Embellishment Area (m2)]]*Table1[[#This Row],[Construction Unit Rate ($/m)]]*Table1[[#This Row],[Embellishment Area Factor]]</f>
        <v>33842.687409104408</v>
      </c>
      <c r="K1398" s="263">
        <v>1749.617043503511</v>
      </c>
      <c r="L1398" s="354">
        <v>51.919695325664051</v>
      </c>
      <c r="M1398" s="101">
        <f>Table1[[#This Row],[Size of land (m2)]]*Table1[[#This Row],[Land Unit Rate ($/m2)]]</f>
        <v>90839.5838352914</v>
      </c>
      <c r="N1398" s="261">
        <v>2021</v>
      </c>
      <c r="O1398" s="101">
        <f>ROUND(IF(Table1[[#This Row],[Valuation Year]]=2016,(Table1[[#This Row],[Total Construction Cost ($)]]+Table1[[#This Row],[Land Value]])*('General Input Sheet'!$G$38/'General Input Sheet'!$G$43),Table1[[#This Row],[Total Construction Cost ($)]]+Table1[[#This Row],[Land Value]]),0)</f>
        <v>124682</v>
      </c>
      <c r="P1398" s="139" t="str" cm="1">
        <f t="array" ref="P1398">_xlfn.IFS(Table1[[#This Row],[Asset Class]]&lt;&gt;"Local","y",P$11=$E1398,"y",Table1[[#This Row],[Asset Class]]="Local","")</f>
        <v/>
      </c>
      <c r="Q1398" s="99" t="str" cm="1">
        <f t="array" ref="Q1398">_xlfn.IFS(Table1[[#This Row],[Asset Class]]&lt;&gt;"Local","y",Q$11=$E1398,"y",Table1[[#This Row],[Asset Class]]="Local","")</f>
        <v/>
      </c>
      <c r="R1398" s="99" t="str" cm="1">
        <f t="array" ref="R1398">_xlfn.IFS(Table1[[#This Row],[Asset Class]]&lt;&gt;"Local","y",R$11=$E1398,"y",Table1[[#This Row],[Asset Class]]="Local","")</f>
        <v/>
      </c>
      <c r="S1398" s="358" t="str" cm="1">
        <f t="array" ref="S1398">_xlfn.IFS(Table1[[#This Row],[Asset Class]]&lt;&gt;"Local","y",S$11=$E1398,"y",Table1[[#This Row],[Asset Class]]="Local","")</f>
        <v>y</v>
      </c>
      <c r="U1398" s="109" t="str">
        <f>IF(Table1[[#This Row],[Asset Class]]&lt;&gt;"Local",0.25,IF(P1398="y",1,""))</f>
        <v/>
      </c>
      <c r="V1398" s="435" t="str">
        <f>IF(Table1[[#This Row],[Asset Class]]&lt;&gt;"Local",0.25,IF(Q1398="y",1,""))</f>
        <v/>
      </c>
      <c r="W1398" s="435" t="str">
        <f>IF(Table1[[#This Row],[Asset Class]]&lt;&gt;"Local",0.25,IF(R1398="y",1,""))</f>
        <v/>
      </c>
      <c r="X1398" s="435">
        <f>IF(Table1[[#This Row],[Asset Class]]&lt;&gt;"Local",0.25,IF(S1398="y",1,""))</f>
        <v>1</v>
      </c>
      <c r="Y1398" s="109">
        <f t="shared" si="127"/>
        <v>1</v>
      </c>
      <c r="AA1398" s="274" t="str">
        <f t="shared" si="128"/>
        <v/>
      </c>
      <c r="AB1398" s="275" t="str">
        <f t="shared" si="129"/>
        <v/>
      </c>
      <c r="AC1398" s="275" t="str">
        <f t="shared" si="130"/>
        <v/>
      </c>
      <c r="AD1398" s="275">
        <f t="shared" si="131"/>
        <v>124682</v>
      </c>
      <c r="AE1398" s="276">
        <f t="shared" si="132"/>
        <v>124682</v>
      </c>
    </row>
    <row r="1399" spans="2:31">
      <c r="B1399" s="227" t="s">
        <v>2390</v>
      </c>
      <c r="C1399" s="228" t="s">
        <v>2391</v>
      </c>
      <c r="D1399" s="228" t="s">
        <v>110</v>
      </c>
      <c r="E1399" s="228" t="s">
        <v>101</v>
      </c>
      <c r="F1399" s="258" t="s">
        <v>107</v>
      </c>
      <c r="G1399" s="374">
        <v>0.5</v>
      </c>
      <c r="H1399" s="377">
        <v>34985.891929320125</v>
      </c>
      <c r="I1399" s="382">
        <v>143.96305955739601</v>
      </c>
      <c r="J1399" s="349">
        <f>Table1[[#This Row],[Embellishment Area (m2)]]*Table1[[#This Row],[Construction Unit Rate ($/m)]]*Table1[[#This Row],[Embellishment Area Factor]]</f>
        <v>2518338.0217446666</v>
      </c>
      <c r="K1399" s="263">
        <v>69971.78385864025</v>
      </c>
      <c r="L1399" s="354">
        <v>39.027494808321961</v>
      </c>
      <c r="M1399" s="101">
        <f>Table1[[#This Row],[Size of land (m2)]]*Table1[[#This Row],[Land Unit Rate ($/m2)]]</f>
        <v>2730823.4312721086</v>
      </c>
      <c r="N1399" s="261">
        <v>2021</v>
      </c>
      <c r="O1399" s="219">
        <f>ROUND(IF(Table1[[#This Row],[Valuation Year]]=2016,(Table1[[#This Row],[Total Construction Cost ($)]]+Table1[[#This Row],[Land Value]])*('General Input Sheet'!$G$38/'General Input Sheet'!$G$43),Table1[[#This Row],[Total Construction Cost ($)]]+Table1[[#This Row],[Land Value]]),0)</f>
        <v>5249161</v>
      </c>
      <c r="P1399" s="139" t="str" cm="1">
        <f t="array" ref="P1399">_xlfn.IFS(Table1[[#This Row],[Asset Class]]&lt;&gt;"Local","y",P$11=$E1399,"y",Table1[[#This Row],[Asset Class]]="Local","")</f>
        <v/>
      </c>
      <c r="Q1399" s="99" t="str" cm="1">
        <f t="array" ref="Q1399">_xlfn.IFS(Table1[[#This Row],[Asset Class]]&lt;&gt;"Local","y",Q$11=$E1399,"y",Table1[[#This Row],[Asset Class]]="Local","")</f>
        <v/>
      </c>
      <c r="R1399" s="99" t="str" cm="1">
        <f t="array" ref="R1399">_xlfn.IFS(Table1[[#This Row],[Asset Class]]&lt;&gt;"Local","y",R$11=$E1399,"y",Table1[[#This Row],[Asset Class]]="Local","")</f>
        <v>y</v>
      </c>
      <c r="S1399" s="358" t="str" cm="1">
        <f t="array" ref="S1399">_xlfn.IFS(Table1[[#This Row],[Asset Class]]&lt;&gt;"Local","y",S$11=$E1399,"y",Table1[[#This Row],[Asset Class]]="Local","")</f>
        <v/>
      </c>
      <c r="U1399" s="109" t="str">
        <f>IF(Table1[[#This Row],[Asset Class]]&lt;&gt;"Local",0.25,IF(P1399="y",1,""))</f>
        <v/>
      </c>
      <c r="V1399" s="435" t="str">
        <f>IF(Table1[[#This Row],[Asset Class]]&lt;&gt;"Local",0.25,IF(Q1399="y",1,""))</f>
        <v/>
      </c>
      <c r="W1399" s="435">
        <f>IF(Table1[[#This Row],[Asset Class]]&lt;&gt;"Local",0.25,IF(R1399="y",1,""))</f>
        <v>1</v>
      </c>
      <c r="X1399" s="435" t="str">
        <f>IF(Table1[[#This Row],[Asset Class]]&lt;&gt;"Local",0.25,IF(S1399="y",1,""))</f>
        <v/>
      </c>
      <c r="Y1399" s="109">
        <f t="shared" si="127"/>
        <v>1</v>
      </c>
      <c r="AA1399" s="274" t="str">
        <f t="shared" si="128"/>
        <v/>
      </c>
      <c r="AB1399" s="275" t="str">
        <f t="shared" si="129"/>
        <v/>
      </c>
      <c r="AC1399" s="275">
        <f t="shared" si="130"/>
        <v>5249161</v>
      </c>
      <c r="AD1399" s="275" t="str">
        <f t="shared" si="131"/>
        <v/>
      </c>
      <c r="AE1399" s="276">
        <f t="shared" si="132"/>
        <v>5249161</v>
      </c>
    </row>
    <row r="1400" spans="2:31">
      <c r="B1400" s="227" t="s">
        <v>2392</v>
      </c>
      <c r="C1400" s="228" t="s">
        <v>2393</v>
      </c>
      <c r="D1400" s="228" t="s">
        <v>110</v>
      </c>
      <c r="E1400" s="228" t="s">
        <v>113</v>
      </c>
      <c r="F1400" s="258" t="s">
        <v>102</v>
      </c>
      <c r="G1400" s="374">
        <v>0.5</v>
      </c>
      <c r="H1400" s="377">
        <v>1076.1367256737306</v>
      </c>
      <c r="I1400" s="382">
        <v>77.371645491830151</v>
      </c>
      <c r="J1400" s="349">
        <f>Table1[[#This Row],[Embellishment Area (m2)]]*Table1[[#This Row],[Construction Unit Rate ($/m)]]*Table1[[#This Row],[Embellishment Area Factor]]</f>
        <v>41631.234619783376</v>
      </c>
      <c r="K1400" s="263">
        <v>0</v>
      </c>
      <c r="L1400" s="354">
        <v>51.919695325664051</v>
      </c>
      <c r="M1400" s="101">
        <f>Table1[[#This Row],[Size of land (m2)]]*Table1[[#This Row],[Land Unit Rate ($/m2)]]</f>
        <v>0</v>
      </c>
      <c r="N1400" s="261">
        <v>2021</v>
      </c>
      <c r="O1400" s="219">
        <f>ROUND(IF(Table1[[#This Row],[Valuation Year]]=2016,(Table1[[#This Row],[Total Construction Cost ($)]]+Table1[[#This Row],[Land Value]])*('General Input Sheet'!$G$38/'General Input Sheet'!$G$43),Table1[[#This Row],[Total Construction Cost ($)]]+Table1[[#This Row],[Land Value]]),0)</f>
        <v>41631</v>
      </c>
      <c r="P1400" s="139" t="str" cm="1">
        <f t="array" ref="P1400">_xlfn.IFS(Table1[[#This Row],[Asset Class]]&lt;&gt;"Local","y",P$11=$E1400,"y",Table1[[#This Row],[Asset Class]]="Local","")</f>
        <v/>
      </c>
      <c r="Q1400" s="99" t="str" cm="1">
        <f t="array" ref="Q1400">_xlfn.IFS(Table1[[#This Row],[Asset Class]]&lt;&gt;"Local","y",Q$11=$E1400,"y",Table1[[#This Row],[Asset Class]]="Local","")</f>
        <v/>
      </c>
      <c r="R1400" s="99" t="str" cm="1">
        <f t="array" ref="R1400">_xlfn.IFS(Table1[[#This Row],[Asset Class]]&lt;&gt;"Local","y",R$11=$E1400,"y",Table1[[#This Row],[Asset Class]]="Local","")</f>
        <v/>
      </c>
      <c r="S1400" s="358" t="str" cm="1">
        <f t="array" ref="S1400">_xlfn.IFS(Table1[[#This Row],[Asset Class]]&lt;&gt;"Local","y",S$11=$E1400,"y",Table1[[#This Row],[Asset Class]]="Local","")</f>
        <v>y</v>
      </c>
      <c r="U1400" s="109" t="str">
        <f>IF(Table1[[#This Row],[Asset Class]]&lt;&gt;"Local",0.25,IF(P1400="y",1,""))</f>
        <v/>
      </c>
      <c r="V1400" s="435" t="str">
        <f>IF(Table1[[#This Row],[Asset Class]]&lt;&gt;"Local",0.25,IF(Q1400="y",1,""))</f>
        <v/>
      </c>
      <c r="W1400" s="435" t="str">
        <f>IF(Table1[[#This Row],[Asset Class]]&lt;&gt;"Local",0.25,IF(R1400="y",1,""))</f>
        <v/>
      </c>
      <c r="X1400" s="435">
        <f>IF(Table1[[#This Row],[Asset Class]]&lt;&gt;"Local",0.25,IF(S1400="y",1,""))</f>
        <v>1</v>
      </c>
      <c r="Y1400" s="109">
        <f t="shared" si="127"/>
        <v>1</v>
      </c>
      <c r="AA1400" s="274" t="str">
        <f t="shared" si="128"/>
        <v/>
      </c>
      <c r="AB1400" s="275" t="str">
        <f t="shared" si="129"/>
        <v/>
      </c>
      <c r="AC1400" s="275" t="str">
        <f t="shared" si="130"/>
        <v/>
      </c>
      <c r="AD1400" s="275">
        <f t="shared" si="131"/>
        <v>41631</v>
      </c>
      <c r="AE1400" s="276">
        <f t="shared" si="132"/>
        <v>41631</v>
      </c>
    </row>
    <row r="1401" spans="2:31">
      <c r="B1401" s="227" t="s">
        <v>2394</v>
      </c>
      <c r="C1401" s="228" t="s">
        <v>2395</v>
      </c>
      <c r="D1401" s="228" t="s">
        <v>110</v>
      </c>
      <c r="E1401" s="228" t="s">
        <v>106</v>
      </c>
      <c r="F1401" s="258" t="s">
        <v>102</v>
      </c>
      <c r="G1401" s="374">
        <v>0.5</v>
      </c>
      <c r="H1401" s="377">
        <v>3322.0089928170005</v>
      </c>
      <c r="I1401" s="382">
        <v>111.62041035606889</v>
      </c>
      <c r="J1401" s="349">
        <f>Table1[[#This Row],[Embellishment Area (m2)]]*Table1[[#This Row],[Construction Unit Rate ($/m)]]*Table1[[#This Row],[Embellishment Area Factor]]</f>
        <v>185402.00349239234</v>
      </c>
      <c r="K1401" s="263">
        <v>6644.017985634001</v>
      </c>
      <c r="L1401" s="354">
        <v>66.125722619436161</v>
      </c>
      <c r="M1401" s="101">
        <f>Table1[[#This Row],[Size of land (m2)]]*Table1[[#This Row],[Land Unit Rate ($/m2)]]</f>
        <v>439340.49039657891</v>
      </c>
      <c r="N1401" s="261">
        <v>2021</v>
      </c>
      <c r="O1401" s="219">
        <f>ROUND(IF(Table1[[#This Row],[Valuation Year]]=2016,(Table1[[#This Row],[Total Construction Cost ($)]]+Table1[[#This Row],[Land Value]])*('General Input Sheet'!$G$38/'General Input Sheet'!$G$43),Table1[[#This Row],[Total Construction Cost ($)]]+Table1[[#This Row],[Land Value]]),0)</f>
        <v>624742</v>
      </c>
      <c r="P1401" s="139" t="str" cm="1">
        <f t="array" ref="P1401">_xlfn.IFS(Table1[[#This Row],[Asset Class]]&lt;&gt;"Local","y",P$11=$E1401,"y",Table1[[#This Row],[Asset Class]]="Local","")</f>
        <v>y</v>
      </c>
      <c r="Q1401" s="99" t="str" cm="1">
        <f t="array" ref="Q1401">_xlfn.IFS(Table1[[#This Row],[Asset Class]]&lt;&gt;"Local","y",Q$11=$E1401,"y",Table1[[#This Row],[Asset Class]]="Local","")</f>
        <v/>
      </c>
      <c r="R1401" s="99" t="str" cm="1">
        <f t="array" ref="R1401">_xlfn.IFS(Table1[[#This Row],[Asset Class]]&lt;&gt;"Local","y",R$11=$E1401,"y",Table1[[#This Row],[Asset Class]]="Local","")</f>
        <v/>
      </c>
      <c r="S1401" s="358" t="str" cm="1">
        <f t="array" ref="S1401">_xlfn.IFS(Table1[[#This Row],[Asset Class]]&lt;&gt;"Local","y",S$11=$E1401,"y",Table1[[#This Row],[Asset Class]]="Local","")</f>
        <v/>
      </c>
      <c r="U1401" s="109">
        <f>IF(Table1[[#This Row],[Asset Class]]&lt;&gt;"Local",0.25,IF(P1401="y",1,""))</f>
        <v>1</v>
      </c>
      <c r="V1401" s="435" t="str">
        <f>IF(Table1[[#This Row],[Asset Class]]&lt;&gt;"Local",0.25,IF(Q1401="y",1,""))</f>
        <v/>
      </c>
      <c r="W1401" s="435" t="str">
        <f>IF(Table1[[#This Row],[Asset Class]]&lt;&gt;"Local",0.25,IF(R1401="y",1,""))</f>
        <v/>
      </c>
      <c r="X1401" s="435" t="str">
        <f>IF(Table1[[#This Row],[Asset Class]]&lt;&gt;"Local",0.25,IF(S1401="y",1,""))</f>
        <v/>
      </c>
      <c r="Y1401" s="109">
        <f t="shared" si="127"/>
        <v>1</v>
      </c>
      <c r="AA1401" s="274">
        <f t="shared" si="128"/>
        <v>624742</v>
      </c>
      <c r="AB1401" s="275" t="str">
        <f t="shared" si="129"/>
        <v/>
      </c>
      <c r="AC1401" s="275" t="str">
        <f t="shared" si="130"/>
        <v/>
      </c>
      <c r="AD1401" s="275" t="str">
        <f t="shared" si="131"/>
        <v/>
      </c>
      <c r="AE1401" s="276">
        <f t="shared" si="132"/>
        <v>624742</v>
      </c>
    </row>
    <row r="1402" spans="2:31">
      <c r="B1402" s="227" t="s">
        <v>2396</v>
      </c>
      <c r="C1402" s="228" t="s">
        <v>2397</v>
      </c>
      <c r="D1402" s="228" t="s">
        <v>110</v>
      </c>
      <c r="E1402" s="228" t="s">
        <v>113</v>
      </c>
      <c r="F1402" s="258" t="s">
        <v>102</v>
      </c>
      <c r="G1402" s="374">
        <v>0.5</v>
      </c>
      <c r="H1402" s="377">
        <v>3036.6268670502168</v>
      </c>
      <c r="I1402" s="382">
        <v>77.371645491830151</v>
      </c>
      <c r="J1402" s="349">
        <f>Table1[[#This Row],[Embellishment Area (m2)]]*Table1[[#This Row],[Construction Unit Rate ($/m)]]*Table1[[#This Row],[Embellishment Area Factor]]</f>
        <v>117474.40872418811</v>
      </c>
      <c r="K1402" s="263">
        <v>0</v>
      </c>
      <c r="L1402" s="354">
        <v>51.919695325664051</v>
      </c>
      <c r="M1402" s="101">
        <f>Table1[[#This Row],[Size of land (m2)]]*Table1[[#This Row],[Land Unit Rate ($/m2)]]</f>
        <v>0</v>
      </c>
      <c r="N1402" s="261">
        <v>2021</v>
      </c>
      <c r="O1402" s="219">
        <f>ROUND(IF(Table1[[#This Row],[Valuation Year]]=2016,(Table1[[#This Row],[Total Construction Cost ($)]]+Table1[[#This Row],[Land Value]])*('General Input Sheet'!$G$38/'General Input Sheet'!$G$43),Table1[[#This Row],[Total Construction Cost ($)]]+Table1[[#This Row],[Land Value]]),0)</f>
        <v>117474</v>
      </c>
      <c r="P1402" s="139" t="str" cm="1">
        <f t="array" ref="P1402">_xlfn.IFS(Table1[[#This Row],[Asset Class]]&lt;&gt;"Local","y",P$11=$E1402,"y",Table1[[#This Row],[Asset Class]]="Local","")</f>
        <v/>
      </c>
      <c r="Q1402" s="99" t="str" cm="1">
        <f t="array" ref="Q1402">_xlfn.IFS(Table1[[#This Row],[Asset Class]]&lt;&gt;"Local","y",Q$11=$E1402,"y",Table1[[#This Row],[Asset Class]]="Local","")</f>
        <v/>
      </c>
      <c r="R1402" s="99" t="str" cm="1">
        <f t="array" ref="R1402">_xlfn.IFS(Table1[[#This Row],[Asset Class]]&lt;&gt;"Local","y",R$11=$E1402,"y",Table1[[#This Row],[Asset Class]]="Local","")</f>
        <v/>
      </c>
      <c r="S1402" s="358" t="str" cm="1">
        <f t="array" ref="S1402">_xlfn.IFS(Table1[[#This Row],[Asset Class]]&lt;&gt;"Local","y",S$11=$E1402,"y",Table1[[#This Row],[Asset Class]]="Local","")</f>
        <v>y</v>
      </c>
      <c r="U1402" s="109" t="str">
        <f>IF(Table1[[#This Row],[Asset Class]]&lt;&gt;"Local",0.25,IF(P1402="y",1,""))</f>
        <v/>
      </c>
      <c r="V1402" s="435" t="str">
        <f>IF(Table1[[#This Row],[Asset Class]]&lt;&gt;"Local",0.25,IF(Q1402="y",1,""))</f>
        <v/>
      </c>
      <c r="W1402" s="435" t="str">
        <f>IF(Table1[[#This Row],[Asset Class]]&lt;&gt;"Local",0.25,IF(R1402="y",1,""))</f>
        <v/>
      </c>
      <c r="X1402" s="435">
        <f>IF(Table1[[#This Row],[Asset Class]]&lt;&gt;"Local",0.25,IF(S1402="y",1,""))</f>
        <v>1</v>
      </c>
      <c r="Y1402" s="109">
        <f t="shared" si="127"/>
        <v>1</v>
      </c>
      <c r="AA1402" s="274" t="str">
        <f t="shared" si="128"/>
        <v/>
      </c>
      <c r="AB1402" s="275" t="str">
        <f t="shared" si="129"/>
        <v/>
      </c>
      <c r="AC1402" s="275" t="str">
        <f t="shared" si="130"/>
        <v/>
      </c>
      <c r="AD1402" s="275">
        <f t="shared" si="131"/>
        <v>117474</v>
      </c>
      <c r="AE1402" s="276">
        <f t="shared" si="132"/>
        <v>117474</v>
      </c>
    </row>
    <row r="1403" spans="2:31">
      <c r="B1403" s="227" t="s">
        <v>2398</v>
      </c>
      <c r="C1403" s="228" t="s">
        <v>2399</v>
      </c>
      <c r="D1403" s="228" t="s">
        <v>105</v>
      </c>
      <c r="E1403" s="228" t="s">
        <v>113</v>
      </c>
      <c r="F1403" s="258" t="s">
        <v>107</v>
      </c>
      <c r="G1403" s="374">
        <v>0.5</v>
      </c>
      <c r="H1403" s="377">
        <v>35548.530340945668</v>
      </c>
      <c r="I1403" s="382">
        <v>566.28724924743767</v>
      </c>
      <c r="J1403" s="349">
        <f>Table1[[#This Row],[Embellishment Area (m2)]]*Table1[[#This Row],[Construction Unit Rate ($/m)]]*Table1[[#This Row],[Embellishment Area Factor]]</f>
        <v>10065339.7307816</v>
      </c>
      <c r="K1403" s="263">
        <v>0</v>
      </c>
      <c r="L1403" s="354">
        <v>75.676903388107434</v>
      </c>
      <c r="M1403" s="101">
        <f>Table1[[#This Row],[Size of land (m2)]]*Table1[[#This Row],[Land Unit Rate ($/m2)]]</f>
        <v>0</v>
      </c>
      <c r="N1403" s="261">
        <v>2021</v>
      </c>
      <c r="O1403" s="219">
        <f>ROUND(IF(Table1[[#This Row],[Valuation Year]]=2016,(Table1[[#This Row],[Total Construction Cost ($)]]+Table1[[#This Row],[Land Value]])*('General Input Sheet'!$G$38/'General Input Sheet'!$G$43),Table1[[#This Row],[Total Construction Cost ($)]]+Table1[[#This Row],[Land Value]]),0)</f>
        <v>10065340</v>
      </c>
      <c r="P1403" s="139" t="str" cm="1">
        <f t="array" ref="P1403">_xlfn.IFS(Table1[[#This Row],[Asset Class]]&lt;&gt;"Local","y",P$11=$E1403,"y",Table1[[#This Row],[Asset Class]]="Local","")</f>
        <v>y</v>
      </c>
      <c r="Q1403" s="99" t="str" cm="1">
        <f t="array" ref="Q1403">_xlfn.IFS(Table1[[#This Row],[Asset Class]]&lt;&gt;"Local","y",Q$11=$E1403,"y",Table1[[#This Row],[Asset Class]]="Local","")</f>
        <v>y</v>
      </c>
      <c r="R1403" s="99" t="str" cm="1">
        <f t="array" ref="R1403">_xlfn.IFS(Table1[[#This Row],[Asset Class]]&lt;&gt;"Local","y",R$11=$E1403,"y",Table1[[#This Row],[Asset Class]]="Local","")</f>
        <v>y</v>
      </c>
      <c r="S1403" s="358" t="str" cm="1">
        <f t="array" ref="S1403">_xlfn.IFS(Table1[[#This Row],[Asset Class]]&lt;&gt;"Local","y",S$11=$E1403,"y",Table1[[#This Row],[Asset Class]]="Local","")</f>
        <v>y</v>
      </c>
      <c r="U1403" s="109">
        <f>IF(Table1[[#This Row],[Asset Class]]&lt;&gt;"Local",0.25,IF(P1403="y",1,""))</f>
        <v>0.25</v>
      </c>
      <c r="V1403" s="435">
        <f>IF(Table1[[#This Row],[Asset Class]]&lt;&gt;"Local",0.25,IF(Q1403="y",1,""))</f>
        <v>0.25</v>
      </c>
      <c r="W1403" s="435">
        <f>IF(Table1[[#This Row],[Asset Class]]&lt;&gt;"Local",0.25,IF(R1403="y",1,""))</f>
        <v>0.25</v>
      </c>
      <c r="X1403" s="435">
        <f>IF(Table1[[#This Row],[Asset Class]]&lt;&gt;"Local",0.25,IF(S1403="y",1,""))</f>
        <v>0.25</v>
      </c>
      <c r="Y1403" s="109">
        <f t="shared" si="127"/>
        <v>1</v>
      </c>
      <c r="AA1403" s="274">
        <f t="shared" si="128"/>
        <v>2516335</v>
      </c>
      <c r="AB1403" s="275">
        <f t="shared" si="129"/>
        <v>2516335</v>
      </c>
      <c r="AC1403" s="275">
        <f t="shared" si="130"/>
        <v>2516335</v>
      </c>
      <c r="AD1403" s="275">
        <f t="shared" si="131"/>
        <v>2516335</v>
      </c>
      <c r="AE1403" s="276">
        <f t="shared" si="132"/>
        <v>10065340</v>
      </c>
    </row>
    <row r="1404" spans="2:31">
      <c r="B1404" s="227" t="s">
        <v>2400</v>
      </c>
      <c r="C1404" s="228" t="s">
        <v>2401</v>
      </c>
      <c r="D1404" s="228" t="s">
        <v>110</v>
      </c>
      <c r="E1404" s="228" t="s">
        <v>113</v>
      </c>
      <c r="F1404" s="258" t="s">
        <v>102</v>
      </c>
      <c r="G1404" s="374">
        <v>0.5</v>
      </c>
      <c r="H1404" s="377">
        <v>782.86053376564098</v>
      </c>
      <c r="I1404" s="382">
        <v>77.371645491830151</v>
      </c>
      <c r="J1404" s="349">
        <f>Table1[[#This Row],[Embellishment Area (m2)]]*Table1[[#This Row],[Construction Unit Rate ($/m)]]*Table1[[#This Row],[Embellishment Area Factor]]</f>
        <v>30285.603844030051</v>
      </c>
      <c r="K1404" s="263">
        <v>1565.721067531282</v>
      </c>
      <c r="L1404" s="354">
        <v>51.919695325664051</v>
      </c>
      <c r="M1404" s="101">
        <f>Table1[[#This Row],[Size of land (m2)]]*Table1[[#This Row],[Land Unit Rate ($/m2)]]</f>
        <v>81291.760791197623</v>
      </c>
      <c r="N1404" s="261">
        <v>2021</v>
      </c>
      <c r="O1404" s="219">
        <f>ROUND(IF(Table1[[#This Row],[Valuation Year]]=2016,(Table1[[#This Row],[Total Construction Cost ($)]]+Table1[[#This Row],[Land Value]])*('General Input Sheet'!$G$38/'General Input Sheet'!$G$43),Table1[[#This Row],[Total Construction Cost ($)]]+Table1[[#This Row],[Land Value]]),0)</f>
        <v>111577</v>
      </c>
      <c r="P1404" s="139" t="str" cm="1">
        <f t="array" ref="P1404">_xlfn.IFS(Table1[[#This Row],[Asset Class]]&lt;&gt;"Local","y",P$11=$E1404,"y",Table1[[#This Row],[Asset Class]]="Local","")</f>
        <v/>
      </c>
      <c r="Q1404" s="99" t="str" cm="1">
        <f t="array" ref="Q1404">_xlfn.IFS(Table1[[#This Row],[Asset Class]]&lt;&gt;"Local","y",Q$11=$E1404,"y",Table1[[#This Row],[Asset Class]]="Local","")</f>
        <v/>
      </c>
      <c r="R1404" s="99" t="str" cm="1">
        <f t="array" ref="R1404">_xlfn.IFS(Table1[[#This Row],[Asset Class]]&lt;&gt;"Local","y",R$11=$E1404,"y",Table1[[#This Row],[Asset Class]]="Local","")</f>
        <v/>
      </c>
      <c r="S1404" s="358" t="str" cm="1">
        <f t="array" ref="S1404">_xlfn.IFS(Table1[[#This Row],[Asset Class]]&lt;&gt;"Local","y",S$11=$E1404,"y",Table1[[#This Row],[Asset Class]]="Local","")</f>
        <v>y</v>
      </c>
      <c r="U1404" s="109" t="str">
        <f>IF(Table1[[#This Row],[Asset Class]]&lt;&gt;"Local",0.25,IF(P1404="y",1,""))</f>
        <v/>
      </c>
      <c r="V1404" s="435" t="str">
        <f>IF(Table1[[#This Row],[Asset Class]]&lt;&gt;"Local",0.25,IF(Q1404="y",1,""))</f>
        <v/>
      </c>
      <c r="W1404" s="435" t="str">
        <f>IF(Table1[[#This Row],[Asset Class]]&lt;&gt;"Local",0.25,IF(R1404="y",1,""))</f>
        <v/>
      </c>
      <c r="X1404" s="435">
        <f>IF(Table1[[#This Row],[Asset Class]]&lt;&gt;"Local",0.25,IF(S1404="y",1,""))</f>
        <v>1</v>
      </c>
      <c r="Y1404" s="109">
        <f t="shared" si="127"/>
        <v>1</v>
      </c>
      <c r="AA1404" s="274" t="str">
        <f t="shared" si="128"/>
        <v/>
      </c>
      <c r="AB1404" s="275" t="str">
        <f t="shared" si="129"/>
        <v/>
      </c>
      <c r="AC1404" s="275" t="str">
        <f t="shared" si="130"/>
        <v/>
      </c>
      <c r="AD1404" s="275">
        <f t="shared" si="131"/>
        <v>111577</v>
      </c>
      <c r="AE1404" s="276">
        <f t="shared" si="132"/>
        <v>111577</v>
      </c>
    </row>
    <row r="1405" spans="2:31">
      <c r="B1405" s="227" t="s">
        <v>2402</v>
      </c>
      <c r="C1405" s="228" t="s">
        <v>2403</v>
      </c>
      <c r="D1405" s="228" t="s">
        <v>110</v>
      </c>
      <c r="E1405" s="228" t="s">
        <v>106</v>
      </c>
      <c r="F1405" s="258" t="s">
        <v>102</v>
      </c>
      <c r="G1405" s="374">
        <v>0.5</v>
      </c>
      <c r="H1405" s="377">
        <v>2402.3139714830681</v>
      </c>
      <c r="I1405" s="382">
        <v>111.62041035606889</v>
      </c>
      <c r="J1405" s="349">
        <f>Table1[[#This Row],[Embellishment Area (m2)]]*Table1[[#This Row],[Construction Unit Rate ($/m)]]*Table1[[#This Row],[Embellishment Area Factor]]</f>
        <v>134073.63565052883</v>
      </c>
      <c r="K1405" s="263">
        <v>4804.6279429661363</v>
      </c>
      <c r="L1405" s="354">
        <v>66.125722619436161</v>
      </c>
      <c r="M1405" s="101">
        <f>Table1[[#This Row],[Size of land (m2)]]*Table1[[#This Row],[Land Unit Rate ($/m2)]]</f>
        <v>317709.49464617088</v>
      </c>
      <c r="N1405" s="261">
        <v>2021</v>
      </c>
      <c r="O1405" s="219">
        <f>ROUND(IF(Table1[[#This Row],[Valuation Year]]=2016,(Table1[[#This Row],[Total Construction Cost ($)]]+Table1[[#This Row],[Land Value]])*('General Input Sheet'!$G$38/'General Input Sheet'!$G$43),Table1[[#This Row],[Total Construction Cost ($)]]+Table1[[#This Row],[Land Value]]),0)</f>
        <v>451783</v>
      </c>
      <c r="P1405" s="139" t="str" cm="1">
        <f t="array" ref="P1405">_xlfn.IFS(Table1[[#This Row],[Asset Class]]&lt;&gt;"Local","y",P$11=$E1405,"y",Table1[[#This Row],[Asset Class]]="Local","")</f>
        <v>y</v>
      </c>
      <c r="Q1405" s="99" t="str" cm="1">
        <f t="array" ref="Q1405">_xlfn.IFS(Table1[[#This Row],[Asset Class]]&lt;&gt;"Local","y",Q$11=$E1405,"y",Table1[[#This Row],[Asset Class]]="Local","")</f>
        <v/>
      </c>
      <c r="R1405" s="99" t="str" cm="1">
        <f t="array" ref="R1405">_xlfn.IFS(Table1[[#This Row],[Asset Class]]&lt;&gt;"Local","y",R$11=$E1405,"y",Table1[[#This Row],[Asset Class]]="Local","")</f>
        <v/>
      </c>
      <c r="S1405" s="358" t="str" cm="1">
        <f t="array" ref="S1405">_xlfn.IFS(Table1[[#This Row],[Asset Class]]&lt;&gt;"Local","y",S$11=$E1405,"y",Table1[[#This Row],[Asset Class]]="Local","")</f>
        <v/>
      </c>
      <c r="U1405" s="109">
        <f>IF(Table1[[#This Row],[Asset Class]]&lt;&gt;"Local",0.25,IF(P1405="y",1,""))</f>
        <v>1</v>
      </c>
      <c r="V1405" s="435" t="str">
        <f>IF(Table1[[#This Row],[Asset Class]]&lt;&gt;"Local",0.25,IF(Q1405="y",1,""))</f>
        <v/>
      </c>
      <c r="W1405" s="435" t="str">
        <f>IF(Table1[[#This Row],[Asset Class]]&lt;&gt;"Local",0.25,IF(R1405="y",1,""))</f>
        <v/>
      </c>
      <c r="X1405" s="435" t="str">
        <f>IF(Table1[[#This Row],[Asset Class]]&lt;&gt;"Local",0.25,IF(S1405="y",1,""))</f>
        <v/>
      </c>
      <c r="Y1405" s="109">
        <f t="shared" si="127"/>
        <v>1</v>
      </c>
      <c r="AA1405" s="274">
        <f t="shared" si="128"/>
        <v>451783</v>
      </c>
      <c r="AB1405" s="275" t="str">
        <f t="shared" si="129"/>
        <v/>
      </c>
      <c r="AC1405" s="275" t="str">
        <f t="shared" si="130"/>
        <v/>
      </c>
      <c r="AD1405" s="275" t="str">
        <f t="shared" si="131"/>
        <v/>
      </c>
      <c r="AE1405" s="276">
        <f t="shared" si="132"/>
        <v>451783</v>
      </c>
    </row>
    <row r="1406" spans="2:31">
      <c r="B1406" s="227" t="s">
        <v>2404</v>
      </c>
      <c r="C1406" s="228" t="s">
        <v>2405</v>
      </c>
      <c r="D1406" s="228" t="s">
        <v>110</v>
      </c>
      <c r="E1406" s="228" t="s">
        <v>101</v>
      </c>
      <c r="F1406" s="258" t="s">
        <v>102</v>
      </c>
      <c r="G1406" s="374">
        <v>0.5</v>
      </c>
      <c r="H1406" s="377">
        <v>5178.1516412788596</v>
      </c>
      <c r="I1406" s="382">
        <v>143.96305955739601</v>
      </c>
      <c r="J1406" s="349">
        <f>Table1[[#This Row],[Embellishment Area (m2)]]*Table1[[#This Row],[Construction Unit Rate ($/m)]]*Table1[[#This Row],[Embellishment Area Factor]]</f>
        <v>372731.27656532818</v>
      </c>
      <c r="K1406" s="263">
        <v>0</v>
      </c>
      <c r="L1406" s="354">
        <v>39.027494808321961</v>
      </c>
      <c r="M1406" s="101">
        <f>Table1[[#This Row],[Size of land (m2)]]*Table1[[#This Row],[Land Unit Rate ($/m2)]]</f>
        <v>0</v>
      </c>
      <c r="N1406" s="261">
        <v>2021</v>
      </c>
      <c r="O1406" s="219">
        <f>ROUND(IF(Table1[[#This Row],[Valuation Year]]=2016,(Table1[[#This Row],[Total Construction Cost ($)]]+Table1[[#This Row],[Land Value]])*('General Input Sheet'!$G$38/'General Input Sheet'!$G$43),Table1[[#This Row],[Total Construction Cost ($)]]+Table1[[#This Row],[Land Value]]),0)</f>
        <v>372731</v>
      </c>
      <c r="P1406" s="139" t="str" cm="1">
        <f t="array" ref="P1406">_xlfn.IFS(Table1[[#This Row],[Asset Class]]&lt;&gt;"Local","y",P$11=$E1406,"y",Table1[[#This Row],[Asset Class]]="Local","")</f>
        <v/>
      </c>
      <c r="Q1406" s="99" t="str" cm="1">
        <f t="array" ref="Q1406">_xlfn.IFS(Table1[[#This Row],[Asset Class]]&lt;&gt;"Local","y",Q$11=$E1406,"y",Table1[[#This Row],[Asset Class]]="Local","")</f>
        <v/>
      </c>
      <c r="R1406" s="99" t="str" cm="1">
        <f t="array" ref="R1406">_xlfn.IFS(Table1[[#This Row],[Asset Class]]&lt;&gt;"Local","y",R$11=$E1406,"y",Table1[[#This Row],[Asset Class]]="Local","")</f>
        <v>y</v>
      </c>
      <c r="S1406" s="358" t="str" cm="1">
        <f t="array" ref="S1406">_xlfn.IFS(Table1[[#This Row],[Asset Class]]&lt;&gt;"Local","y",S$11=$E1406,"y",Table1[[#This Row],[Asset Class]]="Local","")</f>
        <v/>
      </c>
      <c r="U1406" s="109" t="str">
        <f>IF(Table1[[#This Row],[Asset Class]]&lt;&gt;"Local",0.25,IF(P1406="y",1,""))</f>
        <v/>
      </c>
      <c r="V1406" s="435" t="str">
        <f>IF(Table1[[#This Row],[Asset Class]]&lt;&gt;"Local",0.25,IF(Q1406="y",1,""))</f>
        <v/>
      </c>
      <c r="W1406" s="435">
        <f>IF(Table1[[#This Row],[Asset Class]]&lt;&gt;"Local",0.25,IF(R1406="y",1,""))</f>
        <v>1</v>
      </c>
      <c r="X1406" s="435" t="str">
        <f>IF(Table1[[#This Row],[Asset Class]]&lt;&gt;"Local",0.25,IF(S1406="y",1,""))</f>
        <v/>
      </c>
      <c r="Y1406" s="109">
        <f t="shared" si="127"/>
        <v>1</v>
      </c>
      <c r="AA1406" s="274" t="str">
        <f t="shared" si="128"/>
        <v/>
      </c>
      <c r="AB1406" s="275" t="str">
        <f t="shared" si="129"/>
        <v/>
      </c>
      <c r="AC1406" s="275">
        <f t="shared" si="130"/>
        <v>372731</v>
      </c>
      <c r="AD1406" s="275" t="str">
        <f t="shared" si="131"/>
        <v/>
      </c>
      <c r="AE1406" s="276">
        <f t="shared" si="132"/>
        <v>372731</v>
      </c>
    </row>
    <row r="1407" spans="2:31">
      <c r="B1407" s="227" t="s">
        <v>2406</v>
      </c>
      <c r="C1407" s="228" t="s">
        <v>2407</v>
      </c>
      <c r="D1407" s="228" t="s">
        <v>110</v>
      </c>
      <c r="E1407" s="228" t="s">
        <v>101</v>
      </c>
      <c r="F1407" s="258" t="s">
        <v>102</v>
      </c>
      <c r="G1407" s="374">
        <v>0.5</v>
      </c>
      <c r="H1407" s="377">
        <v>965.46525666023251</v>
      </c>
      <c r="I1407" s="382">
        <v>143.96305955739601</v>
      </c>
      <c r="J1407" s="349">
        <f>Table1[[#This Row],[Embellishment Area (m2)]]*Table1[[#This Row],[Construction Unit Rate ($/m)]]*Table1[[#This Row],[Embellishment Area Factor]]</f>
        <v>69495.666122586845</v>
      </c>
      <c r="K1407" s="263">
        <v>0</v>
      </c>
      <c r="L1407" s="354">
        <v>39.027494808321961</v>
      </c>
      <c r="M1407" s="101">
        <f>Table1[[#This Row],[Size of land (m2)]]*Table1[[#This Row],[Land Unit Rate ($/m2)]]</f>
        <v>0</v>
      </c>
      <c r="N1407" s="261">
        <v>2021</v>
      </c>
      <c r="O1407" s="219">
        <f>ROUND(IF(Table1[[#This Row],[Valuation Year]]=2016,(Table1[[#This Row],[Total Construction Cost ($)]]+Table1[[#This Row],[Land Value]])*('General Input Sheet'!$G$38/'General Input Sheet'!$G$43),Table1[[#This Row],[Total Construction Cost ($)]]+Table1[[#This Row],[Land Value]]),0)</f>
        <v>69496</v>
      </c>
      <c r="P1407" s="139" t="str" cm="1">
        <f t="array" ref="P1407">_xlfn.IFS(Table1[[#This Row],[Asset Class]]&lt;&gt;"Local","y",P$11=$E1407,"y",Table1[[#This Row],[Asset Class]]="Local","")</f>
        <v/>
      </c>
      <c r="Q1407" s="99" t="str" cm="1">
        <f t="array" ref="Q1407">_xlfn.IFS(Table1[[#This Row],[Asset Class]]&lt;&gt;"Local","y",Q$11=$E1407,"y",Table1[[#This Row],[Asset Class]]="Local","")</f>
        <v/>
      </c>
      <c r="R1407" s="99" t="str" cm="1">
        <f t="array" ref="R1407">_xlfn.IFS(Table1[[#This Row],[Asset Class]]&lt;&gt;"Local","y",R$11=$E1407,"y",Table1[[#This Row],[Asset Class]]="Local","")</f>
        <v>y</v>
      </c>
      <c r="S1407" s="358" t="str" cm="1">
        <f t="array" ref="S1407">_xlfn.IFS(Table1[[#This Row],[Asset Class]]&lt;&gt;"Local","y",S$11=$E1407,"y",Table1[[#This Row],[Asset Class]]="Local","")</f>
        <v/>
      </c>
      <c r="U1407" s="109" t="str">
        <f>IF(Table1[[#This Row],[Asset Class]]&lt;&gt;"Local",0.25,IF(P1407="y",1,""))</f>
        <v/>
      </c>
      <c r="V1407" s="435" t="str">
        <f>IF(Table1[[#This Row],[Asset Class]]&lt;&gt;"Local",0.25,IF(Q1407="y",1,""))</f>
        <v/>
      </c>
      <c r="W1407" s="435">
        <f>IF(Table1[[#This Row],[Asset Class]]&lt;&gt;"Local",0.25,IF(R1407="y",1,""))</f>
        <v>1</v>
      </c>
      <c r="X1407" s="435" t="str">
        <f>IF(Table1[[#This Row],[Asset Class]]&lt;&gt;"Local",0.25,IF(S1407="y",1,""))</f>
        <v/>
      </c>
      <c r="Y1407" s="109">
        <f t="shared" si="127"/>
        <v>1</v>
      </c>
      <c r="AA1407" s="274" t="str">
        <f t="shared" si="128"/>
        <v/>
      </c>
      <c r="AB1407" s="275" t="str">
        <f t="shared" si="129"/>
        <v/>
      </c>
      <c r="AC1407" s="275">
        <f t="shared" si="130"/>
        <v>69496</v>
      </c>
      <c r="AD1407" s="275" t="str">
        <f t="shared" si="131"/>
        <v/>
      </c>
      <c r="AE1407" s="276">
        <f t="shared" si="132"/>
        <v>69496</v>
      </c>
    </row>
    <row r="1408" spans="2:31">
      <c r="B1408" s="227" t="s">
        <v>2408</v>
      </c>
      <c r="C1408" s="228" t="s">
        <v>2409</v>
      </c>
      <c r="D1408" s="228" t="s">
        <v>110</v>
      </c>
      <c r="E1408" s="228" t="s">
        <v>113</v>
      </c>
      <c r="F1408" s="258" t="s">
        <v>107</v>
      </c>
      <c r="G1408" s="374">
        <v>0.5</v>
      </c>
      <c r="H1408" s="377">
        <v>3905.5617445771072</v>
      </c>
      <c r="I1408" s="382">
        <v>77.371645491830151</v>
      </c>
      <c r="J1408" s="349">
        <f>Table1[[#This Row],[Embellishment Area (m2)]]*Table1[[#This Row],[Construction Unit Rate ($/m)]]*Table1[[#This Row],[Embellishment Area Factor]]</f>
        <v>151089.86937393682</v>
      </c>
      <c r="K1408" s="263">
        <v>0</v>
      </c>
      <c r="L1408" s="354">
        <v>51.919695325664051</v>
      </c>
      <c r="M1408" s="101">
        <f>Table1[[#This Row],[Size of land (m2)]]*Table1[[#This Row],[Land Unit Rate ($/m2)]]</f>
        <v>0</v>
      </c>
      <c r="N1408" s="261">
        <v>2021</v>
      </c>
      <c r="O1408" s="219">
        <f>ROUND(IF(Table1[[#This Row],[Valuation Year]]=2016,(Table1[[#This Row],[Total Construction Cost ($)]]+Table1[[#This Row],[Land Value]])*('General Input Sheet'!$G$38/'General Input Sheet'!$G$43),Table1[[#This Row],[Total Construction Cost ($)]]+Table1[[#This Row],[Land Value]]),0)</f>
        <v>151090</v>
      </c>
      <c r="P1408" s="139" t="str" cm="1">
        <f t="array" ref="P1408">_xlfn.IFS(Table1[[#This Row],[Asset Class]]&lt;&gt;"Local","y",P$11=$E1408,"y",Table1[[#This Row],[Asset Class]]="Local","")</f>
        <v/>
      </c>
      <c r="Q1408" s="99" t="str" cm="1">
        <f t="array" ref="Q1408">_xlfn.IFS(Table1[[#This Row],[Asset Class]]&lt;&gt;"Local","y",Q$11=$E1408,"y",Table1[[#This Row],[Asset Class]]="Local","")</f>
        <v/>
      </c>
      <c r="R1408" s="99" t="str" cm="1">
        <f t="array" ref="R1408">_xlfn.IFS(Table1[[#This Row],[Asset Class]]&lt;&gt;"Local","y",R$11=$E1408,"y",Table1[[#This Row],[Asset Class]]="Local","")</f>
        <v/>
      </c>
      <c r="S1408" s="358" t="str" cm="1">
        <f t="array" ref="S1408">_xlfn.IFS(Table1[[#This Row],[Asset Class]]&lt;&gt;"Local","y",S$11=$E1408,"y",Table1[[#This Row],[Asset Class]]="Local","")</f>
        <v>y</v>
      </c>
      <c r="U1408" s="109" t="str">
        <f>IF(Table1[[#This Row],[Asset Class]]&lt;&gt;"Local",0.25,IF(P1408="y",1,""))</f>
        <v/>
      </c>
      <c r="V1408" s="435" t="str">
        <f>IF(Table1[[#This Row],[Asset Class]]&lt;&gt;"Local",0.25,IF(Q1408="y",1,""))</f>
        <v/>
      </c>
      <c r="W1408" s="435" t="str">
        <f>IF(Table1[[#This Row],[Asset Class]]&lt;&gt;"Local",0.25,IF(R1408="y",1,""))</f>
        <v/>
      </c>
      <c r="X1408" s="435">
        <f>IF(Table1[[#This Row],[Asset Class]]&lt;&gt;"Local",0.25,IF(S1408="y",1,""))</f>
        <v>1</v>
      </c>
      <c r="Y1408" s="109">
        <f t="shared" si="127"/>
        <v>1</v>
      </c>
      <c r="AA1408" s="274" t="str">
        <f t="shared" si="128"/>
        <v/>
      </c>
      <c r="AB1408" s="275" t="str">
        <f t="shared" si="129"/>
        <v/>
      </c>
      <c r="AC1408" s="275" t="str">
        <f t="shared" si="130"/>
        <v/>
      </c>
      <c r="AD1408" s="275">
        <f t="shared" si="131"/>
        <v>151090</v>
      </c>
      <c r="AE1408" s="276">
        <f t="shared" si="132"/>
        <v>151090</v>
      </c>
    </row>
    <row r="1409" spans="2:31">
      <c r="B1409" s="227" t="s">
        <v>2408</v>
      </c>
      <c r="C1409" s="228" t="s">
        <v>2410</v>
      </c>
      <c r="D1409" s="228" t="s">
        <v>110</v>
      </c>
      <c r="E1409" s="228" t="s">
        <v>113</v>
      </c>
      <c r="F1409" s="258" t="s">
        <v>102</v>
      </c>
      <c r="G1409" s="374">
        <v>0.5</v>
      </c>
      <c r="H1409" s="377">
        <v>1279.2242699361975</v>
      </c>
      <c r="I1409" s="382">
        <v>77.371645491830151</v>
      </c>
      <c r="J1409" s="349">
        <f>Table1[[#This Row],[Embellishment Area (m2)]]*Table1[[#This Row],[Construction Unit Rate ($/m)]]*Table1[[#This Row],[Embellishment Area Factor]]</f>
        <v>49487.843359024359</v>
      </c>
      <c r="K1409" s="263">
        <v>0</v>
      </c>
      <c r="L1409" s="354">
        <v>51.919695325664051</v>
      </c>
      <c r="M1409" s="101">
        <f>Table1[[#This Row],[Size of land (m2)]]*Table1[[#This Row],[Land Unit Rate ($/m2)]]</f>
        <v>0</v>
      </c>
      <c r="N1409" s="261">
        <v>2021</v>
      </c>
      <c r="O1409" s="219">
        <f>ROUND(IF(Table1[[#This Row],[Valuation Year]]=2016,(Table1[[#This Row],[Total Construction Cost ($)]]+Table1[[#This Row],[Land Value]])*('General Input Sheet'!$G$38/'General Input Sheet'!$G$43),Table1[[#This Row],[Total Construction Cost ($)]]+Table1[[#This Row],[Land Value]]),0)</f>
        <v>49488</v>
      </c>
      <c r="P1409" s="139" t="str" cm="1">
        <f t="array" ref="P1409">_xlfn.IFS(Table1[[#This Row],[Asset Class]]&lt;&gt;"Local","y",P$11=$E1409,"y",Table1[[#This Row],[Asset Class]]="Local","")</f>
        <v/>
      </c>
      <c r="Q1409" s="99" t="str" cm="1">
        <f t="array" ref="Q1409">_xlfn.IFS(Table1[[#This Row],[Asset Class]]&lt;&gt;"Local","y",Q$11=$E1409,"y",Table1[[#This Row],[Asset Class]]="Local","")</f>
        <v/>
      </c>
      <c r="R1409" s="99" t="str" cm="1">
        <f t="array" ref="R1409">_xlfn.IFS(Table1[[#This Row],[Asset Class]]&lt;&gt;"Local","y",R$11=$E1409,"y",Table1[[#This Row],[Asset Class]]="Local","")</f>
        <v/>
      </c>
      <c r="S1409" s="358" t="str" cm="1">
        <f t="array" ref="S1409">_xlfn.IFS(Table1[[#This Row],[Asset Class]]&lt;&gt;"Local","y",S$11=$E1409,"y",Table1[[#This Row],[Asset Class]]="Local","")</f>
        <v>y</v>
      </c>
      <c r="U1409" s="109" t="str">
        <f>IF(Table1[[#This Row],[Asset Class]]&lt;&gt;"Local",0.25,IF(P1409="y",1,""))</f>
        <v/>
      </c>
      <c r="V1409" s="435" t="str">
        <f>IF(Table1[[#This Row],[Asset Class]]&lt;&gt;"Local",0.25,IF(Q1409="y",1,""))</f>
        <v/>
      </c>
      <c r="W1409" s="435" t="str">
        <f>IF(Table1[[#This Row],[Asset Class]]&lt;&gt;"Local",0.25,IF(R1409="y",1,""))</f>
        <v/>
      </c>
      <c r="X1409" s="435">
        <f>IF(Table1[[#This Row],[Asset Class]]&lt;&gt;"Local",0.25,IF(S1409="y",1,""))</f>
        <v>1</v>
      </c>
      <c r="Y1409" s="109">
        <f t="shared" si="127"/>
        <v>1</v>
      </c>
      <c r="AA1409" s="274" t="str">
        <f t="shared" si="128"/>
        <v/>
      </c>
      <c r="AB1409" s="275" t="str">
        <f t="shared" si="129"/>
        <v/>
      </c>
      <c r="AC1409" s="275" t="str">
        <f t="shared" si="130"/>
        <v/>
      </c>
      <c r="AD1409" s="275">
        <f t="shared" si="131"/>
        <v>49488</v>
      </c>
      <c r="AE1409" s="276">
        <f t="shared" si="132"/>
        <v>49488</v>
      </c>
    </row>
    <row r="1410" spans="2:31">
      <c r="B1410" s="227" t="s">
        <v>2411</v>
      </c>
      <c r="C1410" s="228" t="s">
        <v>2412</v>
      </c>
      <c r="D1410" s="228" t="s">
        <v>110</v>
      </c>
      <c r="E1410" s="228" t="s">
        <v>113</v>
      </c>
      <c r="F1410" s="258" t="s">
        <v>107</v>
      </c>
      <c r="G1410" s="374">
        <v>0.5</v>
      </c>
      <c r="H1410" s="377">
        <v>1514.7506509257551</v>
      </c>
      <c r="I1410" s="382">
        <v>77.371645491830151</v>
      </c>
      <c r="J1410" s="349">
        <f>Table1[[#This Row],[Embellishment Area (m2)]]*Table1[[#This Row],[Construction Unit Rate ($/m)]]*Table1[[#This Row],[Embellishment Area Factor]]</f>
        <v>58599.375185973244</v>
      </c>
      <c r="K1410" s="263">
        <v>0</v>
      </c>
      <c r="L1410" s="354">
        <v>51.919695325664051</v>
      </c>
      <c r="M1410" s="101">
        <f>Table1[[#This Row],[Size of land (m2)]]*Table1[[#This Row],[Land Unit Rate ($/m2)]]</f>
        <v>0</v>
      </c>
      <c r="N1410" s="261">
        <v>2021</v>
      </c>
      <c r="O1410" s="219">
        <f>ROUND(IF(Table1[[#This Row],[Valuation Year]]=2016,(Table1[[#This Row],[Total Construction Cost ($)]]+Table1[[#This Row],[Land Value]])*('General Input Sheet'!$G$38/'General Input Sheet'!$G$43),Table1[[#This Row],[Total Construction Cost ($)]]+Table1[[#This Row],[Land Value]]),0)</f>
        <v>58599</v>
      </c>
      <c r="P1410" s="139" t="str" cm="1">
        <f t="array" ref="P1410">_xlfn.IFS(Table1[[#This Row],[Asset Class]]&lt;&gt;"Local","y",P$11=$E1410,"y",Table1[[#This Row],[Asset Class]]="Local","")</f>
        <v/>
      </c>
      <c r="Q1410" s="99" t="str" cm="1">
        <f t="array" ref="Q1410">_xlfn.IFS(Table1[[#This Row],[Asset Class]]&lt;&gt;"Local","y",Q$11=$E1410,"y",Table1[[#This Row],[Asset Class]]="Local","")</f>
        <v/>
      </c>
      <c r="R1410" s="99" t="str" cm="1">
        <f t="array" ref="R1410">_xlfn.IFS(Table1[[#This Row],[Asset Class]]&lt;&gt;"Local","y",R$11=$E1410,"y",Table1[[#This Row],[Asset Class]]="Local","")</f>
        <v/>
      </c>
      <c r="S1410" s="358" t="str" cm="1">
        <f t="array" ref="S1410">_xlfn.IFS(Table1[[#This Row],[Asset Class]]&lt;&gt;"Local","y",S$11=$E1410,"y",Table1[[#This Row],[Asset Class]]="Local","")</f>
        <v>y</v>
      </c>
      <c r="U1410" s="109" t="str">
        <f>IF(Table1[[#This Row],[Asset Class]]&lt;&gt;"Local",0.25,IF(P1410="y",1,""))</f>
        <v/>
      </c>
      <c r="V1410" s="435" t="str">
        <f>IF(Table1[[#This Row],[Asset Class]]&lt;&gt;"Local",0.25,IF(Q1410="y",1,""))</f>
        <v/>
      </c>
      <c r="W1410" s="435" t="str">
        <f>IF(Table1[[#This Row],[Asset Class]]&lt;&gt;"Local",0.25,IF(R1410="y",1,""))</f>
        <v/>
      </c>
      <c r="X1410" s="435">
        <f>IF(Table1[[#This Row],[Asset Class]]&lt;&gt;"Local",0.25,IF(S1410="y",1,""))</f>
        <v>1</v>
      </c>
      <c r="Y1410" s="109">
        <f t="shared" si="127"/>
        <v>1</v>
      </c>
      <c r="AA1410" s="274" t="str">
        <f t="shared" si="128"/>
        <v/>
      </c>
      <c r="AB1410" s="275" t="str">
        <f t="shared" si="129"/>
        <v/>
      </c>
      <c r="AC1410" s="275" t="str">
        <f t="shared" si="130"/>
        <v/>
      </c>
      <c r="AD1410" s="275">
        <f t="shared" si="131"/>
        <v>58599</v>
      </c>
      <c r="AE1410" s="276">
        <f t="shared" si="132"/>
        <v>58599</v>
      </c>
    </row>
    <row r="1411" spans="2:31">
      <c r="B1411" s="227" t="s">
        <v>2413</v>
      </c>
      <c r="C1411" s="228" t="s">
        <v>2414</v>
      </c>
      <c r="D1411" s="228" t="s">
        <v>110</v>
      </c>
      <c r="E1411" s="228" t="s">
        <v>142</v>
      </c>
      <c r="F1411" s="258" t="s">
        <v>102</v>
      </c>
      <c r="G1411" s="374">
        <v>0.5</v>
      </c>
      <c r="H1411" s="377">
        <v>2452.6103003206708</v>
      </c>
      <c r="I1411" s="382">
        <v>115.6419902144599</v>
      </c>
      <c r="J1411" s="349">
        <f>Table1[[#This Row],[Embellishment Area (m2)]]*Table1[[#This Row],[Construction Unit Rate ($/m)]]*Table1[[#This Row],[Embellishment Area Factor]]</f>
        <v>141812.36817478327</v>
      </c>
      <c r="K1411" s="263">
        <v>0</v>
      </c>
      <c r="L1411" s="354">
        <v>85.331826959272703</v>
      </c>
      <c r="M1411" s="101">
        <f>Table1[[#This Row],[Size of land (m2)]]*Table1[[#This Row],[Land Unit Rate ($/m2)]]</f>
        <v>0</v>
      </c>
      <c r="N1411" s="261">
        <v>2021</v>
      </c>
      <c r="O1411" s="219">
        <f>ROUND(IF(Table1[[#This Row],[Valuation Year]]=2016,(Table1[[#This Row],[Total Construction Cost ($)]]+Table1[[#This Row],[Land Value]])*('General Input Sheet'!$G$38/'General Input Sheet'!$G$43),Table1[[#This Row],[Total Construction Cost ($)]]+Table1[[#This Row],[Land Value]]),0)</f>
        <v>141812</v>
      </c>
      <c r="P1411" s="139" t="str" cm="1">
        <f t="array" ref="P1411">_xlfn.IFS(Table1[[#This Row],[Asset Class]]&lt;&gt;"Local","y",P$11=$E1411,"y",Table1[[#This Row],[Asset Class]]="Local","")</f>
        <v/>
      </c>
      <c r="Q1411" s="99" t="str" cm="1">
        <f t="array" ref="Q1411">_xlfn.IFS(Table1[[#This Row],[Asset Class]]&lt;&gt;"Local","y",Q$11=$E1411,"y",Table1[[#This Row],[Asset Class]]="Local","")</f>
        <v>y</v>
      </c>
      <c r="R1411" s="99" t="str" cm="1">
        <f t="array" ref="R1411">_xlfn.IFS(Table1[[#This Row],[Asset Class]]&lt;&gt;"Local","y",R$11=$E1411,"y",Table1[[#This Row],[Asset Class]]="Local","")</f>
        <v/>
      </c>
      <c r="S1411" s="358" t="str" cm="1">
        <f t="array" ref="S1411">_xlfn.IFS(Table1[[#This Row],[Asset Class]]&lt;&gt;"Local","y",S$11=$E1411,"y",Table1[[#This Row],[Asset Class]]="Local","")</f>
        <v/>
      </c>
      <c r="U1411" s="109" t="str">
        <f>IF(Table1[[#This Row],[Asset Class]]&lt;&gt;"Local",0.25,IF(P1411="y",1,""))</f>
        <v/>
      </c>
      <c r="V1411" s="435">
        <f>IF(Table1[[#This Row],[Asset Class]]&lt;&gt;"Local",0.25,IF(Q1411="y",1,""))</f>
        <v>1</v>
      </c>
      <c r="W1411" s="435" t="str">
        <f>IF(Table1[[#This Row],[Asset Class]]&lt;&gt;"Local",0.25,IF(R1411="y",1,""))</f>
        <v/>
      </c>
      <c r="X1411" s="435" t="str">
        <f>IF(Table1[[#This Row],[Asset Class]]&lt;&gt;"Local",0.25,IF(S1411="y",1,""))</f>
        <v/>
      </c>
      <c r="Y1411" s="109">
        <f t="shared" si="127"/>
        <v>1</v>
      </c>
      <c r="AA1411" s="274" t="str">
        <f t="shared" si="128"/>
        <v/>
      </c>
      <c r="AB1411" s="275">
        <f t="shared" si="129"/>
        <v>141812</v>
      </c>
      <c r="AC1411" s="275" t="str">
        <f t="shared" si="130"/>
        <v/>
      </c>
      <c r="AD1411" s="275" t="str">
        <f t="shared" si="131"/>
        <v/>
      </c>
      <c r="AE1411" s="276">
        <f t="shared" si="132"/>
        <v>141812</v>
      </c>
    </row>
    <row r="1412" spans="2:31">
      <c r="B1412" s="227" t="s">
        <v>2415</v>
      </c>
      <c r="C1412" s="228" t="s">
        <v>2416</v>
      </c>
      <c r="D1412" s="228" t="s">
        <v>105</v>
      </c>
      <c r="E1412" s="228" t="s">
        <v>106</v>
      </c>
      <c r="F1412" s="258" t="s">
        <v>107</v>
      </c>
      <c r="G1412" s="374">
        <v>0.5</v>
      </c>
      <c r="H1412" s="377">
        <v>75126.226149608454</v>
      </c>
      <c r="I1412" s="382">
        <v>295.91815694928124</v>
      </c>
      <c r="J1412" s="349">
        <f>Table1[[#This Row],[Embellishment Area (m2)]]*Table1[[#This Row],[Construction Unit Rate ($/m)]]*Table1[[#This Row],[Embellishment Area Factor]]</f>
        <v>11115607.190373516</v>
      </c>
      <c r="K1412" s="263">
        <v>0</v>
      </c>
      <c r="L1412" s="354">
        <v>157.26221918381682</v>
      </c>
      <c r="M1412" s="101">
        <f>Table1[[#This Row],[Size of land (m2)]]*Table1[[#This Row],[Land Unit Rate ($/m2)]]</f>
        <v>0</v>
      </c>
      <c r="N1412" s="261">
        <v>2021</v>
      </c>
      <c r="O1412" s="219">
        <f>ROUND(IF(Table1[[#This Row],[Valuation Year]]=2016,(Table1[[#This Row],[Total Construction Cost ($)]]+Table1[[#This Row],[Land Value]])*('General Input Sheet'!$G$38/'General Input Sheet'!$G$43),Table1[[#This Row],[Total Construction Cost ($)]]+Table1[[#This Row],[Land Value]]),0)</f>
        <v>11115607</v>
      </c>
      <c r="P1412" s="139" t="str" cm="1">
        <f t="array" ref="P1412">_xlfn.IFS(Table1[[#This Row],[Asset Class]]&lt;&gt;"Local","y",P$11=$E1412,"y",Table1[[#This Row],[Asset Class]]="Local","")</f>
        <v>y</v>
      </c>
      <c r="Q1412" s="99" t="str" cm="1">
        <f t="array" ref="Q1412">_xlfn.IFS(Table1[[#This Row],[Asset Class]]&lt;&gt;"Local","y",Q$11=$E1412,"y",Table1[[#This Row],[Asset Class]]="Local","")</f>
        <v>y</v>
      </c>
      <c r="R1412" s="99" t="str" cm="1">
        <f t="array" ref="R1412">_xlfn.IFS(Table1[[#This Row],[Asset Class]]&lt;&gt;"Local","y",R$11=$E1412,"y",Table1[[#This Row],[Asset Class]]="Local","")</f>
        <v>y</v>
      </c>
      <c r="S1412" s="358" t="str" cm="1">
        <f t="array" ref="S1412">_xlfn.IFS(Table1[[#This Row],[Asset Class]]&lt;&gt;"Local","y",S$11=$E1412,"y",Table1[[#This Row],[Asset Class]]="Local","")</f>
        <v>y</v>
      </c>
      <c r="U1412" s="109">
        <f>IF(Table1[[#This Row],[Asset Class]]&lt;&gt;"Local",0.25,IF(P1412="y",1,""))</f>
        <v>0.25</v>
      </c>
      <c r="V1412" s="435">
        <f>IF(Table1[[#This Row],[Asset Class]]&lt;&gt;"Local",0.25,IF(Q1412="y",1,""))</f>
        <v>0.25</v>
      </c>
      <c r="W1412" s="435">
        <f>IF(Table1[[#This Row],[Asset Class]]&lt;&gt;"Local",0.25,IF(R1412="y",1,""))</f>
        <v>0.25</v>
      </c>
      <c r="X1412" s="435">
        <f>IF(Table1[[#This Row],[Asset Class]]&lt;&gt;"Local",0.25,IF(S1412="y",1,""))</f>
        <v>0.25</v>
      </c>
      <c r="Y1412" s="109">
        <f t="shared" si="127"/>
        <v>1</v>
      </c>
      <c r="AA1412" s="274">
        <f t="shared" si="128"/>
        <v>2778901.75</v>
      </c>
      <c r="AB1412" s="275">
        <f t="shared" si="129"/>
        <v>2778901.75</v>
      </c>
      <c r="AC1412" s="275">
        <f t="shared" si="130"/>
        <v>2778901.75</v>
      </c>
      <c r="AD1412" s="275">
        <f t="shared" si="131"/>
        <v>2778901.75</v>
      </c>
      <c r="AE1412" s="276">
        <f t="shared" si="132"/>
        <v>11115607</v>
      </c>
    </row>
    <row r="1413" spans="2:31">
      <c r="B1413" s="227" t="s">
        <v>2415</v>
      </c>
      <c r="C1413" s="228" t="s">
        <v>2417</v>
      </c>
      <c r="D1413" s="228" t="s">
        <v>105</v>
      </c>
      <c r="E1413" s="228" t="s">
        <v>106</v>
      </c>
      <c r="F1413" s="258" t="s">
        <v>102</v>
      </c>
      <c r="G1413" s="374">
        <v>0.5</v>
      </c>
      <c r="H1413" s="377">
        <v>4473.6020019055759</v>
      </c>
      <c r="I1413" s="382">
        <v>295.91815694928124</v>
      </c>
      <c r="J1413" s="349">
        <f>Table1[[#This Row],[Embellishment Area (m2)]]*Table1[[#This Row],[Construction Unit Rate ($/m)]]*Table1[[#This Row],[Embellishment Area Factor]]</f>
        <v>661910.02966425649</v>
      </c>
      <c r="K1413" s="263">
        <v>0</v>
      </c>
      <c r="L1413" s="354">
        <v>157.26221918381682</v>
      </c>
      <c r="M1413" s="101">
        <f>Table1[[#This Row],[Size of land (m2)]]*Table1[[#This Row],[Land Unit Rate ($/m2)]]</f>
        <v>0</v>
      </c>
      <c r="N1413" s="261">
        <v>2021</v>
      </c>
      <c r="O1413" s="219">
        <f>ROUND(IF(Table1[[#This Row],[Valuation Year]]=2016,(Table1[[#This Row],[Total Construction Cost ($)]]+Table1[[#This Row],[Land Value]])*('General Input Sheet'!$G$38/'General Input Sheet'!$G$43),Table1[[#This Row],[Total Construction Cost ($)]]+Table1[[#This Row],[Land Value]]),0)</f>
        <v>661910</v>
      </c>
      <c r="P1413" s="139" t="str" cm="1">
        <f t="array" ref="P1413">_xlfn.IFS(Table1[[#This Row],[Asset Class]]&lt;&gt;"Local","y",P$11=$E1413,"y",Table1[[#This Row],[Asset Class]]="Local","")</f>
        <v>y</v>
      </c>
      <c r="Q1413" s="99" t="str" cm="1">
        <f t="array" ref="Q1413">_xlfn.IFS(Table1[[#This Row],[Asset Class]]&lt;&gt;"Local","y",Q$11=$E1413,"y",Table1[[#This Row],[Asset Class]]="Local","")</f>
        <v>y</v>
      </c>
      <c r="R1413" s="99" t="str" cm="1">
        <f t="array" ref="R1413">_xlfn.IFS(Table1[[#This Row],[Asset Class]]&lt;&gt;"Local","y",R$11=$E1413,"y",Table1[[#This Row],[Asset Class]]="Local","")</f>
        <v>y</v>
      </c>
      <c r="S1413" s="358" t="str" cm="1">
        <f t="array" ref="S1413">_xlfn.IFS(Table1[[#This Row],[Asset Class]]&lt;&gt;"Local","y",S$11=$E1413,"y",Table1[[#This Row],[Asset Class]]="Local","")</f>
        <v>y</v>
      </c>
      <c r="U1413" s="109">
        <f>IF(Table1[[#This Row],[Asset Class]]&lt;&gt;"Local",0.25,IF(P1413="y",1,""))</f>
        <v>0.25</v>
      </c>
      <c r="V1413" s="435">
        <f>IF(Table1[[#This Row],[Asset Class]]&lt;&gt;"Local",0.25,IF(Q1413="y",1,""))</f>
        <v>0.25</v>
      </c>
      <c r="W1413" s="435">
        <f>IF(Table1[[#This Row],[Asset Class]]&lt;&gt;"Local",0.25,IF(R1413="y",1,""))</f>
        <v>0.25</v>
      </c>
      <c r="X1413" s="435">
        <f>IF(Table1[[#This Row],[Asset Class]]&lt;&gt;"Local",0.25,IF(S1413="y",1,""))</f>
        <v>0.25</v>
      </c>
      <c r="Y1413" s="109">
        <f t="shared" si="127"/>
        <v>1</v>
      </c>
      <c r="AA1413" s="274">
        <f t="shared" si="128"/>
        <v>165477.5</v>
      </c>
      <c r="AB1413" s="275">
        <f t="shared" si="129"/>
        <v>165477.5</v>
      </c>
      <c r="AC1413" s="275">
        <f t="shared" si="130"/>
        <v>165477.5</v>
      </c>
      <c r="AD1413" s="275">
        <f t="shared" si="131"/>
        <v>165477.5</v>
      </c>
      <c r="AE1413" s="276">
        <f t="shared" si="132"/>
        <v>661910</v>
      </c>
    </row>
    <row r="1414" spans="2:31">
      <c r="B1414" s="227" t="s">
        <v>2418</v>
      </c>
      <c r="C1414" s="228" t="s">
        <v>2419</v>
      </c>
      <c r="D1414" s="228" t="s">
        <v>110</v>
      </c>
      <c r="E1414" s="228" t="s">
        <v>101</v>
      </c>
      <c r="F1414" s="258" t="s">
        <v>102</v>
      </c>
      <c r="G1414" s="374">
        <v>0.5</v>
      </c>
      <c r="H1414" s="377">
        <v>2769.788202201386</v>
      </c>
      <c r="I1414" s="382">
        <v>143.96305955739601</v>
      </c>
      <c r="J1414" s="349">
        <f>Table1[[#This Row],[Embellishment Area (m2)]]*Table1[[#This Row],[Construction Unit Rate ($/m)]]*Table1[[#This Row],[Embellishment Area Factor]]</f>
        <v>199373.59195744546</v>
      </c>
      <c r="K1414" s="263">
        <v>0</v>
      </c>
      <c r="L1414" s="354">
        <v>39.027494808321961</v>
      </c>
      <c r="M1414" s="101">
        <f>Table1[[#This Row],[Size of land (m2)]]*Table1[[#This Row],[Land Unit Rate ($/m2)]]</f>
        <v>0</v>
      </c>
      <c r="N1414" s="261">
        <v>2021</v>
      </c>
      <c r="O1414" s="219">
        <f>ROUND(IF(Table1[[#This Row],[Valuation Year]]=2016,(Table1[[#This Row],[Total Construction Cost ($)]]+Table1[[#This Row],[Land Value]])*('General Input Sheet'!$G$38/'General Input Sheet'!$G$43),Table1[[#This Row],[Total Construction Cost ($)]]+Table1[[#This Row],[Land Value]]),0)</f>
        <v>199374</v>
      </c>
      <c r="P1414" s="139" t="str" cm="1">
        <f t="array" ref="P1414">_xlfn.IFS(Table1[[#This Row],[Asset Class]]&lt;&gt;"Local","y",P$11=$E1414,"y",Table1[[#This Row],[Asset Class]]="Local","")</f>
        <v/>
      </c>
      <c r="Q1414" s="99" t="str" cm="1">
        <f t="array" ref="Q1414">_xlfn.IFS(Table1[[#This Row],[Asset Class]]&lt;&gt;"Local","y",Q$11=$E1414,"y",Table1[[#This Row],[Asset Class]]="Local","")</f>
        <v/>
      </c>
      <c r="R1414" s="99" t="str" cm="1">
        <f t="array" ref="R1414">_xlfn.IFS(Table1[[#This Row],[Asset Class]]&lt;&gt;"Local","y",R$11=$E1414,"y",Table1[[#This Row],[Asset Class]]="Local","")</f>
        <v>y</v>
      </c>
      <c r="S1414" s="358" t="str" cm="1">
        <f t="array" ref="S1414">_xlfn.IFS(Table1[[#This Row],[Asset Class]]&lt;&gt;"Local","y",S$11=$E1414,"y",Table1[[#This Row],[Asset Class]]="Local","")</f>
        <v/>
      </c>
      <c r="U1414" s="109" t="str">
        <f>IF(Table1[[#This Row],[Asset Class]]&lt;&gt;"Local",0.25,IF(P1414="y",1,""))</f>
        <v/>
      </c>
      <c r="V1414" s="435" t="str">
        <f>IF(Table1[[#This Row],[Asset Class]]&lt;&gt;"Local",0.25,IF(Q1414="y",1,""))</f>
        <v/>
      </c>
      <c r="W1414" s="435">
        <f>IF(Table1[[#This Row],[Asset Class]]&lt;&gt;"Local",0.25,IF(R1414="y",1,""))</f>
        <v>1</v>
      </c>
      <c r="X1414" s="435" t="str">
        <f>IF(Table1[[#This Row],[Asset Class]]&lt;&gt;"Local",0.25,IF(S1414="y",1,""))</f>
        <v/>
      </c>
      <c r="Y1414" s="109">
        <f t="shared" si="127"/>
        <v>1</v>
      </c>
      <c r="AA1414" s="274" t="str">
        <f t="shared" si="128"/>
        <v/>
      </c>
      <c r="AB1414" s="275" t="str">
        <f t="shared" si="129"/>
        <v/>
      </c>
      <c r="AC1414" s="275">
        <f t="shared" si="130"/>
        <v>199374</v>
      </c>
      <c r="AD1414" s="275" t="str">
        <f t="shared" si="131"/>
        <v/>
      </c>
      <c r="AE1414" s="276">
        <f t="shared" si="132"/>
        <v>199374</v>
      </c>
    </row>
    <row r="1415" spans="2:31">
      <c r="B1415" s="227" t="s">
        <v>2420</v>
      </c>
      <c r="C1415" s="228" t="s">
        <v>2421</v>
      </c>
      <c r="D1415" s="228" t="s">
        <v>110</v>
      </c>
      <c r="E1415" s="228" t="s">
        <v>106</v>
      </c>
      <c r="F1415" s="258" t="s">
        <v>107</v>
      </c>
      <c r="G1415" s="374">
        <v>0.5</v>
      </c>
      <c r="H1415" s="377">
        <v>2009.9261842705</v>
      </c>
      <c r="I1415" s="382">
        <v>111.62041035606889</v>
      </c>
      <c r="J1415" s="349">
        <f>Table1[[#This Row],[Embellishment Area (m2)]]*Table1[[#This Row],[Construction Unit Rate ($/m)]]*Table1[[#This Row],[Embellishment Area Factor]]</f>
        <v>112174.39273684047</v>
      </c>
      <c r="K1415" s="263">
        <v>0</v>
      </c>
      <c r="L1415" s="354">
        <v>66.125722619436161</v>
      </c>
      <c r="M1415" s="101">
        <f>Table1[[#This Row],[Size of land (m2)]]*Table1[[#This Row],[Land Unit Rate ($/m2)]]</f>
        <v>0</v>
      </c>
      <c r="N1415" s="261">
        <v>2021</v>
      </c>
      <c r="O1415" s="219">
        <f>ROUND(IF(Table1[[#This Row],[Valuation Year]]=2016,(Table1[[#This Row],[Total Construction Cost ($)]]+Table1[[#This Row],[Land Value]])*('General Input Sheet'!$G$38/'General Input Sheet'!$G$43),Table1[[#This Row],[Total Construction Cost ($)]]+Table1[[#This Row],[Land Value]]),0)</f>
        <v>112174</v>
      </c>
      <c r="P1415" s="139" t="str" cm="1">
        <f t="array" ref="P1415">_xlfn.IFS(Table1[[#This Row],[Asset Class]]&lt;&gt;"Local","y",P$11=$E1415,"y",Table1[[#This Row],[Asset Class]]="Local","")</f>
        <v>y</v>
      </c>
      <c r="Q1415" s="99" t="str" cm="1">
        <f t="array" ref="Q1415">_xlfn.IFS(Table1[[#This Row],[Asset Class]]&lt;&gt;"Local","y",Q$11=$E1415,"y",Table1[[#This Row],[Asset Class]]="Local","")</f>
        <v/>
      </c>
      <c r="R1415" s="99" t="str" cm="1">
        <f t="array" ref="R1415">_xlfn.IFS(Table1[[#This Row],[Asset Class]]&lt;&gt;"Local","y",R$11=$E1415,"y",Table1[[#This Row],[Asset Class]]="Local","")</f>
        <v/>
      </c>
      <c r="S1415" s="358" t="str" cm="1">
        <f t="array" ref="S1415">_xlfn.IFS(Table1[[#This Row],[Asset Class]]&lt;&gt;"Local","y",S$11=$E1415,"y",Table1[[#This Row],[Asset Class]]="Local","")</f>
        <v/>
      </c>
      <c r="U1415" s="109">
        <f>IF(Table1[[#This Row],[Asset Class]]&lt;&gt;"Local",0.25,IF(P1415="y",1,""))</f>
        <v>1</v>
      </c>
      <c r="V1415" s="435" t="str">
        <f>IF(Table1[[#This Row],[Asset Class]]&lt;&gt;"Local",0.25,IF(Q1415="y",1,""))</f>
        <v/>
      </c>
      <c r="W1415" s="435" t="str">
        <f>IF(Table1[[#This Row],[Asset Class]]&lt;&gt;"Local",0.25,IF(R1415="y",1,""))</f>
        <v/>
      </c>
      <c r="X1415" s="435" t="str">
        <f>IF(Table1[[#This Row],[Asset Class]]&lt;&gt;"Local",0.25,IF(S1415="y",1,""))</f>
        <v/>
      </c>
      <c r="Y1415" s="109">
        <f t="shared" si="127"/>
        <v>1</v>
      </c>
      <c r="AA1415" s="274">
        <f t="shared" si="128"/>
        <v>112174</v>
      </c>
      <c r="AB1415" s="275" t="str">
        <f t="shared" si="129"/>
        <v/>
      </c>
      <c r="AC1415" s="275" t="str">
        <f t="shared" si="130"/>
        <v/>
      </c>
      <c r="AD1415" s="275" t="str">
        <f t="shared" si="131"/>
        <v/>
      </c>
      <c r="AE1415" s="276">
        <f t="shared" si="132"/>
        <v>112174</v>
      </c>
    </row>
    <row r="1416" spans="2:31">
      <c r="B1416" s="227" t="s">
        <v>2422</v>
      </c>
      <c r="C1416" s="228" t="s">
        <v>2423</v>
      </c>
      <c r="D1416" s="228" t="s">
        <v>110</v>
      </c>
      <c r="E1416" s="228" t="s">
        <v>113</v>
      </c>
      <c r="F1416" s="258" t="s">
        <v>102</v>
      </c>
      <c r="G1416" s="374">
        <v>0.5</v>
      </c>
      <c r="H1416" s="377">
        <v>1061.2847860080785</v>
      </c>
      <c r="I1416" s="382">
        <v>77.371645491830151</v>
      </c>
      <c r="J1416" s="349">
        <f>Table1[[#This Row],[Embellishment Area (m2)]]*Table1[[#This Row],[Construction Unit Rate ($/m)]]*Table1[[#This Row],[Embellishment Area Factor]]</f>
        <v>41056.675114444937</v>
      </c>
      <c r="K1416" s="263">
        <v>2122.5695720161571</v>
      </c>
      <c r="L1416" s="354">
        <v>51.919695325664051</v>
      </c>
      <c r="M1416" s="101">
        <f>Table1[[#This Row],[Size of land (m2)]]*Table1[[#This Row],[Land Unit Rate ($/m2)]]</f>
        <v>110203.16548660402</v>
      </c>
      <c r="N1416" s="261">
        <v>2021</v>
      </c>
      <c r="O1416" s="219">
        <f>ROUND(IF(Table1[[#This Row],[Valuation Year]]=2016,(Table1[[#This Row],[Total Construction Cost ($)]]+Table1[[#This Row],[Land Value]])*('General Input Sheet'!$G$38/'General Input Sheet'!$G$43),Table1[[#This Row],[Total Construction Cost ($)]]+Table1[[#This Row],[Land Value]]),0)</f>
        <v>151260</v>
      </c>
      <c r="P1416" s="139" t="str" cm="1">
        <f t="array" ref="P1416">_xlfn.IFS(Table1[[#This Row],[Asset Class]]&lt;&gt;"Local","y",P$11=$E1416,"y",Table1[[#This Row],[Asset Class]]="Local","")</f>
        <v/>
      </c>
      <c r="Q1416" s="99" t="str" cm="1">
        <f t="array" ref="Q1416">_xlfn.IFS(Table1[[#This Row],[Asset Class]]&lt;&gt;"Local","y",Q$11=$E1416,"y",Table1[[#This Row],[Asset Class]]="Local","")</f>
        <v/>
      </c>
      <c r="R1416" s="99" t="str" cm="1">
        <f t="array" ref="R1416">_xlfn.IFS(Table1[[#This Row],[Asset Class]]&lt;&gt;"Local","y",R$11=$E1416,"y",Table1[[#This Row],[Asset Class]]="Local","")</f>
        <v/>
      </c>
      <c r="S1416" s="358" t="str" cm="1">
        <f t="array" ref="S1416">_xlfn.IFS(Table1[[#This Row],[Asset Class]]&lt;&gt;"Local","y",S$11=$E1416,"y",Table1[[#This Row],[Asset Class]]="Local","")</f>
        <v>y</v>
      </c>
      <c r="U1416" s="109" t="str">
        <f>IF(Table1[[#This Row],[Asset Class]]&lt;&gt;"Local",0.25,IF(P1416="y",1,""))</f>
        <v/>
      </c>
      <c r="V1416" s="435" t="str">
        <f>IF(Table1[[#This Row],[Asset Class]]&lt;&gt;"Local",0.25,IF(Q1416="y",1,""))</f>
        <v/>
      </c>
      <c r="W1416" s="435" t="str">
        <f>IF(Table1[[#This Row],[Asset Class]]&lt;&gt;"Local",0.25,IF(R1416="y",1,""))</f>
        <v/>
      </c>
      <c r="X1416" s="435">
        <f>IF(Table1[[#This Row],[Asset Class]]&lt;&gt;"Local",0.25,IF(S1416="y",1,""))</f>
        <v>1</v>
      </c>
      <c r="Y1416" s="109">
        <f t="shared" si="127"/>
        <v>1</v>
      </c>
      <c r="AA1416" s="274" t="str">
        <f t="shared" si="128"/>
        <v/>
      </c>
      <c r="AB1416" s="275" t="str">
        <f t="shared" si="129"/>
        <v/>
      </c>
      <c r="AC1416" s="275" t="str">
        <f t="shared" si="130"/>
        <v/>
      </c>
      <c r="AD1416" s="275">
        <f t="shared" si="131"/>
        <v>151260</v>
      </c>
      <c r="AE1416" s="276">
        <f t="shared" si="132"/>
        <v>151260</v>
      </c>
    </row>
    <row r="1417" spans="2:31">
      <c r="B1417" s="227" t="s">
        <v>2424</v>
      </c>
      <c r="C1417" s="228" t="s">
        <v>2425</v>
      </c>
      <c r="D1417" s="228" t="s">
        <v>110</v>
      </c>
      <c r="E1417" s="228" t="s">
        <v>113</v>
      </c>
      <c r="F1417" s="258" t="s">
        <v>107</v>
      </c>
      <c r="G1417" s="374">
        <v>0.5</v>
      </c>
      <c r="H1417" s="377">
        <v>1735.1302902374771</v>
      </c>
      <c r="I1417" s="382">
        <v>77.371645491830151</v>
      </c>
      <c r="J1417" s="349">
        <f>Table1[[#This Row],[Embellishment Area (m2)]]*Table1[[#This Row],[Construction Unit Rate ($/m)]]*Table1[[#This Row],[Embellishment Area Factor]]</f>
        <v>67124.942849195213</v>
      </c>
      <c r="K1417" s="263">
        <v>3470.2605804749542</v>
      </c>
      <c r="L1417" s="354">
        <v>51.919695325664051</v>
      </c>
      <c r="M1417" s="101">
        <f>Table1[[#This Row],[Size of land (m2)]]*Table1[[#This Row],[Land Unit Rate ($/m2)]]</f>
        <v>180174.87203892169</v>
      </c>
      <c r="N1417" s="261">
        <v>2021</v>
      </c>
      <c r="O1417" s="219">
        <f>ROUND(IF(Table1[[#This Row],[Valuation Year]]=2016,(Table1[[#This Row],[Total Construction Cost ($)]]+Table1[[#This Row],[Land Value]])*('General Input Sheet'!$G$38/'General Input Sheet'!$G$43),Table1[[#This Row],[Total Construction Cost ($)]]+Table1[[#This Row],[Land Value]]),0)</f>
        <v>247300</v>
      </c>
      <c r="P1417" s="139" t="str" cm="1">
        <f t="array" ref="P1417">_xlfn.IFS(Table1[[#This Row],[Asset Class]]&lt;&gt;"Local","y",P$11=$E1417,"y",Table1[[#This Row],[Asset Class]]="Local","")</f>
        <v/>
      </c>
      <c r="Q1417" s="99" t="str" cm="1">
        <f t="array" ref="Q1417">_xlfn.IFS(Table1[[#This Row],[Asset Class]]&lt;&gt;"Local","y",Q$11=$E1417,"y",Table1[[#This Row],[Asset Class]]="Local","")</f>
        <v/>
      </c>
      <c r="R1417" s="99" t="str" cm="1">
        <f t="array" ref="R1417">_xlfn.IFS(Table1[[#This Row],[Asset Class]]&lt;&gt;"Local","y",R$11=$E1417,"y",Table1[[#This Row],[Asset Class]]="Local","")</f>
        <v/>
      </c>
      <c r="S1417" s="358" t="str" cm="1">
        <f t="array" ref="S1417">_xlfn.IFS(Table1[[#This Row],[Asset Class]]&lt;&gt;"Local","y",S$11=$E1417,"y",Table1[[#This Row],[Asset Class]]="Local","")</f>
        <v>y</v>
      </c>
      <c r="U1417" s="109" t="str">
        <f>IF(Table1[[#This Row],[Asset Class]]&lt;&gt;"Local",0.25,IF(P1417="y",1,""))</f>
        <v/>
      </c>
      <c r="V1417" s="435" t="str">
        <f>IF(Table1[[#This Row],[Asset Class]]&lt;&gt;"Local",0.25,IF(Q1417="y",1,""))</f>
        <v/>
      </c>
      <c r="W1417" s="435" t="str">
        <f>IF(Table1[[#This Row],[Asset Class]]&lt;&gt;"Local",0.25,IF(R1417="y",1,""))</f>
        <v/>
      </c>
      <c r="X1417" s="435">
        <f>IF(Table1[[#This Row],[Asset Class]]&lt;&gt;"Local",0.25,IF(S1417="y",1,""))</f>
        <v>1</v>
      </c>
      <c r="Y1417" s="109">
        <f t="shared" si="127"/>
        <v>1</v>
      </c>
      <c r="AA1417" s="274" t="str">
        <f t="shared" si="128"/>
        <v/>
      </c>
      <c r="AB1417" s="275" t="str">
        <f t="shared" si="129"/>
        <v/>
      </c>
      <c r="AC1417" s="275" t="str">
        <f t="shared" si="130"/>
        <v/>
      </c>
      <c r="AD1417" s="275">
        <f t="shared" si="131"/>
        <v>247300</v>
      </c>
      <c r="AE1417" s="276">
        <f t="shared" si="132"/>
        <v>247300</v>
      </c>
    </row>
    <row r="1418" spans="2:31">
      <c r="B1418" s="227" t="s">
        <v>2426</v>
      </c>
      <c r="C1418" s="228" t="s">
        <v>2427</v>
      </c>
      <c r="D1418" s="228" t="s">
        <v>110</v>
      </c>
      <c r="E1418" s="228" t="s">
        <v>113</v>
      </c>
      <c r="F1418" s="258" t="s">
        <v>107</v>
      </c>
      <c r="G1418" s="374">
        <v>0.5</v>
      </c>
      <c r="H1418" s="377">
        <v>5119.4164716971</v>
      </c>
      <c r="I1418" s="382">
        <v>77.371645491830151</v>
      </c>
      <c r="J1418" s="349">
        <f>Table1[[#This Row],[Embellishment Area (m2)]]*Table1[[#This Row],[Construction Unit Rate ($/m)]]*Table1[[#This Row],[Embellishment Area Factor]]</f>
        <v>198048.83818659198</v>
      </c>
      <c r="K1418" s="263">
        <v>10238.8329433942</v>
      </c>
      <c r="L1418" s="354">
        <v>51.919695325664051</v>
      </c>
      <c r="M1418" s="101">
        <f>Table1[[#This Row],[Size of land (m2)]]*Table1[[#This Row],[Land Unit Rate ($/m2)]]</f>
        <v>531597.08691139892</v>
      </c>
      <c r="N1418" s="261">
        <v>2021</v>
      </c>
      <c r="O1418" s="219">
        <f>ROUND(IF(Table1[[#This Row],[Valuation Year]]=2016,(Table1[[#This Row],[Total Construction Cost ($)]]+Table1[[#This Row],[Land Value]])*('General Input Sheet'!$G$38/'General Input Sheet'!$G$43),Table1[[#This Row],[Total Construction Cost ($)]]+Table1[[#This Row],[Land Value]]),0)</f>
        <v>729646</v>
      </c>
      <c r="P1418" s="139" t="str" cm="1">
        <f t="array" ref="P1418">_xlfn.IFS(Table1[[#This Row],[Asset Class]]&lt;&gt;"Local","y",P$11=$E1418,"y",Table1[[#This Row],[Asset Class]]="Local","")</f>
        <v/>
      </c>
      <c r="Q1418" s="99" t="str" cm="1">
        <f t="array" ref="Q1418">_xlfn.IFS(Table1[[#This Row],[Asset Class]]&lt;&gt;"Local","y",Q$11=$E1418,"y",Table1[[#This Row],[Asset Class]]="Local","")</f>
        <v/>
      </c>
      <c r="R1418" s="99" t="str" cm="1">
        <f t="array" ref="R1418">_xlfn.IFS(Table1[[#This Row],[Asset Class]]&lt;&gt;"Local","y",R$11=$E1418,"y",Table1[[#This Row],[Asset Class]]="Local","")</f>
        <v/>
      </c>
      <c r="S1418" s="358" t="str" cm="1">
        <f t="array" ref="S1418">_xlfn.IFS(Table1[[#This Row],[Asset Class]]&lt;&gt;"Local","y",S$11=$E1418,"y",Table1[[#This Row],[Asset Class]]="Local","")</f>
        <v>y</v>
      </c>
      <c r="U1418" s="109" t="str">
        <f>IF(Table1[[#This Row],[Asset Class]]&lt;&gt;"Local",0.25,IF(P1418="y",1,""))</f>
        <v/>
      </c>
      <c r="V1418" s="435" t="str">
        <f>IF(Table1[[#This Row],[Asset Class]]&lt;&gt;"Local",0.25,IF(Q1418="y",1,""))</f>
        <v/>
      </c>
      <c r="W1418" s="435" t="str">
        <f>IF(Table1[[#This Row],[Asset Class]]&lt;&gt;"Local",0.25,IF(R1418="y",1,""))</f>
        <v/>
      </c>
      <c r="X1418" s="435">
        <f>IF(Table1[[#This Row],[Asset Class]]&lt;&gt;"Local",0.25,IF(S1418="y",1,""))</f>
        <v>1</v>
      </c>
      <c r="Y1418" s="109">
        <f t="shared" si="127"/>
        <v>1</v>
      </c>
      <c r="AA1418" s="274" t="str">
        <f t="shared" si="128"/>
        <v/>
      </c>
      <c r="AB1418" s="275" t="str">
        <f t="shared" si="129"/>
        <v/>
      </c>
      <c r="AC1418" s="275" t="str">
        <f t="shared" si="130"/>
        <v/>
      </c>
      <c r="AD1418" s="275">
        <f t="shared" si="131"/>
        <v>729646</v>
      </c>
      <c r="AE1418" s="276">
        <f t="shared" si="132"/>
        <v>729646</v>
      </c>
    </row>
    <row r="1419" spans="2:31">
      <c r="B1419" s="227" t="s">
        <v>2428</v>
      </c>
      <c r="C1419" s="228" t="s">
        <v>2429</v>
      </c>
      <c r="D1419" s="228" t="s">
        <v>110</v>
      </c>
      <c r="E1419" s="228" t="s">
        <v>113</v>
      </c>
      <c r="F1419" s="258" t="s">
        <v>107</v>
      </c>
      <c r="G1419" s="374">
        <v>0.5</v>
      </c>
      <c r="H1419" s="377">
        <v>963.57182427625298</v>
      </c>
      <c r="I1419" s="382">
        <v>77.371645491830151</v>
      </c>
      <c r="J1419" s="349">
        <f>Table1[[#This Row],[Embellishment Area (m2)]]*Table1[[#This Row],[Construction Unit Rate ($/m)]]*Table1[[#This Row],[Embellishment Area Factor]]</f>
        <v>37276.568796909152</v>
      </c>
      <c r="K1419" s="263">
        <v>1927.143648552506</v>
      </c>
      <c r="L1419" s="354">
        <v>51.919695325664051</v>
      </c>
      <c r="M1419" s="101">
        <f>Table1[[#This Row],[Size of land (m2)]]*Table1[[#This Row],[Land Unit Rate ($/m2)]]</f>
        <v>100056.71108163471</v>
      </c>
      <c r="N1419" s="261">
        <v>2021</v>
      </c>
      <c r="O1419" s="219">
        <f>ROUND(IF(Table1[[#This Row],[Valuation Year]]=2016,(Table1[[#This Row],[Total Construction Cost ($)]]+Table1[[#This Row],[Land Value]])*('General Input Sheet'!$G$38/'General Input Sheet'!$G$43),Table1[[#This Row],[Total Construction Cost ($)]]+Table1[[#This Row],[Land Value]]),0)</f>
        <v>137333</v>
      </c>
      <c r="P1419" s="139" t="str" cm="1">
        <f t="array" ref="P1419">_xlfn.IFS(Table1[[#This Row],[Asset Class]]&lt;&gt;"Local","y",P$11=$E1419,"y",Table1[[#This Row],[Asset Class]]="Local","")</f>
        <v/>
      </c>
      <c r="Q1419" s="99" t="str" cm="1">
        <f t="array" ref="Q1419">_xlfn.IFS(Table1[[#This Row],[Asset Class]]&lt;&gt;"Local","y",Q$11=$E1419,"y",Table1[[#This Row],[Asset Class]]="Local","")</f>
        <v/>
      </c>
      <c r="R1419" s="99" t="str" cm="1">
        <f t="array" ref="R1419">_xlfn.IFS(Table1[[#This Row],[Asset Class]]&lt;&gt;"Local","y",R$11=$E1419,"y",Table1[[#This Row],[Asset Class]]="Local","")</f>
        <v/>
      </c>
      <c r="S1419" s="358" t="str" cm="1">
        <f t="array" ref="S1419">_xlfn.IFS(Table1[[#This Row],[Asset Class]]&lt;&gt;"Local","y",S$11=$E1419,"y",Table1[[#This Row],[Asset Class]]="Local","")</f>
        <v>y</v>
      </c>
      <c r="U1419" s="109" t="str">
        <f>IF(Table1[[#This Row],[Asset Class]]&lt;&gt;"Local",0.25,IF(P1419="y",1,""))</f>
        <v/>
      </c>
      <c r="V1419" s="435" t="str">
        <f>IF(Table1[[#This Row],[Asset Class]]&lt;&gt;"Local",0.25,IF(Q1419="y",1,""))</f>
        <v/>
      </c>
      <c r="W1419" s="435" t="str">
        <f>IF(Table1[[#This Row],[Asset Class]]&lt;&gt;"Local",0.25,IF(R1419="y",1,""))</f>
        <v/>
      </c>
      <c r="X1419" s="435">
        <f>IF(Table1[[#This Row],[Asset Class]]&lt;&gt;"Local",0.25,IF(S1419="y",1,""))</f>
        <v>1</v>
      </c>
      <c r="Y1419" s="109">
        <f t="shared" si="127"/>
        <v>1</v>
      </c>
      <c r="AA1419" s="274" t="str">
        <f t="shared" si="128"/>
        <v/>
      </c>
      <c r="AB1419" s="275" t="str">
        <f t="shared" si="129"/>
        <v/>
      </c>
      <c r="AC1419" s="275" t="str">
        <f t="shared" si="130"/>
        <v/>
      </c>
      <c r="AD1419" s="275">
        <f t="shared" si="131"/>
        <v>137333</v>
      </c>
      <c r="AE1419" s="276">
        <f t="shared" si="132"/>
        <v>137333</v>
      </c>
    </row>
    <row r="1420" spans="2:31">
      <c r="B1420" s="227" t="s">
        <v>2430</v>
      </c>
      <c r="C1420" s="228" t="s">
        <v>2431</v>
      </c>
      <c r="D1420" s="228" t="s">
        <v>110</v>
      </c>
      <c r="E1420" s="228" t="s">
        <v>106</v>
      </c>
      <c r="F1420" s="258" t="s">
        <v>102</v>
      </c>
      <c r="G1420" s="374">
        <v>0.5</v>
      </c>
      <c r="H1420" s="377">
        <v>3736.7456364953596</v>
      </c>
      <c r="I1420" s="382">
        <v>111.62041035606889</v>
      </c>
      <c r="J1420" s="349">
        <f>Table1[[#This Row],[Embellishment Area (m2)]]*Table1[[#This Row],[Construction Unit Rate ($/m)]]*Table1[[#This Row],[Embellishment Area Factor]]</f>
        <v>208548.54067093093</v>
      </c>
      <c r="K1420" s="263">
        <v>7473.4912729907192</v>
      </c>
      <c r="L1420" s="354">
        <v>66.125722619436161</v>
      </c>
      <c r="M1420" s="101">
        <f>Table1[[#This Row],[Size of land (m2)]]*Table1[[#This Row],[Land Unit Rate ($/m2)]]</f>
        <v>494190.01091656112</v>
      </c>
      <c r="N1420" s="261">
        <v>2021</v>
      </c>
      <c r="O1420" s="219">
        <f>ROUND(IF(Table1[[#This Row],[Valuation Year]]=2016,(Table1[[#This Row],[Total Construction Cost ($)]]+Table1[[#This Row],[Land Value]])*('General Input Sheet'!$G$38/'General Input Sheet'!$G$43),Table1[[#This Row],[Total Construction Cost ($)]]+Table1[[#This Row],[Land Value]]),0)</f>
        <v>702739</v>
      </c>
      <c r="P1420" s="139" t="str" cm="1">
        <f t="array" ref="P1420">_xlfn.IFS(Table1[[#This Row],[Asset Class]]&lt;&gt;"Local","y",P$11=$E1420,"y",Table1[[#This Row],[Asset Class]]="Local","")</f>
        <v>y</v>
      </c>
      <c r="Q1420" s="99" t="str" cm="1">
        <f t="array" ref="Q1420">_xlfn.IFS(Table1[[#This Row],[Asset Class]]&lt;&gt;"Local","y",Q$11=$E1420,"y",Table1[[#This Row],[Asset Class]]="Local","")</f>
        <v/>
      </c>
      <c r="R1420" s="99" t="str" cm="1">
        <f t="array" ref="R1420">_xlfn.IFS(Table1[[#This Row],[Asset Class]]&lt;&gt;"Local","y",R$11=$E1420,"y",Table1[[#This Row],[Asset Class]]="Local","")</f>
        <v/>
      </c>
      <c r="S1420" s="358" t="str" cm="1">
        <f t="array" ref="S1420">_xlfn.IFS(Table1[[#This Row],[Asset Class]]&lt;&gt;"Local","y",S$11=$E1420,"y",Table1[[#This Row],[Asset Class]]="Local","")</f>
        <v/>
      </c>
      <c r="U1420" s="109">
        <f>IF(Table1[[#This Row],[Asset Class]]&lt;&gt;"Local",0.25,IF(P1420="y",1,""))</f>
        <v>1</v>
      </c>
      <c r="V1420" s="435" t="str">
        <f>IF(Table1[[#This Row],[Asset Class]]&lt;&gt;"Local",0.25,IF(Q1420="y",1,""))</f>
        <v/>
      </c>
      <c r="W1420" s="435" t="str">
        <f>IF(Table1[[#This Row],[Asset Class]]&lt;&gt;"Local",0.25,IF(R1420="y",1,""))</f>
        <v/>
      </c>
      <c r="X1420" s="435" t="str">
        <f>IF(Table1[[#This Row],[Asset Class]]&lt;&gt;"Local",0.25,IF(S1420="y",1,""))</f>
        <v/>
      </c>
      <c r="Y1420" s="109">
        <f t="shared" si="127"/>
        <v>1</v>
      </c>
      <c r="AA1420" s="274">
        <f t="shared" si="128"/>
        <v>702739</v>
      </c>
      <c r="AB1420" s="275" t="str">
        <f t="shared" si="129"/>
        <v/>
      </c>
      <c r="AC1420" s="275" t="str">
        <f t="shared" si="130"/>
        <v/>
      </c>
      <c r="AD1420" s="275" t="str">
        <f t="shared" si="131"/>
        <v/>
      </c>
      <c r="AE1420" s="276">
        <f t="shared" si="132"/>
        <v>702739</v>
      </c>
    </row>
    <row r="1421" spans="2:31">
      <c r="B1421" s="227" t="s">
        <v>2432</v>
      </c>
      <c r="C1421" s="228" t="s">
        <v>2433</v>
      </c>
      <c r="D1421" s="228" t="s">
        <v>110</v>
      </c>
      <c r="E1421" s="228" t="s">
        <v>106</v>
      </c>
      <c r="F1421" s="258" t="s">
        <v>107</v>
      </c>
      <c r="G1421" s="374">
        <v>0.5</v>
      </c>
      <c r="H1421" s="377">
        <v>13125.559258381276</v>
      </c>
      <c r="I1421" s="382">
        <v>111.62041035606889</v>
      </c>
      <c r="J1421" s="349">
        <f>Table1[[#This Row],[Embellishment Area (m2)]]*Table1[[#This Row],[Construction Unit Rate ($/m)]]*Table1[[#This Row],[Embellishment Area Factor]]</f>
        <v>732540.15528670861</v>
      </c>
      <c r="K1421" s="263">
        <v>26251.118516762552</v>
      </c>
      <c r="L1421" s="354">
        <v>66.125722619436161</v>
      </c>
      <c r="M1421" s="101">
        <f>Table1[[#This Row],[Size of land (m2)]]*Table1[[#This Row],[Land Unit Rate ($/m2)]]</f>
        <v>1735874.181489385</v>
      </c>
      <c r="N1421" s="261">
        <v>2021</v>
      </c>
      <c r="O1421" s="219">
        <f>ROUND(IF(Table1[[#This Row],[Valuation Year]]=2016,(Table1[[#This Row],[Total Construction Cost ($)]]+Table1[[#This Row],[Land Value]])*('General Input Sheet'!$G$38/'General Input Sheet'!$G$43),Table1[[#This Row],[Total Construction Cost ($)]]+Table1[[#This Row],[Land Value]]),0)</f>
        <v>2468414</v>
      </c>
      <c r="P1421" s="139" t="str" cm="1">
        <f t="array" ref="P1421">_xlfn.IFS(Table1[[#This Row],[Asset Class]]&lt;&gt;"Local","y",P$11=$E1421,"y",Table1[[#This Row],[Asset Class]]="Local","")</f>
        <v>y</v>
      </c>
      <c r="Q1421" s="99" t="str" cm="1">
        <f t="array" ref="Q1421">_xlfn.IFS(Table1[[#This Row],[Asset Class]]&lt;&gt;"Local","y",Q$11=$E1421,"y",Table1[[#This Row],[Asset Class]]="Local","")</f>
        <v/>
      </c>
      <c r="R1421" s="99" t="str" cm="1">
        <f t="array" ref="R1421">_xlfn.IFS(Table1[[#This Row],[Asset Class]]&lt;&gt;"Local","y",R$11=$E1421,"y",Table1[[#This Row],[Asset Class]]="Local","")</f>
        <v/>
      </c>
      <c r="S1421" s="358" t="str" cm="1">
        <f t="array" ref="S1421">_xlfn.IFS(Table1[[#This Row],[Asset Class]]&lt;&gt;"Local","y",S$11=$E1421,"y",Table1[[#This Row],[Asset Class]]="Local","")</f>
        <v/>
      </c>
      <c r="U1421" s="109">
        <f>IF(Table1[[#This Row],[Asset Class]]&lt;&gt;"Local",0.25,IF(P1421="y",1,""))</f>
        <v>1</v>
      </c>
      <c r="V1421" s="435" t="str">
        <f>IF(Table1[[#This Row],[Asset Class]]&lt;&gt;"Local",0.25,IF(Q1421="y",1,""))</f>
        <v/>
      </c>
      <c r="W1421" s="435" t="str">
        <f>IF(Table1[[#This Row],[Asset Class]]&lt;&gt;"Local",0.25,IF(R1421="y",1,""))</f>
        <v/>
      </c>
      <c r="X1421" s="435" t="str">
        <f>IF(Table1[[#This Row],[Asset Class]]&lt;&gt;"Local",0.25,IF(S1421="y",1,""))</f>
        <v/>
      </c>
      <c r="Y1421" s="109">
        <f t="shared" si="127"/>
        <v>1</v>
      </c>
      <c r="AA1421" s="274">
        <f t="shared" si="128"/>
        <v>2468414</v>
      </c>
      <c r="AB1421" s="275" t="str">
        <f t="shared" si="129"/>
        <v/>
      </c>
      <c r="AC1421" s="275" t="str">
        <f t="shared" si="130"/>
        <v/>
      </c>
      <c r="AD1421" s="275" t="str">
        <f t="shared" si="131"/>
        <v/>
      </c>
      <c r="AE1421" s="276">
        <f t="shared" si="132"/>
        <v>2468414</v>
      </c>
    </row>
    <row r="1422" spans="2:31">
      <c r="B1422" s="227" t="s">
        <v>2434</v>
      </c>
      <c r="C1422" s="228" t="s">
        <v>2435</v>
      </c>
      <c r="D1422" s="228" t="s">
        <v>110</v>
      </c>
      <c r="E1422" s="228" t="s">
        <v>106</v>
      </c>
      <c r="F1422" s="258" t="s">
        <v>102</v>
      </c>
      <c r="G1422" s="374">
        <v>0.5</v>
      </c>
      <c r="H1422" s="377">
        <v>1093.1883281757084</v>
      </c>
      <c r="I1422" s="382">
        <v>111.62041035606889</v>
      </c>
      <c r="J1422" s="349">
        <f>Table1[[#This Row],[Embellishment Area (m2)]]*Table1[[#This Row],[Construction Unit Rate ($/m)]]*Table1[[#This Row],[Embellishment Area Factor]]</f>
        <v>61011.064893718736</v>
      </c>
      <c r="K1422" s="263">
        <v>2186.3766563514168</v>
      </c>
      <c r="L1422" s="354">
        <v>66.125722619436161</v>
      </c>
      <c r="M1422" s="101">
        <f>Table1[[#This Row],[Size of land (m2)]]*Table1[[#This Row],[Land Unit Rate ($/m2)]]</f>
        <v>144575.7363195041</v>
      </c>
      <c r="N1422" s="261">
        <v>2021</v>
      </c>
      <c r="O1422" s="219">
        <f>ROUND(IF(Table1[[#This Row],[Valuation Year]]=2016,(Table1[[#This Row],[Total Construction Cost ($)]]+Table1[[#This Row],[Land Value]])*('General Input Sheet'!$G$38/'General Input Sheet'!$G$43),Table1[[#This Row],[Total Construction Cost ($)]]+Table1[[#This Row],[Land Value]]),0)</f>
        <v>205587</v>
      </c>
      <c r="P1422" s="139" t="str" cm="1">
        <f t="array" ref="P1422">_xlfn.IFS(Table1[[#This Row],[Asset Class]]&lt;&gt;"Local","y",P$11=$E1422,"y",Table1[[#This Row],[Asset Class]]="Local","")</f>
        <v>y</v>
      </c>
      <c r="Q1422" s="99" t="str" cm="1">
        <f t="array" ref="Q1422">_xlfn.IFS(Table1[[#This Row],[Asset Class]]&lt;&gt;"Local","y",Q$11=$E1422,"y",Table1[[#This Row],[Asset Class]]="Local","")</f>
        <v/>
      </c>
      <c r="R1422" s="99" t="str" cm="1">
        <f t="array" ref="R1422">_xlfn.IFS(Table1[[#This Row],[Asset Class]]&lt;&gt;"Local","y",R$11=$E1422,"y",Table1[[#This Row],[Asset Class]]="Local","")</f>
        <v/>
      </c>
      <c r="S1422" s="358" t="str" cm="1">
        <f t="array" ref="S1422">_xlfn.IFS(Table1[[#This Row],[Asset Class]]&lt;&gt;"Local","y",S$11=$E1422,"y",Table1[[#This Row],[Asset Class]]="Local","")</f>
        <v/>
      </c>
      <c r="U1422" s="109">
        <f>IF(Table1[[#This Row],[Asset Class]]&lt;&gt;"Local",0.25,IF(P1422="y",1,""))</f>
        <v>1</v>
      </c>
      <c r="V1422" s="435" t="str">
        <f>IF(Table1[[#This Row],[Asset Class]]&lt;&gt;"Local",0.25,IF(Q1422="y",1,""))</f>
        <v/>
      </c>
      <c r="W1422" s="435" t="str">
        <f>IF(Table1[[#This Row],[Asset Class]]&lt;&gt;"Local",0.25,IF(R1422="y",1,""))</f>
        <v/>
      </c>
      <c r="X1422" s="435" t="str">
        <f>IF(Table1[[#This Row],[Asset Class]]&lt;&gt;"Local",0.25,IF(S1422="y",1,""))</f>
        <v/>
      </c>
      <c r="Y1422" s="109">
        <f t="shared" si="127"/>
        <v>1</v>
      </c>
      <c r="AA1422" s="274">
        <f t="shared" si="128"/>
        <v>205587</v>
      </c>
      <c r="AB1422" s="275" t="str">
        <f t="shared" si="129"/>
        <v/>
      </c>
      <c r="AC1422" s="275" t="str">
        <f t="shared" si="130"/>
        <v/>
      </c>
      <c r="AD1422" s="275" t="str">
        <f t="shared" si="131"/>
        <v/>
      </c>
      <c r="AE1422" s="276">
        <f t="shared" si="132"/>
        <v>205587</v>
      </c>
    </row>
    <row r="1423" spans="2:31">
      <c r="B1423" s="227" t="s">
        <v>2436</v>
      </c>
      <c r="C1423" s="228" t="s">
        <v>2437</v>
      </c>
      <c r="D1423" s="228" t="s">
        <v>105</v>
      </c>
      <c r="E1423" s="228" t="s">
        <v>142</v>
      </c>
      <c r="F1423" s="258" t="s">
        <v>130</v>
      </c>
      <c r="G1423" s="374">
        <v>0.5</v>
      </c>
      <c r="H1423" s="377">
        <v>87506.051322848405</v>
      </c>
      <c r="I1423" s="382">
        <v>406.79298511948269</v>
      </c>
      <c r="J1423" s="349">
        <f>Table1[[#This Row],[Embellishment Area (m2)]]*Table1[[#This Row],[Construction Unit Rate ($/m)]]*Table1[[#This Row],[Embellishment Area Factor]]</f>
        <v>17798423.916820079</v>
      </c>
      <c r="K1423" s="263">
        <v>175012.10264569681</v>
      </c>
      <c r="L1423" s="354">
        <v>77.249060510664719</v>
      </c>
      <c r="M1423" s="101">
        <f>Table1[[#This Row],[Size of land (m2)]]*Table1[[#This Row],[Land Unit Rate ($/m2)]]</f>
        <v>13519520.507376097</v>
      </c>
      <c r="N1423" s="261">
        <v>2021</v>
      </c>
      <c r="O1423" s="219">
        <f>ROUND(IF(Table1[[#This Row],[Valuation Year]]=2016,(Table1[[#This Row],[Total Construction Cost ($)]]+Table1[[#This Row],[Land Value]])*('General Input Sheet'!$G$38/'General Input Sheet'!$G$43),Table1[[#This Row],[Total Construction Cost ($)]]+Table1[[#This Row],[Land Value]]),0)</f>
        <v>31317944</v>
      </c>
      <c r="P1423" s="139" t="str" cm="1">
        <f t="array" ref="P1423">_xlfn.IFS(Table1[[#This Row],[Asset Class]]&lt;&gt;"Local","y",P$11=$E1423,"y",Table1[[#This Row],[Asset Class]]="Local","")</f>
        <v>y</v>
      </c>
      <c r="Q1423" s="99" t="str" cm="1">
        <f t="array" ref="Q1423">_xlfn.IFS(Table1[[#This Row],[Asset Class]]&lt;&gt;"Local","y",Q$11=$E1423,"y",Table1[[#This Row],[Asset Class]]="Local","")</f>
        <v>y</v>
      </c>
      <c r="R1423" s="99" t="str" cm="1">
        <f t="array" ref="R1423">_xlfn.IFS(Table1[[#This Row],[Asset Class]]&lt;&gt;"Local","y",R$11=$E1423,"y",Table1[[#This Row],[Asset Class]]="Local","")</f>
        <v>y</v>
      </c>
      <c r="S1423" s="358" t="str" cm="1">
        <f t="array" ref="S1423">_xlfn.IFS(Table1[[#This Row],[Asset Class]]&lt;&gt;"Local","y",S$11=$E1423,"y",Table1[[#This Row],[Asset Class]]="Local","")</f>
        <v>y</v>
      </c>
      <c r="U1423" s="109">
        <f>IF(Table1[[#This Row],[Asset Class]]&lt;&gt;"Local",0.25,IF(P1423="y",1,""))</f>
        <v>0.25</v>
      </c>
      <c r="V1423" s="435">
        <f>IF(Table1[[#This Row],[Asset Class]]&lt;&gt;"Local",0.25,IF(Q1423="y",1,""))</f>
        <v>0.25</v>
      </c>
      <c r="W1423" s="435">
        <f>IF(Table1[[#This Row],[Asset Class]]&lt;&gt;"Local",0.25,IF(R1423="y",1,""))</f>
        <v>0.25</v>
      </c>
      <c r="X1423" s="435">
        <f>IF(Table1[[#This Row],[Asset Class]]&lt;&gt;"Local",0.25,IF(S1423="y",1,""))</f>
        <v>0.25</v>
      </c>
      <c r="Y1423" s="109">
        <f t="shared" ref="Y1423:Y1486" si="133">SUM(U1423:X1423)</f>
        <v>1</v>
      </c>
      <c r="AA1423" s="274">
        <f t="shared" ref="AA1423:AA1486" si="134">IF(U1423="","",(U1423/$Y1423)*$O1423)</f>
        <v>7829486</v>
      </c>
      <c r="AB1423" s="275">
        <f t="shared" ref="AB1423:AB1486" si="135">IF(V1423="","",(V1423/$Y1423)*$O1423)</f>
        <v>7829486</v>
      </c>
      <c r="AC1423" s="275">
        <f t="shared" ref="AC1423:AC1486" si="136">IF(W1423="","",(W1423/$Y1423)*$O1423)</f>
        <v>7829486</v>
      </c>
      <c r="AD1423" s="275">
        <f t="shared" ref="AD1423:AD1486" si="137">IF(X1423="","",(X1423/$Y1423)*$O1423)</f>
        <v>7829486</v>
      </c>
      <c r="AE1423" s="276">
        <f t="shared" ref="AE1423:AE1486" si="138">SUM(AA1423:AD1423)</f>
        <v>31317944</v>
      </c>
    </row>
    <row r="1424" spans="2:31">
      <c r="B1424" s="227" t="s">
        <v>2438</v>
      </c>
      <c r="C1424" s="228" t="s">
        <v>2439</v>
      </c>
      <c r="D1424" s="228" t="s">
        <v>110</v>
      </c>
      <c r="E1424" s="228" t="s">
        <v>106</v>
      </c>
      <c r="F1424" s="258" t="s">
        <v>102</v>
      </c>
      <c r="G1424" s="374">
        <v>0.5</v>
      </c>
      <c r="H1424" s="377">
        <v>1130.333176134186</v>
      </c>
      <c r="I1424" s="382">
        <v>111.62041035606889</v>
      </c>
      <c r="J1424" s="349">
        <f>Table1[[#This Row],[Embellishment Area (m2)]]*Table1[[#This Row],[Construction Unit Rate ($/m)]]*Table1[[#This Row],[Embellishment Area Factor]]</f>
        <v>63084.126479588267</v>
      </c>
      <c r="K1424" s="263">
        <v>0</v>
      </c>
      <c r="L1424" s="354">
        <v>66.125722619436161</v>
      </c>
      <c r="M1424" s="101">
        <f>Table1[[#This Row],[Size of land (m2)]]*Table1[[#This Row],[Land Unit Rate ($/m2)]]</f>
        <v>0</v>
      </c>
      <c r="N1424" s="261">
        <v>2021</v>
      </c>
      <c r="O1424" s="219">
        <f>ROUND(IF(Table1[[#This Row],[Valuation Year]]=2016,(Table1[[#This Row],[Total Construction Cost ($)]]+Table1[[#This Row],[Land Value]])*('General Input Sheet'!$G$38/'General Input Sheet'!$G$43),Table1[[#This Row],[Total Construction Cost ($)]]+Table1[[#This Row],[Land Value]]),0)</f>
        <v>63084</v>
      </c>
      <c r="P1424" s="139" t="str" cm="1">
        <f t="array" ref="P1424">_xlfn.IFS(Table1[[#This Row],[Asset Class]]&lt;&gt;"Local","y",P$11=$E1424,"y",Table1[[#This Row],[Asset Class]]="Local","")</f>
        <v>y</v>
      </c>
      <c r="Q1424" s="99" t="str" cm="1">
        <f t="array" ref="Q1424">_xlfn.IFS(Table1[[#This Row],[Asset Class]]&lt;&gt;"Local","y",Q$11=$E1424,"y",Table1[[#This Row],[Asset Class]]="Local","")</f>
        <v/>
      </c>
      <c r="R1424" s="99" t="str" cm="1">
        <f t="array" ref="R1424">_xlfn.IFS(Table1[[#This Row],[Asset Class]]&lt;&gt;"Local","y",R$11=$E1424,"y",Table1[[#This Row],[Asset Class]]="Local","")</f>
        <v/>
      </c>
      <c r="S1424" s="358" t="str" cm="1">
        <f t="array" ref="S1424">_xlfn.IFS(Table1[[#This Row],[Asset Class]]&lt;&gt;"Local","y",S$11=$E1424,"y",Table1[[#This Row],[Asset Class]]="Local","")</f>
        <v/>
      </c>
      <c r="U1424" s="109">
        <f>IF(Table1[[#This Row],[Asset Class]]&lt;&gt;"Local",0.25,IF(P1424="y",1,""))</f>
        <v>1</v>
      </c>
      <c r="V1424" s="435" t="str">
        <f>IF(Table1[[#This Row],[Asset Class]]&lt;&gt;"Local",0.25,IF(Q1424="y",1,""))</f>
        <v/>
      </c>
      <c r="W1424" s="435" t="str">
        <f>IF(Table1[[#This Row],[Asset Class]]&lt;&gt;"Local",0.25,IF(R1424="y",1,""))</f>
        <v/>
      </c>
      <c r="X1424" s="435" t="str">
        <f>IF(Table1[[#This Row],[Asset Class]]&lt;&gt;"Local",0.25,IF(S1424="y",1,""))</f>
        <v/>
      </c>
      <c r="Y1424" s="109">
        <f t="shared" si="133"/>
        <v>1</v>
      </c>
      <c r="AA1424" s="274">
        <f t="shared" si="134"/>
        <v>63084</v>
      </c>
      <c r="AB1424" s="275" t="str">
        <f t="shared" si="135"/>
        <v/>
      </c>
      <c r="AC1424" s="275" t="str">
        <f t="shared" si="136"/>
        <v/>
      </c>
      <c r="AD1424" s="275" t="str">
        <f t="shared" si="137"/>
        <v/>
      </c>
      <c r="AE1424" s="276">
        <f t="shared" si="138"/>
        <v>63084</v>
      </c>
    </row>
    <row r="1425" spans="2:31">
      <c r="B1425" s="227" t="s">
        <v>2440</v>
      </c>
      <c r="C1425" s="228" t="s">
        <v>2441</v>
      </c>
      <c r="D1425" s="228" t="s">
        <v>110</v>
      </c>
      <c r="E1425" s="228" t="s">
        <v>142</v>
      </c>
      <c r="F1425" s="258" t="s">
        <v>107</v>
      </c>
      <c r="G1425" s="374">
        <v>0.5</v>
      </c>
      <c r="H1425" s="377">
        <v>5080.7547781742551</v>
      </c>
      <c r="I1425" s="382">
        <v>115.6419902144599</v>
      </c>
      <c r="J1425" s="349">
        <f>Table1[[#This Row],[Embellishment Area (m2)]]*Table1[[#This Row],[Construction Unit Rate ($/m)]]*Table1[[#This Row],[Embellishment Area Factor]]</f>
        <v>293774.29716984875</v>
      </c>
      <c r="K1425" s="263">
        <v>10161.50955634851</v>
      </c>
      <c r="L1425" s="354">
        <v>85.331826959272703</v>
      </c>
      <c r="M1425" s="101">
        <f>Table1[[#This Row],[Size of land (m2)]]*Table1[[#This Row],[Land Unit Rate ($/m2)]]</f>
        <v>867100.17510732706</v>
      </c>
      <c r="N1425" s="261">
        <v>2021</v>
      </c>
      <c r="O1425" s="219">
        <f>ROUND(IF(Table1[[#This Row],[Valuation Year]]=2016,(Table1[[#This Row],[Total Construction Cost ($)]]+Table1[[#This Row],[Land Value]])*('General Input Sheet'!$G$38/'General Input Sheet'!$G$43),Table1[[#This Row],[Total Construction Cost ($)]]+Table1[[#This Row],[Land Value]]),0)</f>
        <v>1160874</v>
      </c>
      <c r="P1425" s="139" t="str" cm="1">
        <f t="array" ref="P1425">_xlfn.IFS(Table1[[#This Row],[Asset Class]]&lt;&gt;"Local","y",P$11=$E1425,"y",Table1[[#This Row],[Asset Class]]="Local","")</f>
        <v/>
      </c>
      <c r="Q1425" s="99" t="str" cm="1">
        <f t="array" ref="Q1425">_xlfn.IFS(Table1[[#This Row],[Asset Class]]&lt;&gt;"Local","y",Q$11=$E1425,"y",Table1[[#This Row],[Asset Class]]="Local","")</f>
        <v>y</v>
      </c>
      <c r="R1425" s="99" t="str" cm="1">
        <f t="array" ref="R1425">_xlfn.IFS(Table1[[#This Row],[Asset Class]]&lt;&gt;"Local","y",R$11=$E1425,"y",Table1[[#This Row],[Asset Class]]="Local","")</f>
        <v/>
      </c>
      <c r="S1425" s="358" t="str" cm="1">
        <f t="array" ref="S1425">_xlfn.IFS(Table1[[#This Row],[Asset Class]]&lt;&gt;"Local","y",S$11=$E1425,"y",Table1[[#This Row],[Asset Class]]="Local","")</f>
        <v/>
      </c>
      <c r="U1425" s="109" t="str">
        <f>IF(Table1[[#This Row],[Asset Class]]&lt;&gt;"Local",0.25,IF(P1425="y",1,""))</f>
        <v/>
      </c>
      <c r="V1425" s="435">
        <f>IF(Table1[[#This Row],[Asset Class]]&lt;&gt;"Local",0.25,IF(Q1425="y",1,""))</f>
        <v>1</v>
      </c>
      <c r="W1425" s="435" t="str">
        <f>IF(Table1[[#This Row],[Asset Class]]&lt;&gt;"Local",0.25,IF(R1425="y",1,""))</f>
        <v/>
      </c>
      <c r="X1425" s="435" t="str">
        <f>IF(Table1[[#This Row],[Asset Class]]&lt;&gt;"Local",0.25,IF(S1425="y",1,""))</f>
        <v/>
      </c>
      <c r="Y1425" s="109">
        <f t="shared" si="133"/>
        <v>1</v>
      </c>
      <c r="AA1425" s="274" t="str">
        <f t="shared" si="134"/>
        <v/>
      </c>
      <c r="AB1425" s="275">
        <f t="shared" si="135"/>
        <v>1160874</v>
      </c>
      <c r="AC1425" s="275" t="str">
        <f t="shared" si="136"/>
        <v/>
      </c>
      <c r="AD1425" s="275" t="str">
        <f t="shared" si="137"/>
        <v/>
      </c>
      <c r="AE1425" s="276">
        <f t="shared" si="138"/>
        <v>1160874</v>
      </c>
    </row>
    <row r="1426" spans="2:31">
      <c r="B1426" s="227" t="s">
        <v>2440</v>
      </c>
      <c r="C1426" s="228" t="s">
        <v>2442</v>
      </c>
      <c r="D1426" s="228" t="s">
        <v>110</v>
      </c>
      <c r="E1426" s="228" t="s">
        <v>142</v>
      </c>
      <c r="F1426" s="258" t="s">
        <v>107</v>
      </c>
      <c r="G1426" s="374">
        <v>0.5</v>
      </c>
      <c r="H1426" s="377">
        <v>9519.5311488982497</v>
      </c>
      <c r="I1426" s="382">
        <v>115.6419902144599</v>
      </c>
      <c r="J1426" s="349">
        <f>Table1[[#This Row],[Embellishment Area (m2)]]*Table1[[#This Row],[Construction Unit Rate ($/m)]]*Table1[[#This Row],[Embellishment Area Factor]]</f>
        <v>550428.76398356876</v>
      </c>
      <c r="K1426" s="263">
        <v>19039.062297796499</v>
      </c>
      <c r="L1426" s="354">
        <v>85.331826959272703</v>
      </c>
      <c r="M1426" s="101">
        <f>Table1[[#This Row],[Size of land (m2)]]*Table1[[#This Row],[Land Unit Rate ($/m2)]]</f>
        <v>1624637.9694623838</v>
      </c>
      <c r="N1426" s="261">
        <v>2021</v>
      </c>
      <c r="O1426" s="219">
        <f>ROUND(IF(Table1[[#This Row],[Valuation Year]]=2016,(Table1[[#This Row],[Total Construction Cost ($)]]+Table1[[#This Row],[Land Value]])*('General Input Sheet'!$G$38/'General Input Sheet'!$G$43),Table1[[#This Row],[Total Construction Cost ($)]]+Table1[[#This Row],[Land Value]]),0)</f>
        <v>2175067</v>
      </c>
      <c r="P1426" s="139" t="str" cm="1">
        <f t="array" ref="P1426">_xlfn.IFS(Table1[[#This Row],[Asset Class]]&lt;&gt;"Local","y",P$11=$E1426,"y",Table1[[#This Row],[Asset Class]]="Local","")</f>
        <v/>
      </c>
      <c r="Q1426" s="99" t="str" cm="1">
        <f t="array" ref="Q1426">_xlfn.IFS(Table1[[#This Row],[Asset Class]]&lt;&gt;"Local","y",Q$11=$E1426,"y",Table1[[#This Row],[Asset Class]]="Local","")</f>
        <v>y</v>
      </c>
      <c r="R1426" s="99" t="str" cm="1">
        <f t="array" ref="R1426">_xlfn.IFS(Table1[[#This Row],[Asset Class]]&lt;&gt;"Local","y",R$11=$E1426,"y",Table1[[#This Row],[Asset Class]]="Local","")</f>
        <v/>
      </c>
      <c r="S1426" s="358" t="str" cm="1">
        <f t="array" ref="S1426">_xlfn.IFS(Table1[[#This Row],[Asset Class]]&lt;&gt;"Local","y",S$11=$E1426,"y",Table1[[#This Row],[Asset Class]]="Local","")</f>
        <v/>
      </c>
      <c r="U1426" s="109" t="str">
        <f>IF(Table1[[#This Row],[Asset Class]]&lt;&gt;"Local",0.25,IF(P1426="y",1,""))</f>
        <v/>
      </c>
      <c r="V1426" s="435">
        <f>IF(Table1[[#This Row],[Asset Class]]&lt;&gt;"Local",0.25,IF(Q1426="y",1,""))</f>
        <v>1</v>
      </c>
      <c r="W1426" s="435" t="str">
        <f>IF(Table1[[#This Row],[Asset Class]]&lt;&gt;"Local",0.25,IF(R1426="y",1,""))</f>
        <v/>
      </c>
      <c r="X1426" s="435" t="str">
        <f>IF(Table1[[#This Row],[Asset Class]]&lt;&gt;"Local",0.25,IF(S1426="y",1,""))</f>
        <v/>
      </c>
      <c r="Y1426" s="109">
        <f t="shared" si="133"/>
        <v>1</v>
      </c>
      <c r="AA1426" s="274" t="str">
        <f t="shared" si="134"/>
        <v/>
      </c>
      <c r="AB1426" s="275">
        <f t="shared" si="135"/>
        <v>2175067</v>
      </c>
      <c r="AC1426" s="275" t="str">
        <f t="shared" si="136"/>
        <v/>
      </c>
      <c r="AD1426" s="275" t="str">
        <f t="shared" si="137"/>
        <v/>
      </c>
      <c r="AE1426" s="276">
        <f t="shared" si="138"/>
        <v>2175067</v>
      </c>
    </row>
    <row r="1427" spans="2:31">
      <c r="B1427" s="227" t="s">
        <v>2440</v>
      </c>
      <c r="C1427" s="228" t="s">
        <v>2443</v>
      </c>
      <c r="D1427" s="228" t="s">
        <v>110</v>
      </c>
      <c r="E1427" s="228" t="s">
        <v>142</v>
      </c>
      <c r="F1427" s="258" t="s">
        <v>102</v>
      </c>
      <c r="G1427" s="374">
        <v>0.5</v>
      </c>
      <c r="H1427" s="377">
        <v>1664.037220627393</v>
      </c>
      <c r="I1427" s="382">
        <v>115.6419902144599</v>
      </c>
      <c r="J1427" s="349">
        <f>Table1[[#This Row],[Embellishment Area (m2)]]*Table1[[#This Row],[Construction Unit Rate ($/m)]]*Table1[[#This Row],[Embellishment Area Factor]]</f>
        <v>96216.287992145008</v>
      </c>
      <c r="K1427" s="263">
        <v>3328.0744412547861</v>
      </c>
      <c r="L1427" s="354">
        <v>85.331826959272703</v>
      </c>
      <c r="M1427" s="101">
        <f>Table1[[#This Row],[Size of land (m2)]]*Table1[[#This Row],[Land Unit Rate ($/m2)]]</f>
        <v>283990.67232873157</v>
      </c>
      <c r="N1427" s="261">
        <v>2021</v>
      </c>
      <c r="O1427" s="219">
        <f>ROUND(IF(Table1[[#This Row],[Valuation Year]]=2016,(Table1[[#This Row],[Total Construction Cost ($)]]+Table1[[#This Row],[Land Value]])*('General Input Sheet'!$G$38/'General Input Sheet'!$G$43),Table1[[#This Row],[Total Construction Cost ($)]]+Table1[[#This Row],[Land Value]]),0)</f>
        <v>380207</v>
      </c>
      <c r="P1427" s="139" t="str" cm="1">
        <f t="array" ref="P1427">_xlfn.IFS(Table1[[#This Row],[Asset Class]]&lt;&gt;"Local","y",P$11=$E1427,"y",Table1[[#This Row],[Asset Class]]="Local","")</f>
        <v/>
      </c>
      <c r="Q1427" s="99" t="str" cm="1">
        <f t="array" ref="Q1427">_xlfn.IFS(Table1[[#This Row],[Asset Class]]&lt;&gt;"Local","y",Q$11=$E1427,"y",Table1[[#This Row],[Asset Class]]="Local","")</f>
        <v>y</v>
      </c>
      <c r="R1427" s="99" t="str" cm="1">
        <f t="array" ref="R1427">_xlfn.IFS(Table1[[#This Row],[Asset Class]]&lt;&gt;"Local","y",R$11=$E1427,"y",Table1[[#This Row],[Asset Class]]="Local","")</f>
        <v/>
      </c>
      <c r="S1427" s="358" t="str" cm="1">
        <f t="array" ref="S1427">_xlfn.IFS(Table1[[#This Row],[Asset Class]]&lt;&gt;"Local","y",S$11=$E1427,"y",Table1[[#This Row],[Asset Class]]="Local","")</f>
        <v/>
      </c>
      <c r="U1427" s="109" t="str">
        <f>IF(Table1[[#This Row],[Asset Class]]&lt;&gt;"Local",0.25,IF(P1427="y",1,""))</f>
        <v/>
      </c>
      <c r="V1427" s="435">
        <f>IF(Table1[[#This Row],[Asset Class]]&lt;&gt;"Local",0.25,IF(Q1427="y",1,""))</f>
        <v>1</v>
      </c>
      <c r="W1427" s="435" t="str">
        <f>IF(Table1[[#This Row],[Asset Class]]&lt;&gt;"Local",0.25,IF(R1427="y",1,""))</f>
        <v/>
      </c>
      <c r="X1427" s="435" t="str">
        <f>IF(Table1[[#This Row],[Asset Class]]&lt;&gt;"Local",0.25,IF(S1427="y",1,""))</f>
        <v/>
      </c>
      <c r="Y1427" s="109">
        <f t="shared" si="133"/>
        <v>1</v>
      </c>
      <c r="AA1427" s="274" t="str">
        <f t="shared" si="134"/>
        <v/>
      </c>
      <c r="AB1427" s="275">
        <f t="shared" si="135"/>
        <v>380207</v>
      </c>
      <c r="AC1427" s="275" t="str">
        <f t="shared" si="136"/>
        <v/>
      </c>
      <c r="AD1427" s="275" t="str">
        <f t="shared" si="137"/>
        <v/>
      </c>
      <c r="AE1427" s="276">
        <f t="shared" si="138"/>
        <v>380207</v>
      </c>
    </row>
    <row r="1428" spans="2:31">
      <c r="B1428" s="227" t="s">
        <v>2440</v>
      </c>
      <c r="C1428" s="228" t="s">
        <v>2444</v>
      </c>
      <c r="D1428" s="228" t="s">
        <v>110</v>
      </c>
      <c r="E1428" s="228" t="s">
        <v>142</v>
      </c>
      <c r="F1428" s="258" t="s">
        <v>102</v>
      </c>
      <c r="G1428" s="374">
        <v>0.5</v>
      </c>
      <c r="H1428" s="377">
        <v>4286.0556371964549</v>
      </c>
      <c r="I1428" s="382">
        <v>115.6419902144599</v>
      </c>
      <c r="J1428" s="349">
        <f>Table1[[#This Row],[Embellishment Area (m2)]]*Table1[[#This Row],[Construction Unit Rate ($/m)]]*Table1[[#This Row],[Embellishment Area Factor]]</f>
        <v>247824.00202765156</v>
      </c>
      <c r="K1428" s="263">
        <v>8572.1112743929098</v>
      </c>
      <c r="L1428" s="354">
        <v>85.331826959272703</v>
      </c>
      <c r="M1428" s="101">
        <f>Table1[[#This Row],[Size of land (m2)]]*Table1[[#This Row],[Land Unit Rate ($/m2)]]</f>
        <v>731473.91594212642</v>
      </c>
      <c r="N1428" s="261">
        <v>2021</v>
      </c>
      <c r="O1428" s="219">
        <f>ROUND(IF(Table1[[#This Row],[Valuation Year]]=2016,(Table1[[#This Row],[Total Construction Cost ($)]]+Table1[[#This Row],[Land Value]])*('General Input Sheet'!$G$38/'General Input Sheet'!$G$43),Table1[[#This Row],[Total Construction Cost ($)]]+Table1[[#This Row],[Land Value]]),0)</f>
        <v>979298</v>
      </c>
      <c r="P1428" s="139" t="str" cm="1">
        <f t="array" ref="P1428">_xlfn.IFS(Table1[[#This Row],[Asset Class]]&lt;&gt;"Local","y",P$11=$E1428,"y",Table1[[#This Row],[Asset Class]]="Local","")</f>
        <v/>
      </c>
      <c r="Q1428" s="99" t="str" cm="1">
        <f t="array" ref="Q1428">_xlfn.IFS(Table1[[#This Row],[Asset Class]]&lt;&gt;"Local","y",Q$11=$E1428,"y",Table1[[#This Row],[Asset Class]]="Local","")</f>
        <v>y</v>
      </c>
      <c r="R1428" s="99" t="str" cm="1">
        <f t="array" ref="R1428">_xlfn.IFS(Table1[[#This Row],[Asset Class]]&lt;&gt;"Local","y",R$11=$E1428,"y",Table1[[#This Row],[Asset Class]]="Local","")</f>
        <v/>
      </c>
      <c r="S1428" s="358" t="str" cm="1">
        <f t="array" ref="S1428">_xlfn.IFS(Table1[[#This Row],[Asset Class]]&lt;&gt;"Local","y",S$11=$E1428,"y",Table1[[#This Row],[Asset Class]]="Local","")</f>
        <v/>
      </c>
      <c r="U1428" s="109" t="str">
        <f>IF(Table1[[#This Row],[Asset Class]]&lt;&gt;"Local",0.25,IF(P1428="y",1,""))</f>
        <v/>
      </c>
      <c r="V1428" s="435">
        <f>IF(Table1[[#This Row],[Asset Class]]&lt;&gt;"Local",0.25,IF(Q1428="y",1,""))</f>
        <v>1</v>
      </c>
      <c r="W1428" s="435" t="str">
        <f>IF(Table1[[#This Row],[Asset Class]]&lt;&gt;"Local",0.25,IF(R1428="y",1,""))</f>
        <v/>
      </c>
      <c r="X1428" s="435" t="str">
        <f>IF(Table1[[#This Row],[Asset Class]]&lt;&gt;"Local",0.25,IF(S1428="y",1,""))</f>
        <v/>
      </c>
      <c r="Y1428" s="109">
        <f t="shared" si="133"/>
        <v>1</v>
      </c>
      <c r="AA1428" s="274" t="str">
        <f t="shared" si="134"/>
        <v/>
      </c>
      <c r="AB1428" s="275">
        <f t="shared" si="135"/>
        <v>979298</v>
      </c>
      <c r="AC1428" s="275" t="str">
        <f t="shared" si="136"/>
        <v/>
      </c>
      <c r="AD1428" s="275" t="str">
        <f t="shared" si="137"/>
        <v/>
      </c>
      <c r="AE1428" s="276">
        <f t="shared" si="138"/>
        <v>979298</v>
      </c>
    </row>
    <row r="1429" spans="2:31">
      <c r="B1429" s="227" t="s">
        <v>2445</v>
      </c>
      <c r="C1429" s="228" t="s">
        <v>2446</v>
      </c>
      <c r="D1429" s="228" t="s">
        <v>110</v>
      </c>
      <c r="E1429" s="228" t="s">
        <v>106</v>
      </c>
      <c r="F1429" s="258" t="s">
        <v>102</v>
      </c>
      <c r="G1429" s="374">
        <v>0.5</v>
      </c>
      <c r="H1429" s="378">
        <v>1341.5358020093665</v>
      </c>
      <c r="I1429" s="382">
        <v>111.62041035606889</v>
      </c>
      <c r="J1429" s="349">
        <f>Table1[[#This Row],[Embellishment Area (m2)]]*Table1[[#This Row],[Construction Unit Rate ($/m)]]*Table1[[#This Row],[Embellishment Area Factor]]</f>
        <v>74871.388363821738</v>
      </c>
      <c r="K1429" s="263">
        <v>2683.0716040187331</v>
      </c>
      <c r="L1429" s="354">
        <v>66.125722619436161</v>
      </c>
      <c r="M1429" s="101">
        <f>Table1[[#This Row],[Size of land (m2)]]*Table1[[#This Row],[Land Unit Rate ($/m2)]]</f>
        <v>177420.0486554284</v>
      </c>
      <c r="N1429" s="261">
        <v>2021</v>
      </c>
      <c r="O1429" s="101">
        <f>ROUND(IF(Table1[[#This Row],[Valuation Year]]=2016,(Table1[[#This Row],[Total Construction Cost ($)]]+Table1[[#This Row],[Land Value]])*('General Input Sheet'!$G$38/'General Input Sheet'!$G$43),Table1[[#This Row],[Total Construction Cost ($)]]+Table1[[#This Row],[Land Value]]),0)</f>
        <v>252291</v>
      </c>
      <c r="P1429" s="139" t="str" cm="1">
        <f t="array" ref="P1429">_xlfn.IFS(Table1[[#This Row],[Asset Class]]&lt;&gt;"Local","y",P$11=$E1429,"y",Table1[[#This Row],[Asset Class]]="Local","")</f>
        <v>y</v>
      </c>
      <c r="Q1429" s="99" t="str" cm="1">
        <f t="array" ref="Q1429">_xlfn.IFS(Table1[[#This Row],[Asset Class]]&lt;&gt;"Local","y",Q$11=$E1429,"y",Table1[[#This Row],[Asset Class]]="Local","")</f>
        <v/>
      </c>
      <c r="R1429" s="99" t="str" cm="1">
        <f t="array" ref="R1429">_xlfn.IFS(Table1[[#This Row],[Asset Class]]&lt;&gt;"Local","y",R$11=$E1429,"y",Table1[[#This Row],[Asset Class]]="Local","")</f>
        <v/>
      </c>
      <c r="S1429" s="358" t="str" cm="1">
        <f t="array" ref="S1429">_xlfn.IFS(Table1[[#This Row],[Asset Class]]&lt;&gt;"Local","y",S$11=$E1429,"y",Table1[[#This Row],[Asset Class]]="Local","")</f>
        <v/>
      </c>
      <c r="U1429" s="109">
        <f>IF(Table1[[#This Row],[Asset Class]]&lt;&gt;"Local",0.25,IF(P1429="y",1,""))</f>
        <v>1</v>
      </c>
      <c r="V1429" s="435" t="str">
        <f>IF(Table1[[#This Row],[Asset Class]]&lt;&gt;"Local",0.25,IF(Q1429="y",1,""))</f>
        <v/>
      </c>
      <c r="W1429" s="435" t="str">
        <f>IF(Table1[[#This Row],[Asset Class]]&lt;&gt;"Local",0.25,IF(R1429="y",1,""))</f>
        <v/>
      </c>
      <c r="X1429" s="435" t="str">
        <f>IF(Table1[[#This Row],[Asset Class]]&lt;&gt;"Local",0.25,IF(S1429="y",1,""))</f>
        <v/>
      </c>
      <c r="Y1429" s="109">
        <f t="shared" si="133"/>
        <v>1</v>
      </c>
      <c r="AA1429" s="274">
        <f t="shared" si="134"/>
        <v>252291</v>
      </c>
      <c r="AB1429" s="275" t="str">
        <f t="shared" si="135"/>
        <v/>
      </c>
      <c r="AC1429" s="275" t="str">
        <f t="shared" si="136"/>
        <v/>
      </c>
      <c r="AD1429" s="275" t="str">
        <f t="shared" si="137"/>
        <v/>
      </c>
      <c r="AE1429" s="276">
        <f t="shared" si="138"/>
        <v>252291</v>
      </c>
    </row>
    <row r="1430" spans="2:31">
      <c r="B1430" s="227" t="s">
        <v>2447</v>
      </c>
      <c r="C1430" s="228" t="s">
        <v>2448</v>
      </c>
      <c r="D1430" s="228" t="s">
        <v>110</v>
      </c>
      <c r="E1430" s="228" t="s">
        <v>113</v>
      </c>
      <c r="F1430" s="258" t="s">
        <v>102</v>
      </c>
      <c r="G1430" s="374">
        <v>0.5</v>
      </c>
      <c r="H1430" s="377">
        <v>417.84273889586268</v>
      </c>
      <c r="I1430" s="382">
        <v>77.371645491830151</v>
      </c>
      <c r="J1430" s="349">
        <f>Table1[[#This Row],[Embellishment Area (m2)]]*Table1[[#This Row],[Construction Unit Rate ($/m)]]*Table1[[#This Row],[Embellishment Area Factor]]</f>
        <v>16164.590132593019</v>
      </c>
      <c r="K1430" s="263">
        <v>835.68547779172536</v>
      </c>
      <c r="L1430" s="354">
        <v>51.919695325664051</v>
      </c>
      <c r="M1430" s="101">
        <f>Table1[[#This Row],[Size of land (m2)]]*Table1[[#This Row],[Land Unit Rate ($/m2)]]</f>
        <v>43388.535395028375</v>
      </c>
      <c r="N1430" s="261">
        <v>2021</v>
      </c>
      <c r="O1430" s="219">
        <f>ROUND(IF(Table1[[#This Row],[Valuation Year]]=2016,(Table1[[#This Row],[Total Construction Cost ($)]]+Table1[[#This Row],[Land Value]])*('General Input Sheet'!$G$38/'General Input Sheet'!$G$43),Table1[[#This Row],[Total Construction Cost ($)]]+Table1[[#This Row],[Land Value]]),0)</f>
        <v>59553</v>
      </c>
      <c r="P1430" s="139" t="str" cm="1">
        <f t="array" ref="P1430">_xlfn.IFS(Table1[[#This Row],[Asset Class]]&lt;&gt;"Local","y",P$11=$E1430,"y",Table1[[#This Row],[Asset Class]]="Local","")</f>
        <v/>
      </c>
      <c r="Q1430" s="99" t="str" cm="1">
        <f t="array" ref="Q1430">_xlfn.IFS(Table1[[#This Row],[Asset Class]]&lt;&gt;"Local","y",Q$11=$E1430,"y",Table1[[#This Row],[Asset Class]]="Local","")</f>
        <v/>
      </c>
      <c r="R1430" s="99" t="str" cm="1">
        <f t="array" ref="R1430">_xlfn.IFS(Table1[[#This Row],[Asset Class]]&lt;&gt;"Local","y",R$11=$E1430,"y",Table1[[#This Row],[Asset Class]]="Local","")</f>
        <v/>
      </c>
      <c r="S1430" s="358" t="str" cm="1">
        <f t="array" ref="S1430">_xlfn.IFS(Table1[[#This Row],[Asset Class]]&lt;&gt;"Local","y",S$11=$E1430,"y",Table1[[#This Row],[Asset Class]]="Local","")</f>
        <v>y</v>
      </c>
      <c r="U1430" s="109" t="str">
        <f>IF(Table1[[#This Row],[Asset Class]]&lt;&gt;"Local",0.25,IF(P1430="y",1,""))</f>
        <v/>
      </c>
      <c r="V1430" s="435" t="str">
        <f>IF(Table1[[#This Row],[Asset Class]]&lt;&gt;"Local",0.25,IF(Q1430="y",1,""))</f>
        <v/>
      </c>
      <c r="W1430" s="435" t="str">
        <f>IF(Table1[[#This Row],[Asset Class]]&lt;&gt;"Local",0.25,IF(R1430="y",1,""))</f>
        <v/>
      </c>
      <c r="X1430" s="435">
        <f>IF(Table1[[#This Row],[Asset Class]]&lt;&gt;"Local",0.25,IF(S1430="y",1,""))</f>
        <v>1</v>
      </c>
      <c r="Y1430" s="109">
        <f t="shared" si="133"/>
        <v>1</v>
      </c>
      <c r="AA1430" s="274" t="str">
        <f t="shared" si="134"/>
        <v/>
      </c>
      <c r="AB1430" s="275" t="str">
        <f t="shared" si="135"/>
        <v/>
      </c>
      <c r="AC1430" s="275" t="str">
        <f t="shared" si="136"/>
        <v/>
      </c>
      <c r="AD1430" s="275">
        <f t="shared" si="137"/>
        <v>59553</v>
      </c>
      <c r="AE1430" s="276">
        <f t="shared" si="138"/>
        <v>59553</v>
      </c>
    </row>
    <row r="1431" spans="2:31">
      <c r="B1431" s="227" t="s">
        <v>2449</v>
      </c>
      <c r="C1431" s="228" t="s">
        <v>2450</v>
      </c>
      <c r="D1431" s="228" t="s">
        <v>110</v>
      </c>
      <c r="E1431" s="228" t="s">
        <v>113</v>
      </c>
      <c r="F1431" s="258" t="s">
        <v>102</v>
      </c>
      <c r="G1431" s="374">
        <v>0.5</v>
      </c>
      <c r="H1431" s="377">
        <v>3933.3499963367817</v>
      </c>
      <c r="I1431" s="382">
        <v>77.371645491830151</v>
      </c>
      <c r="J1431" s="349">
        <f>Table1[[#This Row],[Embellishment Area (m2)]]*Table1[[#This Row],[Construction Unit Rate ($/m)]]*Table1[[#This Row],[Embellishment Area Factor]]</f>
        <v>152164.88075593044</v>
      </c>
      <c r="K1431" s="263">
        <v>0</v>
      </c>
      <c r="L1431" s="354">
        <v>51.919695325664051</v>
      </c>
      <c r="M1431" s="101">
        <f>Table1[[#This Row],[Size of land (m2)]]*Table1[[#This Row],[Land Unit Rate ($/m2)]]</f>
        <v>0</v>
      </c>
      <c r="N1431" s="261">
        <v>2021</v>
      </c>
      <c r="O1431" s="219">
        <f>ROUND(IF(Table1[[#This Row],[Valuation Year]]=2016,(Table1[[#This Row],[Total Construction Cost ($)]]+Table1[[#This Row],[Land Value]])*('General Input Sheet'!$G$38/'General Input Sheet'!$G$43),Table1[[#This Row],[Total Construction Cost ($)]]+Table1[[#This Row],[Land Value]]),0)</f>
        <v>152165</v>
      </c>
      <c r="P1431" s="139" t="str" cm="1">
        <f t="array" ref="P1431">_xlfn.IFS(Table1[[#This Row],[Asset Class]]&lt;&gt;"Local","y",P$11=$E1431,"y",Table1[[#This Row],[Asset Class]]="Local","")</f>
        <v/>
      </c>
      <c r="Q1431" s="99" t="str" cm="1">
        <f t="array" ref="Q1431">_xlfn.IFS(Table1[[#This Row],[Asset Class]]&lt;&gt;"Local","y",Q$11=$E1431,"y",Table1[[#This Row],[Asset Class]]="Local","")</f>
        <v/>
      </c>
      <c r="R1431" s="99" t="str" cm="1">
        <f t="array" ref="R1431">_xlfn.IFS(Table1[[#This Row],[Asset Class]]&lt;&gt;"Local","y",R$11=$E1431,"y",Table1[[#This Row],[Asset Class]]="Local","")</f>
        <v/>
      </c>
      <c r="S1431" s="358" t="str" cm="1">
        <f t="array" ref="S1431">_xlfn.IFS(Table1[[#This Row],[Asset Class]]&lt;&gt;"Local","y",S$11=$E1431,"y",Table1[[#This Row],[Asset Class]]="Local","")</f>
        <v>y</v>
      </c>
      <c r="U1431" s="109" t="str">
        <f>IF(Table1[[#This Row],[Asset Class]]&lt;&gt;"Local",0.25,IF(P1431="y",1,""))</f>
        <v/>
      </c>
      <c r="V1431" s="435" t="str">
        <f>IF(Table1[[#This Row],[Asset Class]]&lt;&gt;"Local",0.25,IF(Q1431="y",1,""))</f>
        <v/>
      </c>
      <c r="W1431" s="435" t="str">
        <f>IF(Table1[[#This Row],[Asset Class]]&lt;&gt;"Local",0.25,IF(R1431="y",1,""))</f>
        <v/>
      </c>
      <c r="X1431" s="435">
        <f>IF(Table1[[#This Row],[Asset Class]]&lt;&gt;"Local",0.25,IF(S1431="y",1,""))</f>
        <v>1</v>
      </c>
      <c r="Y1431" s="109">
        <f t="shared" si="133"/>
        <v>1</v>
      </c>
      <c r="AA1431" s="274" t="str">
        <f t="shared" si="134"/>
        <v/>
      </c>
      <c r="AB1431" s="275" t="str">
        <f t="shared" si="135"/>
        <v/>
      </c>
      <c r="AC1431" s="275" t="str">
        <f t="shared" si="136"/>
        <v/>
      </c>
      <c r="AD1431" s="275">
        <f t="shared" si="137"/>
        <v>152165</v>
      </c>
      <c r="AE1431" s="276">
        <f t="shared" si="138"/>
        <v>152165</v>
      </c>
    </row>
    <row r="1432" spans="2:31">
      <c r="B1432" s="227" t="s">
        <v>2451</v>
      </c>
      <c r="C1432" s="228" t="s">
        <v>2452</v>
      </c>
      <c r="D1432" s="228" t="s">
        <v>110</v>
      </c>
      <c r="E1432" s="228" t="s">
        <v>101</v>
      </c>
      <c r="F1432" s="258" t="s">
        <v>107</v>
      </c>
      <c r="G1432" s="374">
        <v>0.5</v>
      </c>
      <c r="H1432" s="377">
        <v>12483.55565458114</v>
      </c>
      <c r="I1432" s="382">
        <v>143.96305955739601</v>
      </c>
      <c r="J1432" s="349">
        <f>Table1[[#This Row],[Embellishment Area (m2)]]*Table1[[#This Row],[Construction Unit Rate ($/m)]]*Table1[[#This Row],[Embellishment Area Factor]]</f>
        <v>898585.4330942661</v>
      </c>
      <c r="K1432" s="263">
        <v>0</v>
      </c>
      <c r="L1432" s="354">
        <v>39.027494808321961</v>
      </c>
      <c r="M1432" s="101">
        <f>Table1[[#This Row],[Size of land (m2)]]*Table1[[#This Row],[Land Unit Rate ($/m2)]]</f>
        <v>0</v>
      </c>
      <c r="N1432" s="261">
        <v>2021</v>
      </c>
      <c r="O1432" s="219">
        <f>ROUND(IF(Table1[[#This Row],[Valuation Year]]=2016,(Table1[[#This Row],[Total Construction Cost ($)]]+Table1[[#This Row],[Land Value]])*('General Input Sheet'!$G$38/'General Input Sheet'!$G$43),Table1[[#This Row],[Total Construction Cost ($)]]+Table1[[#This Row],[Land Value]]),0)</f>
        <v>898585</v>
      </c>
      <c r="P1432" s="139" t="str" cm="1">
        <f t="array" ref="P1432">_xlfn.IFS(Table1[[#This Row],[Asset Class]]&lt;&gt;"Local","y",P$11=$E1432,"y",Table1[[#This Row],[Asset Class]]="Local","")</f>
        <v/>
      </c>
      <c r="Q1432" s="99" t="str" cm="1">
        <f t="array" ref="Q1432">_xlfn.IFS(Table1[[#This Row],[Asset Class]]&lt;&gt;"Local","y",Q$11=$E1432,"y",Table1[[#This Row],[Asset Class]]="Local","")</f>
        <v/>
      </c>
      <c r="R1432" s="99" t="str" cm="1">
        <f t="array" ref="R1432">_xlfn.IFS(Table1[[#This Row],[Asset Class]]&lt;&gt;"Local","y",R$11=$E1432,"y",Table1[[#This Row],[Asset Class]]="Local","")</f>
        <v>y</v>
      </c>
      <c r="S1432" s="358" t="str" cm="1">
        <f t="array" ref="S1432">_xlfn.IFS(Table1[[#This Row],[Asset Class]]&lt;&gt;"Local","y",S$11=$E1432,"y",Table1[[#This Row],[Asset Class]]="Local","")</f>
        <v/>
      </c>
      <c r="U1432" s="109" t="str">
        <f>IF(Table1[[#This Row],[Asset Class]]&lt;&gt;"Local",0.25,IF(P1432="y",1,""))</f>
        <v/>
      </c>
      <c r="V1432" s="435" t="str">
        <f>IF(Table1[[#This Row],[Asset Class]]&lt;&gt;"Local",0.25,IF(Q1432="y",1,""))</f>
        <v/>
      </c>
      <c r="W1432" s="435">
        <f>IF(Table1[[#This Row],[Asset Class]]&lt;&gt;"Local",0.25,IF(R1432="y",1,""))</f>
        <v>1</v>
      </c>
      <c r="X1432" s="435" t="str">
        <f>IF(Table1[[#This Row],[Asset Class]]&lt;&gt;"Local",0.25,IF(S1432="y",1,""))</f>
        <v/>
      </c>
      <c r="Y1432" s="109">
        <f t="shared" si="133"/>
        <v>1</v>
      </c>
      <c r="AA1432" s="274" t="str">
        <f t="shared" si="134"/>
        <v/>
      </c>
      <c r="AB1432" s="275" t="str">
        <f t="shared" si="135"/>
        <v/>
      </c>
      <c r="AC1432" s="275">
        <f t="shared" si="136"/>
        <v>898585</v>
      </c>
      <c r="AD1432" s="275" t="str">
        <f t="shared" si="137"/>
        <v/>
      </c>
      <c r="AE1432" s="276">
        <f t="shared" si="138"/>
        <v>898585</v>
      </c>
    </row>
    <row r="1433" spans="2:31">
      <c r="B1433" s="227" t="s">
        <v>2453</v>
      </c>
      <c r="C1433" s="228" t="s">
        <v>2454</v>
      </c>
      <c r="D1433" s="228" t="s">
        <v>105</v>
      </c>
      <c r="E1433" s="228" t="s">
        <v>101</v>
      </c>
      <c r="F1433" s="258" t="s">
        <v>107</v>
      </c>
      <c r="G1433" s="374">
        <v>0.5</v>
      </c>
      <c r="H1433" s="377">
        <v>16428.02878994359</v>
      </c>
      <c r="I1433" s="382">
        <v>452.87898632773505</v>
      </c>
      <c r="J1433" s="349">
        <f>Table1[[#This Row],[Embellishment Area (m2)]]*Table1[[#This Row],[Construction Unit Rate ($/m)]]*Table1[[#This Row],[Embellishment Area Factor]]</f>
        <v>3719954.5128762503</v>
      </c>
      <c r="K1433" s="263">
        <v>0</v>
      </c>
      <c r="L1433" s="354">
        <v>140.14546069071523</v>
      </c>
      <c r="M1433" s="101">
        <f>Table1[[#This Row],[Size of land (m2)]]*Table1[[#This Row],[Land Unit Rate ($/m2)]]</f>
        <v>0</v>
      </c>
      <c r="N1433" s="261">
        <v>2021</v>
      </c>
      <c r="O1433" s="219">
        <f>ROUND(IF(Table1[[#This Row],[Valuation Year]]=2016,(Table1[[#This Row],[Total Construction Cost ($)]]+Table1[[#This Row],[Land Value]])*('General Input Sheet'!$G$38/'General Input Sheet'!$G$43),Table1[[#This Row],[Total Construction Cost ($)]]+Table1[[#This Row],[Land Value]]),0)</f>
        <v>3719955</v>
      </c>
      <c r="P1433" s="139" t="str" cm="1">
        <f t="array" ref="P1433">_xlfn.IFS(Table1[[#This Row],[Asset Class]]&lt;&gt;"Local","y",P$11=$E1433,"y",Table1[[#This Row],[Asset Class]]="Local","")</f>
        <v>y</v>
      </c>
      <c r="Q1433" s="99" t="str" cm="1">
        <f t="array" ref="Q1433">_xlfn.IFS(Table1[[#This Row],[Asset Class]]&lt;&gt;"Local","y",Q$11=$E1433,"y",Table1[[#This Row],[Asset Class]]="Local","")</f>
        <v>y</v>
      </c>
      <c r="R1433" s="99" t="str" cm="1">
        <f t="array" ref="R1433">_xlfn.IFS(Table1[[#This Row],[Asset Class]]&lt;&gt;"Local","y",R$11=$E1433,"y",Table1[[#This Row],[Asset Class]]="Local","")</f>
        <v>y</v>
      </c>
      <c r="S1433" s="358" t="str" cm="1">
        <f t="array" ref="S1433">_xlfn.IFS(Table1[[#This Row],[Asset Class]]&lt;&gt;"Local","y",S$11=$E1433,"y",Table1[[#This Row],[Asset Class]]="Local","")</f>
        <v>y</v>
      </c>
      <c r="U1433" s="109">
        <f>IF(Table1[[#This Row],[Asset Class]]&lt;&gt;"Local",0.25,IF(P1433="y",1,""))</f>
        <v>0.25</v>
      </c>
      <c r="V1433" s="435">
        <f>IF(Table1[[#This Row],[Asset Class]]&lt;&gt;"Local",0.25,IF(Q1433="y",1,""))</f>
        <v>0.25</v>
      </c>
      <c r="W1433" s="435">
        <f>IF(Table1[[#This Row],[Asset Class]]&lt;&gt;"Local",0.25,IF(R1433="y",1,""))</f>
        <v>0.25</v>
      </c>
      <c r="X1433" s="435">
        <f>IF(Table1[[#This Row],[Asset Class]]&lt;&gt;"Local",0.25,IF(S1433="y",1,""))</f>
        <v>0.25</v>
      </c>
      <c r="Y1433" s="109">
        <f t="shared" si="133"/>
        <v>1</v>
      </c>
      <c r="AA1433" s="274">
        <f t="shared" si="134"/>
        <v>929988.75</v>
      </c>
      <c r="AB1433" s="275">
        <f t="shared" si="135"/>
        <v>929988.75</v>
      </c>
      <c r="AC1433" s="275">
        <f t="shared" si="136"/>
        <v>929988.75</v>
      </c>
      <c r="AD1433" s="275">
        <f t="shared" si="137"/>
        <v>929988.75</v>
      </c>
      <c r="AE1433" s="276">
        <f t="shared" si="138"/>
        <v>3719955</v>
      </c>
    </row>
    <row r="1434" spans="2:31">
      <c r="B1434" s="227" t="s">
        <v>2455</v>
      </c>
      <c r="C1434" s="228" t="s">
        <v>2456</v>
      </c>
      <c r="D1434" s="228" t="s">
        <v>110</v>
      </c>
      <c r="E1434" s="228" t="s">
        <v>101</v>
      </c>
      <c r="F1434" s="258" t="s">
        <v>102</v>
      </c>
      <c r="G1434" s="374">
        <v>0.5</v>
      </c>
      <c r="H1434" s="377">
        <v>1245.7826908674265</v>
      </c>
      <c r="I1434" s="382">
        <v>143.96305955739601</v>
      </c>
      <c r="J1434" s="349">
        <f>Table1[[#This Row],[Embellishment Area (m2)]]*Table1[[#This Row],[Construction Unit Rate ($/m)]]*Table1[[#This Row],[Embellishment Area Factor]]</f>
        <v>89673.343860460183</v>
      </c>
      <c r="K1434" s="263">
        <v>0</v>
      </c>
      <c r="L1434" s="354">
        <v>39.027494808321961</v>
      </c>
      <c r="M1434" s="101">
        <f>Table1[[#This Row],[Size of land (m2)]]*Table1[[#This Row],[Land Unit Rate ($/m2)]]</f>
        <v>0</v>
      </c>
      <c r="N1434" s="261">
        <v>2021</v>
      </c>
      <c r="O1434" s="219">
        <f>ROUND(IF(Table1[[#This Row],[Valuation Year]]=2016,(Table1[[#This Row],[Total Construction Cost ($)]]+Table1[[#This Row],[Land Value]])*('General Input Sheet'!$G$38/'General Input Sheet'!$G$43),Table1[[#This Row],[Total Construction Cost ($)]]+Table1[[#This Row],[Land Value]]),0)</f>
        <v>89673</v>
      </c>
      <c r="P1434" s="139" t="str" cm="1">
        <f t="array" ref="P1434">_xlfn.IFS(Table1[[#This Row],[Asset Class]]&lt;&gt;"Local","y",P$11=$E1434,"y",Table1[[#This Row],[Asset Class]]="Local","")</f>
        <v/>
      </c>
      <c r="Q1434" s="99" t="str" cm="1">
        <f t="array" ref="Q1434">_xlfn.IFS(Table1[[#This Row],[Asset Class]]&lt;&gt;"Local","y",Q$11=$E1434,"y",Table1[[#This Row],[Asset Class]]="Local","")</f>
        <v/>
      </c>
      <c r="R1434" s="99" t="str" cm="1">
        <f t="array" ref="R1434">_xlfn.IFS(Table1[[#This Row],[Asset Class]]&lt;&gt;"Local","y",R$11=$E1434,"y",Table1[[#This Row],[Asset Class]]="Local","")</f>
        <v>y</v>
      </c>
      <c r="S1434" s="358" t="str" cm="1">
        <f t="array" ref="S1434">_xlfn.IFS(Table1[[#This Row],[Asset Class]]&lt;&gt;"Local","y",S$11=$E1434,"y",Table1[[#This Row],[Asset Class]]="Local","")</f>
        <v/>
      </c>
      <c r="U1434" s="109" t="str">
        <f>IF(Table1[[#This Row],[Asset Class]]&lt;&gt;"Local",0.25,IF(P1434="y",1,""))</f>
        <v/>
      </c>
      <c r="V1434" s="435" t="str">
        <f>IF(Table1[[#This Row],[Asset Class]]&lt;&gt;"Local",0.25,IF(Q1434="y",1,""))</f>
        <v/>
      </c>
      <c r="W1434" s="435">
        <f>IF(Table1[[#This Row],[Asset Class]]&lt;&gt;"Local",0.25,IF(R1434="y",1,""))</f>
        <v>1</v>
      </c>
      <c r="X1434" s="435" t="str">
        <f>IF(Table1[[#This Row],[Asset Class]]&lt;&gt;"Local",0.25,IF(S1434="y",1,""))</f>
        <v/>
      </c>
      <c r="Y1434" s="109">
        <f t="shared" si="133"/>
        <v>1</v>
      </c>
      <c r="AA1434" s="274" t="str">
        <f t="shared" si="134"/>
        <v/>
      </c>
      <c r="AB1434" s="275" t="str">
        <f t="shared" si="135"/>
        <v/>
      </c>
      <c r="AC1434" s="275">
        <f t="shared" si="136"/>
        <v>89673</v>
      </c>
      <c r="AD1434" s="275" t="str">
        <f t="shared" si="137"/>
        <v/>
      </c>
      <c r="AE1434" s="276">
        <f t="shared" si="138"/>
        <v>89673</v>
      </c>
    </row>
    <row r="1435" spans="2:31">
      <c r="B1435" s="227" t="s">
        <v>2457</v>
      </c>
      <c r="C1435" s="228" t="s">
        <v>2458</v>
      </c>
      <c r="D1435" s="228" t="s">
        <v>110</v>
      </c>
      <c r="E1435" s="228" t="s">
        <v>113</v>
      </c>
      <c r="F1435" s="258" t="s">
        <v>107</v>
      </c>
      <c r="G1435" s="374">
        <v>0.5</v>
      </c>
      <c r="H1435" s="377">
        <v>3071.181678099199</v>
      </c>
      <c r="I1435" s="382">
        <v>77.371645491830151</v>
      </c>
      <c r="J1435" s="349">
        <f>Table1[[#This Row],[Embellishment Area (m2)]]*Table1[[#This Row],[Construction Unit Rate ($/m)]]*Table1[[#This Row],[Embellishment Area Factor]]</f>
        <v>118811.19001944762</v>
      </c>
      <c r="K1435" s="263">
        <v>0</v>
      </c>
      <c r="L1435" s="354">
        <v>51.919695325664051</v>
      </c>
      <c r="M1435" s="101">
        <f>Table1[[#This Row],[Size of land (m2)]]*Table1[[#This Row],[Land Unit Rate ($/m2)]]</f>
        <v>0</v>
      </c>
      <c r="N1435" s="261">
        <v>2021</v>
      </c>
      <c r="O1435" s="219">
        <f>ROUND(IF(Table1[[#This Row],[Valuation Year]]=2016,(Table1[[#This Row],[Total Construction Cost ($)]]+Table1[[#This Row],[Land Value]])*('General Input Sheet'!$G$38/'General Input Sheet'!$G$43),Table1[[#This Row],[Total Construction Cost ($)]]+Table1[[#This Row],[Land Value]]),0)</f>
        <v>118811</v>
      </c>
      <c r="P1435" s="139" t="str" cm="1">
        <f t="array" ref="P1435">_xlfn.IFS(Table1[[#This Row],[Asset Class]]&lt;&gt;"Local","y",P$11=$E1435,"y",Table1[[#This Row],[Asset Class]]="Local","")</f>
        <v/>
      </c>
      <c r="Q1435" s="99" t="str" cm="1">
        <f t="array" ref="Q1435">_xlfn.IFS(Table1[[#This Row],[Asset Class]]&lt;&gt;"Local","y",Q$11=$E1435,"y",Table1[[#This Row],[Asset Class]]="Local","")</f>
        <v/>
      </c>
      <c r="R1435" s="99" t="str" cm="1">
        <f t="array" ref="R1435">_xlfn.IFS(Table1[[#This Row],[Asset Class]]&lt;&gt;"Local","y",R$11=$E1435,"y",Table1[[#This Row],[Asset Class]]="Local","")</f>
        <v/>
      </c>
      <c r="S1435" s="358" t="str" cm="1">
        <f t="array" ref="S1435">_xlfn.IFS(Table1[[#This Row],[Asset Class]]&lt;&gt;"Local","y",S$11=$E1435,"y",Table1[[#This Row],[Asset Class]]="Local","")</f>
        <v>y</v>
      </c>
      <c r="U1435" s="109" t="str">
        <f>IF(Table1[[#This Row],[Asset Class]]&lt;&gt;"Local",0.25,IF(P1435="y",1,""))</f>
        <v/>
      </c>
      <c r="V1435" s="435" t="str">
        <f>IF(Table1[[#This Row],[Asset Class]]&lt;&gt;"Local",0.25,IF(Q1435="y",1,""))</f>
        <v/>
      </c>
      <c r="W1435" s="435" t="str">
        <f>IF(Table1[[#This Row],[Asset Class]]&lt;&gt;"Local",0.25,IF(R1435="y",1,""))</f>
        <v/>
      </c>
      <c r="X1435" s="435">
        <f>IF(Table1[[#This Row],[Asset Class]]&lt;&gt;"Local",0.25,IF(S1435="y",1,""))</f>
        <v>1</v>
      </c>
      <c r="Y1435" s="109">
        <f t="shared" si="133"/>
        <v>1</v>
      </c>
      <c r="AA1435" s="274" t="str">
        <f t="shared" si="134"/>
        <v/>
      </c>
      <c r="AB1435" s="275" t="str">
        <f t="shared" si="135"/>
        <v/>
      </c>
      <c r="AC1435" s="275" t="str">
        <f t="shared" si="136"/>
        <v/>
      </c>
      <c r="AD1435" s="275">
        <f t="shared" si="137"/>
        <v>118811</v>
      </c>
      <c r="AE1435" s="276">
        <f t="shared" si="138"/>
        <v>118811</v>
      </c>
    </row>
    <row r="1436" spans="2:31">
      <c r="B1436" s="227" t="s">
        <v>2457</v>
      </c>
      <c r="C1436" s="228" t="s">
        <v>2459</v>
      </c>
      <c r="D1436" s="228" t="s">
        <v>110</v>
      </c>
      <c r="E1436" s="228" t="s">
        <v>113</v>
      </c>
      <c r="F1436" s="258" t="s">
        <v>102</v>
      </c>
      <c r="G1436" s="374">
        <v>0.5</v>
      </c>
      <c r="H1436" s="377">
        <v>1962.812990899534</v>
      </c>
      <c r="I1436" s="382">
        <v>77.371645491830151</v>
      </c>
      <c r="J1436" s="349">
        <f>Table1[[#This Row],[Embellishment Area (m2)]]*Table1[[#This Row],[Construction Unit Rate ($/m)]]*Table1[[#This Row],[Embellishment Area Factor]]</f>
        <v>75933.035449318792</v>
      </c>
      <c r="K1436" s="263">
        <v>0</v>
      </c>
      <c r="L1436" s="354">
        <v>51.919695325664051</v>
      </c>
      <c r="M1436" s="101">
        <f>Table1[[#This Row],[Size of land (m2)]]*Table1[[#This Row],[Land Unit Rate ($/m2)]]</f>
        <v>0</v>
      </c>
      <c r="N1436" s="261">
        <v>2021</v>
      </c>
      <c r="O1436" s="219">
        <f>ROUND(IF(Table1[[#This Row],[Valuation Year]]=2016,(Table1[[#This Row],[Total Construction Cost ($)]]+Table1[[#This Row],[Land Value]])*('General Input Sheet'!$G$38/'General Input Sheet'!$G$43),Table1[[#This Row],[Total Construction Cost ($)]]+Table1[[#This Row],[Land Value]]),0)</f>
        <v>75933</v>
      </c>
      <c r="P1436" s="139" t="str" cm="1">
        <f t="array" ref="P1436">_xlfn.IFS(Table1[[#This Row],[Asset Class]]&lt;&gt;"Local","y",P$11=$E1436,"y",Table1[[#This Row],[Asset Class]]="Local","")</f>
        <v/>
      </c>
      <c r="Q1436" s="99" t="str" cm="1">
        <f t="array" ref="Q1436">_xlfn.IFS(Table1[[#This Row],[Asset Class]]&lt;&gt;"Local","y",Q$11=$E1436,"y",Table1[[#This Row],[Asset Class]]="Local","")</f>
        <v/>
      </c>
      <c r="R1436" s="99" t="str" cm="1">
        <f t="array" ref="R1436">_xlfn.IFS(Table1[[#This Row],[Asset Class]]&lt;&gt;"Local","y",R$11=$E1436,"y",Table1[[#This Row],[Asset Class]]="Local","")</f>
        <v/>
      </c>
      <c r="S1436" s="358" t="str" cm="1">
        <f t="array" ref="S1436">_xlfn.IFS(Table1[[#This Row],[Asset Class]]&lt;&gt;"Local","y",S$11=$E1436,"y",Table1[[#This Row],[Asset Class]]="Local","")</f>
        <v>y</v>
      </c>
      <c r="U1436" s="109" t="str">
        <f>IF(Table1[[#This Row],[Asset Class]]&lt;&gt;"Local",0.25,IF(P1436="y",1,""))</f>
        <v/>
      </c>
      <c r="V1436" s="435" t="str">
        <f>IF(Table1[[#This Row],[Asset Class]]&lt;&gt;"Local",0.25,IF(Q1436="y",1,""))</f>
        <v/>
      </c>
      <c r="W1436" s="435" t="str">
        <f>IF(Table1[[#This Row],[Asset Class]]&lt;&gt;"Local",0.25,IF(R1436="y",1,""))</f>
        <v/>
      </c>
      <c r="X1436" s="435">
        <f>IF(Table1[[#This Row],[Asset Class]]&lt;&gt;"Local",0.25,IF(S1436="y",1,""))</f>
        <v>1</v>
      </c>
      <c r="Y1436" s="109">
        <f t="shared" si="133"/>
        <v>1</v>
      </c>
      <c r="AA1436" s="274" t="str">
        <f t="shared" si="134"/>
        <v/>
      </c>
      <c r="AB1436" s="275" t="str">
        <f t="shared" si="135"/>
        <v/>
      </c>
      <c r="AC1436" s="275" t="str">
        <f t="shared" si="136"/>
        <v/>
      </c>
      <c r="AD1436" s="275">
        <f t="shared" si="137"/>
        <v>75933</v>
      </c>
      <c r="AE1436" s="276">
        <f t="shared" si="138"/>
        <v>75933</v>
      </c>
    </row>
    <row r="1437" spans="2:31">
      <c r="B1437" s="227" t="s">
        <v>2460</v>
      </c>
      <c r="C1437" s="228" t="s">
        <v>2461</v>
      </c>
      <c r="D1437" s="228" t="s">
        <v>110</v>
      </c>
      <c r="E1437" s="228" t="s">
        <v>142</v>
      </c>
      <c r="F1437" s="258" t="s">
        <v>102</v>
      </c>
      <c r="G1437" s="374">
        <v>0.5</v>
      </c>
      <c r="H1437" s="377">
        <v>501.88240431039452</v>
      </c>
      <c r="I1437" s="382">
        <v>115.6419902144599</v>
      </c>
      <c r="J1437" s="349">
        <f>Table1[[#This Row],[Embellishment Area (m2)]]*Table1[[#This Row],[Construction Unit Rate ($/m)]]*Table1[[#This Row],[Embellishment Area Factor]]</f>
        <v>29019.340044036126</v>
      </c>
      <c r="K1437" s="263">
        <v>0</v>
      </c>
      <c r="L1437" s="354">
        <v>85.331826959272703</v>
      </c>
      <c r="M1437" s="101">
        <f>Table1[[#This Row],[Size of land (m2)]]*Table1[[#This Row],[Land Unit Rate ($/m2)]]</f>
        <v>0</v>
      </c>
      <c r="N1437" s="261">
        <v>2021</v>
      </c>
      <c r="O1437" s="219">
        <f>ROUND(IF(Table1[[#This Row],[Valuation Year]]=2016,(Table1[[#This Row],[Total Construction Cost ($)]]+Table1[[#This Row],[Land Value]])*('General Input Sheet'!$G$38/'General Input Sheet'!$G$43),Table1[[#This Row],[Total Construction Cost ($)]]+Table1[[#This Row],[Land Value]]),0)</f>
        <v>29019</v>
      </c>
      <c r="P1437" s="139" t="str" cm="1">
        <f t="array" ref="P1437">_xlfn.IFS(Table1[[#This Row],[Asset Class]]&lt;&gt;"Local","y",P$11=$E1437,"y",Table1[[#This Row],[Asset Class]]="Local","")</f>
        <v/>
      </c>
      <c r="Q1437" s="99" t="str" cm="1">
        <f t="array" ref="Q1437">_xlfn.IFS(Table1[[#This Row],[Asset Class]]&lt;&gt;"Local","y",Q$11=$E1437,"y",Table1[[#This Row],[Asset Class]]="Local","")</f>
        <v>y</v>
      </c>
      <c r="R1437" s="99" t="str" cm="1">
        <f t="array" ref="R1437">_xlfn.IFS(Table1[[#This Row],[Asset Class]]&lt;&gt;"Local","y",R$11=$E1437,"y",Table1[[#This Row],[Asset Class]]="Local","")</f>
        <v/>
      </c>
      <c r="S1437" s="358" t="str" cm="1">
        <f t="array" ref="S1437">_xlfn.IFS(Table1[[#This Row],[Asset Class]]&lt;&gt;"Local","y",S$11=$E1437,"y",Table1[[#This Row],[Asset Class]]="Local","")</f>
        <v/>
      </c>
      <c r="U1437" s="109" t="str">
        <f>IF(Table1[[#This Row],[Asset Class]]&lt;&gt;"Local",0.25,IF(P1437="y",1,""))</f>
        <v/>
      </c>
      <c r="V1437" s="435">
        <f>IF(Table1[[#This Row],[Asset Class]]&lt;&gt;"Local",0.25,IF(Q1437="y",1,""))</f>
        <v>1</v>
      </c>
      <c r="W1437" s="435" t="str">
        <f>IF(Table1[[#This Row],[Asset Class]]&lt;&gt;"Local",0.25,IF(R1437="y",1,""))</f>
        <v/>
      </c>
      <c r="X1437" s="435" t="str">
        <f>IF(Table1[[#This Row],[Asset Class]]&lt;&gt;"Local",0.25,IF(S1437="y",1,""))</f>
        <v/>
      </c>
      <c r="Y1437" s="109">
        <f t="shared" si="133"/>
        <v>1</v>
      </c>
      <c r="AA1437" s="274" t="str">
        <f t="shared" si="134"/>
        <v/>
      </c>
      <c r="AB1437" s="275">
        <f t="shared" si="135"/>
        <v>29019</v>
      </c>
      <c r="AC1437" s="275" t="str">
        <f t="shared" si="136"/>
        <v/>
      </c>
      <c r="AD1437" s="275" t="str">
        <f t="shared" si="137"/>
        <v/>
      </c>
      <c r="AE1437" s="276">
        <f t="shared" si="138"/>
        <v>29019</v>
      </c>
    </row>
    <row r="1438" spans="2:31">
      <c r="B1438" s="227" t="s">
        <v>2462</v>
      </c>
      <c r="C1438" s="228" t="s">
        <v>2463</v>
      </c>
      <c r="D1438" s="228" t="s">
        <v>110</v>
      </c>
      <c r="E1438" s="228" t="s">
        <v>101</v>
      </c>
      <c r="F1438" s="258" t="s">
        <v>102</v>
      </c>
      <c r="G1438" s="374">
        <v>0.5</v>
      </c>
      <c r="H1438" s="377">
        <v>1004.7430581836445</v>
      </c>
      <c r="I1438" s="382">
        <v>143.96305955739601</v>
      </c>
      <c r="J1438" s="349">
        <f>Table1[[#This Row],[Embellishment Area (m2)]]*Table1[[#This Row],[Construction Unit Rate ($/m)]]*Table1[[#This Row],[Embellishment Area Factor]]</f>
        <v>72322.942362586109</v>
      </c>
      <c r="K1438" s="263">
        <v>0</v>
      </c>
      <c r="L1438" s="354">
        <v>39.027494808321961</v>
      </c>
      <c r="M1438" s="101">
        <f>Table1[[#This Row],[Size of land (m2)]]*Table1[[#This Row],[Land Unit Rate ($/m2)]]</f>
        <v>0</v>
      </c>
      <c r="N1438" s="261">
        <v>2021</v>
      </c>
      <c r="O1438" s="219">
        <f>ROUND(IF(Table1[[#This Row],[Valuation Year]]=2016,(Table1[[#This Row],[Total Construction Cost ($)]]+Table1[[#This Row],[Land Value]])*('General Input Sheet'!$G$38/'General Input Sheet'!$G$43),Table1[[#This Row],[Total Construction Cost ($)]]+Table1[[#This Row],[Land Value]]),0)</f>
        <v>72323</v>
      </c>
      <c r="P1438" s="139" t="str" cm="1">
        <f t="array" ref="P1438">_xlfn.IFS(Table1[[#This Row],[Asset Class]]&lt;&gt;"Local","y",P$11=$E1438,"y",Table1[[#This Row],[Asset Class]]="Local","")</f>
        <v/>
      </c>
      <c r="Q1438" s="99" t="str" cm="1">
        <f t="array" ref="Q1438">_xlfn.IFS(Table1[[#This Row],[Asset Class]]&lt;&gt;"Local","y",Q$11=$E1438,"y",Table1[[#This Row],[Asset Class]]="Local","")</f>
        <v/>
      </c>
      <c r="R1438" s="99" t="str" cm="1">
        <f t="array" ref="R1438">_xlfn.IFS(Table1[[#This Row],[Asset Class]]&lt;&gt;"Local","y",R$11=$E1438,"y",Table1[[#This Row],[Asset Class]]="Local","")</f>
        <v>y</v>
      </c>
      <c r="S1438" s="358" t="str" cm="1">
        <f t="array" ref="S1438">_xlfn.IFS(Table1[[#This Row],[Asset Class]]&lt;&gt;"Local","y",S$11=$E1438,"y",Table1[[#This Row],[Asset Class]]="Local","")</f>
        <v/>
      </c>
      <c r="U1438" s="109" t="str">
        <f>IF(Table1[[#This Row],[Asset Class]]&lt;&gt;"Local",0.25,IF(P1438="y",1,""))</f>
        <v/>
      </c>
      <c r="V1438" s="435" t="str">
        <f>IF(Table1[[#This Row],[Asset Class]]&lt;&gt;"Local",0.25,IF(Q1438="y",1,""))</f>
        <v/>
      </c>
      <c r="W1438" s="435">
        <f>IF(Table1[[#This Row],[Asset Class]]&lt;&gt;"Local",0.25,IF(R1438="y",1,""))</f>
        <v>1</v>
      </c>
      <c r="X1438" s="435" t="str">
        <f>IF(Table1[[#This Row],[Asset Class]]&lt;&gt;"Local",0.25,IF(S1438="y",1,""))</f>
        <v/>
      </c>
      <c r="Y1438" s="109">
        <f t="shared" si="133"/>
        <v>1</v>
      </c>
      <c r="AA1438" s="274" t="str">
        <f t="shared" si="134"/>
        <v/>
      </c>
      <c r="AB1438" s="275" t="str">
        <f t="shared" si="135"/>
        <v/>
      </c>
      <c r="AC1438" s="275">
        <f t="shared" si="136"/>
        <v>72323</v>
      </c>
      <c r="AD1438" s="275" t="str">
        <f t="shared" si="137"/>
        <v/>
      </c>
      <c r="AE1438" s="276">
        <f t="shared" si="138"/>
        <v>72323</v>
      </c>
    </row>
    <row r="1439" spans="2:31">
      <c r="B1439" s="227" t="s">
        <v>2464</v>
      </c>
      <c r="C1439" s="228" t="s">
        <v>2465</v>
      </c>
      <c r="D1439" s="228" t="s">
        <v>110</v>
      </c>
      <c r="E1439" s="228" t="s">
        <v>142</v>
      </c>
      <c r="F1439" s="258" t="s">
        <v>102</v>
      </c>
      <c r="G1439" s="374">
        <v>0.5</v>
      </c>
      <c r="H1439" s="377">
        <v>782.32846104470104</v>
      </c>
      <c r="I1439" s="382">
        <v>115.6419902144599</v>
      </c>
      <c r="J1439" s="349">
        <f>Table1[[#This Row],[Embellishment Area (m2)]]*Table1[[#This Row],[Construction Unit Rate ($/m)]]*Table1[[#This Row],[Embellishment Area Factor]]</f>
        <v>45235.010118312392</v>
      </c>
      <c r="K1439" s="263">
        <v>0</v>
      </c>
      <c r="L1439" s="354">
        <v>85.331826959272703</v>
      </c>
      <c r="M1439" s="101">
        <f>Table1[[#This Row],[Size of land (m2)]]*Table1[[#This Row],[Land Unit Rate ($/m2)]]</f>
        <v>0</v>
      </c>
      <c r="N1439" s="261">
        <v>2021</v>
      </c>
      <c r="O1439" s="219">
        <f>ROUND(IF(Table1[[#This Row],[Valuation Year]]=2016,(Table1[[#This Row],[Total Construction Cost ($)]]+Table1[[#This Row],[Land Value]])*('General Input Sheet'!$G$38/'General Input Sheet'!$G$43),Table1[[#This Row],[Total Construction Cost ($)]]+Table1[[#This Row],[Land Value]]),0)</f>
        <v>45235</v>
      </c>
      <c r="P1439" s="139" t="str" cm="1">
        <f t="array" ref="P1439">_xlfn.IFS(Table1[[#This Row],[Asset Class]]&lt;&gt;"Local","y",P$11=$E1439,"y",Table1[[#This Row],[Asset Class]]="Local","")</f>
        <v/>
      </c>
      <c r="Q1439" s="99" t="str" cm="1">
        <f t="array" ref="Q1439">_xlfn.IFS(Table1[[#This Row],[Asset Class]]&lt;&gt;"Local","y",Q$11=$E1439,"y",Table1[[#This Row],[Asset Class]]="Local","")</f>
        <v>y</v>
      </c>
      <c r="R1439" s="99" t="str" cm="1">
        <f t="array" ref="R1439">_xlfn.IFS(Table1[[#This Row],[Asset Class]]&lt;&gt;"Local","y",R$11=$E1439,"y",Table1[[#This Row],[Asset Class]]="Local","")</f>
        <v/>
      </c>
      <c r="S1439" s="358" t="str" cm="1">
        <f t="array" ref="S1439">_xlfn.IFS(Table1[[#This Row],[Asset Class]]&lt;&gt;"Local","y",S$11=$E1439,"y",Table1[[#This Row],[Asset Class]]="Local","")</f>
        <v/>
      </c>
      <c r="U1439" s="109" t="str">
        <f>IF(Table1[[#This Row],[Asset Class]]&lt;&gt;"Local",0.25,IF(P1439="y",1,""))</f>
        <v/>
      </c>
      <c r="V1439" s="435">
        <f>IF(Table1[[#This Row],[Asset Class]]&lt;&gt;"Local",0.25,IF(Q1439="y",1,""))</f>
        <v>1</v>
      </c>
      <c r="W1439" s="435" t="str">
        <f>IF(Table1[[#This Row],[Asset Class]]&lt;&gt;"Local",0.25,IF(R1439="y",1,""))</f>
        <v/>
      </c>
      <c r="X1439" s="435" t="str">
        <f>IF(Table1[[#This Row],[Asset Class]]&lt;&gt;"Local",0.25,IF(S1439="y",1,""))</f>
        <v/>
      </c>
      <c r="Y1439" s="109">
        <f t="shared" si="133"/>
        <v>1</v>
      </c>
      <c r="AA1439" s="274" t="str">
        <f t="shared" si="134"/>
        <v/>
      </c>
      <c r="AB1439" s="275">
        <f t="shared" si="135"/>
        <v>45235</v>
      </c>
      <c r="AC1439" s="275" t="str">
        <f t="shared" si="136"/>
        <v/>
      </c>
      <c r="AD1439" s="275" t="str">
        <f t="shared" si="137"/>
        <v/>
      </c>
      <c r="AE1439" s="276">
        <f t="shared" si="138"/>
        <v>45235</v>
      </c>
    </row>
    <row r="1440" spans="2:31">
      <c r="B1440" s="227" t="s">
        <v>2466</v>
      </c>
      <c r="C1440" s="228" t="s">
        <v>2467</v>
      </c>
      <c r="D1440" s="228" t="s">
        <v>110</v>
      </c>
      <c r="E1440" s="228" t="s">
        <v>142</v>
      </c>
      <c r="F1440" s="258" t="s">
        <v>102</v>
      </c>
      <c r="G1440" s="374">
        <v>0.5</v>
      </c>
      <c r="H1440" s="377">
        <v>2770.600067181022</v>
      </c>
      <c r="I1440" s="382">
        <v>115.6419902144599</v>
      </c>
      <c r="J1440" s="349">
        <f>Table1[[#This Row],[Embellishment Area (m2)]]*Table1[[#This Row],[Construction Unit Rate ($/m)]]*Table1[[#This Row],[Embellishment Area Factor]]</f>
        <v>160198.85292856483</v>
      </c>
      <c r="K1440" s="263">
        <v>0</v>
      </c>
      <c r="L1440" s="354">
        <v>85.331826959272703</v>
      </c>
      <c r="M1440" s="101">
        <f>Table1[[#This Row],[Size of land (m2)]]*Table1[[#This Row],[Land Unit Rate ($/m2)]]</f>
        <v>0</v>
      </c>
      <c r="N1440" s="261">
        <v>2021</v>
      </c>
      <c r="O1440" s="219">
        <f>ROUND(IF(Table1[[#This Row],[Valuation Year]]=2016,(Table1[[#This Row],[Total Construction Cost ($)]]+Table1[[#This Row],[Land Value]])*('General Input Sheet'!$G$38/'General Input Sheet'!$G$43),Table1[[#This Row],[Total Construction Cost ($)]]+Table1[[#This Row],[Land Value]]),0)</f>
        <v>160199</v>
      </c>
      <c r="P1440" s="139" t="str" cm="1">
        <f t="array" ref="P1440">_xlfn.IFS(Table1[[#This Row],[Asset Class]]&lt;&gt;"Local","y",P$11=$E1440,"y",Table1[[#This Row],[Asset Class]]="Local","")</f>
        <v/>
      </c>
      <c r="Q1440" s="99" t="str" cm="1">
        <f t="array" ref="Q1440">_xlfn.IFS(Table1[[#This Row],[Asset Class]]&lt;&gt;"Local","y",Q$11=$E1440,"y",Table1[[#This Row],[Asset Class]]="Local","")</f>
        <v>y</v>
      </c>
      <c r="R1440" s="99" t="str" cm="1">
        <f t="array" ref="R1440">_xlfn.IFS(Table1[[#This Row],[Asset Class]]&lt;&gt;"Local","y",R$11=$E1440,"y",Table1[[#This Row],[Asset Class]]="Local","")</f>
        <v/>
      </c>
      <c r="S1440" s="358" t="str" cm="1">
        <f t="array" ref="S1440">_xlfn.IFS(Table1[[#This Row],[Asset Class]]&lt;&gt;"Local","y",S$11=$E1440,"y",Table1[[#This Row],[Asset Class]]="Local","")</f>
        <v/>
      </c>
      <c r="U1440" s="109" t="str">
        <f>IF(Table1[[#This Row],[Asset Class]]&lt;&gt;"Local",0.25,IF(P1440="y",1,""))</f>
        <v/>
      </c>
      <c r="V1440" s="435">
        <f>IF(Table1[[#This Row],[Asset Class]]&lt;&gt;"Local",0.25,IF(Q1440="y",1,""))</f>
        <v>1</v>
      </c>
      <c r="W1440" s="435" t="str">
        <f>IF(Table1[[#This Row],[Asset Class]]&lt;&gt;"Local",0.25,IF(R1440="y",1,""))</f>
        <v/>
      </c>
      <c r="X1440" s="435" t="str">
        <f>IF(Table1[[#This Row],[Asset Class]]&lt;&gt;"Local",0.25,IF(S1440="y",1,""))</f>
        <v/>
      </c>
      <c r="Y1440" s="109">
        <f t="shared" si="133"/>
        <v>1</v>
      </c>
      <c r="AA1440" s="274" t="str">
        <f t="shared" si="134"/>
        <v/>
      </c>
      <c r="AB1440" s="275">
        <f t="shared" si="135"/>
        <v>160199</v>
      </c>
      <c r="AC1440" s="275" t="str">
        <f t="shared" si="136"/>
        <v/>
      </c>
      <c r="AD1440" s="275" t="str">
        <f t="shared" si="137"/>
        <v/>
      </c>
      <c r="AE1440" s="276">
        <f t="shared" si="138"/>
        <v>160199</v>
      </c>
    </row>
    <row r="1441" spans="2:31">
      <c r="B1441" s="227" t="s">
        <v>2468</v>
      </c>
      <c r="C1441" s="228" t="s">
        <v>2469</v>
      </c>
      <c r="D1441" s="228" t="s">
        <v>110</v>
      </c>
      <c r="E1441" s="228" t="s">
        <v>106</v>
      </c>
      <c r="F1441" s="258" t="s">
        <v>102</v>
      </c>
      <c r="G1441" s="374">
        <v>0.5</v>
      </c>
      <c r="H1441" s="377">
        <v>797.42534790385901</v>
      </c>
      <c r="I1441" s="382">
        <v>111.62041035606889</v>
      </c>
      <c r="J1441" s="349">
        <f>Table1[[#This Row],[Embellishment Area (m2)]]*Table1[[#This Row],[Construction Unit Rate ($/m)]]*Table1[[#This Row],[Embellishment Area Factor]]</f>
        <v>44504.472280679867</v>
      </c>
      <c r="K1441" s="263">
        <v>1594.850695807718</v>
      </c>
      <c r="L1441" s="354">
        <v>66.125722619436161</v>
      </c>
      <c r="M1441" s="101">
        <f>Table1[[#This Row],[Size of land (m2)]]*Table1[[#This Row],[Land Unit Rate ($/m2)]]</f>
        <v>105460.65473039592</v>
      </c>
      <c r="N1441" s="261">
        <v>2021</v>
      </c>
      <c r="O1441" s="219">
        <f>ROUND(IF(Table1[[#This Row],[Valuation Year]]=2016,(Table1[[#This Row],[Total Construction Cost ($)]]+Table1[[#This Row],[Land Value]])*('General Input Sheet'!$G$38/'General Input Sheet'!$G$43),Table1[[#This Row],[Total Construction Cost ($)]]+Table1[[#This Row],[Land Value]]),0)</f>
        <v>149965</v>
      </c>
      <c r="P1441" s="139" t="str" cm="1">
        <f t="array" ref="P1441">_xlfn.IFS(Table1[[#This Row],[Asset Class]]&lt;&gt;"Local","y",P$11=$E1441,"y",Table1[[#This Row],[Asset Class]]="Local","")</f>
        <v>y</v>
      </c>
      <c r="Q1441" s="99" t="str" cm="1">
        <f t="array" ref="Q1441">_xlfn.IFS(Table1[[#This Row],[Asset Class]]&lt;&gt;"Local","y",Q$11=$E1441,"y",Table1[[#This Row],[Asset Class]]="Local","")</f>
        <v/>
      </c>
      <c r="R1441" s="99" t="str" cm="1">
        <f t="array" ref="R1441">_xlfn.IFS(Table1[[#This Row],[Asset Class]]&lt;&gt;"Local","y",R$11=$E1441,"y",Table1[[#This Row],[Asset Class]]="Local","")</f>
        <v/>
      </c>
      <c r="S1441" s="358" t="str" cm="1">
        <f t="array" ref="S1441">_xlfn.IFS(Table1[[#This Row],[Asset Class]]&lt;&gt;"Local","y",S$11=$E1441,"y",Table1[[#This Row],[Asset Class]]="Local","")</f>
        <v/>
      </c>
      <c r="U1441" s="109">
        <f>IF(Table1[[#This Row],[Asset Class]]&lt;&gt;"Local",0.25,IF(P1441="y",1,""))</f>
        <v>1</v>
      </c>
      <c r="V1441" s="435" t="str">
        <f>IF(Table1[[#This Row],[Asset Class]]&lt;&gt;"Local",0.25,IF(Q1441="y",1,""))</f>
        <v/>
      </c>
      <c r="W1441" s="435" t="str">
        <f>IF(Table1[[#This Row],[Asset Class]]&lt;&gt;"Local",0.25,IF(R1441="y",1,""))</f>
        <v/>
      </c>
      <c r="X1441" s="435" t="str">
        <f>IF(Table1[[#This Row],[Asset Class]]&lt;&gt;"Local",0.25,IF(S1441="y",1,""))</f>
        <v/>
      </c>
      <c r="Y1441" s="109">
        <f t="shared" si="133"/>
        <v>1</v>
      </c>
      <c r="AA1441" s="274">
        <f t="shared" si="134"/>
        <v>149965</v>
      </c>
      <c r="AB1441" s="275" t="str">
        <f t="shared" si="135"/>
        <v/>
      </c>
      <c r="AC1441" s="275" t="str">
        <f t="shared" si="136"/>
        <v/>
      </c>
      <c r="AD1441" s="275" t="str">
        <f t="shared" si="137"/>
        <v/>
      </c>
      <c r="AE1441" s="276">
        <f t="shared" si="138"/>
        <v>149965</v>
      </c>
    </row>
    <row r="1442" spans="2:31">
      <c r="B1442" s="227" t="s">
        <v>2470</v>
      </c>
      <c r="C1442" s="228" t="s">
        <v>2471</v>
      </c>
      <c r="D1442" s="228" t="s">
        <v>100</v>
      </c>
      <c r="E1442" s="228" t="s">
        <v>106</v>
      </c>
      <c r="F1442" s="258" t="s">
        <v>102</v>
      </c>
      <c r="G1442" s="374">
        <v>0.5</v>
      </c>
      <c r="H1442" s="377">
        <v>1319.8772801068999</v>
      </c>
      <c r="I1442" s="382">
        <v>407.064610062648</v>
      </c>
      <c r="J1442" s="349">
        <f>Table1[[#This Row],[Embellishment Area (m2)]]*Table1[[#This Row],[Construction Unit Rate ($/m)]]*Table1[[#This Row],[Embellishment Area Factor]]</f>
        <v>268637.66517863184</v>
      </c>
      <c r="K1442" s="263">
        <v>0</v>
      </c>
      <c r="L1442" s="354">
        <v>112.7890879358248</v>
      </c>
      <c r="M1442" s="101">
        <f>Table1[[#This Row],[Size of land (m2)]]*Table1[[#This Row],[Land Unit Rate ($/m2)]]</f>
        <v>0</v>
      </c>
      <c r="N1442" s="261">
        <v>2021</v>
      </c>
      <c r="O1442" s="219">
        <f>ROUND(IF(Table1[[#This Row],[Valuation Year]]=2016,(Table1[[#This Row],[Total Construction Cost ($)]]+Table1[[#This Row],[Land Value]])*('General Input Sheet'!$G$38/'General Input Sheet'!$G$43),Table1[[#This Row],[Total Construction Cost ($)]]+Table1[[#This Row],[Land Value]]),0)</f>
        <v>268638</v>
      </c>
      <c r="P1442" s="139" t="str" cm="1">
        <f t="array" ref="P1442">_xlfn.IFS(Table1[[#This Row],[Asset Class]]&lt;&gt;"Local","y",P$11=$E1442,"y",Table1[[#This Row],[Asset Class]]="Local","")</f>
        <v>y</v>
      </c>
      <c r="Q1442" s="99" t="str" cm="1">
        <f t="array" ref="Q1442">_xlfn.IFS(Table1[[#This Row],[Asset Class]]&lt;&gt;"Local","y",Q$11=$E1442,"y",Table1[[#This Row],[Asset Class]]="Local","")</f>
        <v>y</v>
      </c>
      <c r="R1442" s="99" t="str" cm="1">
        <f t="array" ref="R1442">_xlfn.IFS(Table1[[#This Row],[Asset Class]]&lt;&gt;"Local","y",R$11=$E1442,"y",Table1[[#This Row],[Asset Class]]="Local","")</f>
        <v>y</v>
      </c>
      <c r="S1442" s="358" t="str" cm="1">
        <f t="array" ref="S1442">_xlfn.IFS(Table1[[#This Row],[Asset Class]]&lt;&gt;"Local","y",S$11=$E1442,"y",Table1[[#This Row],[Asset Class]]="Local","")</f>
        <v>y</v>
      </c>
      <c r="U1442" s="109">
        <f>IF(Table1[[#This Row],[Asset Class]]&lt;&gt;"Local",0.25,IF(P1442="y",1,""))</f>
        <v>0.25</v>
      </c>
      <c r="V1442" s="435">
        <f>IF(Table1[[#This Row],[Asset Class]]&lt;&gt;"Local",0.25,IF(Q1442="y",1,""))</f>
        <v>0.25</v>
      </c>
      <c r="W1442" s="435">
        <f>IF(Table1[[#This Row],[Asset Class]]&lt;&gt;"Local",0.25,IF(R1442="y",1,""))</f>
        <v>0.25</v>
      </c>
      <c r="X1442" s="435">
        <f>IF(Table1[[#This Row],[Asset Class]]&lt;&gt;"Local",0.25,IF(S1442="y",1,""))</f>
        <v>0.25</v>
      </c>
      <c r="Y1442" s="109">
        <f t="shared" si="133"/>
        <v>1</v>
      </c>
      <c r="AA1442" s="274">
        <f t="shared" si="134"/>
        <v>67159.5</v>
      </c>
      <c r="AB1442" s="275">
        <f t="shared" si="135"/>
        <v>67159.5</v>
      </c>
      <c r="AC1442" s="275">
        <f t="shared" si="136"/>
        <v>67159.5</v>
      </c>
      <c r="AD1442" s="275">
        <f t="shared" si="137"/>
        <v>67159.5</v>
      </c>
      <c r="AE1442" s="276">
        <f t="shared" si="138"/>
        <v>268638</v>
      </c>
    </row>
    <row r="1443" spans="2:31">
      <c r="B1443" s="227" t="s">
        <v>2470</v>
      </c>
      <c r="C1443" s="228" t="s">
        <v>2472</v>
      </c>
      <c r="D1443" s="228" t="s">
        <v>100</v>
      </c>
      <c r="E1443" s="228" t="s">
        <v>106</v>
      </c>
      <c r="F1443" s="258" t="s">
        <v>102</v>
      </c>
      <c r="G1443" s="374">
        <v>0.5</v>
      </c>
      <c r="H1443" s="377">
        <v>12137.097169460891</v>
      </c>
      <c r="I1443" s="382">
        <v>407.064610062648</v>
      </c>
      <c r="J1443" s="349">
        <f>Table1[[#This Row],[Embellishment Area (m2)]]*Table1[[#This Row],[Construction Unit Rate ($/m)]]*Table1[[#This Row],[Embellishment Area Factor]]</f>
        <v>2470291.3632895332</v>
      </c>
      <c r="K1443" s="263">
        <v>0</v>
      </c>
      <c r="L1443" s="354">
        <v>112.7890879358248</v>
      </c>
      <c r="M1443" s="101">
        <f>Table1[[#This Row],[Size of land (m2)]]*Table1[[#This Row],[Land Unit Rate ($/m2)]]</f>
        <v>0</v>
      </c>
      <c r="N1443" s="261">
        <v>2021</v>
      </c>
      <c r="O1443" s="219">
        <f>ROUND(IF(Table1[[#This Row],[Valuation Year]]=2016,(Table1[[#This Row],[Total Construction Cost ($)]]+Table1[[#This Row],[Land Value]])*('General Input Sheet'!$G$38/'General Input Sheet'!$G$43),Table1[[#This Row],[Total Construction Cost ($)]]+Table1[[#This Row],[Land Value]]),0)</f>
        <v>2470291</v>
      </c>
      <c r="P1443" s="139" t="str" cm="1">
        <f t="array" ref="P1443">_xlfn.IFS(Table1[[#This Row],[Asset Class]]&lt;&gt;"Local","y",P$11=$E1443,"y",Table1[[#This Row],[Asset Class]]="Local","")</f>
        <v>y</v>
      </c>
      <c r="Q1443" s="99" t="str" cm="1">
        <f t="array" ref="Q1443">_xlfn.IFS(Table1[[#This Row],[Asset Class]]&lt;&gt;"Local","y",Q$11=$E1443,"y",Table1[[#This Row],[Asset Class]]="Local","")</f>
        <v>y</v>
      </c>
      <c r="R1443" s="99" t="str" cm="1">
        <f t="array" ref="R1443">_xlfn.IFS(Table1[[#This Row],[Asset Class]]&lt;&gt;"Local","y",R$11=$E1443,"y",Table1[[#This Row],[Asset Class]]="Local","")</f>
        <v>y</v>
      </c>
      <c r="S1443" s="358" t="str" cm="1">
        <f t="array" ref="S1443">_xlfn.IFS(Table1[[#This Row],[Asset Class]]&lt;&gt;"Local","y",S$11=$E1443,"y",Table1[[#This Row],[Asset Class]]="Local","")</f>
        <v>y</v>
      </c>
      <c r="U1443" s="109">
        <f>IF(Table1[[#This Row],[Asset Class]]&lt;&gt;"Local",0.25,IF(P1443="y",1,""))</f>
        <v>0.25</v>
      </c>
      <c r="V1443" s="435">
        <f>IF(Table1[[#This Row],[Asset Class]]&lt;&gt;"Local",0.25,IF(Q1443="y",1,""))</f>
        <v>0.25</v>
      </c>
      <c r="W1443" s="435">
        <f>IF(Table1[[#This Row],[Asset Class]]&lt;&gt;"Local",0.25,IF(R1443="y",1,""))</f>
        <v>0.25</v>
      </c>
      <c r="X1443" s="435">
        <f>IF(Table1[[#This Row],[Asset Class]]&lt;&gt;"Local",0.25,IF(S1443="y",1,""))</f>
        <v>0.25</v>
      </c>
      <c r="Y1443" s="109">
        <f t="shared" si="133"/>
        <v>1</v>
      </c>
      <c r="AA1443" s="274">
        <f t="shared" si="134"/>
        <v>617572.75</v>
      </c>
      <c r="AB1443" s="275">
        <f t="shared" si="135"/>
        <v>617572.75</v>
      </c>
      <c r="AC1443" s="275">
        <f t="shared" si="136"/>
        <v>617572.75</v>
      </c>
      <c r="AD1443" s="275">
        <f t="shared" si="137"/>
        <v>617572.75</v>
      </c>
      <c r="AE1443" s="276">
        <f t="shared" si="138"/>
        <v>2470291</v>
      </c>
    </row>
    <row r="1444" spans="2:31">
      <c r="B1444" s="227" t="s">
        <v>2470</v>
      </c>
      <c r="C1444" s="228" t="s">
        <v>2473</v>
      </c>
      <c r="D1444" s="228" t="s">
        <v>100</v>
      </c>
      <c r="E1444" s="228" t="s">
        <v>106</v>
      </c>
      <c r="F1444" s="258" t="s">
        <v>107</v>
      </c>
      <c r="G1444" s="374">
        <v>0.5</v>
      </c>
      <c r="H1444" s="377">
        <v>9951.7204827746991</v>
      </c>
      <c r="I1444" s="382">
        <v>407.064610062648</v>
      </c>
      <c r="J1444" s="349">
        <f>Table1[[#This Row],[Embellishment Area (m2)]]*Table1[[#This Row],[Construction Unit Rate ($/m)]]*Table1[[#This Row],[Embellishment Area Factor]]</f>
        <v>2025496.6088865751</v>
      </c>
      <c r="K1444" s="263">
        <v>0</v>
      </c>
      <c r="L1444" s="354">
        <v>112.7890879358248</v>
      </c>
      <c r="M1444" s="101">
        <f>Table1[[#This Row],[Size of land (m2)]]*Table1[[#This Row],[Land Unit Rate ($/m2)]]</f>
        <v>0</v>
      </c>
      <c r="N1444" s="261">
        <v>2021</v>
      </c>
      <c r="O1444" s="219">
        <f>ROUND(IF(Table1[[#This Row],[Valuation Year]]=2016,(Table1[[#This Row],[Total Construction Cost ($)]]+Table1[[#This Row],[Land Value]])*('General Input Sheet'!$G$38/'General Input Sheet'!$G$43),Table1[[#This Row],[Total Construction Cost ($)]]+Table1[[#This Row],[Land Value]]),0)</f>
        <v>2025497</v>
      </c>
      <c r="P1444" s="139" t="str" cm="1">
        <f t="array" ref="P1444">_xlfn.IFS(Table1[[#This Row],[Asset Class]]&lt;&gt;"Local","y",P$11=$E1444,"y",Table1[[#This Row],[Asset Class]]="Local","")</f>
        <v>y</v>
      </c>
      <c r="Q1444" s="99" t="str" cm="1">
        <f t="array" ref="Q1444">_xlfn.IFS(Table1[[#This Row],[Asset Class]]&lt;&gt;"Local","y",Q$11=$E1444,"y",Table1[[#This Row],[Asset Class]]="Local","")</f>
        <v>y</v>
      </c>
      <c r="R1444" s="99" t="str" cm="1">
        <f t="array" ref="R1444">_xlfn.IFS(Table1[[#This Row],[Asset Class]]&lt;&gt;"Local","y",R$11=$E1444,"y",Table1[[#This Row],[Asset Class]]="Local","")</f>
        <v>y</v>
      </c>
      <c r="S1444" s="358" t="str" cm="1">
        <f t="array" ref="S1444">_xlfn.IFS(Table1[[#This Row],[Asset Class]]&lt;&gt;"Local","y",S$11=$E1444,"y",Table1[[#This Row],[Asset Class]]="Local","")</f>
        <v>y</v>
      </c>
      <c r="U1444" s="109">
        <f>IF(Table1[[#This Row],[Asset Class]]&lt;&gt;"Local",0.25,IF(P1444="y",1,""))</f>
        <v>0.25</v>
      </c>
      <c r="V1444" s="435">
        <f>IF(Table1[[#This Row],[Asset Class]]&lt;&gt;"Local",0.25,IF(Q1444="y",1,""))</f>
        <v>0.25</v>
      </c>
      <c r="W1444" s="435">
        <f>IF(Table1[[#This Row],[Asset Class]]&lt;&gt;"Local",0.25,IF(R1444="y",1,""))</f>
        <v>0.25</v>
      </c>
      <c r="X1444" s="435">
        <f>IF(Table1[[#This Row],[Asset Class]]&lt;&gt;"Local",0.25,IF(S1444="y",1,""))</f>
        <v>0.25</v>
      </c>
      <c r="Y1444" s="109">
        <f t="shared" si="133"/>
        <v>1</v>
      </c>
      <c r="AA1444" s="274">
        <f t="shared" si="134"/>
        <v>506374.25</v>
      </c>
      <c r="AB1444" s="275">
        <f t="shared" si="135"/>
        <v>506374.25</v>
      </c>
      <c r="AC1444" s="275">
        <f t="shared" si="136"/>
        <v>506374.25</v>
      </c>
      <c r="AD1444" s="275">
        <f t="shared" si="137"/>
        <v>506374.25</v>
      </c>
      <c r="AE1444" s="276">
        <f t="shared" si="138"/>
        <v>2025497</v>
      </c>
    </row>
    <row r="1445" spans="2:31">
      <c r="B1445" s="227" t="s">
        <v>2474</v>
      </c>
      <c r="C1445" s="228" t="s">
        <v>2475</v>
      </c>
      <c r="D1445" s="228" t="s">
        <v>100</v>
      </c>
      <c r="E1445" s="228" t="s">
        <v>106</v>
      </c>
      <c r="F1445" s="258" t="s">
        <v>107</v>
      </c>
      <c r="G1445" s="374">
        <v>0.5</v>
      </c>
      <c r="H1445" s="377">
        <v>13885.119488920694</v>
      </c>
      <c r="I1445" s="382">
        <v>407.064610062648</v>
      </c>
      <c r="J1445" s="349">
        <f>Table1[[#This Row],[Embellishment Area (m2)]]*Table1[[#This Row],[Construction Unit Rate ($/m)]]*Table1[[#This Row],[Embellishment Area Factor]]</f>
        <v>2826070.3752153884</v>
      </c>
      <c r="K1445" s="263">
        <v>0</v>
      </c>
      <c r="L1445" s="354">
        <v>112.7890879358248</v>
      </c>
      <c r="M1445" s="101">
        <f>Table1[[#This Row],[Size of land (m2)]]*Table1[[#This Row],[Land Unit Rate ($/m2)]]</f>
        <v>0</v>
      </c>
      <c r="N1445" s="261">
        <v>2021</v>
      </c>
      <c r="O1445" s="219">
        <f>ROUND(IF(Table1[[#This Row],[Valuation Year]]=2016,(Table1[[#This Row],[Total Construction Cost ($)]]+Table1[[#This Row],[Land Value]])*('General Input Sheet'!$G$38/'General Input Sheet'!$G$43),Table1[[#This Row],[Total Construction Cost ($)]]+Table1[[#This Row],[Land Value]]),0)</f>
        <v>2826070</v>
      </c>
      <c r="P1445" s="139" t="str" cm="1">
        <f t="array" ref="P1445">_xlfn.IFS(Table1[[#This Row],[Asset Class]]&lt;&gt;"Local","y",P$11=$E1445,"y",Table1[[#This Row],[Asset Class]]="Local","")</f>
        <v>y</v>
      </c>
      <c r="Q1445" s="99" t="str" cm="1">
        <f t="array" ref="Q1445">_xlfn.IFS(Table1[[#This Row],[Asset Class]]&lt;&gt;"Local","y",Q$11=$E1445,"y",Table1[[#This Row],[Asset Class]]="Local","")</f>
        <v>y</v>
      </c>
      <c r="R1445" s="99" t="str" cm="1">
        <f t="array" ref="R1445">_xlfn.IFS(Table1[[#This Row],[Asset Class]]&lt;&gt;"Local","y",R$11=$E1445,"y",Table1[[#This Row],[Asset Class]]="Local","")</f>
        <v>y</v>
      </c>
      <c r="S1445" s="358" t="str" cm="1">
        <f t="array" ref="S1445">_xlfn.IFS(Table1[[#This Row],[Asset Class]]&lt;&gt;"Local","y",S$11=$E1445,"y",Table1[[#This Row],[Asset Class]]="Local","")</f>
        <v>y</v>
      </c>
      <c r="U1445" s="109">
        <f>IF(Table1[[#This Row],[Asset Class]]&lt;&gt;"Local",0.25,IF(P1445="y",1,""))</f>
        <v>0.25</v>
      </c>
      <c r="V1445" s="435">
        <f>IF(Table1[[#This Row],[Asset Class]]&lt;&gt;"Local",0.25,IF(Q1445="y",1,""))</f>
        <v>0.25</v>
      </c>
      <c r="W1445" s="435">
        <f>IF(Table1[[#This Row],[Asset Class]]&lt;&gt;"Local",0.25,IF(R1445="y",1,""))</f>
        <v>0.25</v>
      </c>
      <c r="X1445" s="435">
        <f>IF(Table1[[#This Row],[Asset Class]]&lt;&gt;"Local",0.25,IF(S1445="y",1,""))</f>
        <v>0.25</v>
      </c>
      <c r="Y1445" s="109">
        <f t="shared" si="133"/>
        <v>1</v>
      </c>
      <c r="AA1445" s="274">
        <f t="shared" si="134"/>
        <v>706517.5</v>
      </c>
      <c r="AB1445" s="275">
        <f t="shared" si="135"/>
        <v>706517.5</v>
      </c>
      <c r="AC1445" s="275">
        <f t="shared" si="136"/>
        <v>706517.5</v>
      </c>
      <c r="AD1445" s="275">
        <f t="shared" si="137"/>
        <v>706517.5</v>
      </c>
      <c r="AE1445" s="276">
        <f t="shared" si="138"/>
        <v>2826070</v>
      </c>
    </row>
    <row r="1446" spans="2:31">
      <c r="B1446" s="227" t="s">
        <v>2476</v>
      </c>
      <c r="C1446" s="228" t="s">
        <v>2477</v>
      </c>
      <c r="D1446" s="228" t="s">
        <v>110</v>
      </c>
      <c r="E1446" s="228" t="s">
        <v>113</v>
      </c>
      <c r="F1446" s="258" t="s">
        <v>107</v>
      </c>
      <c r="G1446" s="374">
        <v>0.5</v>
      </c>
      <c r="H1446" s="377">
        <v>337.37941486834143</v>
      </c>
      <c r="I1446" s="382">
        <v>77.371645491830151</v>
      </c>
      <c r="J1446" s="349">
        <f>Table1[[#This Row],[Embellishment Area (m2)]]*Table1[[#This Row],[Construction Unit Rate ($/m)]]*Table1[[#This Row],[Embellishment Area Factor]]</f>
        <v>13051.800241717201</v>
      </c>
      <c r="K1446" s="263">
        <v>0</v>
      </c>
      <c r="L1446" s="354">
        <v>51.919695325664051</v>
      </c>
      <c r="M1446" s="101">
        <f>Table1[[#This Row],[Size of land (m2)]]*Table1[[#This Row],[Land Unit Rate ($/m2)]]</f>
        <v>0</v>
      </c>
      <c r="N1446" s="261">
        <v>2021</v>
      </c>
      <c r="O1446" s="219">
        <f>ROUND(IF(Table1[[#This Row],[Valuation Year]]=2016,(Table1[[#This Row],[Total Construction Cost ($)]]+Table1[[#This Row],[Land Value]])*('General Input Sheet'!$G$38/'General Input Sheet'!$G$43),Table1[[#This Row],[Total Construction Cost ($)]]+Table1[[#This Row],[Land Value]]),0)</f>
        <v>13052</v>
      </c>
      <c r="P1446" s="139" t="str" cm="1">
        <f t="array" ref="P1446">_xlfn.IFS(Table1[[#This Row],[Asset Class]]&lt;&gt;"Local","y",P$11=$E1446,"y",Table1[[#This Row],[Asset Class]]="Local","")</f>
        <v/>
      </c>
      <c r="Q1446" s="99" t="str" cm="1">
        <f t="array" ref="Q1446">_xlfn.IFS(Table1[[#This Row],[Asset Class]]&lt;&gt;"Local","y",Q$11=$E1446,"y",Table1[[#This Row],[Asset Class]]="Local","")</f>
        <v/>
      </c>
      <c r="R1446" s="99" t="str" cm="1">
        <f t="array" ref="R1446">_xlfn.IFS(Table1[[#This Row],[Asset Class]]&lt;&gt;"Local","y",R$11=$E1446,"y",Table1[[#This Row],[Asset Class]]="Local","")</f>
        <v/>
      </c>
      <c r="S1446" s="358" t="str" cm="1">
        <f t="array" ref="S1446">_xlfn.IFS(Table1[[#This Row],[Asset Class]]&lt;&gt;"Local","y",S$11=$E1446,"y",Table1[[#This Row],[Asset Class]]="Local","")</f>
        <v>y</v>
      </c>
      <c r="U1446" s="109" t="str">
        <f>IF(Table1[[#This Row],[Asset Class]]&lt;&gt;"Local",0.25,IF(P1446="y",1,""))</f>
        <v/>
      </c>
      <c r="V1446" s="435" t="str">
        <f>IF(Table1[[#This Row],[Asset Class]]&lt;&gt;"Local",0.25,IF(Q1446="y",1,""))</f>
        <v/>
      </c>
      <c r="W1446" s="435" t="str">
        <f>IF(Table1[[#This Row],[Asset Class]]&lt;&gt;"Local",0.25,IF(R1446="y",1,""))</f>
        <v/>
      </c>
      <c r="X1446" s="435">
        <f>IF(Table1[[#This Row],[Asset Class]]&lt;&gt;"Local",0.25,IF(S1446="y",1,""))</f>
        <v>1</v>
      </c>
      <c r="Y1446" s="109">
        <f t="shared" si="133"/>
        <v>1</v>
      </c>
      <c r="AA1446" s="274" t="str">
        <f t="shared" si="134"/>
        <v/>
      </c>
      <c r="AB1446" s="275" t="str">
        <f t="shared" si="135"/>
        <v/>
      </c>
      <c r="AC1446" s="275" t="str">
        <f t="shared" si="136"/>
        <v/>
      </c>
      <c r="AD1446" s="275">
        <f t="shared" si="137"/>
        <v>13052</v>
      </c>
      <c r="AE1446" s="276">
        <f t="shared" si="138"/>
        <v>13052</v>
      </c>
    </row>
    <row r="1447" spans="2:31">
      <c r="B1447" s="227" t="s">
        <v>2478</v>
      </c>
      <c r="C1447" s="228" t="s">
        <v>2479</v>
      </c>
      <c r="D1447" s="228" t="s">
        <v>110</v>
      </c>
      <c r="E1447" s="228" t="s">
        <v>106</v>
      </c>
      <c r="F1447" s="258" t="s">
        <v>107</v>
      </c>
      <c r="G1447" s="374">
        <v>0.5</v>
      </c>
      <c r="H1447" s="377">
        <v>2070.8360946577532</v>
      </c>
      <c r="I1447" s="382">
        <v>111.62041035606889</v>
      </c>
      <c r="J1447" s="349">
        <f>Table1[[#This Row],[Embellishment Area (m2)]]*Table1[[#This Row],[Construction Unit Rate ($/m)]]*Table1[[#This Row],[Embellishment Area Factor]]</f>
        <v>115573.78733292877</v>
      </c>
      <c r="K1447" s="263">
        <v>0</v>
      </c>
      <c r="L1447" s="354">
        <v>66.125722619436161</v>
      </c>
      <c r="M1447" s="101">
        <f>Table1[[#This Row],[Size of land (m2)]]*Table1[[#This Row],[Land Unit Rate ($/m2)]]</f>
        <v>0</v>
      </c>
      <c r="N1447" s="261">
        <v>2021</v>
      </c>
      <c r="O1447" s="219">
        <f>ROUND(IF(Table1[[#This Row],[Valuation Year]]=2016,(Table1[[#This Row],[Total Construction Cost ($)]]+Table1[[#This Row],[Land Value]])*('General Input Sheet'!$G$38/'General Input Sheet'!$G$43),Table1[[#This Row],[Total Construction Cost ($)]]+Table1[[#This Row],[Land Value]]),0)</f>
        <v>115574</v>
      </c>
      <c r="P1447" s="139" t="str" cm="1">
        <f t="array" ref="P1447">_xlfn.IFS(Table1[[#This Row],[Asset Class]]&lt;&gt;"Local","y",P$11=$E1447,"y",Table1[[#This Row],[Asset Class]]="Local","")</f>
        <v>y</v>
      </c>
      <c r="Q1447" s="99" t="str" cm="1">
        <f t="array" ref="Q1447">_xlfn.IFS(Table1[[#This Row],[Asset Class]]&lt;&gt;"Local","y",Q$11=$E1447,"y",Table1[[#This Row],[Asset Class]]="Local","")</f>
        <v/>
      </c>
      <c r="R1447" s="99" t="str" cm="1">
        <f t="array" ref="R1447">_xlfn.IFS(Table1[[#This Row],[Asset Class]]&lt;&gt;"Local","y",R$11=$E1447,"y",Table1[[#This Row],[Asset Class]]="Local","")</f>
        <v/>
      </c>
      <c r="S1447" s="358" t="str" cm="1">
        <f t="array" ref="S1447">_xlfn.IFS(Table1[[#This Row],[Asset Class]]&lt;&gt;"Local","y",S$11=$E1447,"y",Table1[[#This Row],[Asset Class]]="Local","")</f>
        <v/>
      </c>
      <c r="U1447" s="109">
        <f>IF(Table1[[#This Row],[Asset Class]]&lt;&gt;"Local",0.25,IF(P1447="y",1,""))</f>
        <v>1</v>
      </c>
      <c r="V1447" s="435" t="str">
        <f>IF(Table1[[#This Row],[Asset Class]]&lt;&gt;"Local",0.25,IF(Q1447="y",1,""))</f>
        <v/>
      </c>
      <c r="W1447" s="435" t="str">
        <f>IF(Table1[[#This Row],[Asset Class]]&lt;&gt;"Local",0.25,IF(R1447="y",1,""))</f>
        <v/>
      </c>
      <c r="X1447" s="435" t="str">
        <f>IF(Table1[[#This Row],[Asset Class]]&lt;&gt;"Local",0.25,IF(S1447="y",1,""))</f>
        <v/>
      </c>
      <c r="Y1447" s="109">
        <f t="shared" si="133"/>
        <v>1</v>
      </c>
      <c r="AA1447" s="274">
        <f t="shared" si="134"/>
        <v>115574</v>
      </c>
      <c r="AB1447" s="275" t="str">
        <f t="shared" si="135"/>
        <v/>
      </c>
      <c r="AC1447" s="275" t="str">
        <f t="shared" si="136"/>
        <v/>
      </c>
      <c r="AD1447" s="275" t="str">
        <f t="shared" si="137"/>
        <v/>
      </c>
      <c r="AE1447" s="276">
        <f t="shared" si="138"/>
        <v>115574</v>
      </c>
    </row>
    <row r="1448" spans="2:31">
      <c r="B1448" s="227" t="s">
        <v>2480</v>
      </c>
      <c r="C1448" s="228" t="s">
        <v>2481</v>
      </c>
      <c r="D1448" s="228" t="s">
        <v>110</v>
      </c>
      <c r="E1448" s="228" t="s">
        <v>106</v>
      </c>
      <c r="F1448" s="258" t="s">
        <v>102</v>
      </c>
      <c r="G1448" s="374">
        <v>0.5</v>
      </c>
      <c r="H1448" s="377">
        <v>1471.902813248018</v>
      </c>
      <c r="I1448" s="382">
        <v>111.62041035606889</v>
      </c>
      <c r="J1448" s="349">
        <f>Table1[[#This Row],[Embellishment Area (m2)]]*Table1[[#This Row],[Construction Unit Rate ($/m)]]*Table1[[#This Row],[Embellishment Area Factor]]</f>
        <v>82147.198009497995</v>
      </c>
      <c r="K1448" s="263">
        <v>2943.805626496036</v>
      </c>
      <c r="L1448" s="354">
        <v>66.125722619436161</v>
      </c>
      <c r="M1448" s="101">
        <f>Table1[[#This Row],[Size of land (m2)]]*Table1[[#This Row],[Land Unit Rate ($/m2)]]</f>
        <v>194661.27430321235</v>
      </c>
      <c r="N1448" s="261">
        <v>2021</v>
      </c>
      <c r="O1448" s="219">
        <f>ROUND(IF(Table1[[#This Row],[Valuation Year]]=2016,(Table1[[#This Row],[Total Construction Cost ($)]]+Table1[[#This Row],[Land Value]])*('General Input Sheet'!$G$38/'General Input Sheet'!$G$43),Table1[[#This Row],[Total Construction Cost ($)]]+Table1[[#This Row],[Land Value]]),0)</f>
        <v>276808</v>
      </c>
      <c r="P1448" s="139" t="str" cm="1">
        <f t="array" ref="P1448">_xlfn.IFS(Table1[[#This Row],[Asset Class]]&lt;&gt;"Local","y",P$11=$E1448,"y",Table1[[#This Row],[Asset Class]]="Local","")</f>
        <v>y</v>
      </c>
      <c r="Q1448" s="99" t="str" cm="1">
        <f t="array" ref="Q1448">_xlfn.IFS(Table1[[#This Row],[Asset Class]]&lt;&gt;"Local","y",Q$11=$E1448,"y",Table1[[#This Row],[Asset Class]]="Local","")</f>
        <v/>
      </c>
      <c r="R1448" s="99" t="str" cm="1">
        <f t="array" ref="R1448">_xlfn.IFS(Table1[[#This Row],[Asset Class]]&lt;&gt;"Local","y",R$11=$E1448,"y",Table1[[#This Row],[Asset Class]]="Local","")</f>
        <v/>
      </c>
      <c r="S1448" s="358" t="str" cm="1">
        <f t="array" ref="S1448">_xlfn.IFS(Table1[[#This Row],[Asset Class]]&lt;&gt;"Local","y",S$11=$E1448,"y",Table1[[#This Row],[Asset Class]]="Local","")</f>
        <v/>
      </c>
      <c r="U1448" s="109">
        <f>IF(Table1[[#This Row],[Asset Class]]&lt;&gt;"Local",0.25,IF(P1448="y",1,""))</f>
        <v>1</v>
      </c>
      <c r="V1448" s="435" t="str">
        <f>IF(Table1[[#This Row],[Asset Class]]&lt;&gt;"Local",0.25,IF(Q1448="y",1,""))</f>
        <v/>
      </c>
      <c r="W1448" s="435" t="str">
        <f>IF(Table1[[#This Row],[Asset Class]]&lt;&gt;"Local",0.25,IF(R1448="y",1,""))</f>
        <v/>
      </c>
      <c r="X1448" s="435" t="str">
        <f>IF(Table1[[#This Row],[Asset Class]]&lt;&gt;"Local",0.25,IF(S1448="y",1,""))</f>
        <v/>
      </c>
      <c r="Y1448" s="109">
        <f t="shared" si="133"/>
        <v>1</v>
      </c>
      <c r="AA1448" s="274">
        <f t="shared" si="134"/>
        <v>276808</v>
      </c>
      <c r="AB1448" s="275" t="str">
        <f t="shared" si="135"/>
        <v/>
      </c>
      <c r="AC1448" s="275" t="str">
        <f t="shared" si="136"/>
        <v/>
      </c>
      <c r="AD1448" s="275" t="str">
        <f t="shared" si="137"/>
        <v/>
      </c>
      <c r="AE1448" s="276">
        <f t="shared" si="138"/>
        <v>276808</v>
      </c>
    </row>
    <row r="1449" spans="2:31">
      <c r="B1449" s="227" t="s">
        <v>2482</v>
      </c>
      <c r="C1449" s="228" t="s">
        <v>2483</v>
      </c>
      <c r="D1449" s="228" t="s">
        <v>110</v>
      </c>
      <c r="E1449" s="228" t="s">
        <v>101</v>
      </c>
      <c r="F1449" s="258" t="s">
        <v>135</v>
      </c>
      <c r="G1449" s="374">
        <v>0.5</v>
      </c>
      <c r="H1449" s="377">
        <v>1980.8391978262291</v>
      </c>
      <c r="I1449" s="382">
        <v>143.96305955739601</v>
      </c>
      <c r="J1449" s="349">
        <f>Table1[[#This Row],[Embellishment Area (m2)]]*Table1[[#This Row],[Construction Unit Rate ($/m)]]*Table1[[#This Row],[Embellishment Area Factor]]</f>
        <v>142583.83570514098</v>
      </c>
      <c r="K1449" s="263">
        <v>3961.6783956524582</v>
      </c>
      <c r="L1449" s="354">
        <v>39.027494808321961</v>
      </c>
      <c r="M1449" s="101">
        <f>Table1[[#This Row],[Size of land (m2)]]*Table1[[#This Row],[Land Unit Rate ($/m2)]]</f>
        <v>154614.38301856758</v>
      </c>
      <c r="N1449" s="261">
        <v>2021</v>
      </c>
      <c r="O1449" s="219">
        <f>ROUND(IF(Table1[[#This Row],[Valuation Year]]=2016,(Table1[[#This Row],[Total Construction Cost ($)]]+Table1[[#This Row],[Land Value]])*('General Input Sheet'!$G$38/'General Input Sheet'!$G$43),Table1[[#This Row],[Total Construction Cost ($)]]+Table1[[#This Row],[Land Value]]),0)</f>
        <v>297198</v>
      </c>
      <c r="P1449" s="139" t="str" cm="1">
        <f t="array" ref="P1449">_xlfn.IFS(Table1[[#This Row],[Asset Class]]&lt;&gt;"Local","y",P$11=$E1449,"y",Table1[[#This Row],[Asset Class]]="Local","")</f>
        <v/>
      </c>
      <c r="Q1449" s="99" t="str" cm="1">
        <f t="array" ref="Q1449">_xlfn.IFS(Table1[[#This Row],[Asset Class]]&lt;&gt;"Local","y",Q$11=$E1449,"y",Table1[[#This Row],[Asset Class]]="Local","")</f>
        <v/>
      </c>
      <c r="R1449" s="99" t="str" cm="1">
        <f t="array" ref="R1449">_xlfn.IFS(Table1[[#This Row],[Asset Class]]&lt;&gt;"Local","y",R$11=$E1449,"y",Table1[[#This Row],[Asset Class]]="Local","")</f>
        <v>y</v>
      </c>
      <c r="S1449" s="358" t="str" cm="1">
        <f t="array" ref="S1449">_xlfn.IFS(Table1[[#This Row],[Asset Class]]&lt;&gt;"Local","y",S$11=$E1449,"y",Table1[[#This Row],[Asset Class]]="Local","")</f>
        <v/>
      </c>
      <c r="U1449" s="109" t="str">
        <f>IF(Table1[[#This Row],[Asset Class]]&lt;&gt;"Local",0.25,IF(P1449="y",1,""))</f>
        <v/>
      </c>
      <c r="V1449" s="435" t="str">
        <f>IF(Table1[[#This Row],[Asset Class]]&lt;&gt;"Local",0.25,IF(Q1449="y",1,""))</f>
        <v/>
      </c>
      <c r="W1449" s="435">
        <f>IF(Table1[[#This Row],[Asset Class]]&lt;&gt;"Local",0.25,IF(R1449="y",1,""))</f>
        <v>1</v>
      </c>
      <c r="X1449" s="435" t="str">
        <f>IF(Table1[[#This Row],[Asset Class]]&lt;&gt;"Local",0.25,IF(S1449="y",1,""))</f>
        <v/>
      </c>
      <c r="Y1449" s="109">
        <f t="shared" si="133"/>
        <v>1</v>
      </c>
      <c r="AA1449" s="274" t="str">
        <f t="shared" si="134"/>
        <v/>
      </c>
      <c r="AB1449" s="275" t="str">
        <f t="shared" si="135"/>
        <v/>
      </c>
      <c r="AC1449" s="275">
        <f t="shared" si="136"/>
        <v>297198</v>
      </c>
      <c r="AD1449" s="275" t="str">
        <f t="shared" si="137"/>
        <v/>
      </c>
      <c r="AE1449" s="276">
        <f t="shared" si="138"/>
        <v>297198</v>
      </c>
    </row>
    <row r="1450" spans="2:31">
      <c r="B1450" s="227" t="s">
        <v>2482</v>
      </c>
      <c r="C1450" s="228" t="s">
        <v>2484</v>
      </c>
      <c r="D1450" s="228" t="s">
        <v>110</v>
      </c>
      <c r="E1450" s="228" t="s">
        <v>101</v>
      </c>
      <c r="F1450" s="258" t="s">
        <v>102</v>
      </c>
      <c r="G1450" s="374">
        <v>0.5</v>
      </c>
      <c r="H1450" s="377">
        <v>4786.132396291091</v>
      </c>
      <c r="I1450" s="382">
        <v>143.96305955739601</v>
      </c>
      <c r="J1450" s="349">
        <f>Table1[[#This Row],[Embellishment Area (m2)]]*Table1[[#This Row],[Construction Unit Rate ($/m)]]*Table1[[#This Row],[Embellishment Area Factor]]</f>
        <v>344513.13160841842</v>
      </c>
      <c r="K1450" s="263">
        <v>9572.2647925821821</v>
      </c>
      <c r="L1450" s="354">
        <v>39.027494808321961</v>
      </c>
      <c r="M1450" s="101">
        <f>Table1[[#This Row],[Size of land (m2)]]*Table1[[#This Row],[Land Unit Rate ($/m2)]]</f>
        <v>373581.51449638419</v>
      </c>
      <c r="N1450" s="261">
        <v>2021</v>
      </c>
      <c r="O1450" s="219">
        <f>ROUND(IF(Table1[[#This Row],[Valuation Year]]=2016,(Table1[[#This Row],[Total Construction Cost ($)]]+Table1[[#This Row],[Land Value]])*('General Input Sheet'!$G$38/'General Input Sheet'!$G$43),Table1[[#This Row],[Total Construction Cost ($)]]+Table1[[#This Row],[Land Value]]),0)</f>
        <v>718095</v>
      </c>
      <c r="P1450" s="139" t="str" cm="1">
        <f t="array" ref="P1450">_xlfn.IFS(Table1[[#This Row],[Asset Class]]&lt;&gt;"Local","y",P$11=$E1450,"y",Table1[[#This Row],[Asset Class]]="Local","")</f>
        <v/>
      </c>
      <c r="Q1450" s="99" t="str" cm="1">
        <f t="array" ref="Q1450">_xlfn.IFS(Table1[[#This Row],[Asset Class]]&lt;&gt;"Local","y",Q$11=$E1450,"y",Table1[[#This Row],[Asset Class]]="Local","")</f>
        <v/>
      </c>
      <c r="R1450" s="99" t="str" cm="1">
        <f t="array" ref="R1450">_xlfn.IFS(Table1[[#This Row],[Asset Class]]&lt;&gt;"Local","y",R$11=$E1450,"y",Table1[[#This Row],[Asset Class]]="Local","")</f>
        <v>y</v>
      </c>
      <c r="S1450" s="358" t="str" cm="1">
        <f t="array" ref="S1450">_xlfn.IFS(Table1[[#This Row],[Asset Class]]&lt;&gt;"Local","y",S$11=$E1450,"y",Table1[[#This Row],[Asset Class]]="Local","")</f>
        <v/>
      </c>
      <c r="U1450" s="109" t="str">
        <f>IF(Table1[[#This Row],[Asset Class]]&lt;&gt;"Local",0.25,IF(P1450="y",1,""))</f>
        <v/>
      </c>
      <c r="V1450" s="435" t="str">
        <f>IF(Table1[[#This Row],[Asset Class]]&lt;&gt;"Local",0.25,IF(Q1450="y",1,""))</f>
        <v/>
      </c>
      <c r="W1450" s="435">
        <f>IF(Table1[[#This Row],[Asset Class]]&lt;&gt;"Local",0.25,IF(R1450="y",1,""))</f>
        <v>1</v>
      </c>
      <c r="X1450" s="435" t="str">
        <f>IF(Table1[[#This Row],[Asset Class]]&lt;&gt;"Local",0.25,IF(S1450="y",1,""))</f>
        <v/>
      </c>
      <c r="Y1450" s="109">
        <f t="shared" si="133"/>
        <v>1</v>
      </c>
      <c r="AA1450" s="274" t="str">
        <f t="shared" si="134"/>
        <v/>
      </c>
      <c r="AB1450" s="275" t="str">
        <f t="shared" si="135"/>
        <v/>
      </c>
      <c r="AC1450" s="275">
        <f t="shared" si="136"/>
        <v>718095</v>
      </c>
      <c r="AD1450" s="275" t="str">
        <f t="shared" si="137"/>
        <v/>
      </c>
      <c r="AE1450" s="276">
        <f t="shared" si="138"/>
        <v>718095</v>
      </c>
    </row>
    <row r="1451" spans="2:31">
      <c r="B1451" s="227" t="s">
        <v>2485</v>
      </c>
      <c r="C1451" s="228" t="s">
        <v>2486</v>
      </c>
      <c r="D1451" s="228" t="s">
        <v>110</v>
      </c>
      <c r="E1451" s="228" t="s">
        <v>106</v>
      </c>
      <c r="F1451" s="258" t="s">
        <v>102</v>
      </c>
      <c r="G1451" s="374">
        <v>0.5</v>
      </c>
      <c r="H1451" s="377">
        <v>2638.006143991523</v>
      </c>
      <c r="I1451" s="382">
        <v>111.62041035606889</v>
      </c>
      <c r="J1451" s="349">
        <f>Table1[[#This Row],[Embellishment Area (m2)]]*Table1[[#This Row],[Construction Unit Rate ($/m)]]*Table1[[#This Row],[Embellishment Area Factor]]</f>
        <v>147227.66415708238</v>
      </c>
      <c r="K1451" s="263">
        <v>5276.012287983046</v>
      </c>
      <c r="L1451" s="354">
        <v>66.125722619436161</v>
      </c>
      <c r="M1451" s="101">
        <f>Table1[[#This Row],[Size of land (m2)]]*Table1[[#This Row],[Land Unit Rate ($/m2)]]</f>
        <v>348880.12509190361</v>
      </c>
      <c r="N1451" s="261">
        <v>2021</v>
      </c>
      <c r="O1451" s="219">
        <f>ROUND(IF(Table1[[#This Row],[Valuation Year]]=2016,(Table1[[#This Row],[Total Construction Cost ($)]]+Table1[[#This Row],[Land Value]])*('General Input Sheet'!$G$38/'General Input Sheet'!$G$43),Table1[[#This Row],[Total Construction Cost ($)]]+Table1[[#This Row],[Land Value]]),0)</f>
        <v>496108</v>
      </c>
      <c r="P1451" s="139" t="str" cm="1">
        <f t="array" ref="P1451">_xlfn.IFS(Table1[[#This Row],[Asset Class]]&lt;&gt;"Local","y",P$11=$E1451,"y",Table1[[#This Row],[Asset Class]]="Local","")</f>
        <v>y</v>
      </c>
      <c r="Q1451" s="99" t="str" cm="1">
        <f t="array" ref="Q1451">_xlfn.IFS(Table1[[#This Row],[Asset Class]]&lt;&gt;"Local","y",Q$11=$E1451,"y",Table1[[#This Row],[Asset Class]]="Local","")</f>
        <v/>
      </c>
      <c r="R1451" s="99" t="str" cm="1">
        <f t="array" ref="R1451">_xlfn.IFS(Table1[[#This Row],[Asset Class]]&lt;&gt;"Local","y",R$11=$E1451,"y",Table1[[#This Row],[Asset Class]]="Local","")</f>
        <v/>
      </c>
      <c r="S1451" s="358" t="str" cm="1">
        <f t="array" ref="S1451">_xlfn.IFS(Table1[[#This Row],[Asset Class]]&lt;&gt;"Local","y",S$11=$E1451,"y",Table1[[#This Row],[Asset Class]]="Local","")</f>
        <v/>
      </c>
      <c r="U1451" s="109">
        <f>IF(Table1[[#This Row],[Asset Class]]&lt;&gt;"Local",0.25,IF(P1451="y",1,""))</f>
        <v>1</v>
      </c>
      <c r="V1451" s="435" t="str">
        <f>IF(Table1[[#This Row],[Asset Class]]&lt;&gt;"Local",0.25,IF(Q1451="y",1,""))</f>
        <v/>
      </c>
      <c r="W1451" s="435" t="str">
        <f>IF(Table1[[#This Row],[Asset Class]]&lt;&gt;"Local",0.25,IF(R1451="y",1,""))</f>
        <v/>
      </c>
      <c r="X1451" s="435" t="str">
        <f>IF(Table1[[#This Row],[Asset Class]]&lt;&gt;"Local",0.25,IF(S1451="y",1,""))</f>
        <v/>
      </c>
      <c r="Y1451" s="109">
        <f t="shared" si="133"/>
        <v>1</v>
      </c>
      <c r="AA1451" s="274">
        <f t="shared" si="134"/>
        <v>496108</v>
      </c>
      <c r="AB1451" s="275" t="str">
        <f t="shared" si="135"/>
        <v/>
      </c>
      <c r="AC1451" s="275" t="str">
        <f t="shared" si="136"/>
        <v/>
      </c>
      <c r="AD1451" s="275" t="str">
        <f t="shared" si="137"/>
        <v/>
      </c>
      <c r="AE1451" s="276">
        <f t="shared" si="138"/>
        <v>496108</v>
      </c>
    </row>
    <row r="1452" spans="2:31">
      <c r="B1452" s="227" t="s">
        <v>2487</v>
      </c>
      <c r="C1452" s="228" t="s">
        <v>2488</v>
      </c>
      <c r="D1452" s="228" t="s">
        <v>110</v>
      </c>
      <c r="E1452" s="228" t="s">
        <v>106</v>
      </c>
      <c r="F1452" s="258" t="s">
        <v>102</v>
      </c>
      <c r="G1452" s="374">
        <v>0.5</v>
      </c>
      <c r="H1452" s="377">
        <v>720.40430186863603</v>
      </c>
      <c r="I1452" s="382">
        <v>111.62041035606889</v>
      </c>
      <c r="J1452" s="349">
        <f>Table1[[#This Row],[Embellishment Area (m2)]]*Table1[[#This Row],[Construction Unit Rate ($/m)]]*Table1[[#This Row],[Embellishment Area Factor]]</f>
        <v>40205.911898427235</v>
      </c>
      <c r="K1452" s="263">
        <v>0</v>
      </c>
      <c r="L1452" s="354">
        <v>66.125722619436161</v>
      </c>
      <c r="M1452" s="101">
        <f>Table1[[#This Row],[Size of land (m2)]]*Table1[[#This Row],[Land Unit Rate ($/m2)]]</f>
        <v>0</v>
      </c>
      <c r="N1452" s="261">
        <v>2021</v>
      </c>
      <c r="O1452" s="219">
        <f>ROUND(IF(Table1[[#This Row],[Valuation Year]]=2016,(Table1[[#This Row],[Total Construction Cost ($)]]+Table1[[#This Row],[Land Value]])*('General Input Sheet'!$G$38/'General Input Sheet'!$G$43),Table1[[#This Row],[Total Construction Cost ($)]]+Table1[[#This Row],[Land Value]]),0)</f>
        <v>40206</v>
      </c>
      <c r="P1452" s="139" t="str" cm="1">
        <f t="array" ref="P1452">_xlfn.IFS(Table1[[#This Row],[Asset Class]]&lt;&gt;"Local","y",P$11=$E1452,"y",Table1[[#This Row],[Asset Class]]="Local","")</f>
        <v>y</v>
      </c>
      <c r="Q1452" s="99" t="str" cm="1">
        <f t="array" ref="Q1452">_xlfn.IFS(Table1[[#This Row],[Asset Class]]&lt;&gt;"Local","y",Q$11=$E1452,"y",Table1[[#This Row],[Asset Class]]="Local","")</f>
        <v/>
      </c>
      <c r="R1452" s="99" t="str" cm="1">
        <f t="array" ref="R1452">_xlfn.IFS(Table1[[#This Row],[Asset Class]]&lt;&gt;"Local","y",R$11=$E1452,"y",Table1[[#This Row],[Asset Class]]="Local","")</f>
        <v/>
      </c>
      <c r="S1452" s="358" t="str" cm="1">
        <f t="array" ref="S1452">_xlfn.IFS(Table1[[#This Row],[Asset Class]]&lt;&gt;"Local","y",S$11=$E1452,"y",Table1[[#This Row],[Asset Class]]="Local","")</f>
        <v/>
      </c>
      <c r="U1452" s="109">
        <f>IF(Table1[[#This Row],[Asset Class]]&lt;&gt;"Local",0.25,IF(P1452="y",1,""))</f>
        <v>1</v>
      </c>
      <c r="V1452" s="435" t="str">
        <f>IF(Table1[[#This Row],[Asset Class]]&lt;&gt;"Local",0.25,IF(Q1452="y",1,""))</f>
        <v/>
      </c>
      <c r="W1452" s="435" t="str">
        <f>IF(Table1[[#This Row],[Asset Class]]&lt;&gt;"Local",0.25,IF(R1452="y",1,""))</f>
        <v/>
      </c>
      <c r="X1452" s="435" t="str">
        <f>IF(Table1[[#This Row],[Asset Class]]&lt;&gt;"Local",0.25,IF(S1452="y",1,""))</f>
        <v/>
      </c>
      <c r="Y1452" s="109">
        <f t="shared" si="133"/>
        <v>1</v>
      </c>
      <c r="AA1452" s="274">
        <f t="shared" si="134"/>
        <v>40206</v>
      </c>
      <c r="AB1452" s="275" t="str">
        <f t="shared" si="135"/>
        <v/>
      </c>
      <c r="AC1452" s="275" t="str">
        <f t="shared" si="136"/>
        <v/>
      </c>
      <c r="AD1452" s="275" t="str">
        <f t="shared" si="137"/>
        <v/>
      </c>
      <c r="AE1452" s="276">
        <f t="shared" si="138"/>
        <v>40206</v>
      </c>
    </row>
    <row r="1453" spans="2:31">
      <c r="B1453" s="227" t="s">
        <v>2489</v>
      </c>
      <c r="C1453" s="228" t="s">
        <v>2490</v>
      </c>
      <c r="D1453" s="228" t="s">
        <v>110</v>
      </c>
      <c r="E1453" s="228" t="s">
        <v>101</v>
      </c>
      <c r="F1453" s="258" t="s">
        <v>102</v>
      </c>
      <c r="G1453" s="374">
        <v>0.5</v>
      </c>
      <c r="H1453" s="377">
        <v>372.9679213744742</v>
      </c>
      <c r="I1453" s="382">
        <v>143.96305955739601</v>
      </c>
      <c r="J1453" s="349">
        <f>Table1[[#This Row],[Embellishment Area (m2)]]*Table1[[#This Row],[Construction Unit Rate ($/m)]]*Table1[[#This Row],[Embellishment Area Factor]]</f>
        <v>26846.80153891581</v>
      </c>
      <c r="K1453" s="263">
        <v>0</v>
      </c>
      <c r="L1453" s="354">
        <v>39.027494808321961</v>
      </c>
      <c r="M1453" s="101">
        <f>Table1[[#This Row],[Size of land (m2)]]*Table1[[#This Row],[Land Unit Rate ($/m2)]]</f>
        <v>0</v>
      </c>
      <c r="N1453" s="261">
        <v>2021</v>
      </c>
      <c r="O1453" s="219">
        <f>ROUND(IF(Table1[[#This Row],[Valuation Year]]=2016,(Table1[[#This Row],[Total Construction Cost ($)]]+Table1[[#This Row],[Land Value]])*('General Input Sheet'!$G$38/'General Input Sheet'!$G$43),Table1[[#This Row],[Total Construction Cost ($)]]+Table1[[#This Row],[Land Value]]),0)</f>
        <v>26847</v>
      </c>
      <c r="P1453" s="139" t="str" cm="1">
        <f t="array" ref="P1453">_xlfn.IFS(Table1[[#This Row],[Asset Class]]&lt;&gt;"Local","y",P$11=$E1453,"y",Table1[[#This Row],[Asset Class]]="Local","")</f>
        <v/>
      </c>
      <c r="Q1453" s="99" t="str" cm="1">
        <f t="array" ref="Q1453">_xlfn.IFS(Table1[[#This Row],[Asset Class]]&lt;&gt;"Local","y",Q$11=$E1453,"y",Table1[[#This Row],[Asset Class]]="Local","")</f>
        <v/>
      </c>
      <c r="R1453" s="99" t="str" cm="1">
        <f t="array" ref="R1453">_xlfn.IFS(Table1[[#This Row],[Asset Class]]&lt;&gt;"Local","y",R$11=$E1453,"y",Table1[[#This Row],[Asset Class]]="Local","")</f>
        <v>y</v>
      </c>
      <c r="S1453" s="358" t="str" cm="1">
        <f t="array" ref="S1453">_xlfn.IFS(Table1[[#This Row],[Asset Class]]&lt;&gt;"Local","y",S$11=$E1453,"y",Table1[[#This Row],[Asset Class]]="Local","")</f>
        <v/>
      </c>
      <c r="U1453" s="109" t="str">
        <f>IF(Table1[[#This Row],[Asset Class]]&lt;&gt;"Local",0.25,IF(P1453="y",1,""))</f>
        <v/>
      </c>
      <c r="V1453" s="435" t="str">
        <f>IF(Table1[[#This Row],[Asset Class]]&lt;&gt;"Local",0.25,IF(Q1453="y",1,""))</f>
        <v/>
      </c>
      <c r="W1453" s="435">
        <f>IF(Table1[[#This Row],[Asset Class]]&lt;&gt;"Local",0.25,IF(R1453="y",1,""))</f>
        <v>1</v>
      </c>
      <c r="X1453" s="435" t="str">
        <f>IF(Table1[[#This Row],[Asset Class]]&lt;&gt;"Local",0.25,IF(S1453="y",1,""))</f>
        <v/>
      </c>
      <c r="Y1453" s="109">
        <f t="shared" si="133"/>
        <v>1</v>
      </c>
      <c r="AA1453" s="274" t="str">
        <f t="shared" si="134"/>
        <v/>
      </c>
      <c r="AB1453" s="275" t="str">
        <f t="shared" si="135"/>
        <v/>
      </c>
      <c r="AC1453" s="275">
        <f t="shared" si="136"/>
        <v>26847</v>
      </c>
      <c r="AD1453" s="275" t="str">
        <f t="shared" si="137"/>
        <v/>
      </c>
      <c r="AE1453" s="276">
        <f t="shared" si="138"/>
        <v>26847</v>
      </c>
    </row>
    <row r="1454" spans="2:31">
      <c r="B1454" s="227" t="s">
        <v>2491</v>
      </c>
      <c r="C1454" s="228" t="s">
        <v>2492</v>
      </c>
      <c r="D1454" s="228" t="s">
        <v>110</v>
      </c>
      <c r="E1454" s="228" t="s">
        <v>101</v>
      </c>
      <c r="F1454" s="258" t="s">
        <v>102</v>
      </c>
      <c r="G1454" s="374">
        <v>0.5</v>
      </c>
      <c r="H1454" s="377">
        <v>692.70801456084655</v>
      </c>
      <c r="I1454" s="382">
        <v>143.96305955739601</v>
      </c>
      <c r="J1454" s="349">
        <f>Table1[[#This Row],[Embellishment Area (m2)]]*Table1[[#This Row],[Construction Unit Rate ($/m)]]*Table1[[#This Row],[Embellishment Area Factor]]</f>
        <v>49862.182578054344</v>
      </c>
      <c r="K1454" s="263">
        <v>0</v>
      </c>
      <c r="L1454" s="354">
        <v>39.027494808321961</v>
      </c>
      <c r="M1454" s="101">
        <f>Table1[[#This Row],[Size of land (m2)]]*Table1[[#This Row],[Land Unit Rate ($/m2)]]</f>
        <v>0</v>
      </c>
      <c r="N1454" s="261">
        <v>2021</v>
      </c>
      <c r="O1454" s="219">
        <f>ROUND(IF(Table1[[#This Row],[Valuation Year]]=2016,(Table1[[#This Row],[Total Construction Cost ($)]]+Table1[[#This Row],[Land Value]])*('General Input Sheet'!$G$38/'General Input Sheet'!$G$43),Table1[[#This Row],[Total Construction Cost ($)]]+Table1[[#This Row],[Land Value]]),0)</f>
        <v>49862</v>
      </c>
      <c r="P1454" s="139" t="str" cm="1">
        <f t="array" ref="P1454">_xlfn.IFS(Table1[[#This Row],[Asset Class]]&lt;&gt;"Local","y",P$11=$E1454,"y",Table1[[#This Row],[Asset Class]]="Local","")</f>
        <v/>
      </c>
      <c r="Q1454" s="99" t="str" cm="1">
        <f t="array" ref="Q1454">_xlfn.IFS(Table1[[#This Row],[Asset Class]]&lt;&gt;"Local","y",Q$11=$E1454,"y",Table1[[#This Row],[Asset Class]]="Local","")</f>
        <v/>
      </c>
      <c r="R1454" s="99" t="str" cm="1">
        <f t="array" ref="R1454">_xlfn.IFS(Table1[[#This Row],[Asset Class]]&lt;&gt;"Local","y",R$11=$E1454,"y",Table1[[#This Row],[Asset Class]]="Local","")</f>
        <v>y</v>
      </c>
      <c r="S1454" s="358" t="str" cm="1">
        <f t="array" ref="S1454">_xlfn.IFS(Table1[[#This Row],[Asset Class]]&lt;&gt;"Local","y",S$11=$E1454,"y",Table1[[#This Row],[Asset Class]]="Local","")</f>
        <v/>
      </c>
      <c r="U1454" s="109" t="str">
        <f>IF(Table1[[#This Row],[Asset Class]]&lt;&gt;"Local",0.25,IF(P1454="y",1,""))</f>
        <v/>
      </c>
      <c r="V1454" s="435" t="str">
        <f>IF(Table1[[#This Row],[Asset Class]]&lt;&gt;"Local",0.25,IF(Q1454="y",1,""))</f>
        <v/>
      </c>
      <c r="W1454" s="435">
        <f>IF(Table1[[#This Row],[Asset Class]]&lt;&gt;"Local",0.25,IF(R1454="y",1,""))</f>
        <v>1</v>
      </c>
      <c r="X1454" s="435" t="str">
        <f>IF(Table1[[#This Row],[Asset Class]]&lt;&gt;"Local",0.25,IF(S1454="y",1,""))</f>
        <v/>
      </c>
      <c r="Y1454" s="109">
        <f t="shared" si="133"/>
        <v>1</v>
      </c>
      <c r="AA1454" s="274" t="str">
        <f t="shared" si="134"/>
        <v/>
      </c>
      <c r="AB1454" s="275" t="str">
        <f t="shared" si="135"/>
        <v/>
      </c>
      <c r="AC1454" s="275">
        <f t="shared" si="136"/>
        <v>49862</v>
      </c>
      <c r="AD1454" s="275" t="str">
        <f t="shared" si="137"/>
        <v/>
      </c>
      <c r="AE1454" s="276">
        <f t="shared" si="138"/>
        <v>49862</v>
      </c>
    </row>
    <row r="1455" spans="2:31">
      <c r="B1455" s="227" t="s">
        <v>2493</v>
      </c>
      <c r="C1455" s="228" t="s">
        <v>2494</v>
      </c>
      <c r="D1455" s="228" t="s">
        <v>110</v>
      </c>
      <c r="E1455" s="228" t="s">
        <v>113</v>
      </c>
      <c r="F1455" s="258" t="s">
        <v>102</v>
      </c>
      <c r="G1455" s="374">
        <v>0.5</v>
      </c>
      <c r="H1455" s="377">
        <v>6841.5315005392449</v>
      </c>
      <c r="I1455" s="382">
        <v>77.371645491830151</v>
      </c>
      <c r="J1455" s="349">
        <f>Table1[[#This Row],[Embellishment Area (m2)]]*Table1[[#This Row],[Construction Unit Rate ($/m)]]*Table1[[#This Row],[Embellishment Area Factor]]</f>
        <v>264670.27494045562</v>
      </c>
      <c r="K1455" s="263">
        <v>13683.06300107849</v>
      </c>
      <c r="L1455" s="354">
        <v>51.919695325664051</v>
      </c>
      <c r="M1455" s="101">
        <f>Table1[[#This Row],[Size of land (m2)]]*Table1[[#This Row],[Land Unit Rate ($/m2)]]</f>
        <v>710420.46213786164</v>
      </c>
      <c r="N1455" s="261">
        <v>2021</v>
      </c>
      <c r="O1455" s="219">
        <f>ROUND(IF(Table1[[#This Row],[Valuation Year]]=2016,(Table1[[#This Row],[Total Construction Cost ($)]]+Table1[[#This Row],[Land Value]])*('General Input Sheet'!$G$38/'General Input Sheet'!$G$43),Table1[[#This Row],[Total Construction Cost ($)]]+Table1[[#This Row],[Land Value]]),0)</f>
        <v>975091</v>
      </c>
      <c r="P1455" s="139" t="str" cm="1">
        <f t="array" ref="P1455">_xlfn.IFS(Table1[[#This Row],[Asset Class]]&lt;&gt;"Local","y",P$11=$E1455,"y",Table1[[#This Row],[Asset Class]]="Local","")</f>
        <v/>
      </c>
      <c r="Q1455" s="99" t="str" cm="1">
        <f t="array" ref="Q1455">_xlfn.IFS(Table1[[#This Row],[Asset Class]]&lt;&gt;"Local","y",Q$11=$E1455,"y",Table1[[#This Row],[Asset Class]]="Local","")</f>
        <v/>
      </c>
      <c r="R1455" s="99" t="str" cm="1">
        <f t="array" ref="R1455">_xlfn.IFS(Table1[[#This Row],[Asset Class]]&lt;&gt;"Local","y",R$11=$E1455,"y",Table1[[#This Row],[Asset Class]]="Local","")</f>
        <v/>
      </c>
      <c r="S1455" s="358" t="str" cm="1">
        <f t="array" ref="S1455">_xlfn.IFS(Table1[[#This Row],[Asset Class]]&lt;&gt;"Local","y",S$11=$E1455,"y",Table1[[#This Row],[Asset Class]]="Local","")</f>
        <v>y</v>
      </c>
      <c r="U1455" s="109" t="str">
        <f>IF(Table1[[#This Row],[Asset Class]]&lt;&gt;"Local",0.25,IF(P1455="y",1,""))</f>
        <v/>
      </c>
      <c r="V1455" s="435" t="str">
        <f>IF(Table1[[#This Row],[Asset Class]]&lt;&gt;"Local",0.25,IF(Q1455="y",1,""))</f>
        <v/>
      </c>
      <c r="W1455" s="435" t="str">
        <f>IF(Table1[[#This Row],[Asset Class]]&lt;&gt;"Local",0.25,IF(R1455="y",1,""))</f>
        <v/>
      </c>
      <c r="X1455" s="435">
        <f>IF(Table1[[#This Row],[Asset Class]]&lt;&gt;"Local",0.25,IF(S1455="y",1,""))</f>
        <v>1</v>
      </c>
      <c r="Y1455" s="109">
        <f t="shared" si="133"/>
        <v>1</v>
      </c>
      <c r="AA1455" s="274" t="str">
        <f t="shared" si="134"/>
        <v/>
      </c>
      <c r="AB1455" s="275" t="str">
        <f t="shared" si="135"/>
        <v/>
      </c>
      <c r="AC1455" s="275" t="str">
        <f t="shared" si="136"/>
        <v/>
      </c>
      <c r="AD1455" s="275">
        <f t="shared" si="137"/>
        <v>975091</v>
      </c>
      <c r="AE1455" s="276">
        <f t="shared" si="138"/>
        <v>975091</v>
      </c>
    </row>
    <row r="1456" spans="2:31">
      <c r="B1456" s="227" t="s">
        <v>2495</v>
      </c>
      <c r="C1456" s="228" t="s">
        <v>2496</v>
      </c>
      <c r="D1456" s="228" t="s">
        <v>105</v>
      </c>
      <c r="E1456" s="228" t="s">
        <v>101</v>
      </c>
      <c r="F1456" s="258" t="s">
        <v>135</v>
      </c>
      <c r="G1456" s="374">
        <v>0.5</v>
      </c>
      <c r="H1456" s="377">
        <v>23591.278507389994</v>
      </c>
      <c r="I1456" s="382">
        <v>452.87898632773505</v>
      </c>
      <c r="J1456" s="349">
        <f>Table1[[#This Row],[Embellishment Area (m2)]]*Table1[[#This Row],[Construction Unit Rate ($/m)]]*Table1[[#This Row],[Embellishment Area Factor]]</f>
        <v>5341997.1483010314</v>
      </c>
      <c r="K1456" s="263">
        <v>0</v>
      </c>
      <c r="L1456" s="354">
        <v>140.14546069071523</v>
      </c>
      <c r="M1456" s="101">
        <f>Table1[[#This Row],[Size of land (m2)]]*Table1[[#This Row],[Land Unit Rate ($/m2)]]</f>
        <v>0</v>
      </c>
      <c r="N1456" s="261">
        <v>2021</v>
      </c>
      <c r="O1456" s="219">
        <f>ROUND(IF(Table1[[#This Row],[Valuation Year]]=2016,(Table1[[#This Row],[Total Construction Cost ($)]]+Table1[[#This Row],[Land Value]])*('General Input Sheet'!$G$38/'General Input Sheet'!$G$43),Table1[[#This Row],[Total Construction Cost ($)]]+Table1[[#This Row],[Land Value]]),0)</f>
        <v>5341997</v>
      </c>
      <c r="P1456" s="139" t="str" cm="1">
        <f t="array" ref="P1456">_xlfn.IFS(Table1[[#This Row],[Asset Class]]&lt;&gt;"Local","y",P$11=$E1456,"y",Table1[[#This Row],[Asset Class]]="Local","")</f>
        <v>y</v>
      </c>
      <c r="Q1456" s="99" t="str" cm="1">
        <f t="array" ref="Q1456">_xlfn.IFS(Table1[[#This Row],[Asset Class]]&lt;&gt;"Local","y",Q$11=$E1456,"y",Table1[[#This Row],[Asset Class]]="Local","")</f>
        <v>y</v>
      </c>
      <c r="R1456" s="99" t="str" cm="1">
        <f t="array" ref="R1456">_xlfn.IFS(Table1[[#This Row],[Asset Class]]&lt;&gt;"Local","y",R$11=$E1456,"y",Table1[[#This Row],[Asset Class]]="Local","")</f>
        <v>y</v>
      </c>
      <c r="S1456" s="358" t="str" cm="1">
        <f t="array" ref="S1456">_xlfn.IFS(Table1[[#This Row],[Asset Class]]&lt;&gt;"Local","y",S$11=$E1456,"y",Table1[[#This Row],[Asset Class]]="Local","")</f>
        <v>y</v>
      </c>
      <c r="U1456" s="109">
        <f>IF(Table1[[#This Row],[Asset Class]]&lt;&gt;"Local",0.25,IF(P1456="y",1,""))</f>
        <v>0.25</v>
      </c>
      <c r="V1456" s="435">
        <f>IF(Table1[[#This Row],[Asset Class]]&lt;&gt;"Local",0.25,IF(Q1456="y",1,""))</f>
        <v>0.25</v>
      </c>
      <c r="W1456" s="435">
        <f>IF(Table1[[#This Row],[Asset Class]]&lt;&gt;"Local",0.25,IF(R1456="y",1,""))</f>
        <v>0.25</v>
      </c>
      <c r="X1456" s="435">
        <f>IF(Table1[[#This Row],[Asset Class]]&lt;&gt;"Local",0.25,IF(S1456="y",1,""))</f>
        <v>0.25</v>
      </c>
      <c r="Y1456" s="109">
        <f t="shared" si="133"/>
        <v>1</v>
      </c>
      <c r="AA1456" s="274">
        <f t="shared" si="134"/>
        <v>1335499.25</v>
      </c>
      <c r="AB1456" s="275">
        <f t="shared" si="135"/>
        <v>1335499.25</v>
      </c>
      <c r="AC1456" s="275">
        <f t="shared" si="136"/>
        <v>1335499.25</v>
      </c>
      <c r="AD1456" s="275">
        <f t="shared" si="137"/>
        <v>1335499.25</v>
      </c>
      <c r="AE1456" s="276">
        <f t="shared" si="138"/>
        <v>5341997</v>
      </c>
    </row>
    <row r="1457" spans="2:31">
      <c r="B1457" s="227" t="s">
        <v>2497</v>
      </c>
      <c r="C1457" s="228" t="s">
        <v>2498</v>
      </c>
      <c r="D1457" s="228" t="s">
        <v>110</v>
      </c>
      <c r="E1457" s="228" t="s">
        <v>113</v>
      </c>
      <c r="F1457" s="258" t="s">
        <v>135</v>
      </c>
      <c r="G1457" s="374">
        <v>0.5</v>
      </c>
      <c r="H1457" s="377">
        <v>4370.9024958416039</v>
      </c>
      <c r="I1457" s="382">
        <v>77.371645491830151</v>
      </c>
      <c r="J1457" s="349">
        <f>Table1[[#This Row],[Embellishment Area (m2)]]*Table1[[#This Row],[Construction Unit Rate ($/m)]]*Table1[[#This Row],[Embellishment Area Factor]]</f>
        <v>169091.95919380611</v>
      </c>
      <c r="K1457" s="263">
        <v>0</v>
      </c>
      <c r="L1457" s="354">
        <v>51.919695325664051</v>
      </c>
      <c r="M1457" s="101">
        <f>Table1[[#This Row],[Size of land (m2)]]*Table1[[#This Row],[Land Unit Rate ($/m2)]]</f>
        <v>0</v>
      </c>
      <c r="N1457" s="261">
        <v>2021</v>
      </c>
      <c r="O1457" s="219">
        <f>ROUND(IF(Table1[[#This Row],[Valuation Year]]=2016,(Table1[[#This Row],[Total Construction Cost ($)]]+Table1[[#This Row],[Land Value]])*('General Input Sheet'!$G$38/'General Input Sheet'!$G$43),Table1[[#This Row],[Total Construction Cost ($)]]+Table1[[#This Row],[Land Value]]),0)</f>
        <v>169092</v>
      </c>
      <c r="P1457" s="139" t="str" cm="1">
        <f t="array" ref="P1457">_xlfn.IFS(Table1[[#This Row],[Asset Class]]&lt;&gt;"Local","y",P$11=$E1457,"y",Table1[[#This Row],[Asset Class]]="Local","")</f>
        <v/>
      </c>
      <c r="Q1457" s="99" t="str" cm="1">
        <f t="array" ref="Q1457">_xlfn.IFS(Table1[[#This Row],[Asset Class]]&lt;&gt;"Local","y",Q$11=$E1457,"y",Table1[[#This Row],[Asset Class]]="Local","")</f>
        <v/>
      </c>
      <c r="R1457" s="99" t="str" cm="1">
        <f t="array" ref="R1457">_xlfn.IFS(Table1[[#This Row],[Asset Class]]&lt;&gt;"Local","y",R$11=$E1457,"y",Table1[[#This Row],[Asset Class]]="Local","")</f>
        <v/>
      </c>
      <c r="S1457" s="358" t="str" cm="1">
        <f t="array" ref="S1457">_xlfn.IFS(Table1[[#This Row],[Asset Class]]&lt;&gt;"Local","y",S$11=$E1457,"y",Table1[[#This Row],[Asset Class]]="Local","")</f>
        <v>y</v>
      </c>
      <c r="U1457" s="109" t="str">
        <f>IF(Table1[[#This Row],[Asset Class]]&lt;&gt;"Local",0.25,IF(P1457="y",1,""))</f>
        <v/>
      </c>
      <c r="V1457" s="435" t="str">
        <f>IF(Table1[[#This Row],[Asset Class]]&lt;&gt;"Local",0.25,IF(Q1457="y",1,""))</f>
        <v/>
      </c>
      <c r="W1457" s="435" t="str">
        <f>IF(Table1[[#This Row],[Asset Class]]&lt;&gt;"Local",0.25,IF(R1457="y",1,""))</f>
        <v/>
      </c>
      <c r="X1457" s="435">
        <f>IF(Table1[[#This Row],[Asset Class]]&lt;&gt;"Local",0.25,IF(S1457="y",1,""))</f>
        <v>1</v>
      </c>
      <c r="Y1457" s="109">
        <f t="shared" si="133"/>
        <v>1</v>
      </c>
      <c r="AA1457" s="274" t="str">
        <f t="shared" si="134"/>
        <v/>
      </c>
      <c r="AB1457" s="275" t="str">
        <f t="shared" si="135"/>
        <v/>
      </c>
      <c r="AC1457" s="275" t="str">
        <f t="shared" si="136"/>
        <v/>
      </c>
      <c r="AD1457" s="275">
        <f t="shared" si="137"/>
        <v>169092</v>
      </c>
      <c r="AE1457" s="276">
        <f t="shared" si="138"/>
        <v>169092</v>
      </c>
    </row>
    <row r="1458" spans="2:31">
      <c r="B1458" s="227" t="s">
        <v>2499</v>
      </c>
      <c r="C1458" s="228" t="s">
        <v>2500</v>
      </c>
      <c r="D1458" s="228" t="s">
        <v>110</v>
      </c>
      <c r="E1458" s="228" t="s">
        <v>113</v>
      </c>
      <c r="F1458" s="258" t="s">
        <v>102</v>
      </c>
      <c r="G1458" s="374">
        <v>0.5</v>
      </c>
      <c r="H1458" s="377">
        <v>2485.0490178162372</v>
      </c>
      <c r="I1458" s="382">
        <v>77.371645491830151</v>
      </c>
      <c r="J1458" s="349">
        <f>Table1[[#This Row],[Embellishment Area (m2)]]*Table1[[#This Row],[Construction Unit Rate ($/m)]]*Table1[[#This Row],[Embellishment Area Factor]]</f>
        <v>96136.165818149311</v>
      </c>
      <c r="K1458" s="263">
        <v>0</v>
      </c>
      <c r="L1458" s="354">
        <v>51.919695325664051</v>
      </c>
      <c r="M1458" s="101">
        <f>Table1[[#This Row],[Size of land (m2)]]*Table1[[#This Row],[Land Unit Rate ($/m2)]]</f>
        <v>0</v>
      </c>
      <c r="N1458" s="261">
        <v>2021</v>
      </c>
      <c r="O1458" s="219">
        <f>ROUND(IF(Table1[[#This Row],[Valuation Year]]=2016,(Table1[[#This Row],[Total Construction Cost ($)]]+Table1[[#This Row],[Land Value]])*('General Input Sheet'!$G$38/'General Input Sheet'!$G$43),Table1[[#This Row],[Total Construction Cost ($)]]+Table1[[#This Row],[Land Value]]),0)</f>
        <v>96136</v>
      </c>
      <c r="P1458" s="139" t="str" cm="1">
        <f t="array" ref="P1458">_xlfn.IFS(Table1[[#This Row],[Asset Class]]&lt;&gt;"Local","y",P$11=$E1458,"y",Table1[[#This Row],[Asset Class]]="Local","")</f>
        <v/>
      </c>
      <c r="Q1458" s="99" t="str" cm="1">
        <f t="array" ref="Q1458">_xlfn.IFS(Table1[[#This Row],[Asset Class]]&lt;&gt;"Local","y",Q$11=$E1458,"y",Table1[[#This Row],[Asset Class]]="Local","")</f>
        <v/>
      </c>
      <c r="R1458" s="99" t="str" cm="1">
        <f t="array" ref="R1458">_xlfn.IFS(Table1[[#This Row],[Asset Class]]&lt;&gt;"Local","y",R$11=$E1458,"y",Table1[[#This Row],[Asset Class]]="Local","")</f>
        <v/>
      </c>
      <c r="S1458" s="358" t="str" cm="1">
        <f t="array" ref="S1458">_xlfn.IFS(Table1[[#This Row],[Asset Class]]&lt;&gt;"Local","y",S$11=$E1458,"y",Table1[[#This Row],[Asset Class]]="Local","")</f>
        <v>y</v>
      </c>
      <c r="U1458" s="109" t="str">
        <f>IF(Table1[[#This Row],[Asset Class]]&lt;&gt;"Local",0.25,IF(P1458="y",1,""))</f>
        <v/>
      </c>
      <c r="V1458" s="435" t="str">
        <f>IF(Table1[[#This Row],[Asset Class]]&lt;&gt;"Local",0.25,IF(Q1458="y",1,""))</f>
        <v/>
      </c>
      <c r="W1458" s="435" t="str">
        <f>IF(Table1[[#This Row],[Asset Class]]&lt;&gt;"Local",0.25,IF(R1458="y",1,""))</f>
        <v/>
      </c>
      <c r="X1458" s="435">
        <f>IF(Table1[[#This Row],[Asset Class]]&lt;&gt;"Local",0.25,IF(S1458="y",1,""))</f>
        <v>1</v>
      </c>
      <c r="Y1458" s="109">
        <f t="shared" si="133"/>
        <v>1</v>
      </c>
      <c r="AA1458" s="274" t="str">
        <f t="shared" si="134"/>
        <v/>
      </c>
      <c r="AB1458" s="275" t="str">
        <f t="shared" si="135"/>
        <v/>
      </c>
      <c r="AC1458" s="275" t="str">
        <f t="shared" si="136"/>
        <v/>
      </c>
      <c r="AD1458" s="275">
        <f t="shared" si="137"/>
        <v>96136</v>
      </c>
      <c r="AE1458" s="276">
        <f t="shared" si="138"/>
        <v>96136</v>
      </c>
    </row>
    <row r="1459" spans="2:31">
      <c r="B1459" s="227" t="s">
        <v>2501</v>
      </c>
      <c r="C1459" s="228" t="s">
        <v>2502</v>
      </c>
      <c r="D1459" s="228" t="s">
        <v>110</v>
      </c>
      <c r="E1459" s="228" t="s">
        <v>113</v>
      </c>
      <c r="F1459" s="258" t="s">
        <v>102</v>
      </c>
      <c r="G1459" s="374">
        <v>0.5</v>
      </c>
      <c r="H1459" s="377">
        <v>1078.7700921474941</v>
      </c>
      <c r="I1459" s="382">
        <v>77.371645491830151</v>
      </c>
      <c r="J1459" s="349">
        <f>Table1[[#This Row],[Embellishment Area (m2)]]*Table1[[#This Row],[Construction Unit Rate ($/m)]]*Table1[[#This Row],[Embellishment Area Factor]]</f>
        <v>41733.108568412426</v>
      </c>
      <c r="K1459" s="263">
        <v>0</v>
      </c>
      <c r="L1459" s="354">
        <v>51.919695325664051</v>
      </c>
      <c r="M1459" s="101">
        <f>Table1[[#This Row],[Size of land (m2)]]*Table1[[#This Row],[Land Unit Rate ($/m2)]]</f>
        <v>0</v>
      </c>
      <c r="N1459" s="261">
        <v>2021</v>
      </c>
      <c r="O1459" s="219">
        <f>ROUND(IF(Table1[[#This Row],[Valuation Year]]=2016,(Table1[[#This Row],[Total Construction Cost ($)]]+Table1[[#This Row],[Land Value]])*('General Input Sheet'!$G$38/'General Input Sheet'!$G$43),Table1[[#This Row],[Total Construction Cost ($)]]+Table1[[#This Row],[Land Value]]),0)</f>
        <v>41733</v>
      </c>
      <c r="P1459" s="139" t="str" cm="1">
        <f t="array" ref="P1459">_xlfn.IFS(Table1[[#This Row],[Asset Class]]&lt;&gt;"Local","y",P$11=$E1459,"y",Table1[[#This Row],[Asset Class]]="Local","")</f>
        <v/>
      </c>
      <c r="Q1459" s="99" t="str" cm="1">
        <f t="array" ref="Q1459">_xlfn.IFS(Table1[[#This Row],[Asset Class]]&lt;&gt;"Local","y",Q$11=$E1459,"y",Table1[[#This Row],[Asset Class]]="Local","")</f>
        <v/>
      </c>
      <c r="R1459" s="99" t="str" cm="1">
        <f t="array" ref="R1459">_xlfn.IFS(Table1[[#This Row],[Asset Class]]&lt;&gt;"Local","y",R$11=$E1459,"y",Table1[[#This Row],[Asset Class]]="Local","")</f>
        <v/>
      </c>
      <c r="S1459" s="358" t="str" cm="1">
        <f t="array" ref="S1459">_xlfn.IFS(Table1[[#This Row],[Asset Class]]&lt;&gt;"Local","y",S$11=$E1459,"y",Table1[[#This Row],[Asset Class]]="Local","")</f>
        <v>y</v>
      </c>
      <c r="U1459" s="109" t="str">
        <f>IF(Table1[[#This Row],[Asset Class]]&lt;&gt;"Local",0.25,IF(P1459="y",1,""))</f>
        <v/>
      </c>
      <c r="V1459" s="435" t="str">
        <f>IF(Table1[[#This Row],[Asset Class]]&lt;&gt;"Local",0.25,IF(Q1459="y",1,""))</f>
        <v/>
      </c>
      <c r="W1459" s="435" t="str">
        <f>IF(Table1[[#This Row],[Asset Class]]&lt;&gt;"Local",0.25,IF(R1459="y",1,""))</f>
        <v/>
      </c>
      <c r="X1459" s="435">
        <f>IF(Table1[[#This Row],[Asset Class]]&lt;&gt;"Local",0.25,IF(S1459="y",1,""))</f>
        <v>1</v>
      </c>
      <c r="Y1459" s="109">
        <f t="shared" si="133"/>
        <v>1</v>
      </c>
      <c r="AA1459" s="274" t="str">
        <f t="shared" si="134"/>
        <v/>
      </c>
      <c r="AB1459" s="275" t="str">
        <f t="shared" si="135"/>
        <v/>
      </c>
      <c r="AC1459" s="275" t="str">
        <f t="shared" si="136"/>
        <v/>
      </c>
      <c r="AD1459" s="275">
        <f t="shared" si="137"/>
        <v>41733</v>
      </c>
      <c r="AE1459" s="276">
        <f t="shared" si="138"/>
        <v>41733</v>
      </c>
    </row>
    <row r="1460" spans="2:31">
      <c r="B1460" s="227" t="s">
        <v>2503</v>
      </c>
      <c r="C1460" s="228" t="s">
        <v>2504</v>
      </c>
      <c r="D1460" s="228" t="s">
        <v>110</v>
      </c>
      <c r="E1460" s="228" t="s">
        <v>106</v>
      </c>
      <c r="F1460" s="258" t="s">
        <v>107</v>
      </c>
      <c r="G1460" s="374">
        <v>0.5</v>
      </c>
      <c r="H1460" s="377">
        <v>25106.807994875195</v>
      </c>
      <c r="I1460" s="382">
        <v>111.62041035606889</v>
      </c>
      <c r="J1460" s="349">
        <f>Table1[[#This Row],[Embellishment Area (m2)]]*Table1[[#This Row],[Construction Unit Rate ($/m)]]*Table1[[#This Row],[Embellishment Area Factor]]</f>
        <v>1401216.1055595002</v>
      </c>
      <c r="K1460" s="263">
        <v>0</v>
      </c>
      <c r="L1460" s="354">
        <v>66.125722619436161</v>
      </c>
      <c r="M1460" s="101">
        <f>Table1[[#This Row],[Size of land (m2)]]*Table1[[#This Row],[Land Unit Rate ($/m2)]]</f>
        <v>0</v>
      </c>
      <c r="N1460" s="261">
        <v>2021</v>
      </c>
      <c r="O1460" s="219">
        <f>ROUND(IF(Table1[[#This Row],[Valuation Year]]=2016,(Table1[[#This Row],[Total Construction Cost ($)]]+Table1[[#This Row],[Land Value]])*('General Input Sheet'!$G$38/'General Input Sheet'!$G$43),Table1[[#This Row],[Total Construction Cost ($)]]+Table1[[#This Row],[Land Value]]),0)</f>
        <v>1401216</v>
      </c>
      <c r="P1460" s="139" t="str" cm="1">
        <f t="array" ref="P1460">_xlfn.IFS(Table1[[#This Row],[Asset Class]]&lt;&gt;"Local","y",P$11=$E1460,"y",Table1[[#This Row],[Asset Class]]="Local","")</f>
        <v>y</v>
      </c>
      <c r="Q1460" s="99" t="str" cm="1">
        <f t="array" ref="Q1460">_xlfn.IFS(Table1[[#This Row],[Asset Class]]&lt;&gt;"Local","y",Q$11=$E1460,"y",Table1[[#This Row],[Asset Class]]="Local","")</f>
        <v/>
      </c>
      <c r="R1460" s="99" t="str" cm="1">
        <f t="array" ref="R1460">_xlfn.IFS(Table1[[#This Row],[Asset Class]]&lt;&gt;"Local","y",R$11=$E1460,"y",Table1[[#This Row],[Asset Class]]="Local","")</f>
        <v/>
      </c>
      <c r="S1460" s="358" t="str" cm="1">
        <f t="array" ref="S1460">_xlfn.IFS(Table1[[#This Row],[Asset Class]]&lt;&gt;"Local","y",S$11=$E1460,"y",Table1[[#This Row],[Asset Class]]="Local","")</f>
        <v/>
      </c>
      <c r="U1460" s="109">
        <f>IF(Table1[[#This Row],[Asset Class]]&lt;&gt;"Local",0.25,IF(P1460="y",1,""))</f>
        <v>1</v>
      </c>
      <c r="V1460" s="435" t="str">
        <f>IF(Table1[[#This Row],[Asset Class]]&lt;&gt;"Local",0.25,IF(Q1460="y",1,""))</f>
        <v/>
      </c>
      <c r="W1460" s="435" t="str">
        <f>IF(Table1[[#This Row],[Asset Class]]&lt;&gt;"Local",0.25,IF(R1460="y",1,""))</f>
        <v/>
      </c>
      <c r="X1460" s="435" t="str">
        <f>IF(Table1[[#This Row],[Asset Class]]&lt;&gt;"Local",0.25,IF(S1460="y",1,""))</f>
        <v/>
      </c>
      <c r="Y1460" s="109">
        <f t="shared" si="133"/>
        <v>1</v>
      </c>
      <c r="AA1460" s="274">
        <f t="shared" si="134"/>
        <v>1401216</v>
      </c>
      <c r="AB1460" s="275" t="str">
        <f t="shared" si="135"/>
        <v/>
      </c>
      <c r="AC1460" s="275" t="str">
        <f t="shared" si="136"/>
        <v/>
      </c>
      <c r="AD1460" s="275" t="str">
        <f t="shared" si="137"/>
        <v/>
      </c>
      <c r="AE1460" s="276">
        <f t="shared" si="138"/>
        <v>1401216</v>
      </c>
    </row>
    <row r="1461" spans="2:31">
      <c r="B1461" s="227" t="s">
        <v>2505</v>
      </c>
      <c r="C1461" s="228" t="s">
        <v>2506</v>
      </c>
      <c r="D1461" s="228" t="s">
        <v>110</v>
      </c>
      <c r="E1461" s="228" t="s">
        <v>101</v>
      </c>
      <c r="F1461" s="258" t="s">
        <v>102</v>
      </c>
      <c r="G1461" s="374">
        <v>0.5</v>
      </c>
      <c r="H1461" s="377">
        <v>2853.8682584118437</v>
      </c>
      <c r="I1461" s="382">
        <v>143.96305955739601</v>
      </c>
      <c r="J1461" s="349">
        <f>Table1[[#This Row],[Embellishment Area (m2)]]*Table1[[#This Row],[Construction Unit Rate ($/m)]]*Table1[[#This Row],[Embellishment Area Factor]]</f>
        <v>205425.80302735313</v>
      </c>
      <c r="K1461" s="263">
        <v>0</v>
      </c>
      <c r="L1461" s="354">
        <v>39.027494808321961</v>
      </c>
      <c r="M1461" s="101">
        <f>Table1[[#This Row],[Size of land (m2)]]*Table1[[#This Row],[Land Unit Rate ($/m2)]]</f>
        <v>0</v>
      </c>
      <c r="N1461" s="261">
        <v>2021</v>
      </c>
      <c r="O1461" s="219">
        <f>ROUND(IF(Table1[[#This Row],[Valuation Year]]=2016,(Table1[[#This Row],[Total Construction Cost ($)]]+Table1[[#This Row],[Land Value]])*('General Input Sheet'!$G$38/'General Input Sheet'!$G$43),Table1[[#This Row],[Total Construction Cost ($)]]+Table1[[#This Row],[Land Value]]),0)</f>
        <v>205426</v>
      </c>
      <c r="P1461" s="139" t="str" cm="1">
        <f t="array" ref="P1461">_xlfn.IFS(Table1[[#This Row],[Asset Class]]&lt;&gt;"Local","y",P$11=$E1461,"y",Table1[[#This Row],[Asset Class]]="Local","")</f>
        <v/>
      </c>
      <c r="Q1461" s="99" t="str" cm="1">
        <f t="array" ref="Q1461">_xlfn.IFS(Table1[[#This Row],[Asset Class]]&lt;&gt;"Local","y",Q$11=$E1461,"y",Table1[[#This Row],[Asset Class]]="Local","")</f>
        <v/>
      </c>
      <c r="R1461" s="99" t="str" cm="1">
        <f t="array" ref="R1461">_xlfn.IFS(Table1[[#This Row],[Asset Class]]&lt;&gt;"Local","y",R$11=$E1461,"y",Table1[[#This Row],[Asset Class]]="Local","")</f>
        <v>y</v>
      </c>
      <c r="S1461" s="358" t="str" cm="1">
        <f t="array" ref="S1461">_xlfn.IFS(Table1[[#This Row],[Asset Class]]&lt;&gt;"Local","y",S$11=$E1461,"y",Table1[[#This Row],[Asset Class]]="Local","")</f>
        <v/>
      </c>
      <c r="U1461" s="109" t="str">
        <f>IF(Table1[[#This Row],[Asset Class]]&lt;&gt;"Local",0.25,IF(P1461="y",1,""))</f>
        <v/>
      </c>
      <c r="V1461" s="435" t="str">
        <f>IF(Table1[[#This Row],[Asset Class]]&lt;&gt;"Local",0.25,IF(Q1461="y",1,""))</f>
        <v/>
      </c>
      <c r="W1461" s="435">
        <f>IF(Table1[[#This Row],[Asset Class]]&lt;&gt;"Local",0.25,IF(R1461="y",1,""))</f>
        <v>1</v>
      </c>
      <c r="X1461" s="435" t="str">
        <f>IF(Table1[[#This Row],[Asset Class]]&lt;&gt;"Local",0.25,IF(S1461="y",1,""))</f>
        <v/>
      </c>
      <c r="Y1461" s="109">
        <f t="shared" si="133"/>
        <v>1</v>
      </c>
      <c r="AA1461" s="274" t="str">
        <f t="shared" si="134"/>
        <v/>
      </c>
      <c r="AB1461" s="275" t="str">
        <f t="shared" si="135"/>
        <v/>
      </c>
      <c r="AC1461" s="275">
        <f t="shared" si="136"/>
        <v>205426</v>
      </c>
      <c r="AD1461" s="275" t="str">
        <f t="shared" si="137"/>
        <v/>
      </c>
      <c r="AE1461" s="276">
        <f t="shared" si="138"/>
        <v>205426</v>
      </c>
    </row>
    <row r="1462" spans="2:31">
      <c r="B1462" s="227" t="s">
        <v>2507</v>
      </c>
      <c r="C1462" s="228" t="s">
        <v>2508</v>
      </c>
      <c r="D1462" s="228" t="s">
        <v>110</v>
      </c>
      <c r="E1462" s="228" t="s">
        <v>142</v>
      </c>
      <c r="F1462" s="258" t="s">
        <v>102</v>
      </c>
      <c r="G1462" s="374">
        <v>0.5</v>
      </c>
      <c r="H1462" s="377">
        <v>10135.71982660102</v>
      </c>
      <c r="I1462" s="382">
        <v>115.6419902144599</v>
      </c>
      <c r="J1462" s="349">
        <f>Table1[[#This Row],[Embellishment Area (m2)]]*Table1[[#This Row],[Construction Unit Rate ($/m)]]*Table1[[#This Row],[Embellishment Area Factor]]</f>
        <v>586057.40650215116</v>
      </c>
      <c r="K1462" s="263">
        <v>0</v>
      </c>
      <c r="L1462" s="354">
        <v>85.331826959272703</v>
      </c>
      <c r="M1462" s="101">
        <f>Table1[[#This Row],[Size of land (m2)]]*Table1[[#This Row],[Land Unit Rate ($/m2)]]</f>
        <v>0</v>
      </c>
      <c r="N1462" s="261">
        <v>2021</v>
      </c>
      <c r="O1462" s="219">
        <f>ROUND(IF(Table1[[#This Row],[Valuation Year]]=2016,(Table1[[#This Row],[Total Construction Cost ($)]]+Table1[[#This Row],[Land Value]])*('General Input Sheet'!$G$38/'General Input Sheet'!$G$43),Table1[[#This Row],[Total Construction Cost ($)]]+Table1[[#This Row],[Land Value]]),0)</f>
        <v>586057</v>
      </c>
      <c r="P1462" s="139" t="str" cm="1">
        <f t="array" ref="P1462">_xlfn.IFS(Table1[[#This Row],[Asset Class]]&lt;&gt;"Local","y",P$11=$E1462,"y",Table1[[#This Row],[Asset Class]]="Local","")</f>
        <v/>
      </c>
      <c r="Q1462" s="99" t="str" cm="1">
        <f t="array" ref="Q1462">_xlfn.IFS(Table1[[#This Row],[Asset Class]]&lt;&gt;"Local","y",Q$11=$E1462,"y",Table1[[#This Row],[Asset Class]]="Local","")</f>
        <v>y</v>
      </c>
      <c r="R1462" s="99" t="str" cm="1">
        <f t="array" ref="R1462">_xlfn.IFS(Table1[[#This Row],[Asset Class]]&lt;&gt;"Local","y",R$11=$E1462,"y",Table1[[#This Row],[Asset Class]]="Local","")</f>
        <v/>
      </c>
      <c r="S1462" s="358" t="str" cm="1">
        <f t="array" ref="S1462">_xlfn.IFS(Table1[[#This Row],[Asset Class]]&lt;&gt;"Local","y",S$11=$E1462,"y",Table1[[#This Row],[Asset Class]]="Local","")</f>
        <v/>
      </c>
      <c r="U1462" s="109" t="str">
        <f>IF(Table1[[#This Row],[Asset Class]]&lt;&gt;"Local",0.25,IF(P1462="y",1,""))</f>
        <v/>
      </c>
      <c r="V1462" s="435">
        <f>IF(Table1[[#This Row],[Asset Class]]&lt;&gt;"Local",0.25,IF(Q1462="y",1,""))</f>
        <v>1</v>
      </c>
      <c r="W1462" s="435" t="str">
        <f>IF(Table1[[#This Row],[Asset Class]]&lt;&gt;"Local",0.25,IF(R1462="y",1,""))</f>
        <v/>
      </c>
      <c r="X1462" s="435" t="str">
        <f>IF(Table1[[#This Row],[Asset Class]]&lt;&gt;"Local",0.25,IF(S1462="y",1,""))</f>
        <v/>
      </c>
      <c r="Y1462" s="109">
        <f t="shared" si="133"/>
        <v>1</v>
      </c>
      <c r="AA1462" s="274" t="str">
        <f t="shared" si="134"/>
        <v/>
      </c>
      <c r="AB1462" s="275">
        <f t="shared" si="135"/>
        <v>586057</v>
      </c>
      <c r="AC1462" s="275" t="str">
        <f t="shared" si="136"/>
        <v/>
      </c>
      <c r="AD1462" s="275" t="str">
        <f t="shared" si="137"/>
        <v/>
      </c>
      <c r="AE1462" s="276">
        <f t="shared" si="138"/>
        <v>586057</v>
      </c>
    </row>
    <row r="1463" spans="2:31">
      <c r="B1463" s="227" t="s">
        <v>2509</v>
      </c>
      <c r="C1463" s="228" t="s">
        <v>2510</v>
      </c>
      <c r="D1463" s="228" t="s">
        <v>110</v>
      </c>
      <c r="E1463" s="228" t="s">
        <v>101</v>
      </c>
      <c r="F1463" s="258" t="s">
        <v>102</v>
      </c>
      <c r="G1463" s="374">
        <v>0.5</v>
      </c>
      <c r="H1463" s="377">
        <v>6109.6100749457646</v>
      </c>
      <c r="I1463" s="382">
        <v>143.96305955739601</v>
      </c>
      <c r="J1463" s="349">
        <f>Table1[[#This Row],[Embellishment Area (m2)]]*Table1[[#This Row],[Construction Unit Rate ($/m)]]*Table1[[#This Row],[Embellishment Area Factor]]</f>
        <v>439779.0795459419</v>
      </c>
      <c r="K1463" s="263">
        <v>0</v>
      </c>
      <c r="L1463" s="354">
        <v>39.027494808321961</v>
      </c>
      <c r="M1463" s="101">
        <f>Table1[[#This Row],[Size of land (m2)]]*Table1[[#This Row],[Land Unit Rate ($/m2)]]</f>
        <v>0</v>
      </c>
      <c r="N1463" s="261">
        <v>2021</v>
      </c>
      <c r="O1463" s="219">
        <f>ROUND(IF(Table1[[#This Row],[Valuation Year]]=2016,(Table1[[#This Row],[Total Construction Cost ($)]]+Table1[[#This Row],[Land Value]])*('General Input Sheet'!$G$38/'General Input Sheet'!$G$43),Table1[[#This Row],[Total Construction Cost ($)]]+Table1[[#This Row],[Land Value]]),0)</f>
        <v>439779</v>
      </c>
      <c r="P1463" s="139" t="str" cm="1">
        <f t="array" ref="P1463">_xlfn.IFS(Table1[[#This Row],[Asset Class]]&lt;&gt;"Local","y",P$11=$E1463,"y",Table1[[#This Row],[Asset Class]]="Local","")</f>
        <v/>
      </c>
      <c r="Q1463" s="99" t="str" cm="1">
        <f t="array" ref="Q1463">_xlfn.IFS(Table1[[#This Row],[Asset Class]]&lt;&gt;"Local","y",Q$11=$E1463,"y",Table1[[#This Row],[Asset Class]]="Local","")</f>
        <v/>
      </c>
      <c r="R1463" s="99" t="str" cm="1">
        <f t="array" ref="R1463">_xlfn.IFS(Table1[[#This Row],[Asset Class]]&lt;&gt;"Local","y",R$11=$E1463,"y",Table1[[#This Row],[Asset Class]]="Local","")</f>
        <v>y</v>
      </c>
      <c r="S1463" s="358" t="str" cm="1">
        <f t="array" ref="S1463">_xlfn.IFS(Table1[[#This Row],[Asset Class]]&lt;&gt;"Local","y",S$11=$E1463,"y",Table1[[#This Row],[Asset Class]]="Local","")</f>
        <v/>
      </c>
      <c r="U1463" s="109" t="str">
        <f>IF(Table1[[#This Row],[Asset Class]]&lt;&gt;"Local",0.25,IF(P1463="y",1,""))</f>
        <v/>
      </c>
      <c r="V1463" s="435" t="str">
        <f>IF(Table1[[#This Row],[Asset Class]]&lt;&gt;"Local",0.25,IF(Q1463="y",1,""))</f>
        <v/>
      </c>
      <c r="W1463" s="435">
        <f>IF(Table1[[#This Row],[Asset Class]]&lt;&gt;"Local",0.25,IF(R1463="y",1,""))</f>
        <v>1</v>
      </c>
      <c r="X1463" s="435" t="str">
        <f>IF(Table1[[#This Row],[Asset Class]]&lt;&gt;"Local",0.25,IF(S1463="y",1,""))</f>
        <v/>
      </c>
      <c r="Y1463" s="109">
        <f t="shared" si="133"/>
        <v>1</v>
      </c>
      <c r="AA1463" s="274" t="str">
        <f t="shared" si="134"/>
        <v/>
      </c>
      <c r="AB1463" s="275" t="str">
        <f t="shared" si="135"/>
        <v/>
      </c>
      <c r="AC1463" s="275">
        <f t="shared" si="136"/>
        <v>439779</v>
      </c>
      <c r="AD1463" s="275" t="str">
        <f t="shared" si="137"/>
        <v/>
      </c>
      <c r="AE1463" s="276">
        <f t="shared" si="138"/>
        <v>439779</v>
      </c>
    </row>
    <row r="1464" spans="2:31">
      <c r="B1464" s="227" t="s">
        <v>2511</v>
      </c>
      <c r="C1464" s="228" t="s">
        <v>2512</v>
      </c>
      <c r="D1464" s="228" t="s">
        <v>110</v>
      </c>
      <c r="E1464" s="228" t="s">
        <v>101</v>
      </c>
      <c r="F1464" s="258" t="s">
        <v>107</v>
      </c>
      <c r="G1464" s="374">
        <v>0.5</v>
      </c>
      <c r="H1464" s="377">
        <v>27517.362052679491</v>
      </c>
      <c r="I1464" s="382">
        <v>143.96305955739601</v>
      </c>
      <c r="J1464" s="349">
        <f>Table1[[#This Row],[Embellishment Area (m2)]]*Table1[[#This Row],[Construction Unit Rate ($/m)]]*Table1[[#This Row],[Embellishment Area Factor]]</f>
        <v>1980741.8160261633</v>
      </c>
      <c r="K1464" s="263">
        <v>0</v>
      </c>
      <c r="L1464" s="354">
        <v>39.027494808321961</v>
      </c>
      <c r="M1464" s="101">
        <f>Table1[[#This Row],[Size of land (m2)]]*Table1[[#This Row],[Land Unit Rate ($/m2)]]</f>
        <v>0</v>
      </c>
      <c r="N1464" s="261">
        <v>2021</v>
      </c>
      <c r="O1464" s="219">
        <f>ROUND(IF(Table1[[#This Row],[Valuation Year]]=2016,(Table1[[#This Row],[Total Construction Cost ($)]]+Table1[[#This Row],[Land Value]])*('General Input Sheet'!$G$38/'General Input Sheet'!$G$43),Table1[[#This Row],[Total Construction Cost ($)]]+Table1[[#This Row],[Land Value]]),0)</f>
        <v>1980742</v>
      </c>
      <c r="P1464" s="139" t="str" cm="1">
        <f t="array" ref="P1464">_xlfn.IFS(Table1[[#This Row],[Asset Class]]&lt;&gt;"Local","y",P$11=$E1464,"y",Table1[[#This Row],[Asset Class]]="Local","")</f>
        <v/>
      </c>
      <c r="Q1464" s="99" t="str" cm="1">
        <f t="array" ref="Q1464">_xlfn.IFS(Table1[[#This Row],[Asset Class]]&lt;&gt;"Local","y",Q$11=$E1464,"y",Table1[[#This Row],[Asset Class]]="Local","")</f>
        <v/>
      </c>
      <c r="R1464" s="99" t="str" cm="1">
        <f t="array" ref="R1464">_xlfn.IFS(Table1[[#This Row],[Asset Class]]&lt;&gt;"Local","y",R$11=$E1464,"y",Table1[[#This Row],[Asset Class]]="Local","")</f>
        <v>y</v>
      </c>
      <c r="S1464" s="358" t="str" cm="1">
        <f t="array" ref="S1464">_xlfn.IFS(Table1[[#This Row],[Asset Class]]&lt;&gt;"Local","y",S$11=$E1464,"y",Table1[[#This Row],[Asset Class]]="Local","")</f>
        <v/>
      </c>
      <c r="U1464" s="109" t="str">
        <f>IF(Table1[[#This Row],[Asset Class]]&lt;&gt;"Local",0.25,IF(P1464="y",1,""))</f>
        <v/>
      </c>
      <c r="V1464" s="435" t="str">
        <f>IF(Table1[[#This Row],[Asset Class]]&lt;&gt;"Local",0.25,IF(Q1464="y",1,""))</f>
        <v/>
      </c>
      <c r="W1464" s="435">
        <f>IF(Table1[[#This Row],[Asset Class]]&lt;&gt;"Local",0.25,IF(R1464="y",1,""))</f>
        <v>1</v>
      </c>
      <c r="X1464" s="435" t="str">
        <f>IF(Table1[[#This Row],[Asset Class]]&lt;&gt;"Local",0.25,IF(S1464="y",1,""))</f>
        <v/>
      </c>
      <c r="Y1464" s="109">
        <f t="shared" si="133"/>
        <v>1</v>
      </c>
      <c r="AA1464" s="274" t="str">
        <f t="shared" si="134"/>
        <v/>
      </c>
      <c r="AB1464" s="275" t="str">
        <f t="shared" si="135"/>
        <v/>
      </c>
      <c r="AC1464" s="275">
        <f t="shared" si="136"/>
        <v>1980742</v>
      </c>
      <c r="AD1464" s="275" t="str">
        <f t="shared" si="137"/>
        <v/>
      </c>
      <c r="AE1464" s="276">
        <f t="shared" si="138"/>
        <v>1980742</v>
      </c>
    </row>
    <row r="1465" spans="2:31">
      <c r="B1465" s="227" t="s">
        <v>2513</v>
      </c>
      <c r="C1465" s="228" t="s">
        <v>2514</v>
      </c>
      <c r="D1465" s="228" t="s">
        <v>110</v>
      </c>
      <c r="E1465" s="228" t="s">
        <v>113</v>
      </c>
      <c r="F1465" s="258" t="s">
        <v>102</v>
      </c>
      <c r="G1465" s="374">
        <v>0.5</v>
      </c>
      <c r="H1465" s="377">
        <v>3354.2418860263811</v>
      </c>
      <c r="I1465" s="382">
        <v>77.371645491830151</v>
      </c>
      <c r="J1465" s="349">
        <f>Table1[[#This Row],[Embellishment Area (m2)]]*Table1[[#This Row],[Construction Unit Rate ($/m)]]*Table1[[#This Row],[Embellishment Area Factor]]</f>
        <v>129761.60704974046</v>
      </c>
      <c r="K1465" s="263">
        <v>0</v>
      </c>
      <c r="L1465" s="354">
        <v>51.919695325664051</v>
      </c>
      <c r="M1465" s="101">
        <f>Table1[[#This Row],[Size of land (m2)]]*Table1[[#This Row],[Land Unit Rate ($/m2)]]</f>
        <v>0</v>
      </c>
      <c r="N1465" s="261">
        <v>2021</v>
      </c>
      <c r="O1465" s="219">
        <f>ROUND(IF(Table1[[#This Row],[Valuation Year]]=2016,(Table1[[#This Row],[Total Construction Cost ($)]]+Table1[[#This Row],[Land Value]])*('General Input Sheet'!$G$38/'General Input Sheet'!$G$43),Table1[[#This Row],[Total Construction Cost ($)]]+Table1[[#This Row],[Land Value]]),0)</f>
        <v>129762</v>
      </c>
      <c r="P1465" s="139" t="str" cm="1">
        <f t="array" ref="P1465">_xlfn.IFS(Table1[[#This Row],[Asset Class]]&lt;&gt;"Local","y",P$11=$E1465,"y",Table1[[#This Row],[Asset Class]]="Local","")</f>
        <v/>
      </c>
      <c r="Q1465" s="99" t="str" cm="1">
        <f t="array" ref="Q1465">_xlfn.IFS(Table1[[#This Row],[Asset Class]]&lt;&gt;"Local","y",Q$11=$E1465,"y",Table1[[#This Row],[Asset Class]]="Local","")</f>
        <v/>
      </c>
      <c r="R1465" s="99" t="str" cm="1">
        <f t="array" ref="R1465">_xlfn.IFS(Table1[[#This Row],[Asset Class]]&lt;&gt;"Local","y",R$11=$E1465,"y",Table1[[#This Row],[Asset Class]]="Local","")</f>
        <v/>
      </c>
      <c r="S1465" s="358" t="str" cm="1">
        <f t="array" ref="S1465">_xlfn.IFS(Table1[[#This Row],[Asset Class]]&lt;&gt;"Local","y",S$11=$E1465,"y",Table1[[#This Row],[Asset Class]]="Local","")</f>
        <v>y</v>
      </c>
      <c r="U1465" s="109" t="str">
        <f>IF(Table1[[#This Row],[Asset Class]]&lt;&gt;"Local",0.25,IF(P1465="y",1,""))</f>
        <v/>
      </c>
      <c r="V1465" s="435" t="str">
        <f>IF(Table1[[#This Row],[Asset Class]]&lt;&gt;"Local",0.25,IF(Q1465="y",1,""))</f>
        <v/>
      </c>
      <c r="W1465" s="435" t="str">
        <f>IF(Table1[[#This Row],[Asset Class]]&lt;&gt;"Local",0.25,IF(R1465="y",1,""))</f>
        <v/>
      </c>
      <c r="X1465" s="435">
        <f>IF(Table1[[#This Row],[Asset Class]]&lt;&gt;"Local",0.25,IF(S1465="y",1,""))</f>
        <v>1</v>
      </c>
      <c r="Y1465" s="109">
        <f t="shared" si="133"/>
        <v>1</v>
      </c>
      <c r="AA1465" s="274" t="str">
        <f t="shared" si="134"/>
        <v/>
      </c>
      <c r="AB1465" s="275" t="str">
        <f t="shared" si="135"/>
        <v/>
      </c>
      <c r="AC1465" s="275" t="str">
        <f t="shared" si="136"/>
        <v/>
      </c>
      <c r="AD1465" s="275">
        <f t="shared" si="137"/>
        <v>129762</v>
      </c>
      <c r="AE1465" s="276">
        <f t="shared" si="138"/>
        <v>129762</v>
      </c>
    </row>
    <row r="1466" spans="2:31">
      <c r="B1466" s="227" t="s">
        <v>2515</v>
      </c>
      <c r="C1466" s="228" t="s">
        <v>2516</v>
      </c>
      <c r="D1466" s="228" t="s">
        <v>110</v>
      </c>
      <c r="E1466" s="228" t="s">
        <v>113</v>
      </c>
      <c r="F1466" s="258" t="s">
        <v>107</v>
      </c>
      <c r="G1466" s="374">
        <v>0.5</v>
      </c>
      <c r="H1466" s="377">
        <v>3378.4411549397878</v>
      </c>
      <c r="I1466" s="382">
        <v>77.371645491830151</v>
      </c>
      <c r="J1466" s="349">
        <f>Table1[[#This Row],[Embellishment Area (m2)]]*Table1[[#This Row],[Construction Unit Rate ($/m)]]*Table1[[#This Row],[Embellishment Area Factor]]</f>
        <v>130697.77567750524</v>
      </c>
      <c r="K1466" s="263">
        <v>0</v>
      </c>
      <c r="L1466" s="354">
        <v>51.919695325664051</v>
      </c>
      <c r="M1466" s="101">
        <f>Table1[[#This Row],[Size of land (m2)]]*Table1[[#This Row],[Land Unit Rate ($/m2)]]</f>
        <v>0</v>
      </c>
      <c r="N1466" s="261">
        <v>2021</v>
      </c>
      <c r="O1466" s="219">
        <f>ROUND(IF(Table1[[#This Row],[Valuation Year]]=2016,(Table1[[#This Row],[Total Construction Cost ($)]]+Table1[[#This Row],[Land Value]])*('General Input Sheet'!$G$38/'General Input Sheet'!$G$43),Table1[[#This Row],[Total Construction Cost ($)]]+Table1[[#This Row],[Land Value]]),0)</f>
        <v>130698</v>
      </c>
      <c r="P1466" s="139" t="str" cm="1">
        <f t="array" ref="P1466">_xlfn.IFS(Table1[[#This Row],[Asset Class]]&lt;&gt;"Local","y",P$11=$E1466,"y",Table1[[#This Row],[Asset Class]]="Local","")</f>
        <v/>
      </c>
      <c r="Q1466" s="99" t="str" cm="1">
        <f t="array" ref="Q1466">_xlfn.IFS(Table1[[#This Row],[Asset Class]]&lt;&gt;"Local","y",Q$11=$E1466,"y",Table1[[#This Row],[Asset Class]]="Local","")</f>
        <v/>
      </c>
      <c r="R1466" s="99" t="str" cm="1">
        <f t="array" ref="R1466">_xlfn.IFS(Table1[[#This Row],[Asset Class]]&lt;&gt;"Local","y",R$11=$E1466,"y",Table1[[#This Row],[Asset Class]]="Local","")</f>
        <v/>
      </c>
      <c r="S1466" s="358" t="str" cm="1">
        <f t="array" ref="S1466">_xlfn.IFS(Table1[[#This Row],[Asset Class]]&lt;&gt;"Local","y",S$11=$E1466,"y",Table1[[#This Row],[Asset Class]]="Local","")</f>
        <v>y</v>
      </c>
      <c r="U1466" s="109" t="str">
        <f>IF(Table1[[#This Row],[Asset Class]]&lt;&gt;"Local",0.25,IF(P1466="y",1,""))</f>
        <v/>
      </c>
      <c r="V1466" s="435" t="str">
        <f>IF(Table1[[#This Row],[Asset Class]]&lt;&gt;"Local",0.25,IF(Q1466="y",1,""))</f>
        <v/>
      </c>
      <c r="W1466" s="435" t="str">
        <f>IF(Table1[[#This Row],[Asset Class]]&lt;&gt;"Local",0.25,IF(R1466="y",1,""))</f>
        <v/>
      </c>
      <c r="X1466" s="435">
        <f>IF(Table1[[#This Row],[Asset Class]]&lt;&gt;"Local",0.25,IF(S1466="y",1,""))</f>
        <v>1</v>
      </c>
      <c r="Y1466" s="109">
        <f t="shared" si="133"/>
        <v>1</v>
      </c>
      <c r="AA1466" s="274" t="str">
        <f t="shared" si="134"/>
        <v/>
      </c>
      <c r="AB1466" s="275" t="str">
        <f t="shared" si="135"/>
        <v/>
      </c>
      <c r="AC1466" s="275" t="str">
        <f t="shared" si="136"/>
        <v/>
      </c>
      <c r="AD1466" s="275">
        <f t="shared" si="137"/>
        <v>130698</v>
      </c>
      <c r="AE1466" s="276">
        <f t="shared" si="138"/>
        <v>130698</v>
      </c>
    </row>
    <row r="1467" spans="2:31">
      <c r="B1467" s="227" t="s">
        <v>2517</v>
      </c>
      <c r="C1467" s="228" t="s">
        <v>2518</v>
      </c>
      <c r="D1467" s="228" t="s">
        <v>110</v>
      </c>
      <c r="E1467" s="228" t="s">
        <v>142</v>
      </c>
      <c r="F1467" s="258" t="s">
        <v>107</v>
      </c>
      <c r="G1467" s="374">
        <v>0.5</v>
      </c>
      <c r="H1467" s="377">
        <v>4538.6399839108235</v>
      </c>
      <c r="I1467" s="382">
        <v>115.6419902144599</v>
      </c>
      <c r="J1467" s="349">
        <f>Table1[[#This Row],[Embellishment Area (m2)]]*Table1[[#This Row],[Construction Unit Rate ($/m)]]*Table1[[#This Row],[Embellishment Area Factor]]</f>
        <v>262428.68030318595</v>
      </c>
      <c r="K1467" s="263">
        <v>9077.279967821647</v>
      </c>
      <c r="L1467" s="354">
        <v>85.331826959272703</v>
      </c>
      <c r="M1467" s="101">
        <f>Table1[[#This Row],[Size of land (m2)]]*Table1[[#This Row],[Land Unit Rate ($/m2)]]</f>
        <v>774580.88347502926</v>
      </c>
      <c r="N1467" s="261">
        <v>2021</v>
      </c>
      <c r="O1467" s="219">
        <f>ROUND(IF(Table1[[#This Row],[Valuation Year]]=2016,(Table1[[#This Row],[Total Construction Cost ($)]]+Table1[[#This Row],[Land Value]])*('General Input Sheet'!$G$38/'General Input Sheet'!$G$43),Table1[[#This Row],[Total Construction Cost ($)]]+Table1[[#This Row],[Land Value]]),0)</f>
        <v>1037010</v>
      </c>
      <c r="P1467" s="139" t="str" cm="1">
        <f t="array" ref="P1467">_xlfn.IFS(Table1[[#This Row],[Asset Class]]&lt;&gt;"Local","y",P$11=$E1467,"y",Table1[[#This Row],[Asset Class]]="Local","")</f>
        <v/>
      </c>
      <c r="Q1467" s="99" t="str" cm="1">
        <f t="array" ref="Q1467">_xlfn.IFS(Table1[[#This Row],[Asset Class]]&lt;&gt;"Local","y",Q$11=$E1467,"y",Table1[[#This Row],[Asset Class]]="Local","")</f>
        <v>y</v>
      </c>
      <c r="R1467" s="99" t="str" cm="1">
        <f t="array" ref="R1467">_xlfn.IFS(Table1[[#This Row],[Asset Class]]&lt;&gt;"Local","y",R$11=$E1467,"y",Table1[[#This Row],[Asset Class]]="Local","")</f>
        <v/>
      </c>
      <c r="S1467" s="358" t="str" cm="1">
        <f t="array" ref="S1467">_xlfn.IFS(Table1[[#This Row],[Asset Class]]&lt;&gt;"Local","y",S$11=$E1467,"y",Table1[[#This Row],[Asset Class]]="Local","")</f>
        <v/>
      </c>
      <c r="U1467" s="109" t="str">
        <f>IF(Table1[[#This Row],[Asset Class]]&lt;&gt;"Local",0.25,IF(P1467="y",1,""))</f>
        <v/>
      </c>
      <c r="V1467" s="435">
        <f>IF(Table1[[#This Row],[Asset Class]]&lt;&gt;"Local",0.25,IF(Q1467="y",1,""))</f>
        <v>1</v>
      </c>
      <c r="W1467" s="435" t="str">
        <f>IF(Table1[[#This Row],[Asset Class]]&lt;&gt;"Local",0.25,IF(R1467="y",1,""))</f>
        <v/>
      </c>
      <c r="X1467" s="435" t="str">
        <f>IF(Table1[[#This Row],[Asset Class]]&lt;&gt;"Local",0.25,IF(S1467="y",1,""))</f>
        <v/>
      </c>
      <c r="Y1467" s="109">
        <f t="shared" si="133"/>
        <v>1</v>
      </c>
      <c r="AA1467" s="274" t="str">
        <f t="shared" si="134"/>
        <v/>
      </c>
      <c r="AB1467" s="275">
        <f t="shared" si="135"/>
        <v>1037010</v>
      </c>
      <c r="AC1467" s="275" t="str">
        <f t="shared" si="136"/>
        <v/>
      </c>
      <c r="AD1467" s="275" t="str">
        <f t="shared" si="137"/>
        <v/>
      </c>
      <c r="AE1467" s="276">
        <f t="shared" si="138"/>
        <v>1037010</v>
      </c>
    </row>
    <row r="1468" spans="2:31">
      <c r="B1468" s="227" t="s">
        <v>2519</v>
      </c>
      <c r="C1468" s="228" t="s">
        <v>2520</v>
      </c>
      <c r="D1468" s="228" t="s">
        <v>110</v>
      </c>
      <c r="E1468" s="228" t="s">
        <v>113</v>
      </c>
      <c r="F1468" s="258" t="s">
        <v>102</v>
      </c>
      <c r="G1468" s="374">
        <v>0.5</v>
      </c>
      <c r="H1468" s="377">
        <v>13766.589079085579</v>
      </c>
      <c r="I1468" s="382">
        <v>77.371645491830151</v>
      </c>
      <c r="J1468" s="349">
        <f>Table1[[#This Row],[Embellishment Area (m2)]]*Table1[[#This Row],[Construction Unit Rate ($/m)]]*Table1[[#This Row],[Embellishment Area Factor]]</f>
        <v>532571.82492935495</v>
      </c>
      <c r="K1468" s="263">
        <v>0</v>
      </c>
      <c r="L1468" s="354">
        <v>51.919695325664051</v>
      </c>
      <c r="M1468" s="101">
        <f>Table1[[#This Row],[Size of land (m2)]]*Table1[[#This Row],[Land Unit Rate ($/m2)]]</f>
        <v>0</v>
      </c>
      <c r="N1468" s="261">
        <v>2021</v>
      </c>
      <c r="O1468" s="219">
        <f>ROUND(IF(Table1[[#This Row],[Valuation Year]]=2016,(Table1[[#This Row],[Total Construction Cost ($)]]+Table1[[#This Row],[Land Value]])*('General Input Sheet'!$G$38/'General Input Sheet'!$G$43),Table1[[#This Row],[Total Construction Cost ($)]]+Table1[[#This Row],[Land Value]]),0)</f>
        <v>532572</v>
      </c>
      <c r="P1468" s="139" t="str" cm="1">
        <f t="array" ref="P1468">_xlfn.IFS(Table1[[#This Row],[Asset Class]]&lt;&gt;"Local","y",P$11=$E1468,"y",Table1[[#This Row],[Asset Class]]="Local","")</f>
        <v/>
      </c>
      <c r="Q1468" s="99" t="str" cm="1">
        <f t="array" ref="Q1468">_xlfn.IFS(Table1[[#This Row],[Asset Class]]&lt;&gt;"Local","y",Q$11=$E1468,"y",Table1[[#This Row],[Asset Class]]="Local","")</f>
        <v/>
      </c>
      <c r="R1468" s="99" t="str" cm="1">
        <f t="array" ref="R1468">_xlfn.IFS(Table1[[#This Row],[Asset Class]]&lt;&gt;"Local","y",R$11=$E1468,"y",Table1[[#This Row],[Asset Class]]="Local","")</f>
        <v/>
      </c>
      <c r="S1468" s="358" t="str" cm="1">
        <f t="array" ref="S1468">_xlfn.IFS(Table1[[#This Row],[Asset Class]]&lt;&gt;"Local","y",S$11=$E1468,"y",Table1[[#This Row],[Asset Class]]="Local","")</f>
        <v>y</v>
      </c>
      <c r="U1468" s="109" t="str">
        <f>IF(Table1[[#This Row],[Asset Class]]&lt;&gt;"Local",0.25,IF(P1468="y",1,""))</f>
        <v/>
      </c>
      <c r="V1468" s="435" t="str">
        <f>IF(Table1[[#This Row],[Asset Class]]&lt;&gt;"Local",0.25,IF(Q1468="y",1,""))</f>
        <v/>
      </c>
      <c r="W1468" s="435" t="str">
        <f>IF(Table1[[#This Row],[Asset Class]]&lt;&gt;"Local",0.25,IF(R1468="y",1,""))</f>
        <v/>
      </c>
      <c r="X1468" s="435">
        <f>IF(Table1[[#This Row],[Asset Class]]&lt;&gt;"Local",0.25,IF(S1468="y",1,""))</f>
        <v>1</v>
      </c>
      <c r="Y1468" s="109">
        <f t="shared" si="133"/>
        <v>1</v>
      </c>
      <c r="AA1468" s="274" t="str">
        <f t="shared" si="134"/>
        <v/>
      </c>
      <c r="AB1468" s="275" t="str">
        <f t="shared" si="135"/>
        <v/>
      </c>
      <c r="AC1468" s="275" t="str">
        <f t="shared" si="136"/>
        <v/>
      </c>
      <c r="AD1468" s="275">
        <f t="shared" si="137"/>
        <v>532572</v>
      </c>
      <c r="AE1468" s="276">
        <f t="shared" si="138"/>
        <v>532572</v>
      </c>
    </row>
    <row r="1469" spans="2:31">
      <c r="B1469" s="227" t="s">
        <v>2521</v>
      </c>
      <c r="C1469" s="228" t="s">
        <v>2522</v>
      </c>
      <c r="D1469" s="228" t="s">
        <v>110</v>
      </c>
      <c r="E1469" s="228" t="s">
        <v>101</v>
      </c>
      <c r="F1469" s="258" t="s">
        <v>102</v>
      </c>
      <c r="G1469" s="374">
        <v>0.5</v>
      </c>
      <c r="H1469" s="377">
        <v>2033.12944147911</v>
      </c>
      <c r="I1469" s="382">
        <v>143.96305955739601</v>
      </c>
      <c r="J1469" s="349">
        <f>Table1[[#This Row],[Embellishment Area (m2)]]*Table1[[#This Row],[Construction Unit Rate ($/m)]]*Table1[[#This Row],[Embellishment Area Factor]]</f>
        <v>146347.76743577619</v>
      </c>
      <c r="K1469" s="263">
        <v>0</v>
      </c>
      <c r="L1469" s="354">
        <v>39.027494808321961</v>
      </c>
      <c r="M1469" s="101">
        <f>Table1[[#This Row],[Size of land (m2)]]*Table1[[#This Row],[Land Unit Rate ($/m2)]]</f>
        <v>0</v>
      </c>
      <c r="N1469" s="261">
        <v>2021</v>
      </c>
      <c r="O1469" s="219">
        <f>ROUND(IF(Table1[[#This Row],[Valuation Year]]=2016,(Table1[[#This Row],[Total Construction Cost ($)]]+Table1[[#This Row],[Land Value]])*('General Input Sheet'!$G$38/'General Input Sheet'!$G$43),Table1[[#This Row],[Total Construction Cost ($)]]+Table1[[#This Row],[Land Value]]),0)</f>
        <v>146348</v>
      </c>
      <c r="P1469" s="139" t="str" cm="1">
        <f t="array" ref="P1469">_xlfn.IFS(Table1[[#This Row],[Asset Class]]&lt;&gt;"Local","y",P$11=$E1469,"y",Table1[[#This Row],[Asset Class]]="Local","")</f>
        <v/>
      </c>
      <c r="Q1469" s="99" t="str" cm="1">
        <f t="array" ref="Q1469">_xlfn.IFS(Table1[[#This Row],[Asset Class]]&lt;&gt;"Local","y",Q$11=$E1469,"y",Table1[[#This Row],[Asset Class]]="Local","")</f>
        <v/>
      </c>
      <c r="R1469" s="99" t="str" cm="1">
        <f t="array" ref="R1469">_xlfn.IFS(Table1[[#This Row],[Asset Class]]&lt;&gt;"Local","y",R$11=$E1469,"y",Table1[[#This Row],[Asset Class]]="Local","")</f>
        <v>y</v>
      </c>
      <c r="S1469" s="358" t="str" cm="1">
        <f t="array" ref="S1469">_xlfn.IFS(Table1[[#This Row],[Asset Class]]&lt;&gt;"Local","y",S$11=$E1469,"y",Table1[[#This Row],[Asset Class]]="Local","")</f>
        <v/>
      </c>
      <c r="U1469" s="109" t="str">
        <f>IF(Table1[[#This Row],[Asset Class]]&lt;&gt;"Local",0.25,IF(P1469="y",1,""))</f>
        <v/>
      </c>
      <c r="V1469" s="435" t="str">
        <f>IF(Table1[[#This Row],[Asset Class]]&lt;&gt;"Local",0.25,IF(Q1469="y",1,""))</f>
        <v/>
      </c>
      <c r="W1469" s="435">
        <f>IF(Table1[[#This Row],[Asset Class]]&lt;&gt;"Local",0.25,IF(R1469="y",1,""))</f>
        <v>1</v>
      </c>
      <c r="X1469" s="435" t="str">
        <f>IF(Table1[[#This Row],[Asset Class]]&lt;&gt;"Local",0.25,IF(S1469="y",1,""))</f>
        <v/>
      </c>
      <c r="Y1469" s="109">
        <f t="shared" si="133"/>
        <v>1</v>
      </c>
      <c r="AA1469" s="274" t="str">
        <f t="shared" si="134"/>
        <v/>
      </c>
      <c r="AB1469" s="275" t="str">
        <f t="shared" si="135"/>
        <v/>
      </c>
      <c r="AC1469" s="275">
        <f t="shared" si="136"/>
        <v>146348</v>
      </c>
      <c r="AD1469" s="275" t="str">
        <f t="shared" si="137"/>
        <v/>
      </c>
      <c r="AE1469" s="276">
        <f t="shared" si="138"/>
        <v>146348</v>
      </c>
    </row>
    <row r="1470" spans="2:31">
      <c r="B1470" s="227" t="s">
        <v>2523</v>
      </c>
      <c r="C1470" s="228" t="s">
        <v>2524</v>
      </c>
      <c r="D1470" s="228" t="s">
        <v>110</v>
      </c>
      <c r="E1470" s="228" t="s">
        <v>113</v>
      </c>
      <c r="F1470" s="258" t="s">
        <v>102</v>
      </c>
      <c r="G1470" s="374">
        <v>0.5</v>
      </c>
      <c r="H1470" s="377">
        <v>14453.77244758543</v>
      </c>
      <c r="I1470" s="382">
        <v>77.371645491830151</v>
      </c>
      <c r="J1470" s="349">
        <f>Table1[[#This Row],[Embellishment Area (m2)]]*Table1[[#This Row],[Construction Unit Rate ($/m)]]*Table1[[#This Row],[Embellishment Area Factor]]</f>
        <v>559156.078917081</v>
      </c>
      <c r="K1470" s="263">
        <v>0</v>
      </c>
      <c r="L1470" s="354">
        <v>51.919695325664051</v>
      </c>
      <c r="M1470" s="101">
        <f>Table1[[#This Row],[Size of land (m2)]]*Table1[[#This Row],[Land Unit Rate ($/m2)]]</f>
        <v>0</v>
      </c>
      <c r="N1470" s="261">
        <v>2021</v>
      </c>
      <c r="O1470" s="219">
        <f>ROUND(IF(Table1[[#This Row],[Valuation Year]]=2016,(Table1[[#This Row],[Total Construction Cost ($)]]+Table1[[#This Row],[Land Value]])*('General Input Sheet'!$G$38/'General Input Sheet'!$G$43),Table1[[#This Row],[Total Construction Cost ($)]]+Table1[[#This Row],[Land Value]]),0)</f>
        <v>559156</v>
      </c>
      <c r="P1470" s="139" t="str" cm="1">
        <f t="array" ref="P1470">_xlfn.IFS(Table1[[#This Row],[Asset Class]]&lt;&gt;"Local","y",P$11=$E1470,"y",Table1[[#This Row],[Asset Class]]="Local","")</f>
        <v/>
      </c>
      <c r="Q1470" s="99" t="str" cm="1">
        <f t="array" ref="Q1470">_xlfn.IFS(Table1[[#This Row],[Asset Class]]&lt;&gt;"Local","y",Q$11=$E1470,"y",Table1[[#This Row],[Asset Class]]="Local","")</f>
        <v/>
      </c>
      <c r="R1470" s="99" t="str" cm="1">
        <f t="array" ref="R1470">_xlfn.IFS(Table1[[#This Row],[Asset Class]]&lt;&gt;"Local","y",R$11=$E1470,"y",Table1[[#This Row],[Asset Class]]="Local","")</f>
        <v/>
      </c>
      <c r="S1470" s="358" t="str" cm="1">
        <f t="array" ref="S1470">_xlfn.IFS(Table1[[#This Row],[Asset Class]]&lt;&gt;"Local","y",S$11=$E1470,"y",Table1[[#This Row],[Asset Class]]="Local","")</f>
        <v>y</v>
      </c>
      <c r="U1470" s="109" t="str">
        <f>IF(Table1[[#This Row],[Asset Class]]&lt;&gt;"Local",0.25,IF(P1470="y",1,""))</f>
        <v/>
      </c>
      <c r="V1470" s="435" t="str">
        <f>IF(Table1[[#This Row],[Asset Class]]&lt;&gt;"Local",0.25,IF(Q1470="y",1,""))</f>
        <v/>
      </c>
      <c r="W1470" s="435" t="str">
        <f>IF(Table1[[#This Row],[Asset Class]]&lt;&gt;"Local",0.25,IF(R1470="y",1,""))</f>
        <v/>
      </c>
      <c r="X1470" s="435">
        <f>IF(Table1[[#This Row],[Asset Class]]&lt;&gt;"Local",0.25,IF(S1470="y",1,""))</f>
        <v>1</v>
      </c>
      <c r="Y1470" s="109">
        <f t="shared" si="133"/>
        <v>1</v>
      </c>
      <c r="AA1470" s="274" t="str">
        <f t="shared" si="134"/>
        <v/>
      </c>
      <c r="AB1470" s="275" t="str">
        <f t="shared" si="135"/>
        <v/>
      </c>
      <c r="AC1470" s="275" t="str">
        <f t="shared" si="136"/>
        <v/>
      </c>
      <c r="AD1470" s="275">
        <f t="shared" si="137"/>
        <v>559156</v>
      </c>
      <c r="AE1470" s="276">
        <f t="shared" si="138"/>
        <v>559156</v>
      </c>
    </row>
    <row r="1471" spans="2:31">
      <c r="B1471" s="227" t="s">
        <v>2523</v>
      </c>
      <c r="C1471" s="228" t="s">
        <v>2525</v>
      </c>
      <c r="D1471" s="228" t="s">
        <v>110</v>
      </c>
      <c r="E1471" s="228" t="s">
        <v>113</v>
      </c>
      <c r="F1471" s="258" t="s">
        <v>135</v>
      </c>
      <c r="G1471" s="374">
        <v>0.5</v>
      </c>
      <c r="H1471" s="377">
        <v>9459.5533142424556</v>
      </c>
      <c r="I1471" s="382">
        <v>77.371645491830151</v>
      </c>
      <c r="J1471" s="349">
        <f>Table1[[#This Row],[Embellishment Area (m2)]]*Table1[[#This Row],[Construction Unit Rate ($/m)]]*Table1[[#This Row],[Embellishment Area Factor]]</f>
        <v>365950.60277031711</v>
      </c>
      <c r="K1471" s="263">
        <v>0</v>
      </c>
      <c r="L1471" s="354">
        <v>51.919695325664051</v>
      </c>
      <c r="M1471" s="101">
        <f>Table1[[#This Row],[Size of land (m2)]]*Table1[[#This Row],[Land Unit Rate ($/m2)]]</f>
        <v>0</v>
      </c>
      <c r="N1471" s="261">
        <v>2021</v>
      </c>
      <c r="O1471" s="219">
        <f>ROUND(IF(Table1[[#This Row],[Valuation Year]]=2016,(Table1[[#This Row],[Total Construction Cost ($)]]+Table1[[#This Row],[Land Value]])*('General Input Sheet'!$G$38/'General Input Sheet'!$G$43),Table1[[#This Row],[Total Construction Cost ($)]]+Table1[[#This Row],[Land Value]]),0)</f>
        <v>365951</v>
      </c>
      <c r="P1471" s="139" t="str" cm="1">
        <f t="array" ref="P1471">_xlfn.IFS(Table1[[#This Row],[Asset Class]]&lt;&gt;"Local","y",P$11=$E1471,"y",Table1[[#This Row],[Asset Class]]="Local","")</f>
        <v/>
      </c>
      <c r="Q1471" s="99" t="str" cm="1">
        <f t="array" ref="Q1471">_xlfn.IFS(Table1[[#This Row],[Asset Class]]&lt;&gt;"Local","y",Q$11=$E1471,"y",Table1[[#This Row],[Asset Class]]="Local","")</f>
        <v/>
      </c>
      <c r="R1471" s="99" t="str" cm="1">
        <f t="array" ref="R1471">_xlfn.IFS(Table1[[#This Row],[Asset Class]]&lt;&gt;"Local","y",R$11=$E1471,"y",Table1[[#This Row],[Asset Class]]="Local","")</f>
        <v/>
      </c>
      <c r="S1471" s="358" t="str" cm="1">
        <f t="array" ref="S1471">_xlfn.IFS(Table1[[#This Row],[Asset Class]]&lt;&gt;"Local","y",S$11=$E1471,"y",Table1[[#This Row],[Asset Class]]="Local","")</f>
        <v>y</v>
      </c>
      <c r="U1471" s="109" t="str">
        <f>IF(Table1[[#This Row],[Asset Class]]&lt;&gt;"Local",0.25,IF(P1471="y",1,""))</f>
        <v/>
      </c>
      <c r="V1471" s="435" t="str">
        <f>IF(Table1[[#This Row],[Asset Class]]&lt;&gt;"Local",0.25,IF(Q1471="y",1,""))</f>
        <v/>
      </c>
      <c r="W1471" s="435" t="str">
        <f>IF(Table1[[#This Row],[Asset Class]]&lt;&gt;"Local",0.25,IF(R1471="y",1,""))</f>
        <v/>
      </c>
      <c r="X1471" s="435">
        <f>IF(Table1[[#This Row],[Asset Class]]&lt;&gt;"Local",0.25,IF(S1471="y",1,""))</f>
        <v>1</v>
      </c>
      <c r="Y1471" s="109">
        <f t="shared" si="133"/>
        <v>1</v>
      </c>
      <c r="AA1471" s="274" t="str">
        <f t="shared" si="134"/>
        <v/>
      </c>
      <c r="AB1471" s="275" t="str">
        <f t="shared" si="135"/>
        <v/>
      </c>
      <c r="AC1471" s="275" t="str">
        <f t="shared" si="136"/>
        <v/>
      </c>
      <c r="AD1471" s="275">
        <f t="shared" si="137"/>
        <v>365951</v>
      </c>
      <c r="AE1471" s="276">
        <f t="shared" si="138"/>
        <v>365951</v>
      </c>
    </row>
    <row r="1472" spans="2:31">
      <c r="B1472" s="227" t="s">
        <v>2523</v>
      </c>
      <c r="C1472" s="228" t="s">
        <v>2526</v>
      </c>
      <c r="D1472" s="228" t="s">
        <v>110</v>
      </c>
      <c r="E1472" s="228" t="s">
        <v>113</v>
      </c>
      <c r="F1472" s="258" t="s">
        <v>107</v>
      </c>
      <c r="G1472" s="374">
        <v>0.5</v>
      </c>
      <c r="H1472" s="377">
        <v>4862.9009254943066</v>
      </c>
      <c r="I1472" s="382">
        <v>77.371645491830151</v>
      </c>
      <c r="J1472" s="349">
        <f>Table1[[#This Row],[Embellishment Area (m2)]]*Table1[[#This Row],[Construction Unit Rate ($/m)]]*Table1[[#This Row],[Embellishment Area Factor]]</f>
        <v>188125.32323461911</v>
      </c>
      <c r="K1472" s="263">
        <v>0</v>
      </c>
      <c r="L1472" s="354">
        <v>51.919695325664051</v>
      </c>
      <c r="M1472" s="101">
        <f>Table1[[#This Row],[Size of land (m2)]]*Table1[[#This Row],[Land Unit Rate ($/m2)]]</f>
        <v>0</v>
      </c>
      <c r="N1472" s="261">
        <v>2021</v>
      </c>
      <c r="O1472" s="219">
        <f>ROUND(IF(Table1[[#This Row],[Valuation Year]]=2016,(Table1[[#This Row],[Total Construction Cost ($)]]+Table1[[#This Row],[Land Value]])*('General Input Sheet'!$G$38/'General Input Sheet'!$G$43),Table1[[#This Row],[Total Construction Cost ($)]]+Table1[[#This Row],[Land Value]]),0)</f>
        <v>188125</v>
      </c>
      <c r="P1472" s="139" t="str" cm="1">
        <f t="array" ref="P1472">_xlfn.IFS(Table1[[#This Row],[Asset Class]]&lt;&gt;"Local","y",P$11=$E1472,"y",Table1[[#This Row],[Asset Class]]="Local","")</f>
        <v/>
      </c>
      <c r="Q1472" s="99" t="str" cm="1">
        <f t="array" ref="Q1472">_xlfn.IFS(Table1[[#This Row],[Asset Class]]&lt;&gt;"Local","y",Q$11=$E1472,"y",Table1[[#This Row],[Asset Class]]="Local","")</f>
        <v/>
      </c>
      <c r="R1472" s="99" t="str" cm="1">
        <f t="array" ref="R1472">_xlfn.IFS(Table1[[#This Row],[Asset Class]]&lt;&gt;"Local","y",R$11=$E1472,"y",Table1[[#This Row],[Asset Class]]="Local","")</f>
        <v/>
      </c>
      <c r="S1472" s="358" t="str" cm="1">
        <f t="array" ref="S1472">_xlfn.IFS(Table1[[#This Row],[Asset Class]]&lt;&gt;"Local","y",S$11=$E1472,"y",Table1[[#This Row],[Asset Class]]="Local","")</f>
        <v>y</v>
      </c>
      <c r="U1472" s="109" t="str">
        <f>IF(Table1[[#This Row],[Asset Class]]&lt;&gt;"Local",0.25,IF(P1472="y",1,""))</f>
        <v/>
      </c>
      <c r="V1472" s="435" t="str">
        <f>IF(Table1[[#This Row],[Asset Class]]&lt;&gt;"Local",0.25,IF(Q1472="y",1,""))</f>
        <v/>
      </c>
      <c r="W1472" s="435" t="str">
        <f>IF(Table1[[#This Row],[Asset Class]]&lt;&gt;"Local",0.25,IF(R1472="y",1,""))</f>
        <v/>
      </c>
      <c r="X1472" s="435">
        <f>IF(Table1[[#This Row],[Asset Class]]&lt;&gt;"Local",0.25,IF(S1472="y",1,""))</f>
        <v>1</v>
      </c>
      <c r="Y1472" s="109">
        <f t="shared" si="133"/>
        <v>1</v>
      </c>
      <c r="AA1472" s="274" t="str">
        <f t="shared" si="134"/>
        <v/>
      </c>
      <c r="AB1472" s="275" t="str">
        <f t="shared" si="135"/>
        <v/>
      </c>
      <c r="AC1472" s="275" t="str">
        <f t="shared" si="136"/>
        <v/>
      </c>
      <c r="AD1472" s="275">
        <f t="shared" si="137"/>
        <v>188125</v>
      </c>
      <c r="AE1472" s="276">
        <f t="shared" si="138"/>
        <v>188125</v>
      </c>
    </row>
    <row r="1473" spans="2:31">
      <c r="B1473" s="227" t="s">
        <v>2523</v>
      </c>
      <c r="C1473" s="228" t="s">
        <v>2527</v>
      </c>
      <c r="D1473" s="228" t="s">
        <v>110</v>
      </c>
      <c r="E1473" s="228" t="s">
        <v>113</v>
      </c>
      <c r="F1473" s="258" t="s">
        <v>107</v>
      </c>
      <c r="G1473" s="374">
        <v>0.5</v>
      </c>
      <c r="H1473" s="377">
        <v>8316.7577281212853</v>
      </c>
      <c r="I1473" s="382">
        <v>77.371645491830151</v>
      </c>
      <c r="J1473" s="349">
        <f>Table1[[#This Row],[Embellishment Area (m2)]]*Table1[[#This Row],[Construction Unit Rate ($/m)]]*Table1[[#This Row],[Embellishment Area Factor]]</f>
        <v>321740.61529081938</v>
      </c>
      <c r="K1473" s="263">
        <v>0</v>
      </c>
      <c r="L1473" s="354">
        <v>51.919695325664051</v>
      </c>
      <c r="M1473" s="101">
        <f>Table1[[#This Row],[Size of land (m2)]]*Table1[[#This Row],[Land Unit Rate ($/m2)]]</f>
        <v>0</v>
      </c>
      <c r="N1473" s="261">
        <v>2021</v>
      </c>
      <c r="O1473" s="219">
        <f>ROUND(IF(Table1[[#This Row],[Valuation Year]]=2016,(Table1[[#This Row],[Total Construction Cost ($)]]+Table1[[#This Row],[Land Value]])*('General Input Sheet'!$G$38/'General Input Sheet'!$G$43),Table1[[#This Row],[Total Construction Cost ($)]]+Table1[[#This Row],[Land Value]]),0)</f>
        <v>321741</v>
      </c>
      <c r="P1473" s="139" t="str" cm="1">
        <f t="array" ref="P1473">_xlfn.IFS(Table1[[#This Row],[Asset Class]]&lt;&gt;"Local","y",P$11=$E1473,"y",Table1[[#This Row],[Asset Class]]="Local","")</f>
        <v/>
      </c>
      <c r="Q1473" s="99" t="str" cm="1">
        <f t="array" ref="Q1473">_xlfn.IFS(Table1[[#This Row],[Asset Class]]&lt;&gt;"Local","y",Q$11=$E1473,"y",Table1[[#This Row],[Asset Class]]="Local","")</f>
        <v/>
      </c>
      <c r="R1473" s="99" t="str" cm="1">
        <f t="array" ref="R1473">_xlfn.IFS(Table1[[#This Row],[Asset Class]]&lt;&gt;"Local","y",R$11=$E1473,"y",Table1[[#This Row],[Asset Class]]="Local","")</f>
        <v/>
      </c>
      <c r="S1473" s="358" t="str" cm="1">
        <f t="array" ref="S1473">_xlfn.IFS(Table1[[#This Row],[Asset Class]]&lt;&gt;"Local","y",S$11=$E1473,"y",Table1[[#This Row],[Asset Class]]="Local","")</f>
        <v>y</v>
      </c>
      <c r="U1473" s="109" t="str">
        <f>IF(Table1[[#This Row],[Asset Class]]&lt;&gt;"Local",0.25,IF(P1473="y",1,""))</f>
        <v/>
      </c>
      <c r="V1473" s="435" t="str">
        <f>IF(Table1[[#This Row],[Asset Class]]&lt;&gt;"Local",0.25,IF(Q1473="y",1,""))</f>
        <v/>
      </c>
      <c r="W1473" s="435" t="str">
        <f>IF(Table1[[#This Row],[Asset Class]]&lt;&gt;"Local",0.25,IF(R1473="y",1,""))</f>
        <v/>
      </c>
      <c r="X1473" s="435">
        <f>IF(Table1[[#This Row],[Asset Class]]&lt;&gt;"Local",0.25,IF(S1473="y",1,""))</f>
        <v>1</v>
      </c>
      <c r="Y1473" s="109">
        <f t="shared" si="133"/>
        <v>1</v>
      </c>
      <c r="AA1473" s="274" t="str">
        <f t="shared" si="134"/>
        <v/>
      </c>
      <c r="AB1473" s="275" t="str">
        <f t="shared" si="135"/>
        <v/>
      </c>
      <c r="AC1473" s="275" t="str">
        <f t="shared" si="136"/>
        <v/>
      </c>
      <c r="AD1473" s="275">
        <f t="shared" si="137"/>
        <v>321741</v>
      </c>
      <c r="AE1473" s="276">
        <f t="shared" si="138"/>
        <v>321741</v>
      </c>
    </row>
    <row r="1474" spans="2:31">
      <c r="B1474" s="227" t="s">
        <v>2528</v>
      </c>
      <c r="C1474" s="228" t="s">
        <v>2529</v>
      </c>
      <c r="D1474" s="228" t="s">
        <v>110</v>
      </c>
      <c r="E1474" s="228" t="s">
        <v>106</v>
      </c>
      <c r="F1474" s="258" t="s">
        <v>102</v>
      </c>
      <c r="G1474" s="374">
        <v>0.5</v>
      </c>
      <c r="H1474" s="377">
        <v>6518.5193584352546</v>
      </c>
      <c r="I1474" s="382">
        <v>111.62041035606889</v>
      </c>
      <c r="J1474" s="349">
        <f>Table1[[#This Row],[Embellishment Area (m2)]]*Table1[[#This Row],[Construction Unit Rate ($/m)]]*Table1[[#This Row],[Embellishment Area Factor]]</f>
        <v>363799.90285126102</v>
      </c>
      <c r="K1474" s="263">
        <v>13037.038716870509</v>
      </c>
      <c r="L1474" s="354">
        <v>66.125722619436161</v>
      </c>
      <c r="M1474" s="101">
        <f>Table1[[#This Row],[Size of land (m2)]]*Table1[[#This Row],[Land Unit Rate ($/m2)]]</f>
        <v>862083.60597062926</v>
      </c>
      <c r="N1474" s="261">
        <v>2021</v>
      </c>
      <c r="O1474" s="219">
        <f>ROUND(IF(Table1[[#This Row],[Valuation Year]]=2016,(Table1[[#This Row],[Total Construction Cost ($)]]+Table1[[#This Row],[Land Value]])*('General Input Sheet'!$G$38/'General Input Sheet'!$G$43),Table1[[#This Row],[Total Construction Cost ($)]]+Table1[[#This Row],[Land Value]]),0)</f>
        <v>1225884</v>
      </c>
      <c r="P1474" s="139" t="str" cm="1">
        <f t="array" ref="P1474">_xlfn.IFS(Table1[[#This Row],[Asset Class]]&lt;&gt;"Local","y",P$11=$E1474,"y",Table1[[#This Row],[Asset Class]]="Local","")</f>
        <v>y</v>
      </c>
      <c r="Q1474" s="99" t="str" cm="1">
        <f t="array" ref="Q1474">_xlfn.IFS(Table1[[#This Row],[Asset Class]]&lt;&gt;"Local","y",Q$11=$E1474,"y",Table1[[#This Row],[Asset Class]]="Local","")</f>
        <v/>
      </c>
      <c r="R1474" s="99" t="str" cm="1">
        <f t="array" ref="R1474">_xlfn.IFS(Table1[[#This Row],[Asset Class]]&lt;&gt;"Local","y",R$11=$E1474,"y",Table1[[#This Row],[Asset Class]]="Local","")</f>
        <v/>
      </c>
      <c r="S1474" s="358" t="str" cm="1">
        <f t="array" ref="S1474">_xlfn.IFS(Table1[[#This Row],[Asset Class]]&lt;&gt;"Local","y",S$11=$E1474,"y",Table1[[#This Row],[Asset Class]]="Local","")</f>
        <v/>
      </c>
      <c r="U1474" s="109">
        <f>IF(Table1[[#This Row],[Asset Class]]&lt;&gt;"Local",0.25,IF(P1474="y",1,""))</f>
        <v>1</v>
      </c>
      <c r="V1474" s="435" t="str">
        <f>IF(Table1[[#This Row],[Asset Class]]&lt;&gt;"Local",0.25,IF(Q1474="y",1,""))</f>
        <v/>
      </c>
      <c r="W1474" s="435" t="str">
        <f>IF(Table1[[#This Row],[Asset Class]]&lt;&gt;"Local",0.25,IF(R1474="y",1,""))</f>
        <v/>
      </c>
      <c r="X1474" s="435" t="str">
        <f>IF(Table1[[#This Row],[Asset Class]]&lt;&gt;"Local",0.25,IF(S1474="y",1,""))</f>
        <v/>
      </c>
      <c r="Y1474" s="109">
        <f t="shared" si="133"/>
        <v>1</v>
      </c>
      <c r="AA1474" s="274">
        <f t="shared" si="134"/>
        <v>1225884</v>
      </c>
      <c r="AB1474" s="275" t="str">
        <f t="shared" si="135"/>
        <v/>
      </c>
      <c r="AC1474" s="275" t="str">
        <f t="shared" si="136"/>
        <v/>
      </c>
      <c r="AD1474" s="275" t="str">
        <f t="shared" si="137"/>
        <v/>
      </c>
      <c r="AE1474" s="276">
        <f t="shared" si="138"/>
        <v>1225884</v>
      </c>
    </row>
    <row r="1475" spans="2:31">
      <c r="B1475" s="227" t="s">
        <v>2530</v>
      </c>
      <c r="C1475" s="228" t="s">
        <v>2531</v>
      </c>
      <c r="D1475" s="228" t="s">
        <v>110</v>
      </c>
      <c r="E1475" s="228" t="s">
        <v>106</v>
      </c>
      <c r="F1475" s="258" t="s">
        <v>102</v>
      </c>
      <c r="G1475" s="374">
        <v>0.5</v>
      </c>
      <c r="H1475" s="377">
        <v>4180.7723585294825</v>
      </c>
      <c r="I1475" s="382">
        <v>111.62041035606889</v>
      </c>
      <c r="J1475" s="349">
        <f>Table1[[#This Row],[Embellishment Area (m2)]]*Table1[[#This Row],[Construction Unit Rate ($/m)]]*Table1[[#This Row],[Embellishment Area Factor]]</f>
        <v>233329.76313218541</v>
      </c>
      <c r="K1475" s="263">
        <v>8361.544717058965</v>
      </c>
      <c r="L1475" s="354">
        <v>66.125722619436161</v>
      </c>
      <c r="M1475" s="101">
        <f>Table1[[#This Row],[Size of land (m2)]]*Table1[[#This Row],[Land Unit Rate ($/m2)]]</f>
        <v>552913.18663025298</v>
      </c>
      <c r="N1475" s="261">
        <v>2021</v>
      </c>
      <c r="O1475" s="219">
        <f>ROUND(IF(Table1[[#This Row],[Valuation Year]]=2016,(Table1[[#This Row],[Total Construction Cost ($)]]+Table1[[#This Row],[Land Value]])*('General Input Sheet'!$G$38/'General Input Sheet'!$G$43),Table1[[#This Row],[Total Construction Cost ($)]]+Table1[[#This Row],[Land Value]]),0)</f>
        <v>786243</v>
      </c>
      <c r="P1475" s="139" t="str" cm="1">
        <f t="array" ref="P1475">_xlfn.IFS(Table1[[#This Row],[Asset Class]]&lt;&gt;"Local","y",P$11=$E1475,"y",Table1[[#This Row],[Asset Class]]="Local","")</f>
        <v>y</v>
      </c>
      <c r="Q1475" s="99" t="str" cm="1">
        <f t="array" ref="Q1475">_xlfn.IFS(Table1[[#This Row],[Asset Class]]&lt;&gt;"Local","y",Q$11=$E1475,"y",Table1[[#This Row],[Asset Class]]="Local","")</f>
        <v/>
      </c>
      <c r="R1475" s="99" t="str" cm="1">
        <f t="array" ref="R1475">_xlfn.IFS(Table1[[#This Row],[Asset Class]]&lt;&gt;"Local","y",R$11=$E1475,"y",Table1[[#This Row],[Asset Class]]="Local","")</f>
        <v/>
      </c>
      <c r="S1475" s="358" t="str" cm="1">
        <f t="array" ref="S1475">_xlfn.IFS(Table1[[#This Row],[Asset Class]]&lt;&gt;"Local","y",S$11=$E1475,"y",Table1[[#This Row],[Asset Class]]="Local","")</f>
        <v/>
      </c>
      <c r="U1475" s="109">
        <f>IF(Table1[[#This Row],[Asset Class]]&lt;&gt;"Local",0.25,IF(P1475="y",1,""))</f>
        <v>1</v>
      </c>
      <c r="V1475" s="435" t="str">
        <f>IF(Table1[[#This Row],[Asset Class]]&lt;&gt;"Local",0.25,IF(Q1475="y",1,""))</f>
        <v/>
      </c>
      <c r="W1475" s="435" t="str">
        <f>IF(Table1[[#This Row],[Asset Class]]&lt;&gt;"Local",0.25,IF(R1475="y",1,""))</f>
        <v/>
      </c>
      <c r="X1475" s="435" t="str">
        <f>IF(Table1[[#This Row],[Asset Class]]&lt;&gt;"Local",0.25,IF(S1475="y",1,""))</f>
        <v/>
      </c>
      <c r="Y1475" s="109">
        <f t="shared" si="133"/>
        <v>1</v>
      </c>
      <c r="AA1475" s="274">
        <f t="shared" si="134"/>
        <v>786243</v>
      </c>
      <c r="AB1475" s="275" t="str">
        <f t="shared" si="135"/>
        <v/>
      </c>
      <c r="AC1475" s="275" t="str">
        <f t="shared" si="136"/>
        <v/>
      </c>
      <c r="AD1475" s="275" t="str">
        <f t="shared" si="137"/>
        <v/>
      </c>
      <c r="AE1475" s="276">
        <f t="shared" si="138"/>
        <v>786243</v>
      </c>
    </row>
    <row r="1476" spans="2:31">
      <c r="B1476" s="227" t="s">
        <v>2532</v>
      </c>
      <c r="C1476" s="228" t="s">
        <v>2533</v>
      </c>
      <c r="D1476" s="228" t="s">
        <v>110</v>
      </c>
      <c r="E1476" s="228" t="s">
        <v>106</v>
      </c>
      <c r="F1476" s="258" t="s">
        <v>102</v>
      </c>
      <c r="G1476" s="374">
        <v>0.5</v>
      </c>
      <c r="H1476" s="377">
        <v>1304.115543385077</v>
      </c>
      <c r="I1476" s="382">
        <v>111.62041035606889</v>
      </c>
      <c r="J1476" s="349">
        <f>Table1[[#This Row],[Embellishment Area (m2)]]*Table1[[#This Row],[Construction Unit Rate ($/m)]]*Table1[[#This Row],[Embellishment Area Factor]]</f>
        <v>72782.956052185022</v>
      </c>
      <c r="K1476" s="263">
        <v>0</v>
      </c>
      <c r="L1476" s="354">
        <v>66.125722619436161</v>
      </c>
      <c r="M1476" s="101">
        <f>Table1[[#This Row],[Size of land (m2)]]*Table1[[#This Row],[Land Unit Rate ($/m2)]]</f>
        <v>0</v>
      </c>
      <c r="N1476" s="261">
        <v>2021</v>
      </c>
      <c r="O1476" s="219">
        <f>ROUND(IF(Table1[[#This Row],[Valuation Year]]=2016,(Table1[[#This Row],[Total Construction Cost ($)]]+Table1[[#This Row],[Land Value]])*('General Input Sheet'!$G$38/'General Input Sheet'!$G$43),Table1[[#This Row],[Total Construction Cost ($)]]+Table1[[#This Row],[Land Value]]),0)</f>
        <v>72783</v>
      </c>
      <c r="P1476" s="139" t="str" cm="1">
        <f t="array" ref="P1476">_xlfn.IFS(Table1[[#This Row],[Asset Class]]&lt;&gt;"Local","y",P$11=$E1476,"y",Table1[[#This Row],[Asset Class]]="Local","")</f>
        <v>y</v>
      </c>
      <c r="Q1476" s="99" t="str" cm="1">
        <f t="array" ref="Q1476">_xlfn.IFS(Table1[[#This Row],[Asset Class]]&lt;&gt;"Local","y",Q$11=$E1476,"y",Table1[[#This Row],[Asset Class]]="Local","")</f>
        <v/>
      </c>
      <c r="R1476" s="99" t="str" cm="1">
        <f t="array" ref="R1476">_xlfn.IFS(Table1[[#This Row],[Asset Class]]&lt;&gt;"Local","y",R$11=$E1476,"y",Table1[[#This Row],[Asset Class]]="Local","")</f>
        <v/>
      </c>
      <c r="S1476" s="358" t="str" cm="1">
        <f t="array" ref="S1476">_xlfn.IFS(Table1[[#This Row],[Asset Class]]&lt;&gt;"Local","y",S$11=$E1476,"y",Table1[[#This Row],[Asset Class]]="Local","")</f>
        <v/>
      </c>
      <c r="U1476" s="109">
        <f>IF(Table1[[#This Row],[Asset Class]]&lt;&gt;"Local",0.25,IF(P1476="y",1,""))</f>
        <v>1</v>
      </c>
      <c r="V1476" s="435" t="str">
        <f>IF(Table1[[#This Row],[Asset Class]]&lt;&gt;"Local",0.25,IF(Q1476="y",1,""))</f>
        <v/>
      </c>
      <c r="W1476" s="435" t="str">
        <f>IF(Table1[[#This Row],[Asset Class]]&lt;&gt;"Local",0.25,IF(R1476="y",1,""))</f>
        <v/>
      </c>
      <c r="X1476" s="435" t="str">
        <f>IF(Table1[[#This Row],[Asset Class]]&lt;&gt;"Local",0.25,IF(S1476="y",1,""))</f>
        <v/>
      </c>
      <c r="Y1476" s="109">
        <f t="shared" si="133"/>
        <v>1</v>
      </c>
      <c r="AA1476" s="274">
        <f t="shared" si="134"/>
        <v>72783</v>
      </c>
      <c r="AB1476" s="275" t="str">
        <f t="shared" si="135"/>
        <v/>
      </c>
      <c r="AC1476" s="275" t="str">
        <f t="shared" si="136"/>
        <v/>
      </c>
      <c r="AD1476" s="275" t="str">
        <f t="shared" si="137"/>
        <v/>
      </c>
      <c r="AE1476" s="276">
        <f t="shared" si="138"/>
        <v>72783</v>
      </c>
    </row>
    <row r="1477" spans="2:31">
      <c r="B1477" s="227" t="s">
        <v>2534</v>
      </c>
      <c r="C1477" s="228" t="s">
        <v>2535</v>
      </c>
      <c r="D1477" s="228" t="s">
        <v>110</v>
      </c>
      <c r="E1477" s="228" t="s">
        <v>101</v>
      </c>
      <c r="F1477" s="258" t="s">
        <v>102</v>
      </c>
      <c r="G1477" s="374">
        <v>0.5</v>
      </c>
      <c r="H1477" s="377">
        <v>545.97509463553195</v>
      </c>
      <c r="I1477" s="382">
        <v>143.96305955739601</v>
      </c>
      <c r="J1477" s="349">
        <f>Table1[[#This Row],[Embellishment Area (m2)]]*Table1[[#This Row],[Construction Unit Rate ($/m)]]*Table1[[#This Row],[Embellishment Area Factor]]</f>
        <v>39300.122532935005</v>
      </c>
      <c r="K1477" s="263">
        <v>1091.9501892710639</v>
      </c>
      <c r="L1477" s="354">
        <v>39.027494808321961</v>
      </c>
      <c r="M1477" s="101">
        <f>Table1[[#This Row],[Size of land (m2)]]*Table1[[#This Row],[Land Unit Rate ($/m2)]]</f>
        <v>42616.080342722627</v>
      </c>
      <c r="N1477" s="261">
        <v>2021</v>
      </c>
      <c r="O1477" s="219">
        <f>ROUND(IF(Table1[[#This Row],[Valuation Year]]=2016,(Table1[[#This Row],[Total Construction Cost ($)]]+Table1[[#This Row],[Land Value]])*('General Input Sheet'!$G$38/'General Input Sheet'!$G$43),Table1[[#This Row],[Total Construction Cost ($)]]+Table1[[#This Row],[Land Value]]),0)</f>
        <v>81916</v>
      </c>
      <c r="P1477" s="139" t="str" cm="1">
        <f t="array" ref="P1477">_xlfn.IFS(Table1[[#This Row],[Asset Class]]&lt;&gt;"Local","y",P$11=$E1477,"y",Table1[[#This Row],[Asset Class]]="Local","")</f>
        <v/>
      </c>
      <c r="Q1477" s="99" t="str" cm="1">
        <f t="array" ref="Q1477">_xlfn.IFS(Table1[[#This Row],[Asset Class]]&lt;&gt;"Local","y",Q$11=$E1477,"y",Table1[[#This Row],[Asset Class]]="Local","")</f>
        <v/>
      </c>
      <c r="R1477" s="99" t="str" cm="1">
        <f t="array" ref="R1477">_xlfn.IFS(Table1[[#This Row],[Asset Class]]&lt;&gt;"Local","y",R$11=$E1477,"y",Table1[[#This Row],[Asset Class]]="Local","")</f>
        <v>y</v>
      </c>
      <c r="S1477" s="358" t="str" cm="1">
        <f t="array" ref="S1477">_xlfn.IFS(Table1[[#This Row],[Asset Class]]&lt;&gt;"Local","y",S$11=$E1477,"y",Table1[[#This Row],[Asset Class]]="Local","")</f>
        <v/>
      </c>
      <c r="U1477" s="109" t="str">
        <f>IF(Table1[[#This Row],[Asset Class]]&lt;&gt;"Local",0.25,IF(P1477="y",1,""))</f>
        <v/>
      </c>
      <c r="V1477" s="435" t="str">
        <f>IF(Table1[[#This Row],[Asset Class]]&lt;&gt;"Local",0.25,IF(Q1477="y",1,""))</f>
        <v/>
      </c>
      <c r="W1477" s="435">
        <f>IF(Table1[[#This Row],[Asset Class]]&lt;&gt;"Local",0.25,IF(R1477="y",1,""))</f>
        <v>1</v>
      </c>
      <c r="X1477" s="435" t="str">
        <f>IF(Table1[[#This Row],[Asset Class]]&lt;&gt;"Local",0.25,IF(S1477="y",1,""))</f>
        <v/>
      </c>
      <c r="Y1477" s="109">
        <f t="shared" si="133"/>
        <v>1</v>
      </c>
      <c r="AA1477" s="274" t="str">
        <f t="shared" si="134"/>
        <v/>
      </c>
      <c r="AB1477" s="275" t="str">
        <f t="shared" si="135"/>
        <v/>
      </c>
      <c r="AC1477" s="275">
        <f t="shared" si="136"/>
        <v>81916</v>
      </c>
      <c r="AD1477" s="275" t="str">
        <f t="shared" si="137"/>
        <v/>
      </c>
      <c r="AE1477" s="276">
        <f t="shared" si="138"/>
        <v>81916</v>
      </c>
    </row>
    <row r="1478" spans="2:31">
      <c r="B1478" s="227" t="s">
        <v>2536</v>
      </c>
      <c r="C1478" s="228" t="s">
        <v>2537</v>
      </c>
      <c r="D1478" s="228" t="s">
        <v>110</v>
      </c>
      <c r="E1478" s="228" t="s">
        <v>106</v>
      </c>
      <c r="F1478" s="258" t="s">
        <v>102</v>
      </c>
      <c r="G1478" s="374">
        <v>0.5</v>
      </c>
      <c r="H1478" s="377">
        <v>1343.333918389098</v>
      </c>
      <c r="I1478" s="382">
        <v>111.62041035606889</v>
      </c>
      <c r="J1478" s="349">
        <f>Table1[[#This Row],[Embellishment Area (m2)]]*Table1[[#This Row],[Construction Unit Rate ($/m)]]*Table1[[#This Row],[Embellishment Area Factor]]</f>
        <v>74971.741607908538</v>
      </c>
      <c r="K1478" s="263">
        <v>0</v>
      </c>
      <c r="L1478" s="354">
        <v>66.125722619436161</v>
      </c>
      <c r="M1478" s="101">
        <f>Table1[[#This Row],[Size of land (m2)]]*Table1[[#This Row],[Land Unit Rate ($/m2)]]</f>
        <v>0</v>
      </c>
      <c r="N1478" s="261">
        <v>2021</v>
      </c>
      <c r="O1478" s="219">
        <f>ROUND(IF(Table1[[#This Row],[Valuation Year]]=2016,(Table1[[#This Row],[Total Construction Cost ($)]]+Table1[[#This Row],[Land Value]])*('General Input Sheet'!$G$38/'General Input Sheet'!$G$43),Table1[[#This Row],[Total Construction Cost ($)]]+Table1[[#This Row],[Land Value]]),0)</f>
        <v>74972</v>
      </c>
      <c r="P1478" s="139" t="str" cm="1">
        <f t="array" ref="P1478">_xlfn.IFS(Table1[[#This Row],[Asset Class]]&lt;&gt;"Local","y",P$11=$E1478,"y",Table1[[#This Row],[Asset Class]]="Local","")</f>
        <v>y</v>
      </c>
      <c r="Q1478" s="99" t="str" cm="1">
        <f t="array" ref="Q1478">_xlfn.IFS(Table1[[#This Row],[Asset Class]]&lt;&gt;"Local","y",Q$11=$E1478,"y",Table1[[#This Row],[Asset Class]]="Local","")</f>
        <v/>
      </c>
      <c r="R1478" s="99" t="str" cm="1">
        <f t="array" ref="R1478">_xlfn.IFS(Table1[[#This Row],[Asset Class]]&lt;&gt;"Local","y",R$11=$E1478,"y",Table1[[#This Row],[Asset Class]]="Local","")</f>
        <v/>
      </c>
      <c r="S1478" s="358" t="str" cm="1">
        <f t="array" ref="S1478">_xlfn.IFS(Table1[[#This Row],[Asset Class]]&lt;&gt;"Local","y",S$11=$E1478,"y",Table1[[#This Row],[Asset Class]]="Local","")</f>
        <v/>
      </c>
      <c r="U1478" s="109">
        <f>IF(Table1[[#This Row],[Asset Class]]&lt;&gt;"Local",0.25,IF(P1478="y",1,""))</f>
        <v>1</v>
      </c>
      <c r="V1478" s="435" t="str">
        <f>IF(Table1[[#This Row],[Asset Class]]&lt;&gt;"Local",0.25,IF(Q1478="y",1,""))</f>
        <v/>
      </c>
      <c r="W1478" s="435" t="str">
        <f>IF(Table1[[#This Row],[Asset Class]]&lt;&gt;"Local",0.25,IF(R1478="y",1,""))</f>
        <v/>
      </c>
      <c r="X1478" s="435" t="str">
        <f>IF(Table1[[#This Row],[Asset Class]]&lt;&gt;"Local",0.25,IF(S1478="y",1,""))</f>
        <v/>
      </c>
      <c r="Y1478" s="109">
        <f t="shared" si="133"/>
        <v>1</v>
      </c>
      <c r="AA1478" s="274">
        <f t="shared" si="134"/>
        <v>74972</v>
      </c>
      <c r="AB1478" s="275" t="str">
        <f t="shared" si="135"/>
        <v/>
      </c>
      <c r="AC1478" s="275" t="str">
        <f t="shared" si="136"/>
        <v/>
      </c>
      <c r="AD1478" s="275" t="str">
        <f t="shared" si="137"/>
        <v/>
      </c>
      <c r="AE1478" s="276">
        <f t="shared" si="138"/>
        <v>74972</v>
      </c>
    </row>
    <row r="1479" spans="2:31">
      <c r="B1479" s="227" t="s">
        <v>2538</v>
      </c>
      <c r="C1479" s="228" t="s">
        <v>2539</v>
      </c>
      <c r="D1479" s="228" t="s">
        <v>110</v>
      </c>
      <c r="E1479" s="228" t="s">
        <v>113</v>
      </c>
      <c r="F1479" s="258" t="s">
        <v>102</v>
      </c>
      <c r="G1479" s="374">
        <v>0.5</v>
      </c>
      <c r="H1479" s="377">
        <v>2739.8857942501249</v>
      </c>
      <c r="I1479" s="382">
        <v>77.371645491830151</v>
      </c>
      <c r="J1479" s="349">
        <f>Table1[[#This Row],[Embellishment Area (m2)]]*Table1[[#This Row],[Construction Unit Rate ($/m)]]*Table1[[#This Row],[Embellishment Area Factor]]</f>
        <v>105994.73618041107</v>
      </c>
      <c r="K1479" s="263">
        <v>0</v>
      </c>
      <c r="L1479" s="354">
        <v>51.919695325664051</v>
      </c>
      <c r="M1479" s="101">
        <f>Table1[[#This Row],[Size of land (m2)]]*Table1[[#This Row],[Land Unit Rate ($/m2)]]</f>
        <v>0</v>
      </c>
      <c r="N1479" s="261">
        <v>2021</v>
      </c>
      <c r="O1479" s="219">
        <f>ROUND(IF(Table1[[#This Row],[Valuation Year]]=2016,(Table1[[#This Row],[Total Construction Cost ($)]]+Table1[[#This Row],[Land Value]])*('General Input Sheet'!$G$38/'General Input Sheet'!$G$43),Table1[[#This Row],[Total Construction Cost ($)]]+Table1[[#This Row],[Land Value]]),0)</f>
        <v>105995</v>
      </c>
      <c r="P1479" s="139" t="str" cm="1">
        <f t="array" ref="P1479">_xlfn.IFS(Table1[[#This Row],[Asset Class]]&lt;&gt;"Local","y",P$11=$E1479,"y",Table1[[#This Row],[Asset Class]]="Local","")</f>
        <v/>
      </c>
      <c r="Q1479" s="99" t="str" cm="1">
        <f t="array" ref="Q1479">_xlfn.IFS(Table1[[#This Row],[Asset Class]]&lt;&gt;"Local","y",Q$11=$E1479,"y",Table1[[#This Row],[Asset Class]]="Local","")</f>
        <v/>
      </c>
      <c r="R1479" s="99" t="str" cm="1">
        <f t="array" ref="R1479">_xlfn.IFS(Table1[[#This Row],[Asset Class]]&lt;&gt;"Local","y",R$11=$E1479,"y",Table1[[#This Row],[Asset Class]]="Local","")</f>
        <v/>
      </c>
      <c r="S1479" s="358" t="str" cm="1">
        <f t="array" ref="S1479">_xlfn.IFS(Table1[[#This Row],[Asset Class]]&lt;&gt;"Local","y",S$11=$E1479,"y",Table1[[#This Row],[Asset Class]]="Local","")</f>
        <v>y</v>
      </c>
      <c r="U1479" s="109" t="str">
        <f>IF(Table1[[#This Row],[Asset Class]]&lt;&gt;"Local",0.25,IF(P1479="y",1,""))</f>
        <v/>
      </c>
      <c r="V1479" s="435" t="str">
        <f>IF(Table1[[#This Row],[Asset Class]]&lt;&gt;"Local",0.25,IF(Q1479="y",1,""))</f>
        <v/>
      </c>
      <c r="W1479" s="435" t="str">
        <f>IF(Table1[[#This Row],[Asset Class]]&lt;&gt;"Local",0.25,IF(R1479="y",1,""))</f>
        <v/>
      </c>
      <c r="X1479" s="435">
        <f>IF(Table1[[#This Row],[Asset Class]]&lt;&gt;"Local",0.25,IF(S1479="y",1,""))</f>
        <v>1</v>
      </c>
      <c r="Y1479" s="109">
        <f t="shared" si="133"/>
        <v>1</v>
      </c>
      <c r="AA1479" s="274" t="str">
        <f t="shared" si="134"/>
        <v/>
      </c>
      <c r="AB1479" s="275" t="str">
        <f t="shared" si="135"/>
        <v/>
      </c>
      <c r="AC1479" s="275" t="str">
        <f t="shared" si="136"/>
        <v/>
      </c>
      <c r="AD1479" s="275">
        <f t="shared" si="137"/>
        <v>105995</v>
      </c>
      <c r="AE1479" s="276">
        <f t="shared" si="138"/>
        <v>105995</v>
      </c>
    </row>
    <row r="1480" spans="2:31">
      <c r="B1480" s="227" t="s">
        <v>2540</v>
      </c>
      <c r="C1480" s="228" t="s">
        <v>2541</v>
      </c>
      <c r="D1480" s="228" t="s">
        <v>110</v>
      </c>
      <c r="E1480" s="228" t="s">
        <v>106</v>
      </c>
      <c r="F1480" s="258" t="s">
        <v>102</v>
      </c>
      <c r="G1480" s="374">
        <v>0.5</v>
      </c>
      <c r="H1480" s="377">
        <v>3150.6130861964371</v>
      </c>
      <c r="I1480" s="382">
        <v>111.62041035606889</v>
      </c>
      <c r="J1480" s="349">
        <f>Table1[[#This Row],[Embellishment Area (m2)]]*Table1[[#This Row],[Construction Unit Rate ($/m)]]*Table1[[#This Row],[Embellishment Area Factor]]</f>
        <v>175836.36277722346</v>
      </c>
      <c r="K1480" s="263">
        <v>0</v>
      </c>
      <c r="L1480" s="354">
        <v>66.125722619436161</v>
      </c>
      <c r="M1480" s="101">
        <f>Table1[[#This Row],[Size of land (m2)]]*Table1[[#This Row],[Land Unit Rate ($/m2)]]</f>
        <v>0</v>
      </c>
      <c r="N1480" s="261">
        <v>2021</v>
      </c>
      <c r="O1480" s="219">
        <f>ROUND(IF(Table1[[#This Row],[Valuation Year]]=2016,(Table1[[#This Row],[Total Construction Cost ($)]]+Table1[[#This Row],[Land Value]])*('General Input Sheet'!$G$38/'General Input Sheet'!$G$43),Table1[[#This Row],[Total Construction Cost ($)]]+Table1[[#This Row],[Land Value]]),0)</f>
        <v>175836</v>
      </c>
      <c r="P1480" s="139" t="str" cm="1">
        <f t="array" ref="P1480">_xlfn.IFS(Table1[[#This Row],[Asset Class]]&lt;&gt;"Local","y",P$11=$E1480,"y",Table1[[#This Row],[Asset Class]]="Local","")</f>
        <v>y</v>
      </c>
      <c r="Q1480" s="99" t="str" cm="1">
        <f t="array" ref="Q1480">_xlfn.IFS(Table1[[#This Row],[Asset Class]]&lt;&gt;"Local","y",Q$11=$E1480,"y",Table1[[#This Row],[Asset Class]]="Local","")</f>
        <v/>
      </c>
      <c r="R1480" s="99" t="str" cm="1">
        <f t="array" ref="R1480">_xlfn.IFS(Table1[[#This Row],[Asset Class]]&lt;&gt;"Local","y",R$11=$E1480,"y",Table1[[#This Row],[Asset Class]]="Local","")</f>
        <v/>
      </c>
      <c r="S1480" s="358" t="str" cm="1">
        <f t="array" ref="S1480">_xlfn.IFS(Table1[[#This Row],[Asset Class]]&lt;&gt;"Local","y",S$11=$E1480,"y",Table1[[#This Row],[Asset Class]]="Local","")</f>
        <v/>
      </c>
      <c r="U1480" s="109">
        <f>IF(Table1[[#This Row],[Asset Class]]&lt;&gt;"Local",0.25,IF(P1480="y",1,""))</f>
        <v>1</v>
      </c>
      <c r="V1480" s="435" t="str">
        <f>IF(Table1[[#This Row],[Asset Class]]&lt;&gt;"Local",0.25,IF(Q1480="y",1,""))</f>
        <v/>
      </c>
      <c r="W1480" s="435" t="str">
        <f>IF(Table1[[#This Row],[Asset Class]]&lt;&gt;"Local",0.25,IF(R1480="y",1,""))</f>
        <v/>
      </c>
      <c r="X1480" s="435" t="str">
        <f>IF(Table1[[#This Row],[Asset Class]]&lt;&gt;"Local",0.25,IF(S1480="y",1,""))</f>
        <v/>
      </c>
      <c r="Y1480" s="109">
        <f t="shared" si="133"/>
        <v>1</v>
      </c>
      <c r="AA1480" s="274">
        <f t="shared" si="134"/>
        <v>175836</v>
      </c>
      <c r="AB1480" s="275" t="str">
        <f t="shared" si="135"/>
        <v/>
      </c>
      <c r="AC1480" s="275" t="str">
        <f t="shared" si="136"/>
        <v/>
      </c>
      <c r="AD1480" s="275" t="str">
        <f t="shared" si="137"/>
        <v/>
      </c>
      <c r="AE1480" s="276">
        <f t="shared" si="138"/>
        <v>175836</v>
      </c>
    </row>
    <row r="1481" spans="2:31">
      <c r="B1481" s="227" t="s">
        <v>2540</v>
      </c>
      <c r="C1481" s="228" t="s">
        <v>2542</v>
      </c>
      <c r="D1481" s="228" t="s">
        <v>110</v>
      </c>
      <c r="E1481" s="228" t="s">
        <v>106</v>
      </c>
      <c r="F1481" s="258" t="s">
        <v>107</v>
      </c>
      <c r="G1481" s="374">
        <v>0.5</v>
      </c>
      <c r="H1481" s="377">
        <v>17388.28164098808</v>
      </c>
      <c r="I1481" s="382">
        <v>111.62041035606889</v>
      </c>
      <c r="J1481" s="349">
        <f>Table1[[#This Row],[Embellishment Area (m2)]]*Table1[[#This Row],[Construction Unit Rate ($/m)]]*Table1[[#This Row],[Embellishment Area Factor]]</f>
        <v>970443.56607699418</v>
      </c>
      <c r="K1481" s="263">
        <v>0</v>
      </c>
      <c r="L1481" s="354">
        <v>66.125722619436161</v>
      </c>
      <c r="M1481" s="101">
        <f>Table1[[#This Row],[Size of land (m2)]]*Table1[[#This Row],[Land Unit Rate ($/m2)]]</f>
        <v>0</v>
      </c>
      <c r="N1481" s="261">
        <v>2021</v>
      </c>
      <c r="O1481" s="219">
        <f>ROUND(IF(Table1[[#This Row],[Valuation Year]]=2016,(Table1[[#This Row],[Total Construction Cost ($)]]+Table1[[#This Row],[Land Value]])*('General Input Sheet'!$G$38/'General Input Sheet'!$G$43),Table1[[#This Row],[Total Construction Cost ($)]]+Table1[[#This Row],[Land Value]]),0)</f>
        <v>970444</v>
      </c>
      <c r="P1481" s="139" t="str" cm="1">
        <f t="array" ref="P1481">_xlfn.IFS(Table1[[#This Row],[Asset Class]]&lt;&gt;"Local","y",P$11=$E1481,"y",Table1[[#This Row],[Asset Class]]="Local","")</f>
        <v>y</v>
      </c>
      <c r="Q1481" s="99" t="str" cm="1">
        <f t="array" ref="Q1481">_xlfn.IFS(Table1[[#This Row],[Asset Class]]&lt;&gt;"Local","y",Q$11=$E1481,"y",Table1[[#This Row],[Asset Class]]="Local","")</f>
        <v/>
      </c>
      <c r="R1481" s="99" t="str" cm="1">
        <f t="array" ref="R1481">_xlfn.IFS(Table1[[#This Row],[Asset Class]]&lt;&gt;"Local","y",R$11=$E1481,"y",Table1[[#This Row],[Asset Class]]="Local","")</f>
        <v/>
      </c>
      <c r="S1481" s="358" t="str" cm="1">
        <f t="array" ref="S1481">_xlfn.IFS(Table1[[#This Row],[Asset Class]]&lt;&gt;"Local","y",S$11=$E1481,"y",Table1[[#This Row],[Asset Class]]="Local","")</f>
        <v/>
      </c>
      <c r="U1481" s="109">
        <f>IF(Table1[[#This Row],[Asset Class]]&lt;&gt;"Local",0.25,IF(P1481="y",1,""))</f>
        <v>1</v>
      </c>
      <c r="V1481" s="435" t="str">
        <f>IF(Table1[[#This Row],[Asset Class]]&lt;&gt;"Local",0.25,IF(Q1481="y",1,""))</f>
        <v/>
      </c>
      <c r="W1481" s="435" t="str">
        <f>IF(Table1[[#This Row],[Asset Class]]&lt;&gt;"Local",0.25,IF(R1481="y",1,""))</f>
        <v/>
      </c>
      <c r="X1481" s="435" t="str">
        <f>IF(Table1[[#This Row],[Asset Class]]&lt;&gt;"Local",0.25,IF(S1481="y",1,""))</f>
        <v/>
      </c>
      <c r="Y1481" s="109">
        <f t="shared" si="133"/>
        <v>1</v>
      </c>
      <c r="AA1481" s="274">
        <f t="shared" si="134"/>
        <v>970444</v>
      </c>
      <c r="AB1481" s="275" t="str">
        <f t="shared" si="135"/>
        <v/>
      </c>
      <c r="AC1481" s="275" t="str">
        <f t="shared" si="136"/>
        <v/>
      </c>
      <c r="AD1481" s="275" t="str">
        <f t="shared" si="137"/>
        <v/>
      </c>
      <c r="AE1481" s="276">
        <f t="shared" si="138"/>
        <v>970444</v>
      </c>
    </row>
    <row r="1482" spans="2:31">
      <c r="B1482" s="227" t="s">
        <v>2543</v>
      </c>
      <c r="C1482" s="228" t="s">
        <v>2544</v>
      </c>
      <c r="D1482" s="228" t="s">
        <v>110</v>
      </c>
      <c r="E1482" s="228" t="s">
        <v>101</v>
      </c>
      <c r="F1482" s="258" t="s">
        <v>102</v>
      </c>
      <c r="G1482" s="374">
        <v>0.5</v>
      </c>
      <c r="H1482" s="377">
        <v>4035.2501097181866</v>
      </c>
      <c r="I1482" s="382">
        <v>143.96305955739601</v>
      </c>
      <c r="J1482" s="349">
        <f>Table1[[#This Row],[Embellishment Area (m2)]]*Table1[[#This Row],[Construction Unit Rate ($/m)]]*Table1[[#This Row],[Embellishment Area Factor]]</f>
        <v>290463.47593717405</v>
      </c>
      <c r="K1482" s="263">
        <v>0</v>
      </c>
      <c r="L1482" s="354">
        <v>39.027494808321961</v>
      </c>
      <c r="M1482" s="101">
        <f>Table1[[#This Row],[Size of land (m2)]]*Table1[[#This Row],[Land Unit Rate ($/m2)]]</f>
        <v>0</v>
      </c>
      <c r="N1482" s="261">
        <v>2021</v>
      </c>
      <c r="O1482" s="219">
        <f>ROUND(IF(Table1[[#This Row],[Valuation Year]]=2016,(Table1[[#This Row],[Total Construction Cost ($)]]+Table1[[#This Row],[Land Value]])*('General Input Sheet'!$G$38/'General Input Sheet'!$G$43),Table1[[#This Row],[Total Construction Cost ($)]]+Table1[[#This Row],[Land Value]]),0)</f>
        <v>290463</v>
      </c>
      <c r="P1482" s="139" t="str" cm="1">
        <f t="array" ref="P1482">_xlfn.IFS(Table1[[#This Row],[Asset Class]]&lt;&gt;"Local","y",P$11=$E1482,"y",Table1[[#This Row],[Asset Class]]="Local","")</f>
        <v/>
      </c>
      <c r="Q1482" s="99" t="str" cm="1">
        <f t="array" ref="Q1482">_xlfn.IFS(Table1[[#This Row],[Asset Class]]&lt;&gt;"Local","y",Q$11=$E1482,"y",Table1[[#This Row],[Asset Class]]="Local","")</f>
        <v/>
      </c>
      <c r="R1482" s="99" t="str" cm="1">
        <f t="array" ref="R1482">_xlfn.IFS(Table1[[#This Row],[Asset Class]]&lt;&gt;"Local","y",R$11=$E1482,"y",Table1[[#This Row],[Asset Class]]="Local","")</f>
        <v>y</v>
      </c>
      <c r="S1482" s="358" t="str" cm="1">
        <f t="array" ref="S1482">_xlfn.IFS(Table1[[#This Row],[Asset Class]]&lt;&gt;"Local","y",S$11=$E1482,"y",Table1[[#This Row],[Asset Class]]="Local","")</f>
        <v/>
      </c>
      <c r="U1482" s="109" t="str">
        <f>IF(Table1[[#This Row],[Asset Class]]&lt;&gt;"Local",0.25,IF(P1482="y",1,""))</f>
        <v/>
      </c>
      <c r="V1482" s="435" t="str">
        <f>IF(Table1[[#This Row],[Asset Class]]&lt;&gt;"Local",0.25,IF(Q1482="y",1,""))</f>
        <v/>
      </c>
      <c r="W1482" s="435">
        <f>IF(Table1[[#This Row],[Asset Class]]&lt;&gt;"Local",0.25,IF(R1482="y",1,""))</f>
        <v>1</v>
      </c>
      <c r="X1482" s="435" t="str">
        <f>IF(Table1[[#This Row],[Asset Class]]&lt;&gt;"Local",0.25,IF(S1482="y",1,""))</f>
        <v/>
      </c>
      <c r="Y1482" s="109">
        <f t="shared" si="133"/>
        <v>1</v>
      </c>
      <c r="AA1482" s="274" t="str">
        <f t="shared" si="134"/>
        <v/>
      </c>
      <c r="AB1482" s="275" t="str">
        <f t="shared" si="135"/>
        <v/>
      </c>
      <c r="AC1482" s="275">
        <f t="shared" si="136"/>
        <v>290463</v>
      </c>
      <c r="AD1482" s="275" t="str">
        <f t="shared" si="137"/>
        <v/>
      </c>
      <c r="AE1482" s="276">
        <f t="shared" si="138"/>
        <v>290463</v>
      </c>
    </row>
    <row r="1483" spans="2:31">
      <c r="B1483" s="227" t="s">
        <v>2545</v>
      </c>
      <c r="C1483" s="228" t="s">
        <v>2546</v>
      </c>
      <c r="D1483" s="228" t="s">
        <v>110</v>
      </c>
      <c r="E1483" s="228" t="s">
        <v>106</v>
      </c>
      <c r="F1483" s="258" t="s">
        <v>102</v>
      </c>
      <c r="G1483" s="374">
        <v>0.5</v>
      </c>
      <c r="H1483" s="377">
        <v>701.94030045968952</v>
      </c>
      <c r="I1483" s="382">
        <v>111.62041035606889</v>
      </c>
      <c r="J1483" s="349">
        <f>Table1[[#This Row],[Embellishment Area (m2)]]*Table1[[#This Row],[Construction Unit Rate ($/m)]]*Table1[[#This Row],[Embellishment Area Factor]]</f>
        <v>39175.432191386419</v>
      </c>
      <c r="K1483" s="263">
        <v>0</v>
      </c>
      <c r="L1483" s="354">
        <v>66.125722619436161</v>
      </c>
      <c r="M1483" s="101">
        <f>Table1[[#This Row],[Size of land (m2)]]*Table1[[#This Row],[Land Unit Rate ($/m2)]]</f>
        <v>0</v>
      </c>
      <c r="N1483" s="261">
        <v>2021</v>
      </c>
      <c r="O1483" s="219">
        <f>ROUND(IF(Table1[[#This Row],[Valuation Year]]=2016,(Table1[[#This Row],[Total Construction Cost ($)]]+Table1[[#This Row],[Land Value]])*('General Input Sheet'!$G$38/'General Input Sheet'!$G$43),Table1[[#This Row],[Total Construction Cost ($)]]+Table1[[#This Row],[Land Value]]),0)</f>
        <v>39175</v>
      </c>
      <c r="P1483" s="139" t="str" cm="1">
        <f t="array" ref="P1483">_xlfn.IFS(Table1[[#This Row],[Asset Class]]&lt;&gt;"Local","y",P$11=$E1483,"y",Table1[[#This Row],[Asset Class]]="Local","")</f>
        <v>y</v>
      </c>
      <c r="Q1483" s="99" t="str" cm="1">
        <f t="array" ref="Q1483">_xlfn.IFS(Table1[[#This Row],[Asset Class]]&lt;&gt;"Local","y",Q$11=$E1483,"y",Table1[[#This Row],[Asset Class]]="Local","")</f>
        <v/>
      </c>
      <c r="R1483" s="99" t="str" cm="1">
        <f t="array" ref="R1483">_xlfn.IFS(Table1[[#This Row],[Asset Class]]&lt;&gt;"Local","y",R$11=$E1483,"y",Table1[[#This Row],[Asset Class]]="Local","")</f>
        <v/>
      </c>
      <c r="S1483" s="358" t="str" cm="1">
        <f t="array" ref="S1483">_xlfn.IFS(Table1[[#This Row],[Asset Class]]&lt;&gt;"Local","y",S$11=$E1483,"y",Table1[[#This Row],[Asset Class]]="Local","")</f>
        <v/>
      </c>
      <c r="U1483" s="109">
        <f>IF(Table1[[#This Row],[Asset Class]]&lt;&gt;"Local",0.25,IF(P1483="y",1,""))</f>
        <v>1</v>
      </c>
      <c r="V1483" s="435" t="str">
        <f>IF(Table1[[#This Row],[Asset Class]]&lt;&gt;"Local",0.25,IF(Q1483="y",1,""))</f>
        <v/>
      </c>
      <c r="W1483" s="435" t="str">
        <f>IF(Table1[[#This Row],[Asset Class]]&lt;&gt;"Local",0.25,IF(R1483="y",1,""))</f>
        <v/>
      </c>
      <c r="X1483" s="435" t="str">
        <f>IF(Table1[[#This Row],[Asset Class]]&lt;&gt;"Local",0.25,IF(S1483="y",1,""))</f>
        <v/>
      </c>
      <c r="Y1483" s="109">
        <f t="shared" si="133"/>
        <v>1</v>
      </c>
      <c r="AA1483" s="274">
        <f t="shared" si="134"/>
        <v>39175</v>
      </c>
      <c r="AB1483" s="275" t="str">
        <f t="shared" si="135"/>
        <v/>
      </c>
      <c r="AC1483" s="275" t="str">
        <f t="shared" si="136"/>
        <v/>
      </c>
      <c r="AD1483" s="275" t="str">
        <f t="shared" si="137"/>
        <v/>
      </c>
      <c r="AE1483" s="276">
        <f t="shared" si="138"/>
        <v>39175</v>
      </c>
    </row>
    <row r="1484" spans="2:31">
      <c r="B1484" s="227" t="s">
        <v>2547</v>
      </c>
      <c r="C1484" s="228" t="s">
        <v>2548</v>
      </c>
      <c r="D1484" s="228" t="s">
        <v>110</v>
      </c>
      <c r="E1484" s="228" t="s">
        <v>106</v>
      </c>
      <c r="F1484" s="258" t="s">
        <v>107</v>
      </c>
      <c r="G1484" s="374">
        <v>0.5</v>
      </c>
      <c r="H1484" s="377">
        <v>2936.5499305780322</v>
      </c>
      <c r="I1484" s="382">
        <v>111.62041035606889</v>
      </c>
      <c r="J1484" s="349">
        <f>Table1[[#This Row],[Embellishment Area (m2)]]*Table1[[#This Row],[Construction Unit Rate ($/m)]]*Table1[[#This Row],[Embellishment Area Factor]]</f>
        <v>163889.45414110279</v>
      </c>
      <c r="K1484" s="263">
        <v>5873.0998611560644</v>
      </c>
      <c r="L1484" s="354">
        <v>66.125722619436161</v>
      </c>
      <c r="M1484" s="101">
        <f>Table1[[#This Row],[Size of land (m2)]]*Table1[[#This Row],[Land Unit Rate ($/m2)]]</f>
        <v>388362.97233505495</v>
      </c>
      <c r="N1484" s="261">
        <v>2021</v>
      </c>
      <c r="O1484" s="219">
        <f>ROUND(IF(Table1[[#This Row],[Valuation Year]]=2016,(Table1[[#This Row],[Total Construction Cost ($)]]+Table1[[#This Row],[Land Value]])*('General Input Sheet'!$G$38/'General Input Sheet'!$G$43),Table1[[#This Row],[Total Construction Cost ($)]]+Table1[[#This Row],[Land Value]]),0)</f>
        <v>552252</v>
      </c>
      <c r="P1484" s="139" t="str" cm="1">
        <f t="array" ref="P1484">_xlfn.IFS(Table1[[#This Row],[Asset Class]]&lt;&gt;"Local","y",P$11=$E1484,"y",Table1[[#This Row],[Asset Class]]="Local","")</f>
        <v>y</v>
      </c>
      <c r="Q1484" s="99" t="str" cm="1">
        <f t="array" ref="Q1484">_xlfn.IFS(Table1[[#This Row],[Asset Class]]&lt;&gt;"Local","y",Q$11=$E1484,"y",Table1[[#This Row],[Asset Class]]="Local","")</f>
        <v/>
      </c>
      <c r="R1484" s="99" t="str" cm="1">
        <f t="array" ref="R1484">_xlfn.IFS(Table1[[#This Row],[Asset Class]]&lt;&gt;"Local","y",R$11=$E1484,"y",Table1[[#This Row],[Asset Class]]="Local","")</f>
        <v/>
      </c>
      <c r="S1484" s="358" t="str" cm="1">
        <f t="array" ref="S1484">_xlfn.IFS(Table1[[#This Row],[Asset Class]]&lt;&gt;"Local","y",S$11=$E1484,"y",Table1[[#This Row],[Asset Class]]="Local","")</f>
        <v/>
      </c>
      <c r="U1484" s="109">
        <f>IF(Table1[[#This Row],[Asset Class]]&lt;&gt;"Local",0.25,IF(P1484="y",1,""))</f>
        <v>1</v>
      </c>
      <c r="V1484" s="435" t="str">
        <f>IF(Table1[[#This Row],[Asset Class]]&lt;&gt;"Local",0.25,IF(Q1484="y",1,""))</f>
        <v/>
      </c>
      <c r="W1484" s="435" t="str">
        <f>IF(Table1[[#This Row],[Asset Class]]&lt;&gt;"Local",0.25,IF(R1484="y",1,""))</f>
        <v/>
      </c>
      <c r="X1484" s="435" t="str">
        <f>IF(Table1[[#This Row],[Asset Class]]&lt;&gt;"Local",0.25,IF(S1484="y",1,""))</f>
        <v/>
      </c>
      <c r="Y1484" s="109">
        <f t="shared" si="133"/>
        <v>1</v>
      </c>
      <c r="AA1484" s="274">
        <f t="shared" si="134"/>
        <v>552252</v>
      </c>
      <c r="AB1484" s="275" t="str">
        <f t="shared" si="135"/>
        <v/>
      </c>
      <c r="AC1484" s="275" t="str">
        <f t="shared" si="136"/>
        <v/>
      </c>
      <c r="AD1484" s="275" t="str">
        <f t="shared" si="137"/>
        <v/>
      </c>
      <c r="AE1484" s="276">
        <f t="shared" si="138"/>
        <v>552252</v>
      </c>
    </row>
    <row r="1485" spans="2:31">
      <c r="B1485" s="227" t="s">
        <v>2549</v>
      </c>
      <c r="C1485" s="228" t="s">
        <v>2550</v>
      </c>
      <c r="D1485" s="228" t="s">
        <v>110</v>
      </c>
      <c r="E1485" s="228" t="s">
        <v>101</v>
      </c>
      <c r="F1485" s="258" t="s">
        <v>102</v>
      </c>
      <c r="G1485" s="374">
        <v>0.5</v>
      </c>
      <c r="H1485" s="377">
        <v>3165.3177376422063</v>
      </c>
      <c r="I1485" s="382">
        <v>143.96305955739601</v>
      </c>
      <c r="J1485" s="349">
        <f>Table1[[#This Row],[Embellishment Area (m2)]]*Table1[[#This Row],[Construction Unit Rate ($/m)]]*Table1[[#This Row],[Embellishment Area Factor]]</f>
        <v>227844.41299113346</v>
      </c>
      <c r="K1485" s="263">
        <v>0</v>
      </c>
      <c r="L1485" s="354">
        <v>39.027494808321961</v>
      </c>
      <c r="M1485" s="101">
        <f>Table1[[#This Row],[Size of land (m2)]]*Table1[[#This Row],[Land Unit Rate ($/m2)]]</f>
        <v>0</v>
      </c>
      <c r="N1485" s="261">
        <v>2021</v>
      </c>
      <c r="O1485" s="219">
        <f>ROUND(IF(Table1[[#This Row],[Valuation Year]]=2016,(Table1[[#This Row],[Total Construction Cost ($)]]+Table1[[#This Row],[Land Value]])*('General Input Sheet'!$G$38/'General Input Sheet'!$G$43),Table1[[#This Row],[Total Construction Cost ($)]]+Table1[[#This Row],[Land Value]]),0)</f>
        <v>227844</v>
      </c>
      <c r="P1485" s="139" t="str" cm="1">
        <f t="array" ref="P1485">_xlfn.IFS(Table1[[#This Row],[Asset Class]]&lt;&gt;"Local","y",P$11=$E1485,"y",Table1[[#This Row],[Asset Class]]="Local","")</f>
        <v/>
      </c>
      <c r="Q1485" s="99" t="str" cm="1">
        <f t="array" ref="Q1485">_xlfn.IFS(Table1[[#This Row],[Asset Class]]&lt;&gt;"Local","y",Q$11=$E1485,"y",Table1[[#This Row],[Asset Class]]="Local","")</f>
        <v/>
      </c>
      <c r="R1485" s="99" t="str" cm="1">
        <f t="array" ref="R1485">_xlfn.IFS(Table1[[#This Row],[Asset Class]]&lt;&gt;"Local","y",R$11=$E1485,"y",Table1[[#This Row],[Asset Class]]="Local","")</f>
        <v>y</v>
      </c>
      <c r="S1485" s="358" t="str" cm="1">
        <f t="array" ref="S1485">_xlfn.IFS(Table1[[#This Row],[Asset Class]]&lt;&gt;"Local","y",S$11=$E1485,"y",Table1[[#This Row],[Asset Class]]="Local","")</f>
        <v/>
      </c>
      <c r="U1485" s="109" t="str">
        <f>IF(Table1[[#This Row],[Asset Class]]&lt;&gt;"Local",0.25,IF(P1485="y",1,""))</f>
        <v/>
      </c>
      <c r="V1485" s="435" t="str">
        <f>IF(Table1[[#This Row],[Asset Class]]&lt;&gt;"Local",0.25,IF(Q1485="y",1,""))</f>
        <v/>
      </c>
      <c r="W1485" s="435">
        <f>IF(Table1[[#This Row],[Asset Class]]&lt;&gt;"Local",0.25,IF(R1485="y",1,""))</f>
        <v>1</v>
      </c>
      <c r="X1485" s="435" t="str">
        <f>IF(Table1[[#This Row],[Asset Class]]&lt;&gt;"Local",0.25,IF(S1485="y",1,""))</f>
        <v/>
      </c>
      <c r="Y1485" s="109">
        <f t="shared" si="133"/>
        <v>1</v>
      </c>
      <c r="AA1485" s="274" t="str">
        <f t="shared" si="134"/>
        <v/>
      </c>
      <c r="AB1485" s="275" t="str">
        <f t="shared" si="135"/>
        <v/>
      </c>
      <c r="AC1485" s="275">
        <f t="shared" si="136"/>
        <v>227844</v>
      </c>
      <c r="AD1485" s="275" t="str">
        <f t="shared" si="137"/>
        <v/>
      </c>
      <c r="AE1485" s="276">
        <f t="shared" si="138"/>
        <v>227844</v>
      </c>
    </row>
    <row r="1486" spans="2:31">
      <c r="B1486" s="227" t="s">
        <v>2551</v>
      </c>
      <c r="C1486" s="228" t="s">
        <v>2552</v>
      </c>
      <c r="D1486" s="228" t="s">
        <v>110</v>
      </c>
      <c r="E1486" s="228" t="s">
        <v>106</v>
      </c>
      <c r="F1486" s="258" t="s">
        <v>102</v>
      </c>
      <c r="G1486" s="374">
        <v>0.5</v>
      </c>
      <c r="H1486" s="377">
        <v>1204.8363280259366</v>
      </c>
      <c r="I1486" s="382">
        <v>111.62041035606889</v>
      </c>
      <c r="J1486" s="349">
        <f>Table1[[#This Row],[Embellishment Area (m2)]]*Table1[[#This Row],[Construction Unit Rate ($/m)]]*Table1[[#This Row],[Embellishment Area Factor]]</f>
        <v>67242.162673077139</v>
      </c>
      <c r="K1486" s="263">
        <v>0</v>
      </c>
      <c r="L1486" s="354">
        <v>66.125722619436161</v>
      </c>
      <c r="M1486" s="101">
        <f>Table1[[#This Row],[Size of land (m2)]]*Table1[[#This Row],[Land Unit Rate ($/m2)]]</f>
        <v>0</v>
      </c>
      <c r="N1486" s="261">
        <v>2021</v>
      </c>
      <c r="O1486" s="219">
        <f>ROUND(IF(Table1[[#This Row],[Valuation Year]]=2016,(Table1[[#This Row],[Total Construction Cost ($)]]+Table1[[#This Row],[Land Value]])*('General Input Sheet'!$G$38/'General Input Sheet'!$G$43),Table1[[#This Row],[Total Construction Cost ($)]]+Table1[[#This Row],[Land Value]]),0)</f>
        <v>67242</v>
      </c>
      <c r="P1486" s="139" t="str" cm="1">
        <f t="array" ref="P1486">_xlfn.IFS(Table1[[#This Row],[Asset Class]]&lt;&gt;"Local","y",P$11=$E1486,"y",Table1[[#This Row],[Asset Class]]="Local","")</f>
        <v>y</v>
      </c>
      <c r="Q1486" s="99" t="str" cm="1">
        <f t="array" ref="Q1486">_xlfn.IFS(Table1[[#This Row],[Asset Class]]&lt;&gt;"Local","y",Q$11=$E1486,"y",Table1[[#This Row],[Asset Class]]="Local","")</f>
        <v/>
      </c>
      <c r="R1486" s="99" t="str" cm="1">
        <f t="array" ref="R1486">_xlfn.IFS(Table1[[#This Row],[Asset Class]]&lt;&gt;"Local","y",R$11=$E1486,"y",Table1[[#This Row],[Asset Class]]="Local","")</f>
        <v/>
      </c>
      <c r="S1486" s="358" t="str" cm="1">
        <f t="array" ref="S1486">_xlfn.IFS(Table1[[#This Row],[Asset Class]]&lt;&gt;"Local","y",S$11=$E1486,"y",Table1[[#This Row],[Asset Class]]="Local","")</f>
        <v/>
      </c>
      <c r="U1486" s="109">
        <f>IF(Table1[[#This Row],[Asset Class]]&lt;&gt;"Local",0.25,IF(P1486="y",1,""))</f>
        <v>1</v>
      </c>
      <c r="V1486" s="435" t="str">
        <f>IF(Table1[[#This Row],[Asset Class]]&lt;&gt;"Local",0.25,IF(Q1486="y",1,""))</f>
        <v/>
      </c>
      <c r="W1486" s="435" t="str">
        <f>IF(Table1[[#This Row],[Asset Class]]&lt;&gt;"Local",0.25,IF(R1486="y",1,""))</f>
        <v/>
      </c>
      <c r="X1486" s="435" t="str">
        <f>IF(Table1[[#This Row],[Asset Class]]&lt;&gt;"Local",0.25,IF(S1486="y",1,""))</f>
        <v/>
      </c>
      <c r="Y1486" s="109">
        <f t="shared" si="133"/>
        <v>1</v>
      </c>
      <c r="AA1486" s="274">
        <f t="shared" si="134"/>
        <v>67242</v>
      </c>
      <c r="AB1486" s="275" t="str">
        <f t="shared" si="135"/>
        <v/>
      </c>
      <c r="AC1486" s="275" t="str">
        <f t="shared" si="136"/>
        <v/>
      </c>
      <c r="AD1486" s="275" t="str">
        <f t="shared" si="137"/>
        <v/>
      </c>
      <c r="AE1486" s="276">
        <f t="shared" si="138"/>
        <v>67242</v>
      </c>
    </row>
    <row r="1487" spans="2:31">
      <c r="B1487" s="227" t="s">
        <v>2551</v>
      </c>
      <c r="C1487" s="228" t="s">
        <v>2553</v>
      </c>
      <c r="D1487" s="228" t="s">
        <v>110</v>
      </c>
      <c r="E1487" s="228" t="s">
        <v>106</v>
      </c>
      <c r="F1487" s="258" t="s">
        <v>107</v>
      </c>
      <c r="G1487" s="374">
        <v>0.5</v>
      </c>
      <c r="H1487" s="377">
        <v>3349.1980657187796</v>
      </c>
      <c r="I1487" s="382">
        <v>111.62041035606889</v>
      </c>
      <c r="J1487" s="349">
        <f>Table1[[#This Row],[Embellishment Area (m2)]]*Table1[[#This Row],[Construction Unit Rate ($/m)]]*Table1[[#This Row],[Embellishment Area Factor]]</f>
        <v>186919.43122964117</v>
      </c>
      <c r="K1487" s="263">
        <v>0</v>
      </c>
      <c r="L1487" s="354">
        <v>66.125722619436161</v>
      </c>
      <c r="M1487" s="101">
        <f>Table1[[#This Row],[Size of land (m2)]]*Table1[[#This Row],[Land Unit Rate ($/m2)]]</f>
        <v>0</v>
      </c>
      <c r="N1487" s="261">
        <v>2021</v>
      </c>
      <c r="O1487" s="219">
        <f>ROUND(IF(Table1[[#This Row],[Valuation Year]]=2016,(Table1[[#This Row],[Total Construction Cost ($)]]+Table1[[#This Row],[Land Value]])*('General Input Sheet'!$G$38/'General Input Sheet'!$G$43),Table1[[#This Row],[Total Construction Cost ($)]]+Table1[[#This Row],[Land Value]]),0)</f>
        <v>186919</v>
      </c>
      <c r="P1487" s="139" t="str" cm="1">
        <f t="array" ref="P1487">_xlfn.IFS(Table1[[#This Row],[Asset Class]]&lt;&gt;"Local","y",P$11=$E1487,"y",Table1[[#This Row],[Asset Class]]="Local","")</f>
        <v>y</v>
      </c>
      <c r="Q1487" s="99" t="str" cm="1">
        <f t="array" ref="Q1487">_xlfn.IFS(Table1[[#This Row],[Asset Class]]&lt;&gt;"Local","y",Q$11=$E1487,"y",Table1[[#This Row],[Asset Class]]="Local","")</f>
        <v/>
      </c>
      <c r="R1487" s="99" t="str" cm="1">
        <f t="array" ref="R1487">_xlfn.IFS(Table1[[#This Row],[Asset Class]]&lt;&gt;"Local","y",R$11=$E1487,"y",Table1[[#This Row],[Asset Class]]="Local","")</f>
        <v/>
      </c>
      <c r="S1487" s="358" t="str" cm="1">
        <f t="array" ref="S1487">_xlfn.IFS(Table1[[#This Row],[Asset Class]]&lt;&gt;"Local","y",S$11=$E1487,"y",Table1[[#This Row],[Asset Class]]="Local","")</f>
        <v/>
      </c>
      <c r="U1487" s="109">
        <f>IF(Table1[[#This Row],[Asset Class]]&lt;&gt;"Local",0.25,IF(P1487="y",1,""))</f>
        <v>1</v>
      </c>
      <c r="V1487" s="435" t="str">
        <f>IF(Table1[[#This Row],[Asset Class]]&lt;&gt;"Local",0.25,IF(Q1487="y",1,""))</f>
        <v/>
      </c>
      <c r="W1487" s="435" t="str">
        <f>IF(Table1[[#This Row],[Asset Class]]&lt;&gt;"Local",0.25,IF(R1487="y",1,""))</f>
        <v/>
      </c>
      <c r="X1487" s="435" t="str">
        <f>IF(Table1[[#This Row],[Asset Class]]&lt;&gt;"Local",0.25,IF(S1487="y",1,""))</f>
        <v/>
      </c>
      <c r="Y1487" s="109">
        <f t="shared" ref="Y1487:Y1550" si="139">SUM(U1487:X1487)</f>
        <v>1</v>
      </c>
      <c r="AA1487" s="274">
        <f t="shared" ref="AA1487:AA1550" si="140">IF(U1487="","",(U1487/$Y1487)*$O1487)</f>
        <v>186919</v>
      </c>
      <c r="AB1487" s="275" t="str">
        <f t="shared" ref="AB1487:AB1550" si="141">IF(V1487="","",(V1487/$Y1487)*$O1487)</f>
        <v/>
      </c>
      <c r="AC1487" s="275" t="str">
        <f t="shared" ref="AC1487:AC1550" si="142">IF(W1487="","",(W1487/$Y1487)*$O1487)</f>
        <v/>
      </c>
      <c r="AD1487" s="275" t="str">
        <f t="shared" ref="AD1487:AD1550" si="143">IF(X1487="","",(X1487/$Y1487)*$O1487)</f>
        <v/>
      </c>
      <c r="AE1487" s="276">
        <f t="shared" ref="AE1487:AE1550" si="144">SUM(AA1487:AD1487)</f>
        <v>186919</v>
      </c>
    </row>
    <row r="1488" spans="2:31">
      <c r="B1488" s="227" t="s">
        <v>2554</v>
      </c>
      <c r="C1488" s="228" t="s">
        <v>2555</v>
      </c>
      <c r="D1488" s="228" t="s">
        <v>110</v>
      </c>
      <c r="E1488" s="228" t="s">
        <v>101</v>
      </c>
      <c r="F1488" s="258" t="s">
        <v>102</v>
      </c>
      <c r="G1488" s="374">
        <v>0.5</v>
      </c>
      <c r="H1488" s="377">
        <v>4371.1070246050158</v>
      </c>
      <c r="I1488" s="382">
        <v>143.96305955739601</v>
      </c>
      <c r="J1488" s="349">
        <f>Table1[[#This Row],[Embellishment Area (m2)]]*Table1[[#This Row],[Construction Unit Rate ($/m)]]*Table1[[#This Row],[Embellishment Area Factor]]</f>
        <v>314638.97045748198</v>
      </c>
      <c r="K1488" s="263">
        <v>8742.2140492100316</v>
      </c>
      <c r="L1488" s="354">
        <v>39.027494808321961</v>
      </c>
      <c r="M1488" s="101">
        <f>Table1[[#This Row],[Size of land (m2)]]*Table1[[#This Row],[Land Unit Rate ($/m2)]]</f>
        <v>341186.71341878379</v>
      </c>
      <c r="N1488" s="261">
        <v>2021</v>
      </c>
      <c r="O1488" s="219">
        <f>ROUND(IF(Table1[[#This Row],[Valuation Year]]=2016,(Table1[[#This Row],[Total Construction Cost ($)]]+Table1[[#This Row],[Land Value]])*('General Input Sheet'!$G$38/'General Input Sheet'!$G$43),Table1[[#This Row],[Total Construction Cost ($)]]+Table1[[#This Row],[Land Value]]),0)</f>
        <v>655826</v>
      </c>
      <c r="P1488" s="139" t="str" cm="1">
        <f t="array" ref="P1488">_xlfn.IFS(Table1[[#This Row],[Asset Class]]&lt;&gt;"Local","y",P$11=$E1488,"y",Table1[[#This Row],[Asset Class]]="Local","")</f>
        <v/>
      </c>
      <c r="Q1488" s="99" t="str" cm="1">
        <f t="array" ref="Q1488">_xlfn.IFS(Table1[[#This Row],[Asset Class]]&lt;&gt;"Local","y",Q$11=$E1488,"y",Table1[[#This Row],[Asset Class]]="Local","")</f>
        <v/>
      </c>
      <c r="R1488" s="99" t="str" cm="1">
        <f t="array" ref="R1488">_xlfn.IFS(Table1[[#This Row],[Asset Class]]&lt;&gt;"Local","y",R$11=$E1488,"y",Table1[[#This Row],[Asset Class]]="Local","")</f>
        <v>y</v>
      </c>
      <c r="S1488" s="358" t="str" cm="1">
        <f t="array" ref="S1488">_xlfn.IFS(Table1[[#This Row],[Asset Class]]&lt;&gt;"Local","y",S$11=$E1488,"y",Table1[[#This Row],[Asset Class]]="Local","")</f>
        <v/>
      </c>
      <c r="U1488" s="109" t="str">
        <f>IF(Table1[[#This Row],[Asset Class]]&lt;&gt;"Local",0.25,IF(P1488="y",1,""))</f>
        <v/>
      </c>
      <c r="V1488" s="435" t="str">
        <f>IF(Table1[[#This Row],[Asset Class]]&lt;&gt;"Local",0.25,IF(Q1488="y",1,""))</f>
        <v/>
      </c>
      <c r="W1488" s="435">
        <f>IF(Table1[[#This Row],[Asset Class]]&lt;&gt;"Local",0.25,IF(R1488="y",1,""))</f>
        <v>1</v>
      </c>
      <c r="X1488" s="435" t="str">
        <f>IF(Table1[[#This Row],[Asset Class]]&lt;&gt;"Local",0.25,IF(S1488="y",1,""))</f>
        <v/>
      </c>
      <c r="Y1488" s="109">
        <f t="shared" si="139"/>
        <v>1</v>
      </c>
      <c r="AA1488" s="274" t="str">
        <f t="shared" si="140"/>
        <v/>
      </c>
      <c r="AB1488" s="275" t="str">
        <f t="shared" si="141"/>
        <v/>
      </c>
      <c r="AC1488" s="275">
        <f t="shared" si="142"/>
        <v>655826</v>
      </c>
      <c r="AD1488" s="275" t="str">
        <f t="shared" si="143"/>
        <v/>
      </c>
      <c r="AE1488" s="276">
        <f t="shared" si="144"/>
        <v>655826</v>
      </c>
    </row>
    <row r="1489" spans="2:31">
      <c r="B1489" s="227" t="s">
        <v>2554</v>
      </c>
      <c r="C1489" s="228" t="s">
        <v>2556</v>
      </c>
      <c r="D1489" s="228" t="s">
        <v>110</v>
      </c>
      <c r="E1489" s="228" t="s">
        <v>101</v>
      </c>
      <c r="F1489" s="258" t="s">
        <v>102</v>
      </c>
      <c r="G1489" s="374">
        <v>0.5</v>
      </c>
      <c r="H1489" s="377">
        <v>2135.9639019605497</v>
      </c>
      <c r="I1489" s="382">
        <v>143.96305955739601</v>
      </c>
      <c r="J1489" s="349">
        <f>Table1[[#This Row],[Embellishment Area (m2)]]*Table1[[#This Row],[Construction Unit Rate ($/m)]]*Table1[[#This Row],[Embellishment Area Factor]]</f>
        <v>153749.9492151973</v>
      </c>
      <c r="K1489" s="263">
        <v>4271.9278039210994</v>
      </c>
      <c r="L1489" s="354">
        <v>39.027494808321961</v>
      </c>
      <c r="M1489" s="101">
        <f>Table1[[#This Row],[Size of land (m2)]]*Table1[[#This Row],[Land Unit Rate ($/m2)]]</f>
        <v>166722.64018905695</v>
      </c>
      <c r="N1489" s="261">
        <v>2021</v>
      </c>
      <c r="O1489" s="219">
        <f>ROUND(IF(Table1[[#This Row],[Valuation Year]]=2016,(Table1[[#This Row],[Total Construction Cost ($)]]+Table1[[#This Row],[Land Value]])*('General Input Sheet'!$G$38/'General Input Sheet'!$G$43),Table1[[#This Row],[Total Construction Cost ($)]]+Table1[[#This Row],[Land Value]]),0)</f>
        <v>320473</v>
      </c>
      <c r="P1489" s="139" t="str" cm="1">
        <f t="array" ref="P1489">_xlfn.IFS(Table1[[#This Row],[Asset Class]]&lt;&gt;"Local","y",P$11=$E1489,"y",Table1[[#This Row],[Asset Class]]="Local","")</f>
        <v/>
      </c>
      <c r="Q1489" s="99" t="str" cm="1">
        <f t="array" ref="Q1489">_xlfn.IFS(Table1[[#This Row],[Asset Class]]&lt;&gt;"Local","y",Q$11=$E1489,"y",Table1[[#This Row],[Asset Class]]="Local","")</f>
        <v/>
      </c>
      <c r="R1489" s="99" t="str" cm="1">
        <f t="array" ref="R1489">_xlfn.IFS(Table1[[#This Row],[Asset Class]]&lt;&gt;"Local","y",R$11=$E1489,"y",Table1[[#This Row],[Asset Class]]="Local","")</f>
        <v>y</v>
      </c>
      <c r="S1489" s="358" t="str" cm="1">
        <f t="array" ref="S1489">_xlfn.IFS(Table1[[#This Row],[Asset Class]]&lt;&gt;"Local","y",S$11=$E1489,"y",Table1[[#This Row],[Asset Class]]="Local","")</f>
        <v/>
      </c>
      <c r="U1489" s="109" t="str">
        <f>IF(Table1[[#This Row],[Asset Class]]&lt;&gt;"Local",0.25,IF(P1489="y",1,""))</f>
        <v/>
      </c>
      <c r="V1489" s="435" t="str">
        <f>IF(Table1[[#This Row],[Asset Class]]&lt;&gt;"Local",0.25,IF(Q1489="y",1,""))</f>
        <v/>
      </c>
      <c r="W1489" s="435">
        <f>IF(Table1[[#This Row],[Asset Class]]&lt;&gt;"Local",0.25,IF(R1489="y",1,""))</f>
        <v>1</v>
      </c>
      <c r="X1489" s="435" t="str">
        <f>IF(Table1[[#This Row],[Asset Class]]&lt;&gt;"Local",0.25,IF(S1489="y",1,""))</f>
        <v/>
      </c>
      <c r="Y1489" s="109">
        <f t="shared" si="139"/>
        <v>1</v>
      </c>
      <c r="AA1489" s="274" t="str">
        <f t="shared" si="140"/>
        <v/>
      </c>
      <c r="AB1489" s="275" t="str">
        <f t="shared" si="141"/>
        <v/>
      </c>
      <c r="AC1489" s="275">
        <f t="shared" si="142"/>
        <v>320473</v>
      </c>
      <c r="AD1489" s="275" t="str">
        <f t="shared" si="143"/>
        <v/>
      </c>
      <c r="AE1489" s="276">
        <f t="shared" si="144"/>
        <v>320473</v>
      </c>
    </row>
    <row r="1490" spans="2:31">
      <c r="B1490" s="227" t="s">
        <v>2557</v>
      </c>
      <c r="C1490" s="228" t="s">
        <v>2558</v>
      </c>
      <c r="D1490" s="228" t="s">
        <v>110</v>
      </c>
      <c r="E1490" s="228" t="s">
        <v>101</v>
      </c>
      <c r="F1490" s="258" t="s">
        <v>102</v>
      </c>
      <c r="G1490" s="374">
        <v>0.5</v>
      </c>
      <c r="H1490" s="377">
        <v>379.09807816282324</v>
      </c>
      <c r="I1490" s="382">
        <v>143.96305955739601</v>
      </c>
      <c r="J1490" s="349">
        <f>Table1[[#This Row],[Embellishment Area (m2)]]*Table1[[#This Row],[Construction Unit Rate ($/m)]]*Table1[[#This Row],[Embellishment Area Factor]]</f>
        <v>27288.059602324443</v>
      </c>
      <c r="K1490" s="263">
        <v>0</v>
      </c>
      <c r="L1490" s="354">
        <v>39.027494808321961</v>
      </c>
      <c r="M1490" s="101">
        <f>Table1[[#This Row],[Size of land (m2)]]*Table1[[#This Row],[Land Unit Rate ($/m2)]]</f>
        <v>0</v>
      </c>
      <c r="N1490" s="261">
        <v>2021</v>
      </c>
      <c r="O1490" s="219">
        <f>ROUND(IF(Table1[[#This Row],[Valuation Year]]=2016,(Table1[[#This Row],[Total Construction Cost ($)]]+Table1[[#This Row],[Land Value]])*('General Input Sheet'!$G$38/'General Input Sheet'!$G$43),Table1[[#This Row],[Total Construction Cost ($)]]+Table1[[#This Row],[Land Value]]),0)</f>
        <v>27288</v>
      </c>
      <c r="P1490" s="139" t="str" cm="1">
        <f t="array" ref="P1490">_xlfn.IFS(Table1[[#This Row],[Asset Class]]&lt;&gt;"Local","y",P$11=$E1490,"y",Table1[[#This Row],[Asset Class]]="Local","")</f>
        <v/>
      </c>
      <c r="Q1490" s="99" t="str" cm="1">
        <f t="array" ref="Q1490">_xlfn.IFS(Table1[[#This Row],[Asset Class]]&lt;&gt;"Local","y",Q$11=$E1490,"y",Table1[[#This Row],[Asset Class]]="Local","")</f>
        <v/>
      </c>
      <c r="R1490" s="99" t="str" cm="1">
        <f t="array" ref="R1490">_xlfn.IFS(Table1[[#This Row],[Asset Class]]&lt;&gt;"Local","y",R$11=$E1490,"y",Table1[[#This Row],[Asset Class]]="Local","")</f>
        <v>y</v>
      </c>
      <c r="S1490" s="358" t="str" cm="1">
        <f t="array" ref="S1490">_xlfn.IFS(Table1[[#This Row],[Asset Class]]&lt;&gt;"Local","y",S$11=$E1490,"y",Table1[[#This Row],[Asset Class]]="Local","")</f>
        <v/>
      </c>
      <c r="U1490" s="109" t="str">
        <f>IF(Table1[[#This Row],[Asset Class]]&lt;&gt;"Local",0.25,IF(P1490="y",1,""))</f>
        <v/>
      </c>
      <c r="V1490" s="435" t="str">
        <f>IF(Table1[[#This Row],[Asset Class]]&lt;&gt;"Local",0.25,IF(Q1490="y",1,""))</f>
        <v/>
      </c>
      <c r="W1490" s="435">
        <f>IF(Table1[[#This Row],[Asset Class]]&lt;&gt;"Local",0.25,IF(R1490="y",1,""))</f>
        <v>1</v>
      </c>
      <c r="X1490" s="435" t="str">
        <f>IF(Table1[[#This Row],[Asset Class]]&lt;&gt;"Local",0.25,IF(S1490="y",1,""))</f>
        <v/>
      </c>
      <c r="Y1490" s="109">
        <f t="shared" si="139"/>
        <v>1</v>
      </c>
      <c r="AA1490" s="274" t="str">
        <f t="shared" si="140"/>
        <v/>
      </c>
      <c r="AB1490" s="275" t="str">
        <f t="shared" si="141"/>
        <v/>
      </c>
      <c r="AC1490" s="275">
        <f t="shared" si="142"/>
        <v>27288</v>
      </c>
      <c r="AD1490" s="275" t="str">
        <f t="shared" si="143"/>
        <v/>
      </c>
      <c r="AE1490" s="276">
        <f t="shared" si="144"/>
        <v>27288</v>
      </c>
    </row>
    <row r="1491" spans="2:31">
      <c r="B1491" s="227" t="s">
        <v>2557</v>
      </c>
      <c r="C1491" s="228" t="s">
        <v>2559</v>
      </c>
      <c r="D1491" s="228" t="s">
        <v>110</v>
      </c>
      <c r="E1491" s="228" t="s">
        <v>101</v>
      </c>
      <c r="F1491" s="258" t="s">
        <v>107</v>
      </c>
      <c r="G1491" s="374">
        <v>0.5</v>
      </c>
      <c r="H1491" s="377">
        <v>1202.8915717342211</v>
      </c>
      <c r="I1491" s="382">
        <v>143.96305955739601</v>
      </c>
      <c r="J1491" s="349">
        <f>Table1[[#This Row],[Embellishment Area (m2)]]*Table1[[#This Row],[Construction Unit Rate ($/m)]]*Table1[[#This Row],[Embellishment Area Factor]]</f>
        <v>86585.975491331686</v>
      </c>
      <c r="K1491" s="263">
        <v>0</v>
      </c>
      <c r="L1491" s="354">
        <v>39.027494808321961</v>
      </c>
      <c r="M1491" s="101">
        <f>Table1[[#This Row],[Size of land (m2)]]*Table1[[#This Row],[Land Unit Rate ($/m2)]]</f>
        <v>0</v>
      </c>
      <c r="N1491" s="261">
        <v>2021</v>
      </c>
      <c r="O1491" s="219">
        <f>ROUND(IF(Table1[[#This Row],[Valuation Year]]=2016,(Table1[[#This Row],[Total Construction Cost ($)]]+Table1[[#This Row],[Land Value]])*('General Input Sheet'!$G$38/'General Input Sheet'!$G$43),Table1[[#This Row],[Total Construction Cost ($)]]+Table1[[#This Row],[Land Value]]),0)</f>
        <v>86586</v>
      </c>
      <c r="P1491" s="139" t="str" cm="1">
        <f t="array" ref="P1491">_xlfn.IFS(Table1[[#This Row],[Asset Class]]&lt;&gt;"Local","y",P$11=$E1491,"y",Table1[[#This Row],[Asset Class]]="Local","")</f>
        <v/>
      </c>
      <c r="Q1491" s="99" t="str" cm="1">
        <f t="array" ref="Q1491">_xlfn.IFS(Table1[[#This Row],[Asset Class]]&lt;&gt;"Local","y",Q$11=$E1491,"y",Table1[[#This Row],[Asset Class]]="Local","")</f>
        <v/>
      </c>
      <c r="R1491" s="99" t="str" cm="1">
        <f t="array" ref="R1491">_xlfn.IFS(Table1[[#This Row],[Asset Class]]&lt;&gt;"Local","y",R$11=$E1491,"y",Table1[[#This Row],[Asset Class]]="Local","")</f>
        <v>y</v>
      </c>
      <c r="S1491" s="358" t="str" cm="1">
        <f t="array" ref="S1491">_xlfn.IFS(Table1[[#This Row],[Asset Class]]&lt;&gt;"Local","y",S$11=$E1491,"y",Table1[[#This Row],[Asset Class]]="Local","")</f>
        <v/>
      </c>
      <c r="U1491" s="109" t="str">
        <f>IF(Table1[[#This Row],[Asset Class]]&lt;&gt;"Local",0.25,IF(P1491="y",1,""))</f>
        <v/>
      </c>
      <c r="V1491" s="435" t="str">
        <f>IF(Table1[[#This Row],[Asset Class]]&lt;&gt;"Local",0.25,IF(Q1491="y",1,""))</f>
        <v/>
      </c>
      <c r="W1491" s="435">
        <f>IF(Table1[[#This Row],[Asset Class]]&lt;&gt;"Local",0.25,IF(R1491="y",1,""))</f>
        <v>1</v>
      </c>
      <c r="X1491" s="435" t="str">
        <f>IF(Table1[[#This Row],[Asset Class]]&lt;&gt;"Local",0.25,IF(S1491="y",1,""))</f>
        <v/>
      </c>
      <c r="Y1491" s="109">
        <f t="shared" si="139"/>
        <v>1</v>
      </c>
      <c r="AA1491" s="274" t="str">
        <f t="shared" si="140"/>
        <v/>
      </c>
      <c r="AB1491" s="275" t="str">
        <f t="shared" si="141"/>
        <v/>
      </c>
      <c r="AC1491" s="275">
        <f t="shared" si="142"/>
        <v>86586</v>
      </c>
      <c r="AD1491" s="275" t="str">
        <f t="shared" si="143"/>
        <v/>
      </c>
      <c r="AE1491" s="276">
        <f t="shared" si="144"/>
        <v>86586</v>
      </c>
    </row>
    <row r="1492" spans="2:31">
      <c r="B1492" s="227" t="s">
        <v>2560</v>
      </c>
      <c r="C1492" s="228" t="s">
        <v>2561</v>
      </c>
      <c r="D1492" s="228" t="s">
        <v>110</v>
      </c>
      <c r="E1492" s="228" t="s">
        <v>142</v>
      </c>
      <c r="F1492" s="258" t="s">
        <v>102</v>
      </c>
      <c r="G1492" s="374">
        <v>0.5</v>
      </c>
      <c r="H1492" s="377">
        <v>2135.7697395316345</v>
      </c>
      <c r="I1492" s="382">
        <v>115.6419902144599</v>
      </c>
      <c r="J1492" s="349">
        <f>Table1[[#This Row],[Embellishment Area (m2)]]*Table1[[#This Row],[Construction Unit Rate ($/m)]]*Table1[[#This Row],[Embellishment Area Factor]]</f>
        <v>123492.33165962841</v>
      </c>
      <c r="K1492" s="263">
        <v>0</v>
      </c>
      <c r="L1492" s="354">
        <v>85.331826959272703</v>
      </c>
      <c r="M1492" s="101">
        <f>Table1[[#This Row],[Size of land (m2)]]*Table1[[#This Row],[Land Unit Rate ($/m2)]]</f>
        <v>0</v>
      </c>
      <c r="N1492" s="261">
        <v>2021</v>
      </c>
      <c r="O1492" s="219">
        <f>ROUND(IF(Table1[[#This Row],[Valuation Year]]=2016,(Table1[[#This Row],[Total Construction Cost ($)]]+Table1[[#This Row],[Land Value]])*('General Input Sheet'!$G$38/'General Input Sheet'!$G$43),Table1[[#This Row],[Total Construction Cost ($)]]+Table1[[#This Row],[Land Value]]),0)</f>
        <v>123492</v>
      </c>
      <c r="P1492" s="139" t="str" cm="1">
        <f t="array" ref="P1492">_xlfn.IFS(Table1[[#This Row],[Asset Class]]&lt;&gt;"Local","y",P$11=$E1492,"y",Table1[[#This Row],[Asset Class]]="Local","")</f>
        <v/>
      </c>
      <c r="Q1492" s="99" t="str" cm="1">
        <f t="array" ref="Q1492">_xlfn.IFS(Table1[[#This Row],[Asset Class]]&lt;&gt;"Local","y",Q$11=$E1492,"y",Table1[[#This Row],[Asset Class]]="Local","")</f>
        <v>y</v>
      </c>
      <c r="R1492" s="99" t="str" cm="1">
        <f t="array" ref="R1492">_xlfn.IFS(Table1[[#This Row],[Asset Class]]&lt;&gt;"Local","y",R$11=$E1492,"y",Table1[[#This Row],[Asset Class]]="Local","")</f>
        <v/>
      </c>
      <c r="S1492" s="358" t="str" cm="1">
        <f t="array" ref="S1492">_xlfn.IFS(Table1[[#This Row],[Asset Class]]&lt;&gt;"Local","y",S$11=$E1492,"y",Table1[[#This Row],[Asset Class]]="Local","")</f>
        <v/>
      </c>
      <c r="U1492" s="109" t="str">
        <f>IF(Table1[[#This Row],[Asset Class]]&lt;&gt;"Local",0.25,IF(P1492="y",1,""))</f>
        <v/>
      </c>
      <c r="V1492" s="435">
        <f>IF(Table1[[#This Row],[Asset Class]]&lt;&gt;"Local",0.25,IF(Q1492="y",1,""))</f>
        <v>1</v>
      </c>
      <c r="W1492" s="435" t="str">
        <f>IF(Table1[[#This Row],[Asset Class]]&lt;&gt;"Local",0.25,IF(R1492="y",1,""))</f>
        <v/>
      </c>
      <c r="X1492" s="435" t="str">
        <f>IF(Table1[[#This Row],[Asset Class]]&lt;&gt;"Local",0.25,IF(S1492="y",1,""))</f>
        <v/>
      </c>
      <c r="Y1492" s="109">
        <f t="shared" si="139"/>
        <v>1</v>
      </c>
      <c r="AA1492" s="274" t="str">
        <f t="shared" si="140"/>
        <v/>
      </c>
      <c r="AB1492" s="275">
        <f t="shared" si="141"/>
        <v>123492</v>
      </c>
      <c r="AC1492" s="275" t="str">
        <f t="shared" si="142"/>
        <v/>
      </c>
      <c r="AD1492" s="275" t="str">
        <f t="shared" si="143"/>
        <v/>
      </c>
      <c r="AE1492" s="276">
        <f t="shared" si="144"/>
        <v>123492</v>
      </c>
    </row>
    <row r="1493" spans="2:31">
      <c r="B1493" s="227" t="s">
        <v>2562</v>
      </c>
      <c r="C1493" s="228" t="s">
        <v>2563</v>
      </c>
      <c r="D1493" s="228" t="s">
        <v>110</v>
      </c>
      <c r="E1493" s="228" t="s">
        <v>101</v>
      </c>
      <c r="F1493" s="258" t="s">
        <v>102</v>
      </c>
      <c r="G1493" s="374">
        <v>0.5</v>
      </c>
      <c r="H1493" s="377">
        <v>2006.7382331795729</v>
      </c>
      <c r="I1493" s="382">
        <v>143.96305955739601</v>
      </c>
      <c r="J1493" s="349">
        <f>Table1[[#This Row],[Embellishment Area (m2)]]*Table1[[#This Row],[Construction Unit Rate ($/m)]]*Table1[[#This Row],[Embellishment Area Factor]]</f>
        <v>144448.08788966725</v>
      </c>
      <c r="K1493" s="263">
        <v>0</v>
      </c>
      <c r="L1493" s="354">
        <v>39.027494808321961</v>
      </c>
      <c r="M1493" s="101">
        <f>Table1[[#This Row],[Size of land (m2)]]*Table1[[#This Row],[Land Unit Rate ($/m2)]]</f>
        <v>0</v>
      </c>
      <c r="N1493" s="261">
        <v>2021</v>
      </c>
      <c r="O1493" s="219">
        <f>ROUND(IF(Table1[[#This Row],[Valuation Year]]=2016,(Table1[[#This Row],[Total Construction Cost ($)]]+Table1[[#This Row],[Land Value]])*('General Input Sheet'!$G$38/'General Input Sheet'!$G$43),Table1[[#This Row],[Total Construction Cost ($)]]+Table1[[#This Row],[Land Value]]),0)</f>
        <v>144448</v>
      </c>
      <c r="P1493" s="139" t="str" cm="1">
        <f t="array" ref="P1493">_xlfn.IFS(Table1[[#This Row],[Asset Class]]&lt;&gt;"Local","y",P$11=$E1493,"y",Table1[[#This Row],[Asset Class]]="Local","")</f>
        <v/>
      </c>
      <c r="Q1493" s="99" t="str" cm="1">
        <f t="array" ref="Q1493">_xlfn.IFS(Table1[[#This Row],[Asset Class]]&lt;&gt;"Local","y",Q$11=$E1493,"y",Table1[[#This Row],[Asset Class]]="Local","")</f>
        <v/>
      </c>
      <c r="R1493" s="99" t="str" cm="1">
        <f t="array" ref="R1493">_xlfn.IFS(Table1[[#This Row],[Asset Class]]&lt;&gt;"Local","y",R$11=$E1493,"y",Table1[[#This Row],[Asset Class]]="Local","")</f>
        <v>y</v>
      </c>
      <c r="S1493" s="358" t="str" cm="1">
        <f t="array" ref="S1493">_xlfn.IFS(Table1[[#This Row],[Asset Class]]&lt;&gt;"Local","y",S$11=$E1493,"y",Table1[[#This Row],[Asset Class]]="Local","")</f>
        <v/>
      </c>
      <c r="U1493" s="109" t="str">
        <f>IF(Table1[[#This Row],[Asset Class]]&lt;&gt;"Local",0.25,IF(P1493="y",1,""))</f>
        <v/>
      </c>
      <c r="V1493" s="435" t="str">
        <f>IF(Table1[[#This Row],[Asset Class]]&lt;&gt;"Local",0.25,IF(Q1493="y",1,""))</f>
        <v/>
      </c>
      <c r="W1493" s="435">
        <f>IF(Table1[[#This Row],[Asset Class]]&lt;&gt;"Local",0.25,IF(R1493="y",1,""))</f>
        <v>1</v>
      </c>
      <c r="X1493" s="435" t="str">
        <f>IF(Table1[[#This Row],[Asset Class]]&lt;&gt;"Local",0.25,IF(S1493="y",1,""))</f>
        <v/>
      </c>
      <c r="Y1493" s="109">
        <f t="shared" si="139"/>
        <v>1</v>
      </c>
      <c r="AA1493" s="274" t="str">
        <f t="shared" si="140"/>
        <v/>
      </c>
      <c r="AB1493" s="275" t="str">
        <f t="shared" si="141"/>
        <v/>
      </c>
      <c r="AC1493" s="275">
        <f t="shared" si="142"/>
        <v>144448</v>
      </c>
      <c r="AD1493" s="275" t="str">
        <f t="shared" si="143"/>
        <v/>
      </c>
      <c r="AE1493" s="276">
        <f t="shared" si="144"/>
        <v>144448</v>
      </c>
    </row>
    <row r="1494" spans="2:31">
      <c r="B1494" s="227" t="s">
        <v>2564</v>
      </c>
      <c r="C1494" s="228" t="s">
        <v>2565</v>
      </c>
      <c r="D1494" s="228" t="s">
        <v>110</v>
      </c>
      <c r="E1494" s="228" t="s">
        <v>101</v>
      </c>
      <c r="F1494" s="258" t="s">
        <v>107</v>
      </c>
      <c r="G1494" s="374">
        <v>0.5</v>
      </c>
      <c r="H1494" s="377">
        <v>21413.642398001379</v>
      </c>
      <c r="I1494" s="382">
        <v>143.96305955739601</v>
      </c>
      <c r="J1494" s="349">
        <f>Table1[[#This Row],[Embellishment Area (m2)]]*Table1[[#This Row],[Construction Unit Rate ($/m)]]*Table1[[#This Row],[Embellishment Area Factor]]</f>
        <v>1541386.7379421263</v>
      </c>
      <c r="K1494" s="263">
        <v>0</v>
      </c>
      <c r="L1494" s="354">
        <v>39.027494808321961</v>
      </c>
      <c r="M1494" s="101">
        <f>Table1[[#This Row],[Size of land (m2)]]*Table1[[#This Row],[Land Unit Rate ($/m2)]]</f>
        <v>0</v>
      </c>
      <c r="N1494" s="261">
        <v>2021</v>
      </c>
      <c r="O1494" s="219">
        <f>ROUND(IF(Table1[[#This Row],[Valuation Year]]=2016,(Table1[[#This Row],[Total Construction Cost ($)]]+Table1[[#This Row],[Land Value]])*('General Input Sheet'!$G$38/'General Input Sheet'!$G$43),Table1[[#This Row],[Total Construction Cost ($)]]+Table1[[#This Row],[Land Value]]),0)</f>
        <v>1541387</v>
      </c>
      <c r="P1494" s="139" t="str" cm="1">
        <f t="array" ref="P1494">_xlfn.IFS(Table1[[#This Row],[Asset Class]]&lt;&gt;"Local","y",P$11=$E1494,"y",Table1[[#This Row],[Asset Class]]="Local","")</f>
        <v/>
      </c>
      <c r="Q1494" s="99" t="str" cm="1">
        <f t="array" ref="Q1494">_xlfn.IFS(Table1[[#This Row],[Asset Class]]&lt;&gt;"Local","y",Q$11=$E1494,"y",Table1[[#This Row],[Asset Class]]="Local","")</f>
        <v/>
      </c>
      <c r="R1494" s="99" t="str" cm="1">
        <f t="array" ref="R1494">_xlfn.IFS(Table1[[#This Row],[Asset Class]]&lt;&gt;"Local","y",R$11=$E1494,"y",Table1[[#This Row],[Asset Class]]="Local","")</f>
        <v>y</v>
      </c>
      <c r="S1494" s="358" t="str" cm="1">
        <f t="array" ref="S1494">_xlfn.IFS(Table1[[#This Row],[Asset Class]]&lt;&gt;"Local","y",S$11=$E1494,"y",Table1[[#This Row],[Asset Class]]="Local","")</f>
        <v/>
      </c>
      <c r="U1494" s="109" t="str">
        <f>IF(Table1[[#This Row],[Asset Class]]&lt;&gt;"Local",0.25,IF(P1494="y",1,""))</f>
        <v/>
      </c>
      <c r="V1494" s="435" t="str">
        <f>IF(Table1[[#This Row],[Asset Class]]&lt;&gt;"Local",0.25,IF(Q1494="y",1,""))</f>
        <v/>
      </c>
      <c r="W1494" s="435">
        <f>IF(Table1[[#This Row],[Asset Class]]&lt;&gt;"Local",0.25,IF(R1494="y",1,""))</f>
        <v>1</v>
      </c>
      <c r="X1494" s="435" t="str">
        <f>IF(Table1[[#This Row],[Asset Class]]&lt;&gt;"Local",0.25,IF(S1494="y",1,""))</f>
        <v/>
      </c>
      <c r="Y1494" s="109">
        <f t="shared" si="139"/>
        <v>1</v>
      </c>
      <c r="AA1494" s="274" t="str">
        <f t="shared" si="140"/>
        <v/>
      </c>
      <c r="AB1494" s="275" t="str">
        <f t="shared" si="141"/>
        <v/>
      </c>
      <c r="AC1494" s="275">
        <f t="shared" si="142"/>
        <v>1541387</v>
      </c>
      <c r="AD1494" s="275" t="str">
        <f t="shared" si="143"/>
        <v/>
      </c>
      <c r="AE1494" s="276">
        <f t="shared" si="144"/>
        <v>1541387</v>
      </c>
    </row>
    <row r="1495" spans="2:31">
      <c r="B1495" s="227" t="s">
        <v>2564</v>
      </c>
      <c r="C1495" s="228" t="s">
        <v>2566</v>
      </c>
      <c r="D1495" s="228" t="s">
        <v>110</v>
      </c>
      <c r="E1495" s="228" t="s">
        <v>101</v>
      </c>
      <c r="F1495" s="258" t="s">
        <v>102</v>
      </c>
      <c r="G1495" s="374">
        <v>0.5</v>
      </c>
      <c r="H1495" s="377">
        <v>6088.2226648157448</v>
      </c>
      <c r="I1495" s="382">
        <v>143.96305955739601</v>
      </c>
      <c r="J1495" s="349">
        <f>Table1[[#This Row],[Embellishment Area (m2)]]*Table1[[#This Row],[Construction Unit Rate ($/m)]]*Table1[[#This Row],[Embellishment Area Factor]]</f>
        <v>438239.58104677865</v>
      </c>
      <c r="K1495" s="263">
        <v>0</v>
      </c>
      <c r="L1495" s="354">
        <v>39.027494808321961</v>
      </c>
      <c r="M1495" s="101">
        <f>Table1[[#This Row],[Size of land (m2)]]*Table1[[#This Row],[Land Unit Rate ($/m2)]]</f>
        <v>0</v>
      </c>
      <c r="N1495" s="261">
        <v>2021</v>
      </c>
      <c r="O1495" s="219">
        <f>ROUND(IF(Table1[[#This Row],[Valuation Year]]=2016,(Table1[[#This Row],[Total Construction Cost ($)]]+Table1[[#This Row],[Land Value]])*('General Input Sheet'!$G$38/'General Input Sheet'!$G$43),Table1[[#This Row],[Total Construction Cost ($)]]+Table1[[#This Row],[Land Value]]),0)</f>
        <v>438240</v>
      </c>
      <c r="P1495" s="139" t="str" cm="1">
        <f t="array" ref="P1495">_xlfn.IFS(Table1[[#This Row],[Asset Class]]&lt;&gt;"Local","y",P$11=$E1495,"y",Table1[[#This Row],[Asset Class]]="Local","")</f>
        <v/>
      </c>
      <c r="Q1495" s="99" t="str" cm="1">
        <f t="array" ref="Q1495">_xlfn.IFS(Table1[[#This Row],[Asset Class]]&lt;&gt;"Local","y",Q$11=$E1495,"y",Table1[[#This Row],[Asset Class]]="Local","")</f>
        <v/>
      </c>
      <c r="R1495" s="99" t="str" cm="1">
        <f t="array" ref="R1495">_xlfn.IFS(Table1[[#This Row],[Asset Class]]&lt;&gt;"Local","y",R$11=$E1495,"y",Table1[[#This Row],[Asset Class]]="Local","")</f>
        <v>y</v>
      </c>
      <c r="S1495" s="358" t="str" cm="1">
        <f t="array" ref="S1495">_xlfn.IFS(Table1[[#This Row],[Asset Class]]&lt;&gt;"Local","y",S$11=$E1495,"y",Table1[[#This Row],[Asset Class]]="Local","")</f>
        <v/>
      </c>
      <c r="U1495" s="109" t="str">
        <f>IF(Table1[[#This Row],[Asset Class]]&lt;&gt;"Local",0.25,IF(P1495="y",1,""))</f>
        <v/>
      </c>
      <c r="V1495" s="435" t="str">
        <f>IF(Table1[[#This Row],[Asset Class]]&lt;&gt;"Local",0.25,IF(Q1495="y",1,""))</f>
        <v/>
      </c>
      <c r="W1495" s="435">
        <f>IF(Table1[[#This Row],[Asset Class]]&lt;&gt;"Local",0.25,IF(R1495="y",1,""))</f>
        <v>1</v>
      </c>
      <c r="X1495" s="435" t="str">
        <f>IF(Table1[[#This Row],[Asset Class]]&lt;&gt;"Local",0.25,IF(S1495="y",1,""))</f>
        <v/>
      </c>
      <c r="Y1495" s="109">
        <f t="shared" si="139"/>
        <v>1</v>
      </c>
      <c r="AA1495" s="274" t="str">
        <f t="shared" si="140"/>
        <v/>
      </c>
      <c r="AB1495" s="275" t="str">
        <f t="shared" si="141"/>
        <v/>
      </c>
      <c r="AC1495" s="275">
        <f t="shared" si="142"/>
        <v>438240</v>
      </c>
      <c r="AD1495" s="275" t="str">
        <f t="shared" si="143"/>
        <v/>
      </c>
      <c r="AE1495" s="276">
        <f t="shared" si="144"/>
        <v>438240</v>
      </c>
    </row>
    <row r="1496" spans="2:31">
      <c r="B1496" s="227" t="s">
        <v>2567</v>
      </c>
      <c r="C1496" s="228" t="s">
        <v>2568</v>
      </c>
      <c r="D1496" s="228" t="s">
        <v>110</v>
      </c>
      <c r="E1496" s="228" t="s">
        <v>106</v>
      </c>
      <c r="F1496" s="258" t="s">
        <v>102</v>
      </c>
      <c r="G1496" s="374">
        <v>0.5</v>
      </c>
      <c r="H1496" s="377">
        <v>927.53288065215349</v>
      </c>
      <c r="I1496" s="382">
        <v>111.62041035606889</v>
      </c>
      <c r="J1496" s="349">
        <f>Table1[[#This Row],[Embellishment Area (m2)]]*Table1[[#This Row],[Construction Unit Rate ($/m)]]*Table1[[#This Row],[Embellishment Area Factor]]</f>
        <v>51765.80037857002</v>
      </c>
      <c r="K1496" s="263">
        <v>0</v>
      </c>
      <c r="L1496" s="354">
        <v>66.125722619436161</v>
      </c>
      <c r="M1496" s="101">
        <f>Table1[[#This Row],[Size of land (m2)]]*Table1[[#This Row],[Land Unit Rate ($/m2)]]</f>
        <v>0</v>
      </c>
      <c r="N1496" s="261">
        <v>2021</v>
      </c>
      <c r="O1496" s="219">
        <f>ROUND(IF(Table1[[#This Row],[Valuation Year]]=2016,(Table1[[#This Row],[Total Construction Cost ($)]]+Table1[[#This Row],[Land Value]])*('General Input Sheet'!$G$38/'General Input Sheet'!$G$43),Table1[[#This Row],[Total Construction Cost ($)]]+Table1[[#This Row],[Land Value]]),0)</f>
        <v>51766</v>
      </c>
      <c r="P1496" s="139" t="str" cm="1">
        <f t="array" ref="P1496">_xlfn.IFS(Table1[[#This Row],[Asset Class]]&lt;&gt;"Local","y",P$11=$E1496,"y",Table1[[#This Row],[Asset Class]]="Local","")</f>
        <v>y</v>
      </c>
      <c r="Q1496" s="99" t="str" cm="1">
        <f t="array" ref="Q1496">_xlfn.IFS(Table1[[#This Row],[Asset Class]]&lt;&gt;"Local","y",Q$11=$E1496,"y",Table1[[#This Row],[Asset Class]]="Local","")</f>
        <v/>
      </c>
      <c r="R1496" s="99" t="str" cm="1">
        <f t="array" ref="R1496">_xlfn.IFS(Table1[[#This Row],[Asset Class]]&lt;&gt;"Local","y",R$11=$E1496,"y",Table1[[#This Row],[Asset Class]]="Local","")</f>
        <v/>
      </c>
      <c r="S1496" s="358" t="str" cm="1">
        <f t="array" ref="S1496">_xlfn.IFS(Table1[[#This Row],[Asset Class]]&lt;&gt;"Local","y",S$11=$E1496,"y",Table1[[#This Row],[Asset Class]]="Local","")</f>
        <v/>
      </c>
      <c r="U1496" s="109">
        <f>IF(Table1[[#This Row],[Asset Class]]&lt;&gt;"Local",0.25,IF(P1496="y",1,""))</f>
        <v>1</v>
      </c>
      <c r="V1496" s="435" t="str">
        <f>IF(Table1[[#This Row],[Asset Class]]&lt;&gt;"Local",0.25,IF(Q1496="y",1,""))</f>
        <v/>
      </c>
      <c r="W1496" s="435" t="str">
        <f>IF(Table1[[#This Row],[Asset Class]]&lt;&gt;"Local",0.25,IF(R1496="y",1,""))</f>
        <v/>
      </c>
      <c r="X1496" s="435" t="str">
        <f>IF(Table1[[#This Row],[Asset Class]]&lt;&gt;"Local",0.25,IF(S1496="y",1,""))</f>
        <v/>
      </c>
      <c r="Y1496" s="109">
        <f t="shared" si="139"/>
        <v>1</v>
      </c>
      <c r="AA1496" s="274">
        <f t="shared" si="140"/>
        <v>51766</v>
      </c>
      <c r="AB1496" s="275" t="str">
        <f t="shared" si="141"/>
        <v/>
      </c>
      <c r="AC1496" s="275" t="str">
        <f t="shared" si="142"/>
        <v/>
      </c>
      <c r="AD1496" s="275" t="str">
        <f t="shared" si="143"/>
        <v/>
      </c>
      <c r="AE1496" s="276">
        <f t="shared" si="144"/>
        <v>51766</v>
      </c>
    </row>
    <row r="1497" spans="2:31">
      <c r="B1497" s="227" t="s">
        <v>2569</v>
      </c>
      <c r="C1497" s="228" t="s">
        <v>2570</v>
      </c>
      <c r="D1497" s="228" t="s">
        <v>110</v>
      </c>
      <c r="E1497" s="228" t="s">
        <v>106</v>
      </c>
      <c r="F1497" s="258" t="s">
        <v>102</v>
      </c>
      <c r="G1497" s="374">
        <v>0.5</v>
      </c>
      <c r="H1497" s="377">
        <v>1020.0960860226985</v>
      </c>
      <c r="I1497" s="382">
        <v>111.62041035606889</v>
      </c>
      <c r="J1497" s="349">
        <f>Table1[[#This Row],[Embellishment Area (m2)]]*Table1[[#This Row],[Construction Unit Rate ($/m)]]*Table1[[#This Row],[Embellishment Area Factor]]</f>
        <v>56931.771862236674</v>
      </c>
      <c r="K1497" s="263">
        <v>0</v>
      </c>
      <c r="L1497" s="354">
        <v>66.125722619436161</v>
      </c>
      <c r="M1497" s="101">
        <f>Table1[[#This Row],[Size of land (m2)]]*Table1[[#This Row],[Land Unit Rate ($/m2)]]</f>
        <v>0</v>
      </c>
      <c r="N1497" s="261">
        <v>2021</v>
      </c>
      <c r="O1497" s="219">
        <f>ROUND(IF(Table1[[#This Row],[Valuation Year]]=2016,(Table1[[#This Row],[Total Construction Cost ($)]]+Table1[[#This Row],[Land Value]])*('General Input Sheet'!$G$38/'General Input Sheet'!$G$43),Table1[[#This Row],[Total Construction Cost ($)]]+Table1[[#This Row],[Land Value]]),0)</f>
        <v>56932</v>
      </c>
      <c r="P1497" s="139" t="str" cm="1">
        <f t="array" ref="P1497">_xlfn.IFS(Table1[[#This Row],[Asset Class]]&lt;&gt;"Local","y",P$11=$E1497,"y",Table1[[#This Row],[Asset Class]]="Local","")</f>
        <v>y</v>
      </c>
      <c r="Q1497" s="99" t="str" cm="1">
        <f t="array" ref="Q1497">_xlfn.IFS(Table1[[#This Row],[Asset Class]]&lt;&gt;"Local","y",Q$11=$E1497,"y",Table1[[#This Row],[Asset Class]]="Local","")</f>
        <v/>
      </c>
      <c r="R1497" s="99" t="str" cm="1">
        <f t="array" ref="R1497">_xlfn.IFS(Table1[[#This Row],[Asset Class]]&lt;&gt;"Local","y",R$11=$E1497,"y",Table1[[#This Row],[Asset Class]]="Local","")</f>
        <v/>
      </c>
      <c r="S1497" s="358" t="str" cm="1">
        <f t="array" ref="S1497">_xlfn.IFS(Table1[[#This Row],[Asset Class]]&lt;&gt;"Local","y",S$11=$E1497,"y",Table1[[#This Row],[Asset Class]]="Local","")</f>
        <v/>
      </c>
      <c r="U1497" s="109">
        <f>IF(Table1[[#This Row],[Asset Class]]&lt;&gt;"Local",0.25,IF(P1497="y",1,""))</f>
        <v>1</v>
      </c>
      <c r="V1497" s="435" t="str">
        <f>IF(Table1[[#This Row],[Asset Class]]&lt;&gt;"Local",0.25,IF(Q1497="y",1,""))</f>
        <v/>
      </c>
      <c r="W1497" s="435" t="str">
        <f>IF(Table1[[#This Row],[Asset Class]]&lt;&gt;"Local",0.25,IF(R1497="y",1,""))</f>
        <v/>
      </c>
      <c r="X1497" s="435" t="str">
        <f>IF(Table1[[#This Row],[Asset Class]]&lt;&gt;"Local",0.25,IF(S1497="y",1,""))</f>
        <v/>
      </c>
      <c r="Y1497" s="109">
        <f t="shared" si="139"/>
        <v>1</v>
      </c>
      <c r="AA1497" s="274">
        <f t="shared" si="140"/>
        <v>56932</v>
      </c>
      <c r="AB1497" s="275" t="str">
        <f t="shared" si="141"/>
        <v/>
      </c>
      <c r="AC1497" s="275" t="str">
        <f t="shared" si="142"/>
        <v/>
      </c>
      <c r="AD1497" s="275" t="str">
        <f t="shared" si="143"/>
        <v/>
      </c>
      <c r="AE1497" s="276">
        <f t="shared" si="144"/>
        <v>56932</v>
      </c>
    </row>
    <row r="1498" spans="2:31">
      <c r="B1498" s="227" t="s">
        <v>2571</v>
      </c>
      <c r="C1498" s="228" t="s">
        <v>2572</v>
      </c>
      <c r="D1498" s="228" t="s">
        <v>110</v>
      </c>
      <c r="E1498" s="228" t="s">
        <v>101</v>
      </c>
      <c r="F1498" s="258" t="s">
        <v>107</v>
      </c>
      <c r="G1498" s="374">
        <v>0.5</v>
      </c>
      <c r="H1498" s="377">
        <v>6038.6897140338051</v>
      </c>
      <c r="I1498" s="382">
        <v>143.96305955739601</v>
      </c>
      <c r="J1498" s="349">
        <f>Table1[[#This Row],[Embellishment Area (m2)]]*Table1[[#This Row],[Construction Unit Rate ($/m)]]*Table1[[#This Row],[Embellishment Area Factor]]</f>
        <v>434674.12347504165</v>
      </c>
      <c r="K1498" s="263">
        <v>0</v>
      </c>
      <c r="L1498" s="354">
        <v>39.027494808321961</v>
      </c>
      <c r="M1498" s="101">
        <f>Table1[[#This Row],[Size of land (m2)]]*Table1[[#This Row],[Land Unit Rate ($/m2)]]</f>
        <v>0</v>
      </c>
      <c r="N1498" s="261">
        <v>2021</v>
      </c>
      <c r="O1498" s="219">
        <f>ROUND(IF(Table1[[#This Row],[Valuation Year]]=2016,(Table1[[#This Row],[Total Construction Cost ($)]]+Table1[[#This Row],[Land Value]])*('General Input Sheet'!$G$38/'General Input Sheet'!$G$43),Table1[[#This Row],[Total Construction Cost ($)]]+Table1[[#This Row],[Land Value]]),0)</f>
        <v>434674</v>
      </c>
      <c r="P1498" s="139" t="str" cm="1">
        <f t="array" ref="P1498">_xlfn.IFS(Table1[[#This Row],[Asset Class]]&lt;&gt;"Local","y",P$11=$E1498,"y",Table1[[#This Row],[Asset Class]]="Local","")</f>
        <v/>
      </c>
      <c r="Q1498" s="99" t="str" cm="1">
        <f t="array" ref="Q1498">_xlfn.IFS(Table1[[#This Row],[Asset Class]]&lt;&gt;"Local","y",Q$11=$E1498,"y",Table1[[#This Row],[Asset Class]]="Local","")</f>
        <v/>
      </c>
      <c r="R1498" s="99" t="str" cm="1">
        <f t="array" ref="R1498">_xlfn.IFS(Table1[[#This Row],[Asset Class]]&lt;&gt;"Local","y",R$11=$E1498,"y",Table1[[#This Row],[Asset Class]]="Local","")</f>
        <v>y</v>
      </c>
      <c r="S1498" s="358" t="str" cm="1">
        <f t="array" ref="S1498">_xlfn.IFS(Table1[[#This Row],[Asset Class]]&lt;&gt;"Local","y",S$11=$E1498,"y",Table1[[#This Row],[Asset Class]]="Local","")</f>
        <v/>
      </c>
      <c r="U1498" s="109" t="str">
        <f>IF(Table1[[#This Row],[Asset Class]]&lt;&gt;"Local",0.25,IF(P1498="y",1,""))</f>
        <v/>
      </c>
      <c r="V1498" s="435" t="str">
        <f>IF(Table1[[#This Row],[Asset Class]]&lt;&gt;"Local",0.25,IF(Q1498="y",1,""))</f>
        <v/>
      </c>
      <c r="W1498" s="435">
        <f>IF(Table1[[#This Row],[Asset Class]]&lt;&gt;"Local",0.25,IF(R1498="y",1,""))</f>
        <v>1</v>
      </c>
      <c r="X1498" s="435" t="str">
        <f>IF(Table1[[#This Row],[Asset Class]]&lt;&gt;"Local",0.25,IF(S1498="y",1,""))</f>
        <v/>
      </c>
      <c r="Y1498" s="109">
        <f t="shared" si="139"/>
        <v>1</v>
      </c>
      <c r="AA1498" s="274" t="str">
        <f t="shared" si="140"/>
        <v/>
      </c>
      <c r="AB1498" s="275" t="str">
        <f t="shared" si="141"/>
        <v/>
      </c>
      <c r="AC1498" s="275">
        <f t="shared" si="142"/>
        <v>434674</v>
      </c>
      <c r="AD1498" s="275" t="str">
        <f t="shared" si="143"/>
        <v/>
      </c>
      <c r="AE1498" s="276">
        <f t="shared" si="144"/>
        <v>434674</v>
      </c>
    </row>
    <row r="1499" spans="2:31">
      <c r="B1499" s="227" t="s">
        <v>2573</v>
      </c>
      <c r="C1499" s="228" t="s">
        <v>2574</v>
      </c>
      <c r="D1499" s="228" t="s">
        <v>110</v>
      </c>
      <c r="E1499" s="228" t="s">
        <v>101</v>
      </c>
      <c r="F1499" s="258" t="s">
        <v>107</v>
      </c>
      <c r="G1499" s="374">
        <v>0.5</v>
      </c>
      <c r="H1499" s="377">
        <v>11435.855375900384</v>
      </c>
      <c r="I1499" s="382">
        <v>143.96305955739601</v>
      </c>
      <c r="J1499" s="349">
        <f>Table1[[#This Row],[Embellishment Area (m2)]]*Table1[[#This Row],[Construction Unit Rate ($/m)]]*Table1[[#This Row],[Embellishment Area Factor]]</f>
        <v>823170.36428525718</v>
      </c>
      <c r="K1499" s="263">
        <v>0</v>
      </c>
      <c r="L1499" s="354">
        <v>39.027494808321961</v>
      </c>
      <c r="M1499" s="101">
        <f>Table1[[#This Row],[Size of land (m2)]]*Table1[[#This Row],[Land Unit Rate ($/m2)]]</f>
        <v>0</v>
      </c>
      <c r="N1499" s="261">
        <v>2021</v>
      </c>
      <c r="O1499" s="219">
        <f>ROUND(IF(Table1[[#This Row],[Valuation Year]]=2016,(Table1[[#This Row],[Total Construction Cost ($)]]+Table1[[#This Row],[Land Value]])*('General Input Sheet'!$G$38/'General Input Sheet'!$G$43),Table1[[#This Row],[Total Construction Cost ($)]]+Table1[[#This Row],[Land Value]]),0)</f>
        <v>823170</v>
      </c>
      <c r="P1499" s="139" t="str" cm="1">
        <f t="array" ref="P1499">_xlfn.IFS(Table1[[#This Row],[Asset Class]]&lt;&gt;"Local","y",P$11=$E1499,"y",Table1[[#This Row],[Asset Class]]="Local","")</f>
        <v/>
      </c>
      <c r="Q1499" s="99" t="str" cm="1">
        <f t="array" ref="Q1499">_xlfn.IFS(Table1[[#This Row],[Asset Class]]&lt;&gt;"Local","y",Q$11=$E1499,"y",Table1[[#This Row],[Asset Class]]="Local","")</f>
        <v/>
      </c>
      <c r="R1499" s="99" t="str" cm="1">
        <f t="array" ref="R1499">_xlfn.IFS(Table1[[#This Row],[Asset Class]]&lt;&gt;"Local","y",R$11=$E1499,"y",Table1[[#This Row],[Asset Class]]="Local","")</f>
        <v>y</v>
      </c>
      <c r="S1499" s="358" t="str" cm="1">
        <f t="array" ref="S1499">_xlfn.IFS(Table1[[#This Row],[Asset Class]]&lt;&gt;"Local","y",S$11=$E1499,"y",Table1[[#This Row],[Asset Class]]="Local","")</f>
        <v/>
      </c>
      <c r="U1499" s="109" t="str">
        <f>IF(Table1[[#This Row],[Asset Class]]&lt;&gt;"Local",0.25,IF(P1499="y",1,""))</f>
        <v/>
      </c>
      <c r="V1499" s="435" t="str">
        <f>IF(Table1[[#This Row],[Asset Class]]&lt;&gt;"Local",0.25,IF(Q1499="y",1,""))</f>
        <v/>
      </c>
      <c r="W1499" s="435">
        <f>IF(Table1[[#This Row],[Asset Class]]&lt;&gt;"Local",0.25,IF(R1499="y",1,""))</f>
        <v>1</v>
      </c>
      <c r="X1499" s="435" t="str">
        <f>IF(Table1[[#This Row],[Asset Class]]&lt;&gt;"Local",0.25,IF(S1499="y",1,""))</f>
        <v/>
      </c>
      <c r="Y1499" s="109">
        <f t="shared" si="139"/>
        <v>1</v>
      </c>
      <c r="AA1499" s="274" t="str">
        <f t="shared" si="140"/>
        <v/>
      </c>
      <c r="AB1499" s="275" t="str">
        <f t="shared" si="141"/>
        <v/>
      </c>
      <c r="AC1499" s="275">
        <f t="shared" si="142"/>
        <v>823170</v>
      </c>
      <c r="AD1499" s="275" t="str">
        <f t="shared" si="143"/>
        <v/>
      </c>
      <c r="AE1499" s="276">
        <f t="shared" si="144"/>
        <v>823170</v>
      </c>
    </row>
    <row r="1500" spans="2:31">
      <c r="B1500" s="227" t="s">
        <v>2575</v>
      </c>
      <c r="C1500" s="228" t="s">
        <v>2576</v>
      </c>
      <c r="D1500" s="228" t="s">
        <v>110</v>
      </c>
      <c r="E1500" s="228" t="s">
        <v>101</v>
      </c>
      <c r="F1500" s="258" t="s">
        <v>102</v>
      </c>
      <c r="G1500" s="374">
        <v>0.5</v>
      </c>
      <c r="H1500" s="377">
        <v>5501.2931808264148</v>
      </c>
      <c r="I1500" s="382">
        <v>143.96305955739601</v>
      </c>
      <c r="J1500" s="349">
        <f>Table1[[#This Row],[Embellishment Area (m2)]]*Table1[[#This Row],[Construction Unit Rate ($/m)]]*Table1[[#This Row],[Embellishment Area Factor]]</f>
        <v>395991.49891700485</v>
      </c>
      <c r="K1500" s="263">
        <v>0</v>
      </c>
      <c r="L1500" s="354">
        <v>39.027494808321961</v>
      </c>
      <c r="M1500" s="101">
        <f>Table1[[#This Row],[Size of land (m2)]]*Table1[[#This Row],[Land Unit Rate ($/m2)]]</f>
        <v>0</v>
      </c>
      <c r="N1500" s="261">
        <v>2021</v>
      </c>
      <c r="O1500" s="219">
        <f>ROUND(IF(Table1[[#This Row],[Valuation Year]]=2016,(Table1[[#This Row],[Total Construction Cost ($)]]+Table1[[#This Row],[Land Value]])*('General Input Sheet'!$G$38/'General Input Sheet'!$G$43),Table1[[#This Row],[Total Construction Cost ($)]]+Table1[[#This Row],[Land Value]]),0)</f>
        <v>395991</v>
      </c>
      <c r="P1500" s="139" t="str" cm="1">
        <f t="array" ref="P1500">_xlfn.IFS(Table1[[#This Row],[Asset Class]]&lt;&gt;"Local","y",P$11=$E1500,"y",Table1[[#This Row],[Asset Class]]="Local","")</f>
        <v/>
      </c>
      <c r="Q1500" s="99" t="str" cm="1">
        <f t="array" ref="Q1500">_xlfn.IFS(Table1[[#This Row],[Asset Class]]&lt;&gt;"Local","y",Q$11=$E1500,"y",Table1[[#This Row],[Asset Class]]="Local","")</f>
        <v/>
      </c>
      <c r="R1500" s="99" t="str" cm="1">
        <f t="array" ref="R1500">_xlfn.IFS(Table1[[#This Row],[Asset Class]]&lt;&gt;"Local","y",R$11=$E1500,"y",Table1[[#This Row],[Asset Class]]="Local","")</f>
        <v>y</v>
      </c>
      <c r="S1500" s="358" t="str" cm="1">
        <f t="array" ref="S1500">_xlfn.IFS(Table1[[#This Row],[Asset Class]]&lt;&gt;"Local","y",S$11=$E1500,"y",Table1[[#This Row],[Asset Class]]="Local","")</f>
        <v/>
      </c>
      <c r="U1500" s="109" t="str">
        <f>IF(Table1[[#This Row],[Asset Class]]&lt;&gt;"Local",0.25,IF(P1500="y",1,""))</f>
        <v/>
      </c>
      <c r="V1500" s="435" t="str">
        <f>IF(Table1[[#This Row],[Asset Class]]&lt;&gt;"Local",0.25,IF(Q1500="y",1,""))</f>
        <v/>
      </c>
      <c r="W1500" s="435">
        <f>IF(Table1[[#This Row],[Asset Class]]&lt;&gt;"Local",0.25,IF(R1500="y",1,""))</f>
        <v>1</v>
      </c>
      <c r="X1500" s="435" t="str">
        <f>IF(Table1[[#This Row],[Asset Class]]&lt;&gt;"Local",0.25,IF(S1500="y",1,""))</f>
        <v/>
      </c>
      <c r="Y1500" s="109">
        <f t="shared" si="139"/>
        <v>1</v>
      </c>
      <c r="AA1500" s="274" t="str">
        <f t="shared" si="140"/>
        <v/>
      </c>
      <c r="AB1500" s="275" t="str">
        <f t="shared" si="141"/>
        <v/>
      </c>
      <c r="AC1500" s="275">
        <f t="shared" si="142"/>
        <v>395991</v>
      </c>
      <c r="AD1500" s="275" t="str">
        <f t="shared" si="143"/>
        <v/>
      </c>
      <c r="AE1500" s="276">
        <f t="shared" si="144"/>
        <v>395991</v>
      </c>
    </row>
    <row r="1501" spans="2:31">
      <c r="B1501" s="227" t="s">
        <v>2577</v>
      </c>
      <c r="C1501" s="228" t="s">
        <v>2578</v>
      </c>
      <c r="D1501" s="228" t="s">
        <v>110</v>
      </c>
      <c r="E1501" s="228" t="s">
        <v>106</v>
      </c>
      <c r="F1501" s="258" t="s">
        <v>102</v>
      </c>
      <c r="G1501" s="374">
        <v>0.5</v>
      </c>
      <c r="H1501" s="377">
        <v>13432.914037660705</v>
      </c>
      <c r="I1501" s="382">
        <v>111.62041035606889</v>
      </c>
      <c r="J1501" s="349">
        <f>Table1[[#This Row],[Embellishment Area (m2)]]*Table1[[#This Row],[Construction Unit Rate ($/m)]]*Table1[[#This Row],[Embellishment Area Factor]]</f>
        <v>749693.68858074304</v>
      </c>
      <c r="K1501" s="263">
        <v>0</v>
      </c>
      <c r="L1501" s="354">
        <v>66.125722619436161</v>
      </c>
      <c r="M1501" s="101">
        <f>Table1[[#This Row],[Size of land (m2)]]*Table1[[#This Row],[Land Unit Rate ($/m2)]]</f>
        <v>0</v>
      </c>
      <c r="N1501" s="261">
        <v>2021</v>
      </c>
      <c r="O1501" s="219">
        <f>ROUND(IF(Table1[[#This Row],[Valuation Year]]=2016,(Table1[[#This Row],[Total Construction Cost ($)]]+Table1[[#This Row],[Land Value]])*('General Input Sheet'!$G$38/'General Input Sheet'!$G$43),Table1[[#This Row],[Total Construction Cost ($)]]+Table1[[#This Row],[Land Value]]),0)</f>
        <v>749694</v>
      </c>
      <c r="P1501" s="139" t="str" cm="1">
        <f t="array" ref="P1501">_xlfn.IFS(Table1[[#This Row],[Asset Class]]&lt;&gt;"Local","y",P$11=$E1501,"y",Table1[[#This Row],[Asset Class]]="Local","")</f>
        <v>y</v>
      </c>
      <c r="Q1501" s="99" t="str" cm="1">
        <f t="array" ref="Q1501">_xlfn.IFS(Table1[[#This Row],[Asset Class]]&lt;&gt;"Local","y",Q$11=$E1501,"y",Table1[[#This Row],[Asset Class]]="Local","")</f>
        <v/>
      </c>
      <c r="R1501" s="99" t="str" cm="1">
        <f t="array" ref="R1501">_xlfn.IFS(Table1[[#This Row],[Asset Class]]&lt;&gt;"Local","y",R$11=$E1501,"y",Table1[[#This Row],[Asset Class]]="Local","")</f>
        <v/>
      </c>
      <c r="S1501" s="358" t="str" cm="1">
        <f t="array" ref="S1501">_xlfn.IFS(Table1[[#This Row],[Asset Class]]&lt;&gt;"Local","y",S$11=$E1501,"y",Table1[[#This Row],[Asset Class]]="Local","")</f>
        <v/>
      </c>
      <c r="U1501" s="109">
        <f>IF(Table1[[#This Row],[Asset Class]]&lt;&gt;"Local",0.25,IF(P1501="y",1,""))</f>
        <v>1</v>
      </c>
      <c r="V1501" s="435" t="str">
        <f>IF(Table1[[#This Row],[Asset Class]]&lt;&gt;"Local",0.25,IF(Q1501="y",1,""))</f>
        <v/>
      </c>
      <c r="W1501" s="435" t="str">
        <f>IF(Table1[[#This Row],[Asset Class]]&lt;&gt;"Local",0.25,IF(R1501="y",1,""))</f>
        <v/>
      </c>
      <c r="X1501" s="435" t="str">
        <f>IF(Table1[[#This Row],[Asset Class]]&lt;&gt;"Local",0.25,IF(S1501="y",1,""))</f>
        <v/>
      </c>
      <c r="Y1501" s="109">
        <f t="shared" si="139"/>
        <v>1</v>
      </c>
      <c r="AA1501" s="274">
        <f t="shared" si="140"/>
        <v>749694</v>
      </c>
      <c r="AB1501" s="275" t="str">
        <f t="shared" si="141"/>
        <v/>
      </c>
      <c r="AC1501" s="275" t="str">
        <f t="shared" si="142"/>
        <v/>
      </c>
      <c r="AD1501" s="275" t="str">
        <f t="shared" si="143"/>
        <v/>
      </c>
      <c r="AE1501" s="276">
        <f t="shared" si="144"/>
        <v>749694</v>
      </c>
    </row>
    <row r="1502" spans="2:31">
      <c r="B1502" s="227" t="s">
        <v>2579</v>
      </c>
      <c r="C1502" s="228" t="s">
        <v>2580</v>
      </c>
      <c r="D1502" s="228" t="s">
        <v>110</v>
      </c>
      <c r="E1502" s="228" t="s">
        <v>101</v>
      </c>
      <c r="F1502" s="258" t="s">
        <v>102</v>
      </c>
      <c r="G1502" s="374">
        <v>0.5</v>
      </c>
      <c r="H1502" s="377">
        <v>15217.416814140695</v>
      </c>
      <c r="I1502" s="382">
        <v>143.96305955739601</v>
      </c>
      <c r="J1502" s="349">
        <f>Table1[[#This Row],[Embellishment Area (m2)]]*Table1[[#This Row],[Construction Unit Rate ($/m)]]*Table1[[#This Row],[Embellishment Area Factor]]</f>
        <v>1095372.9415619283</v>
      </c>
      <c r="K1502" s="263">
        <v>0</v>
      </c>
      <c r="L1502" s="354">
        <v>39.027494808321961</v>
      </c>
      <c r="M1502" s="101">
        <f>Table1[[#This Row],[Size of land (m2)]]*Table1[[#This Row],[Land Unit Rate ($/m2)]]</f>
        <v>0</v>
      </c>
      <c r="N1502" s="261">
        <v>2021</v>
      </c>
      <c r="O1502" s="219">
        <f>ROUND(IF(Table1[[#This Row],[Valuation Year]]=2016,(Table1[[#This Row],[Total Construction Cost ($)]]+Table1[[#This Row],[Land Value]])*('General Input Sheet'!$G$38/'General Input Sheet'!$G$43),Table1[[#This Row],[Total Construction Cost ($)]]+Table1[[#This Row],[Land Value]]),0)</f>
        <v>1095373</v>
      </c>
      <c r="P1502" s="139" t="str" cm="1">
        <f t="array" ref="P1502">_xlfn.IFS(Table1[[#This Row],[Asset Class]]&lt;&gt;"Local","y",P$11=$E1502,"y",Table1[[#This Row],[Asset Class]]="Local","")</f>
        <v/>
      </c>
      <c r="Q1502" s="99" t="str" cm="1">
        <f t="array" ref="Q1502">_xlfn.IFS(Table1[[#This Row],[Asset Class]]&lt;&gt;"Local","y",Q$11=$E1502,"y",Table1[[#This Row],[Asset Class]]="Local","")</f>
        <v/>
      </c>
      <c r="R1502" s="99" t="str" cm="1">
        <f t="array" ref="R1502">_xlfn.IFS(Table1[[#This Row],[Asset Class]]&lt;&gt;"Local","y",R$11=$E1502,"y",Table1[[#This Row],[Asset Class]]="Local","")</f>
        <v>y</v>
      </c>
      <c r="S1502" s="358" t="str" cm="1">
        <f t="array" ref="S1502">_xlfn.IFS(Table1[[#This Row],[Asset Class]]&lt;&gt;"Local","y",S$11=$E1502,"y",Table1[[#This Row],[Asset Class]]="Local","")</f>
        <v/>
      </c>
      <c r="U1502" s="109" t="str">
        <f>IF(Table1[[#This Row],[Asset Class]]&lt;&gt;"Local",0.25,IF(P1502="y",1,""))</f>
        <v/>
      </c>
      <c r="V1502" s="435" t="str">
        <f>IF(Table1[[#This Row],[Asset Class]]&lt;&gt;"Local",0.25,IF(Q1502="y",1,""))</f>
        <v/>
      </c>
      <c r="W1502" s="435">
        <f>IF(Table1[[#This Row],[Asset Class]]&lt;&gt;"Local",0.25,IF(R1502="y",1,""))</f>
        <v>1</v>
      </c>
      <c r="X1502" s="435" t="str">
        <f>IF(Table1[[#This Row],[Asset Class]]&lt;&gt;"Local",0.25,IF(S1502="y",1,""))</f>
        <v/>
      </c>
      <c r="Y1502" s="109">
        <f t="shared" si="139"/>
        <v>1</v>
      </c>
      <c r="AA1502" s="274" t="str">
        <f t="shared" si="140"/>
        <v/>
      </c>
      <c r="AB1502" s="275" t="str">
        <f t="shared" si="141"/>
        <v/>
      </c>
      <c r="AC1502" s="275">
        <f t="shared" si="142"/>
        <v>1095373</v>
      </c>
      <c r="AD1502" s="275" t="str">
        <f t="shared" si="143"/>
        <v/>
      </c>
      <c r="AE1502" s="276">
        <f t="shared" si="144"/>
        <v>1095373</v>
      </c>
    </row>
    <row r="1503" spans="2:31">
      <c r="B1503" s="227" t="s">
        <v>2581</v>
      </c>
      <c r="C1503" s="228" t="s">
        <v>2582</v>
      </c>
      <c r="D1503" s="228" t="s">
        <v>110</v>
      </c>
      <c r="E1503" s="228" t="s">
        <v>142</v>
      </c>
      <c r="F1503" s="258" t="s">
        <v>102</v>
      </c>
      <c r="G1503" s="374">
        <v>0.5</v>
      </c>
      <c r="H1503" s="377">
        <v>15720.16214970974</v>
      </c>
      <c r="I1503" s="382">
        <v>115.6419902144599</v>
      </c>
      <c r="J1503" s="349">
        <f>Table1[[#This Row],[Embellishment Area (m2)]]*Table1[[#This Row],[Construction Unit Rate ($/m)]]*Table1[[#This Row],[Embellishment Area Factor]]</f>
        <v>908955.41874322831</v>
      </c>
      <c r="K1503" s="263">
        <v>0</v>
      </c>
      <c r="L1503" s="354">
        <v>85.331826959272703</v>
      </c>
      <c r="M1503" s="101">
        <f>Table1[[#This Row],[Size of land (m2)]]*Table1[[#This Row],[Land Unit Rate ($/m2)]]</f>
        <v>0</v>
      </c>
      <c r="N1503" s="261">
        <v>2021</v>
      </c>
      <c r="O1503" s="219">
        <f>ROUND(IF(Table1[[#This Row],[Valuation Year]]=2016,(Table1[[#This Row],[Total Construction Cost ($)]]+Table1[[#This Row],[Land Value]])*('General Input Sheet'!$G$38/'General Input Sheet'!$G$43),Table1[[#This Row],[Total Construction Cost ($)]]+Table1[[#This Row],[Land Value]]),0)</f>
        <v>908955</v>
      </c>
      <c r="P1503" s="139" t="str" cm="1">
        <f t="array" ref="P1503">_xlfn.IFS(Table1[[#This Row],[Asset Class]]&lt;&gt;"Local","y",P$11=$E1503,"y",Table1[[#This Row],[Asset Class]]="Local","")</f>
        <v/>
      </c>
      <c r="Q1503" s="99" t="str" cm="1">
        <f t="array" ref="Q1503">_xlfn.IFS(Table1[[#This Row],[Asset Class]]&lt;&gt;"Local","y",Q$11=$E1503,"y",Table1[[#This Row],[Asset Class]]="Local","")</f>
        <v>y</v>
      </c>
      <c r="R1503" s="99" t="str" cm="1">
        <f t="array" ref="R1503">_xlfn.IFS(Table1[[#This Row],[Asset Class]]&lt;&gt;"Local","y",R$11=$E1503,"y",Table1[[#This Row],[Asset Class]]="Local","")</f>
        <v/>
      </c>
      <c r="S1503" s="358" t="str" cm="1">
        <f t="array" ref="S1503">_xlfn.IFS(Table1[[#This Row],[Asset Class]]&lt;&gt;"Local","y",S$11=$E1503,"y",Table1[[#This Row],[Asset Class]]="Local","")</f>
        <v/>
      </c>
      <c r="U1503" s="109" t="str">
        <f>IF(Table1[[#This Row],[Asset Class]]&lt;&gt;"Local",0.25,IF(P1503="y",1,""))</f>
        <v/>
      </c>
      <c r="V1503" s="435">
        <f>IF(Table1[[#This Row],[Asset Class]]&lt;&gt;"Local",0.25,IF(Q1503="y",1,""))</f>
        <v>1</v>
      </c>
      <c r="W1503" s="435" t="str">
        <f>IF(Table1[[#This Row],[Asset Class]]&lt;&gt;"Local",0.25,IF(R1503="y",1,""))</f>
        <v/>
      </c>
      <c r="X1503" s="435" t="str">
        <f>IF(Table1[[#This Row],[Asset Class]]&lt;&gt;"Local",0.25,IF(S1503="y",1,""))</f>
        <v/>
      </c>
      <c r="Y1503" s="109">
        <f t="shared" si="139"/>
        <v>1</v>
      </c>
      <c r="AA1503" s="274" t="str">
        <f t="shared" si="140"/>
        <v/>
      </c>
      <c r="AB1503" s="275">
        <f t="shared" si="141"/>
        <v>908955</v>
      </c>
      <c r="AC1503" s="275" t="str">
        <f t="shared" si="142"/>
        <v/>
      </c>
      <c r="AD1503" s="275" t="str">
        <f t="shared" si="143"/>
        <v/>
      </c>
      <c r="AE1503" s="276">
        <f t="shared" si="144"/>
        <v>908955</v>
      </c>
    </row>
    <row r="1504" spans="2:31">
      <c r="B1504" s="227" t="s">
        <v>2583</v>
      </c>
      <c r="C1504" s="228" t="s">
        <v>2584</v>
      </c>
      <c r="D1504" s="228" t="s">
        <v>110</v>
      </c>
      <c r="E1504" s="228" t="s">
        <v>142</v>
      </c>
      <c r="F1504" s="258" t="s">
        <v>102</v>
      </c>
      <c r="G1504" s="374">
        <v>0.5</v>
      </c>
      <c r="H1504" s="377">
        <v>1790.8756557325235</v>
      </c>
      <c r="I1504" s="382">
        <v>115.6419902144599</v>
      </c>
      <c r="J1504" s="349">
        <f>Table1[[#This Row],[Embellishment Area (m2)]]*Table1[[#This Row],[Construction Unit Rate ($/m)]]*Table1[[#This Row],[Embellishment Area Factor]]</f>
        <v>103550.21252776746</v>
      </c>
      <c r="K1504" s="263">
        <v>0</v>
      </c>
      <c r="L1504" s="354">
        <v>85.331826959272703</v>
      </c>
      <c r="M1504" s="101">
        <f>Table1[[#This Row],[Size of land (m2)]]*Table1[[#This Row],[Land Unit Rate ($/m2)]]</f>
        <v>0</v>
      </c>
      <c r="N1504" s="261">
        <v>2021</v>
      </c>
      <c r="O1504" s="219">
        <f>ROUND(IF(Table1[[#This Row],[Valuation Year]]=2016,(Table1[[#This Row],[Total Construction Cost ($)]]+Table1[[#This Row],[Land Value]])*('General Input Sheet'!$G$38/'General Input Sheet'!$G$43),Table1[[#This Row],[Total Construction Cost ($)]]+Table1[[#This Row],[Land Value]]),0)</f>
        <v>103550</v>
      </c>
      <c r="P1504" s="139" t="str" cm="1">
        <f t="array" ref="P1504">_xlfn.IFS(Table1[[#This Row],[Asset Class]]&lt;&gt;"Local","y",P$11=$E1504,"y",Table1[[#This Row],[Asset Class]]="Local","")</f>
        <v/>
      </c>
      <c r="Q1504" s="99" t="str" cm="1">
        <f t="array" ref="Q1504">_xlfn.IFS(Table1[[#This Row],[Asset Class]]&lt;&gt;"Local","y",Q$11=$E1504,"y",Table1[[#This Row],[Asset Class]]="Local","")</f>
        <v>y</v>
      </c>
      <c r="R1504" s="99" t="str" cm="1">
        <f t="array" ref="R1504">_xlfn.IFS(Table1[[#This Row],[Asset Class]]&lt;&gt;"Local","y",R$11=$E1504,"y",Table1[[#This Row],[Asset Class]]="Local","")</f>
        <v/>
      </c>
      <c r="S1504" s="358" t="str" cm="1">
        <f t="array" ref="S1504">_xlfn.IFS(Table1[[#This Row],[Asset Class]]&lt;&gt;"Local","y",S$11=$E1504,"y",Table1[[#This Row],[Asset Class]]="Local","")</f>
        <v/>
      </c>
      <c r="U1504" s="109" t="str">
        <f>IF(Table1[[#This Row],[Asset Class]]&lt;&gt;"Local",0.25,IF(P1504="y",1,""))</f>
        <v/>
      </c>
      <c r="V1504" s="435">
        <f>IF(Table1[[#This Row],[Asset Class]]&lt;&gt;"Local",0.25,IF(Q1504="y",1,""))</f>
        <v>1</v>
      </c>
      <c r="W1504" s="435" t="str">
        <f>IF(Table1[[#This Row],[Asset Class]]&lt;&gt;"Local",0.25,IF(R1504="y",1,""))</f>
        <v/>
      </c>
      <c r="X1504" s="435" t="str">
        <f>IF(Table1[[#This Row],[Asset Class]]&lt;&gt;"Local",0.25,IF(S1504="y",1,""))</f>
        <v/>
      </c>
      <c r="Y1504" s="109">
        <f t="shared" si="139"/>
        <v>1</v>
      </c>
      <c r="AA1504" s="274" t="str">
        <f t="shared" si="140"/>
        <v/>
      </c>
      <c r="AB1504" s="275">
        <f t="shared" si="141"/>
        <v>103550</v>
      </c>
      <c r="AC1504" s="275" t="str">
        <f t="shared" si="142"/>
        <v/>
      </c>
      <c r="AD1504" s="275" t="str">
        <f t="shared" si="143"/>
        <v/>
      </c>
      <c r="AE1504" s="276">
        <f t="shared" si="144"/>
        <v>103550</v>
      </c>
    </row>
    <row r="1505" spans="2:31">
      <c r="B1505" s="227" t="s">
        <v>2585</v>
      </c>
      <c r="C1505" s="228" t="s">
        <v>2586</v>
      </c>
      <c r="D1505" s="228" t="s">
        <v>110</v>
      </c>
      <c r="E1505" s="228" t="s">
        <v>101</v>
      </c>
      <c r="F1505" s="258" t="s">
        <v>102</v>
      </c>
      <c r="G1505" s="374">
        <v>0.5</v>
      </c>
      <c r="H1505" s="377">
        <v>2522.6193226979922</v>
      </c>
      <c r="I1505" s="382">
        <v>143.96305955739601</v>
      </c>
      <c r="J1505" s="349">
        <f>Table1[[#This Row],[Embellishment Area (m2)]]*Table1[[#This Row],[Construction Unit Rate ($/m)]]*Table1[[#This Row],[Embellishment Area Factor]]</f>
        <v>181581.99789710451</v>
      </c>
      <c r="K1505" s="263">
        <v>0</v>
      </c>
      <c r="L1505" s="354">
        <v>39.027494808321961</v>
      </c>
      <c r="M1505" s="101">
        <f>Table1[[#This Row],[Size of land (m2)]]*Table1[[#This Row],[Land Unit Rate ($/m2)]]</f>
        <v>0</v>
      </c>
      <c r="N1505" s="261">
        <v>2021</v>
      </c>
      <c r="O1505" s="219">
        <f>ROUND(IF(Table1[[#This Row],[Valuation Year]]=2016,(Table1[[#This Row],[Total Construction Cost ($)]]+Table1[[#This Row],[Land Value]])*('General Input Sheet'!$G$38/'General Input Sheet'!$G$43),Table1[[#This Row],[Total Construction Cost ($)]]+Table1[[#This Row],[Land Value]]),0)</f>
        <v>181582</v>
      </c>
      <c r="P1505" s="139" t="str" cm="1">
        <f t="array" ref="P1505">_xlfn.IFS(Table1[[#This Row],[Asset Class]]&lt;&gt;"Local","y",P$11=$E1505,"y",Table1[[#This Row],[Asset Class]]="Local","")</f>
        <v/>
      </c>
      <c r="Q1505" s="99" t="str" cm="1">
        <f t="array" ref="Q1505">_xlfn.IFS(Table1[[#This Row],[Asset Class]]&lt;&gt;"Local","y",Q$11=$E1505,"y",Table1[[#This Row],[Asset Class]]="Local","")</f>
        <v/>
      </c>
      <c r="R1505" s="99" t="str" cm="1">
        <f t="array" ref="R1505">_xlfn.IFS(Table1[[#This Row],[Asset Class]]&lt;&gt;"Local","y",R$11=$E1505,"y",Table1[[#This Row],[Asset Class]]="Local","")</f>
        <v>y</v>
      </c>
      <c r="S1505" s="358" t="str" cm="1">
        <f t="array" ref="S1505">_xlfn.IFS(Table1[[#This Row],[Asset Class]]&lt;&gt;"Local","y",S$11=$E1505,"y",Table1[[#This Row],[Asset Class]]="Local","")</f>
        <v/>
      </c>
      <c r="U1505" s="109" t="str">
        <f>IF(Table1[[#This Row],[Asset Class]]&lt;&gt;"Local",0.25,IF(P1505="y",1,""))</f>
        <v/>
      </c>
      <c r="V1505" s="435" t="str">
        <f>IF(Table1[[#This Row],[Asset Class]]&lt;&gt;"Local",0.25,IF(Q1505="y",1,""))</f>
        <v/>
      </c>
      <c r="W1505" s="435">
        <f>IF(Table1[[#This Row],[Asset Class]]&lt;&gt;"Local",0.25,IF(R1505="y",1,""))</f>
        <v>1</v>
      </c>
      <c r="X1505" s="435" t="str">
        <f>IF(Table1[[#This Row],[Asset Class]]&lt;&gt;"Local",0.25,IF(S1505="y",1,""))</f>
        <v/>
      </c>
      <c r="Y1505" s="109">
        <f t="shared" si="139"/>
        <v>1</v>
      </c>
      <c r="AA1505" s="274" t="str">
        <f t="shared" si="140"/>
        <v/>
      </c>
      <c r="AB1505" s="275" t="str">
        <f t="shared" si="141"/>
        <v/>
      </c>
      <c r="AC1505" s="275">
        <f t="shared" si="142"/>
        <v>181582</v>
      </c>
      <c r="AD1505" s="275" t="str">
        <f t="shared" si="143"/>
        <v/>
      </c>
      <c r="AE1505" s="276">
        <f t="shared" si="144"/>
        <v>181582</v>
      </c>
    </row>
    <row r="1506" spans="2:31">
      <c r="B1506" s="227" t="s">
        <v>2585</v>
      </c>
      <c r="C1506" s="228" t="s">
        <v>2587</v>
      </c>
      <c r="D1506" s="228" t="s">
        <v>110</v>
      </c>
      <c r="E1506" s="228" t="s">
        <v>101</v>
      </c>
      <c r="F1506" s="258" t="s">
        <v>102</v>
      </c>
      <c r="G1506" s="374">
        <v>0.5</v>
      </c>
      <c r="H1506" s="377">
        <v>7339.3792691700401</v>
      </c>
      <c r="I1506" s="382">
        <v>143.96305955739601</v>
      </c>
      <c r="J1506" s="349">
        <f>Table1[[#This Row],[Embellishment Area (m2)]]*Table1[[#This Row],[Construction Unit Rate ($/m)]]*Table1[[#This Row],[Embellishment Area Factor]]</f>
        <v>528299.74742092204</v>
      </c>
      <c r="K1506" s="263">
        <v>0</v>
      </c>
      <c r="L1506" s="354">
        <v>39.027494808321961</v>
      </c>
      <c r="M1506" s="101">
        <f>Table1[[#This Row],[Size of land (m2)]]*Table1[[#This Row],[Land Unit Rate ($/m2)]]</f>
        <v>0</v>
      </c>
      <c r="N1506" s="261">
        <v>2021</v>
      </c>
      <c r="O1506" s="219">
        <f>ROUND(IF(Table1[[#This Row],[Valuation Year]]=2016,(Table1[[#This Row],[Total Construction Cost ($)]]+Table1[[#This Row],[Land Value]])*('General Input Sheet'!$G$38/'General Input Sheet'!$G$43),Table1[[#This Row],[Total Construction Cost ($)]]+Table1[[#This Row],[Land Value]]),0)</f>
        <v>528300</v>
      </c>
      <c r="P1506" s="139" t="str" cm="1">
        <f t="array" ref="P1506">_xlfn.IFS(Table1[[#This Row],[Asset Class]]&lt;&gt;"Local","y",P$11=$E1506,"y",Table1[[#This Row],[Asset Class]]="Local","")</f>
        <v/>
      </c>
      <c r="Q1506" s="99" t="str" cm="1">
        <f t="array" ref="Q1506">_xlfn.IFS(Table1[[#This Row],[Asset Class]]&lt;&gt;"Local","y",Q$11=$E1506,"y",Table1[[#This Row],[Asset Class]]="Local","")</f>
        <v/>
      </c>
      <c r="R1506" s="99" t="str" cm="1">
        <f t="array" ref="R1506">_xlfn.IFS(Table1[[#This Row],[Asset Class]]&lt;&gt;"Local","y",R$11=$E1506,"y",Table1[[#This Row],[Asset Class]]="Local","")</f>
        <v>y</v>
      </c>
      <c r="S1506" s="358" t="str" cm="1">
        <f t="array" ref="S1506">_xlfn.IFS(Table1[[#This Row],[Asset Class]]&lt;&gt;"Local","y",S$11=$E1506,"y",Table1[[#This Row],[Asset Class]]="Local","")</f>
        <v/>
      </c>
      <c r="U1506" s="109" t="str">
        <f>IF(Table1[[#This Row],[Asset Class]]&lt;&gt;"Local",0.25,IF(P1506="y",1,""))</f>
        <v/>
      </c>
      <c r="V1506" s="435" t="str">
        <f>IF(Table1[[#This Row],[Asset Class]]&lt;&gt;"Local",0.25,IF(Q1506="y",1,""))</f>
        <v/>
      </c>
      <c r="W1506" s="435">
        <f>IF(Table1[[#This Row],[Asset Class]]&lt;&gt;"Local",0.25,IF(R1506="y",1,""))</f>
        <v>1</v>
      </c>
      <c r="X1506" s="435" t="str">
        <f>IF(Table1[[#This Row],[Asset Class]]&lt;&gt;"Local",0.25,IF(S1506="y",1,""))</f>
        <v/>
      </c>
      <c r="Y1506" s="109">
        <f t="shared" si="139"/>
        <v>1</v>
      </c>
      <c r="AA1506" s="274" t="str">
        <f t="shared" si="140"/>
        <v/>
      </c>
      <c r="AB1506" s="275" t="str">
        <f t="shared" si="141"/>
        <v/>
      </c>
      <c r="AC1506" s="275">
        <f t="shared" si="142"/>
        <v>528300</v>
      </c>
      <c r="AD1506" s="275" t="str">
        <f t="shared" si="143"/>
        <v/>
      </c>
      <c r="AE1506" s="276">
        <f t="shared" si="144"/>
        <v>528300</v>
      </c>
    </row>
    <row r="1507" spans="2:31">
      <c r="B1507" s="227" t="s">
        <v>2588</v>
      </c>
      <c r="C1507" s="228" t="s">
        <v>2589</v>
      </c>
      <c r="D1507" s="228" t="s">
        <v>110</v>
      </c>
      <c r="E1507" s="228" t="s">
        <v>113</v>
      </c>
      <c r="F1507" s="258" t="s">
        <v>107</v>
      </c>
      <c r="G1507" s="374">
        <v>0.5</v>
      </c>
      <c r="H1507" s="377">
        <v>18688.944111763401</v>
      </c>
      <c r="I1507" s="382">
        <v>77.371645491830151</v>
      </c>
      <c r="J1507" s="349">
        <f>Table1[[#This Row],[Embellishment Area (m2)]]*Table1[[#This Row],[Construction Unit Rate ($/m)]]*Table1[[#This Row],[Embellishment Area Factor]]</f>
        <v>722997.17921599222</v>
      </c>
      <c r="K1507" s="263">
        <v>0</v>
      </c>
      <c r="L1507" s="354">
        <v>51.919695325664051</v>
      </c>
      <c r="M1507" s="101">
        <f>Table1[[#This Row],[Size of land (m2)]]*Table1[[#This Row],[Land Unit Rate ($/m2)]]</f>
        <v>0</v>
      </c>
      <c r="N1507" s="261">
        <v>2021</v>
      </c>
      <c r="O1507" s="219">
        <f>ROUND(IF(Table1[[#This Row],[Valuation Year]]=2016,(Table1[[#This Row],[Total Construction Cost ($)]]+Table1[[#This Row],[Land Value]])*('General Input Sheet'!$G$38/'General Input Sheet'!$G$43),Table1[[#This Row],[Total Construction Cost ($)]]+Table1[[#This Row],[Land Value]]),0)</f>
        <v>722997</v>
      </c>
      <c r="P1507" s="139" t="str" cm="1">
        <f t="array" ref="P1507">_xlfn.IFS(Table1[[#This Row],[Asset Class]]&lt;&gt;"Local","y",P$11=$E1507,"y",Table1[[#This Row],[Asset Class]]="Local","")</f>
        <v/>
      </c>
      <c r="Q1507" s="99" t="str" cm="1">
        <f t="array" ref="Q1507">_xlfn.IFS(Table1[[#This Row],[Asset Class]]&lt;&gt;"Local","y",Q$11=$E1507,"y",Table1[[#This Row],[Asset Class]]="Local","")</f>
        <v/>
      </c>
      <c r="R1507" s="99" t="str" cm="1">
        <f t="array" ref="R1507">_xlfn.IFS(Table1[[#This Row],[Asset Class]]&lt;&gt;"Local","y",R$11=$E1507,"y",Table1[[#This Row],[Asset Class]]="Local","")</f>
        <v/>
      </c>
      <c r="S1507" s="358" t="str" cm="1">
        <f t="array" ref="S1507">_xlfn.IFS(Table1[[#This Row],[Asset Class]]&lt;&gt;"Local","y",S$11=$E1507,"y",Table1[[#This Row],[Asset Class]]="Local","")</f>
        <v>y</v>
      </c>
      <c r="U1507" s="109" t="str">
        <f>IF(Table1[[#This Row],[Asset Class]]&lt;&gt;"Local",0.25,IF(P1507="y",1,""))</f>
        <v/>
      </c>
      <c r="V1507" s="435" t="str">
        <f>IF(Table1[[#This Row],[Asset Class]]&lt;&gt;"Local",0.25,IF(Q1507="y",1,""))</f>
        <v/>
      </c>
      <c r="W1507" s="435" t="str">
        <f>IF(Table1[[#This Row],[Asset Class]]&lt;&gt;"Local",0.25,IF(R1507="y",1,""))</f>
        <v/>
      </c>
      <c r="X1507" s="435">
        <f>IF(Table1[[#This Row],[Asset Class]]&lt;&gt;"Local",0.25,IF(S1507="y",1,""))</f>
        <v>1</v>
      </c>
      <c r="Y1507" s="109">
        <f t="shared" si="139"/>
        <v>1</v>
      </c>
      <c r="AA1507" s="274" t="str">
        <f t="shared" si="140"/>
        <v/>
      </c>
      <c r="AB1507" s="275" t="str">
        <f t="shared" si="141"/>
        <v/>
      </c>
      <c r="AC1507" s="275" t="str">
        <f t="shared" si="142"/>
        <v/>
      </c>
      <c r="AD1507" s="275">
        <f t="shared" si="143"/>
        <v>722997</v>
      </c>
      <c r="AE1507" s="276">
        <f t="shared" si="144"/>
        <v>722997</v>
      </c>
    </row>
    <row r="1508" spans="2:31">
      <c r="B1508" s="227" t="s">
        <v>2588</v>
      </c>
      <c r="C1508" s="228" t="s">
        <v>2590</v>
      </c>
      <c r="D1508" s="228" t="s">
        <v>110</v>
      </c>
      <c r="E1508" s="228" t="s">
        <v>113</v>
      </c>
      <c r="F1508" s="258" t="s">
        <v>102</v>
      </c>
      <c r="G1508" s="374">
        <v>0.5</v>
      </c>
      <c r="H1508" s="377">
        <v>1849.235588956491</v>
      </c>
      <c r="I1508" s="382">
        <v>77.371645491830151</v>
      </c>
      <c r="J1508" s="349">
        <f>Table1[[#This Row],[Embellishment Area (m2)]]*Table1[[#This Row],[Construction Unit Rate ($/m)]]*Table1[[#This Row],[Embellishment Area Factor]]</f>
        <v>71539.200209808681</v>
      </c>
      <c r="K1508" s="263">
        <v>0</v>
      </c>
      <c r="L1508" s="354">
        <v>51.919695325664051</v>
      </c>
      <c r="M1508" s="101">
        <f>Table1[[#This Row],[Size of land (m2)]]*Table1[[#This Row],[Land Unit Rate ($/m2)]]</f>
        <v>0</v>
      </c>
      <c r="N1508" s="261">
        <v>2021</v>
      </c>
      <c r="O1508" s="219">
        <f>ROUND(IF(Table1[[#This Row],[Valuation Year]]=2016,(Table1[[#This Row],[Total Construction Cost ($)]]+Table1[[#This Row],[Land Value]])*('General Input Sheet'!$G$38/'General Input Sheet'!$G$43),Table1[[#This Row],[Total Construction Cost ($)]]+Table1[[#This Row],[Land Value]]),0)</f>
        <v>71539</v>
      </c>
      <c r="P1508" s="139" t="str" cm="1">
        <f t="array" ref="P1508">_xlfn.IFS(Table1[[#This Row],[Asset Class]]&lt;&gt;"Local","y",P$11=$E1508,"y",Table1[[#This Row],[Asset Class]]="Local","")</f>
        <v/>
      </c>
      <c r="Q1508" s="99" t="str" cm="1">
        <f t="array" ref="Q1508">_xlfn.IFS(Table1[[#This Row],[Asset Class]]&lt;&gt;"Local","y",Q$11=$E1508,"y",Table1[[#This Row],[Asset Class]]="Local","")</f>
        <v/>
      </c>
      <c r="R1508" s="99" t="str" cm="1">
        <f t="array" ref="R1508">_xlfn.IFS(Table1[[#This Row],[Asset Class]]&lt;&gt;"Local","y",R$11=$E1508,"y",Table1[[#This Row],[Asset Class]]="Local","")</f>
        <v/>
      </c>
      <c r="S1508" s="358" t="str" cm="1">
        <f t="array" ref="S1508">_xlfn.IFS(Table1[[#This Row],[Asset Class]]&lt;&gt;"Local","y",S$11=$E1508,"y",Table1[[#This Row],[Asset Class]]="Local","")</f>
        <v>y</v>
      </c>
      <c r="U1508" s="109" t="str">
        <f>IF(Table1[[#This Row],[Asset Class]]&lt;&gt;"Local",0.25,IF(P1508="y",1,""))</f>
        <v/>
      </c>
      <c r="V1508" s="435" t="str">
        <f>IF(Table1[[#This Row],[Asset Class]]&lt;&gt;"Local",0.25,IF(Q1508="y",1,""))</f>
        <v/>
      </c>
      <c r="W1508" s="435" t="str">
        <f>IF(Table1[[#This Row],[Asset Class]]&lt;&gt;"Local",0.25,IF(R1508="y",1,""))</f>
        <v/>
      </c>
      <c r="X1508" s="435">
        <f>IF(Table1[[#This Row],[Asset Class]]&lt;&gt;"Local",0.25,IF(S1508="y",1,""))</f>
        <v>1</v>
      </c>
      <c r="Y1508" s="109">
        <f t="shared" si="139"/>
        <v>1</v>
      </c>
      <c r="AA1508" s="274" t="str">
        <f t="shared" si="140"/>
        <v/>
      </c>
      <c r="AB1508" s="275" t="str">
        <f t="shared" si="141"/>
        <v/>
      </c>
      <c r="AC1508" s="275" t="str">
        <f t="shared" si="142"/>
        <v/>
      </c>
      <c r="AD1508" s="275">
        <f t="shared" si="143"/>
        <v>71539</v>
      </c>
      <c r="AE1508" s="276">
        <f t="shared" si="144"/>
        <v>71539</v>
      </c>
    </row>
    <row r="1509" spans="2:31">
      <c r="B1509" s="227" t="s">
        <v>2591</v>
      </c>
      <c r="C1509" s="228" t="s">
        <v>2592</v>
      </c>
      <c r="D1509" s="228" t="s">
        <v>110</v>
      </c>
      <c r="E1509" s="228" t="s">
        <v>113</v>
      </c>
      <c r="F1509" s="258" t="s">
        <v>102</v>
      </c>
      <c r="G1509" s="374">
        <v>0.5</v>
      </c>
      <c r="H1509" s="377">
        <v>2429.0904016610157</v>
      </c>
      <c r="I1509" s="382">
        <v>77.371645491830151</v>
      </c>
      <c r="J1509" s="349">
        <f>Table1[[#This Row],[Embellishment Area (m2)]]*Table1[[#This Row],[Construction Unit Rate ($/m)]]*Table1[[#This Row],[Embellishment Area Factor]]</f>
        <v>93971.360712461712</v>
      </c>
      <c r="K1509" s="263">
        <v>4858.1808033220314</v>
      </c>
      <c r="L1509" s="354">
        <v>51.919695325664051</v>
      </c>
      <c r="M1509" s="101">
        <f>Table1[[#This Row],[Size of land (m2)]]*Table1[[#This Row],[Land Unit Rate ($/m2)]]</f>
        <v>252235.2671454697</v>
      </c>
      <c r="N1509" s="261">
        <v>2021</v>
      </c>
      <c r="O1509" s="219">
        <f>ROUND(IF(Table1[[#This Row],[Valuation Year]]=2016,(Table1[[#This Row],[Total Construction Cost ($)]]+Table1[[#This Row],[Land Value]])*('General Input Sheet'!$G$38/'General Input Sheet'!$G$43),Table1[[#This Row],[Total Construction Cost ($)]]+Table1[[#This Row],[Land Value]]),0)</f>
        <v>346207</v>
      </c>
      <c r="P1509" s="139" t="str" cm="1">
        <f t="array" ref="P1509">_xlfn.IFS(Table1[[#This Row],[Asset Class]]&lt;&gt;"Local","y",P$11=$E1509,"y",Table1[[#This Row],[Asset Class]]="Local","")</f>
        <v/>
      </c>
      <c r="Q1509" s="99" t="str" cm="1">
        <f t="array" ref="Q1509">_xlfn.IFS(Table1[[#This Row],[Asset Class]]&lt;&gt;"Local","y",Q$11=$E1509,"y",Table1[[#This Row],[Asset Class]]="Local","")</f>
        <v/>
      </c>
      <c r="R1509" s="99" t="str" cm="1">
        <f t="array" ref="R1509">_xlfn.IFS(Table1[[#This Row],[Asset Class]]&lt;&gt;"Local","y",R$11=$E1509,"y",Table1[[#This Row],[Asset Class]]="Local","")</f>
        <v/>
      </c>
      <c r="S1509" s="358" t="str" cm="1">
        <f t="array" ref="S1509">_xlfn.IFS(Table1[[#This Row],[Asset Class]]&lt;&gt;"Local","y",S$11=$E1509,"y",Table1[[#This Row],[Asset Class]]="Local","")</f>
        <v>y</v>
      </c>
      <c r="U1509" s="109" t="str">
        <f>IF(Table1[[#This Row],[Asset Class]]&lt;&gt;"Local",0.25,IF(P1509="y",1,""))</f>
        <v/>
      </c>
      <c r="V1509" s="435" t="str">
        <f>IF(Table1[[#This Row],[Asset Class]]&lt;&gt;"Local",0.25,IF(Q1509="y",1,""))</f>
        <v/>
      </c>
      <c r="W1509" s="435" t="str">
        <f>IF(Table1[[#This Row],[Asset Class]]&lt;&gt;"Local",0.25,IF(R1509="y",1,""))</f>
        <v/>
      </c>
      <c r="X1509" s="435">
        <f>IF(Table1[[#This Row],[Asset Class]]&lt;&gt;"Local",0.25,IF(S1509="y",1,""))</f>
        <v>1</v>
      </c>
      <c r="Y1509" s="109">
        <f t="shared" si="139"/>
        <v>1</v>
      </c>
      <c r="AA1509" s="274" t="str">
        <f t="shared" si="140"/>
        <v/>
      </c>
      <c r="AB1509" s="275" t="str">
        <f t="shared" si="141"/>
        <v/>
      </c>
      <c r="AC1509" s="275" t="str">
        <f t="shared" si="142"/>
        <v/>
      </c>
      <c r="AD1509" s="275">
        <f t="shared" si="143"/>
        <v>346207</v>
      </c>
      <c r="AE1509" s="276">
        <f t="shared" si="144"/>
        <v>346207</v>
      </c>
    </row>
    <row r="1510" spans="2:31">
      <c r="B1510" s="227" t="s">
        <v>2591</v>
      </c>
      <c r="C1510" s="228" t="s">
        <v>2593</v>
      </c>
      <c r="D1510" s="228" t="s">
        <v>110</v>
      </c>
      <c r="E1510" s="228" t="s">
        <v>113</v>
      </c>
      <c r="F1510" s="258" t="s">
        <v>107</v>
      </c>
      <c r="G1510" s="374">
        <v>0.5</v>
      </c>
      <c r="H1510" s="377">
        <v>37520.412425003327</v>
      </c>
      <c r="I1510" s="382">
        <v>77.371645491830151</v>
      </c>
      <c r="J1510" s="349">
        <f>Table1[[#This Row],[Embellishment Area (m2)]]*Table1[[#This Row],[Construction Unit Rate ($/m)]]*Table1[[#This Row],[Embellishment Area Factor]]</f>
        <v>1451508.0244273082</v>
      </c>
      <c r="K1510" s="263">
        <v>75040.824850006655</v>
      </c>
      <c r="L1510" s="354">
        <v>51.919695325664051</v>
      </c>
      <c r="M1510" s="101">
        <f>Table1[[#This Row],[Size of land (m2)]]*Table1[[#This Row],[Land Unit Rate ($/m2)]]</f>
        <v>3896096.7631988651</v>
      </c>
      <c r="N1510" s="261">
        <v>2021</v>
      </c>
      <c r="O1510" s="219">
        <f>ROUND(IF(Table1[[#This Row],[Valuation Year]]=2016,(Table1[[#This Row],[Total Construction Cost ($)]]+Table1[[#This Row],[Land Value]])*('General Input Sheet'!$G$38/'General Input Sheet'!$G$43),Table1[[#This Row],[Total Construction Cost ($)]]+Table1[[#This Row],[Land Value]]),0)</f>
        <v>5347605</v>
      </c>
      <c r="P1510" s="139" t="str" cm="1">
        <f t="array" ref="P1510">_xlfn.IFS(Table1[[#This Row],[Asset Class]]&lt;&gt;"Local","y",P$11=$E1510,"y",Table1[[#This Row],[Asset Class]]="Local","")</f>
        <v/>
      </c>
      <c r="Q1510" s="99" t="str" cm="1">
        <f t="array" ref="Q1510">_xlfn.IFS(Table1[[#This Row],[Asset Class]]&lt;&gt;"Local","y",Q$11=$E1510,"y",Table1[[#This Row],[Asset Class]]="Local","")</f>
        <v/>
      </c>
      <c r="R1510" s="99" t="str" cm="1">
        <f t="array" ref="R1510">_xlfn.IFS(Table1[[#This Row],[Asset Class]]&lt;&gt;"Local","y",R$11=$E1510,"y",Table1[[#This Row],[Asset Class]]="Local","")</f>
        <v/>
      </c>
      <c r="S1510" s="358" t="str" cm="1">
        <f t="array" ref="S1510">_xlfn.IFS(Table1[[#This Row],[Asset Class]]&lt;&gt;"Local","y",S$11=$E1510,"y",Table1[[#This Row],[Asset Class]]="Local","")</f>
        <v>y</v>
      </c>
      <c r="U1510" s="109" t="str">
        <f>IF(Table1[[#This Row],[Asset Class]]&lt;&gt;"Local",0.25,IF(P1510="y",1,""))</f>
        <v/>
      </c>
      <c r="V1510" s="435" t="str">
        <f>IF(Table1[[#This Row],[Asset Class]]&lt;&gt;"Local",0.25,IF(Q1510="y",1,""))</f>
        <v/>
      </c>
      <c r="W1510" s="435" t="str">
        <f>IF(Table1[[#This Row],[Asset Class]]&lt;&gt;"Local",0.25,IF(R1510="y",1,""))</f>
        <v/>
      </c>
      <c r="X1510" s="435">
        <f>IF(Table1[[#This Row],[Asset Class]]&lt;&gt;"Local",0.25,IF(S1510="y",1,""))</f>
        <v>1</v>
      </c>
      <c r="Y1510" s="109">
        <f t="shared" si="139"/>
        <v>1</v>
      </c>
      <c r="AA1510" s="274" t="str">
        <f t="shared" si="140"/>
        <v/>
      </c>
      <c r="AB1510" s="275" t="str">
        <f t="shared" si="141"/>
        <v/>
      </c>
      <c r="AC1510" s="275" t="str">
        <f t="shared" si="142"/>
        <v/>
      </c>
      <c r="AD1510" s="275">
        <f t="shared" si="143"/>
        <v>5347605</v>
      </c>
      <c r="AE1510" s="276">
        <f t="shared" si="144"/>
        <v>5347605</v>
      </c>
    </row>
    <row r="1511" spans="2:31">
      <c r="B1511" s="227" t="s">
        <v>2594</v>
      </c>
      <c r="C1511" s="228" t="s">
        <v>2595</v>
      </c>
      <c r="D1511" s="228" t="s">
        <v>110</v>
      </c>
      <c r="E1511" s="228" t="s">
        <v>106</v>
      </c>
      <c r="F1511" s="258" t="s">
        <v>102</v>
      </c>
      <c r="G1511" s="374">
        <v>0.5</v>
      </c>
      <c r="H1511" s="377">
        <v>1586.9085983067205</v>
      </c>
      <c r="I1511" s="382">
        <v>111.62041035606889</v>
      </c>
      <c r="J1511" s="349">
        <f>Table1[[#This Row],[Embellishment Area (m2)]]*Table1[[#This Row],[Construction Unit Rate ($/m)]]*Table1[[#This Row],[Embellishment Area Factor]]</f>
        <v>88565.694470285118</v>
      </c>
      <c r="K1511" s="263">
        <v>0</v>
      </c>
      <c r="L1511" s="354">
        <v>66.125722619436161</v>
      </c>
      <c r="M1511" s="101">
        <f>Table1[[#This Row],[Size of land (m2)]]*Table1[[#This Row],[Land Unit Rate ($/m2)]]</f>
        <v>0</v>
      </c>
      <c r="N1511" s="261">
        <v>2021</v>
      </c>
      <c r="O1511" s="219">
        <f>ROUND(IF(Table1[[#This Row],[Valuation Year]]=2016,(Table1[[#This Row],[Total Construction Cost ($)]]+Table1[[#This Row],[Land Value]])*('General Input Sheet'!$G$38/'General Input Sheet'!$G$43),Table1[[#This Row],[Total Construction Cost ($)]]+Table1[[#This Row],[Land Value]]),0)</f>
        <v>88566</v>
      </c>
      <c r="P1511" s="139" t="str" cm="1">
        <f t="array" ref="P1511">_xlfn.IFS(Table1[[#This Row],[Asset Class]]&lt;&gt;"Local","y",P$11=$E1511,"y",Table1[[#This Row],[Asset Class]]="Local","")</f>
        <v>y</v>
      </c>
      <c r="Q1511" s="99" t="str" cm="1">
        <f t="array" ref="Q1511">_xlfn.IFS(Table1[[#This Row],[Asset Class]]&lt;&gt;"Local","y",Q$11=$E1511,"y",Table1[[#This Row],[Asset Class]]="Local","")</f>
        <v/>
      </c>
      <c r="R1511" s="99" t="str" cm="1">
        <f t="array" ref="R1511">_xlfn.IFS(Table1[[#This Row],[Asset Class]]&lt;&gt;"Local","y",R$11=$E1511,"y",Table1[[#This Row],[Asset Class]]="Local","")</f>
        <v/>
      </c>
      <c r="S1511" s="358" t="str" cm="1">
        <f t="array" ref="S1511">_xlfn.IFS(Table1[[#This Row],[Asset Class]]&lt;&gt;"Local","y",S$11=$E1511,"y",Table1[[#This Row],[Asset Class]]="Local","")</f>
        <v/>
      </c>
      <c r="U1511" s="109">
        <f>IF(Table1[[#This Row],[Asset Class]]&lt;&gt;"Local",0.25,IF(P1511="y",1,""))</f>
        <v>1</v>
      </c>
      <c r="V1511" s="435" t="str">
        <f>IF(Table1[[#This Row],[Asset Class]]&lt;&gt;"Local",0.25,IF(Q1511="y",1,""))</f>
        <v/>
      </c>
      <c r="W1511" s="435" t="str">
        <f>IF(Table1[[#This Row],[Asset Class]]&lt;&gt;"Local",0.25,IF(R1511="y",1,""))</f>
        <v/>
      </c>
      <c r="X1511" s="435" t="str">
        <f>IF(Table1[[#This Row],[Asset Class]]&lt;&gt;"Local",0.25,IF(S1511="y",1,""))</f>
        <v/>
      </c>
      <c r="Y1511" s="109">
        <f t="shared" si="139"/>
        <v>1</v>
      </c>
      <c r="AA1511" s="274">
        <f t="shared" si="140"/>
        <v>88566</v>
      </c>
      <c r="AB1511" s="275" t="str">
        <f t="shared" si="141"/>
        <v/>
      </c>
      <c r="AC1511" s="275" t="str">
        <f t="shared" si="142"/>
        <v/>
      </c>
      <c r="AD1511" s="275" t="str">
        <f t="shared" si="143"/>
        <v/>
      </c>
      <c r="AE1511" s="276">
        <f t="shared" si="144"/>
        <v>88566</v>
      </c>
    </row>
    <row r="1512" spans="2:31">
      <c r="B1512" s="227" t="s">
        <v>2596</v>
      </c>
      <c r="C1512" s="228" t="s">
        <v>2597</v>
      </c>
      <c r="D1512" s="228" t="s">
        <v>110</v>
      </c>
      <c r="E1512" s="228" t="s">
        <v>106</v>
      </c>
      <c r="F1512" s="258" t="s">
        <v>107</v>
      </c>
      <c r="G1512" s="374">
        <v>0.5</v>
      </c>
      <c r="H1512" s="377">
        <v>7297.8561351112903</v>
      </c>
      <c r="I1512" s="382">
        <v>111.62041035606889</v>
      </c>
      <c r="J1512" s="349">
        <f>Table1[[#This Row],[Embellishment Area (m2)]]*Table1[[#This Row],[Construction Unit Rate ($/m)]]*Table1[[#This Row],[Embellishment Area Factor]]</f>
        <v>407294.84826033859</v>
      </c>
      <c r="K1512" s="263">
        <v>0</v>
      </c>
      <c r="L1512" s="354">
        <v>66.125722619436161</v>
      </c>
      <c r="M1512" s="101">
        <f>Table1[[#This Row],[Size of land (m2)]]*Table1[[#This Row],[Land Unit Rate ($/m2)]]</f>
        <v>0</v>
      </c>
      <c r="N1512" s="261">
        <v>2021</v>
      </c>
      <c r="O1512" s="219">
        <f>ROUND(IF(Table1[[#This Row],[Valuation Year]]=2016,(Table1[[#This Row],[Total Construction Cost ($)]]+Table1[[#This Row],[Land Value]])*('General Input Sheet'!$G$38/'General Input Sheet'!$G$43),Table1[[#This Row],[Total Construction Cost ($)]]+Table1[[#This Row],[Land Value]]),0)</f>
        <v>407295</v>
      </c>
      <c r="P1512" s="139" t="str" cm="1">
        <f t="array" ref="P1512">_xlfn.IFS(Table1[[#This Row],[Asset Class]]&lt;&gt;"Local","y",P$11=$E1512,"y",Table1[[#This Row],[Asset Class]]="Local","")</f>
        <v>y</v>
      </c>
      <c r="Q1512" s="99" t="str" cm="1">
        <f t="array" ref="Q1512">_xlfn.IFS(Table1[[#This Row],[Asset Class]]&lt;&gt;"Local","y",Q$11=$E1512,"y",Table1[[#This Row],[Asset Class]]="Local","")</f>
        <v/>
      </c>
      <c r="R1512" s="99" t="str" cm="1">
        <f t="array" ref="R1512">_xlfn.IFS(Table1[[#This Row],[Asset Class]]&lt;&gt;"Local","y",R$11=$E1512,"y",Table1[[#This Row],[Asset Class]]="Local","")</f>
        <v/>
      </c>
      <c r="S1512" s="358" t="str" cm="1">
        <f t="array" ref="S1512">_xlfn.IFS(Table1[[#This Row],[Asset Class]]&lt;&gt;"Local","y",S$11=$E1512,"y",Table1[[#This Row],[Asset Class]]="Local","")</f>
        <v/>
      </c>
      <c r="U1512" s="109">
        <f>IF(Table1[[#This Row],[Asset Class]]&lt;&gt;"Local",0.25,IF(P1512="y",1,""))</f>
        <v>1</v>
      </c>
      <c r="V1512" s="435" t="str">
        <f>IF(Table1[[#This Row],[Asset Class]]&lt;&gt;"Local",0.25,IF(Q1512="y",1,""))</f>
        <v/>
      </c>
      <c r="W1512" s="435" t="str">
        <f>IF(Table1[[#This Row],[Asset Class]]&lt;&gt;"Local",0.25,IF(R1512="y",1,""))</f>
        <v/>
      </c>
      <c r="X1512" s="435" t="str">
        <f>IF(Table1[[#This Row],[Asset Class]]&lt;&gt;"Local",0.25,IF(S1512="y",1,""))</f>
        <v/>
      </c>
      <c r="Y1512" s="109">
        <f t="shared" si="139"/>
        <v>1</v>
      </c>
      <c r="AA1512" s="274">
        <f t="shared" si="140"/>
        <v>407295</v>
      </c>
      <c r="AB1512" s="275" t="str">
        <f t="shared" si="141"/>
        <v/>
      </c>
      <c r="AC1512" s="275" t="str">
        <f t="shared" si="142"/>
        <v/>
      </c>
      <c r="AD1512" s="275" t="str">
        <f t="shared" si="143"/>
        <v/>
      </c>
      <c r="AE1512" s="276">
        <f t="shared" si="144"/>
        <v>407295</v>
      </c>
    </row>
    <row r="1513" spans="2:31">
      <c r="B1513" s="227" t="s">
        <v>2598</v>
      </c>
      <c r="C1513" s="228" t="s">
        <v>2599</v>
      </c>
      <c r="D1513" s="228" t="s">
        <v>110</v>
      </c>
      <c r="E1513" s="228" t="s">
        <v>142</v>
      </c>
      <c r="F1513" s="258" t="s">
        <v>102</v>
      </c>
      <c r="G1513" s="374">
        <v>0.5</v>
      </c>
      <c r="H1513" s="377">
        <v>2165.4148198817757</v>
      </c>
      <c r="I1513" s="382">
        <v>115.6419902144599</v>
      </c>
      <c r="J1513" s="349">
        <f>Table1[[#This Row],[Embellishment Area (m2)]]*Table1[[#This Row],[Construction Unit Rate ($/m)]]*Table1[[#This Row],[Embellishment Area Factor]]</f>
        <v>125206.43970550736</v>
      </c>
      <c r="K1513" s="263">
        <v>4330.8296397635513</v>
      </c>
      <c r="L1513" s="354">
        <v>85.331826959272703</v>
      </c>
      <c r="M1513" s="101">
        <f>Table1[[#This Row],[Size of land (m2)]]*Table1[[#This Row],[Land Unit Rate ($/m2)]]</f>
        <v>369557.60541039269</v>
      </c>
      <c r="N1513" s="261">
        <v>2021</v>
      </c>
      <c r="O1513" s="219">
        <f>ROUND(IF(Table1[[#This Row],[Valuation Year]]=2016,(Table1[[#This Row],[Total Construction Cost ($)]]+Table1[[#This Row],[Land Value]])*('General Input Sheet'!$G$38/'General Input Sheet'!$G$43),Table1[[#This Row],[Total Construction Cost ($)]]+Table1[[#This Row],[Land Value]]),0)</f>
        <v>494764</v>
      </c>
      <c r="P1513" s="139" t="str" cm="1">
        <f t="array" ref="P1513">_xlfn.IFS(Table1[[#This Row],[Asset Class]]&lt;&gt;"Local","y",P$11=$E1513,"y",Table1[[#This Row],[Asset Class]]="Local","")</f>
        <v/>
      </c>
      <c r="Q1513" s="99" t="str" cm="1">
        <f t="array" ref="Q1513">_xlfn.IFS(Table1[[#This Row],[Asset Class]]&lt;&gt;"Local","y",Q$11=$E1513,"y",Table1[[#This Row],[Asset Class]]="Local","")</f>
        <v>y</v>
      </c>
      <c r="R1513" s="99" t="str" cm="1">
        <f t="array" ref="R1513">_xlfn.IFS(Table1[[#This Row],[Asset Class]]&lt;&gt;"Local","y",R$11=$E1513,"y",Table1[[#This Row],[Asset Class]]="Local","")</f>
        <v/>
      </c>
      <c r="S1513" s="358" t="str" cm="1">
        <f t="array" ref="S1513">_xlfn.IFS(Table1[[#This Row],[Asset Class]]&lt;&gt;"Local","y",S$11=$E1513,"y",Table1[[#This Row],[Asset Class]]="Local","")</f>
        <v/>
      </c>
      <c r="U1513" s="109" t="str">
        <f>IF(Table1[[#This Row],[Asset Class]]&lt;&gt;"Local",0.25,IF(P1513="y",1,""))</f>
        <v/>
      </c>
      <c r="V1513" s="435">
        <f>IF(Table1[[#This Row],[Asset Class]]&lt;&gt;"Local",0.25,IF(Q1513="y",1,""))</f>
        <v>1</v>
      </c>
      <c r="W1513" s="435" t="str">
        <f>IF(Table1[[#This Row],[Asset Class]]&lt;&gt;"Local",0.25,IF(R1513="y",1,""))</f>
        <v/>
      </c>
      <c r="X1513" s="435" t="str">
        <f>IF(Table1[[#This Row],[Asset Class]]&lt;&gt;"Local",0.25,IF(S1513="y",1,""))</f>
        <v/>
      </c>
      <c r="Y1513" s="109">
        <f t="shared" si="139"/>
        <v>1</v>
      </c>
      <c r="AA1513" s="274" t="str">
        <f t="shared" si="140"/>
        <v/>
      </c>
      <c r="AB1513" s="275">
        <f t="shared" si="141"/>
        <v>494764</v>
      </c>
      <c r="AC1513" s="275" t="str">
        <f t="shared" si="142"/>
        <v/>
      </c>
      <c r="AD1513" s="275" t="str">
        <f t="shared" si="143"/>
        <v/>
      </c>
      <c r="AE1513" s="276">
        <f t="shared" si="144"/>
        <v>494764</v>
      </c>
    </row>
    <row r="1514" spans="2:31">
      <c r="B1514" s="227" t="s">
        <v>2600</v>
      </c>
      <c r="C1514" s="228" t="s">
        <v>2601</v>
      </c>
      <c r="D1514" s="228" t="s">
        <v>110</v>
      </c>
      <c r="E1514" s="228" t="s">
        <v>106</v>
      </c>
      <c r="F1514" s="258" t="s">
        <v>102</v>
      </c>
      <c r="G1514" s="374">
        <v>0.5</v>
      </c>
      <c r="H1514" s="377">
        <v>3760.8171764704398</v>
      </c>
      <c r="I1514" s="382">
        <v>111.62041035606889</v>
      </c>
      <c r="J1514" s="349">
        <f>Table1[[#This Row],[Embellishment Area (m2)]]*Table1[[#This Row],[Construction Unit Rate ($/m)]]*Table1[[#This Row],[Embellishment Area Factor]]</f>
        <v>209891.97825589142</v>
      </c>
      <c r="K1514" s="263">
        <v>0</v>
      </c>
      <c r="L1514" s="354">
        <v>66.125722619436161</v>
      </c>
      <c r="M1514" s="101">
        <f>Table1[[#This Row],[Size of land (m2)]]*Table1[[#This Row],[Land Unit Rate ($/m2)]]</f>
        <v>0</v>
      </c>
      <c r="N1514" s="261">
        <v>2021</v>
      </c>
      <c r="O1514" s="219">
        <f>ROUND(IF(Table1[[#This Row],[Valuation Year]]=2016,(Table1[[#This Row],[Total Construction Cost ($)]]+Table1[[#This Row],[Land Value]])*('General Input Sheet'!$G$38/'General Input Sheet'!$G$43),Table1[[#This Row],[Total Construction Cost ($)]]+Table1[[#This Row],[Land Value]]),0)</f>
        <v>209892</v>
      </c>
      <c r="P1514" s="139" t="str" cm="1">
        <f t="array" ref="P1514">_xlfn.IFS(Table1[[#This Row],[Asset Class]]&lt;&gt;"Local","y",P$11=$E1514,"y",Table1[[#This Row],[Asset Class]]="Local","")</f>
        <v>y</v>
      </c>
      <c r="Q1514" s="99" t="str" cm="1">
        <f t="array" ref="Q1514">_xlfn.IFS(Table1[[#This Row],[Asset Class]]&lt;&gt;"Local","y",Q$11=$E1514,"y",Table1[[#This Row],[Asset Class]]="Local","")</f>
        <v/>
      </c>
      <c r="R1514" s="99" t="str" cm="1">
        <f t="array" ref="R1514">_xlfn.IFS(Table1[[#This Row],[Asset Class]]&lt;&gt;"Local","y",R$11=$E1514,"y",Table1[[#This Row],[Asset Class]]="Local","")</f>
        <v/>
      </c>
      <c r="S1514" s="358" t="str" cm="1">
        <f t="array" ref="S1514">_xlfn.IFS(Table1[[#This Row],[Asset Class]]&lt;&gt;"Local","y",S$11=$E1514,"y",Table1[[#This Row],[Asset Class]]="Local","")</f>
        <v/>
      </c>
      <c r="U1514" s="109">
        <f>IF(Table1[[#This Row],[Asset Class]]&lt;&gt;"Local",0.25,IF(P1514="y",1,""))</f>
        <v>1</v>
      </c>
      <c r="V1514" s="435" t="str">
        <f>IF(Table1[[#This Row],[Asset Class]]&lt;&gt;"Local",0.25,IF(Q1514="y",1,""))</f>
        <v/>
      </c>
      <c r="W1514" s="435" t="str">
        <f>IF(Table1[[#This Row],[Asset Class]]&lt;&gt;"Local",0.25,IF(R1514="y",1,""))</f>
        <v/>
      </c>
      <c r="X1514" s="435" t="str">
        <f>IF(Table1[[#This Row],[Asset Class]]&lt;&gt;"Local",0.25,IF(S1514="y",1,""))</f>
        <v/>
      </c>
      <c r="Y1514" s="109">
        <f t="shared" si="139"/>
        <v>1</v>
      </c>
      <c r="AA1514" s="274">
        <f t="shared" si="140"/>
        <v>209892</v>
      </c>
      <c r="AB1514" s="275" t="str">
        <f t="shared" si="141"/>
        <v/>
      </c>
      <c r="AC1514" s="275" t="str">
        <f t="shared" si="142"/>
        <v/>
      </c>
      <c r="AD1514" s="275" t="str">
        <f t="shared" si="143"/>
        <v/>
      </c>
      <c r="AE1514" s="276">
        <f t="shared" si="144"/>
        <v>209892</v>
      </c>
    </row>
    <row r="1515" spans="2:31">
      <c r="B1515" s="227" t="s">
        <v>2602</v>
      </c>
      <c r="C1515" s="228" t="s">
        <v>2603</v>
      </c>
      <c r="D1515" s="228" t="s">
        <v>110</v>
      </c>
      <c r="E1515" s="228" t="s">
        <v>142</v>
      </c>
      <c r="F1515" s="258" t="s">
        <v>102</v>
      </c>
      <c r="G1515" s="374">
        <v>0.5</v>
      </c>
      <c r="H1515" s="377">
        <v>7833.2114930621547</v>
      </c>
      <c r="I1515" s="382">
        <v>115.6419902144599</v>
      </c>
      <c r="J1515" s="349">
        <f>Table1[[#This Row],[Embellishment Area (m2)]]*Table1[[#This Row],[Construction Unit Rate ($/m)]]*Table1[[#This Row],[Embellishment Area Factor]]</f>
        <v>452924.08341424423</v>
      </c>
      <c r="K1515" s="263">
        <v>0</v>
      </c>
      <c r="L1515" s="354">
        <v>85.331826959272703</v>
      </c>
      <c r="M1515" s="101">
        <f>Table1[[#This Row],[Size of land (m2)]]*Table1[[#This Row],[Land Unit Rate ($/m2)]]</f>
        <v>0</v>
      </c>
      <c r="N1515" s="261">
        <v>2021</v>
      </c>
      <c r="O1515" s="219">
        <f>ROUND(IF(Table1[[#This Row],[Valuation Year]]=2016,(Table1[[#This Row],[Total Construction Cost ($)]]+Table1[[#This Row],[Land Value]])*('General Input Sheet'!$G$38/'General Input Sheet'!$G$43),Table1[[#This Row],[Total Construction Cost ($)]]+Table1[[#This Row],[Land Value]]),0)</f>
        <v>452924</v>
      </c>
      <c r="P1515" s="139" t="str" cm="1">
        <f t="array" ref="P1515">_xlfn.IFS(Table1[[#This Row],[Asset Class]]&lt;&gt;"Local","y",P$11=$E1515,"y",Table1[[#This Row],[Asset Class]]="Local","")</f>
        <v/>
      </c>
      <c r="Q1515" s="99" t="str" cm="1">
        <f t="array" ref="Q1515">_xlfn.IFS(Table1[[#This Row],[Asset Class]]&lt;&gt;"Local","y",Q$11=$E1515,"y",Table1[[#This Row],[Asset Class]]="Local","")</f>
        <v>y</v>
      </c>
      <c r="R1515" s="99" t="str" cm="1">
        <f t="array" ref="R1515">_xlfn.IFS(Table1[[#This Row],[Asset Class]]&lt;&gt;"Local","y",R$11=$E1515,"y",Table1[[#This Row],[Asset Class]]="Local","")</f>
        <v/>
      </c>
      <c r="S1515" s="358" t="str" cm="1">
        <f t="array" ref="S1515">_xlfn.IFS(Table1[[#This Row],[Asset Class]]&lt;&gt;"Local","y",S$11=$E1515,"y",Table1[[#This Row],[Asset Class]]="Local","")</f>
        <v/>
      </c>
      <c r="U1515" s="109" t="str">
        <f>IF(Table1[[#This Row],[Asset Class]]&lt;&gt;"Local",0.25,IF(P1515="y",1,""))</f>
        <v/>
      </c>
      <c r="V1515" s="435">
        <f>IF(Table1[[#This Row],[Asset Class]]&lt;&gt;"Local",0.25,IF(Q1515="y",1,""))</f>
        <v>1</v>
      </c>
      <c r="W1515" s="435" t="str">
        <f>IF(Table1[[#This Row],[Asset Class]]&lt;&gt;"Local",0.25,IF(R1515="y",1,""))</f>
        <v/>
      </c>
      <c r="X1515" s="435" t="str">
        <f>IF(Table1[[#This Row],[Asset Class]]&lt;&gt;"Local",0.25,IF(S1515="y",1,""))</f>
        <v/>
      </c>
      <c r="Y1515" s="109">
        <f t="shared" si="139"/>
        <v>1</v>
      </c>
      <c r="AA1515" s="274" t="str">
        <f t="shared" si="140"/>
        <v/>
      </c>
      <c r="AB1515" s="275">
        <f t="shared" si="141"/>
        <v>452924</v>
      </c>
      <c r="AC1515" s="275" t="str">
        <f t="shared" si="142"/>
        <v/>
      </c>
      <c r="AD1515" s="275" t="str">
        <f t="shared" si="143"/>
        <v/>
      </c>
      <c r="AE1515" s="276">
        <f t="shared" si="144"/>
        <v>452924</v>
      </c>
    </row>
    <row r="1516" spans="2:31">
      <c r="B1516" s="227" t="s">
        <v>2604</v>
      </c>
      <c r="C1516" s="228" t="s">
        <v>2605</v>
      </c>
      <c r="D1516" s="228" t="s">
        <v>110</v>
      </c>
      <c r="E1516" s="228" t="s">
        <v>101</v>
      </c>
      <c r="F1516" s="258" t="s">
        <v>102</v>
      </c>
      <c r="G1516" s="374">
        <v>0.5</v>
      </c>
      <c r="H1516" s="377">
        <v>9362.4466293199548</v>
      </c>
      <c r="I1516" s="382">
        <v>143.96305955739601</v>
      </c>
      <c r="J1516" s="349">
        <f>Table1[[#This Row],[Embellishment Area (m2)]]*Table1[[#This Row],[Construction Unit Rate ($/m)]]*Table1[[#This Row],[Embellishment Area Factor]]</f>
        <v>673923.23084986513</v>
      </c>
      <c r="K1516" s="263">
        <v>0</v>
      </c>
      <c r="L1516" s="354">
        <v>39.027494808321961</v>
      </c>
      <c r="M1516" s="101">
        <f>Table1[[#This Row],[Size of land (m2)]]*Table1[[#This Row],[Land Unit Rate ($/m2)]]</f>
        <v>0</v>
      </c>
      <c r="N1516" s="261">
        <v>2021</v>
      </c>
      <c r="O1516" s="219">
        <f>ROUND(IF(Table1[[#This Row],[Valuation Year]]=2016,(Table1[[#This Row],[Total Construction Cost ($)]]+Table1[[#This Row],[Land Value]])*('General Input Sheet'!$G$38/'General Input Sheet'!$G$43),Table1[[#This Row],[Total Construction Cost ($)]]+Table1[[#This Row],[Land Value]]),0)</f>
        <v>673923</v>
      </c>
      <c r="P1516" s="139" t="str" cm="1">
        <f t="array" ref="P1516">_xlfn.IFS(Table1[[#This Row],[Asset Class]]&lt;&gt;"Local","y",P$11=$E1516,"y",Table1[[#This Row],[Asset Class]]="Local","")</f>
        <v/>
      </c>
      <c r="Q1516" s="99" t="str" cm="1">
        <f t="array" ref="Q1516">_xlfn.IFS(Table1[[#This Row],[Asset Class]]&lt;&gt;"Local","y",Q$11=$E1516,"y",Table1[[#This Row],[Asset Class]]="Local","")</f>
        <v/>
      </c>
      <c r="R1516" s="99" t="str" cm="1">
        <f t="array" ref="R1516">_xlfn.IFS(Table1[[#This Row],[Asset Class]]&lt;&gt;"Local","y",R$11=$E1516,"y",Table1[[#This Row],[Asset Class]]="Local","")</f>
        <v>y</v>
      </c>
      <c r="S1516" s="358" t="str" cm="1">
        <f t="array" ref="S1516">_xlfn.IFS(Table1[[#This Row],[Asset Class]]&lt;&gt;"Local","y",S$11=$E1516,"y",Table1[[#This Row],[Asset Class]]="Local","")</f>
        <v/>
      </c>
      <c r="U1516" s="109" t="str">
        <f>IF(Table1[[#This Row],[Asset Class]]&lt;&gt;"Local",0.25,IF(P1516="y",1,""))</f>
        <v/>
      </c>
      <c r="V1516" s="435" t="str">
        <f>IF(Table1[[#This Row],[Asset Class]]&lt;&gt;"Local",0.25,IF(Q1516="y",1,""))</f>
        <v/>
      </c>
      <c r="W1516" s="435">
        <f>IF(Table1[[#This Row],[Asset Class]]&lt;&gt;"Local",0.25,IF(R1516="y",1,""))</f>
        <v>1</v>
      </c>
      <c r="X1516" s="435" t="str">
        <f>IF(Table1[[#This Row],[Asset Class]]&lt;&gt;"Local",0.25,IF(S1516="y",1,""))</f>
        <v/>
      </c>
      <c r="Y1516" s="109">
        <f t="shared" si="139"/>
        <v>1</v>
      </c>
      <c r="AA1516" s="274" t="str">
        <f t="shared" si="140"/>
        <v/>
      </c>
      <c r="AB1516" s="275" t="str">
        <f t="shared" si="141"/>
        <v/>
      </c>
      <c r="AC1516" s="275">
        <f t="shared" si="142"/>
        <v>673923</v>
      </c>
      <c r="AD1516" s="275" t="str">
        <f t="shared" si="143"/>
        <v/>
      </c>
      <c r="AE1516" s="276">
        <f t="shared" si="144"/>
        <v>673923</v>
      </c>
    </row>
    <row r="1517" spans="2:31">
      <c r="B1517" s="227" t="s">
        <v>2606</v>
      </c>
      <c r="C1517" s="228" t="s">
        <v>2607</v>
      </c>
      <c r="D1517" s="228" t="s">
        <v>110</v>
      </c>
      <c r="E1517" s="228" t="s">
        <v>106</v>
      </c>
      <c r="F1517" s="258" t="s">
        <v>102</v>
      </c>
      <c r="G1517" s="374">
        <v>0.5</v>
      </c>
      <c r="H1517" s="377">
        <v>1113.6169315846389</v>
      </c>
      <c r="I1517" s="382">
        <v>111.62041035606889</v>
      </c>
      <c r="J1517" s="349">
        <f>Table1[[#This Row],[Embellishment Area (m2)]]*Table1[[#This Row],[Construction Unit Rate ($/m)]]*Table1[[#This Row],[Embellishment Area Factor]]</f>
        <v>62151.189441471841</v>
      </c>
      <c r="K1517" s="263">
        <v>0</v>
      </c>
      <c r="L1517" s="354">
        <v>66.125722619436161</v>
      </c>
      <c r="M1517" s="101">
        <f>Table1[[#This Row],[Size of land (m2)]]*Table1[[#This Row],[Land Unit Rate ($/m2)]]</f>
        <v>0</v>
      </c>
      <c r="N1517" s="261">
        <v>2021</v>
      </c>
      <c r="O1517" s="219">
        <f>ROUND(IF(Table1[[#This Row],[Valuation Year]]=2016,(Table1[[#This Row],[Total Construction Cost ($)]]+Table1[[#This Row],[Land Value]])*('General Input Sheet'!$G$38/'General Input Sheet'!$G$43),Table1[[#This Row],[Total Construction Cost ($)]]+Table1[[#This Row],[Land Value]]),0)</f>
        <v>62151</v>
      </c>
      <c r="P1517" s="139" t="str" cm="1">
        <f t="array" ref="P1517">_xlfn.IFS(Table1[[#This Row],[Asset Class]]&lt;&gt;"Local","y",P$11=$E1517,"y",Table1[[#This Row],[Asset Class]]="Local","")</f>
        <v>y</v>
      </c>
      <c r="Q1517" s="99" t="str" cm="1">
        <f t="array" ref="Q1517">_xlfn.IFS(Table1[[#This Row],[Asset Class]]&lt;&gt;"Local","y",Q$11=$E1517,"y",Table1[[#This Row],[Asset Class]]="Local","")</f>
        <v/>
      </c>
      <c r="R1517" s="99" t="str" cm="1">
        <f t="array" ref="R1517">_xlfn.IFS(Table1[[#This Row],[Asset Class]]&lt;&gt;"Local","y",R$11=$E1517,"y",Table1[[#This Row],[Asset Class]]="Local","")</f>
        <v/>
      </c>
      <c r="S1517" s="358" t="str" cm="1">
        <f t="array" ref="S1517">_xlfn.IFS(Table1[[#This Row],[Asset Class]]&lt;&gt;"Local","y",S$11=$E1517,"y",Table1[[#This Row],[Asset Class]]="Local","")</f>
        <v/>
      </c>
      <c r="U1517" s="109">
        <f>IF(Table1[[#This Row],[Asset Class]]&lt;&gt;"Local",0.25,IF(P1517="y",1,""))</f>
        <v>1</v>
      </c>
      <c r="V1517" s="435" t="str">
        <f>IF(Table1[[#This Row],[Asset Class]]&lt;&gt;"Local",0.25,IF(Q1517="y",1,""))</f>
        <v/>
      </c>
      <c r="W1517" s="435" t="str">
        <f>IF(Table1[[#This Row],[Asset Class]]&lt;&gt;"Local",0.25,IF(R1517="y",1,""))</f>
        <v/>
      </c>
      <c r="X1517" s="435" t="str">
        <f>IF(Table1[[#This Row],[Asset Class]]&lt;&gt;"Local",0.25,IF(S1517="y",1,""))</f>
        <v/>
      </c>
      <c r="Y1517" s="109">
        <f t="shared" si="139"/>
        <v>1</v>
      </c>
      <c r="AA1517" s="274">
        <f t="shared" si="140"/>
        <v>62151</v>
      </c>
      <c r="AB1517" s="275" t="str">
        <f t="shared" si="141"/>
        <v/>
      </c>
      <c r="AC1517" s="275" t="str">
        <f t="shared" si="142"/>
        <v/>
      </c>
      <c r="AD1517" s="275" t="str">
        <f t="shared" si="143"/>
        <v/>
      </c>
      <c r="AE1517" s="276">
        <f t="shared" si="144"/>
        <v>62151</v>
      </c>
    </row>
    <row r="1518" spans="2:31">
      <c r="B1518" s="227" t="s">
        <v>2608</v>
      </c>
      <c r="C1518" s="228" t="s">
        <v>2609</v>
      </c>
      <c r="D1518" s="228" t="s">
        <v>110</v>
      </c>
      <c r="E1518" s="228" t="s">
        <v>101</v>
      </c>
      <c r="F1518" s="258" t="s">
        <v>102</v>
      </c>
      <c r="G1518" s="374">
        <v>0.5</v>
      </c>
      <c r="H1518" s="377">
        <v>4340.6494497184121</v>
      </c>
      <c r="I1518" s="382">
        <v>143.96305955739601</v>
      </c>
      <c r="J1518" s="349">
        <f>Table1[[#This Row],[Embellishment Area (m2)]]*Table1[[#This Row],[Construction Unit Rate ($/m)]]*Table1[[#This Row],[Embellishment Area Factor]]</f>
        <v>312446.58762379497</v>
      </c>
      <c r="K1518" s="263">
        <v>0</v>
      </c>
      <c r="L1518" s="354">
        <v>39.027494808321961</v>
      </c>
      <c r="M1518" s="101">
        <f>Table1[[#This Row],[Size of land (m2)]]*Table1[[#This Row],[Land Unit Rate ($/m2)]]</f>
        <v>0</v>
      </c>
      <c r="N1518" s="261">
        <v>2021</v>
      </c>
      <c r="O1518" s="219">
        <f>ROUND(IF(Table1[[#This Row],[Valuation Year]]=2016,(Table1[[#This Row],[Total Construction Cost ($)]]+Table1[[#This Row],[Land Value]])*('General Input Sheet'!$G$38/'General Input Sheet'!$G$43),Table1[[#This Row],[Total Construction Cost ($)]]+Table1[[#This Row],[Land Value]]),0)</f>
        <v>312447</v>
      </c>
      <c r="P1518" s="139" t="str" cm="1">
        <f t="array" ref="P1518">_xlfn.IFS(Table1[[#This Row],[Asset Class]]&lt;&gt;"Local","y",P$11=$E1518,"y",Table1[[#This Row],[Asset Class]]="Local","")</f>
        <v/>
      </c>
      <c r="Q1518" s="99" t="str" cm="1">
        <f t="array" ref="Q1518">_xlfn.IFS(Table1[[#This Row],[Asset Class]]&lt;&gt;"Local","y",Q$11=$E1518,"y",Table1[[#This Row],[Asset Class]]="Local","")</f>
        <v/>
      </c>
      <c r="R1518" s="99" t="str" cm="1">
        <f t="array" ref="R1518">_xlfn.IFS(Table1[[#This Row],[Asset Class]]&lt;&gt;"Local","y",R$11=$E1518,"y",Table1[[#This Row],[Asset Class]]="Local","")</f>
        <v>y</v>
      </c>
      <c r="S1518" s="358" t="str" cm="1">
        <f t="array" ref="S1518">_xlfn.IFS(Table1[[#This Row],[Asset Class]]&lt;&gt;"Local","y",S$11=$E1518,"y",Table1[[#This Row],[Asset Class]]="Local","")</f>
        <v/>
      </c>
      <c r="U1518" s="109" t="str">
        <f>IF(Table1[[#This Row],[Asset Class]]&lt;&gt;"Local",0.25,IF(P1518="y",1,""))</f>
        <v/>
      </c>
      <c r="V1518" s="435" t="str">
        <f>IF(Table1[[#This Row],[Asset Class]]&lt;&gt;"Local",0.25,IF(Q1518="y",1,""))</f>
        <v/>
      </c>
      <c r="W1518" s="435">
        <f>IF(Table1[[#This Row],[Asset Class]]&lt;&gt;"Local",0.25,IF(R1518="y",1,""))</f>
        <v>1</v>
      </c>
      <c r="X1518" s="435" t="str">
        <f>IF(Table1[[#This Row],[Asset Class]]&lt;&gt;"Local",0.25,IF(S1518="y",1,""))</f>
        <v/>
      </c>
      <c r="Y1518" s="109">
        <f t="shared" si="139"/>
        <v>1</v>
      </c>
      <c r="AA1518" s="274" t="str">
        <f t="shared" si="140"/>
        <v/>
      </c>
      <c r="AB1518" s="275" t="str">
        <f t="shared" si="141"/>
        <v/>
      </c>
      <c r="AC1518" s="275">
        <f t="shared" si="142"/>
        <v>312447</v>
      </c>
      <c r="AD1518" s="275" t="str">
        <f t="shared" si="143"/>
        <v/>
      </c>
      <c r="AE1518" s="276">
        <f t="shared" si="144"/>
        <v>312447</v>
      </c>
    </row>
    <row r="1519" spans="2:31">
      <c r="B1519" s="227" t="s">
        <v>2610</v>
      </c>
      <c r="C1519" s="228" t="s">
        <v>2611</v>
      </c>
      <c r="D1519" s="228" t="s">
        <v>105</v>
      </c>
      <c r="E1519" s="228" t="s">
        <v>113</v>
      </c>
      <c r="F1519" s="258" t="s">
        <v>102</v>
      </c>
      <c r="G1519" s="374">
        <v>0.5</v>
      </c>
      <c r="H1519" s="377">
        <v>21317.411290057596</v>
      </c>
      <c r="I1519" s="382">
        <v>566.28724924743767</v>
      </c>
      <c r="J1519" s="349">
        <f>Table1[[#This Row],[Embellishment Area (m2)]]*Table1[[#This Row],[Construction Unit Rate ($/m)]]*Table1[[#This Row],[Embellishment Area Factor]]</f>
        <v>6035889.1002614936</v>
      </c>
      <c r="K1519" s="263">
        <v>42634.822580115193</v>
      </c>
      <c r="L1519" s="354">
        <v>75.676903388107434</v>
      </c>
      <c r="M1519" s="101">
        <f>Table1[[#This Row],[Size of land (m2)]]*Table1[[#This Row],[Land Unit Rate ($/m2)]]</f>
        <v>3226471.3493644786</v>
      </c>
      <c r="N1519" s="261">
        <v>2021</v>
      </c>
      <c r="O1519" s="219">
        <f>ROUND(IF(Table1[[#This Row],[Valuation Year]]=2016,(Table1[[#This Row],[Total Construction Cost ($)]]+Table1[[#This Row],[Land Value]])*('General Input Sheet'!$G$38/'General Input Sheet'!$G$43),Table1[[#This Row],[Total Construction Cost ($)]]+Table1[[#This Row],[Land Value]]),0)</f>
        <v>9262360</v>
      </c>
      <c r="P1519" s="139" t="str" cm="1">
        <f t="array" ref="P1519">_xlfn.IFS(Table1[[#This Row],[Asset Class]]&lt;&gt;"Local","y",P$11=$E1519,"y",Table1[[#This Row],[Asset Class]]="Local","")</f>
        <v>y</v>
      </c>
      <c r="Q1519" s="99" t="str" cm="1">
        <f t="array" ref="Q1519">_xlfn.IFS(Table1[[#This Row],[Asset Class]]&lt;&gt;"Local","y",Q$11=$E1519,"y",Table1[[#This Row],[Asset Class]]="Local","")</f>
        <v>y</v>
      </c>
      <c r="R1519" s="99" t="str" cm="1">
        <f t="array" ref="R1519">_xlfn.IFS(Table1[[#This Row],[Asset Class]]&lt;&gt;"Local","y",R$11=$E1519,"y",Table1[[#This Row],[Asset Class]]="Local","")</f>
        <v>y</v>
      </c>
      <c r="S1519" s="358" t="str" cm="1">
        <f t="array" ref="S1519">_xlfn.IFS(Table1[[#This Row],[Asset Class]]&lt;&gt;"Local","y",S$11=$E1519,"y",Table1[[#This Row],[Asset Class]]="Local","")</f>
        <v>y</v>
      </c>
      <c r="U1519" s="109">
        <f>IF(Table1[[#This Row],[Asset Class]]&lt;&gt;"Local",0.25,IF(P1519="y",1,""))</f>
        <v>0.25</v>
      </c>
      <c r="V1519" s="435">
        <f>IF(Table1[[#This Row],[Asset Class]]&lt;&gt;"Local",0.25,IF(Q1519="y",1,""))</f>
        <v>0.25</v>
      </c>
      <c r="W1519" s="435">
        <f>IF(Table1[[#This Row],[Asset Class]]&lt;&gt;"Local",0.25,IF(R1519="y",1,""))</f>
        <v>0.25</v>
      </c>
      <c r="X1519" s="435">
        <f>IF(Table1[[#This Row],[Asset Class]]&lt;&gt;"Local",0.25,IF(S1519="y",1,""))</f>
        <v>0.25</v>
      </c>
      <c r="Y1519" s="109">
        <f t="shared" si="139"/>
        <v>1</v>
      </c>
      <c r="AA1519" s="274">
        <f t="shared" si="140"/>
        <v>2315590</v>
      </c>
      <c r="AB1519" s="275">
        <f t="shared" si="141"/>
        <v>2315590</v>
      </c>
      <c r="AC1519" s="275">
        <f t="shared" si="142"/>
        <v>2315590</v>
      </c>
      <c r="AD1519" s="275">
        <f t="shared" si="143"/>
        <v>2315590</v>
      </c>
      <c r="AE1519" s="276">
        <f t="shared" si="144"/>
        <v>9262360</v>
      </c>
    </row>
    <row r="1520" spans="2:31">
      <c r="B1520" s="227" t="s">
        <v>2610</v>
      </c>
      <c r="C1520" s="228" t="s">
        <v>2612</v>
      </c>
      <c r="D1520" s="228" t="s">
        <v>105</v>
      </c>
      <c r="E1520" s="228" t="s">
        <v>113</v>
      </c>
      <c r="F1520" s="258" t="s">
        <v>107</v>
      </c>
      <c r="G1520" s="374">
        <v>0.5</v>
      </c>
      <c r="H1520" s="377">
        <v>28621.156695128211</v>
      </c>
      <c r="I1520" s="382">
        <v>566.28724924743767</v>
      </c>
      <c r="J1520" s="349">
        <f>Table1[[#This Row],[Embellishment Area (m2)]]*Table1[[#This Row],[Construction Unit Rate ($/m)]]*Table1[[#This Row],[Embellishment Area Factor]]</f>
        <v>8103898.0475820191</v>
      </c>
      <c r="K1520" s="263">
        <v>57242.313390256422</v>
      </c>
      <c r="L1520" s="354">
        <v>75.676903388107434</v>
      </c>
      <c r="M1520" s="101">
        <f>Table1[[#This Row],[Size of land (m2)]]*Table1[[#This Row],[Land Unit Rate ($/m2)]]</f>
        <v>4331921.0201462042</v>
      </c>
      <c r="N1520" s="261">
        <v>2021</v>
      </c>
      <c r="O1520" s="219">
        <f>ROUND(IF(Table1[[#This Row],[Valuation Year]]=2016,(Table1[[#This Row],[Total Construction Cost ($)]]+Table1[[#This Row],[Land Value]])*('General Input Sheet'!$G$38/'General Input Sheet'!$G$43),Table1[[#This Row],[Total Construction Cost ($)]]+Table1[[#This Row],[Land Value]]),0)</f>
        <v>12435819</v>
      </c>
      <c r="P1520" s="139" t="str" cm="1">
        <f t="array" ref="P1520">_xlfn.IFS(Table1[[#This Row],[Asset Class]]&lt;&gt;"Local","y",P$11=$E1520,"y",Table1[[#This Row],[Asset Class]]="Local","")</f>
        <v>y</v>
      </c>
      <c r="Q1520" s="99" t="str" cm="1">
        <f t="array" ref="Q1520">_xlfn.IFS(Table1[[#This Row],[Asset Class]]&lt;&gt;"Local","y",Q$11=$E1520,"y",Table1[[#This Row],[Asset Class]]="Local","")</f>
        <v>y</v>
      </c>
      <c r="R1520" s="99" t="str" cm="1">
        <f t="array" ref="R1520">_xlfn.IFS(Table1[[#This Row],[Asset Class]]&lt;&gt;"Local","y",R$11=$E1520,"y",Table1[[#This Row],[Asset Class]]="Local","")</f>
        <v>y</v>
      </c>
      <c r="S1520" s="358" t="str" cm="1">
        <f t="array" ref="S1520">_xlfn.IFS(Table1[[#This Row],[Asset Class]]&lt;&gt;"Local","y",S$11=$E1520,"y",Table1[[#This Row],[Asset Class]]="Local","")</f>
        <v>y</v>
      </c>
      <c r="U1520" s="109">
        <f>IF(Table1[[#This Row],[Asset Class]]&lt;&gt;"Local",0.25,IF(P1520="y",1,""))</f>
        <v>0.25</v>
      </c>
      <c r="V1520" s="435">
        <f>IF(Table1[[#This Row],[Asset Class]]&lt;&gt;"Local",0.25,IF(Q1520="y",1,""))</f>
        <v>0.25</v>
      </c>
      <c r="W1520" s="435">
        <f>IF(Table1[[#This Row],[Asset Class]]&lt;&gt;"Local",0.25,IF(R1520="y",1,""))</f>
        <v>0.25</v>
      </c>
      <c r="X1520" s="435">
        <f>IF(Table1[[#This Row],[Asset Class]]&lt;&gt;"Local",0.25,IF(S1520="y",1,""))</f>
        <v>0.25</v>
      </c>
      <c r="Y1520" s="109">
        <f t="shared" si="139"/>
        <v>1</v>
      </c>
      <c r="AA1520" s="274">
        <f t="shared" si="140"/>
        <v>3108954.75</v>
      </c>
      <c r="AB1520" s="275">
        <f t="shared" si="141"/>
        <v>3108954.75</v>
      </c>
      <c r="AC1520" s="275">
        <f t="shared" si="142"/>
        <v>3108954.75</v>
      </c>
      <c r="AD1520" s="275">
        <f t="shared" si="143"/>
        <v>3108954.75</v>
      </c>
      <c r="AE1520" s="276">
        <f t="shared" si="144"/>
        <v>12435819</v>
      </c>
    </row>
    <row r="1521" spans="2:31">
      <c r="B1521" s="227" t="s">
        <v>2613</v>
      </c>
      <c r="C1521" s="228" t="s">
        <v>2614</v>
      </c>
      <c r="D1521" s="228" t="s">
        <v>110</v>
      </c>
      <c r="E1521" s="228" t="s">
        <v>113</v>
      </c>
      <c r="F1521" s="258" t="s">
        <v>102</v>
      </c>
      <c r="G1521" s="374">
        <v>0.5</v>
      </c>
      <c r="H1521" s="377">
        <v>4839.6775207151713</v>
      </c>
      <c r="I1521" s="382">
        <v>77.371645491830151</v>
      </c>
      <c r="J1521" s="349">
        <f>Table1[[#This Row],[Embellishment Area (m2)]]*Table1[[#This Row],[Construction Unit Rate ($/m)]]*Table1[[#This Row],[Embellishment Area Factor]]</f>
        <v>187226.90671377684</v>
      </c>
      <c r="K1521" s="263">
        <v>0</v>
      </c>
      <c r="L1521" s="354">
        <v>51.919695325664051</v>
      </c>
      <c r="M1521" s="101">
        <f>Table1[[#This Row],[Size of land (m2)]]*Table1[[#This Row],[Land Unit Rate ($/m2)]]</f>
        <v>0</v>
      </c>
      <c r="N1521" s="261">
        <v>2021</v>
      </c>
      <c r="O1521" s="219">
        <f>ROUND(IF(Table1[[#This Row],[Valuation Year]]=2016,(Table1[[#This Row],[Total Construction Cost ($)]]+Table1[[#This Row],[Land Value]])*('General Input Sheet'!$G$38/'General Input Sheet'!$G$43),Table1[[#This Row],[Total Construction Cost ($)]]+Table1[[#This Row],[Land Value]]),0)</f>
        <v>187227</v>
      </c>
      <c r="P1521" s="139" t="str" cm="1">
        <f t="array" ref="P1521">_xlfn.IFS(Table1[[#This Row],[Asset Class]]&lt;&gt;"Local","y",P$11=$E1521,"y",Table1[[#This Row],[Asset Class]]="Local","")</f>
        <v/>
      </c>
      <c r="Q1521" s="99" t="str" cm="1">
        <f t="array" ref="Q1521">_xlfn.IFS(Table1[[#This Row],[Asset Class]]&lt;&gt;"Local","y",Q$11=$E1521,"y",Table1[[#This Row],[Asset Class]]="Local","")</f>
        <v/>
      </c>
      <c r="R1521" s="99" t="str" cm="1">
        <f t="array" ref="R1521">_xlfn.IFS(Table1[[#This Row],[Asset Class]]&lt;&gt;"Local","y",R$11=$E1521,"y",Table1[[#This Row],[Asset Class]]="Local","")</f>
        <v/>
      </c>
      <c r="S1521" s="358" t="str" cm="1">
        <f t="array" ref="S1521">_xlfn.IFS(Table1[[#This Row],[Asset Class]]&lt;&gt;"Local","y",S$11=$E1521,"y",Table1[[#This Row],[Asset Class]]="Local","")</f>
        <v>y</v>
      </c>
      <c r="U1521" s="109" t="str">
        <f>IF(Table1[[#This Row],[Asset Class]]&lt;&gt;"Local",0.25,IF(P1521="y",1,""))</f>
        <v/>
      </c>
      <c r="V1521" s="435" t="str">
        <f>IF(Table1[[#This Row],[Asset Class]]&lt;&gt;"Local",0.25,IF(Q1521="y",1,""))</f>
        <v/>
      </c>
      <c r="W1521" s="435" t="str">
        <f>IF(Table1[[#This Row],[Asset Class]]&lt;&gt;"Local",0.25,IF(R1521="y",1,""))</f>
        <v/>
      </c>
      <c r="X1521" s="435">
        <f>IF(Table1[[#This Row],[Asset Class]]&lt;&gt;"Local",0.25,IF(S1521="y",1,""))</f>
        <v>1</v>
      </c>
      <c r="Y1521" s="109">
        <f t="shared" si="139"/>
        <v>1</v>
      </c>
      <c r="AA1521" s="274" t="str">
        <f t="shared" si="140"/>
        <v/>
      </c>
      <c r="AB1521" s="275" t="str">
        <f t="shared" si="141"/>
        <v/>
      </c>
      <c r="AC1521" s="275" t="str">
        <f t="shared" si="142"/>
        <v/>
      </c>
      <c r="AD1521" s="275">
        <f t="shared" si="143"/>
        <v>187227</v>
      </c>
      <c r="AE1521" s="276">
        <f t="shared" si="144"/>
        <v>187227</v>
      </c>
    </row>
    <row r="1522" spans="2:31">
      <c r="B1522" s="227" t="s">
        <v>2615</v>
      </c>
      <c r="C1522" s="228" t="s">
        <v>2616</v>
      </c>
      <c r="D1522" s="228" t="s">
        <v>110</v>
      </c>
      <c r="E1522" s="228" t="s">
        <v>101</v>
      </c>
      <c r="F1522" s="258" t="s">
        <v>102</v>
      </c>
      <c r="G1522" s="374">
        <v>0.5</v>
      </c>
      <c r="H1522" s="377">
        <v>5283.6058580576846</v>
      </c>
      <c r="I1522" s="382">
        <v>143.96305955739601</v>
      </c>
      <c r="J1522" s="349">
        <f>Table1[[#This Row],[Embellishment Area (m2)]]*Table1[[#This Row],[Construction Unit Rate ($/m)]]*Table1[[#This Row],[Embellishment Area Factor]]</f>
        <v>380322.03241068247</v>
      </c>
      <c r="K1522" s="263">
        <v>0</v>
      </c>
      <c r="L1522" s="354">
        <v>39.027494808321961</v>
      </c>
      <c r="M1522" s="101">
        <f>Table1[[#This Row],[Size of land (m2)]]*Table1[[#This Row],[Land Unit Rate ($/m2)]]</f>
        <v>0</v>
      </c>
      <c r="N1522" s="261">
        <v>2021</v>
      </c>
      <c r="O1522" s="219">
        <f>ROUND(IF(Table1[[#This Row],[Valuation Year]]=2016,(Table1[[#This Row],[Total Construction Cost ($)]]+Table1[[#This Row],[Land Value]])*('General Input Sheet'!$G$38/'General Input Sheet'!$G$43),Table1[[#This Row],[Total Construction Cost ($)]]+Table1[[#This Row],[Land Value]]),0)</f>
        <v>380322</v>
      </c>
      <c r="P1522" s="139" t="str" cm="1">
        <f t="array" ref="P1522">_xlfn.IFS(Table1[[#This Row],[Asset Class]]&lt;&gt;"Local","y",P$11=$E1522,"y",Table1[[#This Row],[Asset Class]]="Local","")</f>
        <v/>
      </c>
      <c r="Q1522" s="99" t="str" cm="1">
        <f t="array" ref="Q1522">_xlfn.IFS(Table1[[#This Row],[Asset Class]]&lt;&gt;"Local","y",Q$11=$E1522,"y",Table1[[#This Row],[Asset Class]]="Local","")</f>
        <v/>
      </c>
      <c r="R1522" s="99" t="str" cm="1">
        <f t="array" ref="R1522">_xlfn.IFS(Table1[[#This Row],[Asset Class]]&lt;&gt;"Local","y",R$11=$E1522,"y",Table1[[#This Row],[Asset Class]]="Local","")</f>
        <v>y</v>
      </c>
      <c r="S1522" s="358" t="str" cm="1">
        <f t="array" ref="S1522">_xlfn.IFS(Table1[[#This Row],[Asset Class]]&lt;&gt;"Local","y",S$11=$E1522,"y",Table1[[#This Row],[Asset Class]]="Local","")</f>
        <v/>
      </c>
      <c r="U1522" s="109" t="str">
        <f>IF(Table1[[#This Row],[Asset Class]]&lt;&gt;"Local",0.25,IF(P1522="y",1,""))</f>
        <v/>
      </c>
      <c r="V1522" s="435" t="str">
        <f>IF(Table1[[#This Row],[Asset Class]]&lt;&gt;"Local",0.25,IF(Q1522="y",1,""))</f>
        <v/>
      </c>
      <c r="W1522" s="435">
        <f>IF(Table1[[#This Row],[Asset Class]]&lt;&gt;"Local",0.25,IF(R1522="y",1,""))</f>
        <v>1</v>
      </c>
      <c r="X1522" s="435" t="str">
        <f>IF(Table1[[#This Row],[Asset Class]]&lt;&gt;"Local",0.25,IF(S1522="y",1,""))</f>
        <v/>
      </c>
      <c r="Y1522" s="109">
        <f t="shared" si="139"/>
        <v>1</v>
      </c>
      <c r="AA1522" s="274" t="str">
        <f t="shared" si="140"/>
        <v/>
      </c>
      <c r="AB1522" s="275" t="str">
        <f t="shared" si="141"/>
        <v/>
      </c>
      <c r="AC1522" s="275">
        <f t="shared" si="142"/>
        <v>380322</v>
      </c>
      <c r="AD1522" s="275" t="str">
        <f t="shared" si="143"/>
        <v/>
      </c>
      <c r="AE1522" s="276">
        <f t="shared" si="144"/>
        <v>380322</v>
      </c>
    </row>
    <row r="1523" spans="2:31">
      <c r="B1523" s="227" t="s">
        <v>2617</v>
      </c>
      <c r="C1523" s="228" t="s">
        <v>2618</v>
      </c>
      <c r="D1523" s="228" t="s">
        <v>110</v>
      </c>
      <c r="E1523" s="228" t="s">
        <v>142</v>
      </c>
      <c r="F1523" s="258" t="s">
        <v>102</v>
      </c>
      <c r="G1523" s="374">
        <v>0.5</v>
      </c>
      <c r="H1523" s="377">
        <v>988.79144660989903</v>
      </c>
      <c r="I1523" s="382">
        <v>115.6419902144599</v>
      </c>
      <c r="J1523" s="349">
        <f>Table1[[#This Row],[Embellishment Area (m2)]]*Table1[[#This Row],[Construction Unit Rate ($/m)]]*Table1[[#This Row],[Embellishment Area Factor]]</f>
        <v>57172.905396501796</v>
      </c>
      <c r="K1523" s="263">
        <v>0</v>
      </c>
      <c r="L1523" s="354">
        <v>85.331826959272703</v>
      </c>
      <c r="M1523" s="101">
        <f>Table1[[#This Row],[Size of land (m2)]]*Table1[[#This Row],[Land Unit Rate ($/m2)]]</f>
        <v>0</v>
      </c>
      <c r="N1523" s="261">
        <v>2021</v>
      </c>
      <c r="O1523" s="219">
        <f>ROUND(IF(Table1[[#This Row],[Valuation Year]]=2016,(Table1[[#This Row],[Total Construction Cost ($)]]+Table1[[#This Row],[Land Value]])*('General Input Sheet'!$G$38/'General Input Sheet'!$G$43),Table1[[#This Row],[Total Construction Cost ($)]]+Table1[[#This Row],[Land Value]]),0)</f>
        <v>57173</v>
      </c>
      <c r="P1523" s="139" t="str" cm="1">
        <f t="array" ref="P1523">_xlfn.IFS(Table1[[#This Row],[Asset Class]]&lt;&gt;"Local","y",P$11=$E1523,"y",Table1[[#This Row],[Asset Class]]="Local","")</f>
        <v/>
      </c>
      <c r="Q1523" s="99" t="str" cm="1">
        <f t="array" ref="Q1523">_xlfn.IFS(Table1[[#This Row],[Asset Class]]&lt;&gt;"Local","y",Q$11=$E1523,"y",Table1[[#This Row],[Asset Class]]="Local","")</f>
        <v>y</v>
      </c>
      <c r="R1523" s="99" t="str" cm="1">
        <f t="array" ref="R1523">_xlfn.IFS(Table1[[#This Row],[Asset Class]]&lt;&gt;"Local","y",R$11=$E1523,"y",Table1[[#This Row],[Asset Class]]="Local","")</f>
        <v/>
      </c>
      <c r="S1523" s="358" t="str" cm="1">
        <f t="array" ref="S1523">_xlfn.IFS(Table1[[#This Row],[Asset Class]]&lt;&gt;"Local","y",S$11=$E1523,"y",Table1[[#This Row],[Asset Class]]="Local","")</f>
        <v/>
      </c>
      <c r="U1523" s="109" t="str">
        <f>IF(Table1[[#This Row],[Asset Class]]&lt;&gt;"Local",0.25,IF(P1523="y",1,""))</f>
        <v/>
      </c>
      <c r="V1523" s="435">
        <f>IF(Table1[[#This Row],[Asset Class]]&lt;&gt;"Local",0.25,IF(Q1523="y",1,""))</f>
        <v>1</v>
      </c>
      <c r="W1523" s="435" t="str">
        <f>IF(Table1[[#This Row],[Asset Class]]&lt;&gt;"Local",0.25,IF(R1523="y",1,""))</f>
        <v/>
      </c>
      <c r="X1523" s="435" t="str">
        <f>IF(Table1[[#This Row],[Asset Class]]&lt;&gt;"Local",0.25,IF(S1523="y",1,""))</f>
        <v/>
      </c>
      <c r="Y1523" s="109">
        <f t="shared" si="139"/>
        <v>1</v>
      </c>
      <c r="AA1523" s="274" t="str">
        <f t="shared" si="140"/>
        <v/>
      </c>
      <c r="AB1523" s="275">
        <f t="shared" si="141"/>
        <v>57173</v>
      </c>
      <c r="AC1523" s="275" t="str">
        <f t="shared" si="142"/>
        <v/>
      </c>
      <c r="AD1523" s="275" t="str">
        <f t="shared" si="143"/>
        <v/>
      </c>
      <c r="AE1523" s="276">
        <f t="shared" si="144"/>
        <v>57173</v>
      </c>
    </row>
    <row r="1524" spans="2:31">
      <c r="B1524" s="227" t="s">
        <v>2619</v>
      </c>
      <c r="C1524" s="228" t="s">
        <v>2620</v>
      </c>
      <c r="D1524" s="228" t="s">
        <v>110</v>
      </c>
      <c r="E1524" s="228" t="s">
        <v>142</v>
      </c>
      <c r="F1524" s="258" t="s">
        <v>102</v>
      </c>
      <c r="G1524" s="374">
        <v>0.5</v>
      </c>
      <c r="H1524" s="377">
        <v>2124.1085471006782</v>
      </c>
      <c r="I1524" s="382">
        <v>115.6419902144599</v>
      </c>
      <c r="J1524" s="349">
        <f>Table1[[#This Row],[Embellishment Area (m2)]]*Table1[[#This Row],[Construction Unit Rate ($/m)]]*Table1[[#This Row],[Embellishment Area Factor]]</f>
        <v>122818.06990913363</v>
      </c>
      <c r="K1524" s="263">
        <v>0</v>
      </c>
      <c r="L1524" s="354">
        <v>85.331826959272703</v>
      </c>
      <c r="M1524" s="101">
        <f>Table1[[#This Row],[Size of land (m2)]]*Table1[[#This Row],[Land Unit Rate ($/m2)]]</f>
        <v>0</v>
      </c>
      <c r="N1524" s="261">
        <v>2021</v>
      </c>
      <c r="O1524" s="219">
        <f>ROUND(IF(Table1[[#This Row],[Valuation Year]]=2016,(Table1[[#This Row],[Total Construction Cost ($)]]+Table1[[#This Row],[Land Value]])*('General Input Sheet'!$G$38/'General Input Sheet'!$G$43),Table1[[#This Row],[Total Construction Cost ($)]]+Table1[[#This Row],[Land Value]]),0)</f>
        <v>122818</v>
      </c>
      <c r="P1524" s="139" t="str" cm="1">
        <f t="array" ref="P1524">_xlfn.IFS(Table1[[#This Row],[Asset Class]]&lt;&gt;"Local","y",P$11=$E1524,"y",Table1[[#This Row],[Asset Class]]="Local","")</f>
        <v/>
      </c>
      <c r="Q1524" s="99" t="str" cm="1">
        <f t="array" ref="Q1524">_xlfn.IFS(Table1[[#This Row],[Asset Class]]&lt;&gt;"Local","y",Q$11=$E1524,"y",Table1[[#This Row],[Asset Class]]="Local","")</f>
        <v>y</v>
      </c>
      <c r="R1524" s="99" t="str" cm="1">
        <f t="array" ref="R1524">_xlfn.IFS(Table1[[#This Row],[Asset Class]]&lt;&gt;"Local","y",R$11=$E1524,"y",Table1[[#This Row],[Asset Class]]="Local","")</f>
        <v/>
      </c>
      <c r="S1524" s="358" t="str" cm="1">
        <f t="array" ref="S1524">_xlfn.IFS(Table1[[#This Row],[Asset Class]]&lt;&gt;"Local","y",S$11=$E1524,"y",Table1[[#This Row],[Asset Class]]="Local","")</f>
        <v/>
      </c>
      <c r="U1524" s="109" t="str">
        <f>IF(Table1[[#This Row],[Asset Class]]&lt;&gt;"Local",0.25,IF(P1524="y",1,""))</f>
        <v/>
      </c>
      <c r="V1524" s="435">
        <f>IF(Table1[[#This Row],[Asset Class]]&lt;&gt;"Local",0.25,IF(Q1524="y",1,""))</f>
        <v>1</v>
      </c>
      <c r="W1524" s="435" t="str">
        <f>IF(Table1[[#This Row],[Asset Class]]&lt;&gt;"Local",0.25,IF(R1524="y",1,""))</f>
        <v/>
      </c>
      <c r="X1524" s="435" t="str">
        <f>IF(Table1[[#This Row],[Asset Class]]&lt;&gt;"Local",0.25,IF(S1524="y",1,""))</f>
        <v/>
      </c>
      <c r="Y1524" s="109">
        <f t="shared" si="139"/>
        <v>1</v>
      </c>
      <c r="AA1524" s="274" t="str">
        <f t="shared" si="140"/>
        <v/>
      </c>
      <c r="AB1524" s="275">
        <f t="shared" si="141"/>
        <v>122818</v>
      </c>
      <c r="AC1524" s="275" t="str">
        <f t="shared" si="142"/>
        <v/>
      </c>
      <c r="AD1524" s="275" t="str">
        <f t="shared" si="143"/>
        <v/>
      </c>
      <c r="AE1524" s="276">
        <f t="shared" si="144"/>
        <v>122818</v>
      </c>
    </row>
    <row r="1525" spans="2:31">
      <c r="B1525" s="227" t="s">
        <v>2621</v>
      </c>
      <c r="C1525" s="228" t="s">
        <v>2622</v>
      </c>
      <c r="D1525" s="228" t="s">
        <v>110</v>
      </c>
      <c r="E1525" s="228" t="s">
        <v>113</v>
      </c>
      <c r="F1525" s="258" t="s">
        <v>102</v>
      </c>
      <c r="G1525" s="374">
        <v>0.5</v>
      </c>
      <c r="H1525" s="377">
        <v>1582.6987704686071</v>
      </c>
      <c r="I1525" s="382">
        <v>77.371645491830151</v>
      </c>
      <c r="J1525" s="349">
        <f>Table1[[#This Row],[Embellishment Area (m2)]]*Table1[[#This Row],[Construction Unit Rate ($/m)]]*Table1[[#This Row],[Embellishment Area Factor]]</f>
        <v>61228.004094526266</v>
      </c>
      <c r="K1525" s="263">
        <v>0</v>
      </c>
      <c r="L1525" s="354">
        <v>51.919695325664051</v>
      </c>
      <c r="M1525" s="101">
        <f>Table1[[#This Row],[Size of land (m2)]]*Table1[[#This Row],[Land Unit Rate ($/m2)]]</f>
        <v>0</v>
      </c>
      <c r="N1525" s="261">
        <v>2021</v>
      </c>
      <c r="O1525" s="219">
        <f>ROUND(IF(Table1[[#This Row],[Valuation Year]]=2016,(Table1[[#This Row],[Total Construction Cost ($)]]+Table1[[#This Row],[Land Value]])*('General Input Sheet'!$G$38/'General Input Sheet'!$G$43),Table1[[#This Row],[Total Construction Cost ($)]]+Table1[[#This Row],[Land Value]]),0)</f>
        <v>61228</v>
      </c>
      <c r="P1525" s="139" t="str" cm="1">
        <f t="array" ref="P1525">_xlfn.IFS(Table1[[#This Row],[Asset Class]]&lt;&gt;"Local","y",P$11=$E1525,"y",Table1[[#This Row],[Asset Class]]="Local","")</f>
        <v/>
      </c>
      <c r="Q1525" s="99" t="str" cm="1">
        <f t="array" ref="Q1525">_xlfn.IFS(Table1[[#This Row],[Asset Class]]&lt;&gt;"Local","y",Q$11=$E1525,"y",Table1[[#This Row],[Asset Class]]="Local","")</f>
        <v/>
      </c>
      <c r="R1525" s="99" t="str" cm="1">
        <f t="array" ref="R1525">_xlfn.IFS(Table1[[#This Row],[Asset Class]]&lt;&gt;"Local","y",R$11=$E1525,"y",Table1[[#This Row],[Asset Class]]="Local","")</f>
        <v/>
      </c>
      <c r="S1525" s="358" t="str" cm="1">
        <f t="array" ref="S1525">_xlfn.IFS(Table1[[#This Row],[Asset Class]]&lt;&gt;"Local","y",S$11=$E1525,"y",Table1[[#This Row],[Asset Class]]="Local","")</f>
        <v>y</v>
      </c>
      <c r="U1525" s="109" t="str">
        <f>IF(Table1[[#This Row],[Asset Class]]&lt;&gt;"Local",0.25,IF(P1525="y",1,""))</f>
        <v/>
      </c>
      <c r="V1525" s="435" t="str">
        <f>IF(Table1[[#This Row],[Asset Class]]&lt;&gt;"Local",0.25,IF(Q1525="y",1,""))</f>
        <v/>
      </c>
      <c r="W1525" s="435" t="str">
        <f>IF(Table1[[#This Row],[Asset Class]]&lt;&gt;"Local",0.25,IF(R1525="y",1,""))</f>
        <v/>
      </c>
      <c r="X1525" s="435">
        <f>IF(Table1[[#This Row],[Asset Class]]&lt;&gt;"Local",0.25,IF(S1525="y",1,""))</f>
        <v>1</v>
      </c>
      <c r="Y1525" s="109">
        <f t="shared" si="139"/>
        <v>1</v>
      </c>
      <c r="AA1525" s="274" t="str">
        <f t="shared" si="140"/>
        <v/>
      </c>
      <c r="AB1525" s="275" t="str">
        <f t="shared" si="141"/>
        <v/>
      </c>
      <c r="AC1525" s="275" t="str">
        <f t="shared" si="142"/>
        <v/>
      </c>
      <c r="AD1525" s="275">
        <f t="shared" si="143"/>
        <v>61228</v>
      </c>
      <c r="AE1525" s="276">
        <f t="shared" si="144"/>
        <v>61228</v>
      </c>
    </row>
    <row r="1526" spans="2:31">
      <c r="B1526" s="227" t="s">
        <v>2623</v>
      </c>
      <c r="C1526" s="228" t="s">
        <v>2624</v>
      </c>
      <c r="D1526" s="228" t="s">
        <v>110</v>
      </c>
      <c r="E1526" s="228" t="s">
        <v>142</v>
      </c>
      <c r="F1526" s="258" t="s">
        <v>102</v>
      </c>
      <c r="G1526" s="374">
        <v>0.5</v>
      </c>
      <c r="H1526" s="377">
        <v>2104.3695878034118</v>
      </c>
      <c r="I1526" s="382">
        <v>115.6419902144599</v>
      </c>
      <c r="J1526" s="349">
        <f>Table1[[#This Row],[Embellishment Area (m2)]]*Table1[[#This Row],[Construction Unit Rate ($/m)]]*Table1[[#This Row],[Embellishment Area Factor]]</f>
        <v>121676.74364018458</v>
      </c>
      <c r="K1526" s="263">
        <v>4208.7391756068237</v>
      </c>
      <c r="L1526" s="354">
        <v>85.331826959272703</v>
      </c>
      <c r="M1526" s="101">
        <f>Table1[[#This Row],[Size of land (m2)]]*Table1[[#This Row],[Land Unit Rate ($/m2)]]</f>
        <v>359139.4030495935</v>
      </c>
      <c r="N1526" s="261">
        <v>2021</v>
      </c>
      <c r="O1526" s="219">
        <f>ROUND(IF(Table1[[#This Row],[Valuation Year]]=2016,(Table1[[#This Row],[Total Construction Cost ($)]]+Table1[[#This Row],[Land Value]])*('General Input Sheet'!$G$38/'General Input Sheet'!$G$43),Table1[[#This Row],[Total Construction Cost ($)]]+Table1[[#This Row],[Land Value]]),0)</f>
        <v>480816</v>
      </c>
      <c r="P1526" s="139" t="str" cm="1">
        <f t="array" ref="P1526">_xlfn.IFS(Table1[[#This Row],[Asset Class]]&lt;&gt;"Local","y",P$11=$E1526,"y",Table1[[#This Row],[Asset Class]]="Local","")</f>
        <v/>
      </c>
      <c r="Q1526" s="99" t="str" cm="1">
        <f t="array" ref="Q1526">_xlfn.IFS(Table1[[#This Row],[Asset Class]]&lt;&gt;"Local","y",Q$11=$E1526,"y",Table1[[#This Row],[Asset Class]]="Local","")</f>
        <v>y</v>
      </c>
      <c r="R1526" s="99" t="str" cm="1">
        <f t="array" ref="R1526">_xlfn.IFS(Table1[[#This Row],[Asset Class]]&lt;&gt;"Local","y",R$11=$E1526,"y",Table1[[#This Row],[Asset Class]]="Local","")</f>
        <v/>
      </c>
      <c r="S1526" s="358" t="str" cm="1">
        <f t="array" ref="S1526">_xlfn.IFS(Table1[[#This Row],[Asset Class]]&lt;&gt;"Local","y",S$11=$E1526,"y",Table1[[#This Row],[Asset Class]]="Local","")</f>
        <v/>
      </c>
      <c r="U1526" s="109" t="str">
        <f>IF(Table1[[#This Row],[Asset Class]]&lt;&gt;"Local",0.25,IF(P1526="y",1,""))</f>
        <v/>
      </c>
      <c r="V1526" s="435">
        <f>IF(Table1[[#This Row],[Asset Class]]&lt;&gt;"Local",0.25,IF(Q1526="y",1,""))</f>
        <v>1</v>
      </c>
      <c r="W1526" s="435" t="str">
        <f>IF(Table1[[#This Row],[Asset Class]]&lt;&gt;"Local",0.25,IF(R1526="y",1,""))</f>
        <v/>
      </c>
      <c r="X1526" s="435" t="str">
        <f>IF(Table1[[#This Row],[Asset Class]]&lt;&gt;"Local",0.25,IF(S1526="y",1,""))</f>
        <v/>
      </c>
      <c r="Y1526" s="109">
        <f t="shared" si="139"/>
        <v>1</v>
      </c>
      <c r="AA1526" s="274" t="str">
        <f t="shared" si="140"/>
        <v/>
      </c>
      <c r="AB1526" s="275">
        <f t="shared" si="141"/>
        <v>480816</v>
      </c>
      <c r="AC1526" s="275" t="str">
        <f t="shared" si="142"/>
        <v/>
      </c>
      <c r="AD1526" s="275" t="str">
        <f t="shared" si="143"/>
        <v/>
      </c>
      <c r="AE1526" s="276">
        <f t="shared" si="144"/>
        <v>480816</v>
      </c>
    </row>
    <row r="1527" spans="2:31" ht="17.25" thickBot="1">
      <c r="B1527" s="227" t="s">
        <v>2625</v>
      </c>
      <c r="C1527" s="228" t="s">
        <v>2626</v>
      </c>
      <c r="D1527" s="228" t="s">
        <v>110</v>
      </c>
      <c r="E1527" s="228" t="s">
        <v>101</v>
      </c>
      <c r="F1527" s="258" t="s">
        <v>102</v>
      </c>
      <c r="G1527" s="374">
        <v>0.5</v>
      </c>
      <c r="H1527" s="377">
        <v>899.17695961437403</v>
      </c>
      <c r="I1527" s="382">
        <v>143.96305955739601</v>
      </c>
      <c r="J1527" s="349">
        <f>Table1[[#This Row],[Embellishment Area (m2)]]*Table1[[#This Row],[Construction Unit Rate ($/m)]]*Table1[[#This Row],[Embellishment Area Factor]]</f>
        <v>64724.133094801196</v>
      </c>
      <c r="K1527" s="263">
        <v>0</v>
      </c>
      <c r="L1527" s="354">
        <v>39.027494808321961</v>
      </c>
      <c r="M1527" s="101">
        <f>Table1[[#This Row],[Size of land (m2)]]*Table1[[#This Row],[Land Unit Rate ($/m2)]]</f>
        <v>0</v>
      </c>
      <c r="N1527" s="261">
        <v>2021</v>
      </c>
      <c r="O1527" s="219">
        <f>ROUND(IF(Table1[[#This Row],[Valuation Year]]=2016,(Table1[[#This Row],[Total Construction Cost ($)]]+Table1[[#This Row],[Land Value]])*('General Input Sheet'!$G$38/'General Input Sheet'!$G$43),Table1[[#This Row],[Total Construction Cost ($)]]+Table1[[#This Row],[Land Value]]),0)</f>
        <v>64724</v>
      </c>
      <c r="P1527" s="139" t="str" cm="1">
        <f t="array" ref="P1527">_xlfn.IFS(Table1[[#This Row],[Asset Class]]&lt;&gt;"Local","y",P$11=$E1527,"y",Table1[[#This Row],[Asset Class]]="Local","")</f>
        <v/>
      </c>
      <c r="Q1527" s="99" t="str" cm="1">
        <f t="array" ref="Q1527">_xlfn.IFS(Table1[[#This Row],[Asset Class]]&lt;&gt;"Local","y",Q$11=$E1527,"y",Table1[[#This Row],[Asset Class]]="Local","")</f>
        <v/>
      </c>
      <c r="R1527" s="99" t="str" cm="1">
        <f t="array" ref="R1527">_xlfn.IFS(Table1[[#This Row],[Asset Class]]&lt;&gt;"Local","y",R$11=$E1527,"y",Table1[[#This Row],[Asset Class]]="Local","")</f>
        <v>y</v>
      </c>
      <c r="S1527" s="358" t="str" cm="1">
        <f t="array" ref="S1527">_xlfn.IFS(Table1[[#This Row],[Asset Class]]&lt;&gt;"Local","y",S$11=$E1527,"y",Table1[[#This Row],[Asset Class]]="Local","")</f>
        <v/>
      </c>
      <c r="U1527" s="109" t="str">
        <f>IF(Table1[[#This Row],[Asset Class]]&lt;&gt;"Local",0.25,IF(P1527="y",1,""))</f>
        <v/>
      </c>
      <c r="V1527" s="435" t="str">
        <f>IF(Table1[[#This Row],[Asset Class]]&lt;&gt;"Local",0.25,IF(Q1527="y",1,""))</f>
        <v/>
      </c>
      <c r="W1527" s="435">
        <f>IF(Table1[[#This Row],[Asset Class]]&lt;&gt;"Local",0.25,IF(R1527="y",1,""))</f>
        <v>1</v>
      </c>
      <c r="X1527" s="435" t="str">
        <f>IF(Table1[[#This Row],[Asset Class]]&lt;&gt;"Local",0.25,IF(S1527="y",1,""))</f>
        <v/>
      </c>
      <c r="Y1527" s="109">
        <f t="shared" si="139"/>
        <v>1</v>
      </c>
      <c r="AA1527" s="274" t="str">
        <f t="shared" si="140"/>
        <v/>
      </c>
      <c r="AB1527" s="275" t="str">
        <f t="shared" si="141"/>
        <v/>
      </c>
      <c r="AC1527" s="275">
        <f t="shared" si="142"/>
        <v>64724</v>
      </c>
      <c r="AD1527" s="275" t="str">
        <f t="shared" si="143"/>
        <v/>
      </c>
      <c r="AE1527" s="276">
        <f t="shared" si="144"/>
        <v>64724</v>
      </c>
    </row>
    <row r="1528" spans="2:31">
      <c r="B1528" s="227" t="s">
        <v>2627</v>
      </c>
      <c r="C1528" s="228" t="s">
        <v>2628</v>
      </c>
      <c r="D1528" s="228" t="s">
        <v>110</v>
      </c>
      <c r="E1528" s="228" t="s">
        <v>101</v>
      </c>
      <c r="F1528" s="258" t="s">
        <v>102</v>
      </c>
      <c r="G1528" s="374">
        <v>0.5</v>
      </c>
      <c r="H1528" s="377">
        <v>10032.988799113866</v>
      </c>
      <c r="I1528" s="382">
        <v>143.96305955739601</v>
      </c>
      <c r="J1528" s="348">
        <f>Table1[[#This Row],[Embellishment Area (m2)]]*Table1[[#This Row],[Construction Unit Rate ($/m)]]*Table1[[#This Row],[Embellishment Area Factor]]</f>
        <v>722189.88201275829</v>
      </c>
      <c r="K1528" s="264">
        <v>0</v>
      </c>
      <c r="L1528" s="354">
        <v>39.027494808321961</v>
      </c>
      <c r="M1528" s="101">
        <f>Table1[[#This Row],[Size of land (m2)]]*Table1[[#This Row],[Land Unit Rate ($/m2)]]</f>
        <v>0</v>
      </c>
      <c r="N1528" s="261">
        <v>2021</v>
      </c>
      <c r="O1528" s="219">
        <f>ROUND(IF(Table1[[#This Row],[Valuation Year]]=2016,(Table1[[#This Row],[Total Construction Cost ($)]]+Table1[[#This Row],[Land Value]])*('General Input Sheet'!$G$38/'General Input Sheet'!$G$43),Table1[[#This Row],[Total Construction Cost ($)]]+Table1[[#This Row],[Land Value]]),0)</f>
        <v>722190</v>
      </c>
      <c r="P1528" s="139" t="str" cm="1">
        <f t="array" ref="P1528">_xlfn.IFS(Table1[[#This Row],[Asset Class]]&lt;&gt;"Local","y",P$11=$E1528,"y",Table1[[#This Row],[Asset Class]]="Local","")</f>
        <v/>
      </c>
      <c r="Q1528" s="99" t="str" cm="1">
        <f t="array" ref="Q1528">_xlfn.IFS(Table1[[#This Row],[Asset Class]]&lt;&gt;"Local","y",Q$11=$E1528,"y",Table1[[#This Row],[Asset Class]]="Local","")</f>
        <v/>
      </c>
      <c r="R1528" s="99" t="str" cm="1">
        <f t="array" ref="R1528">_xlfn.IFS(Table1[[#This Row],[Asset Class]]&lt;&gt;"Local","y",R$11=$E1528,"y",Table1[[#This Row],[Asset Class]]="Local","")</f>
        <v>y</v>
      </c>
      <c r="S1528" s="358" t="str" cm="1">
        <f t="array" ref="S1528">_xlfn.IFS(Table1[[#This Row],[Asset Class]]&lt;&gt;"Local","y",S$11=$E1528,"y",Table1[[#This Row],[Asset Class]]="Local","")</f>
        <v/>
      </c>
      <c r="U1528" s="109" t="str">
        <f>IF(Table1[[#This Row],[Asset Class]]&lt;&gt;"Local",0.25,IF(P1528="y",1,""))</f>
        <v/>
      </c>
      <c r="V1528" s="435" t="str">
        <f>IF(Table1[[#This Row],[Asset Class]]&lt;&gt;"Local",0.25,IF(Q1528="y",1,""))</f>
        <v/>
      </c>
      <c r="W1528" s="435">
        <f>IF(Table1[[#This Row],[Asset Class]]&lt;&gt;"Local",0.25,IF(R1528="y",1,""))</f>
        <v>1</v>
      </c>
      <c r="X1528" s="435" t="str">
        <f>IF(Table1[[#This Row],[Asset Class]]&lt;&gt;"Local",0.25,IF(S1528="y",1,""))</f>
        <v/>
      </c>
      <c r="Y1528" s="109">
        <f t="shared" si="139"/>
        <v>1</v>
      </c>
      <c r="AA1528" s="274" t="str">
        <f t="shared" si="140"/>
        <v/>
      </c>
      <c r="AB1528" s="275" t="str">
        <f t="shared" si="141"/>
        <v/>
      </c>
      <c r="AC1528" s="275">
        <f t="shared" si="142"/>
        <v>722190</v>
      </c>
      <c r="AD1528" s="275" t="str">
        <f t="shared" si="143"/>
        <v/>
      </c>
      <c r="AE1528" s="276">
        <f t="shared" si="144"/>
        <v>722190</v>
      </c>
    </row>
    <row r="1529" spans="2:31">
      <c r="B1529" s="227" t="s">
        <v>2629</v>
      </c>
      <c r="C1529" s="228" t="s">
        <v>2630</v>
      </c>
      <c r="D1529" s="228" t="s">
        <v>105</v>
      </c>
      <c r="E1529" s="228" t="s">
        <v>101</v>
      </c>
      <c r="F1529" s="258" t="s">
        <v>107</v>
      </c>
      <c r="G1529" s="374">
        <v>0.5</v>
      </c>
      <c r="H1529" s="377">
        <v>29525.997820279739</v>
      </c>
      <c r="I1529" s="382">
        <v>452.87898632773505</v>
      </c>
      <c r="J1529" s="349">
        <f>Table1[[#This Row],[Embellishment Area (m2)]]*Table1[[#This Row],[Construction Unit Rate ($/m)]]*Table1[[#This Row],[Embellishment Area Factor]]</f>
        <v>6685851.9815816013</v>
      </c>
      <c r="K1529" s="263">
        <v>0</v>
      </c>
      <c r="L1529" s="354">
        <v>140.14546069071523</v>
      </c>
      <c r="M1529" s="101">
        <f>Table1[[#This Row],[Size of land (m2)]]*Table1[[#This Row],[Land Unit Rate ($/m2)]]</f>
        <v>0</v>
      </c>
      <c r="N1529" s="261">
        <v>2021</v>
      </c>
      <c r="O1529" s="219">
        <f>ROUND(IF(Table1[[#This Row],[Valuation Year]]=2016,(Table1[[#This Row],[Total Construction Cost ($)]]+Table1[[#This Row],[Land Value]])*('General Input Sheet'!$G$38/'General Input Sheet'!$G$43),Table1[[#This Row],[Total Construction Cost ($)]]+Table1[[#This Row],[Land Value]]),0)</f>
        <v>6685852</v>
      </c>
      <c r="P1529" s="139" t="str" cm="1">
        <f t="array" ref="P1529">_xlfn.IFS(Table1[[#This Row],[Asset Class]]&lt;&gt;"Local","y",P$11=$E1529,"y",Table1[[#This Row],[Asset Class]]="Local","")</f>
        <v>y</v>
      </c>
      <c r="Q1529" s="99" t="str" cm="1">
        <f t="array" ref="Q1529">_xlfn.IFS(Table1[[#This Row],[Asset Class]]&lt;&gt;"Local","y",Q$11=$E1529,"y",Table1[[#This Row],[Asset Class]]="Local","")</f>
        <v>y</v>
      </c>
      <c r="R1529" s="99" t="str" cm="1">
        <f t="array" ref="R1529">_xlfn.IFS(Table1[[#This Row],[Asset Class]]&lt;&gt;"Local","y",R$11=$E1529,"y",Table1[[#This Row],[Asset Class]]="Local","")</f>
        <v>y</v>
      </c>
      <c r="S1529" s="358" t="str" cm="1">
        <f t="array" ref="S1529">_xlfn.IFS(Table1[[#This Row],[Asset Class]]&lt;&gt;"Local","y",S$11=$E1529,"y",Table1[[#This Row],[Asset Class]]="Local","")</f>
        <v>y</v>
      </c>
      <c r="U1529" s="109">
        <f>IF(Table1[[#This Row],[Asset Class]]&lt;&gt;"Local",0.25,IF(P1529="y",1,""))</f>
        <v>0.25</v>
      </c>
      <c r="V1529" s="435">
        <f>IF(Table1[[#This Row],[Asset Class]]&lt;&gt;"Local",0.25,IF(Q1529="y",1,""))</f>
        <v>0.25</v>
      </c>
      <c r="W1529" s="435">
        <f>IF(Table1[[#This Row],[Asset Class]]&lt;&gt;"Local",0.25,IF(R1529="y",1,""))</f>
        <v>0.25</v>
      </c>
      <c r="X1529" s="435">
        <f>IF(Table1[[#This Row],[Asset Class]]&lt;&gt;"Local",0.25,IF(S1529="y",1,""))</f>
        <v>0.25</v>
      </c>
      <c r="Y1529" s="109">
        <f t="shared" si="139"/>
        <v>1</v>
      </c>
      <c r="AA1529" s="274">
        <f t="shared" si="140"/>
        <v>1671463</v>
      </c>
      <c r="AB1529" s="275">
        <f t="shared" si="141"/>
        <v>1671463</v>
      </c>
      <c r="AC1529" s="275">
        <f t="shared" si="142"/>
        <v>1671463</v>
      </c>
      <c r="AD1529" s="275">
        <f t="shared" si="143"/>
        <v>1671463</v>
      </c>
      <c r="AE1529" s="276">
        <f t="shared" si="144"/>
        <v>6685852</v>
      </c>
    </row>
    <row r="1530" spans="2:31">
      <c r="B1530" s="227" t="s">
        <v>2631</v>
      </c>
      <c r="C1530" s="228" t="s">
        <v>2632</v>
      </c>
      <c r="D1530" s="228" t="s">
        <v>110</v>
      </c>
      <c r="E1530" s="228" t="s">
        <v>101</v>
      </c>
      <c r="F1530" s="258" t="s">
        <v>102</v>
      </c>
      <c r="G1530" s="374">
        <v>0.5</v>
      </c>
      <c r="H1530" s="377">
        <v>21432.41740665894</v>
      </c>
      <c r="I1530" s="382">
        <v>143.96305955739601</v>
      </c>
      <c r="J1530" s="349">
        <f>Table1[[#This Row],[Embellishment Area (m2)]]*Table1[[#This Row],[Construction Unit Rate ($/m)]]*Table1[[#This Row],[Embellishment Area Factor]]</f>
        <v>1542738.191786906</v>
      </c>
      <c r="K1530" s="263">
        <v>0</v>
      </c>
      <c r="L1530" s="354">
        <v>39.027494808321961</v>
      </c>
      <c r="M1530" s="101">
        <f>Table1[[#This Row],[Size of land (m2)]]*Table1[[#This Row],[Land Unit Rate ($/m2)]]</f>
        <v>0</v>
      </c>
      <c r="N1530" s="261">
        <v>2021</v>
      </c>
      <c r="O1530" s="219">
        <f>ROUND(IF(Table1[[#This Row],[Valuation Year]]=2016,(Table1[[#This Row],[Total Construction Cost ($)]]+Table1[[#This Row],[Land Value]])*('General Input Sheet'!$G$38/'General Input Sheet'!$G$43),Table1[[#This Row],[Total Construction Cost ($)]]+Table1[[#This Row],[Land Value]]),0)</f>
        <v>1542738</v>
      </c>
      <c r="P1530" s="139" t="str" cm="1">
        <f t="array" ref="P1530">_xlfn.IFS(Table1[[#This Row],[Asset Class]]&lt;&gt;"Local","y",P$11=$E1530,"y",Table1[[#This Row],[Asset Class]]="Local","")</f>
        <v/>
      </c>
      <c r="Q1530" s="99" t="str" cm="1">
        <f t="array" ref="Q1530">_xlfn.IFS(Table1[[#This Row],[Asset Class]]&lt;&gt;"Local","y",Q$11=$E1530,"y",Table1[[#This Row],[Asset Class]]="Local","")</f>
        <v/>
      </c>
      <c r="R1530" s="99" t="str" cm="1">
        <f t="array" ref="R1530">_xlfn.IFS(Table1[[#This Row],[Asset Class]]&lt;&gt;"Local","y",R$11=$E1530,"y",Table1[[#This Row],[Asset Class]]="Local","")</f>
        <v>y</v>
      </c>
      <c r="S1530" s="358" t="str" cm="1">
        <f t="array" ref="S1530">_xlfn.IFS(Table1[[#This Row],[Asset Class]]&lt;&gt;"Local","y",S$11=$E1530,"y",Table1[[#This Row],[Asset Class]]="Local","")</f>
        <v/>
      </c>
      <c r="U1530" s="109" t="str">
        <f>IF(Table1[[#This Row],[Asset Class]]&lt;&gt;"Local",0.25,IF(P1530="y",1,""))</f>
        <v/>
      </c>
      <c r="V1530" s="435" t="str">
        <f>IF(Table1[[#This Row],[Asset Class]]&lt;&gt;"Local",0.25,IF(Q1530="y",1,""))</f>
        <v/>
      </c>
      <c r="W1530" s="435">
        <f>IF(Table1[[#This Row],[Asset Class]]&lt;&gt;"Local",0.25,IF(R1530="y",1,""))</f>
        <v>1</v>
      </c>
      <c r="X1530" s="435" t="str">
        <f>IF(Table1[[#This Row],[Asset Class]]&lt;&gt;"Local",0.25,IF(S1530="y",1,""))</f>
        <v/>
      </c>
      <c r="Y1530" s="109">
        <f t="shared" si="139"/>
        <v>1</v>
      </c>
      <c r="AA1530" s="274" t="str">
        <f t="shared" si="140"/>
        <v/>
      </c>
      <c r="AB1530" s="275" t="str">
        <f t="shared" si="141"/>
        <v/>
      </c>
      <c r="AC1530" s="275">
        <f t="shared" si="142"/>
        <v>1542738</v>
      </c>
      <c r="AD1530" s="275" t="str">
        <f t="shared" si="143"/>
        <v/>
      </c>
      <c r="AE1530" s="276">
        <f t="shared" si="144"/>
        <v>1542738</v>
      </c>
    </row>
    <row r="1531" spans="2:31">
      <c r="B1531" s="227" t="s">
        <v>2633</v>
      </c>
      <c r="C1531" s="228" t="s">
        <v>2634</v>
      </c>
      <c r="D1531" s="228" t="s">
        <v>105</v>
      </c>
      <c r="E1531" s="228" t="s">
        <v>106</v>
      </c>
      <c r="F1531" s="258" t="s">
        <v>107</v>
      </c>
      <c r="G1531" s="374">
        <v>0.5</v>
      </c>
      <c r="H1531" s="377">
        <v>24241.221863599731</v>
      </c>
      <c r="I1531" s="382">
        <v>295.91815694928124</v>
      </c>
      <c r="J1531" s="349">
        <f>Table1[[#This Row],[Embellishment Area (m2)]]*Table1[[#This Row],[Construction Unit Rate ($/m)]]*Table1[[#This Row],[Embellishment Area Factor]]</f>
        <v>3586708.8480375265</v>
      </c>
      <c r="K1531" s="263">
        <v>48482.443727199461</v>
      </c>
      <c r="L1531" s="354">
        <v>157.26221918381682</v>
      </c>
      <c r="M1531" s="101">
        <f>Table1[[#This Row],[Size of land (m2)]]*Table1[[#This Row],[Land Unit Rate ($/m2)]]</f>
        <v>7624456.6919939071</v>
      </c>
      <c r="N1531" s="261">
        <v>2021</v>
      </c>
      <c r="O1531" s="219">
        <f>ROUND(IF(Table1[[#This Row],[Valuation Year]]=2016,(Table1[[#This Row],[Total Construction Cost ($)]]+Table1[[#This Row],[Land Value]])*('General Input Sheet'!$G$38/'General Input Sheet'!$G$43),Table1[[#This Row],[Total Construction Cost ($)]]+Table1[[#This Row],[Land Value]]),0)</f>
        <v>11211166</v>
      </c>
      <c r="P1531" s="139" t="str" cm="1">
        <f t="array" ref="P1531">_xlfn.IFS(Table1[[#This Row],[Asset Class]]&lt;&gt;"Local","y",P$11=$E1531,"y",Table1[[#This Row],[Asset Class]]="Local","")</f>
        <v>y</v>
      </c>
      <c r="Q1531" s="99" t="str" cm="1">
        <f t="array" ref="Q1531">_xlfn.IFS(Table1[[#This Row],[Asset Class]]&lt;&gt;"Local","y",Q$11=$E1531,"y",Table1[[#This Row],[Asset Class]]="Local","")</f>
        <v>y</v>
      </c>
      <c r="R1531" s="99" t="str" cm="1">
        <f t="array" ref="R1531">_xlfn.IFS(Table1[[#This Row],[Asset Class]]&lt;&gt;"Local","y",R$11=$E1531,"y",Table1[[#This Row],[Asset Class]]="Local","")</f>
        <v>y</v>
      </c>
      <c r="S1531" s="358" t="str" cm="1">
        <f t="array" ref="S1531">_xlfn.IFS(Table1[[#This Row],[Asset Class]]&lt;&gt;"Local","y",S$11=$E1531,"y",Table1[[#This Row],[Asset Class]]="Local","")</f>
        <v>y</v>
      </c>
      <c r="U1531" s="109">
        <f>IF(Table1[[#This Row],[Asset Class]]&lt;&gt;"Local",0.25,IF(P1531="y",1,""))</f>
        <v>0.25</v>
      </c>
      <c r="V1531" s="435">
        <f>IF(Table1[[#This Row],[Asset Class]]&lt;&gt;"Local",0.25,IF(Q1531="y",1,""))</f>
        <v>0.25</v>
      </c>
      <c r="W1531" s="435">
        <f>IF(Table1[[#This Row],[Asset Class]]&lt;&gt;"Local",0.25,IF(R1531="y",1,""))</f>
        <v>0.25</v>
      </c>
      <c r="X1531" s="435">
        <f>IF(Table1[[#This Row],[Asset Class]]&lt;&gt;"Local",0.25,IF(S1531="y",1,""))</f>
        <v>0.25</v>
      </c>
      <c r="Y1531" s="109">
        <f t="shared" si="139"/>
        <v>1</v>
      </c>
      <c r="AA1531" s="274">
        <f t="shared" si="140"/>
        <v>2802791.5</v>
      </c>
      <c r="AB1531" s="275">
        <f t="shared" si="141"/>
        <v>2802791.5</v>
      </c>
      <c r="AC1531" s="275">
        <f t="shared" si="142"/>
        <v>2802791.5</v>
      </c>
      <c r="AD1531" s="275">
        <f t="shared" si="143"/>
        <v>2802791.5</v>
      </c>
      <c r="AE1531" s="276">
        <f t="shared" si="144"/>
        <v>11211166</v>
      </c>
    </row>
    <row r="1532" spans="2:31">
      <c r="B1532" s="227" t="s">
        <v>2633</v>
      </c>
      <c r="C1532" s="228" t="s">
        <v>2635</v>
      </c>
      <c r="D1532" s="228" t="s">
        <v>105</v>
      </c>
      <c r="E1532" s="228" t="s">
        <v>106</v>
      </c>
      <c r="F1532" s="258" t="s">
        <v>107</v>
      </c>
      <c r="G1532" s="374">
        <v>0.5</v>
      </c>
      <c r="H1532" s="377">
        <v>26522.034421186236</v>
      </c>
      <c r="I1532" s="382">
        <v>295.91815694928124</v>
      </c>
      <c r="J1532" s="349">
        <f>Table1[[#This Row],[Embellishment Area (m2)]]*Table1[[#This Row],[Construction Unit Rate ($/m)]]*Table1[[#This Row],[Embellishment Area Factor]]</f>
        <v>3924175.772231414</v>
      </c>
      <c r="K1532" s="263">
        <v>53044.068842372471</v>
      </c>
      <c r="L1532" s="354">
        <v>157.26221918381682</v>
      </c>
      <c r="M1532" s="101">
        <f>Table1[[#This Row],[Size of land (m2)]]*Table1[[#This Row],[Land Unit Rate ($/m2)]]</f>
        <v>8341827.9806906488</v>
      </c>
      <c r="N1532" s="261">
        <v>2021</v>
      </c>
      <c r="O1532" s="219">
        <f>ROUND(IF(Table1[[#This Row],[Valuation Year]]=2016,(Table1[[#This Row],[Total Construction Cost ($)]]+Table1[[#This Row],[Land Value]])*('General Input Sheet'!$G$38/'General Input Sheet'!$G$43),Table1[[#This Row],[Total Construction Cost ($)]]+Table1[[#This Row],[Land Value]]),0)</f>
        <v>12266004</v>
      </c>
      <c r="P1532" s="139" t="str" cm="1">
        <f t="array" ref="P1532">_xlfn.IFS(Table1[[#This Row],[Asset Class]]&lt;&gt;"Local","y",P$11=$E1532,"y",Table1[[#This Row],[Asset Class]]="Local","")</f>
        <v>y</v>
      </c>
      <c r="Q1532" s="99" t="str" cm="1">
        <f t="array" ref="Q1532">_xlfn.IFS(Table1[[#This Row],[Asset Class]]&lt;&gt;"Local","y",Q$11=$E1532,"y",Table1[[#This Row],[Asset Class]]="Local","")</f>
        <v>y</v>
      </c>
      <c r="R1532" s="99" t="str" cm="1">
        <f t="array" ref="R1532">_xlfn.IFS(Table1[[#This Row],[Asset Class]]&lt;&gt;"Local","y",R$11=$E1532,"y",Table1[[#This Row],[Asset Class]]="Local","")</f>
        <v>y</v>
      </c>
      <c r="S1532" s="358" t="str" cm="1">
        <f t="array" ref="S1532">_xlfn.IFS(Table1[[#This Row],[Asset Class]]&lt;&gt;"Local","y",S$11=$E1532,"y",Table1[[#This Row],[Asset Class]]="Local","")</f>
        <v>y</v>
      </c>
      <c r="U1532" s="109">
        <f>IF(Table1[[#This Row],[Asset Class]]&lt;&gt;"Local",0.25,IF(P1532="y",1,""))</f>
        <v>0.25</v>
      </c>
      <c r="V1532" s="435">
        <f>IF(Table1[[#This Row],[Asset Class]]&lt;&gt;"Local",0.25,IF(Q1532="y",1,""))</f>
        <v>0.25</v>
      </c>
      <c r="W1532" s="435">
        <f>IF(Table1[[#This Row],[Asset Class]]&lt;&gt;"Local",0.25,IF(R1532="y",1,""))</f>
        <v>0.25</v>
      </c>
      <c r="X1532" s="435">
        <f>IF(Table1[[#This Row],[Asset Class]]&lt;&gt;"Local",0.25,IF(S1532="y",1,""))</f>
        <v>0.25</v>
      </c>
      <c r="Y1532" s="109">
        <f t="shared" si="139"/>
        <v>1</v>
      </c>
      <c r="AA1532" s="274">
        <f t="shared" si="140"/>
        <v>3066501</v>
      </c>
      <c r="AB1532" s="275">
        <f t="shared" si="141"/>
        <v>3066501</v>
      </c>
      <c r="AC1532" s="275">
        <f t="shared" si="142"/>
        <v>3066501</v>
      </c>
      <c r="AD1532" s="275">
        <f t="shared" si="143"/>
        <v>3066501</v>
      </c>
      <c r="AE1532" s="276">
        <f t="shared" si="144"/>
        <v>12266004</v>
      </c>
    </row>
    <row r="1533" spans="2:31">
      <c r="B1533" s="227" t="s">
        <v>2636</v>
      </c>
      <c r="C1533" s="228" t="s">
        <v>2637</v>
      </c>
      <c r="D1533" s="228" t="s">
        <v>105</v>
      </c>
      <c r="E1533" s="228" t="s">
        <v>106</v>
      </c>
      <c r="F1533" s="258" t="s">
        <v>691</v>
      </c>
      <c r="G1533" s="374">
        <v>0.5</v>
      </c>
      <c r="H1533" s="377">
        <v>5972.9486760735299</v>
      </c>
      <c r="I1533" s="382">
        <v>295.91815694928124</v>
      </c>
      <c r="J1533" s="349">
        <f>Table1[[#This Row],[Embellishment Area (m2)]]*Table1[[#This Row],[Construction Unit Rate ($/m)]]*Table1[[#This Row],[Embellishment Area Factor]]</f>
        <v>883751.98188816418</v>
      </c>
      <c r="K1533" s="263">
        <v>0</v>
      </c>
      <c r="L1533" s="354">
        <v>157.26221918381682</v>
      </c>
      <c r="M1533" s="101">
        <f>Table1[[#This Row],[Size of land (m2)]]*Table1[[#This Row],[Land Unit Rate ($/m2)]]</f>
        <v>0</v>
      </c>
      <c r="N1533" s="261">
        <v>2021</v>
      </c>
      <c r="O1533" s="219">
        <f>ROUND(IF(Table1[[#This Row],[Valuation Year]]=2016,(Table1[[#This Row],[Total Construction Cost ($)]]+Table1[[#This Row],[Land Value]])*('General Input Sheet'!$G$38/'General Input Sheet'!$G$43),Table1[[#This Row],[Total Construction Cost ($)]]+Table1[[#This Row],[Land Value]]),0)</f>
        <v>883752</v>
      </c>
      <c r="P1533" s="139" t="str" cm="1">
        <f t="array" ref="P1533">_xlfn.IFS(Table1[[#This Row],[Asset Class]]&lt;&gt;"Local","y",P$11=$E1533,"y",Table1[[#This Row],[Asset Class]]="Local","")</f>
        <v>y</v>
      </c>
      <c r="Q1533" s="99" t="str" cm="1">
        <f t="array" ref="Q1533">_xlfn.IFS(Table1[[#This Row],[Asset Class]]&lt;&gt;"Local","y",Q$11=$E1533,"y",Table1[[#This Row],[Asset Class]]="Local","")</f>
        <v>y</v>
      </c>
      <c r="R1533" s="99" t="str" cm="1">
        <f t="array" ref="R1533">_xlfn.IFS(Table1[[#This Row],[Asset Class]]&lt;&gt;"Local","y",R$11=$E1533,"y",Table1[[#This Row],[Asset Class]]="Local","")</f>
        <v>y</v>
      </c>
      <c r="S1533" s="358" t="str" cm="1">
        <f t="array" ref="S1533">_xlfn.IFS(Table1[[#This Row],[Asset Class]]&lt;&gt;"Local","y",S$11=$E1533,"y",Table1[[#This Row],[Asset Class]]="Local","")</f>
        <v>y</v>
      </c>
      <c r="U1533" s="109">
        <f>IF(Table1[[#This Row],[Asset Class]]&lt;&gt;"Local",0.25,IF(P1533="y",1,""))</f>
        <v>0.25</v>
      </c>
      <c r="V1533" s="435">
        <f>IF(Table1[[#This Row],[Asset Class]]&lt;&gt;"Local",0.25,IF(Q1533="y",1,""))</f>
        <v>0.25</v>
      </c>
      <c r="W1533" s="435">
        <f>IF(Table1[[#This Row],[Asset Class]]&lt;&gt;"Local",0.25,IF(R1533="y",1,""))</f>
        <v>0.25</v>
      </c>
      <c r="X1533" s="435">
        <f>IF(Table1[[#This Row],[Asset Class]]&lt;&gt;"Local",0.25,IF(S1533="y",1,""))</f>
        <v>0.25</v>
      </c>
      <c r="Y1533" s="109">
        <f t="shared" si="139"/>
        <v>1</v>
      </c>
      <c r="AA1533" s="274">
        <f t="shared" si="140"/>
        <v>220938</v>
      </c>
      <c r="AB1533" s="275">
        <f t="shared" si="141"/>
        <v>220938</v>
      </c>
      <c r="AC1533" s="275">
        <f t="shared" si="142"/>
        <v>220938</v>
      </c>
      <c r="AD1533" s="275">
        <f t="shared" si="143"/>
        <v>220938</v>
      </c>
      <c r="AE1533" s="276">
        <f t="shared" si="144"/>
        <v>883752</v>
      </c>
    </row>
    <row r="1534" spans="2:31">
      <c r="B1534" s="227" t="s">
        <v>2638</v>
      </c>
      <c r="C1534" s="228" t="s">
        <v>2639</v>
      </c>
      <c r="D1534" s="228" t="s">
        <v>100</v>
      </c>
      <c r="E1534" s="228" t="s">
        <v>106</v>
      </c>
      <c r="F1534" s="258" t="s">
        <v>107</v>
      </c>
      <c r="G1534" s="374">
        <v>0.5</v>
      </c>
      <c r="H1534" s="377">
        <v>3587.6789894828453</v>
      </c>
      <c r="I1534" s="382">
        <v>407.064610062648</v>
      </c>
      <c r="J1534" s="349">
        <f>Table1[[#This Row],[Embellishment Area (m2)]]*Table1[[#This Row],[Construction Unit Rate ($/m)]]*Table1[[#This Row],[Embellishment Area Factor]]</f>
        <v>730208.57444189477</v>
      </c>
      <c r="K1534" s="263">
        <v>0</v>
      </c>
      <c r="L1534" s="354">
        <v>112.7890879358248</v>
      </c>
      <c r="M1534" s="101">
        <f>Table1[[#This Row],[Size of land (m2)]]*Table1[[#This Row],[Land Unit Rate ($/m2)]]</f>
        <v>0</v>
      </c>
      <c r="N1534" s="261">
        <v>2021</v>
      </c>
      <c r="O1534" s="219">
        <f>ROUND(IF(Table1[[#This Row],[Valuation Year]]=2016,(Table1[[#This Row],[Total Construction Cost ($)]]+Table1[[#This Row],[Land Value]])*('General Input Sheet'!$G$38/'General Input Sheet'!$G$43),Table1[[#This Row],[Total Construction Cost ($)]]+Table1[[#This Row],[Land Value]]),0)</f>
        <v>730209</v>
      </c>
      <c r="P1534" s="139" t="str" cm="1">
        <f t="array" ref="P1534">_xlfn.IFS(Table1[[#This Row],[Asset Class]]&lt;&gt;"Local","y",P$11=$E1534,"y",Table1[[#This Row],[Asset Class]]="Local","")</f>
        <v>y</v>
      </c>
      <c r="Q1534" s="99" t="str" cm="1">
        <f t="array" ref="Q1534">_xlfn.IFS(Table1[[#This Row],[Asset Class]]&lt;&gt;"Local","y",Q$11=$E1534,"y",Table1[[#This Row],[Asset Class]]="Local","")</f>
        <v>y</v>
      </c>
      <c r="R1534" s="99" t="str" cm="1">
        <f t="array" ref="R1534">_xlfn.IFS(Table1[[#This Row],[Asset Class]]&lt;&gt;"Local","y",R$11=$E1534,"y",Table1[[#This Row],[Asset Class]]="Local","")</f>
        <v>y</v>
      </c>
      <c r="S1534" s="358" t="str" cm="1">
        <f t="array" ref="S1534">_xlfn.IFS(Table1[[#This Row],[Asset Class]]&lt;&gt;"Local","y",S$11=$E1534,"y",Table1[[#This Row],[Asset Class]]="Local","")</f>
        <v>y</v>
      </c>
      <c r="U1534" s="109">
        <f>IF(Table1[[#This Row],[Asset Class]]&lt;&gt;"Local",0.25,IF(P1534="y",1,""))</f>
        <v>0.25</v>
      </c>
      <c r="V1534" s="435">
        <f>IF(Table1[[#This Row],[Asset Class]]&lt;&gt;"Local",0.25,IF(Q1534="y",1,""))</f>
        <v>0.25</v>
      </c>
      <c r="W1534" s="435">
        <f>IF(Table1[[#This Row],[Asset Class]]&lt;&gt;"Local",0.25,IF(R1534="y",1,""))</f>
        <v>0.25</v>
      </c>
      <c r="X1534" s="435">
        <f>IF(Table1[[#This Row],[Asset Class]]&lt;&gt;"Local",0.25,IF(S1534="y",1,""))</f>
        <v>0.25</v>
      </c>
      <c r="Y1534" s="109">
        <f t="shared" si="139"/>
        <v>1</v>
      </c>
      <c r="AA1534" s="274">
        <f t="shared" si="140"/>
        <v>182552.25</v>
      </c>
      <c r="AB1534" s="275">
        <f t="shared" si="141"/>
        <v>182552.25</v>
      </c>
      <c r="AC1534" s="275">
        <f t="shared" si="142"/>
        <v>182552.25</v>
      </c>
      <c r="AD1534" s="275">
        <f t="shared" si="143"/>
        <v>182552.25</v>
      </c>
      <c r="AE1534" s="276">
        <f t="shared" si="144"/>
        <v>730209</v>
      </c>
    </row>
    <row r="1535" spans="2:31">
      <c r="B1535" s="227" t="s">
        <v>2636</v>
      </c>
      <c r="C1535" s="228" t="s">
        <v>2640</v>
      </c>
      <c r="D1535" s="228" t="s">
        <v>105</v>
      </c>
      <c r="E1535" s="228" t="s">
        <v>106</v>
      </c>
      <c r="F1535" s="258" t="s">
        <v>102</v>
      </c>
      <c r="G1535" s="374">
        <v>0.5</v>
      </c>
      <c r="H1535" s="377">
        <v>886.70107904424447</v>
      </c>
      <c r="I1535" s="382">
        <v>295.91815694928124</v>
      </c>
      <c r="J1535" s="349">
        <f>Table1[[#This Row],[Embellishment Area (m2)]]*Table1[[#This Row],[Construction Unit Rate ($/m)]]*Table1[[#This Row],[Embellishment Area Factor]]</f>
        <v>131195.47453785589</v>
      </c>
      <c r="K1535" s="263">
        <v>0</v>
      </c>
      <c r="L1535" s="354">
        <v>157.26221918381682</v>
      </c>
      <c r="M1535" s="101">
        <f>Table1[[#This Row],[Size of land (m2)]]*Table1[[#This Row],[Land Unit Rate ($/m2)]]</f>
        <v>0</v>
      </c>
      <c r="N1535" s="261">
        <v>2021</v>
      </c>
      <c r="O1535" s="219">
        <f>ROUND(IF(Table1[[#This Row],[Valuation Year]]=2016,(Table1[[#This Row],[Total Construction Cost ($)]]+Table1[[#This Row],[Land Value]])*('General Input Sheet'!$G$38/'General Input Sheet'!$G$43),Table1[[#This Row],[Total Construction Cost ($)]]+Table1[[#This Row],[Land Value]]),0)</f>
        <v>131195</v>
      </c>
      <c r="P1535" s="139" t="str" cm="1">
        <f t="array" ref="P1535">_xlfn.IFS(Table1[[#This Row],[Asset Class]]&lt;&gt;"Local","y",P$11=$E1535,"y",Table1[[#This Row],[Asset Class]]="Local","")</f>
        <v>y</v>
      </c>
      <c r="Q1535" s="99" t="str" cm="1">
        <f t="array" ref="Q1535">_xlfn.IFS(Table1[[#This Row],[Asset Class]]&lt;&gt;"Local","y",Q$11=$E1535,"y",Table1[[#This Row],[Asset Class]]="Local","")</f>
        <v>y</v>
      </c>
      <c r="R1535" s="99" t="str" cm="1">
        <f t="array" ref="R1535">_xlfn.IFS(Table1[[#This Row],[Asset Class]]&lt;&gt;"Local","y",R$11=$E1535,"y",Table1[[#This Row],[Asset Class]]="Local","")</f>
        <v>y</v>
      </c>
      <c r="S1535" s="358" t="str" cm="1">
        <f t="array" ref="S1535">_xlfn.IFS(Table1[[#This Row],[Asset Class]]&lt;&gt;"Local","y",S$11=$E1535,"y",Table1[[#This Row],[Asset Class]]="Local","")</f>
        <v>y</v>
      </c>
      <c r="U1535" s="109">
        <f>IF(Table1[[#This Row],[Asset Class]]&lt;&gt;"Local",0.25,IF(P1535="y",1,""))</f>
        <v>0.25</v>
      </c>
      <c r="V1535" s="435">
        <f>IF(Table1[[#This Row],[Asset Class]]&lt;&gt;"Local",0.25,IF(Q1535="y",1,""))</f>
        <v>0.25</v>
      </c>
      <c r="W1535" s="435">
        <f>IF(Table1[[#This Row],[Asset Class]]&lt;&gt;"Local",0.25,IF(R1535="y",1,""))</f>
        <v>0.25</v>
      </c>
      <c r="X1535" s="435">
        <f>IF(Table1[[#This Row],[Asset Class]]&lt;&gt;"Local",0.25,IF(S1535="y",1,""))</f>
        <v>0.25</v>
      </c>
      <c r="Y1535" s="109">
        <f t="shared" si="139"/>
        <v>1</v>
      </c>
      <c r="AA1535" s="274">
        <f t="shared" si="140"/>
        <v>32798.75</v>
      </c>
      <c r="AB1535" s="275">
        <f t="shared" si="141"/>
        <v>32798.75</v>
      </c>
      <c r="AC1535" s="275">
        <f t="shared" si="142"/>
        <v>32798.75</v>
      </c>
      <c r="AD1535" s="275">
        <f t="shared" si="143"/>
        <v>32798.75</v>
      </c>
      <c r="AE1535" s="276">
        <f t="shared" si="144"/>
        <v>131195</v>
      </c>
    </row>
    <row r="1536" spans="2:31">
      <c r="B1536" s="227" t="s">
        <v>2641</v>
      </c>
      <c r="C1536" s="228" t="s">
        <v>2642</v>
      </c>
      <c r="D1536" s="228" t="s">
        <v>100</v>
      </c>
      <c r="E1536" s="228" t="s">
        <v>142</v>
      </c>
      <c r="F1536" s="258" t="s">
        <v>107</v>
      </c>
      <c r="G1536" s="374">
        <v>0.5</v>
      </c>
      <c r="H1536" s="377">
        <v>44038.548743621788</v>
      </c>
      <c r="I1536" s="382">
        <v>236.89696198394208</v>
      </c>
      <c r="J1536" s="349">
        <f>Table1[[#This Row],[Embellishment Area (m2)]]*Table1[[#This Row],[Construction Unit Rate ($/m)]]*Table1[[#This Row],[Embellishment Area Factor]]</f>
        <v>5216299.2037728755</v>
      </c>
      <c r="K1536" s="263">
        <v>88077.097487243576</v>
      </c>
      <c r="L1536" s="354">
        <v>76.269268802397988</v>
      </c>
      <c r="M1536" s="101">
        <f>Table1[[#This Row],[Size of land (m2)]]*Table1[[#This Row],[Land Unit Rate ($/m2)]]</f>
        <v>6717575.8235895932</v>
      </c>
      <c r="N1536" s="261">
        <v>2021</v>
      </c>
      <c r="O1536" s="219">
        <f>ROUND(IF(Table1[[#This Row],[Valuation Year]]=2016,(Table1[[#This Row],[Total Construction Cost ($)]]+Table1[[#This Row],[Land Value]])*('General Input Sheet'!$G$38/'General Input Sheet'!$G$43),Table1[[#This Row],[Total Construction Cost ($)]]+Table1[[#This Row],[Land Value]]),0)</f>
        <v>11933875</v>
      </c>
      <c r="P1536" s="139" t="str" cm="1">
        <f t="array" ref="P1536">_xlfn.IFS(Table1[[#This Row],[Asset Class]]&lt;&gt;"Local","y",P$11=$E1536,"y",Table1[[#This Row],[Asset Class]]="Local","")</f>
        <v>y</v>
      </c>
      <c r="Q1536" s="99" t="str" cm="1">
        <f t="array" ref="Q1536">_xlfn.IFS(Table1[[#This Row],[Asset Class]]&lt;&gt;"Local","y",Q$11=$E1536,"y",Table1[[#This Row],[Asset Class]]="Local","")</f>
        <v>y</v>
      </c>
      <c r="R1536" s="99" t="str" cm="1">
        <f t="array" ref="R1536">_xlfn.IFS(Table1[[#This Row],[Asset Class]]&lt;&gt;"Local","y",R$11=$E1536,"y",Table1[[#This Row],[Asset Class]]="Local","")</f>
        <v>y</v>
      </c>
      <c r="S1536" s="358" t="str" cm="1">
        <f t="array" ref="S1536">_xlfn.IFS(Table1[[#This Row],[Asset Class]]&lt;&gt;"Local","y",S$11=$E1536,"y",Table1[[#This Row],[Asset Class]]="Local","")</f>
        <v>y</v>
      </c>
      <c r="U1536" s="109">
        <f>IF(Table1[[#This Row],[Asset Class]]&lt;&gt;"Local",0.25,IF(P1536="y",1,""))</f>
        <v>0.25</v>
      </c>
      <c r="V1536" s="435">
        <f>IF(Table1[[#This Row],[Asset Class]]&lt;&gt;"Local",0.25,IF(Q1536="y",1,""))</f>
        <v>0.25</v>
      </c>
      <c r="W1536" s="435">
        <f>IF(Table1[[#This Row],[Asset Class]]&lt;&gt;"Local",0.25,IF(R1536="y",1,""))</f>
        <v>0.25</v>
      </c>
      <c r="X1536" s="435">
        <f>IF(Table1[[#This Row],[Asset Class]]&lt;&gt;"Local",0.25,IF(S1536="y",1,""))</f>
        <v>0.25</v>
      </c>
      <c r="Y1536" s="109">
        <f t="shared" si="139"/>
        <v>1</v>
      </c>
      <c r="AA1536" s="274">
        <f t="shared" si="140"/>
        <v>2983468.75</v>
      </c>
      <c r="AB1536" s="275">
        <f t="shared" si="141"/>
        <v>2983468.75</v>
      </c>
      <c r="AC1536" s="275">
        <f t="shared" si="142"/>
        <v>2983468.75</v>
      </c>
      <c r="AD1536" s="275">
        <f t="shared" si="143"/>
        <v>2983468.75</v>
      </c>
      <c r="AE1536" s="276">
        <f t="shared" si="144"/>
        <v>11933875</v>
      </c>
    </row>
    <row r="1537" spans="2:31">
      <c r="B1537" s="227" t="s">
        <v>2641</v>
      </c>
      <c r="C1537" s="228" t="s">
        <v>2643</v>
      </c>
      <c r="D1537" s="228" t="s">
        <v>100</v>
      </c>
      <c r="E1537" s="228" t="s">
        <v>142</v>
      </c>
      <c r="F1537" s="258" t="s">
        <v>691</v>
      </c>
      <c r="G1537" s="374">
        <v>0.5</v>
      </c>
      <c r="H1537" s="377">
        <v>18232.405087849966</v>
      </c>
      <c r="I1537" s="382">
        <v>236.89696198394208</v>
      </c>
      <c r="J1537" s="349">
        <f>Table1[[#This Row],[Embellishment Area (m2)]]*Table1[[#This Row],[Construction Unit Rate ($/m)]]*Table1[[#This Row],[Embellishment Area Factor]]</f>
        <v>2159600.6874861126</v>
      </c>
      <c r="K1537" s="263">
        <v>36464.810175699931</v>
      </c>
      <c r="L1537" s="354">
        <v>76.269268802397988</v>
      </c>
      <c r="M1537" s="101">
        <f>Table1[[#This Row],[Size of land (m2)]]*Table1[[#This Row],[Land Unit Rate ($/m2)]]</f>
        <v>2781144.4091188754</v>
      </c>
      <c r="N1537" s="261">
        <v>2021</v>
      </c>
      <c r="O1537" s="219">
        <f>ROUND(IF(Table1[[#This Row],[Valuation Year]]=2016,(Table1[[#This Row],[Total Construction Cost ($)]]+Table1[[#This Row],[Land Value]])*('General Input Sheet'!$G$38/'General Input Sheet'!$G$43),Table1[[#This Row],[Total Construction Cost ($)]]+Table1[[#This Row],[Land Value]]),0)</f>
        <v>4940745</v>
      </c>
      <c r="P1537" s="139" t="str" cm="1">
        <f t="array" ref="P1537">_xlfn.IFS(Table1[[#This Row],[Asset Class]]&lt;&gt;"Local","y",P$11=$E1537,"y",Table1[[#This Row],[Asset Class]]="Local","")</f>
        <v>y</v>
      </c>
      <c r="Q1537" s="99" t="str" cm="1">
        <f t="array" ref="Q1537">_xlfn.IFS(Table1[[#This Row],[Asset Class]]&lt;&gt;"Local","y",Q$11=$E1537,"y",Table1[[#This Row],[Asset Class]]="Local","")</f>
        <v>y</v>
      </c>
      <c r="R1537" s="99" t="str" cm="1">
        <f t="array" ref="R1537">_xlfn.IFS(Table1[[#This Row],[Asset Class]]&lt;&gt;"Local","y",R$11=$E1537,"y",Table1[[#This Row],[Asset Class]]="Local","")</f>
        <v>y</v>
      </c>
      <c r="S1537" s="358" t="str" cm="1">
        <f t="array" ref="S1537">_xlfn.IFS(Table1[[#This Row],[Asset Class]]&lt;&gt;"Local","y",S$11=$E1537,"y",Table1[[#This Row],[Asset Class]]="Local","")</f>
        <v>y</v>
      </c>
      <c r="U1537" s="109">
        <f>IF(Table1[[#This Row],[Asset Class]]&lt;&gt;"Local",0.25,IF(P1537="y",1,""))</f>
        <v>0.25</v>
      </c>
      <c r="V1537" s="435">
        <f>IF(Table1[[#This Row],[Asset Class]]&lt;&gt;"Local",0.25,IF(Q1537="y",1,""))</f>
        <v>0.25</v>
      </c>
      <c r="W1537" s="435">
        <f>IF(Table1[[#This Row],[Asset Class]]&lt;&gt;"Local",0.25,IF(R1537="y",1,""))</f>
        <v>0.25</v>
      </c>
      <c r="X1537" s="435">
        <f>IF(Table1[[#This Row],[Asset Class]]&lt;&gt;"Local",0.25,IF(S1537="y",1,""))</f>
        <v>0.25</v>
      </c>
      <c r="Y1537" s="109">
        <f t="shared" si="139"/>
        <v>1</v>
      </c>
      <c r="AA1537" s="274">
        <f t="shared" si="140"/>
        <v>1235186.25</v>
      </c>
      <c r="AB1537" s="275">
        <f t="shared" si="141"/>
        <v>1235186.25</v>
      </c>
      <c r="AC1537" s="275">
        <f t="shared" si="142"/>
        <v>1235186.25</v>
      </c>
      <c r="AD1537" s="275">
        <f t="shared" si="143"/>
        <v>1235186.25</v>
      </c>
      <c r="AE1537" s="276">
        <f t="shared" si="144"/>
        <v>4940745</v>
      </c>
    </row>
    <row r="1538" spans="2:31">
      <c r="B1538" s="227" t="s">
        <v>2641</v>
      </c>
      <c r="C1538" s="228" t="s">
        <v>2644</v>
      </c>
      <c r="D1538" s="228" t="s">
        <v>100</v>
      </c>
      <c r="E1538" s="228" t="s">
        <v>142</v>
      </c>
      <c r="F1538" s="258" t="s">
        <v>107</v>
      </c>
      <c r="G1538" s="374">
        <v>0.5</v>
      </c>
      <c r="H1538" s="377">
        <v>47819.881027501098</v>
      </c>
      <c r="I1538" s="382">
        <v>236.89696198394208</v>
      </c>
      <c r="J1538" s="349">
        <f>Table1[[#This Row],[Embellishment Area (m2)]]*Table1[[#This Row],[Construction Unit Rate ($/m)]]*Table1[[#This Row],[Embellishment Area Factor]]</f>
        <v>5664192.2689242801</v>
      </c>
      <c r="K1538" s="263">
        <v>95639.762055002197</v>
      </c>
      <c r="L1538" s="354">
        <v>76.269268802397988</v>
      </c>
      <c r="M1538" s="101">
        <f>Table1[[#This Row],[Size of land (m2)]]*Table1[[#This Row],[Land Unit Rate ($/m2)]]</f>
        <v>7294374.7203703457</v>
      </c>
      <c r="N1538" s="261">
        <v>2021</v>
      </c>
      <c r="O1538" s="219">
        <f>ROUND(IF(Table1[[#This Row],[Valuation Year]]=2016,(Table1[[#This Row],[Total Construction Cost ($)]]+Table1[[#This Row],[Land Value]])*('General Input Sheet'!$G$38/'General Input Sheet'!$G$43),Table1[[#This Row],[Total Construction Cost ($)]]+Table1[[#This Row],[Land Value]]),0)</f>
        <v>12958567</v>
      </c>
      <c r="P1538" s="139" t="str" cm="1">
        <f t="array" ref="P1538">_xlfn.IFS(Table1[[#This Row],[Asset Class]]&lt;&gt;"Local","y",P$11=$E1538,"y",Table1[[#This Row],[Asset Class]]="Local","")</f>
        <v>y</v>
      </c>
      <c r="Q1538" s="99" t="str" cm="1">
        <f t="array" ref="Q1538">_xlfn.IFS(Table1[[#This Row],[Asset Class]]&lt;&gt;"Local","y",Q$11=$E1538,"y",Table1[[#This Row],[Asset Class]]="Local","")</f>
        <v>y</v>
      </c>
      <c r="R1538" s="99" t="str" cm="1">
        <f t="array" ref="R1538">_xlfn.IFS(Table1[[#This Row],[Asset Class]]&lt;&gt;"Local","y",R$11=$E1538,"y",Table1[[#This Row],[Asset Class]]="Local","")</f>
        <v>y</v>
      </c>
      <c r="S1538" s="358" t="str" cm="1">
        <f t="array" ref="S1538">_xlfn.IFS(Table1[[#This Row],[Asset Class]]&lt;&gt;"Local","y",S$11=$E1538,"y",Table1[[#This Row],[Asset Class]]="Local","")</f>
        <v>y</v>
      </c>
      <c r="U1538" s="109">
        <f>IF(Table1[[#This Row],[Asset Class]]&lt;&gt;"Local",0.25,IF(P1538="y",1,""))</f>
        <v>0.25</v>
      </c>
      <c r="V1538" s="435">
        <f>IF(Table1[[#This Row],[Asset Class]]&lt;&gt;"Local",0.25,IF(Q1538="y",1,""))</f>
        <v>0.25</v>
      </c>
      <c r="W1538" s="435">
        <f>IF(Table1[[#This Row],[Asset Class]]&lt;&gt;"Local",0.25,IF(R1538="y",1,""))</f>
        <v>0.25</v>
      </c>
      <c r="X1538" s="435">
        <f>IF(Table1[[#This Row],[Asset Class]]&lt;&gt;"Local",0.25,IF(S1538="y",1,""))</f>
        <v>0.25</v>
      </c>
      <c r="Y1538" s="109">
        <f t="shared" si="139"/>
        <v>1</v>
      </c>
      <c r="AA1538" s="274">
        <f t="shared" si="140"/>
        <v>3239641.75</v>
      </c>
      <c r="AB1538" s="275">
        <f t="shared" si="141"/>
        <v>3239641.75</v>
      </c>
      <c r="AC1538" s="275">
        <f t="shared" si="142"/>
        <v>3239641.75</v>
      </c>
      <c r="AD1538" s="275">
        <f t="shared" si="143"/>
        <v>3239641.75</v>
      </c>
      <c r="AE1538" s="276">
        <f t="shared" si="144"/>
        <v>12958567</v>
      </c>
    </row>
    <row r="1539" spans="2:31">
      <c r="B1539" s="227" t="s">
        <v>2645</v>
      </c>
      <c r="C1539" s="228" t="s">
        <v>2646</v>
      </c>
      <c r="D1539" s="228" t="s">
        <v>110</v>
      </c>
      <c r="E1539" s="228" t="s">
        <v>113</v>
      </c>
      <c r="F1539" s="258" t="s">
        <v>102</v>
      </c>
      <c r="G1539" s="374">
        <v>0.5</v>
      </c>
      <c r="H1539" s="378">
        <v>1235.4248897548375</v>
      </c>
      <c r="I1539" s="382">
        <v>77.371645491830151</v>
      </c>
      <c r="J1539" s="349">
        <f>Table1[[#This Row],[Embellishment Area (m2)]]*Table1[[#This Row],[Construction Unit Rate ($/m)]]*Table1[[#This Row],[Embellishment Area Factor]]</f>
        <v>47793.428300947315</v>
      </c>
      <c r="K1539" s="265">
        <v>0</v>
      </c>
      <c r="L1539" s="354">
        <v>51.919695325664051</v>
      </c>
      <c r="M1539" s="101">
        <f>Table1[[#This Row],[Size of land (m2)]]*Table1[[#This Row],[Land Unit Rate ($/m2)]]</f>
        <v>0</v>
      </c>
      <c r="N1539" s="261">
        <v>2021</v>
      </c>
      <c r="O1539" s="101">
        <f>ROUND(IF(Table1[[#This Row],[Valuation Year]]=2016,(Table1[[#This Row],[Total Construction Cost ($)]]+Table1[[#This Row],[Land Value]])*('General Input Sheet'!$G$38/'General Input Sheet'!$G$43),Table1[[#This Row],[Total Construction Cost ($)]]+Table1[[#This Row],[Land Value]]),0)</f>
        <v>47793</v>
      </c>
      <c r="P1539" s="139" t="str" cm="1">
        <f t="array" ref="P1539">_xlfn.IFS(Table1[[#This Row],[Asset Class]]&lt;&gt;"Local","y",P$11=$E1539,"y",Table1[[#This Row],[Asset Class]]="Local","")</f>
        <v/>
      </c>
      <c r="Q1539" s="99" t="str" cm="1">
        <f t="array" ref="Q1539">_xlfn.IFS(Table1[[#This Row],[Asset Class]]&lt;&gt;"Local","y",Q$11=$E1539,"y",Table1[[#This Row],[Asset Class]]="Local","")</f>
        <v/>
      </c>
      <c r="R1539" s="99" t="str" cm="1">
        <f t="array" ref="R1539">_xlfn.IFS(Table1[[#This Row],[Asset Class]]&lt;&gt;"Local","y",R$11=$E1539,"y",Table1[[#This Row],[Asset Class]]="Local","")</f>
        <v/>
      </c>
      <c r="S1539" s="358" t="str" cm="1">
        <f t="array" ref="S1539">_xlfn.IFS(Table1[[#This Row],[Asset Class]]&lt;&gt;"Local","y",S$11=$E1539,"y",Table1[[#This Row],[Asset Class]]="Local","")</f>
        <v>y</v>
      </c>
      <c r="U1539" s="109" t="str">
        <f>IF(Table1[[#This Row],[Asset Class]]&lt;&gt;"Local",0.25,IF(P1539="y",1,""))</f>
        <v/>
      </c>
      <c r="V1539" s="435" t="str">
        <f>IF(Table1[[#This Row],[Asset Class]]&lt;&gt;"Local",0.25,IF(Q1539="y",1,""))</f>
        <v/>
      </c>
      <c r="W1539" s="435" t="str">
        <f>IF(Table1[[#This Row],[Asset Class]]&lt;&gt;"Local",0.25,IF(R1539="y",1,""))</f>
        <v/>
      </c>
      <c r="X1539" s="435">
        <f>IF(Table1[[#This Row],[Asset Class]]&lt;&gt;"Local",0.25,IF(S1539="y",1,""))</f>
        <v>1</v>
      </c>
      <c r="Y1539" s="109">
        <f t="shared" si="139"/>
        <v>1</v>
      </c>
      <c r="AA1539" s="274" t="str">
        <f t="shared" si="140"/>
        <v/>
      </c>
      <c r="AB1539" s="275" t="str">
        <f t="shared" si="141"/>
        <v/>
      </c>
      <c r="AC1539" s="275" t="str">
        <f t="shared" si="142"/>
        <v/>
      </c>
      <c r="AD1539" s="275">
        <f t="shared" si="143"/>
        <v>47793</v>
      </c>
      <c r="AE1539" s="276">
        <f t="shared" si="144"/>
        <v>47793</v>
      </c>
    </row>
    <row r="1540" spans="2:31">
      <c r="B1540" s="227" t="s">
        <v>2645</v>
      </c>
      <c r="C1540" s="228" t="s">
        <v>2647</v>
      </c>
      <c r="D1540" s="228" t="s">
        <v>110</v>
      </c>
      <c r="E1540" s="228" t="s">
        <v>113</v>
      </c>
      <c r="F1540" s="258" t="s">
        <v>107</v>
      </c>
      <c r="G1540" s="374">
        <v>0.5</v>
      </c>
      <c r="H1540" s="378">
        <v>3810.7065070262661</v>
      </c>
      <c r="I1540" s="382">
        <v>77.371645491830151</v>
      </c>
      <c r="J1540" s="349">
        <f>Table1[[#This Row],[Embellishment Area (m2)]]*Table1[[#This Row],[Construction Unit Rate ($/m)]]*Table1[[#This Row],[Embellishment Area Factor]]</f>
        <v>147420.31646752331</v>
      </c>
      <c r="K1540" s="265">
        <v>0</v>
      </c>
      <c r="L1540" s="354">
        <v>51.919695325664051</v>
      </c>
      <c r="M1540" s="101">
        <f>Table1[[#This Row],[Size of land (m2)]]*Table1[[#This Row],[Land Unit Rate ($/m2)]]</f>
        <v>0</v>
      </c>
      <c r="N1540" s="261">
        <v>2021</v>
      </c>
      <c r="O1540" s="101">
        <f>ROUND(IF(Table1[[#This Row],[Valuation Year]]=2016,(Table1[[#This Row],[Total Construction Cost ($)]]+Table1[[#This Row],[Land Value]])*('General Input Sheet'!$G$38/'General Input Sheet'!$G$43),Table1[[#This Row],[Total Construction Cost ($)]]+Table1[[#This Row],[Land Value]]),0)</f>
        <v>147420</v>
      </c>
      <c r="P1540" s="139" t="str" cm="1">
        <f t="array" ref="P1540">_xlfn.IFS(Table1[[#This Row],[Asset Class]]&lt;&gt;"Local","y",P$11=$E1540,"y",Table1[[#This Row],[Asset Class]]="Local","")</f>
        <v/>
      </c>
      <c r="Q1540" s="99" t="str" cm="1">
        <f t="array" ref="Q1540">_xlfn.IFS(Table1[[#This Row],[Asset Class]]&lt;&gt;"Local","y",Q$11=$E1540,"y",Table1[[#This Row],[Asset Class]]="Local","")</f>
        <v/>
      </c>
      <c r="R1540" s="99" t="str" cm="1">
        <f t="array" ref="R1540">_xlfn.IFS(Table1[[#This Row],[Asset Class]]&lt;&gt;"Local","y",R$11=$E1540,"y",Table1[[#This Row],[Asset Class]]="Local","")</f>
        <v/>
      </c>
      <c r="S1540" s="358" t="str" cm="1">
        <f t="array" ref="S1540">_xlfn.IFS(Table1[[#This Row],[Asset Class]]&lt;&gt;"Local","y",S$11=$E1540,"y",Table1[[#This Row],[Asset Class]]="Local","")</f>
        <v>y</v>
      </c>
      <c r="U1540" s="109" t="str">
        <f>IF(Table1[[#This Row],[Asset Class]]&lt;&gt;"Local",0.25,IF(P1540="y",1,""))</f>
        <v/>
      </c>
      <c r="V1540" s="435" t="str">
        <f>IF(Table1[[#This Row],[Asset Class]]&lt;&gt;"Local",0.25,IF(Q1540="y",1,""))</f>
        <v/>
      </c>
      <c r="W1540" s="435" t="str">
        <f>IF(Table1[[#This Row],[Asset Class]]&lt;&gt;"Local",0.25,IF(R1540="y",1,""))</f>
        <v/>
      </c>
      <c r="X1540" s="435">
        <f>IF(Table1[[#This Row],[Asset Class]]&lt;&gt;"Local",0.25,IF(S1540="y",1,""))</f>
        <v>1</v>
      </c>
      <c r="Y1540" s="109">
        <f t="shared" si="139"/>
        <v>1</v>
      </c>
      <c r="AA1540" s="274" t="str">
        <f t="shared" si="140"/>
        <v/>
      </c>
      <c r="AB1540" s="275" t="str">
        <f t="shared" si="141"/>
        <v/>
      </c>
      <c r="AC1540" s="275" t="str">
        <f t="shared" si="142"/>
        <v/>
      </c>
      <c r="AD1540" s="275">
        <f t="shared" si="143"/>
        <v>147420</v>
      </c>
      <c r="AE1540" s="276">
        <f t="shared" si="144"/>
        <v>147420</v>
      </c>
    </row>
    <row r="1541" spans="2:31">
      <c r="B1541" s="227" t="s">
        <v>2648</v>
      </c>
      <c r="C1541" s="228" t="s">
        <v>2649</v>
      </c>
      <c r="D1541" s="228" t="s">
        <v>110</v>
      </c>
      <c r="E1541" s="228" t="s">
        <v>142</v>
      </c>
      <c r="F1541" s="258" t="s">
        <v>102</v>
      </c>
      <c r="G1541" s="374">
        <v>0.5</v>
      </c>
      <c r="H1541" s="377">
        <v>2420.0994432850903</v>
      </c>
      <c r="I1541" s="382">
        <v>115.6419902144599</v>
      </c>
      <c r="J1541" s="349">
        <f>Table1[[#This Row],[Embellishment Area (m2)]]*Table1[[#This Row],[Construction Unit Rate ($/m)]]*Table1[[#This Row],[Embellishment Area Factor]]</f>
        <v>139932.55806919711</v>
      </c>
      <c r="K1541" s="263">
        <v>4840.1988865701805</v>
      </c>
      <c r="L1541" s="354">
        <v>85.331826959272703</v>
      </c>
      <c r="M1541" s="101">
        <f>Table1[[#This Row],[Size of land (m2)]]*Table1[[#This Row],[Land Unit Rate ($/m2)]]</f>
        <v>413023.01383727108</v>
      </c>
      <c r="N1541" s="261">
        <v>2021</v>
      </c>
      <c r="O1541" s="219">
        <f>ROUND(IF(Table1[[#This Row],[Valuation Year]]=2016,(Table1[[#This Row],[Total Construction Cost ($)]]+Table1[[#This Row],[Land Value]])*('General Input Sheet'!$G$38/'General Input Sheet'!$G$43),Table1[[#This Row],[Total Construction Cost ($)]]+Table1[[#This Row],[Land Value]]),0)</f>
        <v>552956</v>
      </c>
      <c r="P1541" s="139" t="str" cm="1">
        <f t="array" ref="P1541">_xlfn.IFS(Table1[[#This Row],[Asset Class]]&lt;&gt;"Local","y",P$11=$E1541,"y",Table1[[#This Row],[Asset Class]]="Local","")</f>
        <v/>
      </c>
      <c r="Q1541" s="99" t="str" cm="1">
        <f t="array" ref="Q1541">_xlfn.IFS(Table1[[#This Row],[Asset Class]]&lt;&gt;"Local","y",Q$11=$E1541,"y",Table1[[#This Row],[Asset Class]]="Local","")</f>
        <v>y</v>
      </c>
      <c r="R1541" s="99" t="str" cm="1">
        <f t="array" ref="R1541">_xlfn.IFS(Table1[[#This Row],[Asset Class]]&lt;&gt;"Local","y",R$11=$E1541,"y",Table1[[#This Row],[Asset Class]]="Local","")</f>
        <v/>
      </c>
      <c r="S1541" s="358" t="str" cm="1">
        <f t="array" ref="S1541">_xlfn.IFS(Table1[[#This Row],[Asset Class]]&lt;&gt;"Local","y",S$11=$E1541,"y",Table1[[#This Row],[Asset Class]]="Local","")</f>
        <v/>
      </c>
      <c r="U1541" s="109" t="str">
        <f>IF(Table1[[#This Row],[Asset Class]]&lt;&gt;"Local",0.25,IF(P1541="y",1,""))</f>
        <v/>
      </c>
      <c r="V1541" s="435">
        <f>IF(Table1[[#This Row],[Asset Class]]&lt;&gt;"Local",0.25,IF(Q1541="y",1,""))</f>
        <v>1</v>
      </c>
      <c r="W1541" s="435" t="str">
        <f>IF(Table1[[#This Row],[Asset Class]]&lt;&gt;"Local",0.25,IF(R1541="y",1,""))</f>
        <v/>
      </c>
      <c r="X1541" s="435" t="str">
        <f>IF(Table1[[#This Row],[Asset Class]]&lt;&gt;"Local",0.25,IF(S1541="y",1,""))</f>
        <v/>
      </c>
      <c r="Y1541" s="109">
        <f t="shared" si="139"/>
        <v>1</v>
      </c>
      <c r="AA1541" s="274" t="str">
        <f t="shared" si="140"/>
        <v/>
      </c>
      <c r="AB1541" s="275">
        <f t="shared" si="141"/>
        <v>552956</v>
      </c>
      <c r="AC1541" s="275" t="str">
        <f t="shared" si="142"/>
        <v/>
      </c>
      <c r="AD1541" s="275" t="str">
        <f t="shared" si="143"/>
        <v/>
      </c>
      <c r="AE1541" s="276">
        <f t="shared" si="144"/>
        <v>552956</v>
      </c>
    </row>
    <row r="1542" spans="2:31">
      <c r="B1542" s="227" t="s">
        <v>2650</v>
      </c>
      <c r="C1542" s="228" t="s">
        <v>2651</v>
      </c>
      <c r="D1542" s="228" t="s">
        <v>110</v>
      </c>
      <c r="E1542" s="228" t="s">
        <v>142</v>
      </c>
      <c r="F1542" s="258" t="s">
        <v>102</v>
      </c>
      <c r="G1542" s="374">
        <v>0.5</v>
      </c>
      <c r="H1542" s="378">
        <v>407.31017457628661</v>
      </c>
      <c r="I1542" s="382">
        <v>115.6419902144599</v>
      </c>
      <c r="J1542" s="349">
        <f>Table1[[#This Row],[Embellishment Area (m2)]]*Table1[[#This Row],[Construction Unit Rate ($/m)]]*Table1[[#This Row],[Embellishment Area Factor]]</f>
        <v>23551.079611300444</v>
      </c>
      <c r="K1542" s="265">
        <v>0</v>
      </c>
      <c r="L1542" s="354">
        <v>85.331826959272703</v>
      </c>
      <c r="M1542" s="101">
        <f>Table1[[#This Row],[Size of land (m2)]]*Table1[[#This Row],[Land Unit Rate ($/m2)]]</f>
        <v>0</v>
      </c>
      <c r="N1542" s="261">
        <v>2021</v>
      </c>
      <c r="O1542" s="101">
        <f>ROUND(IF(Table1[[#This Row],[Valuation Year]]=2016,(Table1[[#This Row],[Total Construction Cost ($)]]+Table1[[#This Row],[Land Value]])*('General Input Sheet'!$G$38/'General Input Sheet'!$G$43),Table1[[#This Row],[Total Construction Cost ($)]]+Table1[[#This Row],[Land Value]]),0)</f>
        <v>23551</v>
      </c>
      <c r="P1542" s="139" t="str" cm="1">
        <f t="array" ref="P1542">_xlfn.IFS(Table1[[#This Row],[Asset Class]]&lt;&gt;"Local","y",P$11=$E1542,"y",Table1[[#This Row],[Asset Class]]="Local","")</f>
        <v/>
      </c>
      <c r="Q1542" s="99" t="str" cm="1">
        <f t="array" ref="Q1542">_xlfn.IFS(Table1[[#This Row],[Asset Class]]&lt;&gt;"Local","y",Q$11=$E1542,"y",Table1[[#This Row],[Asset Class]]="Local","")</f>
        <v>y</v>
      </c>
      <c r="R1542" s="99" t="str" cm="1">
        <f t="array" ref="R1542">_xlfn.IFS(Table1[[#This Row],[Asset Class]]&lt;&gt;"Local","y",R$11=$E1542,"y",Table1[[#This Row],[Asset Class]]="Local","")</f>
        <v/>
      </c>
      <c r="S1542" s="358" t="str" cm="1">
        <f t="array" ref="S1542">_xlfn.IFS(Table1[[#This Row],[Asset Class]]&lt;&gt;"Local","y",S$11=$E1542,"y",Table1[[#This Row],[Asset Class]]="Local","")</f>
        <v/>
      </c>
      <c r="U1542" s="109" t="str">
        <f>IF(Table1[[#This Row],[Asset Class]]&lt;&gt;"Local",0.25,IF(P1542="y",1,""))</f>
        <v/>
      </c>
      <c r="V1542" s="435">
        <f>IF(Table1[[#This Row],[Asset Class]]&lt;&gt;"Local",0.25,IF(Q1542="y",1,""))</f>
        <v>1</v>
      </c>
      <c r="W1542" s="435" t="str">
        <f>IF(Table1[[#This Row],[Asset Class]]&lt;&gt;"Local",0.25,IF(R1542="y",1,""))</f>
        <v/>
      </c>
      <c r="X1542" s="435" t="str">
        <f>IF(Table1[[#This Row],[Asset Class]]&lt;&gt;"Local",0.25,IF(S1542="y",1,""))</f>
        <v/>
      </c>
      <c r="Y1542" s="109">
        <f t="shared" si="139"/>
        <v>1</v>
      </c>
      <c r="AA1542" s="274" t="str">
        <f t="shared" si="140"/>
        <v/>
      </c>
      <c r="AB1542" s="275">
        <f t="shared" si="141"/>
        <v>23551</v>
      </c>
      <c r="AC1542" s="275" t="str">
        <f t="shared" si="142"/>
        <v/>
      </c>
      <c r="AD1542" s="275" t="str">
        <f t="shared" si="143"/>
        <v/>
      </c>
      <c r="AE1542" s="276">
        <f t="shared" si="144"/>
        <v>23551</v>
      </c>
    </row>
    <row r="1543" spans="2:31">
      <c r="B1543" s="227" t="s">
        <v>2652</v>
      </c>
      <c r="C1543" s="228" t="s">
        <v>2653</v>
      </c>
      <c r="D1543" s="228" t="s">
        <v>105</v>
      </c>
      <c r="E1543" s="228" t="s">
        <v>142</v>
      </c>
      <c r="F1543" s="258" t="s">
        <v>691</v>
      </c>
      <c r="G1543" s="374">
        <v>0.5</v>
      </c>
      <c r="H1543" s="377">
        <v>2614.9165899960608</v>
      </c>
      <c r="I1543" s="382">
        <v>406.79298511948269</v>
      </c>
      <c r="J1543" s="349">
        <f>Table1[[#This Row],[Embellishment Area (m2)]]*Table1[[#This Row],[Construction Unit Rate ($/m)]]*Table1[[#This Row],[Embellishment Area Factor]]</f>
        <v>531864.86274147802</v>
      </c>
      <c r="K1543" s="263">
        <v>5229.8331799921216</v>
      </c>
      <c r="L1543" s="354">
        <v>77.249060510664719</v>
      </c>
      <c r="M1543" s="101">
        <f>Table1[[#This Row],[Size of land (m2)]]*Table1[[#This Row],[Land Unit Rate ($/m2)]]</f>
        <v>403999.69978189352</v>
      </c>
      <c r="N1543" s="261">
        <v>2021</v>
      </c>
      <c r="O1543" s="219">
        <f>ROUND(IF(Table1[[#This Row],[Valuation Year]]=2016,(Table1[[#This Row],[Total Construction Cost ($)]]+Table1[[#This Row],[Land Value]])*('General Input Sheet'!$G$38/'General Input Sheet'!$G$43),Table1[[#This Row],[Total Construction Cost ($)]]+Table1[[#This Row],[Land Value]]),0)</f>
        <v>935865</v>
      </c>
      <c r="P1543" s="139" t="str" cm="1">
        <f t="array" ref="P1543">_xlfn.IFS(Table1[[#This Row],[Asset Class]]&lt;&gt;"Local","y",P$11=$E1543,"y",Table1[[#This Row],[Asset Class]]="Local","")</f>
        <v>y</v>
      </c>
      <c r="Q1543" s="99" t="str" cm="1">
        <f t="array" ref="Q1543">_xlfn.IFS(Table1[[#This Row],[Asset Class]]&lt;&gt;"Local","y",Q$11=$E1543,"y",Table1[[#This Row],[Asset Class]]="Local","")</f>
        <v>y</v>
      </c>
      <c r="R1543" s="99" t="str" cm="1">
        <f t="array" ref="R1543">_xlfn.IFS(Table1[[#This Row],[Asset Class]]&lt;&gt;"Local","y",R$11=$E1543,"y",Table1[[#This Row],[Asset Class]]="Local","")</f>
        <v>y</v>
      </c>
      <c r="S1543" s="358" t="str" cm="1">
        <f t="array" ref="S1543">_xlfn.IFS(Table1[[#This Row],[Asset Class]]&lt;&gt;"Local","y",S$11=$E1543,"y",Table1[[#This Row],[Asset Class]]="Local","")</f>
        <v>y</v>
      </c>
      <c r="U1543" s="109">
        <f>IF(Table1[[#This Row],[Asset Class]]&lt;&gt;"Local",0.25,IF(P1543="y",1,""))</f>
        <v>0.25</v>
      </c>
      <c r="V1543" s="435">
        <f>IF(Table1[[#This Row],[Asset Class]]&lt;&gt;"Local",0.25,IF(Q1543="y",1,""))</f>
        <v>0.25</v>
      </c>
      <c r="W1543" s="435">
        <f>IF(Table1[[#This Row],[Asset Class]]&lt;&gt;"Local",0.25,IF(R1543="y",1,""))</f>
        <v>0.25</v>
      </c>
      <c r="X1543" s="435">
        <f>IF(Table1[[#This Row],[Asset Class]]&lt;&gt;"Local",0.25,IF(S1543="y",1,""))</f>
        <v>0.25</v>
      </c>
      <c r="Y1543" s="109">
        <f t="shared" si="139"/>
        <v>1</v>
      </c>
      <c r="AA1543" s="274">
        <f t="shared" si="140"/>
        <v>233966.25</v>
      </c>
      <c r="AB1543" s="275">
        <f t="shared" si="141"/>
        <v>233966.25</v>
      </c>
      <c r="AC1543" s="275">
        <f t="shared" si="142"/>
        <v>233966.25</v>
      </c>
      <c r="AD1543" s="275">
        <f t="shared" si="143"/>
        <v>233966.25</v>
      </c>
      <c r="AE1543" s="276">
        <f t="shared" si="144"/>
        <v>935865</v>
      </c>
    </row>
    <row r="1544" spans="2:31">
      <c r="B1544" s="227" t="s">
        <v>2654</v>
      </c>
      <c r="C1544" s="228" t="s">
        <v>2655</v>
      </c>
      <c r="D1544" s="228" t="s">
        <v>110</v>
      </c>
      <c r="E1544" s="228" t="s">
        <v>142</v>
      </c>
      <c r="F1544" s="258" t="s">
        <v>102</v>
      </c>
      <c r="G1544" s="374">
        <v>0.5</v>
      </c>
      <c r="H1544" s="377">
        <v>1592.8030786919139</v>
      </c>
      <c r="I1544" s="382">
        <v>115.6419902144599</v>
      </c>
      <c r="J1544" s="349">
        <f>Table1[[#This Row],[Embellishment Area (m2)]]*Table1[[#This Row],[Construction Unit Rate ($/m)]]*Table1[[#This Row],[Embellishment Area Factor]]</f>
        <v>92097.459019825954</v>
      </c>
      <c r="K1544" s="263">
        <v>3185.6061573838278</v>
      </c>
      <c r="L1544" s="354">
        <v>85.331826959272703</v>
      </c>
      <c r="M1544" s="101">
        <f>Table1[[#This Row],[Size of land (m2)]]*Table1[[#This Row],[Land Unit Rate ($/m2)]]</f>
        <v>271833.59338227042</v>
      </c>
      <c r="N1544" s="261">
        <v>2021</v>
      </c>
      <c r="O1544" s="219">
        <f>ROUND(IF(Table1[[#This Row],[Valuation Year]]=2016,(Table1[[#This Row],[Total Construction Cost ($)]]+Table1[[#This Row],[Land Value]])*('General Input Sheet'!$G$38/'General Input Sheet'!$G$43),Table1[[#This Row],[Total Construction Cost ($)]]+Table1[[#This Row],[Land Value]]),0)</f>
        <v>363931</v>
      </c>
      <c r="P1544" s="139" t="str" cm="1">
        <f t="array" ref="P1544">_xlfn.IFS(Table1[[#This Row],[Asset Class]]&lt;&gt;"Local","y",P$11=$E1544,"y",Table1[[#This Row],[Asset Class]]="Local","")</f>
        <v/>
      </c>
      <c r="Q1544" s="99" t="str" cm="1">
        <f t="array" ref="Q1544">_xlfn.IFS(Table1[[#This Row],[Asset Class]]&lt;&gt;"Local","y",Q$11=$E1544,"y",Table1[[#This Row],[Asset Class]]="Local","")</f>
        <v>y</v>
      </c>
      <c r="R1544" s="99" t="str" cm="1">
        <f t="array" ref="R1544">_xlfn.IFS(Table1[[#This Row],[Asset Class]]&lt;&gt;"Local","y",R$11=$E1544,"y",Table1[[#This Row],[Asset Class]]="Local","")</f>
        <v/>
      </c>
      <c r="S1544" s="358" t="str" cm="1">
        <f t="array" ref="S1544">_xlfn.IFS(Table1[[#This Row],[Asset Class]]&lt;&gt;"Local","y",S$11=$E1544,"y",Table1[[#This Row],[Asset Class]]="Local","")</f>
        <v/>
      </c>
      <c r="U1544" s="109" t="str">
        <f>IF(Table1[[#This Row],[Asset Class]]&lt;&gt;"Local",0.25,IF(P1544="y",1,""))</f>
        <v/>
      </c>
      <c r="V1544" s="435">
        <f>IF(Table1[[#This Row],[Asset Class]]&lt;&gt;"Local",0.25,IF(Q1544="y",1,""))</f>
        <v>1</v>
      </c>
      <c r="W1544" s="435" t="str">
        <f>IF(Table1[[#This Row],[Asset Class]]&lt;&gt;"Local",0.25,IF(R1544="y",1,""))</f>
        <v/>
      </c>
      <c r="X1544" s="435" t="str">
        <f>IF(Table1[[#This Row],[Asset Class]]&lt;&gt;"Local",0.25,IF(S1544="y",1,""))</f>
        <v/>
      </c>
      <c r="Y1544" s="109">
        <f t="shared" si="139"/>
        <v>1</v>
      </c>
      <c r="AA1544" s="274" t="str">
        <f t="shared" si="140"/>
        <v/>
      </c>
      <c r="AB1544" s="275">
        <f t="shared" si="141"/>
        <v>363931</v>
      </c>
      <c r="AC1544" s="275" t="str">
        <f t="shared" si="142"/>
        <v/>
      </c>
      <c r="AD1544" s="275" t="str">
        <f t="shared" si="143"/>
        <v/>
      </c>
      <c r="AE1544" s="276">
        <f t="shared" si="144"/>
        <v>363931</v>
      </c>
    </row>
    <row r="1545" spans="2:31">
      <c r="B1545" s="227" t="s">
        <v>2656</v>
      </c>
      <c r="C1545" s="228" t="s">
        <v>2657</v>
      </c>
      <c r="D1545" s="228" t="s">
        <v>110</v>
      </c>
      <c r="E1545" s="228" t="s">
        <v>142</v>
      </c>
      <c r="F1545" s="258" t="s">
        <v>102</v>
      </c>
      <c r="G1545" s="374">
        <v>0.5</v>
      </c>
      <c r="H1545" s="377">
        <v>2543.0898694040402</v>
      </c>
      <c r="I1545" s="382">
        <v>115.6419902144599</v>
      </c>
      <c r="J1545" s="349">
        <f>Table1[[#This Row],[Embellishment Area (m2)]]*Table1[[#This Row],[Construction Unit Rate ($/m)]]*Table1[[#This Row],[Embellishment Area Factor]]</f>
        <v>147043.98689605706</v>
      </c>
      <c r="K1545" s="263">
        <v>5086.1797388080804</v>
      </c>
      <c r="L1545" s="354">
        <v>85.331826959272703</v>
      </c>
      <c r="M1545" s="101">
        <f>Table1[[#This Row],[Size of land (m2)]]*Table1[[#This Row],[Land Unit Rate ($/m2)]]</f>
        <v>434013.00935572997</v>
      </c>
      <c r="N1545" s="261">
        <v>2021</v>
      </c>
      <c r="O1545" s="219">
        <f>ROUND(IF(Table1[[#This Row],[Valuation Year]]=2016,(Table1[[#This Row],[Total Construction Cost ($)]]+Table1[[#This Row],[Land Value]])*('General Input Sheet'!$G$38/'General Input Sheet'!$G$43),Table1[[#This Row],[Total Construction Cost ($)]]+Table1[[#This Row],[Land Value]]),0)</f>
        <v>581057</v>
      </c>
      <c r="P1545" s="139" t="str" cm="1">
        <f t="array" ref="P1545">_xlfn.IFS(Table1[[#This Row],[Asset Class]]&lt;&gt;"Local","y",P$11=$E1545,"y",Table1[[#This Row],[Asset Class]]="Local","")</f>
        <v/>
      </c>
      <c r="Q1545" s="99" t="str" cm="1">
        <f t="array" ref="Q1545">_xlfn.IFS(Table1[[#This Row],[Asset Class]]&lt;&gt;"Local","y",Q$11=$E1545,"y",Table1[[#This Row],[Asset Class]]="Local","")</f>
        <v>y</v>
      </c>
      <c r="R1545" s="99" t="str" cm="1">
        <f t="array" ref="R1545">_xlfn.IFS(Table1[[#This Row],[Asset Class]]&lt;&gt;"Local","y",R$11=$E1545,"y",Table1[[#This Row],[Asset Class]]="Local","")</f>
        <v/>
      </c>
      <c r="S1545" s="358" t="str" cm="1">
        <f t="array" ref="S1545">_xlfn.IFS(Table1[[#This Row],[Asset Class]]&lt;&gt;"Local","y",S$11=$E1545,"y",Table1[[#This Row],[Asset Class]]="Local","")</f>
        <v/>
      </c>
      <c r="U1545" s="109" t="str">
        <f>IF(Table1[[#This Row],[Asset Class]]&lt;&gt;"Local",0.25,IF(P1545="y",1,""))</f>
        <v/>
      </c>
      <c r="V1545" s="435">
        <f>IF(Table1[[#This Row],[Asset Class]]&lt;&gt;"Local",0.25,IF(Q1545="y",1,""))</f>
        <v>1</v>
      </c>
      <c r="W1545" s="435" t="str">
        <f>IF(Table1[[#This Row],[Asset Class]]&lt;&gt;"Local",0.25,IF(R1545="y",1,""))</f>
        <v/>
      </c>
      <c r="X1545" s="435" t="str">
        <f>IF(Table1[[#This Row],[Asset Class]]&lt;&gt;"Local",0.25,IF(S1545="y",1,""))</f>
        <v/>
      </c>
      <c r="Y1545" s="109">
        <f t="shared" si="139"/>
        <v>1</v>
      </c>
      <c r="AA1545" s="274" t="str">
        <f t="shared" si="140"/>
        <v/>
      </c>
      <c r="AB1545" s="275">
        <f t="shared" si="141"/>
        <v>581057</v>
      </c>
      <c r="AC1545" s="275" t="str">
        <f t="shared" si="142"/>
        <v/>
      </c>
      <c r="AD1545" s="275" t="str">
        <f t="shared" si="143"/>
        <v/>
      </c>
      <c r="AE1545" s="276">
        <f t="shared" si="144"/>
        <v>581057</v>
      </c>
    </row>
    <row r="1546" spans="2:31">
      <c r="B1546" s="227" t="s">
        <v>2658</v>
      </c>
      <c r="C1546" s="228" t="s">
        <v>2659</v>
      </c>
      <c r="D1546" s="228" t="s">
        <v>105</v>
      </c>
      <c r="E1546" s="228" t="s">
        <v>101</v>
      </c>
      <c r="F1546" s="258" t="s">
        <v>135</v>
      </c>
      <c r="G1546" s="374">
        <v>0.5</v>
      </c>
      <c r="H1546" s="377">
        <v>32673.718581342218</v>
      </c>
      <c r="I1546" s="382">
        <v>452.87898632773505</v>
      </c>
      <c r="J1546" s="349">
        <f>Table1[[#This Row],[Embellishment Area (m2)]]*Table1[[#This Row],[Construction Unit Rate ($/m)]]*Table1[[#This Row],[Embellishment Area Factor]]</f>
        <v>7398620.2753379727</v>
      </c>
      <c r="K1546" s="263">
        <v>65347.437162684437</v>
      </c>
      <c r="L1546" s="354">
        <v>140.14546069071523</v>
      </c>
      <c r="M1546" s="101">
        <f>Table1[[#This Row],[Size of land (m2)]]*Table1[[#This Row],[Land Unit Rate ($/m2)]]</f>
        <v>9158146.6861219741</v>
      </c>
      <c r="N1546" s="261">
        <v>2021</v>
      </c>
      <c r="O1546" s="219">
        <f>ROUND(IF(Table1[[#This Row],[Valuation Year]]=2016,(Table1[[#This Row],[Total Construction Cost ($)]]+Table1[[#This Row],[Land Value]])*('General Input Sheet'!$G$38/'General Input Sheet'!$G$43),Table1[[#This Row],[Total Construction Cost ($)]]+Table1[[#This Row],[Land Value]]),0)</f>
        <v>16556767</v>
      </c>
      <c r="P1546" s="139" t="str" cm="1">
        <f t="array" ref="P1546">_xlfn.IFS(Table1[[#This Row],[Asset Class]]&lt;&gt;"Local","y",P$11=$E1546,"y",Table1[[#This Row],[Asset Class]]="Local","")</f>
        <v>y</v>
      </c>
      <c r="Q1546" s="99" t="str" cm="1">
        <f t="array" ref="Q1546">_xlfn.IFS(Table1[[#This Row],[Asset Class]]&lt;&gt;"Local","y",Q$11=$E1546,"y",Table1[[#This Row],[Asset Class]]="Local","")</f>
        <v>y</v>
      </c>
      <c r="R1546" s="99" t="str" cm="1">
        <f t="array" ref="R1546">_xlfn.IFS(Table1[[#This Row],[Asset Class]]&lt;&gt;"Local","y",R$11=$E1546,"y",Table1[[#This Row],[Asset Class]]="Local","")</f>
        <v>y</v>
      </c>
      <c r="S1546" s="358" t="str" cm="1">
        <f t="array" ref="S1546">_xlfn.IFS(Table1[[#This Row],[Asset Class]]&lt;&gt;"Local","y",S$11=$E1546,"y",Table1[[#This Row],[Asset Class]]="Local","")</f>
        <v>y</v>
      </c>
      <c r="U1546" s="109">
        <f>IF(Table1[[#This Row],[Asset Class]]&lt;&gt;"Local",0.25,IF(P1546="y",1,""))</f>
        <v>0.25</v>
      </c>
      <c r="V1546" s="435">
        <f>IF(Table1[[#This Row],[Asset Class]]&lt;&gt;"Local",0.25,IF(Q1546="y",1,""))</f>
        <v>0.25</v>
      </c>
      <c r="W1546" s="435">
        <f>IF(Table1[[#This Row],[Asset Class]]&lt;&gt;"Local",0.25,IF(R1546="y",1,""))</f>
        <v>0.25</v>
      </c>
      <c r="X1546" s="435">
        <f>IF(Table1[[#This Row],[Asset Class]]&lt;&gt;"Local",0.25,IF(S1546="y",1,""))</f>
        <v>0.25</v>
      </c>
      <c r="Y1546" s="109">
        <f t="shared" si="139"/>
        <v>1</v>
      </c>
      <c r="AA1546" s="274">
        <f t="shared" si="140"/>
        <v>4139191.75</v>
      </c>
      <c r="AB1546" s="275">
        <f t="shared" si="141"/>
        <v>4139191.75</v>
      </c>
      <c r="AC1546" s="275">
        <f t="shared" si="142"/>
        <v>4139191.75</v>
      </c>
      <c r="AD1546" s="275">
        <f t="shared" si="143"/>
        <v>4139191.75</v>
      </c>
      <c r="AE1546" s="276">
        <f t="shared" si="144"/>
        <v>16556767</v>
      </c>
    </row>
    <row r="1547" spans="2:31">
      <c r="B1547" s="227" t="s">
        <v>2660</v>
      </c>
      <c r="C1547" s="228" t="s">
        <v>2661</v>
      </c>
      <c r="D1547" s="228" t="s">
        <v>110</v>
      </c>
      <c r="E1547" s="228" t="s">
        <v>101</v>
      </c>
      <c r="F1547" s="258" t="s">
        <v>107</v>
      </c>
      <c r="G1547" s="374">
        <v>0.5</v>
      </c>
      <c r="H1547" s="377">
        <v>2021.8465783750671</v>
      </c>
      <c r="I1547" s="382">
        <v>143.96305955739601</v>
      </c>
      <c r="J1547" s="349">
        <f>Table1[[#This Row],[Embellishment Area (m2)]]*Table1[[#This Row],[Construction Unit Rate ($/m)]]*Table1[[#This Row],[Embellishment Area Factor]]</f>
        <v>145535.60968926357</v>
      </c>
      <c r="K1547" s="263">
        <v>4043.6931567501342</v>
      </c>
      <c r="L1547" s="354">
        <v>39.027494808321961</v>
      </c>
      <c r="M1547" s="101">
        <f>Table1[[#This Row],[Size of land (m2)]]*Table1[[#This Row],[Land Unit Rate ($/m2)]]</f>
        <v>157815.21368151292</v>
      </c>
      <c r="N1547" s="261">
        <v>2021</v>
      </c>
      <c r="O1547" s="219">
        <f>ROUND(IF(Table1[[#This Row],[Valuation Year]]=2016,(Table1[[#This Row],[Total Construction Cost ($)]]+Table1[[#This Row],[Land Value]])*('General Input Sheet'!$G$38/'General Input Sheet'!$G$43),Table1[[#This Row],[Total Construction Cost ($)]]+Table1[[#This Row],[Land Value]]),0)</f>
        <v>303351</v>
      </c>
      <c r="P1547" s="139" t="str" cm="1">
        <f t="array" ref="P1547">_xlfn.IFS(Table1[[#This Row],[Asset Class]]&lt;&gt;"Local","y",P$11=$E1547,"y",Table1[[#This Row],[Asset Class]]="Local","")</f>
        <v/>
      </c>
      <c r="Q1547" s="99" t="str" cm="1">
        <f t="array" ref="Q1547">_xlfn.IFS(Table1[[#This Row],[Asset Class]]&lt;&gt;"Local","y",Q$11=$E1547,"y",Table1[[#This Row],[Asset Class]]="Local","")</f>
        <v/>
      </c>
      <c r="R1547" s="99" t="str" cm="1">
        <f t="array" ref="R1547">_xlfn.IFS(Table1[[#This Row],[Asset Class]]&lt;&gt;"Local","y",R$11=$E1547,"y",Table1[[#This Row],[Asset Class]]="Local","")</f>
        <v>y</v>
      </c>
      <c r="S1547" s="358" t="str" cm="1">
        <f t="array" ref="S1547">_xlfn.IFS(Table1[[#This Row],[Asset Class]]&lt;&gt;"Local","y",S$11=$E1547,"y",Table1[[#This Row],[Asset Class]]="Local","")</f>
        <v/>
      </c>
      <c r="U1547" s="109" t="str">
        <f>IF(Table1[[#This Row],[Asset Class]]&lt;&gt;"Local",0.25,IF(P1547="y",1,""))</f>
        <v/>
      </c>
      <c r="V1547" s="435" t="str">
        <f>IF(Table1[[#This Row],[Asset Class]]&lt;&gt;"Local",0.25,IF(Q1547="y",1,""))</f>
        <v/>
      </c>
      <c r="W1547" s="435">
        <f>IF(Table1[[#This Row],[Asset Class]]&lt;&gt;"Local",0.25,IF(R1547="y",1,""))</f>
        <v>1</v>
      </c>
      <c r="X1547" s="435" t="str">
        <f>IF(Table1[[#This Row],[Asset Class]]&lt;&gt;"Local",0.25,IF(S1547="y",1,""))</f>
        <v/>
      </c>
      <c r="Y1547" s="109">
        <f t="shared" si="139"/>
        <v>1</v>
      </c>
      <c r="AA1547" s="274" t="str">
        <f t="shared" si="140"/>
        <v/>
      </c>
      <c r="AB1547" s="275" t="str">
        <f t="shared" si="141"/>
        <v/>
      </c>
      <c r="AC1547" s="275">
        <f t="shared" si="142"/>
        <v>303351</v>
      </c>
      <c r="AD1547" s="275" t="str">
        <f t="shared" si="143"/>
        <v/>
      </c>
      <c r="AE1547" s="276">
        <f t="shared" si="144"/>
        <v>303351</v>
      </c>
    </row>
    <row r="1548" spans="2:31">
      <c r="B1548" s="227" t="s">
        <v>2660</v>
      </c>
      <c r="C1548" s="228" t="s">
        <v>2662</v>
      </c>
      <c r="D1548" s="228" t="s">
        <v>110</v>
      </c>
      <c r="E1548" s="228" t="s">
        <v>101</v>
      </c>
      <c r="F1548" s="258" t="s">
        <v>107</v>
      </c>
      <c r="G1548" s="374">
        <v>0.5</v>
      </c>
      <c r="H1548" s="377">
        <v>392.0140154037955</v>
      </c>
      <c r="I1548" s="382">
        <v>143.96305955739601</v>
      </c>
      <c r="J1548" s="349">
        <f>Table1[[#This Row],[Embellishment Area (m2)]]*Table1[[#This Row],[Construction Unit Rate ($/m)]]*Table1[[#This Row],[Embellishment Area Factor]]</f>
        <v>28217.768523455285</v>
      </c>
      <c r="K1548" s="263">
        <v>784.02803080759099</v>
      </c>
      <c r="L1548" s="354">
        <v>39.027494808321961</v>
      </c>
      <c r="M1548" s="101">
        <f>Table1[[#This Row],[Size of land (m2)]]*Table1[[#This Row],[Land Unit Rate ($/m2)]]</f>
        <v>30598.649901922148</v>
      </c>
      <c r="N1548" s="261">
        <v>2021</v>
      </c>
      <c r="O1548" s="219">
        <f>ROUND(IF(Table1[[#This Row],[Valuation Year]]=2016,(Table1[[#This Row],[Total Construction Cost ($)]]+Table1[[#This Row],[Land Value]])*('General Input Sheet'!$G$38/'General Input Sheet'!$G$43),Table1[[#This Row],[Total Construction Cost ($)]]+Table1[[#This Row],[Land Value]]),0)</f>
        <v>58816</v>
      </c>
      <c r="P1548" s="139" t="str" cm="1">
        <f t="array" ref="P1548">_xlfn.IFS(Table1[[#This Row],[Asset Class]]&lt;&gt;"Local","y",P$11=$E1548,"y",Table1[[#This Row],[Asset Class]]="Local","")</f>
        <v/>
      </c>
      <c r="Q1548" s="99" t="str" cm="1">
        <f t="array" ref="Q1548">_xlfn.IFS(Table1[[#This Row],[Asset Class]]&lt;&gt;"Local","y",Q$11=$E1548,"y",Table1[[#This Row],[Asset Class]]="Local","")</f>
        <v/>
      </c>
      <c r="R1548" s="99" t="str" cm="1">
        <f t="array" ref="R1548">_xlfn.IFS(Table1[[#This Row],[Asset Class]]&lt;&gt;"Local","y",R$11=$E1548,"y",Table1[[#This Row],[Asset Class]]="Local","")</f>
        <v>y</v>
      </c>
      <c r="S1548" s="358" t="str" cm="1">
        <f t="array" ref="S1548">_xlfn.IFS(Table1[[#This Row],[Asset Class]]&lt;&gt;"Local","y",S$11=$E1548,"y",Table1[[#This Row],[Asset Class]]="Local","")</f>
        <v/>
      </c>
      <c r="U1548" s="109" t="str">
        <f>IF(Table1[[#This Row],[Asset Class]]&lt;&gt;"Local",0.25,IF(P1548="y",1,""))</f>
        <v/>
      </c>
      <c r="V1548" s="435" t="str">
        <f>IF(Table1[[#This Row],[Asset Class]]&lt;&gt;"Local",0.25,IF(Q1548="y",1,""))</f>
        <v/>
      </c>
      <c r="W1548" s="435">
        <f>IF(Table1[[#This Row],[Asset Class]]&lt;&gt;"Local",0.25,IF(R1548="y",1,""))</f>
        <v>1</v>
      </c>
      <c r="X1548" s="435" t="str">
        <f>IF(Table1[[#This Row],[Asset Class]]&lt;&gt;"Local",0.25,IF(S1548="y",1,""))</f>
        <v/>
      </c>
      <c r="Y1548" s="109">
        <f t="shared" si="139"/>
        <v>1</v>
      </c>
      <c r="AA1548" s="274" t="str">
        <f t="shared" si="140"/>
        <v/>
      </c>
      <c r="AB1548" s="275" t="str">
        <f t="shared" si="141"/>
        <v/>
      </c>
      <c r="AC1548" s="275">
        <f t="shared" si="142"/>
        <v>58816</v>
      </c>
      <c r="AD1548" s="275" t="str">
        <f t="shared" si="143"/>
        <v/>
      </c>
      <c r="AE1548" s="276">
        <f t="shared" si="144"/>
        <v>58816</v>
      </c>
    </row>
    <row r="1549" spans="2:31">
      <c r="B1549" s="227" t="s">
        <v>2663</v>
      </c>
      <c r="C1549" s="228" t="s">
        <v>2664</v>
      </c>
      <c r="D1549" s="228" t="s">
        <v>110</v>
      </c>
      <c r="E1549" s="228" t="s">
        <v>113</v>
      </c>
      <c r="F1549" s="258" t="s">
        <v>107</v>
      </c>
      <c r="G1549" s="374">
        <v>0.5</v>
      </c>
      <c r="H1549" s="378">
        <v>7362.0198800053849</v>
      </c>
      <c r="I1549" s="382">
        <v>77.371645491830151</v>
      </c>
      <c r="J1549" s="349">
        <f>Table1[[#This Row],[Embellishment Area (m2)]]*Table1[[#This Row],[Construction Unit Rate ($/m)]]*Table1[[#This Row],[Embellishment Area Factor]]</f>
        <v>284805.7961297913</v>
      </c>
      <c r="K1549" s="265">
        <v>0</v>
      </c>
      <c r="L1549" s="354">
        <v>51.919695325664051</v>
      </c>
      <c r="M1549" s="101">
        <f>Table1[[#This Row],[Size of land (m2)]]*Table1[[#This Row],[Land Unit Rate ($/m2)]]</f>
        <v>0</v>
      </c>
      <c r="N1549" s="261">
        <v>2021</v>
      </c>
      <c r="O1549" s="101">
        <f>ROUND(IF(Table1[[#This Row],[Valuation Year]]=2016,(Table1[[#This Row],[Total Construction Cost ($)]]+Table1[[#This Row],[Land Value]])*('General Input Sheet'!$G$38/'General Input Sheet'!$G$43),Table1[[#This Row],[Total Construction Cost ($)]]+Table1[[#This Row],[Land Value]]),0)</f>
        <v>284806</v>
      </c>
      <c r="P1549" s="139" t="str" cm="1">
        <f t="array" ref="P1549">_xlfn.IFS(Table1[[#This Row],[Asset Class]]&lt;&gt;"Local","y",P$11=$E1549,"y",Table1[[#This Row],[Asset Class]]="Local","")</f>
        <v/>
      </c>
      <c r="Q1549" s="99" t="str" cm="1">
        <f t="array" ref="Q1549">_xlfn.IFS(Table1[[#This Row],[Asset Class]]&lt;&gt;"Local","y",Q$11=$E1549,"y",Table1[[#This Row],[Asset Class]]="Local","")</f>
        <v/>
      </c>
      <c r="R1549" s="99" t="str" cm="1">
        <f t="array" ref="R1549">_xlfn.IFS(Table1[[#This Row],[Asset Class]]&lt;&gt;"Local","y",R$11=$E1549,"y",Table1[[#This Row],[Asset Class]]="Local","")</f>
        <v/>
      </c>
      <c r="S1549" s="358" t="str" cm="1">
        <f t="array" ref="S1549">_xlfn.IFS(Table1[[#This Row],[Asset Class]]&lt;&gt;"Local","y",S$11=$E1549,"y",Table1[[#This Row],[Asset Class]]="Local","")</f>
        <v>y</v>
      </c>
      <c r="U1549" s="109" t="str">
        <f>IF(Table1[[#This Row],[Asset Class]]&lt;&gt;"Local",0.25,IF(P1549="y",1,""))</f>
        <v/>
      </c>
      <c r="V1549" s="435" t="str">
        <f>IF(Table1[[#This Row],[Asset Class]]&lt;&gt;"Local",0.25,IF(Q1549="y",1,""))</f>
        <v/>
      </c>
      <c r="W1549" s="435" t="str">
        <f>IF(Table1[[#This Row],[Asset Class]]&lt;&gt;"Local",0.25,IF(R1549="y",1,""))</f>
        <v/>
      </c>
      <c r="X1549" s="435">
        <f>IF(Table1[[#This Row],[Asset Class]]&lt;&gt;"Local",0.25,IF(S1549="y",1,""))</f>
        <v>1</v>
      </c>
      <c r="Y1549" s="109">
        <f t="shared" si="139"/>
        <v>1</v>
      </c>
      <c r="AA1549" s="274" t="str">
        <f t="shared" si="140"/>
        <v/>
      </c>
      <c r="AB1549" s="275" t="str">
        <f t="shared" si="141"/>
        <v/>
      </c>
      <c r="AC1549" s="275" t="str">
        <f t="shared" si="142"/>
        <v/>
      </c>
      <c r="AD1549" s="275">
        <f t="shared" si="143"/>
        <v>284806</v>
      </c>
      <c r="AE1549" s="276">
        <f t="shared" si="144"/>
        <v>284806</v>
      </c>
    </row>
    <row r="1550" spans="2:31">
      <c r="B1550" s="227" t="s">
        <v>2665</v>
      </c>
      <c r="C1550" s="228" t="s">
        <v>2666</v>
      </c>
      <c r="D1550" s="228" t="s">
        <v>110</v>
      </c>
      <c r="E1550" s="228" t="s">
        <v>113</v>
      </c>
      <c r="F1550" s="258" t="s">
        <v>102</v>
      </c>
      <c r="G1550" s="374">
        <v>0.5</v>
      </c>
      <c r="H1550" s="377">
        <v>29005.225451865816</v>
      </c>
      <c r="I1550" s="382">
        <v>77.371645491830151</v>
      </c>
      <c r="J1550" s="349">
        <f>Table1[[#This Row],[Embellishment Area (m2)]]*Table1[[#This Row],[Construction Unit Rate ($/m)]]*Table1[[#This Row],[Embellishment Area Factor]]</f>
        <v>1122091.0105361855</v>
      </c>
      <c r="K1550" s="263">
        <v>0</v>
      </c>
      <c r="L1550" s="354">
        <v>51.919695325664051</v>
      </c>
      <c r="M1550" s="101">
        <f>Table1[[#This Row],[Size of land (m2)]]*Table1[[#This Row],[Land Unit Rate ($/m2)]]</f>
        <v>0</v>
      </c>
      <c r="N1550" s="261">
        <v>2021</v>
      </c>
      <c r="O1550" s="219">
        <f>ROUND(IF(Table1[[#This Row],[Valuation Year]]=2016,(Table1[[#This Row],[Total Construction Cost ($)]]+Table1[[#This Row],[Land Value]])*('General Input Sheet'!$G$38/'General Input Sheet'!$G$43),Table1[[#This Row],[Total Construction Cost ($)]]+Table1[[#This Row],[Land Value]]),0)</f>
        <v>1122091</v>
      </c>
      <c r="P1550" s="139" t="str" cm="1">
        <f t="array" ref="P1550">_xlfn.IFS(Table1[[#This Row],[Asset Class]]&lt;&gt;"Local","y",P$11=$E1550,"y",Table1[[#This Row],[Asset Class]]="Local","")</f>
        <v/>
      </c>
      <c r="Q1550" s="99" t="str" cm="1">
        <f t="array" ref="Q1550">_xlfn.IFS(Table1[[#This Row],[Asset Class]]&lt;&gt;"Local","y",Q$11=$E1550,"y",Table1[[#This Row],[Asset Class]]="Local","")</f>
        <v/>
      </c>
      <c r="R1550" s="99" t="str" cm="1">
        <f t="array" ref="R1550">_xlfn.IFS(Table1[[#This Row],[Asset Class]]&lt;&gt;"Local","y",R$11=$E1550,"y",Table1[[#This Row],[Asset Class]]="Local","")</f>
        <v/>
      </c>
      <c r="S1550" s="358" t="str" cm="1">
        <f t="array" ref="S1550">_xlfn.IFS(Table1[[#This Row],[Asset Class]]&lt;&gt;"Local","y",S$11=$E1550,"y",Table1[[#This Row],[Asset Class]]="Local","")</f>
        <v>y</v>
      </c>
      <c r="U1550" s="109" t="str">
        <f>IF(Table1[[#This Row],[Asset Class]]&lt;&gt;"Local",0.25,IF(P1550="y",1,""))</f>
        <v/>
      </c>
      <c r="V1550" s="435" t="str">
        <f>IF(Table1[[#This Row],[Asset Class]]&lt;&gt;"Local",0.25,IF(Q1550="y",1,""))</f>
        <v/>
      </c>
      <c r="W1550" s="435" t="str">
        <f>IF(Table1[[#This Row],[Asset Class]]&lt;&gt;"Local",0.25,IF(R1550="y",1,""))</f>
        <v/>
      </c>
      <c r="X1550" s="435">
        <f>IF(Table1[[#This Row],[Asset Class]]&lt;&gt;"Local",0.25,IF(S1550="y",1,""))</f>
        <v>1</v>
      </c>
      <c r="Y1550" s="109">
        <f t="shared" si="139"/>
        <v>1</v>
      </c>
      <c r="AA1550" s="274" t="str">
        <f t="shared" si="140"/>
        <v/>
      </c>
      <c r="AB1550" s="275" t="str">
        <f t="shared" si="141"/>
        <v/>
      </c>
      <c r="AC1550" s="275" t="str">
        <f t="shared" si="142"/>
        <v/>
      </c>
      <c r="AD1550" s="275">
        <f t="shared" si="143"/>
        <v>1122091</v>
      </c>
      <c r="AE1550" s="276">
        <f t="shared" si="144"/>
        <v>1122091</v>
      </c>
    </row>
    <row r="1551" spans="2:31">
      <c r="B1551" s="227" t="s">
        <v>2667</v>
      </c>
      <c r="C1551" s="228" t="s">
        <v>2668</v>
      </c>
      <c r="D1551" s="228" t="s">
        <v>110</v>
      </c>
      <c r="E1551" s="228" t="s">
        <v>101</v>
      </c>
      <c r="F1551" s="258" t="s">
        <v>102</v>
      </c>
      <c r="G1551" s="374">
        <v>0.5</v>
      </c>
      <c r="H1551" s="377">
        <v>8812.2837309146344</v>
      </c>
      <c r="I1551" s="382">
        <v>143.96305955739601</v>
      </c>
      <c r="J1551" s="349">
        <f>Table1[[#This Row],[Embellishment Area (m2)]]*Table1[[#This Row],[Construction Unit Rate ($/m)]]*Table1[[#This Row],[Embellishment Area Factor]]</f>
        <v>634321.6637951677</v>
      </c>
      <c r="K1551" s="263">
        <v>17624.567461829269</v>
      </c>
      <c r="L1551" s="354">
        <v>39.027494808321961</v>
      </c>
      <c r="M1551" s="101">
        <f>Table1[[#This Row],[Size of land (m2)]]*Table1[[#This Row],[Land Unit Rate ($/m2)]]</f>
        <v>687842.71511546196</v>
      </c>
      <c r="N1551" s="261">
        <v>2021</v>
      </c>
      <c r="O1551" s="219">
        <f>ROUND(IF(Table1[[#This Row],[Valuation Year]]=2016,(Table1[[#This Row],[Total Construction Cost ($)]]+Table1[[#This Row],[Land Value]])*('General Input Sheet'!$G$38/'General Input Sheet'!$G$43),Table1[[#This Row],[Total Construction Cost ($)]]+Table1[[#This Row],[Land Value]]),0)</f>
        <v>1322164</v>
      </c>
      <c r="P1551" s="139" t="str" cm="1">
        <f t="array" ref="P1551">_xlfn.IFS(Table1[[#This Row],[Asset Class]]&lt;&gt;"Local","y",P$11=$E1551,"y",Table1[[#This Row],[Asset Class]]="Local","")</f>
        <v/>
      </c>
      <c r="Q1551" s="99" t="str" cm="1">
        <f t="array" ref="Q1551">_xlfn.IFS(Table1[[#This Row],[Asset Class]]&lt;&gt;"Local","y",Q$11=$E1551,"y",Table1[[#This Row],[Asset Class]]="Local","")</f>
        <v/>
      </c>
      <c r="R1551" s="99" t="str" cm="1">
        <f t="array" ref="R1551">_xlfn.IFS(Table1[[#This Row],[Asset Class]]&lt;&gt;"Local","y",R$11=$E1551,"y",Table1[[#This Row],[Asset Class]]="Local","")</f>
        <v>y</v>
      </c>
      <c r="S1551" s="358" t="str" cm="1">
        <f t="array" ref="S1551">_xlfn.IFS(Table1[[#This Row],[Asset Class]]&lt;&gt;"Local","y",S$11=$E1551,"y",Table1[[#This Row],[Asset Class]]="Local","")</f>
        <v/>
      </c>
      <c r="U1551" s="109" t="str">
        <f>IF(Table1[[#This Row],[Asset Class]]&lt;&gt;"Local",0.25,IF(P1551="y",1,""))</f>
        <v/>
      </c>
      <c r="V1551" s="435" t="str">
        <f>IF(Table1[[#This Row],[Asset Class]]&lt;&gt;"Local",0.25,IF(Q1551="y",1,""))</f>
        <v/>
      </c>
      <c r="W1551" s="435">
        <f>IF(Table1[[#This Row],[Asset Class]]&lt;&gt;"Local",0.25,IF(R1551="y",1,""))</f>
        <v>1</v>
      </c>
      <c r="X1551" s="435" t="str">
        <f>IF(Table1[[#This Row],[Asset Class]]&lt;&gt;"Local",0.25,IF(S1551="y",1,""))</f>
        <v/>
      </c>
      <c r="Y1551" s="109">
        <f t="shared" ref="Y1551:Y1614" si="145">SUM(U1551:X1551)</f>
        <v>1</v>
      </c>
      <c r="AA1551" s="274" t="str">
        <f t="shared" ref="AA1551:AA1614" si="146">IF(U1551="","",(U1551/$Y1551)*$O1551)</f>
        <v/>
      </c>
      <c r="AB1551" s="275" t="str">
        <f t="shared" ref="AB1551:AB1614" si="147">IF(V1551="","",(V1551/$Y1551)*$O1551)</f>
        <v/>
      </c>
      <c r="AC1551" s="275">
        <f t="shared" ref="AC1551:AC1614" si="148">IF(W1551="","",(W1551/$Y1551)*$O1551)</f>
        <v>1322164</v>
      </c>
      <c r="AD1551" s="275" t="str">
        <f t="shared" ref="AD1551:AD1614" si="149">IF(X1551="","",(X1551/$Y1551)*$O1551)</f>
        <v/>
      </c>
      <c r="AE1551" s="276">
        <f t="shared" ref="AE1551:AE1614" si="150">SUM(AA1551:AD1551)</f>
        <v>1322164</v>
      </c>
    </row>
    <row r="1552" spans="2:31">
      <c r="B1552" s="227" t="s">
        <v>2669</v>
      </c>
      <c r="C1552" s="228" t="s">
        <v>2670</v>
      </c>
      <c r="D1552" s="228" t="s">
        <v>110</v>
      </c>
      <c r="E1552" s="228" t="s">
        <v>106</v>
      </c>
      <c r="F1552" s="258" t="s">
        <v>102</v>
      </c>
      <c r="G1552" s="374">
        <v>0.5</v>
      </c>
      <c r="H1552" s="377">
        <v>2598.9524476271827</v>
      </c>
      <c r="I1552" s="382">
        <v>111.62041035606889</v>
      </c>
      <c r="J1552" s="349">
        <f>Table1[[#This Row],[Embellishment Area (m2)]]*Table1[[#This Row],[Construction Unit Rate ($/m)]]*Table1[[#This Row],[Embellishment Area Factor]]</f>
        <v>145048.06935002789</v>
      </c>
      <c r="K1552" s="263">
        <v>0</v>
      </c>
      <c r="L1552" s="354">
        <v>66.125722619436161</v>
      </c>
      <c r="M1552" s="101">
        <f>Table1[[#This Row],[Size of land (m2)]]*Table1[[#This Row],[Land Unit Rate ($/m2)]]</f>
        <v>0</v>
      </c>
      <c r="N1552" s="261">
        <v>2021</v>
      </c>
      <c r="O1552" s="219">
        <f>ROUND(IF(Table1[[#This Row],[Valuation Year]]=2016,(Table1[[#This Row],[Total Construction Cost ($)]]+Table1[[#This Row],[Land Value]])*('General Input Sheet'!$G$38/'General Input Sheet'!$G$43),Table1[[#This Row],[Total Construction Cost ($)]]+Table1[[#This Row],[Land Value]]),0)</f>
        <v>145048</v>
      </c>
      <c r="P1552" s="139" t="str" cm="1">
        <f t="array" ref="P1552">_xlfn.IFS(Table1[[#This Row],[Asset Class]]&lt;&gt;"Local","y",P$11=$E1552,"y",Table1[[#This Row],[Asset Class]]="Local","")</f>
        <v>y</v>
      </c>
      <c r="Q1552" s="99" t="str" cm="1">
        <f t="array" ref="Q1552">_xlfn.IFS(Table1[[#This Row],[Asset Class]]&lt;&gt;"Local","y",Q$11=$E1552,"y",Table1[[#This Row],[Asset Class]]="Local","")</f>
        <v/>
      </c>
      <c r="R1552" s="99" t="str" cm="1">
        <f t="array" ref="R1552">_xlfn.IFS(Table1[[#This Row],[Asset Class]]&lt;&gt;"Local","y",R$11=$E1552,"y",Table1[[#This Row],[Asset Class]]="Local","")</f>
        <v/>
      </c>
      <c r="S1552" s="358" t="str" cm="1">
        <f t="array" ref="S1552">_xlfn.IFS(Table1[[#This Row],[Asset Class]]&lt;&gt;"Local","y",S$11=$E1552,"y",Table1[[#This Row],[Asset Class]]="Local","")</f>
        <v/>
      </c>
      <c r="U1552" s="109">
        <f>IF(Table1[[#This Row],[Asset Class]]&lt;&gt;"Local",0.25,IF(P1552="y",1,""))</f>
        <v>1</v>
      </c>
      <c r="V1552" s="435" t="str">
        <f>IF(Table1[[#This Row],[Asset Class]]&lt;&gt;"Local",0.25,IF(Q1552="y",1,""))</f>
        <v/>
      </c>
      <c r="W1552" s="435" t="str">
        <f>IF(Table1[[#This Row],[Asset Class]]&lt;&gt;"Local",0.25,IF(R1552="y",1,""))</f>
        <v/>
      </c>
      <c r="X1552" s="435" t="str">
        <f>IF(Table1[[#This Row],[Asset Class]]&lt;&gt;"Local",0.25,IF(S1552="y",1,""))</f>
        <v/>
      </c>
      <c r="Y1552" s="109">
        <f t="shared" si="145"/>
        <v>1</v>
      </c>
      <c r="AA1552" s="274">
        <f t="shared" si="146"/>
        <v>145048</v>
      </c>
      <c r="AB1552" s="275" t="str">
        <f t="shared" si="147"/>
        <v/>
      </c>
      <c r="AC1552" s="275" t="str">
        <f t="shared" si="148"/>
        <v/>
      </c>
      <c r="AD1552" s="275" t="str">
        <f t="shared" si="149"/>
        <v/>
      </c>
      <c r="AE1552" s="276">
        <f t="shared" si="150"/>
        <v>145048</v>
      </c>
    </row>
    <row r="1553" spans="2:31">
      <c r="B1553" s="227" t="s">
        <v>2671</v>
      </c>
      <c r="C1553" s="228" t="s">
        <v>2672</v>
      </c>
      <c r="D1553" s="228" t="s">
        <v>110</v>
      </c>
      <c r="E1553" s="228" t="s">
        <v>106</v>
      </c>
      <c r="F1553" s="258" t="s">
        <v>107</v>
      </c>
      <c r="G1553" s="374">
        <v>0.5</v>
      </c>
      <c r="H1553" s="377">
        <v>28320.034806102525</v>
      </c>
      <c r="I1553" s="382">
        <v>111.62041035606889</v>
      </c>
      <c r="J1553" s="349">
        <f>Table1[[#This Row],[Embellishment Area (m2)]]*Table1[[#This Row],[Construction Unit Rate ($/m)]]*Table1[[#This Row],[Embellishment Area Factor]]</f>
        <v>1580546.9531776588</v>
      </c>
      <c r="K1553" s="263">
        <v>0</v>
      </c>
      <c r="L1553" s="354">
        <v>66.125722619436161</v>
      </c>
      <c r="M1553" s="101">
        <f>Table1[[#This Row],[Size of land (m2)]]*Table1[[#This Row],[Land Unit Rate ($/m2)]]</f>
        <v>0</v>
      </c>
      <c r="N1553" s="261">
        <v>2021</v>
      </c>
      <c r="O1553" s="219">
        <f>ROUND(IF(Table1[[#This Row],[Valuation Year]]=2016,(Table1[[#This Row],[Total Construction Cost ($)]]+Table1[[#This Row],[Land Value]])*('General Input Sheet'!$G$38/'General Input Sheet'!$G$43),Table1[[#This Row],[Total Construction Cost ($)]]+Table1[[#This Row],[Land Value]]),0)</f>
        <v>1580547</v>
      </c>
      <c r="P1553" s="139" t="str" cm="1">
        <f t="array" ref="P1553">_xlfn.IFS(Table1[[#This Row],[Asset Class]]&lt;&gt;"Local","y",P$11=$E1553,"y",Table1[[#This Row],[Asset Class]]="Local","")</f>
        <v>y</v>
      </c>
      <c r="Q1553" s="99" t="str" cm="1">
        <f t="array" ref="Q1553">_xlfn.IFS(Table1[[#This Row],[Asset Class]]&lt;&gt;"Local","y",Q$11=$E1553,"y",Table1[[#This Row],[Asset Class]]="Local","")</f>
        <v/>
      </c>
      <c r="R1553" s="99" t="str" cm="1">
        <f t="array" ref="R1553">_xlfn.IFS(Table1[[#This Row],[Asset Class]]&lt;&gt;"Local","y",R$11=$E1553,"y",Table1[[#This Row],[Asset Class]]="Local","")</f>
        <v/>
      </c>
      <c r="S1553" s="358" t="str" cm="1">
        <f t="array" ref="S1553">_xlfn.IFS(Table1[[#This Row],[Asset Class]]&lt;&gt;"Local","y",S$11=$E1553,"y",Table1[[#This Row],[Asset Class]]="Local","")</f>
        <v/>
      </c>
      <c r="U1553" s="109">
        <f>IF(Table1[[#This Row],[Asset Class]]&lt;&gt;"Local",0.25,IF(P1553="y",1,""))</f>
        <v>1</v>
      </c>
      <c r="V1553" s="435" t="str">
        <f>IF(Table1[[#This Row],[Asset Class]]&lt;&gt;"Local",0.25,IF(Q1553="y",1,""))</f>
        <v/>
      </c>
      <c r="W1553" s="435" t="str">
        <f>IF(Table1[[#This Row],[Asset Class]]&lt;&gt;"Local",0.25,IF(R1553="y",1,""))</f>
        <v/>
      </c>
      <c r="X1553" s="435" t="str">
        <f>IF(Table1[[#This Row],[Asset Class]]&lt;&gt;"Local",0.25,IF(S1553="y",1,""))</f>
        <v/>
      </c>
      <c r="Y1553" s="109">
        <f t="shared" si="145"/>
        <v>1</v>
      </c>
      <c r="AA1553" s="274">
        <f t="shared" si="146"/>
        <v>1580547</v>
      </c>
      <c r="AB1553" s="275" t="str">
        <f t="shared" si="147"/>
        <v/>
      </c>
      <c r="AC1553" s="275" t="str">
        <f t="shared" si="148"/>
        <v/>
      </c>
      <c r="AD1553" s="275" t="str">
        <f t="shared" si="149"/>
        <v/>
      </c>
      <c r="AE1553" s="276">
        <f t="shared" si="150"/>
        <v>1580547</v>
      </c>
    </row>
    <row r="1554" spans="2:31">
      <c r="B1554" s="227" t="s">
        <v>2673</v>
      </c>
      <c r="C1554" s="228" t="s">
        <v>2674</v>
      </c>
      <c r="D1554" s="228" t="s">
        <v>110</v>
      </c>
      <c r="E1554" s="228" t="s">
        <v>101</v>
      </c>
      <c r="F1554" s="258" t="s">
        <v>102</v>
      </c>
      <c r="G1554" s="374">
        <v>0.5</v>
      </c>
      <c r="H1554" s="377">
        <v>22696.878044289377</v>
      </c>
      <c r="I1554" s="382">
        <v>143.96305955739601</v>
      </c>
      <c r="J1554" s="349">
        <f>Table1[[#This Row],[Embellishment Area (m2)]]*Table1[[#This Row],[Construction Unit Rate ($/m)]]*Table1[[#This Row],[Embellishment Area Factor]]</f>
        <v>1633756.0028284928</v>
      </c>
      <c r="K1554" s="263">
        <v>0</v>
      </c>
      <c r="L1554" s="354">
        <v>39.027494808321961</v>
      </c>
      <c r="M1554" s="101">
        <f>Table1[[#This Row],[Size of land (m2)]]*Table1[[#This Row],[Land Unit Rate ($/m2)]]</f>
        <v>0</v>
      </c>
      <c r="N1554" s="261">
        <v>2021</v>
      </c>
      <c r="O1554" s="219">
        <f>ROUND(IF(Table1[[#This Row],[Valuation Year]]=2016,(Table1[[#This Row],[Total Construction Cost ($)]]+Table1[[#This Row],[Land Value]])*('General Input Sheet'!$G$38/'General Input Sheet'!$G$43),Table1[[#This Row],[Total Construction Cost ($)]]+Table1[[#This Row],[Land Value]]),0)</f>
        <v>1633756</v>
      </c>
      <c r="P1554" s="139" t="str" cm="1">
        <f t="array" ref="P1554">_xlfn.IFS(Table1[[#This Row],[Asset Class]]&lt;&gt;"Local","y",P$11=$E1554,"y",Table1[[#This Row],[Asset Class]]="Local","")</f>
        <v/>
      </c>
      <c r="Q1554" s="99" t="str" cm="1">
        <f t="array" ref="Q1554">_xlfn.IFS(Table1[[#This Row],[Asset Class]]&lt;&gt;"Local","y",Q$11=$E1554,"y",Table1[[#This Row],[Asset Class]]="Local","")</f>
        <v/>
      </c>
      <c r="R1554" s="99" t="str" cm="1">
        <f t="array" ref="R1554">_xlfn.IFS(Table1[[#This Row],[Asset Class]]&lt;&gt;"Local","y",R$11=$E1554,"y",Table1[[#This Row],[Asset Class]]="Local","")</f>
        <v>y</v>
      </c>
      <c r="S1554" s="358" t="str" cm="1">
        <f t="array" ref="S1554">_xlfn.IFS(Table1[[#This Row],[Asset Class]]&lt;&gt;"Local","y",S$11=$E1554,"y",Table1[[#This Row],[Asset Class]]="Local","")</f>
        <v/>
      </c>
      <c r="U1554" s="109" t="str">
        <f>IF(Table1[[#This Row],[Asset Class]]&lt;&gt;"Local",0.25,IF(P1554="y",1,""))</f>
        <v/>
      </c>
      <c r="V1554" s="435" t="str">
        <f>IF(Table1[[#This Row],[Asset Class]]&lt;&gt;"Local",0.25,IF(Q1554="y",1,""))</f>
        <v/>
      </c>
      <c r="W1554" s="435">
        <f>IF(Table1[[#This Row],[Asset Class]]&lt;&gt;"Local",0.25,IF(R1554="y",1,""))</f>
        <v>1</v>
      </c>
      <c r="X1554" s="435" t="str">
        <f>IF(Table1[[#This Row],[Asset Class]]&lt;&gt;"Local",0.25,IF(S1554="y",1,""))</f>
        <v/>
      </c>
      <c r="Y1554" s="109">
        <f t="shared" si="145"/>
        <v>1</v>
      </c>
      <c r="AA1554" s="274" t="str">
        <f t="shared" si="146"/>
        <v/>
      </c>
      <c r="AB1554" s="275" t="str">
        <f t="shared" si="147"/>
        <v/>
      </c>
      <c r="AC1554" s="275">
        <f t="shared" si="148"/>
        <v>1633756</v>
      </c>
      <c r="AD1554" s="275" t="str">
        <f t="shared" si="149"/>
        <v/>
      </c>
      <c r="AE1554" s="276">
        <f t="shared" si="150"/>
        <v>1633756</v>
      </c>
    </row>
    <row r="1555" spans="2:31">
      <c r="B1555" s="227" t="s">
        <v>2675</v>
      </c>
      <c r="C1555" s="228" t="s">
        <v>2676</v>
      </c>
      <c r="D1555" s="228" t="s">
        <v>110</v>
      </c>
      <c r="E1555" s="228" t="s">
        <v>106</v>
      </c>
      <c r="F1555" s="258" t="s">
        <v>107</v>
      </c>
      <c r="G1555" s="374">
        <v>0.5</v>
      </c>
      <c r="H1555" s="377">
        <v>5289.0220248361102</v>
      </c>
      <c r="I1555" s="382">
        <v>111.62041035606889</v>
      </c>
      <c r="J1555" s="349">
        <f>Table1[[#This Row],[Embellishment Area (m2)]]*Table1[[#This Row],[Construction Unit Rate ($/m)]]*Table1[[#This Row],[Embellishment Area Factor]]</f>
        <v>295181.40439724649</v>
      </c>
      <c r="K1555" s="263">
        <v>10578.04404967222</v>
      </c>
      <c r="L1555" s="354">
        <v>66.125722619436161</v>
      </c>
      <c r="M1555" s="101">
        <f>Table1[[#This Row],[Size of land (m2)]]*Table1[[#This Row],[Land Unit Rate ($/m2)]]</f>
        <v>699480.8066848024</v>
      </c>
      <c r="N1555" s="261">
        <v>2021</v>
      </c>
      <c r="O1555" s="219">
        <f>ROUND(IF(Table1[[#This Row],[Valuation Year]]=2016,(Table1[[#This Row],[Total Construction Cost ($)]]+Table1[[#This Row],[Land Value]])*('General Input Sheet'!$G$38/'General Input Sheet'!$G$43),Table1[[#This Row],[Total Construction Cost ($)]]+Table1[[#This Row],[Land Value]]),0)</f>
        <v>994662</v>
      </c>
      <c r="P1555" s="139" t="str" cm="1">
        <f t="array" ref="P1555">_xlfn.IFS(Table1[[#This Row],[Asset Class]]&lt;&gt;"Local","y",P$11=$E1555,"y",Table1[[#This Row],[Asset Class]]="Local","")</f>
        <v>y</v>
      </c>
      <c r="Q1555" s="99" t="str" cm="1">
        <f t="array" ref="Q1555">_xlfn.IFS(Table1[[#This Row],[Asset Class]]&lt;&gt;"Local","y",Q$11=$E1555,"y",Table1[[#This Row],[Asset Class]]="Local","")</f>
        <v/>
      </c>
      <c r="R1555" s="99" t="str" cm="1">
        <f t="array" ref="R1555">_xlfn.IFS(Table1[[#This Row],[Asset Class]]&lt;&gt;"Local","y",R$11=$E1555,"y",Table1[[#This Row],[Asset Class]]="Local","")</f>
        <v/>
      </c>
      <c r="S1555" s="358" t="str" cm="1">
        <f t="array" ref="S1555">_xlfn.IFS(Table1[[#This Row],[Asset Class]]&lt;&gt;"Local","y",S$11=$E1555,"y",Table1[[#This Row],[Asset Class]]="Local","")</f>
        <v/>
      </c>
      <c r="U1555" s="109">
        <f>IF(Table1[[#This Row],[Asset Class]]&lt;&gt;"Local",0.25,IF(P1555="y",1,""))</f>
        <v>1</v>
      </c>
      <c r="V1555" s="435" t="str">
        <f>IF(Table1[[#This Row],[Asset Class]]&lt;&gt;"Local",0.25,IF(Q1555="y",1,""))</f>
        <v/>
      </c>
      <c r="W1555" s="435" t="str">
        <f>IF(Table1[[#This Row],[Asset Class]]&lt;&gt;"Local",0.25,IF(R1555="y",1,""))</f>
        <v/>
      </c>
      <c r="X1555" s="435" t="str">
        <f>IF(Table1[[#This Row],[Asset Class]]&lt;&gt;"Local",0.25,IF(S1555="y",1,""))</f>
        <v/>
      </c>
      <c r="Y1555" s="109">
        <f t="shared" si="145"/>
        <v>1</v>
      </c>
      <c r="AA1555" s="274">
        <f t="shared" si="146"/>
        <v>994662</v>
      </c>
      <c r="AB1555" s="275" t="str">
        <f t="shared" si="147"/>
        <v/>
      </c>
      <c r="AC1555" s="275" t="str">
        <f t="shared" si="148"/>
        <v/>
      </c>
      <c r="AD1555" s="275" t="str">
        <f t="shared" si="149"/>
        <v/>
      </c>
      <c r="AE1555" s="276">
        <f t="shared" si="150"/>
        <v>994662</v>
      </c>
    </row>
    <row r="1556" spans="2:31">
      <c r="B1556" s="227" t="s">
        <v>2675</v>
      </c>
      <c r="C1556" s="228" t="s">
        <v>2677</v>
      </c>
      <c r="D1556" s="228" t="s">
        <v>110</v>
      </c>
      <c r="E1556" s="228" t="s">
        <v>106</v>
      </c>
      <c r="F1556" s="258" t="s">
        <v>102</v>
      </c>
      <c r="G1556" s="374">
        <v>0.5</v>
      </c>
      <c r="H1556" s="377">
        <v>3129.1408129281594</v>
      </c>
      <c r="I1556" s="382">
        <v>111.62041035606889</v>
      </c>
      <c r="J1556" s="349">
        <f>Table1[[#This Row],[Embellishment Area (m2)]]*Table1[[#This Row],[Construction Unit Rate ($/m)]]*Table1[[#This Row],[Embellishment Area Factor]]</f>
        <v>174637.99080048208</v>
      </c>
      <c r="K1556" s="263">
        <v>6258.2816258563189</v>
      </c>
      <c r="L1556" s="354">
        <v>66.125722619436161</v>
      </c>
      <c r="M1556" s="101">
        <f>Table1[[#This Row],[Size of land (m2)]]*Table1[[#This Row],[Land Unit Rate ($/m2)]]</f>
        <v>413833.39486568893</v>
      </c>
      <c r="N1556" s="261">
        <v>2021</v>
      </c>
      <c r="O1556" s="219">
        <f>ROUND(IF(Table1[[#This Row],[Valuation Year]]=2016,(Table1[[#This Row],[Total Construction Cost ($)]]+Table1[[#This Row],[Land Value]])*('General Input Sheet'!$G$38/'General Input Sheet'!$G$43),Table1[[#This Row],[Total Construction Cost ($)]]+Table1[[#This Row],[Land Value]]),0)</f>
        <v>588471</v>
      </c>
      <c r="P1556" s="139" t="str" cm="1">
        <f t="array" ref="P1556">_xlfn.IFS(Table1[[#This Row],[Asset Class]]&lt;&gt;"Local","y",P$11=$E1556,"y",Table1[[#This Row],[Asset Class]]="Local","")</f>
        <v>y</v>
      </c>
      <c r="Q1556" s="99" t="str" cm="1">
        <f t="array" ref="Q1556">_xlfn.IFS(Table1[[#This Row],[Asset Class]]&lt;&gt;"Local","y",Q$11=$E1556,"y",Table1[[#This Row],[Asset Class]]="Local","")</f>
        <v/>
      </c>
      <c r="R1556" s="99" t="str" cm="1">
        <f t="array" ref="R1556">_xlfn.IFS(Table1[[#This Row],[Asset Class]]&lt;&gt;"Local","y",R$11=$E1556,"y",Table1[[#This Row],[Asset Class]]="Local","")</f>
        <v/>
      </c>
      <c r="S1556" s="358" t="str" cm="1">
        <f t="array" ref="S1556">_xlfn.IFS(Table1[[#This Row],[Asset Class]]&lt;&gt;"Local","y",S$11=$E1556,"y",Table1[[#This Row],[Asset Class]]="Local","")</f>
        <v/>
      </c>
      <c r="U1556" s="109">
        <f>IF(Table1[[#This Row],[Asset Class]]&lt;&gt;"Local",0.25,IF(P1556="y",1,""))</f>
        <v>1</v>
      </c>
      <c r="V1556" s="435" t="str">
        <f>IF(Table1[[#This Row],[Asset Class]]&lt;&gt;"Local",0.25,IF(Q1556="y",1,""))</f>
        <v/>
      </c>
      <c r="W1556" s="435" t="str">
        <f>IF(Table1[[#This Row],[Asset Class]]&lt;&gt;"Local",0.25,IF(R1556="y",1,""))</f>
        <v/>
      </c>
      <c r="X1556" s="435" t="str">
        <f>IF(Table1[[#This Row],[Asset Class]]&lt;&gt;"Local",0.25,IF(S1556="y",1,""))</f>
        <v/>
      </c>
      <c r="Y1556" s="109">
        <f t="shared" si="145"/>
        <v>1</v>
      </c>
      <c r="AA1556" s="274">
        <f t="shared" si="146"/>
        <v>588471</v>
      </c>
      <c r="AB1556" s="275" t="str">
        <f t="shared" si="147"/>
        <v/>
      </c>
      <c r="AC1556" s="275" t="str">
        <f t="shared" si="148"/>
        <v/>
      </c>
      <c r="AD1556" s="275" t="str">
        <f t="shared" si="149"/>
        <v/>
      </c>
      <c r="AE1556" s="276">
        <f t="shared" si="150"/>
        <v>588471</v>
      </c>
    </row>
    <row r="1557" spans="2:31">
      <c r="B1557" s="227" t="s">
        <v>2675</v>
      </c>
      <c r="C1557" s="228" t="s">
        <v>2678</v>
      </c>
      <c r="D1557" s="228" t="s">
        <v>110</v>
      </c>
      <c r="E1557" s="228" t="s">
        <v>106</v>
      </c>
      <c r="F1557" s="258" t="s">
        <v>107</v>
      </c>
      <c r="G1557" s="374">
        <v>0.5</v>
      </c>
      <c r="H1557" s="377">
        <v>3565.714799310505</v>
      </c>
      <c r="I1557" s="382">
        <v>111.62041035606889</v>
      </c>
      <c r="J1557" s="349">
        <f>Table1[[#This Row],[Embellishment Area (m2)]]*Table1[[#This Row],[Construction Unit Rate ($/m)]]*Table1[[#This Row],[Embellishment Area Factor]]</f>
        <v>199003.27455587318</v>
      </c>
      <c r="K1557" s="263">
        <v>7131.42959862101</v>
      </c>
      <c r="L1557" s="354">
        <v>66.125722619436161</v>
      </c>
      <c r="M1557" s="101">
        <f>Table1[[#This Row],[Size of land (m2)]]*Table1[[#This Row],[Land Unit Rate ($/m2)]]</f>
        <v>471570.93551844987</v>
      </c>
      <c r="N1557" s="261">
        <v>2021</v>
      </c>
      <c r="O1557" s="219">
        <f>ROUND(IF(Table1[[#This Row],[Valuation Year]]=2016,(Table1[[#This Row],[Total Construction Cost ($)]]+Table1[[#This Row],[Land Value]])*('General Input Sheet'!$G$38/'General Input Sheet'!$G$43),Table1[[#This Row],[Total Construction Cost ($)]]+Table1[[#This Row],[Land Value]]),0)</f>
        <v>670574</v>
      </c>
      <c r="P1557" s="139" t="str" cm="1">
        <f t="array" ref="P1557">_xlfn.IFS(Table1[[#This Row],[Asset Class]]&lt;&gt;"Local","y",P$11=$E1557,"y",Table1[[#This Row],[Asset Class]]="Local","")</f>
        <v>y</v>
      </c>
      <c r="Q1557" s="99" t="str" cm="1">
        <f t="array" ref="Q1557">_xlfn.IFS(Table1[[#This Row],[Asset Class]]&lt;&gt;"Local","y",Q$11=$E1557,"y",Table1[[#This Row],[Asset Class]]="Local","")</f>
        <v/>
      </c>
      <c r="R1557" s="99" t="str" cm="1">
        <f t="array" ref="R1557">_xlfn.IFS(Table1[[#This Row],[Asset Class]]&lt;&gt;"Local","y",R$11=$E1557,"y",Table1[[#This Row],[Asset Class]]="Local","")</f>
        <v/>
      </c>
      <c r="S1557" s="358" t="str" cm="1">
        <f t="array" ref="S1557">_xlfn.IFS(Table1[[#This Row],[Asset Class]]&lt;&gt;"Local","y",S$11=$E1557,"y",Table1[[#This Row],[Asset Class]]="Local","")</f>
        <v/>
      </c>
      <c r="U1557" s="109">
        <f>IF(Table1[[#This Row],[Asset Class]]&lt;&gt;"Local",0.25,IF(P1557="y",1,""))</f>
        <v>1</v>
      </c>
      <c r="V1557" s="435" t="str">
        <f>IF(Table1[[#This Row],[Asset Class]]&lt;&gt;"Local",0.25,IF(Q1557="y",1,""))</f>
        <v/>
      </c>
      <c r="W1557" s="435" t="str">
        <f>IF(Table1[[#This Row],[Asset Class]]&lt;&gt;"Local",0.25,IF(R1557="y",1,""))</f>
        <v/>
      </c>
      <c r="X1557" s="435" t="str">
        <f>IF(Table1[[#This Row],[Asset Class]]&lt;&gt;"Local",0.25,IF(S1557="y",1,""))</f>
        <v/>
      </c>
      <c r="Y1557" s="109">
        <f t="shared" si="145"/>
        <v>1</v>
      </c>
      <c r="AA1557" s="274">
        <f t="shared" si="146"/>
        <v>670574</v>
      </c>
      <c r="AB1557" s="275" t="str">
        <f t="shared" si="147"/>
        <v/>
      </c>
      <c r="AC1557" s="275" t="str">
        <f t="shared" si="148"/>
        <v/>
      </c>
      <c r="AD1557" s="275" t="str">
        <f t="shared" si="149"/>
        <v/>
      </c>
      <c r="AE1557" s="276">
        <f t="shared" si="150"/>
        <v>670574</v>
      </c>
    </row>
    <row r="1558" spans="2:31">
      <c r="B1558" s="227" t="s">
        <v>2679</v>
      </c>
      <c r="C1558" s="228" t="s">
        <v>2680</v>
      </c>
      <c r="D1558" s="228" t="s">
        <v>110</v>
      </c>
      <c r="E1558" s="228" t="s">
        <v>142</v>
      </c>
      <c r="F1558" s="258" t="s">
        <v>102</v>
      </c>
      <c r="G1558" s="374">
        <v>0.5</v>
      </c>
      <c r="H1558" s="377">
        <v>1903.0148135069214</v>
      </c>
      <c r="I1558" s="382">
        <v>115.6419902144599</v>
      </c>
      <c r="J1558" s="349">
        <f>Table1[[#This Row],[Embellishment Area (m2)]]*Table1[[#This Row],[Construction Unit Rate ($/m)]]*Table1[[#This Row],[Embellishment Area Factor]]</f>
        <v>110034.21022076982</v>
      </c>
      <c r="K1558" s="263">
        <v>0</v>
      </c>
      <c r="L1558" s="354">
        <v>85.331826959272703</v>
      </c>
      <c r="M1558" s="101">
        <f>Table1[[#This Row],[Size of land (m2)]]*Table1[[#This Row],[Land Unit Rate ($/m2)]]</f>
        <v>0</v>
      </c>
      <c r="N1558" s="261">
        <v>2021</v>
      </c>
      <c r="O1558" s="219">
        <f>ROUND(IF(Table1[[#This Row],[Valuation Year]]=2016,(Table1[[#This Row],[Total Construction Cost ($)]]+Table1[[#This Row],[Land Value]])*('General Input Sheet'!$G$38/'General Input Sheet'!$G$43),Table1[[#This Row],[Total Construction Cost ($)]]+Table1[[#This Row],[Land Value]]),0)</f>
        <v>110034</v>
      </c>
      <c r="P1558" s="139" t="str" cm="1">
        <f t="array" ref="P1558">_xlfn.IFS(Table1[[#This Row],[Asset Class]]&lt;&gt;"Local","y",P$11=$E1558,"y",Table1[[#This Row],[Asset Class]]="Local","")</f>
        <v/>
      </c>
      <c r="Q1558" s="99" t="str" cm="1">
        <f t="array" ref="Q1558">_xlfn.IFS(Table1[[#This Row],[Asset Class]]&lt;&gt;"Local","y",Q$11=$E1558,"y",Table1[[#This Row],[Asset Class]]="Local","")</f>
        <v>y</v>
      </c>
      <c r="R1558" s="99" t="str" cm="1">
        <f t="array" ref="R1558">_xlfn.IFS(Table1[[#This Row],[Asset Class]]&lt;&gt;"Local","y",R$11=$E1558,"y",Table1[[#This Row],[Asset Class]]="Local","")</f>
        <v/>
      </c>
      <c r="S1558" s="358" t="str" cm="1">
        <f t="array" ref="S1558">_xlfn.IFS(Table1[[#This Row],[Asset Class]]&lt;&gt;"Local","y",S$11=$E1558,"y",Table1[[#This Row],[Asset Class]]="Local","")</f>
        <v/>
      </c>
      <c r="U1558" s="109" t="str">
        <f>IF(Table1[[#This Row],[Asset Class]]&lt;&gt;"Local",0.25,IF(P1558="y",1,""))</f>
        <v/>
      </c>
      <c r="V1558" s="435">
        <f>IF(Table1[[#This Row],[Asset Class]]&lt;&gt;"Local",0.25,IF(Q1558="y",1,""))</f>
        <v>1</v>
      </c>
      <c r="W1558" s="435" t="str">
        <f>IF(Table1[[#This Row],[Asset Class]]&lt;&gt;"Local",0.25,IF(R1558="y",1,""))</f>
        <v/>
      </c>
      <c r="X1558" s="435" t="str">
        <f>IF(Table1[[#This Row],[Asset Class]]&lt;&gt;"Local",0.25,IF(S1558="y",1,""))</f>
        <v/>
      </c>
      <c r="Y1558" s="109">
        <f t="shared" si="145"/>
        <v>1</v>
      </c>
      <c r="AA1558" s="274" t="str">
        <f t="shared" si="146"/>
        <v/>
      </c>
      <c r="AB1558" s="275">
        <f t="shared" si="147"/>
        <v>110034</v>
      </c>
      <c r="AC1558" s="275" t="str">
        <f t="shared" si="148"/>
        <v/>
      </c>
      <c r="AD1558" s="275" t="str">
        <f t="shared" si="149"/>
        <v/>
      </c>
      <c r="AE1558" s="276">
        <f t="shared" si="150"/>
        <v>110034</v>
      </c>
    </row>
    <row r="1559" spans="2:31">
      <c r="B1559" s="227" t="s">
        <v>2681</v>
      </c>
      <c r="C1559" s="228" t="s">
        <v>2682</v>
      </c>
      <c r="D1559" s="228" t="s">
        <v>110</v>
      </c>
      <c r="E1559" s="228" t="s">
        <v>106</v>
      </c>
      <c r="F1559" s="258" t="s">
        <v>102</v>
      </c>
      <c r="G1559" s="374">
        <v>0.5</v>
      </c>
      <c r="H1559" s="377">
        <v>7016.0170919700449</v>
      </c>
      <c r="I1559" s="382">
        <v>111.62041035606889</v>
      </c>
      <c r="J1559" s="349">
        <f>Table1[[#This Row],[Embellishment Area (m2)]]*Table1[[#This Row],[Construction Unit Rate ($/m)]]*Table1[[#This Row],[Embellishment Area Factor]]</f>
        <v>391565.35343544476</v>
      </c>
      <c r="K1559" s="263">
        <v>0</v>
      </c>
      <c r="L1559" s="354">
        <v>66.125722619436161</v>
      </c>
      <c r="M1559" s="101">
        <f>Table1[[#This Row],[Size of land (m2)]]*Table1[[#This Row],[Land Unit Rate ($/m2)]]</f>
        <v>0</v>
      </c>
      <c r="N1559" s="261">
        <v>2021</v>
      </c>
      <c r="O1559" s="219">
        <f>ROUND(IF(Table1[[#This Row],[Valuation Year]]=2016,(Table1[[#This Row],[Total Construction Cost ($)]]+Table1[[#This Row],[Land Value]])*('General Input Sheet'!$G$38/'General Input Sheet'!$G$43),Table1[[#This Row],[Total Construction Cost ($)]]+Table1[[#This Row],[Land Value]]),0)</f>
        <v>391565</v>
      </c>
      <c r="P1559" s="139" t="str" cm="1">
        <f t="array" ref="P1559">_xlfn.IFS(Table1[[#This Row],[Asset Class]]&lt;&gt;"Local","y",P$11=$E1559,"y",Table1[[#This Row],[Asset Class]]="Local","")</f>
        <v>y</v>
      </c>
      <c r="Q1559" s="99" t="str" cm="1">
        <f t="array" ref="Q1559">_xlfn.IFS(Table1[[#This Row],[Asset Class]]&lt;&gt;"Local","y",Q$11=$E1559,"y",Table1[[#This Row],[Asset Class]]="Local","")</f>
        <v/>
      </c>
      <c r="R1559" s="99" t="str" cm="1">
        <f t="array" ref="R1559">_xlfn.IFS(Table1[[#This Row],[Asset Class]]&lt;&gt;"Local","y",R$11=$E1559,"y",Table1[[#This Row],[Asset Class]]="Local","")</f>
        <v/>
      </c>
      <c r="S1559" s="358" t="str" cm="1">
        <f t="array" ref="S1559">_xlfn.IFS(Table1[[#This Row],[Asset Class]]&lt;&gt;"Local","y",S$11=$E1559,"y",Table1[[#This Row],[Asset Class]]="Local","")</f>
        <v/>
      </c>
      <c r="U1559" s="109">
        <f>IF(Table1[[#This Row],[Asset Class]]&lt;&gt;"Local",0.25,IF(P1559="y",1,""))</f>
        <v>1</v>
      </c>
      <c r="V1559" s="435" t="str">
        <f>IF(Table1[[#This Row],[Asset Class]]&lt;&gt;"Local",0.25,IF(Q1559="y",1,""))</f>
        <v/>
      </c>
      <c r="W1559" s="435" t="str">
        <f>IF(Table1[[#This Row],[Asset Class]]&lt;&gt;"Local",0.25,IF(R1559="y",1,""))</f>
        <v/>
      </c>
      <c r="X1559" s="435" t="str">
        <f>IF(Table1[[#This Row],[Asset Class]]&lt;&gt;"Local",0.25,IF(S1559="y",1,""))</f>
        <v/>
      </c>
      <c r="Y1559" s="109">
        <f t="shared" si="145"/>
        <v>1</v>
      </c>
      <c r="AA1559" s="274">
        <f t="shared" si="146"/>
        <v>391565</v>
      </c>
      <c r="AB1559" s="275" t="str">
        <f t="shared" si="147"/>
        <v/>
      </c>
      <c r="AC1559" s="275" t="str">
        <f t="shared" si="148"/>
        <v/>
      </c>
      <c r="AD1559" s="275" t="str">
        <f t="shared" si="149"/>
        <v/>
      </c>
      <c r="AE1559" s="276">
        <f t="shared" si="150"/>
        <v>391565</v>
      </c>
    </row>
    <row r="1560" spans="2:31">
      <c r="B1560" s="227" t="s">
        <v>2683</v>
      </c>
      <c r="C1560" s="228" t="s">
        <v>2684</v>
      </c>
      <c r="D1560" s="228" t="s">
        <v>110</v>
      </c>
      <c r="E1560" s="228" t="s">
        <v>113</v>
      </c>
      <c r="F1560" s="258" t="s">
        <v>102</v>
      </c>
      <c r="G1560" s="374">
        <v>0.5</v>
      </c>
      <c r="H1560" s="377">
        <v>3462.02369364675</v>
      </c>
      <c r="I1560" s="382">
        <v>77.371645491830151</v>
      </c>
      <c r="J1560" s="349">
        <f>Table1[[#This Row],[Embellishment Area (m2)]]*Table1[[#This Row],[Construction Unit Rate ($/m)]]*Table1[[#This Row],[Embellishment Area Factor]]</f>
        <v>133931.23495457636</v>
      </c>
      <c r="K1560" s="263">
        <v>0</v>
      </c>
      <c r="L1560" s="354">
        <v>51.919695325664051</v>
      </c>
      <c r="M1560" s="101">
        <f>Table1[[#This Row],[Size of land (m2)]]*Table1[[#This Row],[Land Unit Rate ($/m2)]]</f>
        <v>0</v>
      </c>
      <c r="N1560" s="261">
        <v>2021</v>
      </c>
      <c r="O1560" s="219">
        <f>ROUND(IF(Table1[[#This Row],[Valuation Year]]=2016,(Table1[[#This Row],[Total Construction Cost ($)]]+Table1[[#This Row],[Land Value]])*('General Input Sheet'!$G$38/'General Input Sheet'!$G$43),Table1[[#This Row],[Total Construction Cost ($)]]+Table1[[#This Row],[Land Value]]),0)</f>
        <v>133931</v>
      </c>
      <c r="P1560" s="139" t="str" cm="1">
        <f t="array" ref="P1560">_xlfn.IFS(Table1[[#This Row],[Asset Class]]&lt;&gt;"Local","y",P$11=$E1560,"y",Table1[[#This Row],[Asset Class]]="Local","")</f>
        <v/>
      </c>
      <c r="Q1560" s="99" t="str" cm="1">
        <f t="array" ref="Q1560">_xlfn.IFS(Table1[[#This Row],[Asset Class]]&lt;&gt;"Local","y",Q$11=$E1560,"y",Table1[[#This Row],[Asset Class]]="Local","")</f>
        <v/>
      </c>
      <c r="R1560" s="99" t="str" cm="1">
        <f t="array" ref="R1560">_xlfn.IFS(Table1[[#This Row],[Asset Class]]&lt;&gt;"Local","y",R$11=$E1560,"y",Table1[[#This Row],[Asset Class]]="Local","")</f>
        <v/>
      </c>
      <c r="S1560" s="358" t="str" cm="1">
        <f t="array" ref="S1560">_xlfn.IFS(Table1[[#This Row],[Asset Class]]&lt;&gt;"Local","y",S$11=$E1560,"y",Table1[[#This Row],[Asset Class]]="Local","")</f>
        <v>y</v>
      </c>
      <c r="U1560" s="109" t="str">
        <f>IF(Table1[[#This Row],[Asset Class]]&lt;&gt;"Local",0.25,IF(P1560="y",1,""))</f>
        <v/>
      </c>
      <c r="V1560" s="435" t="str">
        <f>IF(Table1[[#This Row],[Asset Class]]&lt;&gt;"Local",0.25,IF(Q1560="y",1,""))</f>
        <v/>
      </c>
      <c r="W1560" s="435" t="str">
        <f>IF(Table1[[#This Row],[Asset Class]]&lt;&gt;"Local",0.25,IF(R1560="y",1,""))</f>
        <v/>
      </c>
      <c r="X1560" s="435">
        <f>IF(Table1[[#This Row],[Asset Class]]&lt;&gt;"Local",0.25,IF(S1560="y",1,""))</f>
        <v>1</v>
      </c>
      <c r="Y1560" s="109">
        <f t="shared" si="145"/>
        <v>1</v>
      </c>
      <c r="AA1560" s="274" t="str">
        <f t="shared" si="146"/>
        <v/>
      </c>
      <c r="AB1560" s="275" t="str">
        <f t="shared" si="147"/>
        <v/>
      </c>
      <c r="AC1560" s="275" t="str">
        <f t="shared" si="148"/>
        <v/>
      </c>
      <c r="AD1560" s="275">
        <f t="shared" si="149"/>
        <v>133931</v>
      </c>
      <c r="AE1560" s="276">
        <f t="shared" si="150"/>
        <v>133931</v>
      </c>
    </row>
    <row r="1561" spans="2:31">
      <c r="B1561" s="227" t="s">
        <v>2685</v>
      </c>
      <c r="C1561" s="228" t="s">
        <v>2686</v>
      </c>
      <c r="D1561" s="228" t="s">
        <v>105</v>
      </c>
      <c r="E1561" s="228" t="s">
        <v>113</v>
      </c>
      <c r="F1561" s="258" t="s">
        <v>107</v>
      </c>
      <c r="G1561" s="374">
        <v>0.5</v>
      </c>
      <c r="H1561" s="377">
        <v>37735.716368304602</v>
      </c>
      <c r="I1561" s="382">
        <v>566.28724924743767</v>
      </c>
      <c r="J1561" s="349">
        <f>Table1[[#This Row],[Embellishment Area (m2)]]*Table1[[#This Row],[Construction Unit Rate ($/m)]]*Table1[[#This Row],[Embellishment Area Factor]]</f>
        <v>10684627.510294361</v>
      </c>
      <c r="K1561" s="263">
        <v>0</v>
      </c>
      <c r="L1561" s="354">
        <v>75.676903388107434</v>
      </c>
      <c r="M1561" s="101">
        <f>Table1[[#This Row],[Size of land (m2)]]*Table1[[#This Row],[Land Unit Rate ($/m2)]]</f>
        <v>0</v>
      </c>
      <c r="N1561" s="261">
        <v>2021</v>
      </c>
      <c r="O1561" s="219">
        <f>ROUND(IF(Table1[[#This Row],[Valuation Year]]=2016,(Table1[[#This Row],[Total Construction Cost ($)]]+Table1[[#This Row],[Land Value]])*('General Input Sheet'!$G$38/'General Input Sheet'!$G$43),Table1[[#This Row],[Total Construction Cost ($)]]+Table1[[#This Row],[Land Value]]),0)</f>
        <v>10684628</v>
      </c>
      <c r="P1561" s="139" t="str" cm="1">
        <f t="array" ref="P1561">_xlfn.IFS(Table1[[#This Row],[Asset Class]]&lt;&gt;"Local","y",P$11=$E1561,"y",Table1[[#This Row],[Asset Class]]="Local","")</f>
        <v>y</v>
      </c>
      <c r="Q1561" s="99" t="str" cm="1">
        <f t="array" ref="Q1561">_xlfn.IFS(Table1[[#This Row],[Asset Class]]&lt;&gt;"Local","y",Q$11=$E1561,"y",Table1[[#This Row],[Asset Class]]="Local","")</f>
        <v>y</v>
      </c>
      <c r="R1561" s="99" t="str" cm="1">
        <f t="array" ref="R1561">_xlfn.IFS(Table1[[#This Row],[Asset Class]]&lt;&gt;"Local","y",R$11=$E1561,"y",Table1[[#This Row],[Asset Class]]="Local","")</f>
        <v>y</v>
      </c>
      <c r="S1561" s="358" t="str" cm="1">
        <f t="array" ref="S1561">_xlfn.IFS(Table1[[#This Row],[Asset Class]]&lt;&gt;"Local","y",S$11=$E1561,"y",Table1[[#This Row],[Asset Class]]="Local","")</f>
        <v>y</v>
      </c>
      <c r="U1561" s="109">
        <f>IF(Table1[[#This Row],[Asset Class]]&lt;&gt;"Local",0.25,IF(P1561="y",1,""))</f>
        <v>0.25</v>
      </c>
      <c r="V1561" s="435">
        <f>IF(Table1[[#This Row],[Asset Class]]&lt;&gt;"Local",0.25,IF(Q1561="y",1,""))</f>
        <v>0.25</v>
      </c>
      <c r="W1561" s="435">
        <f>IF(Table1[[#This Row],[Asset Class]]&lt;&gt;"Local",0.25,IF(R1561="y",1,""))</f>
        <v>0.25</v>
      </c>
      <c r="X1561" s="435">
        <f>IF(Table1[[#This Row],[Asset Class]]&lt;&gt;"Local",0.25,IF(S1561="y",1,""))</f>
        <v>0.25</v>
      </c>
      <c r="Y1561" s="109">
        <f t="shared" si="145"/>
        <v>1</v>
      </c>
      <c r="AA1561" s="274">
        <f t="shared" si="146"/>
        <v>2671157</v>
      </c>
      <c r="AB1561" s="275">
        <f t="shared" si="147"/>
        <v>2671157</v>
      </c>
      <c r="AC1561" s="275">
        <f t="shared" si="148"/>
        <v>2671157</v>
      </c>
      <c r="AD1561" s="275">
        <f t="shared" si="149"/>
        <v>2671157</v>
      </c>
      <c r="AE1561" s="276">
        <f t="shared" si="150"/>
        <v>10684628</v>
      </c>
    </row>
    <row r="1562" spans="2:31">
      <c r="B1562" s="227" t="s">
        <v>2687</v>
      </c>
      <c r="C1562" s="228" t="s">
        <v>2688</v>
      </c>
      <c r="D1562" s="228" t="s">
        <v>110</v>
      </c>
      <c r="E1562" s="228" t="s">
        <v>106</v>
      </c>
      <c r="F1562" s="258" t="s">
        <v>107</v>
      </c>
      <c r="G1562" s="374">
        <v>0.5</v>
      </c>
      <c r="H1562" s="378">
        <v>3882.1943902313833</v>
      </c>
      <c r="I1562" s="382">
        <v>111.62041035606889</v>
      </c>
      <c r="J1562" s="349">
        <f>Table1[[#This Row],[Embellishment Area (m2)]]*Table1[[#This Row],[Construction Unit Rate ($/m)]]*Table1[[#This Row],[Embellishment Area Factor]]</f>
        <v>216666.06545982781</v>
      </c>
      <c r="K1562" s="265">
        <v>0</v>
      </c>
      <c r="L1562" s="354">
        <v>66.125722619436161</v>
      </c>
      <c r="M1562" s="101">
        <f>Table1[[#This Row],[Size of land (m2)]]*Table1[[#This Row],[Land Unit Rate ($/m2)]]</f>
        <v>0</v>
      </c>
      <c r="N1562" s="261">
        <v>2021</v>
      </c>
      <c r="O1562" s="101">
        <f>ROUND(IF(Table1[[#This Row],[Valuation Year]]=2016,(Table1[[#This Row],[Total Construction Cost ($)]]+Table1[[#This Row],[Land Value]])*('General Input Sheet'!$G$38/'General Input Sheet'!$G$43),Table1[[#This Row],[Total Construction Cost ($)]]+Table1[[#This Row],[Land Value]]),0)</f>
        <v>216666</v>
      </c>
      <c r="P1562" s="139" t="str" cm="1">
        <f t="array" ref="P1562">_xlfn.IFS(Table1[[#This Row],[Asset Class]]&lt;&gt;"Local","y",P$11=$E1562,"y",Table1[[#This Row],[Asset Class]]="Local","")</f>
        <v>y</v>
      </c>
      <c r="Q1562" s="99" t="str" cm="1">
        <f t="array" ref="Q1562">_xlfn.IFS(Table1[[#This Row],[Asset Class]]&lt;&gt;"Local","y",Q$11=$E1562,"y",Table1[[#This Row],[Asset Class]]="Local","")</f>
        <v/>
      </c>
      <c r="R1562" s="99" t="str" cm="1">
        <f t="array" ref="R1562">_xlfn.IFS(Table1[[#This Row],[Asset Class]]&lt;&gt;"Local","y",R$11=$E1562,"y",Table1[[#This Row],[Asset Class]]="Local","")</f>
        <v/>
      </c>
      <c r="S1562" s="358" t="str" cm="1">
        <f t="array" ref="S1562">_xlfn.IFS(Table1[[#This Row],[Asset Class]]&lt;&gt;"Local","y",S$11=$E1562,"y",Table1[[#This Row],[Asset Class]]="Local","")</f>
        <v/>
      </c>
      <c r="U1562" s="109">
        <f>IF(Table1[[#This Row],[Asset Class]]&lt;&gt;"Local",0.25,IF(P1562="y",1,""))</f>
        <v>1</v>
      </c>
      <c r="V1562" s="435" t="str">
        <f>IF(Table1[[#This Row],[Asset Class]]&lt;&gt;"Local",0.25,IF(Q1562="y",1,""))</f>
        <v/>
      </c>
      <c r="W1562" s="435" t="str">
        <f>IF(Table1[[#This Row],[Asset Class]]&lt;&gt;"Local",0.25,IF(R1562="y",1,""))</f>
        <v/>
      </c>
      <c r="X1562" s="435" t="str">
        <f>IF(Table1[[#This Row],[Asset Class]]&lt;&gt;"Local",0.25,IF(S1562="y",1,""))</f>
        <v/>
      </c>
      <c r="Y1562" s="109">
        <f t="shared" si="145"/>
        <v>1</v>
      </c>
      <c r="AA1562" s="274">
        <f t="shared" si="146"/>
        <v>216666</v>
      </c>
      <c r="AB1562" s="275" t="str">
        <f t="shared" si="147"/>
        <v/>
      </c>
      <c r="AC1562" s="275" t="str">
        <f t="shared" si="148"/>
        <v/>
      </c>
      <c r="AD1562" s="275" t="str">
        <f t="shared" si="149"/>
        <v/>
      </c>
      <c r="AE1562" s="276">
        <f t="shared" si="150"/>
        <v>216666</v>
      </c>
    </row>
    <row r="1563" spans="2:31">
      <c r="B1563" s="227" t="s">
        <v>2689</v>
      </c>
      <c r="C1563" s="228" t="s">
        <v>2690</v>
      </c>
      <c r="D1563" s="228" t="s">
        <v>110</v>
      </c>
      <c r="E1563" s="228" t="s">
        <v>101</v>
      </c>
      <c r="F1563" s="258" t="s">
        <v>102</v>
      </c>
      <c r="G1563" s="374">
        <v>0.5</v>
      </c>
      <c r="H1563" s="377">
        <v>1734.592423640901</v>
      </c>
      <c r="I1563" s="382">
        <v>143.96305955739601</v>
      </c>
      <c r="J1563" s="349">
        <f>Table1[[#This Row],[Embellishment Area (m2)]]*Table1[[#This Row],[Construction Unit Rate ($/m)]]*Table1[[#This Row],[Embellishment Area Factor]]</f>
        <v>124858.61619621146</v>
      </c>
      <c r="K1563" s="263">
        <v>0</v>
      </c>
      <c r="L1563" s="354">
        <v>39.027494808321961</v>
      </c>
      <c r="M1563" s="101">
        <f>Table1[[#This Row],[Size of land (m2)]]*Table1[[#This Row],[Land Unit Rate ($/m2)]]</f>
        <v>0</v>
      </c>
      <c r="N1563" s="261">
        <v>2021</v>
      </c>
      <c r="O1563" s="219">
        <f>ROUND(IF(Table1[[#This Row],[Valuation Year]]=2016,(Table1[[#This Row],[Total Construction Cost ($)]]+Table1[[#This Row],[Land Value]])*('General Input Sheet'!$G$38/'General Input Sheet'!$G$43),Table1[[#This Row],[Total Construction Cost ($)]]+Table1[[#This Row],[Land Value]]),0)</f>
        <v>124859</v>
      </c>
      <c r="P1563" s="139" t="str" cm="1">
        <f t="array" ref="P1563">_xlfn.IFS(Table1[[#This Row],[Asset Class]]&lt;&gt;"Local","y",P$11=$E1563,"y",Table1[[#This Row],[Asset Class]]="Local","")</f>
        <v/>
      </c>
      <c r="Q1563" s="99" t="str" cm="1">
        <f t="array" ref="Q1563">_xlfn.IFS(Table1[[#This Row],[Asset Class]]&lt;&gt;"Local","y",Q$11=$E1563,"y",Table1[[#This Row],[Asset Class]]="Local","")</f>
        <v/>
      </c>
      <c r="R1563" s="99" t="str" cm="1">
        <f t="array" ref="R1563">_xlfn.IFS(Table1[[#This Row],[Asset Class]]&lt;&gt;"Local","y",R$11=$E1563,"y",Table1[[#This Row],[Asset Class]]="Local","")</f>
        <v>y</v>
      </c>
      <c r="S1563" s="358" t="str" cm="1">
        <f t="array" ref="S1563">_xlfn.IFS(Table1[[#This Row],[Asset Class]]&lt;&gt;"Local","y",S$11=$E1563,"y",Table1[[#This Row],[Asset Class]]="Local","")</f>
        <v/>
      </c>
      <c r="U1563" s="109" t="str">
        <f>IF(Table1[[#This Row],[Asset Class]]&lt;&gt;"Local",0.25,IF(P1563="y",1,""))</f>
        <v/>
      </c>
      <c r="V1563" s="435" t="str">
        <f>IF(Table1[[#This Row],[Asset Class]]&lt;&gt;"Local",0.25,IF(Q1563="y",1,""))</f>
        <v/>
      </c>
      <c r="W1563" s="435">
        <f>IF(Table1[[#This Row],[Asset Class]]&lt;&gt;"Local",0.25,IF(R1563="y",1,""))</f>
        <v>1</v>
      </c>
      <c r="X1563" s="435" t="str">
        <f>IF(Table1[[#This Row],[Asset Class]]&lt;&gt;"Local",0.25,IF(S1563="y",1,""))</f>
        <v/>
      </c>
      <c r="Y1563" s="109">
        <f t="shared" si="145"/>
        <v>1</v>
      </c>
      <c r="AA1563" s="274" t="str">
        <f t="shared" si="146"/>
        <v/>
      </c>
      <c r="AB1563" s="275" t="str">
        <f t="shared" si="147"/>
        <v/>
      </c>
      <c r="AC1563" s="275">
        <f t="shared" si="148"/>
        <v>124859</v>
      </c>
      <c r="AD1563" s="275" t="str">
        <f t="shared" si="149"/>
        <v/>
      </c>
      <c r="AE1563" s="276">
        <f t="shared" si="150"/>
        <v>124859</v>
      </c>
    </row>
    <row r="1564" spans="2:31">
      <c r="B1564" s="227" t="s">
        <v>2691</v>
      </c>
      <c r="C1564" s="228" t="s">
        <v>2692</v>
      </c>
      <c r="D1564" s="228" t="s">
        <v>110</v>
      </c>
      <c r="E1564" s="228" t="s">
        <v>142</v>
      </c>
      <c r="F1564" s="258" t="s">
        <v>102</v>
      </c>
      <c r="G1564" s="374">
        <v>0.5</v>
      </c>
      <c r="H1564" s="377">
        <v>7385.5019141864204</v>
      </c>
      <c r="I1564" s="382">
        <v>115.6419902144599</v>
      </c>
      <c r="J1564" s="349">
        <f>Table1[[#This Row],[Embellishment Area (m2)]]*Table1[[#This Row],[Construction Unit Rate ($/m)]]*Table1[[#This Row],[Embellishment Area Factor]]</f>
        <v>427037.07004461042</v>
      </c>
      <c r="K1564" s="263">
        <v>0</v>
      </c>
      <c r="L1564" s="354">
        <v>85.331826959272703</v>
      </c>
      <c r="M1564" s="101">
        <f>Table1[[#This Row],[Size of land (m2)]]*Table1[[#This Row],[Land Unit Rate ($/m2)]]</f>
        <v>0</v>
      </c>
      <c r="N1564" s="261">
        <v>2021</v>
      </c>
      <c r="O1564" s="219">
        <f>ROUND(IF(Table1[[#This Row],[Valuation Year]]=2016,(Table1[[#This Row],[Total Construction Cost ($)]]+Table1[[#This Row],[Land Value]])*('General Input Sheet'!$G$38/'General Input Sheet'!$G$43),Table1[[#This Row],[Total Construction Cost ($)]]+Table1[[#This Row],[Land Value]]),0)</f>
        <v>427037</v>
      </c>
      <c r="P1564" s="139" t="str" cm="1">
        <f t="array" ref="P1564">_xlfn.IFS(Table1[[#This Row],[Asset Class]]&lt;&gt;"Local","y",P$11=$E1564,"y",Table1[[#This Row],[Asset Class]]="Local","")</f>
        <v/>
      </c>
      <c r="Q1564" s="99" t="str" cm="1">
        <f t="array" ref="Q1564">_xlfn.IFS(Table1[[#This Row],[Asset Class]]&lt;&gt;"Local","y",Q$11=$E1564,"y",Table1[[#This Row],[Asset Class]]="Local","")</f>
        <v>y</v>
      </c>
      <c r="R1564" s="99" t="str" cm="1">
        <f t="array" ref="R1564">_xlfn.IFS(Table1[[#This Row],[Asset Class]]&lt;&gt;"Local","y",R$11=$E1564,"y",Table1[[#This Row],[Asset Class]]="Local","")</f>
        <v/>
      </c>
      <c r="S1564" s="358" t="str" cm="1">
        <f t="array" ref="S1564">_xlfn.IFS(Table1[[#This Row],[Asset Class]]&lt;&gt;"Local","y",S$11=$E1564,"y",Table1[[#This Row],[Asset Class]]="Local","")</f>
        <v/>
      </c>
      <c r="U1564" s="109" t="str">
        <f>IF(Table1[[#This Row],[Asset Class]]&lt;&gt;"Local",0.25,IF(P1564="y",1,""))</f>
        <v/>
      </c>
      <c r="V1564" s="435">
        <f>IF(Table1[[#This Row],[Asset Class]]&lt;&gt;"Local",0.25,IF(Q1564="y",1,""))</f>
        <v>1</v>
      </c>
      <c r="W1564" s="435" t="str">
        <f>IF(Table1[[#This Row],[Asset Class]]&lt;&gt;"Local",0.25,IF(R1564="y",1,""))</f>
        <v/>
      </c>
      <c r="X1564" s="435" t="str">
        <f>IF(Table1[[#This Row],[Asset Class]]&lt;&gt;"Local",0.25,IF(S1564="y",1,""))</f>
        <v/>
      </c>
      <c r="Y1564" s="109">
        <f t="shared" si="145"/>
        <v>1</v>
      </c>
      <c r="AA1564" s="274" t="str">
        <f t="shared" si="146"/>
        <v/>
      </c>
      <c r="AB1564" s="275">
        <f t="shared" si="147"/>
        <v>427037</v>
      </c>
      <c r="AC1564" s="275" t="str">
        <f t="shared" si="148"/>
        <v/>
      </c>
      <c r="AD1564" s="275" t="str">
        <f t="shared" si="149"/>
        <v/>
      </c>
      <c r="AE1564" s="276">
        <f t="shared" si="150"/>
        <v>427037</v>
      </c>
    </row>
    <row r="1565" spans="2:31">
      <c r="B1565" s="227" t="s">
        <v>2693</v>
      </c>
      <c r="C1565" s="228" t="s">
        <v>2694</v>
      </c>
      <c r="D1565" s="228" t="s">
        <v>105</v>
      </c>
      <c r="E1565" s="228" t="s">
        <v>113</v>
      </c>
      <c r="F1565" s="258" t="s">
        <v>102</v>
      </c>
      <c r="G1565" s="374">
        <v>0.5</v>
      </c>
      <c r="H1565" s="378">
        <v>1724.8519605035176</v>
      </c>
      <c r="I1565" s="382">
        <v>566.28724924743767</v>
      </c>
      <c r="J1565" s="349">
        <f>Table1[[#This Row],[Embellishment Area (m2)]]*Table1[[#This Row],[Construction Unit Rate ($/m)]]*Table1[[#This Row],[Embellishment Area Factor]]</f>
        <v>488380.83603629348</v>
      </c>
      <c r="K1565" s="265">
        <v>3449.7039210070352</v>
      </c>
      <c r="L1565" s="354">
        <v>75.676903388107434</v>
      </c>
      <c r="M1565" s="101">
        <f>Table1[[#This Row],[Size of land (m2)]]*Table1[[#This Row],[Land Unit Rate ($/m2)]]</f>
        <v>261062.9103476248</v>
      </c>
      <c r="N1565" s="261">
        <v>2021</v>
      </c>
      <c r="O1565" s="101">
        <f>ROUND(IF(Table1[[#This Row],[Valuation Year]]=2016,(Table1[[#This Row],[Total Construction Cost ($)]]+Table1[[#This Row],[Land Value]])*('General Input Sheet'!$G$38/'General Input Sheet'!$G$43),Table1[[#This Row],[Total Construction Cost ($)]]+Table1[[#This Row],[Land Value]]),0)</f>
        <v>749444</v>
      </c>
      <c r="P1565" s="139" t="str" cm="1">
        <f t="array" ref="P1565">_xlfn.IFS(Table1[[#This Row],[Asset Class]]&lt;&gt;"Local","y",P$11=$E1565,"y",Table1[[#This Row],[Asset Class]]="Local","")</f>
        <v>y</v>
      </c>
      <c r="Q1565" s="99" t="str" cm="1">
        <f t="array" ref="Q1565">_xlfn.IFS(Table1[[#This Row],[Asset Class]]&lt;&gt;"Local","y",Q$11=$E1565,"y",Table1[[#This Row],[Asset Class]]="Local","")</f>
        <v>y</v>
      </c>
      <c r="R1565" s="99" t="str" cm="1">
        <f t="array" ref="R1565">_xlfn.IFS(Table1[[#This Row],[Asset Class]]&lt;&gt;"Local","y",R$11=$E1565,"y",Table1[[#This Row],[Asset Class]]="Local","")</f>
        <v>y</v>
      </c>
      <c r="S1565" s="358" t="str" cm="1">
        <f t="array" ref="S1565">_xlfn.IFS(Table1[[#This Row],[Asset Class]]&lt;&gt;"Local","y",S$11=$E1565,"y",Table1[[#This Row],[Asset Class]]="Local","")</f>
        <v>y</v>
      </c>
      <c r="U1565" s="109">
        <f>IF(Table1[[#This Row],[Asset Class]]&lt;&gt;"Local",0.25,IF(P1565="y",1,""))</f>
        <v>0.25</v>
      </c>
      <c r="V1565" s="435">
        <f>IF(Table1[[#This Row],[Asset Class]]&lt;&gt;"Local",0.25,IF(Q1565="y",1,""))</f>
        <v>0.25</v>
      </c>
      <c r="W1565" s="435">
        <f>IF(Table1[[#This Row],[Asset Class]]&lt;&gt;"Local",0.25,IF(R1565="y",1,""))</f>
        <v>0.25</v>
      </c>
      <c r="X1565" s="435">
        <f>IF(Table1[[#This Row],[Asset Class]]&lt;&gt;"Local",0.25,IF(S1565="y",1,""))</f>
        <v>0.25</v>
      </c>
      <c r="Y1565" s="109">
        <f t="shared" si="145"/>
        <v>1</v>
      </c>
      <c r="AA1565" s="274">
        <f t="shared" si="146"/>
        <v>187361</v>
      </c>
      <c r="AB1565" s="275">
        <f t="shared" si="147"/>
        <v>187361</v>
      </c>
      <c r="AC1565" s="275">
        <f t="shared" si="148"/>
        <v>187361</v>
      </c>
      <c r="AD1565" s="275">
        <f t="shared" si="149"/>
        <v>187361</v>
      </c>
      <c r="AE1565" s="276">
        <f t="shared" si="150"/>
        <v>749444</v>
      </c>
    </row>
    <row r="1566" spans="2:31">
      <c r="B1566" s="227" t="s">
        <v>2693</v>
      </c>
      <c r="C1566" s="228" t="s">
        <v>2695</v>
      </c>
      <c r="D1566" s="228" t="s">
        <v>105</v>
      </c>
      <c r="E1566" s="228" t="s">
        <v>113</v>
      </c>
      <c r="F1566" s="258" t="s">
        <v>102</v>
      </c>
      <c r="G1566" s="374">
        <v>0.5</v>
      </c>
      <c r="H1566" s="377">
        <v>3788.0103927262935</v>
      </c>
      <c r="I1566" s="382">
        <v>566.28724924743767</v>
      </c>
      <c r="J1566" s="349">
        <f>Table1[[#This Row],[Embellishment Area (m2)]]*Table1[[#This Row],[Construction Unit Rate ($/m)]]*Table1[[#This Row],[Embellishment Area Factor]]</f>
        <v>1072550.9927088395</v>
      </c>
      <c r="K1566" s="263">
        <v>7576.020785452587</v>
      </c>
      <c r="L1566" s="354">
        <v>75.676903388107434</v>
      </c>
      <c r="M1566" s="101">
        <f>Table1[[#This Row],[Size of land (m2)]]*Table1[[#This Row],[Land Unit Rate ($/m2)]]</f>
        <v>573329.79304698925</v>
      </c>
      <c r="N1566" s="261">
        <v>2021</v>
      </c>
      <c r="O1566" s="219">
        <f>ROUND(IF(Table1[[#This Row],[Valuation Year]]=2016,(Table1[[#This Row],[Total Construction Cost ($)]]+Table1[[#This Row],[Land Value]])*('General Input Sheet'!$G$38/'General Input Sheet'!$G$43),Table1[[#This Row],[Total Construction Cost ($)]]+Table1[[#This Row],[Land Value]]),0)</f>
        <v>1645881</v>
      </c>
      <c r="P1566" s="139" t="str" cm="1">
        <f t="array" ref="P1566">_xlfn.IFS(Table1[[#This Row],[Asset Class]]&lt;&gt;"Local","y",P$11=$E1566,"y",Table1[[#This Row],[Asset Class]]="Local","")</f>
        <v>y</v>
      </c>
      <c r="Q1566" s="99" t="str" cm="1">
        <f t="array" ref="Q1566">_xlfn.IFS(Table1[[#This Row],[Asset Class]]&lt;&gt;"Local","y",Q$11=$E1566,"y",Table1[[#This Row],[Asset Class]]="Local","")</f>
        <v>y</v>
      </c>
      <c r="R1566" s="99" t="str" cm="1">
        <f t="array" ref="R1566">_xlfn.IFS(Table1[[#This Row],[Asset Class]]&lt;&gt;"Local","y",R$11=$E1566,"y",Table1[[#This Row],[Asset Class]]="Local","")</f>
        <v>y</v>
      </c>
      <c r="S1566" s="358" t="str" cm="1">
        <f t="array" ref="S1566">_xlfn.IFS(Table1[[#This Row],[Asset Class]]&lt;&gt;"Local","y",S$11=$E1566,"y",Table1[[#This Row],[Asset Class]]="Local","")</f>
        <v>y</v>
      </c>
      <c r="U1566" s="109">
        <f>IF(Table1[[#This Row],[Asset Class]]&lt;&gt;"Local",0.25,IF(P1566="y",1,""))</f>
        <v>0.25</v>
      </c>
      <c r="V1566" s="435">
        <f>IF(Table1[[#This Row],[Asset Class]]&lt;&gt;"Local",0.25,IF(Q1566="y",1,""))</f>
        <v>0.25</v>
      </c>
      <c r="W1566" s="435">
        <f>IF(Table1[[#This Row],[Asset Class]]&lt;&gt;"Local",0.25,IF(R1566="y",1,""))</f>
        <v>0.25</v>
      </c>
      <c r="X1566" s="435">
        <f>IF(Table1[[#This Row],[Asset Class]]&lt;&gt;"Local",0.25,IF(S1566="y",1,""))</f>
        <v>0.25</v>
      </c>
      <c r="Y1566" s="109">
        <f t="shared" si="145"/>
        <v>1</v>
      </c>
      <c r="AA1566" s="274">
        <f t="shared" si="146"/>
        <v>411470.25</v>
      </c>
      <c r="AB1566" s="275">
        <f t="shared" si="147"/>
        <v>411470.25</v>
      </c>
      <c r="AC1566" s="275">
        <f t="shared" si="148"/>
        <v>411470.25</v>
      </c>
      <c r="AD1566" s="275">
        <f t="shared" si="149"/>
        <v>411470.25</v>
      </c>
      <c r="AE1566" s="276">
        <f t="shared" si="150"/>
        <v>1645881</v>
      </c>
    </row>
    <row r="1567" spans="2:31">
      <c r="B1567" s="227" t="s">
        <v>2693</v>
      </c>
      <c r="C1567" s="228" t="s">
        <v>2696</v>
      </c>
      <c r="D1567" s="228" t="s">
        <v>105</v>
      </c>
      <c r="E1567" s="228" t="s">
        <v>113</v>
      </c>
      <c r="F1567" s="258" t="s">
        <v>102</v>
      </c>
      <c r="G1567" s="374">
        <v>0.5</v>
      </c>
      <c r="H1567" s="377">
        <v>2436.495027513281</v>
      </c>
      <c r="I1567" s="382">
        <v>566.28724924743767</v>
      </c>
      <c r="J1567" s="349">
        <f>Table1[[#This Row],[Embellishment Area (m2)]]*Table1[[#This Row],[Construction Unit Rate ($/m)]]*Table1[[#This Row],[Embellishment Area Factor]]</f>
        <v>689878.03346777789</v>
      </c>
      <c r="K1567" s="263">
        <v>4872.990055026562</v>
      </c>
      <c r="L1567" s="354">
        <v>75.676903388107434</v>
      </c>
      <c r="M1567" s="101">
        <f>Table1[[#This Row],[Size of land (m2)]]*Table1[[#This Row],[Land Unit Rate ($/m2)]]</f>
        <v>368772.79760545347</v>
      </c>
      <c r="N1567" s="261">
        <v>2021</v>
      </c>
      <c r="O1567" s="219">
        <f>ROUND(IF(Table1[[#This Row],[Valuation Year]]=2016,(Table1[[#This Row],[Total Construction Cost ($)]]+Table1[[#This Row],[Land Value]])*('General Input Sheet'!$G$38/'General Input Sheet'!$G$43),Table1[[#This Row],[Total Construction Cost ($)]]+Table1[[#This Row],[Land Value]]),0)</f>
        <v>1058651</v>
      </c>
      <c r="P1567" s="139" t="str" cm="1">
        <f t="array" ref="P1567">_xlfn.IFS(Table1[[#This Row],[Asset Class]]&lt;&gt;"Local","y",P$11=$E1567,"y",Table1[[#This Row],[Asset Class]]="Local","")</f>
        <v>y</v>
      </c>
      <c r="Q1567" s="99" t="str" cm="1">
        <f t="array" ref="Q1567">_xlfn.IFS(Table1[[#This Row],[Asset Class]]&lt;&gt;"Local","y",Q$11=$E1567,"y",Table1[[#This Row],[Asset Class]]="Local","")</f>
        <v>y</v>
      </c>
      <c r="R1567" s="99" t="str" cm="1">
        <f t="array" ref="R1567">_xlfn.IFS(Table1[[#This Row],[Asset Class]]&lt;&gt;"Local","y",R$11=$E1567,"y",Table1[[#This Row],[Asset Class]]="Local","")</f>
        <v>y</v>
      </c>
      <c r="S1567" s="358" t="str" cm="1">
        <f t="array" ref="S1567">_xlfn.IFS(Table1[[#This Row],[Asset Class]]&lt;&gt;"Local","y",S$11=$E1567,"y",Table1[[#This Row],[Asset Class]]="Local","")</f>
        <v>y</v>
      </c>
      <c r="U1567" s="109">
        <f>IF(Table1[[#This Row],[Asset Class]]&lt;&gt;"Local",0.25,IF(P1567="y",1,""))</f>
        <v>0.25</v>
      </c>
      <c r="V1567" s="435">
        <f>IF(Table1[[#This Row],[Asset Class]]&lt;&gt;"Local",0.25,IF(Q1567="y",1,""))</f>
        <v>0.25</v>
      </c>
      <c r="W1567" s="435">
        <f>IF(Table1[[#This Row],[Asset Class]]&lt;&gt;"Local",0.25,IF(R1567="y",1,""))</f>
        <v>0.25</v>
      </c>
      <c r="X1567" s="435">
        <f>IF(Table1[[#This Row],[Asset Class]]&lt;&gt;"Local",0.25,IF(S1567="y",1,""))</f>
        <v>0.25</v>
      </c>
      <c r="Y1567" s="109">
        <f t="shared" si="145"/>
        <v>1</v>
      </c>
      <c r="AA1567" s="274">
        <f t="shared" si="146"/>
        <v>264662.75</v>
      </c>
      <c r="AB1567" s="275">
        <f t="shared" si="147"/>
        <v>264662.75</v>
      </c>
      <c r="AC1567" s="275">
        <f t="shared" si="148"/>
        <v>264662.75</v>
      </c>
      <c r="AD1567" s="275">
        <f t="shared" si="149"/>
        <v>264662.75</v>
      </c>
      <c r="AE1567" s="276">
        <f t="shared" si="150"/>
        <v>1058651</v>
      </c>
    </row>
    <row r="1568" spans="2:31">
      <c r="B1568" s="227" t="s">
        <v>2693</v>
      </c>
      <c r="C1568" s="228" t="s">
        <v>2697</v>
      </c>
      <c r="D1568" s="228" t="s">
        <v>105</v>
      </c>
      <c r="E1568" s="228" t="s">
        <v>113</v>
      </c>
      <c r="F1568" s="258" t="s">
        <v>102</v>
      </c>
      <c r="G1568" s="374">
        <v>0.5</v>
      </c>
      <c r="H1568" s="377">
        <v>4509.9783097234867</v>
      </c>
      <c r="I1568" s="382">
        <v>566.28724924743767</v>
      </c>
      <c r="J1568" s="349">
        <f>Table1[[#This Row],[Embellishment Area (m2)]]*Table1[[#This Row],[Construction Unit Rate ($/m)]]*Table1[[#This Row],[Embellishment Area Factor]]</f>
        <v>1276971.6055894608</v>
      </c>
      <c r="K1568" s="263">
        <v>9019.9566194469735</v>
      </c>
      <c r="L1568" s="354">
        <v>75.676903388107434</v>
      </c>
      <c r="M1568" s="101">
        <f>Table1[[#This Row],[Size of land (m2)]]*Table1[[#This Row],[Land Unit Rate ($/m2)]]</f>
        <v>682602.38565480872</v>
      </c>
      <c r="N1568" s="261">
        <v>2021</v>
      </c>
      <c r="O1568" s="219">
        <f>ROUND(IF(Table1[[#This Row],[Valuation Year]]=2016,(Table1[[#This Row],[Total Construction Cost ($)]]+Table1[[#This Row],[Land Value]])*('General Input Sheet'!$G$38/'General Input Sheet'!$G$43),Table1[[#This Row],[Total Construction Cost ($)]]+Table1[[#This Row],[Land Value]]),0)</f>
        <v>1959574</v>
      </c>
      <c r="P1568" s="139" t="str" cm="1">
        <f t="array" ref="P1568">_xlfn.IFS(Table1[[#This Row],[Asset Class]]&lt;&gt;"Local","y",P$11=$E1568,"y",Table1[[#This Row],[Asset Class]]="Local","")</f>
        <v>y</v>
      </c>
      <c r="Q1568" s="99" t="str" cm="1">
        <f t="array" ref="Q1568">_xlfn.IFS(Table1[[#This Row],[Asset Class]]&lt;&gt;"Local","y",Q$11=$E1568,"y",Table1[[#This Row],[Asset Class]]="Local","")</f>
        <v>y</v>
      </c>
      <c r="R1568" s="99" t="str" cm="1">
        <f t="array" ref="R1568">_xlfn.IFS(Table1[[#This Row],[Asset Class]]&lt;&gt;"Local","y",R$11=$E1568,"y",Table1[[#This Row],[Asset Class]]="Local","")</f>
        <v>y</v>
      </c>
      <c r="S1568" s="358" t="str" cm="1">
        <f t="array" ref="S1568">_xlfn.IFS(Table1[[#This Row],[Asset Class]]&lt;&gt;"Local","y",S$11=$E1568,"y",Table1[[#This Row],[Asset Class]]="Local","")</f>
        <v>y</v>
      </c>
      <c r="U1568" s="109">
        <f>IF(Table1[[#This Row],[Asset Class]]&lt;&gt;"Local",0.25,IF(P1568="y",1,""))</f>
        <v>0.25</v>
      </c>
      <c r="V1568" s="435">
        <f>IF(Table1[[#This Row],[Asset Class]]&lt;&gt;"Local",0.25,IF(Q1568="y",1,""))</f>
        <v>0.25</v>
      </c>
      <c r="W1568" s="435">
        <f>IF(Table1[[#This Row],[Asset Class]]&lt;&gt;"Local",0.25,IF(R1568="y",1,""))</f>
        <v>0.25</v>
      </c>
      <c r="X1568" s="435">
        <f>IF(Table1[[#This Row],[Asset Class]]&lt;&gt;"Local",0.25,IF(S1568="y",1,""))</f>
        <v>0.25</v>
      </c>
      <c r="Y1568" s="109">
        <f t="shared" si="145"/>
        <v>1</v>
      </c>
      <c r="AA1568" s="274">
        <f t="shared" si="146"/>
        <v>489893.5</v>
      </c>
      <c r="AB1568" s="275">
        <f t="shared" si="147"/>
        <v>489893.5</v>
      </c>
      <c r="AC1568" s="275">
        <f t="shared" si="148"/>
        <v>489893.5</v>
      </c>
      <c r="AD1568" s="275">
        <f t="shared" si="149"/>
        <v>489893.5</v>
      </c>
      <c r="AE1568" s="276">
        <f t="shared" si="150"/>
        <v>1959574</v>
      </c>
    </row>
    <row r="1569" spans="2:31">
      <c r="B1569" s="227" t="s">
        <v>2698</v>
      </c>
      <c r="C1569" s="228" t="s">
        <v>2699</v>
      </c>
      <c r="D1569" s="228" t="s">
        <v>110</v>
      </c>
      <c r="E1569" s="228" t="s">
        <v>113</v>
      </c>
      <c r="F1569" s="258" t="s">
        <v>107</v>
      </c>
      <c r="G1569" s="374">
        <v>0.5</v>
      </c>
      <c r="H1569" s="377">
        <v>346.95746193343001</v>
      </c>
      <c r="I1569" s="382">
        <v>77.371645491830151</v>
      </c>
      <c r="J1569" s="349">
        <f>Table1[[#This Row],[Embellishment Area (m2)]]*Table1[[#This Row],[Construction Unit Rate ($/m)]]*Table1[[#This Row],[Embellishment Area Factor]]</f>
        <v>13422.33487272925</v>
      </c>
      <c r="K1569" s="263">
        <v>693.91492386686002</v>
      </c>
      <c r="L1569" s="354">
        <v>51.919695325664051</v>
      </c>
      <c r="M1569" s="101">
        <f>Table1[[#This Row],[Size of land (m2)]]*Table1[[#This Row],[Land Unit Rate ($/m2)]]</f>
        <v>36027.851429098737</v>
      </c>
      <c r="N1569" s="261">
        <v>2021</v>
      </c>
      <c r="O1569" s="219">
        <f>ROUND(IF(Table1[[#This Row],[Valuation Year]]=2016,(Table1[[#This Row],[Total Construction Cost ($)]]+Table1[[#This Row],[Land Value]])*('General Input Sheet'!$G$38/'General Input Sheet'!$G$43),Table1[[#This Row],[Total Construction Cost ($)]]+Table1[[#This Row],[Land Value]]),0)</f>
        <v>49450</v>
      </c>
      <c r="P1569" s="139" t="str" cm="1">
        <f t="array" ref="P1569">_xlfn.IFS(Table1[[#This Row],[Asset Class]]&lt;&gt;"Local","y",P$11=$E1569,"y",Table1[[#This Row],[Asset Class]]="Local","")</f>
        <v/>
      </c>
      <c r="Q1569" s="99" t="str" cm="1">
        <f t="array" ref="Q1569">_xlfn.IFS(Table1[[#This Row],[Asset Class]]&lt;&gt;"Local","y",Q$11=$E1569,"y",Table1[[#This Row],[Asset Class]]="Local","")</f>
        <v/>
      </c>
      <c r="R1569" s="99" t="str" cm="1">
        <f t="array" ref="R1569">_xlfn.IFS(Table1[[#This Row],[Asset Class]]&lt;&gt;"Local","y",R$11=$E1569,"y",Table1[[#This Row],[Asset Class]]="Local","")</f>
        <v/>
      </c>
      <c r="S1569" s="358" t="str" cm="1">
        <f t="array" ref="S1569">_xlfn.IFS(Table1[[#This Row],[Asset Class]]&lt;&gt;"Local","y",S$11=$E1569,"y",Table1[[#This Row],[Asset Class]]="Local","")</f>
        <v>y</v>
      </c>
      <c r="U1569" s="109" t="str">
        <f>IF(Table1[[#This Row],[Asset Class]]&lt;&gt;"Local",0.25,IF(P1569="y",1,""))</f>
        <v/>
      </c>
      <c r="V1569" s="435" t="str">
        <f>IF(Table1[[#This Row],[Asset Class]]&lt;&gt;"Local",0.25,IF(Q1569="y",1,""))</f>
        <v/>
      </c>
      <c r="W1569" s="435" t="str">
        <f>IF(Table1[[#This Row],[Asset Class]]&lt;&gt;"Local",0.25,IF(R1569="y",1,""))</f>
        <v/>
      </c>
      <c r="X1569" s="435">
        <f>IF(Table1[[#This Row],[Asset Class]]&lt;&gt;"Local",0.25,IF(S1569="y",1,""))</f>
        <v>1</v>
      </c>
      <c r="Y1569" s="109">
        <f t="shared" si="145"/>
        <v>1</v>
      </c>
      <c r="AA1569" s="274" t="str">
        <f t="shared" si="146"/>
        <v/>
      </c>
      <c r="AB1569" s="275" t="str">
        <f t="shared" si="147"/>
        <v/>
      </c>
      <c r="AC1569" s="275" t="str">
        <f t="shared" si="148"/>
        <v/>
      </c>
      <c r="AD1569" s="275">
        <f t="shared" si="149"/>
        <v>49450</v>
      </c>
      <c r="AE1569" s="276">
        <f t="shared" si="150"/>
        <v>49450</v>
      </c>
    </row>
    <row r="1570" spans="2:31">
      <c r="B1570" s="227" t="s">
        <v>2700</v>
      </c>
      <c r="C1570" s="228" t="s">
        <v>2701</v>
      </c>
      <c r="D1570" s="228" t="s">
        <v>110</v>
      </c>
      <c r="E1570" s="228" t="s">
        <v>113</v>
      </c>
      <c r="F1570" s="258" t="s">
        <v>107</v>
      </c>
      <c r="G1570" s="374">
        <v>0.5</v>
      </c>
      <c r="H1570" s="377">
        <v>840.72758331534499</v>
      </c>
      <c r="I1570" s="382">
        <v>77.371645491830151</v>
      </c>
      <c r="J1570" s="349">
        <f>Table1[[#This Row],[Embellishment Area (m2)]]*Table1[[#This Row],[Construction Unit Rate ($/m)]]*Table1[[#This Row],[Embellishment Area Factor]]</f>
        <v>32524.238265738986</v>
      </c>
      <c r="K1570" s="263">
        <v>1681.45516663069</v>
      </c>
      <c r="L1570" s="354">
        <v>51.919695325664051</v>
      </c>
      <c r="M1570" s="101">
        <f>Table1[[#This Row],[Size of land (m2)]]*Table1[[#This Row],[Land Unit Rate ($/m2)]]</f>
        <v>87300.639955229097</v>
      </c>
      <c r="N1570" s="261">
        <v>2021</v>
      </c>
      <c r="O1570" s="219">
        <f>ROUND(IF(Table1[[#This Row],[Valuation Year]]=2016,(Table1[[#This Row],[Total Construction Cost ($)]]+Table1[[#This Row],[Land Value]])*('General Input Sheet'!$G$38/'General Input Sheet'!$G$43),Table1[[#This Row],[Total Construction Cost ($)]]+Table1[[#This Row],[Land Value]]),0)</f>
        <v>119825</v>
      </c>
      <c r="P1570" s="139" t="str" cm="1">
        <f t="array" ref="P1570">_xlfn.IFS(Table1[[#This Row],[Asset Class]]&lt;&gt;"Local","y",P$11=$E1570,"y",Table1[[#This Row],[Asset Class]]="Local","")</f>
        <v/>
      </c>
      <c r="Q1570" s="99" t="str" cm="1">
        <f t="array" ref="Q1570">_xlfn.IFS(Table1[[#This Row],[Asset Class]]&lt;&gt;"Local","y",Q$11=$E1570,"y",Table1[[#This Row],[Asset Class]]="Local","")</f>
        <v/>
      </c>
      <c r="R1570" s="99" t="str" cm="1">
        <f t="array" ref="R1570">_xlfn.IFS(Table1[[#This Row],[Asset Class]]&lt;&gt;"Local","y",R$11=$E1570,"y",Table1[[#This Row],[Asset Class]]="Local","")</f>
        <v/>
      </c>
      <c r="S1570" s="358" t="str" cm="1">
        <f t="array" ref="S1570">_xlfn.IFS(Table1[[#This Row],[Asset Class]]&lt;&gt;"Local","y",S$11=$E1570,"y",Table1[[#This Row],[Asset Class]]="Local","")</f>
        <v>y</v>
      </c>
      <c r="U1570" s="109" t="str">
        <f>IF(Table1[[#This Row],[Asset Class]]&lt;&gt;"Local",0.25,IF(P1570="y",1,""))</f>
        <v/>
      </c>
      <c r="V1570" s="435" t="str">
        <f>IF(Table1[[#This Row],[Asset Class]]&lt;&gt;"Local",0.25,IF(Q1570="y",1,""))</f>
        <v/>
      </c>
      <c r="W1570" s="435" t="str">
        <f>IF(Table1[[#This Row],[Asset Class]]&lt;&gt;"Local",0.25,IF(R1570="y",1,""))</f>
        <v/>
      </c>
      <c r="X1570" s="435">
        <f>IF(Table1[[#This Row],[Asset Class]]&lt;&gt;"Local",0.25,IF(S1570="y",1,""))</f>
        <v>1</v>
      </c>
      <c r="Y1570" s="109">
        <f t="shared" si="145"/>
        <v>1</v>
      </c>
      <c r="AA1570" s="274" t="str">
        <f t="shared" si="146"/>
        <v/>
      </c>
      <c r="AB1570" s="275" t="str">
        <f t="shared" si="147"/>
        <v/>
      </c>
      <c r="AC1570" s="275" t="str">
        <f t="shared" si="148"/>
        <v/>
      </c>
      <c r="AD1570" s="275">
        <f t="shared" si="149"/>
        <v>119825</v>
      </c>
      <c r="AE1570" s="276">
        <f t="shared" si="150"/>
        <v>119825</v>
      </c>
    </row>
    <row r="1571" spans="2:31">
      <c r="B1571" s="227" t="s">
        <v>2702</v>
      </c>
      <c r="C1571" s="228" t="s">
        <v>2703</v>
      </c>
      <c r="D1571" s="228" t="s">
        <v>110</v>
      </c>
      <c r="E1571" s="228" t="s">
        <v>113</v>
      </c>
      <c r="F1571" s="258" t="s">
        <v>107</v>
      </c>
      <c r="G1571" s="374">
        <v>0.5</v>
      </c>
      <c r="H1571" s="377">
        <v>4108.0400965832132</v>
      </c>
      <c r="I1571" s="382">
        <v>77.371645491830151</v>
      </c>
      <c r="J1571" s="349">
        <f>Table1[[#This Row],[Embellishment Area (m2)]]*Table1[[#This Row],[Construction Unit Rate ($/m)]]*Table1[[#This Row],[Embellishment Area Factor]]</f>
        <v>158922.91100953004</v>
      </c>
      <c r="K1571" s="263">
        <v>0</v>
      </c>
      <c r="L1571" s="354">
        <v>51.919695325664051</v>
      </c>
      <c r="M1571" s="101">
        <f>Table1[[#This Row],[Size of land (m2)]]*Table1[[#This Row],[Land Unit Rate ($/m2)]]</f>
        <v>0</v>
      </c>
      <c r="N1571" s="261">
        <v>2021</v>
      </c>
      <c r="O1571" s="219">
        <f>ROUND(IF(Table1[[#This Row],[Valuation Year]]=2016,(Table1[[#This Row],[Total Construction Cost ($)]]+Table1[[#This Row],[Land Value]])*('General Input Sheet'!$G$38/'General Input Sheet'!$G$43),Table1[[#This Row],[Total Construction Cost ($)]]+Table1[[#This Row],[Land Value]]),0)</f>
        <v>158923</v>
      </c>
      <c r="P1571" s="139" t="str" cm="1">
        <f t="array" ref="P1571">_xlfn.IFS(Table1[[#This Row],[Asset Class]]&lt;&gt;"Local","y",P$11=$E1571,"y",Table1[[#This Row],[Asset Class]]="Local","")</f>
        <v/>
      </c>
      <c r="Q1571" s="99" t="str" cm="1">
        <f t="array" ref="Q1571">_xlfn.IFS(Table1[[#This Row],[Asset Class]]&lt;&gt;"Local","y",Q$11=$E1571,"y",Table1[[#This Row],[Asset Class]]="Local","")</f>
        <v/>
      </c>
      <c r="R1571" s="99" t="str" cm="1">
        <f t="array" ref="R1571">_xlfn.IFS(Table1[[#This Row],[Asset Class]]&lt;&gt;"Local","y",R$11=$E1571,"y",Table1[[#This Row],[Asset Class]]="Local","")</f>
        <v/>
      </c>
      <c r="S1571" s="358" t="str" cm="1">
        <f t="array" ref="S1571">_xlfn.IFS(Table1[[#This Row],[Asset Class]]&lt;&gt;"Local","y",S$11=$E1571,"y",Table1[[#This Row],[Asset Class]]="Local","")</f>
        <v>y</v>
      </c>
      <c r="U1571" s="109" t="str">
        <f>IF(Table1[[#This Row],[Asset Class]]&lt;&gt;"Local",0.25,IF(P1571="y",1,""))</f>
        <v/>
      </c>
      <c r="V1571" s="435" t="str">
        <f>IF(Table1[[#This Row],[Asset Class]]&lt;&gt;"Local",0.25,IF(Q1571="y",1,""))</f>
        <v/>
      </c>
      <c r="W1571" s="435" t="str">
        <f>IF(Table1[[#This Row],[Asset Class]]&lt;&gt;"Local",0.25,IF(R1571="y",1,""))</f>
        <v/>
      </c>
      <c r="X1571" s="435">
        <f>IF(Table1[[#This Row],[Asset Class]]&lt;&gt;"Local",0.25,IF(S1571="y",1,""))</f>
        <v>1</v>
      </c>
      <c r="Y1571" s="109">
        <f t="shared" si="145"/>
        <v>1</v>
      </c>
      <c r="AA1571" s="274" t="str">
        <f t="shared" si="146"/>
        <v/>
      </c>
      <c r="AB1571" s="275" t="str">
        <f t="shared" si="147"/>
        <v/>
      </c>
      <c r="AC1571" s="275" t="str">
        <f t="shared" si="148"/>
        <v/>
      </c>
      <c r="AD1571" s="275">
        <f t="shared" si="149"/>
        <v>158923</v>
      </c>
      <c r="AE1571" s="276">
        <f t="shared" si="150"/>
        <v>158923</v>
      </c>
    </row>
    <row r="1572" spans="2:31">
      <c r="B1572" s="227" t="s">
        <v>2704</v>
      </c>
      <c r="C1572" s="228" t="s">
        <v>2705</v>
      </c>
      <c r="D1572" s="228" t="s">
        <v>105</v>
      </c>
      <c r="E1572" s="228" t="s">
        <v>142</v>
      </c>
      <c r="F1572" s="258" t="s">
        <v>107</v>
      </c>
      <c r="G1572" s="374">
        <v>0.5</v>
      </c>
      <c r="H1572" s="377">
        <v>9356.6906110779546</v>
      </c>
      <c r="I1572" s="382">
        <v>406.79298511948269</v>
      </c>
      <c r="J1572" s="349">
        <f>Table1[[#This Row],[Embellishment Area (m2)]]*Table1[[#This Row],[Construction Unit Rate ($/m)]]*Table1[[#This Row],[Embellishment Area Factor]]</f>
        <v>1903118.052259919</v>
      </c>
      <c r="K1572" s="263">
        <v>0</v>
      </c>
      <c r="L1572" s="354">
        <v>77.249060510664719</v>
      </c>
      <c r="M1572" s="101">
        <f>Table1[[#This Row],[Size of land (m2)]]*Table1[[#This Row],[Land Unit Rate ($/m2)]]</f>
        <v>0</v>
      </c>
      <c r="N1572" s="261">
        <v>2021</v>
      </c>
      <c r="O1572" s="219">
        <f>ROUND(IF(Table1[[#This Row],[Valuation Year]]=2016,(Table1[[#This Row],[Total Construction Cost ($)]]+Table1[[#This Row],[Land Value]])*('General Input Sheet'!$G$38/'General Input Sheet'!$G$43),Table1[[#This Row],[Total Construction Cost ($)]]+Table1[[#This Row],[Land Value]]),0)</f>
        <v>1903118</v>
      </c>
      <c r="P1572" s="139" t="str" cm="1">
        <f t="array" ref="P1572">_xlfn.IFS(Table1[[#This Row],[Asset Class]]&lt;&gt;"Local","y",P$11=$E1572,"y",Table1[[#This Row],[Asset Class]]="Local","")</f>
        <v>y</v>
      </c>
      <c r="Q1572" s="99" t="str" cm="1">
        <f t="array" ref="Q1572">_xlfn.IFS(Table1[[#This Row],[Asset Class]]&lt;&gt;"Local","y",Q$11=$E1572,"y",Table1[[#This Row],[Asset Class]]="Local","")</f>
        <v>y</v>
      </c>
      <c r="R1572" s="99" t="str" cm="1">
        <f t="array" ref="R1572">_xlfn.IFS(Table1[[#This Row],[Asset Class]]&lt;&gt;"Local","y",R$11=$E1572,"y",Table1[[#This Row],[Asset Class]]="Local","")</f>
        <v>y</v>
      </c>
      <c r="S1572" s="358" t="str" cm="1">
        <f t="array" ref="S1572">_xlfn.IFS(Table1[[#This Row],[Asset Class]]&lt;&gt;"Local","y",S$11=$E1572,"y",Table1[[#This Row],[Asset Class]]="Local","")</f>
        <v>y</v>
      </c>
      <c r="U1572" s="109">
        <f>IF(Table1[[#This Row],[Asset Class]]&lt;&gt;"Local",0.25,IF(P1572="y",1,""))</f>
        <v>0.25</v>
      </c>
      <c r="V1572" s="435">
        <f>IF(Table1[[#This Row],[Asset Class]]&lt;&gt;"Local",0.25,IF(Q1572="y",1,""))</f>
        <v>0.25</v>
      </c>
      <c r="W1572" s="435">
        <f>IF(Table1[[#This Row],[Asset Class]]&lt;&gt;"Local",0.25,IF(R1572="y",1,""))</f>
        <v>0.25</v>
      </c>
      <c r="X1572" s="435">
        <f>IF(Table1[[#This Row],[Asset Class]]&lt;&gt;"Local",0.25,IF(S1572="y",1,""))</f>
        <v>0.25</v>
      </c>
      <c r="Y1572" s="109">
        <f t="shared" si="145"/>
        <v>1</v>
      </c>
      <c r="AA1572" s="274">
        <f t="shared" si="146"/>
        <v>475779.5</v>
      </c>
      <c r="AB1572" s="275">
        <f t="shared" si="147"/>
        <v>475779.5</v>
      </c>
      <c r="AC1572" s="275">
        <f t="shared" si="148"/>
        <v>475779.5</v>
      </c>
      <c r="AD1572" s="275">
        <f t="shared" si="149"/>
        <v>475779.5</v>
      </c>
      <c r="AE1572" s="276">
        <f t="shared" si="150"/>
        <v>1903118</v>
      </c>
    </row>
    <row r="1573" spans="2:31">
      <c r="B1573" s="227" t="s">
        <v>2706</v>
      </c>
      <c r="C1573" s="228" t="s">
        <v>2707</v>
      </c>
      <c r="D1573" s="228" t="s">
        <v>110</v>
      </c>
      <c r="E1573" s="228" t="s">
        <v>106</v>
      </c>
      <c r="F1573" s="258" t="s">
        <v>107</v>
      </c>
      <c r="G1573" s="374">
        <v>0.5</v>
      </c>
      <c r="H1573" s="377">
        <v>1349.1799780329375</v>
      </c>
      <c r="I1573" s="382">
        <v>111.62041035606889</v>
      </c>
      <c r="J1573" s="349">
        <f>Table1[[#This Row],[Embellishment Area (m2)]]*Table1[[#This Row],[Construction Unit Rate ($/m)]]*Table1[[#This Row],[Embellishment Area Factor]]</f>
        <v>75298.011396114249</v>
      </c>
      <c r="K1573" s="263">
        <v>0</v>
      </c>
      <c r="L1573" s="354">
        <v>66.125722619436161</v>
      </c>
      <c r="M1573" s="101">
        <f>Table1[[#This Row],[Size of land (m2)]]*Table1[[#This Row],[Land Unit Rate ($/m2)]]</f>
        <v>0</v>
      </c>
      <c r="N1573" s="261">
        <v>2021</v>
      </c>
      <c r="O1573" s="219">
        <f>ROUND(IF(Table1[[#This Row],[Valuation Year]]=2016,(Table1[[#This Row],[Total Construction Cost ($)]]+Table1[[#This Row],[Land Value]])*('General Input Sheet'!$G$38/'General Input Sheet'!$G$43),Table1[[#This Row],[Total Construction Cost ($)]]+Table1[[#This Row],[Land Value]]),0)</f>
        <v>75298</v>
      </c>
      <c r="P1573" s="139" t="str" cm="1">
        <f t="array" ref="P1573">_xlfn.IFS(Table1[[#This Row],[Asset Class]]&lt;&gt;"Local","y",P$11=$E1573,"y",Table1[[#This Row],[Asset Class]]="Local","")</f>
        <v>y</v>
      </c>
      <c r="Q1573" s="99" t="str" cm="1">
        <f t="array" ref="Q1573">_xlfn.IFS(Table1[[#This Row],[Asset Class]]&lt;&gt;"Local","y",Q$11=$E1573,"y",Table1[[#This Row],[Asset Class]]="Local","")</f>
        <v/>
      </c>
      <c r="R1573" s="99" t="str" cm="1">
        <f t="array" ref="R1573">_xlfn.IFS(Table1[[#This Row],[Asset Class]]&lt;&gt;"Local","y",R$11=$E1573,"y",Table1[[#This Row],[Asset Class]]="Local","")</f>
        <v/>
      </c>
      <c r="S1573" s="358" t="str" cm="1">
        <f t="array" ref="S1573">_xlfn.IFS(Table1[[#This Row],[Asset Class]]&lt;&gt;"Local","y",S$11=$E1573,"y",Table1[[#This Row],[Asset Class]]="Local","")</f>
        <v/>
      </c>
      <c r="U1573" s="109">
        <f>IF(Table1[[#This Row],[Asset Class]]&lt;&gt;"Local",0.25,IF(P1573="y",1,""))</f>
        <v>1</v>
      </c>
      <c r="V1573" s="435" t="str">
        <f>IF(Table1[[#This Row],[Asset Class]]&lt;&gt;"Local",0.25,IF(Q1573="y",1,""))</f>
        <v/>
      </c>
      <c r="W1573" s="435" t="str">
        <f>IF(Table1[[#This Row],[Asset Class]]&lt;&gt;"Local",0.25,IF(R1573="y",1,""))</f>
        <v/>
      </c>
      <c r="X1573" s="435" t="str">
        <f>IF(Table1[[#This Row],[Asset Class]]&lt;&gt;"Local",0.25,IF(S1573="y",1,""))</f>
        <v/>
      </c>
      <c r="Y1573" s="109">
        <f t="shared" si="145"/>
        <v>1</v>
      </c>
      <c r="AA1573" s="274">
        <f t="shared" si="146"/>
        <v>75298</v>
      </c>
      <c r="AB1573" s="275" t="str">
        <f t="shared" si="147"/>
        <v/>
      </c>
      <c r="AC1573" s="275" t="str">
        <f t="shared" si="148"/>
        <v/>
      </c>
      <c r="AD1573" s="275" t="str">
        <f t="shared" si="149"/>
        <v/>
      </c>
      <c r="AE1573" s="276">
        <f t="shared" si="150"/>
        <v>75298</v>
      </c>
    </row>
    <row r="1574" spans="2:31">
      <c r="B1574" s="227" t="s">
        <v>2708</v>
      </c>
      <c r="C1574" s="228" t="s">
        <v>2709</v>
      </c>
      <c r="D1574" s="228" t="s">
        <v>105</v>
      </c>
      <c r="E1574" s="228" t="s">
        <v>106</v>
      </c>
      <c r="F1574" s="258" t="s">
        <v>107</v>
      </c>
      <c r="G1574" s="374">
        <v>0.5</v>
      </c>
      <c r="H1574" s="377">
        <v>121864.96623286796</v>
      </c>
      <c r="I1574" s="382">
        <v>295.91815694928124</v>
      </c>
      <c r="J1574" s="349">
        <f>Table1[[#This Row],[Embellishment Area (m2)]]*Table1[[#This Row],[Construction Unit Rate ($/m)]]*Table1[[#This Row],[Embellishment Area Factor]]</f>
        <v>18031028.102158338</v>
      </c>
      <c r="K1574" s="263">
        <v>0</v>
      </c>
      <c r="L1574" s="354">
        <v>157.26221918381682</v>
      </c>
      <c r="M1574" s="101">
        <f>Table1[[#This Row],[Size of land (m2)]]*Table1[[#This Row],[Land Unit Rate ($/m2)]]</f>
        <v>0</v>
      </c>
      <c r="N1574" s="261">
        <v>2021</v>
      </c>
      <c r="O1574" s="219">
        <f>ROUND(IF(Table1[[#This Row],[Valuation Year]]=2016,(Table1[[#This Row],[Total Construction Cost ($)]]+Table1[[#This Row],[Land Value]])*('General Input Sheet'!$G$38/'General Input Sheet'!$G$43),Table1[[#This Row],[Total Construction Cost ($)]]+Table1[[#This Row],[Land Value]]),0)</f>
        <v>18031028</v>
      </c>
      <c r="P1574" s="139" t="str" cm="1">
        <f t="array" ref="P1574">_xlfn.IFS(Table1[[#This Row],[Asset Class]]&lt;&gt;"Local","y",P$11=$E1574,"y",Table1[[#This Row],[Asset Class]]="Local","")</f>
        <v>y</v>
      </c>
      <c r="Q1574" s="99" t="str" cm="1">
        <f t="array" ref="Q1574">_xlfn.IFS(Table1[[#This Row],[Asset Class]]&lt;&gt;"Local","y",Q$11=$E1574,"y",Table1[[#This Row],[Asset Class]]="Local","")</f>
        <v>y</v>
      </c>
      <c r="R1574" s="99" t="str" cm="1">
        <f t="array" ref="R1574">_xlfn.IFS(Table1[[#This Row],[Asset Class]]&lt;&gt;"Local","y",R$11=$E1574,"y",Table1[[#This Row],[Asset Class]]="Local","")</f>
        <v>y</v>
      </c>
      <c r="S1574" s="358" t="str" cm="1">
        <f t="array" ref="S1574">_xlfn.IFS(Table1[[#This Row],[Asset Class]]&lt;&gt;"Local","y",S$11=$E1574,"y",Table1[[#This Row],[Asset Class]]="Local","")</f>
        <v>y</v>
      </c>
      <c r="U1574" s="109">
        <f>IF(Table1[[#This Row],[Asset Class]]&lt;&gt;"Local",0.25,IF(P1574="y",1,""))</f>
        <v>0.25</v>
      </c>
      <c r="V1574" s="435">
        <f>IF(Table1[[#This Row],[Asset Class]]&lt;&gt;"Local",0.25,IF(Q1574="y",1,""))</f>
        <v>0.25</v>
      </c>
      <c r="W1574" s="435">
        <f>IF(Table1[[#This Row],[Asset Class]]&lt;&gt;"Local",0.25,IF(R1574="y",1,""))</f>
        <v>0.25</v>
      </c>
      <c r="X1574" s="435">
        <f>IF(Table1[[#This Row],[Asset Class]]&lt;&gt;"Local",0.25,IF(S1574="y",1,""))</f>
        <v>0.25</v>
      </c>
      <c r="Y1574" s="109">
        <f t="shared" si="145"/>
        <v>1</v>
      </c>
      <c r="AA1574" s="274">
        <f t="shared" si="146"/>
        <v>4507757</v>
      </c>
      <c r="AB1574" s="275">
        <f t="shared" si="147"/>
        <v>4507757</v>
      </c>
      <c r="AC1574" s="275">
        <f t="shared" si="148"/>
        <v>4507757</v>
      </c>
      <c r="AD1574" s="275">
        <f t="shared" si="149"/>
        <v>4507757</v>
      </c>
      <c r="AE1574" s="276">
        <f t="shared" si="150"/>
        <v>18031028</v>
      </c>
    </row>
    <row r="1575" spans="2:31">
      <c r="B1575" s="227" t="s">
        <v>2710</v>
      </c>
      <c r="C1575" s="228" t="s">
        <v>2711</v>
      </c>
      <c r="D1575" s="228" t="s">
        <v>110</v>
      </c>
      <c r="E1575" s="228" t="s">
        <v>106</v>
      </c>
      <c r="F1575" s="258" t="s">
        <v>102</v>
      </c>
      <c r="G1575" s="374">
        <v>0.5</v>
      </c>
      <c r="H1575" s="377">
        <v>2660.2781100165394</v>
      </c>
      <c r="I1575" s="382">
        <v>111.62041035606889</v>
      </c>
      <c r="J1575" s="349">
        <f>Table1[[#This Row],[Embellishment Area (m2)]]*Table1[[#This Row],[Construction Unit Rate ($/m)]]*Table1[[#This Row],[Embellishment Area Factor]]</f>
        <v>148470.66715065675</v>
      </c>
      <c r="K1575" s="263">
        <v>0</v>
      </c>
      <c r="L1575" s="354">
        <v>66.125722619436161</v>
      </c>
      <c r="M1575" s="101">
        <f>Table1[[#This Row],[Size of land (m2)]]*Table1[[#This Row],[Land Unit Rate ($/m2)]]</f>
        <v>0</v>
      </c>
      <c r="N1575" s="261">
        <v>2021</v>
      </c>
      <c r="O1575" s="219">
        <f>ROUND(IF(Table1[[#This Row],[Valuation Year]]=2016,(Table1[[#This Row],[Total Construction Cost ($)]]+Table1[[#This Row],[Land Value]])*('General Input Sheet'!$G$38/'General Input Sheet'!$G$43),Table1[[#This Row],[Total Construction Cost ($)]]+Table1[[#This Row],[Land Value]]),0)</f>
        <v>148471</v>
      </c>
      <c r="P1575" s="139" t="str" cm="1">
        <f t="array" ref="P1575">_xlfn.IFS(Table1[[#This Row],[Asset Class]]&lt;&gt;"Local","y",P$11=$E1575,"y",Table1[[#This Row],[Asset Class]]="Local","")</f>
        <v>y</v>
      </c>
      <c r="Q1575" s="99" t="str" cm="1">
        <f t="array" ref="Q1575">_xlfn.IFS(Table1[[#This Row],[Asset Class]]&lt;&gt;"Local","y",Q$11=$E1575,"y",Table1[[#This Row],[Asset Class]]="Local","")</f>
        <v/>
      </c>
      <c r="R1575" s="99" t="str" cm="1">
        <f t="array" ref="R1575">_xlfn.IFS(Table1[[#This Row],[Asset Class]]&lt;&gt;"Local","y",R$11=$E1575,"y",Table1[[#This Row],[Asset Class]]="Local","")</f>
        <v/>
      </c>
      <c r="S1575" s="358" t="str" cm="1">
        <f t="array" ref="S1575">_xlfn.IFS(Table1[[#This Row],[Asset Class]]&lt;&gt;"Local","y",S$11=$E1575,"y",Table1[[#This Row],[Asset Class]]="Local","")</f>
        <v/>
      </c>
      <c r="U1575" s="109">
        <f>IF(Table1[[#This Row],[Asset Class]]&lt;&gt;"Local",0.25,IF(P1575="y",1,""))</f>
        <v>1</v>
      </c>
      <c r="V1575" s="435" t="str">
        <f>IF(Table1[[#This Row],[Asset Class]]&lt;&gt;"Local",0.25,IF(Q1575="y",1,""))</f>
        <v/>
      </c>
      <c r="W1575" s="435" t="str">
        <f>IF(Table1[[#This Row],[Asset Class]]&lt;&gt;"Local",0.25,IF(R1575="y",1,""))</f>
        <v/>
      </c>
      <c r="X1575" s="435" t="str">
        <f>IF(Table1[[#This Row],[Asset Class]]&lt;&gt;"Local",0.25,IF(S1575="y",1,""))</f>
        <v/>
      </c>
      <c r="Y1575" s="109">
        <f t="shared" si="145"/>
        <v>1</v>
      </c>
      <c r="AA1575" s="274">
        <f t="shared" si="146"/>
        <v>148471</v>
      </c>
      <c r="AB1575" s="275" t="str">
        <f t="shared" si="147"/>
        <v/>
      </c>
      <c r="AC1575" s="275" t="str">
        <f t="shared" si="148"/>
        <v/>
      </c>
      <c r="AD1575" s="275" t="str">
        <f t="shared" si="149"/>
        <v/>
      </c>
      <c r="AE1575" s="276">
        <f t="shared" si="150"/>
        <v>148471</v>
      </c>
    </row>
    <row r="1576" spans="2:31">
      <c r="B1576" s="227" t="s">
        <v>2712</v>
      </c>
      <c r="C1576" s="228" t="s">
        <v>2713</v>
      </c>
      <c r="D1576" s="228" t="s">
        <v>110</v>
      </c>
      <c r="E1576" s="228" t="s">
        <v>101</v>
      </c>
      <c r="F1576" s="258" t="s">
        <v>107</v>
      </c>
      <c r="G1576" s="374">
        <v>0.5</v>
      </c>
      <c r="H1576" s="377">
        <v>1445.6619408568386</v>
      </c>
      <c r="I1576" s="382">
        <v>143.96305955739601</v>
      </c>
      <c r="J1576" s="349">
        <f>Table1[[#This Row],[Embellishment Area (m2)]]*Table1[[#This Row],[Construction Unit Rate ($/m)]]*Table1[[#This Row],[Embellishment Area Factor]]</f>
        <v>104060.95804571688</v>
      </c>
      <c r="K1576" s="263">
        <v>0</v>
      </c>
      <c r="L1576" s="354">
        <v>39.027494808321961</v>
      </c>
      <c r="M1576" s="101">
        <f>Table1[[#This Row],[Size of land (m2)]]*Table1[[#This Row],[Land Unit Rate ($/m2)]]</f>
        <v>0</v>
      </c>
      <c r="N1576" s="261">
        <v>2021</v>
      </c>
      <c r="O1576" s="219">
        <f>ROUND(IF(Table1[[#This Row],[Valuation Year]]=2016,(Table1[[#This Row],[Total Construction Cost ($)]]+Table1[[#This Row],[Land Value]])*('General Input Sheet'!$G$38/'General Input Sheet'!$G$43),Table1[[#This Row],[Total Construction Cost ($)]]+Table1[[#This Row],[Land Value]]),0)</f>
        <v>104061</v>
      </c>
      <c r="P1576" s="139" t="str" cm="1">
        <f t="array" ref="P1576">_xlfn.IFS(Table1[[#This Row],[Asset Class]]&lt;&gt;"Local","y",P$11=$E1576,"y",Table1[[#This Row],[Asset Class]]="Local","")</f>
        <v/>
      </c>
      <c r="Q1576" s="99" t="str" cm="1">
        <f t="array" ref="Q1576">_xlfn.IFS(Table1[[#This Row],[Asset Class]]&lt;&gt;"Local","y",Q$11=$E1576,"y",Table1[[#This Row],[Asset Class]]="Local","")</f>
        <v/>
      </c>
      <c r="R1576" s="99" t="str" cm="1">
        <f t="array" ref="R1576">_xlfn.IFS(Table1[[#This Row],[Asset Class]]&lt;&gt;"Local","y",R$11=$E1576,"y",Table1[[#This Row],[Asset Class]]="Local","")</f>
        <v>y</v>
      </c>
      <c r="S1576" s="358" t="str" cm="1">
        <f t="array" ref="S1576">_xlfn.IFS(Table1[[#This Row],[Asset Class]]&lt;&gt;"Local","y",S$11=$E1576,"y",Table1[[#This Row],[Asset Class]]="Local","")</f>
        <v/>
      </c>
      <c r="U1576" s="109" t="str">
        <f>IF(Table1[[#This Row],[Asset Class]]&lt;&gt;"Local",0.25,IF(P1576="y",1,""))</f>
        <v/>
      </c>
      <c r="V1576" s="435" t="str">
        <f>IF(Table1[[#This Row],[Asset Class]]&lt;&gt;"Local",0.25,IF(Q1576="y",1,""))</f>
        <v/>
      </c>
      <c r="W1576" s="435">
        <f>IF(Table1[[#This Row],[Asset Class]]&lt;&gt;"Local",0.25,IF(R1576="y",1,""))</f>
        <v>1</v>
      </c>
      <c r="X1576" s="435" t="str">
        <f>IF(Table1[[#This Row],[Asset Class]]&lt;&gt;"Local",0.25,IF(S1576="y",1,""))</f>
        <v/>
      </c>
      <c r="Y1576" s="109">
        <f t="shared" si="145"/>
        <v>1</v>
      </c>
      <c r="AA1576" s="274" t="str">
        <f t="shared" si="146"/>
        <v/>
      </c>
      <c r="AB1576" s="275" t="str">
        <f t="shared" si="147"/>
        <v/>
      </c>
      <c r="AC1576" s="275">
        <f t="shared" si="148"/>
        <v>104061</v>
      </c>
      <c r="AD1576" s="275" t="str">
        <f t="shared" si="149"/>
        <v/>
      </c>
      <c r="AE1576" s="276">
        <f t="shared" si="150"/>
        <v>104061</v>
      </c>
    </row>
    <row r="1577" spans="2:31">
      <c r="B1577" s="227" t="s">
        <v>2712</v>
      </c>
      <c r="C1577" s="228" t="s">
        <v>2714</v>
      </c>
      <c r="D1577" s="228" t="s">
        <v>110</v>
      </c>
      <c r="E1577" s="228" t="s">
        <v>101</v>
      </c>
      <c r="F1577" s="258" t="s">
        <v>107</v>
      </c>
      <c r="G1577" s="374">
        <v>0.5</v>
      </c>
      <c r="H1577" s="377">
        <v>1914.5732479921351</v>
      </c>
      <c r="I1577" s="382">
        <v>143.96305955739601</v>
      </c>
      <c r="J1577" s="349">
        <f>Table1[[#This Row],[Embellishment Area (m2)]]*Table1[[#This Row],[Construction Unit Rate ($/m)]]*Table1[[#This Row],[Embellishment Area Factor]]</f>
        <v>137813.91126384443</v>
      </c>
      <c r="K1577" s="263">
        <v>0</v>
      </c>
      <c r="L1577" s="354">
        <v>39.027494808321961</v>
      </c>
      <c r="M1577" s="101">
        <f>Table1[[#This Row],[Size of land (m2)]]*Table1[[#This Row],[Land Unit Rate ($/m2)]]</f>
        <v>0</v>
      </c>
      <c r="N1577" s="261">
        <v>2021</v>
      </c>
      <c r="O1577" s="219">
        <f>ROUND(IF(Table1[[#This Row],[Valuation Year]]=2016,(Table1[[#This Row],[Total Construction Cost ($)]]+Table1[[#This Row],[Land Value]])*('General Input Sheet'!$G$38/'General Input Sheet'!$G$43),Table1[[#This Row],[Total Construction Cost ($)]]+Table1[[#This Row],[Land Value]]),0)</f>
        <v>137814</v>
      </c>
      <c r="P1577" s="139" t="str" cm="1">
        <f t="array" ref="P1577">_xlfn.IFS(Table1[[#This Row],[Asset Class]]&lt;&gt;"Local","y",P$11=$E1577,"y",Table1[[#This Row],[Asset Class]]="Local","")</f>
        <v/>
      </c>
      <c r="Q1577" s="99" t="str" cm="1">
        <f t="array" ref="Q1577">_xlfn.IFS(Table1[[#This Row],[Asset Class]]&lt;&gt;"Local","y",Q$11=$E1577,"y",Table1[[#This Row],[Asset Class]]="Local","")</f>
        <v/>
      </c>
      <c r="R1577" s="99" t="str" cm="1">
        <f t="array" ref="R1577">_xlfn.IFS(Table1[[#This Row],[Asset Class]]&lt;&gt;"Local","y",R$11=$E1577,"y",Table1[[#This Row],[Asset Class]]="Local","")</f>
        <v>y</v>
      </c>
      <c r="S1577" s="358" t="str" cm="1">
        <f t="array" ref="S1577">_xlfn.IFS(Table1[[#This Row],[Asset Class]]&lt;&gt;"Local","y",S$11=$E1577,"y",Table1[[#This Row],[Asset Class]]="Local","")</f>
        <v/>
      </c>
      <c r="U1577" s="109" t="str">
        <f>IF(Table1[[#This Row],[Asset Class]]&lt;&gt;"Local",0.25,IF(P1577="y",1,""))</f>
        <v/>
      </c>
      <c r="V1577" s="435" t="str">
        <f>IF(Table1[[#This Row],[Asset Class]]&lt;&gt;"Local",0.25,IF(Q1577="y",1,""))</f>
        <v/>
      </c>
      <c r="W1577" s="435">
        <f>IF(Table1[[#This Row],[Asset Class]]&lt;&gt;"Local",0.25,IF(R1577="y",1,""))</f>
        <v>1</v>
      </c>
      <c r="X1577" s="435" t="str">
        <f>IF(Table1[[#This Row],[Asset Class]]&lt;&gt;"Local",0.25,IF(S1577="y",1,""))</f>
        <v/>
      </c>
      <c r="Y1577" s="109">
        <f t="shared" si="145"/>
        <v>1</v>
      </c>
      <c r="AA1577" s="274" t="str">
        <f t="shared" si="146"/>
        <v/>
      </c>
      <c r="AB1577" s="275" t="str">
        <f t="shared" si="147"/>
        <v/>
      </c>
      <c r="AC1577" s="275">
        <f t="shared" si="148"/>
        <v>137814</v>
      </c>
      <c r="AD1577" s="275" t="str">
        <f t="shared" si="149"/>
        <v/>
      </c>
      <c r="AE1577" s="276">
        <f t="shared" si="150"/>
        <v>137814</v>
      </c>
    </row>
    <row r="1578" spans="2:31">
      <c r="B1578" s="227" t="s">
        <v>2712</v>
      </c>
      <c r="C1578" s="228" t="s">
        <v>2715</v>
      </c>
      <c r="D1578" s="228" t="s">
        <v>110</v>
      </c>
      <c r="E1578" s="228" t="s">
        <v>101</v>
      </c>
      <c r="F1578" s="258" t="s">
        <v>102</v>
      </c>
      <c r="G1578" s="374">
        <v>0.5</v>
      </c>
      <c r="H1578" s="377">
        <v>4280.7859148003308</v>
      </c>
      <c r="I1578" s="382">
        <v>143.96305955739601</v>
      </c>
      <c r="J1578" s="349">
        <f>Table1[[#This Row],[Embellishment Area (m2)]]*Table1[[#This Row],[Construction Unit Rate ($/m)]]*Table1[[#This Row],[Embellishment Area Factor]]</f>
        <v>308137.518802431</v>
      </c>
      <c r="K1578" s="263">
        <v>0</v>
      </c>
      <c r="L1578" s="354">
        <v>39.027494808321961</v>
      </c>
      <c r="M1578" s="101">
        <f>Table1[[#This Row],[Size of land (m2)]]*Table1[[#This Row],[Land Unit Rate ($/m2)]]</f>
        <v>0</v>
      </c>
      <c r="N1578" s="261">
        <v>2021</v>
      </c>
      <c r="O1578" s="219">
        <f>ROUND(IF(Table1[[#This Row],[Valuation Year]]=2016,(Table1[[#This Row],[Total Construction Cost ($)]]+Table1[[#This Row],[Land Value]])*('General Input Sheet'!$G$38/'General Input Sheet'!$G$43),Table1[[#This Row],[Total Construction Cost ($)]]+Table1[[#This Row],[Land Value]]),0)</f>
        <v>308138</v>
      </c>
      <c r="P1578" s="139" t="str" cm="1">
        <f t="array" ref="P1578">_xlfn.IFS(Table1[[#This Row],[Asset Class]]&lt;&gt;"Local","y",P$11=$E1578,"y",Table1[[#This Row],[Asset Class]]="Local","")</f>
        <v/>
      </c>
      <c r="Q1578" s="99" t="str" cm="1">
        <f t="array" ref="Q1578">_xlfn.IFS(Table1[[#This Row],[Asset Class]]&lt;&gt;"Local","y",Q$11=$E1578,"y",Table1[[#This Row],[Asset Class]]="Local","")</f>
        <v/>
      </c>
      <c r="R1578" s="99" t="str" cm="1">
        <f t="array" ref="R1578">_xlfn.IFS(Table1[[#This Row],[Asset Class]]&lt;&gt;"Local","y",R$11=$E1578,"y",Table1[[#This Row],[Asset Class]]="Local","")</f>
        <v>y</v>
      </c>
      <c r="S1578" s="358" t="str" cm="1">
        <f t="array" ref="S1578">_xlfn.IFS(Table1[[#This Row],[Asset Class]]&lt;&gt;"Local","y",S$11=$E1578,"y",Table1[[#This Row],[Asset Class]]="Local","")</f>
        <v/>
      </c>
      <c r="U1578" s="109" t="str">
        <f>IF(Table1[[#This Row],[Asset Class]]&lt;&gt;"Local",0.25,IF(P1578="y",1,""))</f>
        <v/>
      </c>
      <c r="V1578" s="435" t="str">
        <f>IF(Table1[[#This Row],[Asset Class]]&lt;&gt;"Local",0.25,IF(Q1578="y",1,""))</f>
        <v/>
      </c>
      <c r="W1578" s="435">
        <f>IF(Table1[[#This Row],[Asset Class]]&lt;&gt;"Local",0.25,IF(R1578="y",1,""))</f>
        <v>1</v>
      </c>
      <c r="X1578" s="435" t="str">
        <f>IF(Table1[[#This Row],[Asset Class]]&lt;&gt;"Local",0.25,IF(S1578="y",1,""))</f>
        <v/>
      </c>
      <c r="Y1578" s="109">
        <f t="shared" si="145"/>
        <v>1</v>
      </c>
      <c r="AA1578" s="274" t="str">
        <f t="shared" si="146"/>
        <v/>
      </c>
      <c r="AB1578" s="275" t="str">
        <f t="shared" si="147"/>
        <v/>
      </c>
      <c r="AC1578" s="275">
        <f t="shared" si="148"/>
        <v>308138</v>
      </c>
      <c r="AD1578" s="275" t="str">
        <f t="shared" si="149"/>
        <v/>
      </c>
      <c r="AE1578" s="276">
        <f t="shared" si="150"/>
        <v>308138</v>
      </c>
    </row>
    <row r="1579" spans="2:31">
      <c r="B1579" s="227" t="s">
        <v>2716</v>
      </c>
      <c r="C1579" s="228" t="s">
        <v>2717</v>
      </c>
      <c r="D1579" s="228" t="s">
        <v>110</v>
      </c>
      <c r="E1579" s="228" t="s">
        <v>106</v>
      </c>
      <c r="F1579" s="258" t="s">
        <v>102</v>
      </c>
      <c r="G1579" s="374">
        <v>0.5</v>
      </c>
      <c r="H1579" s="377">
        <v>2685.5819824159476</v>
      </c>
      <c r="I1579" s="382">
        <v>111.62041035606889</v>
      </c>
      <c r="J1579" s="349">
        <f>Table1[[#This Row],[Embellishment Area (m2)]]*Table1[[#This Row],[Construction Unit Rate ($/m)]]*Table1[[#This Row],[Embellishment Area Factor]]</f>
        <v>149882.88146106651</v>
      </c>
      <c r="K1579" s="263">
        <v>0</v>
      </c>
      <c r="L1579" s="354">
        <v>66.125722619436161</v>
      </c>
      <c r="M1579" s="101">
        <f>Table1[[#This Row],[Size of land (m2)]]*Table1[[#This Row],[Land Unit Rate ($/m2)]]</f>
        <v>0</v>
      </c>
      <c r="N1579" s="261">
        <v>2021</v>
      </c>
      <c r="O1579" s="219">
        <f>ROUND(IF(Table1[[#This Row],[Valuation Year]]=2016,(Table1[[#This Row],[Total Construction Cost ($)]]+Table1[[#This Row],[Land Value]])*('General Input Sheet'!$G$38/'General Input Sheet'!$G$43),Table1[[#This Row],[Total Construction Cost ($)]]+Table1[[#This Row],[Land Value]]),0)</f>
        <v>149883</v>
      </c>
      <c r="P1579" s="139" t="str" cm="1">
        <f t="array" ref="P1579">_xlfn.IFS(Table1[[#This Row],[Asset Class]]&lt;&gt;"Local","y",P$11=$E1579,"y",Table1[[#This Row],[Asset Class]]="Local","")</f>
        <v>y</v>
      </c>
      <c r="Q1579" s="99" t="str" cm="1">
        <f t="array" ref="Q1579">_xlfn.IFS(Table1[[#This Row],[Asset Class]]&lt;&gt;"Local","y",Q$11=$E1579,"y",Table1[[#This Row],[Asset Class]]="Local","")</f>
        <v/>
      </c>
      <c r="R1579" s="99" t="str" cm="1">
        <f t="array" ref="R1579">_xlfn.IFS(Table1[[#This Row],[Asset Class]]&lt;&gt;"Local","y",R$11=$E1579,"y",Table1[[#This Row],[Asset Class]]="Local","")</f>
        <v/>
      </c>
      <c r="S1579" s="358" t="str" cm="1">
        <f t="array" ref="S1579">_xlfn.IFS(Table1[[#This Row],[Asset Class]]&lt;&gt;"Local","y",S$11=$E1579,"y",Table1[[#This Row],[Asset Class]]="Local","")</f>
        <v/>
      </c>
      <c r="U1579" s="109">
        <f>IF(Table1[[#This Row],[Asset Class]]&lt;&gt;"Local",0.25,IF(P1579="y",1,""))</f>
        <v>1</v>
      </c>
      <c r="V1579" s="435" t="str">
        <f>IF(Table1[[#This Row],[Asset Class]]&lt;&gt;"Local",0.25,IF(Q1579="y",1,""))</f>
        <v/>
      </c>
      <c r="W1579" s="435" t="str">
        <f>IF(Table1[[#This Row],[Asset Class]]&lt;&gt;"Local",0.25,IF(R1579="y",1,""))</f>
        <v/>
      </c>
      <c r="X1579" s="435" t="str">
        <f>IF(Table1[[#This Row],[Asset Class]]&lt;&gt;"Local",0.25,IF(S1579="y",1,""))</f>
        <v/>
      </c>
      <c r="Y1579" s="109">
        <f t="shared" si="145"/>
        <v>1</v>
      </c>
      <c r="AA1579" s="274">
        <f t="shared" si="146"/>
        <v>149883</v>
      </c>
      <c r="AB1579" s="275" t="str">
        <f t="shared" si="147"/>
        <v/>
      </c>
      <c r="AC1579" s="275" t="str">
        <f t="shared" si="148"/>
        <v/>
      </c>
      <c r="AD1579" s="275" t="str">
        <f t="shared" si="149"/>
        <v/>
      </c>
      <c r="AE1579" s="276">
        <f t="shared" si="150"/>
        <v>149883</v>
      </c>
    </row>
    <row r="1580" spans="2:31">
      <c r="B1580" s="227" t="s">
        <v>2718</v>
      </c>
      <c r="C1580" s="228" t="s">
        <v>2719</v>
      </c>
      <c r="D1580" s="228" t="s">
        <v>110</v>
      </c>
      <c r="E1580" s="228" t="s">
        <v>101</v>
      </c>
      <c r="F1580" s="258" t="s">
        <v>107</v>
      </c>
      <c r="G1580" s="374">
        <v>0.5</v>
      </c>
      <c r="H1580" s="377">
        <v>4163.1995094905342</v>
      </c>
      <c r="I1580" s="382">
        <v>143.96305955739601</v>
      </c>
      <c r="J1580" s="349">
        <f>Table1[[#This Row],[Embellishment Area (m2)]]*Table1[[#This Row],[Construction Unit Rate ($/m)]]*Table1[[#This Row],[Embellishment Area Factor]]</f>
        <v>299673.46946705383</v>
      </c>
      <c r="K1580" s="263">
        <v>0</v>
      </c>
      <c r="L1580" s="354">
        <v>39.027494808321961</v>
      </c>
      <c r="M1580" s="101">
        <f>Table1[[#This Row],[Size of land (m2)]]*Table1[[#This Row],[Land Unit Rate ($/m2)]]</f>
        <v>0</v>
      </c>
      <c r="N1580" s="261">
        <v>2021</v>
      </c>
      <c r="O1580" s="219">
        <f>ROUND(IF(Table1[[#This Row],[Valuation Year]]=2016,(Table1[[#This Row],[Total Construction Cost ($)]]+Table1[[#This Row],[Land Value]])*('General Input Sheet'!$G$38/'General Input Sheet'!$G$43),Table1[[#This Row],[Total Construction Cost ($)]]+Table1[[#This Row],[Land Value]]),0)</f>
        <v>299673</v>
      </c>
      <c r="P1580" s="139" t="str" cm="1">
        <f t="array" ref="P1580">_xlfn.IFS(Table1[[#This Row],[Asset Class]]&lt;&gt;"Local","y",P$11=$E1580,"y",Table1[[#This Row],[Asset Class]]="Local","")</f>
        <v/>
      </c>
      <c r="Q1580" s="99" t="str" cm="1">
        <f t="array" ref="Q1580">_xlfn.IFS(Table1[[#This Row],[Asset Class]]&lt;&gt;"Local","y",Q$11=$E1580,"y",Table1[[#This Row],[Asset Class]]="Local","")</f>
        <v/>
      </c>
      <c r="R1580" s="99" t="str" cm="1">
        <f t="array" ref="R1580">_xlfn.IFS(Table1[[#This Row],[Asset Class]]&lt;&gt;"Local","y",R$11=$E1580,"y",Table1[[#This Row],[Asset Class]]="Local","")</f>
        <v>y</v>
      </c>
      <c r="S1580" s="358" t="str" cm="1">
        <f t="array" ref="S1580">_xlfn.IFS(Table1[[#This Row],[Asset Class]]&lt;&gt;"Local","y",S$11=$E1580,"y",Table1[[#This Row],[Asset Class]]="Local","")</f>
        <v/>
      </c>
      <c r="U1580" s="109" t="str">
        <f>IF(Table1[[#This Row],[Asset Class]]&lt;&gt;"Local",0.25,IF(P1580="y",1,""))</f>
        <v/>
      </c>
      <c r="V1580" s="435" t="str">
        <f>IF(Table1[[#This Row],[Asset Class]]&lt;&gt;"Local",0.25,IF(Q1580="y",1,""))</f>
        <v/>
      </c>
      <c r="W1580" s="435">
        <f>IF(Table1[[#This Row],[Asset Class]]&lt;&gt;"Local",0.25,IF(R1580="y",1,""))</f>
        <v>1</v>
      </c>
      <c r="X1580" s="435" t="str">
        <f>IF(Table1[[#This Row],[Asset Class]]&lt;&gt;"Local",0.25,IF(S1580="y",1,""))</f>
        <v/>
      </c>
      <c r="Y1580" s="109">
        <f t="shared" si="145"/>
        <v>1</v>
      </c>
      <c r="AA1580" s="274" t="str">
        <f t="shared" si="146"/>
        <v/>
      </c>
      <c r="AB1580" s="275" t="str">
        <f t="shared" si="147"/>
        <v/>
      </c>
      <c r="AC1580" s="275">
        <f t="shared" si="148"/>
        <v>299673</v>
      </c>
      <c r="AD1580" s="275" t="str">
        <f t="shared" si="149"/>
        <v/>
      </c>
      <c r="AE1580" s="276">
        <f t="shared" si="150"/>
        <v>299673</v>
      </c>
    </row>
    <row r="1581" spans="2:31">
      <c r="B1581" s="227" t="s">
        <v>2720</v>
      </c>
      <c r="C1581" s="228" t="s">
        <v>2721</v>
      </c>
      <c r="D1581" s="228" t="s">
        <v>110</v>
      </c>
      <c r="E1581" s="228" t="s">
        <v>101</v>
      </c>
      <c r="F1581" s="258" t="s">
        <v>107</v>
      </c>
      <c r="G1581" s="374">
        <v>0.5</v>
      </c>
      <c r="H1581" s="377">
        <v>4390.6630904704989</v>
      </c>
      <c r="I1581" s="382">
        <v>143.96305955739601</v>
      </c>
      <c r="J1581" s="349">
        <f>Table1[[#This Row],[Embellishment Area (m2)]]*Table1[[#This Row],[Construction Unit Rate ($/m)]]*Table1[[#This Row],[Embellishment Area Factor]]</f>
        <v>316046.64599493245</v>
      </c>
      <c r="K1581" s="263">
        <v>0</v>
      </c>
      <c r="L1581" s="354">
        <v>39.027494808321961</v>
      </c>
      <c r="M1581" s="101">
        <f>Table1[[#This Row],[Size of land (m2)]]*Table1[[#This Row],[Land Unit Rate ($/m2)]]</f>
        <v>0</v>
      </c>
      <c r="N1581" s="261">
        <v>2021</v>
      </c>
      <c r="O1581" s="219">
        <f>ROUND(IF(Table1[[#This Row],[Valuation Year]]=2016,(Table1[[#This Row],[Total Construction Cost ($)]]+Table1[[#This Row],[Land Value]])*('General Input Sheet'!$G$38/'General Input Sheet'!$G$43),Table1[[#This Row],[Total Construction Cost ($)]]+Table1[[#This Row],[Land Value]]),0)</f>
        <v>316047</v>
      </c>
      <c r="P1581" s="139" t="str" cm="1">
        <f t="array" ref="P1581">_xlfn.IFS(Table1[[#This Row],[Asset Class]]&lt;&gt;"Local","y",P$11=$E1581,"y",Table1[[#This Row],[Asset Class]]="Local","")</f>
        <v/>
      </c>
      <c r="Q1581" s="99" t="str" cm="1">
        <f t="array" ref="Q1581">_xlfn.IFS(Table1[[#This Row],[Asset Class]]&lt;&gt;"Local","y",Q$11=$E1581,"y",Table1[[#This Row],[Asset Class]]="Local","")</f>
        <v/>
      </c>
      <c r="R1581" s="99" t="str" cm="1">
        <f t="array" ref="R1581">_xlfn.IFS(Table1[[#This Row],[Asset Class]]&lt;&gt;"Local","y",R$11=$E1581,"y",Table1[[#This Row],[Asset Class]]="Local","")</f>
        <v>y</v>
      </c>
      <c r="S1581" s="358" t="str" cm="1">
        <f t="array" ref="S1581">_xlfn.IFS(Table1[[#This Row],[Asset Class]]&lt;&gt;"Local","y",S$11=$E1581,"y",Table1[[#This Row],[Asset Class]]="Local","")</f>
        <v/>
      </c>
      <c r="U1581" s="109" t="str">
        <f>IF(Table1[[#This Row],[Asset Class]]&lt;&gt;"Local",0.25,IF(P1581="y",1,""))</f>
        <v/>
      </c>
      <c r="V1581" s="435" t="str">
        <f>IF(Table1[[#This Row],[Asset Class]]&lt;&gt;"Local",0.25,IF(Q1581="y",1,""))</f>
        <v/>
      </c>
      <c r="W1581" s="435">
        <f>IF(Table1[[#This Row],[Asset Class]]&lt;&gt;"Local",0.25,IF(R1581="y",1,""))</f>
        <v>1</v>
      </c>
      <c r="X1581" s="435" t="str">
        <f>IF(Table1[[#This Row],[Asset Class]]&lt;&gt;"Local",0.25,IF(S1581="y",1,""))</f>
        <v/>
      </c>
      <c r="Y1581" s="109">
        <f t="shared" si="145"/>
        <v>1</v>
      </c>
      <c r="AA1581" s="274" t="str">
        <f t="shared" si="146"/>
        <v/>
      </c>
      <c r="AB1581" s="275" t="str">
        <f t="shared" si="147"/>
        <v/>
      </c>
      <c r="AC1581" s="275">
        <f t="shared" si="148"/>
        <v>316047</v>
      </c>
      <c r="AD1581" s="275" t="str">
        <f t="shared" si="149"/>
        <v/>
      </c>
      <c r="AE1581" s="276">
        <f t="shared" si="150"/>
        <v>316047</v>
      </c>
    </row>
    <row r="1582" spans="2:31">
      <c r="B1582" s="227" t="s">
        <v>2720</v>
      </c>
      <c r="C1582" s="228" t="s">
        <v>2722</v>
      </c>
      <c r="D1582" s="228" t="s">
        <v>110</v>
      </c>
      <c r="E1582" s="228" t="s">
        <v>101</v>
      </c>
      <c r="F1582" s="258" t="s">
        <v>102</v>
      </c>
      <c r="G1582" s="374">
        <v>0.5</v>
      </c>
      <c r="H1582" s="377">
        <v>1357.2973785839749</v>
      </c>
      <c r="I1582" s="382">
        <v>143.96305955739601</v>
      </c>
      <c r="J1582" s="349">
        <f>Table1[[#This Row],[Embellishment Area (m2)]]*Table1[[#This Row],[Construction Unit Rate ($/m)]]*Table1[[#This Row],[Embellishment Area Factor]]</f>
        <v>97700.341675091127</v>
      </c>
      <c r="K1582" s="263">
        <v>0</v>
      </c>
      <c r="L1582" s="354">
        <v>39.027494808321961</v>
      </c>
      <c r="M1582" s="101">
        <f>Table1[[#This Row],[Size of land (m2)]]*Table1[[#This Row],[Land Unit Rate ($/m2)]]</f>
        <v>0</v>
      </c>
      <c r="N1582" s="261">
        <v>2021</v>
      </c>
      <c r="O1582" s="219">
        <f>ROUND(IF(Table1[[#This Row],[Valuation Year]]=2016,(Table1[[#This Row],[Total Construction Cost ($)]]+Table1[[#This Row],[Land Value]])*('General Input Sheet'!$G$38/'General Input Sheet'!$G$43),Table1[[#This Row],[Total Construction Cost ($)]]+Table1[[#This Row],[Land Value]]),0)</f>
        <v>97700</v>
      </c>
      <c r="P1582" s="139" t="str" cm="1">
        <f t="array" ref="P1582">_xlfn.IFS(Table1[[#This Row],[Asset Class]]&lt;&gt;"Local","y",P$11=$E1582,"y",Table1[[#This Row],[Asset Class]]="Local","")</f>
        <v/>
      </c>
      <c r="Q1582" s="99" t="str" cm="1">
        <f t="array" ref="Q1582">_xlfn.IFS(Table1[[#This Row],[Asset Class]]&lt;&gt;"Local","y",Q$11=$E1582,"y",Table1[[#This Row],[Asset Class]]="Local","")</f>
        <v/>
      </c>
      <c r="R1582" s="99" t="str" cm="1">
        <f t="array" ref="R1582">_xlfn.IFS(Table1[[#This Row],[Asset Class]]&lt;&gt;"Local","y",R$11=$E1582,"y",Table1[[#This Row],[Asset Class]]="Local","")</f>
        <v>y</v>
      </c>
      <c r="S1582" s="358" t="str" cm="1">
        <f t="array" ref="S1582">_xlfn.IFS(Table1[[#This Row],[Asset Class]]&lt;&gt;"Local","y",S$11=$E1582,"y",Table1[[#This Row],[Asset Class]]="Local","")</f>
        <v/>
      </c>
      <c r="U1582" s="109" t="str">
        <f>IF(Table1[[#This Row],[Asset Class]]&lt;&gt;"Local",0.25,IF(P1582="y",1,""))</f>
        <v/>
      </c>
      <c r="V1582" s="435" t="str">
        <f>IF(Table1[[#This Row],[Asset Class]]&lt;&gt;"Local",0.25,IF(Q1582="y",1,""))</f>
        <v/>
      </c>
      <c r="W1582" s="435">
        <f>IF(Table1[[#This Row],[Asset Class]]&lt;&gt;"Local",0.25,IF(R1582="y",1,""))</f>
        <v>1</v>
      </c>
      <c r="X1582" s="435" t="str">
        <f>IF(Table1[[#This Row],[Asset Class]]&lt;&gt;"Local",0.25,IF(S1582="y",1,""))</f>
        <v/>
      </c>
      <c r="Y1582" s="109">
        <f t="shared" si="145"/>
        <v>1</v>
      </c>
      <c r="AA1582" s="274" t="str">
        <f t="shared" si="146"/>
        <v/>
      </c>
      <c r="AB1582" s="275" t="str">
        <f t="shared" si="147"/>
        <v/>
      </c>
      <c r="AC1582" s="275">
        <f t="shared" si="148"/>
        <v>97700</v>
      </c>
      <c r="AD1582" s="275" t="str">
        <f t="shared" si="149"/>
        <v/>
      </c>
      <c r="AE1582" s="276">
        <f t="shared" si="150"/>
        <v>97700</v>
      </c>
    </row>
    <row r="1583" spans="2:31">
      <c r="B1583" s="227" t="s">
        <v>2720</v>
      </c>
      <c r="C1583" s="228" t="s">
        <v>2723</v>
      </c>
      <c r="D1583" s="228" t="s">
        <v>110</v>
      </c>
      <c r="E1583" s="228" t="s">
        <v>101</v>
      </c>
      <c r="F1583" s="258" t="s">
        <v>102</v>
      </c>
      <c r="G1583" s="374">
        <v>0.5</v>
      </c>
      <c r="H1583" s="377">
        <v>4880.5013317205039</v>
      </c>
      <c r="I1583" s="382">
        <v>143.96305955739601</v>
      </c>
      <c r="J1583" s="349">
        <f>Table1[[#This Row],[Embellishment Area (m2)]]*Table1[[#This Row],[Construction Unit Rate ($/m)]]*Table1[[#This Row],[Embellishment Area Factor]]</f>
        <v>351305.9519442147</v>
      </c>
      <c r="K1583" s="263">
        <v>0</v>
      </c>
      <c r="L1583" s="354">
        <v>39.027494808321961</v>
      </c>
      <c r="M1583" s="101">
        <f>Table1[[#This Row],[Size of land (m2)]]*Table1[[#This Row],[Land Unit Rate ($/m2)]]</f>
        <v>0</v>
      </c>
      <c r="N1583" s="261">
        <v>2021</v>
      </c>
      <c r="O1583" s="219">
        <f>ROUND(IF(Table1[[#This Row],[Valuation Year]]=2016,(Table1[[#This Row],[Total Construction Cost ($)]]+Table1[[#This Row],[Land Value]])*('General Input Sheet'!$G$38/'General Input Sheet'!$G$43),Table1[[#This Row],[Total Construction Cost ($)]]+Table1[[#This Row],[Land Value]]),0)</f>
        <v>351306</v>
      </c>
      <c r="P1583" s="139" t="str" cm="1">
        <f t="array" ref="P1583">_xlfn.IFS(Table1[[#This Row],[Asset Class]]&lt;&gt;"Local","y",P$11=$E1583,"y",Table1[[#This Row],[Asset Class]]="Local","")</f>
        <v/>
      </c>
      <c r="Q1583" s="99" t="str" cm="1">
        <f t="array" ref="Q1583">_xlfn.IFS(Table1[[#This Row],[Asset Class]]&lt;&gt;"Local","y",Q$11=$E1583,"y",Table1[[#This Row],[Asset Class]]="Local","")</f>
        <v/>
      </c>
      <c r="R1583" s="99" t="str" cm="1">
        <f t="array" ref="R1583">_xlfn.IFS(Table1[[#This Row],[Asset Class]]&lt;&gt;"Local","y",R$11=$E1583,"y",Table1[[#This Row],[Asset Class]]="Local","")</f>
        <v>y</v>
      </c>
      <c r="S1583" s="358" t="str" cm="1">
        <f t="array" ref="S1583">_xlfn.IFS(Table1[[#This Row],[Asset Class]]&lt;&gt;"Local","y",S$11=$E1583,"y",Table1[[#This Row],[Asset Class]]="Local","")</f>
        <v/>
      </c>
      <c r="U1583" s="109" t="str">
        <f>IF(Table1[[#This Row],[Asset Class]]&lt;&gt;"Local",0.25,IF(P1583="y",1,""))</f>
        <v/>
      </c>
      <c r="V1583" s="435" t="str">
        <f>IF(Table1[[#This Row],[Asset Class]]&lt;&gt;"Local",0.25,IF(Q1583="y",1,""))</f>
        <v/>
      </c>
      <c r="W1583" s="435">
        <f>IF(Table1[[#This Row],[Asset Class]]&lt;&gt;"Local",0.25,IF(R1583="y",1,""))</f>
        <v>1</v>
      </c>
      <c r="X1583" s="435" t="str">
        <f>IF(Table1[[#This Row],[Asset Class]]&lt;&gt;"Local",0.25,IF(S1583="y",1,""))</f>
        <v/>
      </c>
      <c r="Y1583" s="109">
        <f t="shared" si="145"/>
        <v>1</v>
      </c>
      <c r="AA1583" s="274" t="str">
        <f t="shared" si="146"/>
        <v/>
      </c>
      <c r="AB1583" s="275" t="str">
        <f t="shared" si="147"/>
        <v/>
      </c>
      <c r="AC1583" s="275">
        <f t="shared" si="148"/>
        <v>351306</v>
      </c>
      <c r="AD1583" s="275" t="str">
        <f t="shared" si="149"/>
        <v/>
      </c>
      <c r="AE1583" s="276">
        <f t="shared" si="150"/>
        <v>351306</v>
      </c>
    </row>
    <row r="1584" spans="2:31">
      <c r="B1584" s="227" t="s">
        <v>2724</v>
      </c>
      <c r="C1584" s="228" t="s">
        <v>2725</v>
      </c>
      <c r="D1584" s="228" t="s">
        <v>110</v>
      </c>
      <c r="E1584" s="228" t="s">
        <v>106</v>
      </c>
      <c r="F1584" s="258" t="s">
        <v>102</v>
      </c>
      <c r="G1584" s="374">
        <v>0.5</v>
      </c>
      <c r="H1584" s="377">
        <v>894.92157303897</v>
      </c>
      <c r="I1584" s="382">
        <v>111.62041035606889</v>
      </c>
      <c r="J1584" s="349">
        <f>Table1[[#This Row],[Embellishment Area (m2)]]*Table1[[#This Row],[Construction Unit Rate ($/m)]]*Table1[[#This Row],[Embellishment Area Factor]]</f>
        <v>49945.75660955425</v>
      </c>
      <c r="K1584" s="263">
        <v>1789.84314607794</v>
      </c>
      <c r="L1584" s="354">
        <v>66.125722619436161</v>
      </c>
      <c r="M1584" s="101">
        <f>Table1[[#This Row],[Size of land (m2)]]*Table1[[#This Row],[Land Unit Rate ($/m2)]]</f>
        <v>118354.67140984882</v>
      </c>
      <c r="N1584" s="261">
        <v>2021</v>
      </c>
      <c r="O1584" s="219">
        <f>ROUND(IF(Table1[[#This Row],[Valuation Year]]=2016,(Table1[[#This Row],[Total Construction Cost ($)]]+Table1[[#This Row],[Land Value]])*('General Input Sheet'!$G$38/'General Input Sheet'!$G$43),Table1[[#This Row],[Total Construction Cost ($)]]+Table1[[#This Row],[Land Value]]),0)</f>
        <v>168300</v>
      </c>
      <c r="P1584" s="139" t="str" cm="1">
        <f t="array" ref="P1584">_xlfn.IFS(Table1[[#This Row],[Asset Class]]&lt;&gt;"Local","y",P$11=$E1584,"y",Table1[[#This Row],[Asset Class]]="Local","")</f>
        <v>y</v>
      </c>
      <c r="Q1584" s="99" t="str" cm="1">
        <f t="array" ref="Q1584">_xlfn.IFS(Table1[[#This Row],[Asset Class]]&lt;&gt;"Local","y",Q$11=$E1584,"y",Table1[[#This Row],[Asset Class]]="Local","")</f>
        <v/>
      </c>
      <c r="R1584" s="99" t="str" cm="1">
        <f t="array" ref="R1584">_xlfn.IFS(Table1[[#This Row],[Asset Class]]&lt;&gt;"Local","y",R$11=$E1584,"y",Table1[[#This Row],[Asset Class]]="Local","")</f>
        <v/>
      </c>
      <c r="S1584" s="358" t="str" cm="1">
        <f t="array" ref="S1584">_xlfn.IFS(Table1[[#This Row],[Asset Class]]&lt;&gt;"Local","y",S$11=$E1584,"y",Table1[[#This Row],[Asset Class]]="Local","")</f>
        <v/>
      </c>
      <c r="U1584" s="109">
        <f>IF(Table1[[#This Row],[Asset Class]]&lt;&gt;"Local",0.25,IF(P1584="y",1,""))</f>
        <v>1</v>
      </c>
      <c r="V1584" s="435" t="str">
        <f>IF(Table1[[#This Row],[Asset Class]]&lt;&gt;"Local",0.25,IF(Q1584="y",1,""))</f>
        <v/>
      </c>
      <c r="W1584" s="435" t="str">
        <f>IF(Table1[[#This Row],[Asset Class]]&lt;&gt;"Local",0.25,IF(R1584="y",1,""))</f>
        <v/>
      </c>
      <c r="X1584" s="435" t="str">
        <f>IF(Table1[[#This Row],[Asset Class]]&lt;&gt;"Local",0.25,IF(S1584="y",1,""))</f>
        <v/>
      </c>
      <c r="Y1584" s="109">
        <f t="shared" si="145"/>
        <v>1</v>
      </c>
      <c r="AA1584" s="274">
        <f t="shared" si="146"/>
        <v>168300</v>
      </c>
      <c r="AB1584" s="275" t="str">
        <f t="shared" si="147"/>
        <v/>
      </c>
      <c r="AC1584" s="275" t="str">
        <f t="shared" si="148"/>
        <v/>
      </c>
      <c r="AD1584" s="275" t="str">
        <f t="shared" si="149"/>
        <v/>
      </c>
      <c r="AE1584" s="276">
        <f t="shared" si="150"/>
        <v>168300</v>
      </c>
    </row>
    <row r="1585" spans="2:31">
      <c r="B1585" s="227" t="s">
        <v>2726</v>
      </c>
      <c r="C1585" s="228" t="s">
        <v>2727</v>
      </c>
      <c r="D1585" s="228" t="s">
        <v>110</v>
      </c>
      <c r="E1585" s="228" t="s">
        <v>106</v>
      </c>
      <c r="F1585" s="258" t="s">
        <v>102</v>
      </c>
      <c r="G1585" s="374">
        <v>0.5</v>
      </c>
      <c r="H1585" s="377">
        <v>1041.0231777204965</v>
      </c>
      <c r="I1585" s="382">
        <v>111.62041035606889</v>
      </c>
      <c r="J1585" s="349">
        <f>Table1[[#This Row],[Embellishment Area (m2)]]*Table1[[#This Row],[Construction Unit Rate ($/m)]]*Table1[[#This Row],[Embellishment Area Factor]]</f>
        <v>58099.717143670328</v>
      </c>
      <c r="K1585" s="263">
        <v>2082.046355440993</v>
      </c>
      <c r="L1585" s="354">
        <v>66.125722619436161</v>
      </c>
      <c r="M1585" s="101">
        <f>Table1[[#This Row],[Size of land (m2)]]*Table1[[#This Row],[Land Unit Rate ($/m2)]]</f>
        <v>137676.81978069909</v>
      </c>
      <c r="N1585" s="261">
        <v>2021</v>
      </c>
      <c r="O1585" s="219">
        <f>ROUND(IF(Table1[[#This Row],[Valuation Year]]=2016,(Table1[[#This Row],[Total Construction Cost ($)]]+Table1[[#This Row],[Land Value]])*('General Input Sheet'!$G$38/'General Input Sheet'!$G$43),Table1[[#This Row],[Total Construction Cost ($)]]+Table1[[#This Row],[Land Value]]),0)</f>
        <v>195777</v>
      </c>
      <c r="P1585" s="139" t="str" cm="1">
        <f t="array" ref="P1585">_xlfn.IFS(Table1[[#This Row],[Asset Class]]&lt;&gt;"Local","y",P$11=$E1585,"y",Table1[[#This Row],[Asset Class]]="Local","")</f>
        <v>y</v>
      </c>
      <c r="Q1585" s="99" t="str" cm="1">
        <f t="array" ref="Q1585">_xlfn.IFS(Table1[[#This Row],[Asset Class]]&lt;&gt;"Local","y",Q$11=$E1585,"y",Table1[[#This Row],[Asset Class]]="Local","")</f>
        <v/>
      </c>
      <c r="R1585" s="99" t="str" cm="1">
        <f t="array" ref="R1585">_xlfn.IFS(Table1[[#This Row],[Asset Class]]&lt;&gt;"Local","y",R$11=$E1585,"y",Table1[[#This Row],[Asset Class]]="Local","")</f>
        <v/>
      </c>
      <c r="S1585" s="358" t="str" cm="1">
        <f t="array" ref="S1585">_xlfn.IFS(Table1[[#This Row],[Asset Class]]&lt;&gt;"Local","y",S$11=$E1585,"y",Table1[[#This Row],[Asset Class]]="Local","")</f>
        <v/>
      </c>
      <c r="U1585" s="109">
        <f>IF(Table1[[#This Row],[Asset Class]]&lt;&gt;"Local",0.25,IF(P1585="y",1,""))</f>
        <v>1</v>
      </c>
      <c r="V1585" s="435" t="str">
        <f>IF(Table1[[#This Row],[Asset Class]]&lt;&gt;"Local",0.25,IF(Q1585="y",1,""))</f>
        <v/>
      </c>
      <c r="W1585" s="435" t="str">
        <f>IF(Table1[[#This Row],[Asset Class]]&lt;&gt;"Local",0.25,IF(R1585="y",1,""))</f>
        <v/>
      </c>
      <c r="X1585" s="435" t="str">
        <f>IF(Table1[[#This Row],[Asset Class]]&lt;&gt;"Local",0.25,IF(S1585="y",1,""))</f>
        <v/>
      </c>
      <c r="Y1585" s="109">
        <f t="shared" si="145"/>
        <v>1</v>
      </c>
      <c r="AA1585" s="274">
        <f t="shared" si="146"/>
        <v>195777</v>
      </c>
      <c r="AB1585" s="275" t="str">
        <f t="shared" si="147"/>
        <v/>
      </c>
      <c r="AC1585" s="275" t="str">
        <f t="shared" si="148"/>
        <v/>
      </c>
      <c r="AD1585" s="275" t="str">
        <f t="shared" si="149"/>
        <v/>
      </c>
      <c r="AE1585" s="276">
        <f t="shared" si="150"/>
        <v>195777</v>
      </c>
    </row>
    <row r="1586" spans="2:31">
      <c r="B1586" s="227" t="s">
        <v>2728</v>
      </c>
      <c r="C1586" s="228" t="s">
        <v>2729</v>
      </c>
      <c r="D1586" s="228" t="s">
        <v>110</v>
      </c>
      <c r="E1586" s="228" t="s">
        <v>101</v>
      </c>
      <c r="F1586" s="258" t="s">
        <v>102</v>
      </c>
      <c r="G1586" s="374">
        <v>0.5</v>
      </c>
      <c r="H1586" s="377">
        <v>3985.0574162506032</v>
      </c>
      <c r="I1586" s="382">
        <v>143.96305955739601</v>
      </c>
      <c r="J1586" s="349">
        <f>Table1[[#This Row],[Embellishment Area (m2)]]*Table1[[#This Row],[Construction Unit Rate ($/m)]]*Table1[[#This Row],[Embellishment Area Factor]]</f>
        <v>286850.52907766413</v>
      </c>
      <c r="K1586" s="263">
        <v>0</v>
      </c>
      <c r="L1586" s="354">
        <v>39.027494808321961</v>
      </c>
      <c r="M1586" s="101">
        <f>Table1[[#This Row],[Size of land (m2)]]*Table1[[#This Row],[Land Unit Rate ($/m2)]]</f>
        <v>0</v>
      </c>
      <c r="N1586" s="261">
        <v>2021</v>
      </c>
      <c r="O1586" s="219">
        <f>ROUND(IF(Table1[[#This Row],[Valuation Year]]=2016,(Table1[[#This Row],[Total Construction Cost ($)]]+Table1[[#This Row],[Land Value]])*('General Input Sheet'!$G$38/'General Input Sheet'!$G$43),Table1[[#This Row],[Total Construction Cost ($)]]+Table1[[#This Row],[Land Value]]),0)</f>
        <v>286851</v>
      </c>
      <c r="P1586" s="139" t="str" cm="1">
        <f t="array" ref="P1586">_xlfn.IFS(Table1[[#This Row],[Asset Class]]&lt;&gt;"Local","y",P$11=$E1586,"y",Table1[[#This Row],[Asset Class]]="Local","")</f>
        <v/>
      </c>
      <c r="Q1586" s="99" t="str" cm="1">
        <f t="array" ref="Q1586">_xlfn.IFS(Table1[[#This Row],[Asset Class]]&lt;&gt;"Local","y",Q$11=$E1586,"y",Table1[[#This Row],[Asset Class]]="Local","")</f>
        <v/>
      </c>
      <c r="R1586" s="99" t="str" cm="1">
        <f t="array" ref="R1586">_xlfn.IFS(Table1[[#This Row],[Asset Class]]&lt;&gt;"Local","y",R$11=$E1586,"y",Table1[[#This Row],[Asset Class]]="Local","")</f>
        <v>y</v>
      </c>
      <c r="S1586" s="358" t="str" cm="1">
        <f t="array" ref="S1586">_xlfn.IFS(Table1[[#This Row],[Asset Class]]&lt;&gt;"Local","y",S$11=$E1586,"y",Table1[[#This Row],[Asset Class]]="Local","")</f>
        <v/>
      </c>
      <c r="U1586" s="109" t="str">
        <f>IF(Table1[[#This Row],[Asset Class]]&lt;&gt;"Local",0.25,IF(P1586="y",1,""))</f>
        <v/>
      </c>
      <c r="V1586" s="435" t="str">
        <f>IF(Table1[[#This Row],[Asset Class]]&lt;&gt;"Local",0.25,IF(Q1586="y",1,""))</f>
        <v/>
      </c>
      <c r="W1586" s="435">
        <f>IF(Table1[[#This Row],[Asset Class]]&lt;&gt;"Local",0.25,IF(R1586="y",1,""))</f>
        <v>1</v>
      </c>
      <c r="X1586" s="435" t="str">
        <f>IF(Table1[[#This Row],[Asset Class]]&lt;&gt;"Local",0.25,IF(S1586="y",1,""))</f>
        <v/>
      </c>
      <c r="Y1586" s="109">
        <f t="shared" si="145"/>
        <v>1</v>
      </c>
      <c r="AA1586" s="274" t="str">
        <f t="shared" si="146"/>
        <v/>
      </c>
      <c r="AB1586" s="275" t="str">
        <f t="shared" si="147"/>
        <v/>
      </c>
      <c r="AC1586" s="275">
        <f t="shared" si="148"/>
        <v>286851</v>
      </c>
      <c r="AD1586" s="275" t="str">
        <f t="shared" si="149"/>
        <v/>
      </c>
      <c r="AE1586" s="276">
        <f t="shared" si="150"/>
        <v>286851</v>
      </c>
    </row>
    <row r="1587" spans="2:31">
      <c r="B1587" s="227" t="s">
        <v>2730</v>
      </c>
      <c r="C1587" s="228" t="s">
        <v>2731</v>
      </c>
      <c r="D1587" s="228" t="s">
        <v>110</v>
      </c>
      <c r="E1587" s="228" t="s">
        <v>106</v>
      </c>
      <c r="F1587" s="258" t="s">
        <v>102</v>
      </c>
      <c r="G1587" s="374">
        <v>0.5</v>
      </c>
      <c r="H1587" s="377">
        <v>4004.0649369900343</v>
      </c>
      <c r="I1587" s="382">
        <v>111.62041035606889</v>
      </c>
      <c r="J1587" s="349">
        <f>Table1[[#This Row],[Embellishment Area (m2)]]*Table1[[#This Row],[Construction Unit Rate ($/m)]]*Table1[[#This Row],[Embellishment Area Factor]]</f>
        <v>223467.68567958736</v>
      </c>
      <c r="K1587" s="263">
        <v>8008.1298739800686</v>
      </c>
      <c r="L1587" s="354">
        <v>66.125722619436161</v>
      </c>
      <c r="M1587" s="101">
        <f>Table1[[#This Row],[Size of land (m2)]]*Table1[[#This Row],[Land Unit Rate ($/m2)]]</f>
        <v>529543.37474722625</v>
      </c>
      <c r="N1587" s="261">
        <v>2021</v>
      </c>
      <c r="O1587" s="219">
        <f>ROUND(IF(Table1[[#This Row],[Valuation Year]]=2016,(Table1[[#This Row],[Total Construction Cost ($)]]+Table1[[#This Row],[Land Value]])*('General Input Sheet'!$G$38/'General Input Sheet'!$G$43),Table1[[#This Row],[Total Construction Cost ($)]]+Table1[[#This Row],[Land Value]]),0)</f>
        <v>753011</v>
      </c>
      <c r="P1587" s="139" t="str" cm="1">
        <f t="array" ref="P1587">_xlfn.IFS(Table1[[#This Row],[Asset Class]]&lt;&gt;"Local","y",P$11=$E1587,"y",Table1[[#This Row],[Asset Class]]="Local","")</f>
        <v>y</v>
      </c>
      <c r="Q1587" s="99" t="str" cm="1">
        <f t="array" ref="Q1587">_xlfn.IFS(Table1[[#This Row],[Asset Class]]&lt;&gt;"Local","y",Q$11=$E1587,"y",Table1[[#This Row],[Asset Class]]="Local","")</f>
        <v/>
      </c>
      <c r="R1587" s="99" t="str" cm="1">
        <f t="array" ref="R1587">_xlfn.IFS(Table1[[#This Row],[Asset Class]]&lt;&gt;"Local","y",R$11=$E1587,"y",Table1[[#This Row],[Asset Class]]="Local","")</f>
        <v/>
      </c>
      <c r="S1587" s="358" t="str" cm="1">
        <f t="array" ref="S1587">_xlfn.IFS(Table1[[#This Row],[Asset Class]]&lt;&gt;"Local","y",S$11=$E1587,"y",Table1[[#This Row],[Asset Class]]="Local","")</f>
        <v/>
      </c>
      <c r="U1587" s="109">
        <f>IF(Table1[[#This Row],[Asset Class]]&lt;&gt;"Local",0.25,IF(P1587="y",1,""))</f>
        <v>1</v>
      </c>
      <c r="V1587" s="435" t="str">
        <f>IF(Table1[[#This Row],[Asset Class]]&lt;&gt;"Local",0.25,IF(Q1587="y",1,""))</f>
        <v/>
      </c>
      <c r="W1587" s="435" t="str">
        <f>IF(Table1[[#This Row],[Asset Class]]&lt;&gt;"Local",0.25,IF(R1587="y",1,""))</f>
        <v/>
      </c>
      <c r="X1587" s="435" t="str">
        <f>IF(Table1[[#This Row],[Asset Class]]&lt;&gt;"Local",0.25,IF(S1587="y",1,""))</f>
        <v/>
      </c>
      <c r="Y1587" s="109">
        <f t="shared" si="145"/>
        <v>1</v>
      </c>
      <c r="AA1587" s="274">
        <f t="shared" si="146"/>
        <v>753011</v>
      </c>
      <c r="AB1587" s="275" t="str">
        <f t="shared" si="147"/>
        <v/>
      </c>
      <c r="AC1587" s="275" t="str">
        <f t="shared" si="148"/>
        <v/>
      </c>
      <c r="AD1587" s="275" t="str">
        <f t="shared" si="149"/>
        <v/>
      </c>
      <c r="AE1587" s="276">
        <f t="shared" si="150"/>
        <v>753011</v>
      </c>
    </row>
    <row r="1588" spans="2:31">
      <c r="B1588" s="227" t="s">
        <v>2732</v>
      </c>
      <c r="C1588" s="228" t="s">
        <v>2733</v>
      </c>
      <c r="D1588" s="228" t="s">
        <v>110</v>
      </c>
      <c r="E1588" s="228" t="s">
        <v>113</v>
      </c>
      <c r="F1588" s="258" t="s">
        <v>102</v>
      </c>
      <c r="G1588" s="374">
        <v>0.5</v>
      </c>
      <c r="H1588" s="377">
        <v>862.61967216652101</v>
      </c>
      <c r="I1588" s="382">
        <v>77.371645491830151</v>
      </c>
      <c r="J1588" s="349">
        <f>Table1[[#This Row],[Embellishment Area (m2)]]*Table1[[#This Row],[Construction Unit Rate ($/m)]]*Table1[[#This Row],[Embellishment Area Factor]]</f>
        <v>33371.151734573403</v>
      </c>
      <c r="K1588" s="263">
        <v>1725.239344333042</v>
      </c>
      <c r="L1588" s="354">
        <v>51.919695325664051</v>
      </c>
      <c r="M1588" s="101">
        <f>Table1[[#This Row],[Size of land (m2)]]*Table1[[#This Row],[Land Unit Rate ($/m2)]]</f>
        <v>89573.901121619958</v>
      </c>
      <c r="N1588" s="261">
        <v>2021</v>
      </c>
      <c r="O1588" s="219">
        <f>ROUND(IF(Table1[[#This Row],[Valuation Year]]=2016,(Table1[[#This Row],[Total Construction Cost ($)]]+Table1[[#This Row],[Land Value]])*('General Input Sheet'!$G$38/'General Input Sheet'!$G$43),Table1[[#This Row],[Total Construction Cost ($)]]+Table1[[#This Row],[Land Value]]),0)</f>
        <v>122945</v>
      </c>
      <c r="P1588" s="139" t="str" cm="1">
        <f t="array" ref="P1588">_xlfn.IFS(Table1[[#This Row],[Asset Class]]&lt;&gt;"Local","y",P$11=$E1588,"y",Table1[[#This Row],[Asset Class]]="Local","")</f>
        <v/>
      </c>
      <c r="Q1588" s="99" t="str" cm="1">
        <f t="array" ref="Q1588">_xlfn.IFS(Table1[[#This Row],[Asset Class]]&lt;&gt;"Local","y",Q$11=$E1588,"y",Table1[[#This Row],[Asset Class]]="Local","")</f>
        <v/>
      </c>
      <c r="R1588" s="99" t="str" cm="1">
        <f t="array" ref="R1588">_xlfn.IFS(Table1[[#This Row],[Asset Class]]&lt;&gt;"Local","y",R$11=$E1588,"y",Table1[[#This Row],[Asset Class]]="Local","")</f>
        <v/>
      </c>
      <c r="S1588" s="358" t="str" cm="1">
        <f t="array" ref="S1588">_xlfn.IFS(Table1[[#This Row],[Asset Class]]&lt;&gt;"Local","y",S$11=$E1588,"y",Table1[[#This Row],[Asset Class]]="Local","")</f>
        <v>y</v>
      </c>
      <c r="U1588" s="109" t="str">
        <f>IF(Table1[[#This Row],[Asset Class]]&lt;&gt;"Local",0.25,IF(P1588="y",1,""))</f>
        <v/>
      </c>
      <c r="V1588" s="435" t="str">
        <f>IF(Table1[[#This Row],[Asset Class]]&lt;&gt;"Local",0.25,IF(Q1588="y",1,""))</f>
        <v/>
      </c>
      <c r="W1588" s="435" t="str">
        <f>IF(Table1[[#This Row],[Asset Class]]&lt;&gt;"Local",0.25,IF(R1588="y",1,""))</f>
        <v/>
      </c>
      <c r="X1588" s="435">
        <f>IF(Table1[[#This Row],[Asset Class]]&lt;&gt;"Local",0.25,IF(S1588="y",1,""))</f>
        <v>1</v>
      </c>
      <c r="Y1588" s="109">
        <f t="shared" si="145"/>
        <v>1</v>
      </c>
      <c r="AA1588" s="274" t="str">
        <f t="shared" si="146"/>
        <v/>
      </c>
      <c r="AB1588" s="275" t="str">
        <f t="shared" si="147"/>
        <v/>
      </c>
      <c r="AC1588" s="275" t="str">
        <f t="shared" si="148"/>
        <v/>
      </c>
      <c r="AD1588" s="275">
        <f t="shared" si="149"/>
        <v>122945</v>
      </c>
      <c r="AE1588" s="276">
        <f t="shared" si="150"/>
        <v>122945</v>
      </c>
    </row>
    <row r="1589" spans="2:31">
      <c r="B1589" s="227" t="s">
        <v>2734</v>
      </c>
      <c r="C1589" s="228" t="s">
        <v>2735</v>
      </c>
      <c r="D1589" s="228" t="s">
        <v>110</v>
      </c>
      <c r="E1589" s="228" t="s">
        <v>113</v>
      </c>
      <c r="F1589" s="258" t="s">
        <v>107</v>
      </c>
      <c r="G1589" s="374">
        <v>0.5</v>
      </c>
      <c r="H1589" s="377">
        <v>1691.6115426942069</v>
      </c>
      <c r="I1589" s="382">
        <v>77.371645491830151</v>
      </c>
      <c r="J1589" s="349">
        <f>Table1[[#This Row],[Embellishment Area (m2)]]*Table1[[#This Row],[Construction Unit Rate ($/m)]]*Table1[[#This Row],[Embellishment Area Factor]]</f>
        <v>65441.384295612042</v>
      </c>
      <c r="K1589" s="263">
        <v>0</v>
      </c>
      <c r="L1589" s="354">
        <v>51.919695325664051</v>
      </c>
      <c r="M1589" s="101">
        <f>Table1[[#This Row],[Size of land (m2)]]*Table1[[#This Row],[Land Unit Rate ($/m2)]]</f>
        <v>0</v>
      </c>
      <c r="N1589" s="261">
        <v>2021</v>
      </c>
      <c r="O1589" s="219">
        <f>ROUND(IF(Table1[[#This Row],[Valuation Year]]=2016,(Table1[[#This Row],[Total Construction Cost ($)]]+Table1[[#This Row],[Land Value]])*('General Input Sheet'!$G$38/'General Input Sheet'!$G$43),Table1[[#This Row],[Total Construction Cost ($)]]+Table1[[#This Row],[Land Value]]),0)</f>
        <v>65441</v>
      </c>
      <c r="P1589" s="139" t="str" cm="1">
        <f t="array" ref="P1589">_xlfn.IFS(Table1[[#This Row],[Asset Class]]&lt;&gt;"Local","y",P$11=$E1589,"y",Table1[[#This Row],[Asset Class]]="Local","")</f>
        <v/>
      </c>
      <c r="Q1589" s="99" t="str" cm="1">
        <f t="array" ref="Q1589">_xlfn.IFS(Table1[[#This Row],[Asset Class]]&lt;&gt;"Local","y",Q$11=$E1589,"y",Table1[[#This Row],[Asset Class]]="Local","")</f>
        <v/>
      </c>
      <c r="R1589" s="99" t="str" cm="1">
        <f t="array" ref="R1589">_xlfn.IFS(Table1[[#This Row],[Asset Class]]&lt;&gt;"Local","y",R$11=$E1589,"y",Table1[[#This Row],[Asset Class]]="Local","")</f>
        <v/>
      </c>
      <c r="S1589" s="358" t="str" cm="1">
        <f t="array" ref="S1589">_xlfn.IFS(Table1[[#This Row],[Asset Class]]&lt;&gt;"Local","y",S$11=$E1589,"y",Table1[[#This Row],[Asset Class]]="Local","")</f>
        <v>y</v>
      </c>
      <c r="U1589" s="109" t="str">
        <f>IF(Table1[[#This Row],[Asset Class]]&lt;&gt;"Local",0.25,IF(P1589="y",1,""))</f>
        <v/>
      </c>
      <c r="V1589" s="435" t="str">
        <f>IF(Table1[[#This Row],[Asset Class]]&lt;&gt;"Local",0.25,IF(Q1589="y",1,""))</f>
        <v/>
      </c>
      <c r="W1589" s="435" t="str">
        <f>IF(Table1[[#This Row],[Asset Class]]&lt;&gt;"Local",0.25,IF(R1589="y",1,""))</f>
        <v/>
      </c>
      <c r="X1589" s="435">
        <f>IF(Table1[[#This Row],[Asset Class]]&lt;&gt;"Local",0.25,IF(S1589="y",1,""))</f>
        <v>1</v>
      </c>
      <c r="Y1589" s="109">
        <f t="shared" si="145"/>
        <v>1</v>
      </c>
      <c r="AA1589" s="274" t="str">
        <f t="shared" si="146"/>
        <v/>
      </c>
      <c r="AB1589" s="275" t="str">
        <f t="shared" si="147"/>
        <v/>
      </c>
      <c r="AC1589" s="275" t="str">
        <f t="shared" si="148"/>
        <v/>
      </c>
      <c r="AD1589" s="275">
        <f t="shared" si="149"/>
        <v>65441</v>
      </c>
      <c r="AE1589" s="276">
        <f t="shared" si="150"/>
        <v>65441</v>
      </c>
    </row>
    <row r="1590" spans="2:31">
      <c r="B1590" s="227" t="s">
        <v>2734</v>
      </c>
      <c r="C1590" s="228" t="s">
        <v>2736</v>
      </c>
      <c r="D1590" s="228" t="s">
        <v>110</v>
      </c>
      <c r="E1590" s="228" t="s">
        <v>113</v>
      </c>
      <c r="F1590" s="258" t="s">
        <v>102</v>
      </c>
      <c r="G1590" s="374">
        <v>0.5</v>
      </c>
      <c r="H1590" s="377">
        <v>1796.8025650629286</v>
      </c>
      <c r="I1590" s="382">
        <v>77.371645491830151</v>
      </c>
      <c r="J1590" s="349">
        <f>Table1[[#This Row],[Embellishment Area (m2)]]*Table1[[#This Row],[Construction Unit Rate ($/m)]]*Table1[[#This Row],[Embellishment Area Factor]]</f>
        <v>69510.785541429999</v>
      </c>
      <c r="K1590" s="263">
        <v>0</v>
      </c>
      <c r="L1590" s="354">
        <v>51.919695325664051</v>
      </c>
      <c r="M1590" s="101">
        <f>Table1[[#This Row],[Size of land (m2)]]*Table1[[#This Row],[Land Unit Rate ($/m2)]]</f>
        <v>0</v>
      </c>
      <c r="N1590" s="261">
        <v>2021</v>
      </c>
      <c r="O1590" s="219">
        <f>ROUND(IF(Table1[[#This Row],[Valuation Year]]=2016,(Table1[[#This Row],[Total Construction Cost ($)]]+Table1[[#This Row],[Land Value]])*('General Input Sheet'!$G$38/'General Input Sheet'!$G$43),Table1[[#This Row],[Total Construction Cost ($)]]+Table1[[#This Row],[Land Value]]),0)</f>
        <v>69511</v>
      </c>
      <c r="P1590" s="139" t="str" cm="1">
        <f t="array" ref="P1590">_xlfn.IFS(Table1[[#This Row],[Asset Class]]&lt;&gt;"Local","y",P$11=$E1590,"y",Table1[[#This Row],[Asset Class]]="Local","")</f>
        <v/>
      </c>
      <c r="Q1590" s="99" t="str" cm="1">
        <f t="array" ref="Q1590">_xlfn.IFS(Table1[[#This Row],[Asset Class]]&lt;&gt;"Local","y",Q$11=$E1590,"y",Table1[[#This Row],[Asset Class]]="Local","")</f>
        <v/>
      </c>
      <c r="R1590" s="99" t="str" cm="1">
        <f t="array" ref="R1590">_xlfn.IFS(Table1[[#This Row],[Asset Class]]&lt;&gt;"Local","y",R$11=$E1590,"y",Table1[[#This Row],[Asset Class]]="Local","")</f>
        <v/>
      </c>
      <c r="S1590" s="358" t="str" cm="1">
        <f t="array" ref="S1590">_xlfn.IFS(Table1[[#This Row],[Asset Class]]&lt;&gt;"Local","y",S$11=$E1590,"y",Table1[[#This Row],[Asset Class]]="Local","")</f>
        <v>y</v>
      </c>
      <c r="U1590" s="109" t="str">
        <f>IF(Table1[[#This Row],[Asset Class]]&lt;&gt;"Local",0.25,IF(P1590="y",1,""))</f>
        <v/>
      </c>
      <c r="V1590" s="435" t="str">
        <f>IF(Table1[[#This Row],[Asset Class]]&lt;&gt;"Local",0.25,IF(Q1590="y",1,""))</f>
        <v/>
      </c>
      <c r="W1590" s="435" t="str">
        <f>IF(Table1[[#This Row],[Asset Class]]&lt;&gt;"Local",0.25,IF(R1590="y",1,""))</f>
        <v/>
      </c>
      <c r="X1590" s="435">
        <f>IF(Table1[[#This Row],[Asset Class]]&lt;&gt;"Local",0.25,IF(S1590="y",1,""))</f>
        <v>1</v>
      </c>
      <c r="Y1590" s="109">
        <f t="shared" si="145"/>
        <v>1</v>
      </c>
      <c r="AA1590" s="274" t="str">
        <f t="shared" si="146"/>
        <v/>
      </c>
      <c r="AB1590" s="275" t="str">
        <f t="shared" si="147"/>
        <v/>
      </c>
      <c r="AC1590" s="275" t="str">
        <f t="shared" si="148"/>
        <v/>
      </c>
      <c r="AD1590" s="275">
        <f t="shared" si="149"/>
        <v>69511</v>
      </c>
      <c r="AE1590" s="276">
        <f t="shared" si="150"/>
        <v>69511</v>
      </c>
    </row>
    <row r="1591" spans="2:31">
      <c r="B1591" s="227" t="s">
        <v>2734</v>
      </c>
      <c r="C1591" s="228" t="s">
        <v>2737</v>
      </c>
      <c r="D1591" s="228" t="s">
        <v>110</v>
      </c>
      <c r="E1591" s="228" t="s">
        <v>113</v>
      </c>
      <c r="F1591" s="258" t="s">
        <v>107</v>
      </c>
      <c r="G1591" s="374">
        <v>0.5</v>
      </c>
      <c r="H1591" s="377">
        <v>6454.9887711951296</v>
      </c>
      <c r="I1591" s="382">
        <v>77.371645491830151</v>
      </c>
      <c r="J1591" s="349">
        <f>Table1[[#This Row],[Embellishment Area (m2)]]*Table1[[#This Row],[Construction Unit Rate ($/m)]]*Table1[[#This Row],[Embellishment Area Factor]]</f>
        <v>249716.55142932694</v>
      </c>
      <c r="K1591" s="263">
        <v>0</v>
      </c>
      <c r="L1591" s="354">
        <v>51.919695325664051</v>
      </c>
      <c r="M1591" s="101">
        <f>Table1[[#This Row],[Size of land (m2)]]*Table1[[#This Row],[Land Unit Rate ($/m2)]]</f>
        <v>0</v>
      </c>
      <c r="N1591" s="261">
        <v>2021</v>
      </c>
      <c r="O1591" s="219">
        <f>ROUND(IF(Table1[[#This Row],[Valuation Year]]=2016,(Table1[[#This Row],[Total Construction Cost ($)]]+Table1[[#This Row],[Land Value]])*('General Input Sheet'!$G$38/'General Input Sheet'!$G$43),Table1[[#This Row],[Total Construction Cost ($)]]+Table1[[#This Row],[Land Value]]),0)</f>
        <v>249717</v>
      </c>
      <c r="P1591" s="139" t="str" cm="1">
        <f t="array" ref="P1591">_xlfn.IFS(Table1[[#This Row],[Asset Class]]&lt;&gt;"Local","y",P$11=$E1591,"y",Table1[[#This Row],[Asset Class]]="Local","")</f>
        <v/>
      </c>
      <c r="Q1591" s="99" t="str" cm="1">
        <f t="array" ref="Q1591">_xlfn.IFS(Table1[[#This Row],[Asset Class]]&lt;&gt;"Local","y",Q$11=$E1591,"y",Table1[[#This Row],[Asset Class]]="Local","")</f>
        <v/>
      </c>
      <c r="R1591" s="99" t="str" cm="1">
        <f t="array" ref="R1591">_xlfn.IFS(Table1[[#This Row],[Asset Class]]&lt;&gt;"Local","y",R$11=$E1591,"y",Table1[[#This Row],[Asset Class]]="Local","")</f>
        <v/>
      </c>
      <c r="S1591" s="358" t="str" cm="1">
        <f t="array" ref="S1591">_xlfn.IFS(Table1[[#This Row],[Asset Class]]&lt;&gt;"Local","y",S$11=$E1591,"y",Table1[[#This Row],[Asset Class]]="Local","")</f>
        <v>y</v>
      </c>
      <c r="U1591" s="109" t="str">
        <f>IF(Table1[[#This Row],[Asset Class]]&lt;&gt;"Local",0.25,IF(P1591="y",1,""))</f>
        <v/>
      </c>
      <c r="V1591" s="435" t="str">
        <f>IF(Table1[[#This Row],[Asset Class]]&lt;&gt;"Local",0.25,IF(Q1591="y",1,""))</f>
        <v/>
      </c>
      <c r="W1591" s="435" t="str">
        <f>IF(Table1[[#This Row],[Asset Class]]&lt;&gt;"Local",0.25,IF(R1591="y",1,""))</f>
        <v/>
      </c>
      <c r="X1591" s="435">
        <f>IF(Table1[[#This Row],[Asset Class]]&lt;&gt;"Local",0.25,IF(S1591="y",1,""))</f>
        <v>1</v>
      </c>
      <c r="Y1591" s="109">
        <f t="shared" si="145"/>
        <v>1</v>
      </c>
      <c r="AA1591" s="274" t="str">
        <f t="shared" si="146"/>
        <v/>
      </c>
      <c r="AB1591" s="275" t="str">
        <f t="shared" si="147"/>
        <v/>
      </c>
      <c r="AC1591" s="275" t="str">
        <f t="shared" si="148"/>
        <v/>
      </c>
      <c r="AD1591" s="275">
        <f t="shared" si="149"/>
        <v>249717</v>
      </c>
      <c r="AE1591" s="276">
        <f t="shared" si="150"/>
        <v>249717</v>
      </c>
    </row>
    <row r="1592" spans="2:31">
      <c r="B1592" s="227" t="s">
        <v>2738</v>
      </c>
      <c r="C1592" s="228" t="s">
        <v>2739</v>
      </c>
      <c r="D1592" s="228" t="s">
        <v>110</v>
      </c>
      <c r="E1592" s="228" t="s">
        <v>101</v>
      </c>
      <c r="F1592" s="258" t="s">
        <v>102</v>
      </c>
      <c r="G1592" s="374">
        <v>0.5</v>
      </c>
      <c r="H1592" s="377">
        <v>8461.1670790780954</v>
      </c>
      <c r="I1592" s="382">
        <v>143.96305955739601</v>
      </c>
      <c r="J1592" s="349">
        <f>Table1[[#This Row],[Embellishment Area (m2)]]*Table1[[#This Row],[Construction Unit Rate ($/m)]]*Table1[[#This Row],[Embellishment Area Factor]]</f>
        <v>609047.7500651991</v>
      </c>
      <c r="K1592" s="263">
        <v>0</v>
      </c>
      <c r="L1592" s="354">
        <v>39.027494808321961</v>
      </c>
      <c r="M1592" s="101">
        <f>Table1[[#This Row],[Size of land (m2)]]*Table1[[#This Row],[Land Unit Rate ($/m2)]]</f>
        <v>0</v>
      </c>
      <c r="N1592" s="261">
        <v>2021</v>
      </c>
      <c r="O1592" s="219">
        <f>ROUND(IF(Table1[[#This Row],[Valuation Year]]=2016,(Table1[[#This Row],[Total Construction Cost ($)]]+Table1[[#This Row],[Land Value]])*('General Input Sheet'!$G$38/'General Input Sheet'!$G$43),Table1[[#This Row],[Total Construction Cost ($)]]+Table1[[#This Row],[Land Value]]),0)</f>
        <v>609048</v>
      </c>
      <c r="P1592" s="139" t="str" cm="1">
        <f t="array" ref="P1592">_xlfn.IFS(Table1[[#This Row],[Asset Class]]&lt;&gt;"Local","y",P$11=$E1592,"y",Table1[[#This Row],[Asset Class]]="Local","")</f>
        <v/>
      </c>
      <c r="Q1592" s="99" t="str" cm="1">
        <f t="array" ref="Q1592">_xlfn.IFS(Table1[[#This Row],[Asset Class]]&lt;&gt;"Local","y",Q$11=$E1592,"y",Table1[[#This Row],[Asset Class]]="Local","")</f>
        <v/>
      </c>
      <c r="R1592" s="99" t="str" cm="1">
        <f t="array" ref="R1592">_xlfn.IFS(Table1[[#This Row],[Asset Class]]&lt;&gt;"Local","y",R$11=$E1592,"y",Table1[[#This Row],[Asset Class]]="Local","")</f>
        <v>y</v>
      </c>
      <c r="S1592" s="358" t="str" cm="1">
        <f t="array" ref="S1592">_xlfn.IFS(Table1[[#This Row],[Asset Class]]&lt;&gt;"Local","y",S$11=$E1592,"y",Table1[[#This Row],[Asset Class]]="Local","")</f>
        <v/>
      </c>
      <c r="U1592" s="109" t="str">
        <f>IF(Table1[[#This Row],[Asset Class]]&lt;&gt;"Local",0.25,IF(P1592="y",1,""))</f>
        <v/>
      </c>
      <c r="V1592" s="435" t="str">
        <f>IF(Table1[[#This Row],[Asset Class]]&lt;&gt;"Local",0.25,IF(Q1592="y",1,""))</f>
        <v/>
      </c>
      <c r="W1592" s="435">
        <f>IF(Table1[[#This Row],[Asset Class]]&lt;&gt;"Local",0.25,IF(R1592="y",1,""))</f>
        <v>1</v>
      </c>
      <c r="X1592" s="435" t="str">
        <f>IF(Table1[[#This Row],[Asset Class]]&lt;&gt;"Local",0.25,IF(S1592="y",1,""))</f>
        <v/>
      </c>
      <c r="Y1592" s="109">
        <f t="shared" si="145"/>
        <v>1</v>
      </c>
      <c r="AA1592" s="274" t="str">
        <f t="shared" si="146"/>
        <v/>
      </c>
      <c r="AB1592" s="275" t="str">
        <f t="shared" si="147"/>
        <v/>
      </c>
      <c r="AC1592" s="275">
        <f t="shared" si="148"/>
        <v>609048</v>
      </c>
      <c r="AD1592" s="275" t="str">
        <f t="shared" si="149"/>
        <v/>
      </c>
      <c r="AE1592" s="276">
        <f t="shared" si="150"/>
        <v>609048</v>
      </c>
    </row>
    <row r="1593" spans="2:31">
      <c r="B1593" s="227" t="s">
        <v>2740</v>
      </c>
      <c r="C1593" s="228" t="s">
        <v>2741</v>
      </c>
      <c r="D1593" s="228" t="s">
        <v>110</v>
      </c>
      <c r="E1593" s="228" t="s">
        <v>106</v>
      </c>
      <c r="F1593" s="258" t="s">
        <v>102</v>
      </c>
      <c r="G1593" s="374">
        <v>0.5</v>
      </c>
      <c r="H1593" s="377">
        <v>2193.8596309672248</v>
      </c>
      <c r="I1593" s="382">
        <v>111.62041035606889</v>
      </c>
      <c r="J1593" s="349">
        <f>Table1[[#This Row],[Embellishment Area (m2)]]*Table1[[#This Row],[Construction Unit Rate ($/m)]]*Table1[[#This Row],[Embellishment Area Factor]]</f>
        <v>122439.75613608774</v>
      </c>
      <c r="K1593" s="263">
        <v>4387.7192619344496</v>
      </c>
      <c r="L1593" s="354">
        <v>66.125722619436161</v>
      </c>
      <c r="M1593" s="101">
        <f>Table1[[#This Row],[Size of land (m2)]]*Table1[[#This Row],[Land Unit Rate ($/m2)]]</f>
        <v>290141.10684663459</v>
      </c>
      <c r="N1593" s="261">
        <v>2021</v>
      </c>
      <c r="O1593" s="219">
        <f>ROUND(IF(Table1[[#This Row],[Valuation Year]]=2016,(Table1[[#This Row],[Total Construction Cost ($)]]+Table1[[#This Row],[Land Value]])*('General Input Sheet'!$G$38/'General Input Sheet'!$G$43),Table1[[#This Row],[Total Construction Cost ($)]]+Table1[[#This Row],[Land Value]]),0)</f>
        <v>412581</v>
      </c>
      <c r="P1593" s="139" t="str" cm="1">
        <f t="array" ref="P1593">_xlfn.IFS(Table1[[#This Row],[Asset Class]]&lt;&gt;"Local","y",P$11=$E1593,"y",Table1[[#This Row],[Asset Class]]="Local","")</f>
        <v>y</v>
      </c>
      <c r="Q1593" s="99" t="str" cm="1">
        <f t="array" ref="Q1593">_xlfn.IFS(Table1[[#This Row],[Asset Class]]&lt;&gt;"Local","y",Q$11=$E1593,"y",Table1[[#This Row],[Asset Class]]="Local","")</f>
        <v/>
      </c>
      <c r="R1593" s="99" t="str" cm="1">
        <f t="array" ref="R1593">_xlfn.IFS(Table1[[#This Row],[Asset Class]]&lt;&gt;"Local","y",R$11=$E1593,"y",Table1[[#This Row],[Asset Class]]="Local","")</f>
        <v/>
      </c>
      <c r="S1593" s="358" t="str" cm="1">
        <f t="array" ref="S1593">_xlfn.IFS(Table1[[#This Row],[Asset Class]]&lt;&gt;"Local","y",S$11=$E1593,"y",Table1[[#This Row],[Asset Class]]="Local","")</f>
        <v/>
      </c>
      <c r="U1593" s="109">
        <f>IF(Table1[[#This Row],[Asset Class]]&lt;&gt;"Local",0.25,IF(P1593="y",1,""))</f>
        <v>1</v>
      </c>
      <c r="V1593" s="435" t="str">
        <f>IF(Table1[[#This Row],[Asset Class]]&lt;&gt;"Local",0.25,IF(Q1593="y",1,""))</f>
        <v/>
      </c>
      <c r="W1593" s="435" t="str">
        <f>IF(Table1[[#This Row],[Asset Class]]&lt;&gt;"Local",0.25,IF(R1593="y",1,""))</f>
        <v/>
      </c>
      <c r="X1593" s="435" t="str">
        <f>IF(Table1[[#This Row],[Asset Class]]&lt;&gt;"Local",0.25,IF(S1593="y",1,""))</f>
        <v/>
      </c>
      <c r="Y1593" s="109">
        <f t="shared" si="145"/>
        <v>1</v>
      </c>
      <c r="AA1593" s="274">
        <f t="shared" si="146"/>
        <v>412581</v>
      </c>
      <c r="AB1593" s="275" t="str">
        <f t="shared" si="147"/>
        <v/>
      </c>
      <c r="AC1593" s="275" t="str">
        <f t="shared" si="148"/>
        <v/>
      </c>
      <c r="AD1593" s="275" t="str">
        <f t="shared" si="149"/>
        <v/>
      </c>
      <c r="AE1593" s="276">
        <f t="shared" si="150"/>
        <v>412581</v>
      </c>
    </row>
    <row r="1594" spans="2:31">
      <c r="B1594" s="227" t="s">
        <v>2740</v>
      </c>
      <c r="C1594" s="228" t="s">
        <v>2742</v>
      </c>
      <c r="D1594" s="228" t="s">
        <v>110</v>
      </c>
      <c r="E1594" s="228" t="s">
        <v>106</v>
      </c>
      <c r="F1594" s="258" t="s">
        <v>102</v>
      </c>
      <c r="G1594" s="374">
        <v>0.5</v>
      </c>
      <c r="H1594" s="377">
        <v>947.18089771878351</v>
      </c>
      <c r="I1594" s="382">
        <v>111.62041035606889</v>
      </c>
      <c r="J1594" s="349">
        <f>Table1[[#This Row],[Embellishment Area (m2)]]*Table1[[#This Row],[Construction Unit Rate ($/m)]]*Table1[[#This Row],[Embellishment Area Factor]]</f>
        <v>52862.360242400166</v>
      </c>
      <c r="K1594" s="263">
        <v>1894.361795437567</v>
      </c>
      <c r="L1594" s="354">
        <v>66.125722619436161</v>
      </c>
      <c r="M1594" s="101">
        <f>Table1[[#This Row],[Size of land (m2)]]*Table1[[#This Row],[Land Unit Rate ($/m2)]]</f>
        <v>125266.04262596162</v>
      </c>
      <c r="N1594" s="261">
        <v>2021</v>
      </c>
      <c r="O1594" s="219">
        <f>ROUND(IF(Table1[[#This Row],[Valuation Year]]=2016,(Table1[[#This Row],[Total Construction Cost ($)]]+Table1[[#This Row],[Land Value]])*('General Input Sheet'!$G$38/'General Input Sheet'!$G$43),Table1[[#This Row],[Total Construction Cost ($)]]+Table1[[#This Row],[Land Value]]),0)</f>
        <v>178128</v>
      </c>
      <c r="P1594" s="139" t="str" cm="1">
        <f t="array" ref="P1594">_xlfn.IFS(Table1[[#This Row],[Asset Class]]&lt;&gt;"Local","y",P$11=$E1594,"y",Table1[[#This Row],[Asset Class]]="Local","")</f>
        <v>y</v>
      </c>
      <c r="Q1594" s="99" t="str" cm="1">
        <f t="array" ref="Q1594">_xlfn.IFS(Table1[[#This Row],[Asset Class]]&lt;&gt;"Local","y",Q$11=$E1594,"y",Table1[[#This Row],[Asset Class]]="Local","")</f>
        <v/>
      </c>
      <c r="R1594" s="99" t="str" cm="1">
        <f t="array" ref="R1594">_xlfn.IFS(Table1[[#This Row],[Asset Class]]&lt;&gt;"Local","y",R$11=$E1594,"y",Table1[[#This Row],[Asset Class]]="Local","")</f>
        <v/>
      </c>
      <c r="S1594" s="358" t="str" cm="1">
        <f t="array" ref="S1594">_xlfn.IFS(Table1[[#This Row],[Asset Class]]&lt;&gt;"Local","y",S$11=$E1594,"y",Table1[[#This Row],[Asset Class]]="Local","")</f>
        <v/>
      </c>
      <c r="U1594" s="109">
        <f>IF(Table1[[#This Row],[Asset Class]]&lt;&gt;"Local",0.25,IF(P1594="y",1,""))</f>
        <v>1</v>
      </c>
      <c r="V1594" s="435" t="str">
        <f>IF(Table1[[#This Row],[Asset Class]]&lt;&gt;"Local",0.25,IF(Q1594="y",1,""))</f>
        <v/>
      </c>
      <c r="W1594" s="435" t="str">
        <f>IF(Table1[[#This Row],[Asset Class]]&lt;&gt;"Local",0.25,IF(R1594="y",1,""))</f>
        <v/>
      </c>
      <c r="X1594" s="435" t="str">
        <f>IF(Table1[[#This Row],[Asset Class]]&lt;&gt;"Local",0.25,IF(S1594="y",1,""))</f>
        <v/>
      </c>
      <c r="Y1594" s="109">
        <f t="shared" si="145"/>
        <v>1</v>
      </c>
      <c r="AA1594" s="274">
        <f t="shared" si="146"/>
        <v>178128</v>
      </c>
      <c r="AB1594" s="275" t="str">
        <f t="shared" si="147"/>
        <v/>
      </c>
      <c r="AC1594" s="275" t="str">
        <f t="shared" si="148"/>
        <v/>
      </c>
      <c r="AD1594" s="275" t="str">
        <f t="shared" si="149"/>
        <v/>
      </c>
      <c r="AE1594" s="276">
        <f t="shared" si="150"/>
        <v>178128</v>
      </c>
    </row>
    <row r="1595" spans="2:31">
      <c r="B1595" s="227" t="s">
        <v>2743</v>
      </c>
      <c r="C1595" s="228" t="s">
        <v>2744</v>
      </c>
      <c r="D1595" s="228" t="s">
        <v>105</v>
      </c>
      <c r="E1595" s="228" t="s">
        <v>142</v>
      </c>
      <c r="F1595" s="258" t="s">
        <v>102</v>
      </c>
      <c r="G1595" s="374">
        <v>0.5</v>
      </c>
      <c r="H1595" s="377">
        <v>18188.114923693229</v>
      </c>
      <c r="I1595" s="382">
        <v>406.79298511948269</v>
      </c>
      <c r="J1595" s="349">
        <f>Table1[[#This Row],[Embellishment Area (m2)]]*Table1[[#This Row],[Construction Unit Rate ($/m)]]*Table1[[#This Row],[Embellishment Area Factor]]</f>
        <v>3699398.7817526902</v>
      </c>
      <c r="K1595" s="263">
        <v>0</v>
      </c>
      <c r="L1595" s="354">
        <v>77.249060510664719</v>
      </c>
      <c r="M1595" s="101">
        <f>Table1[[#This Row],[Size of land (m2)]]*Table1[[#This Row],[Land Unit Rate ($/m2)]]</f>
        <v>0</v>
      </c>
      <c r="N1595" s="261">
        <v>2021</v>
      </c>
      <c r="O1595" s="219">
        <f>ROUND(IF(Table1[[#This Row],[Valuation Year]]=2016,(Table1[[#This Row],[Total Construction Cost ($)]]+Table1[[#This Row],[Land Value]])*('General Input Sheet'!$G$38/'General Input Sheet'!$G$43),Table1[[#This Row],[Total Construction Cost ($)]]+Table1[[#This Row],[Land Value]]),0)</f>
        <v>3699399</v>
      </c>
      <c r="P1595" s="139" t="str" cm="1">
        <f t="array" ref="P1595">_xlfn.IFS(Table1[[#This Row],[Asset Class]]&lt;&gt;"Local","y",P$11=$E1595,"y",Table1[[#This Row],[Asset Class]]="Local","")</f>
        <v>y</v>
      </c>
      <c r="Q1595" s="99" t="str" cm="1">
        <f t="array" ref="Q1595">_xlfn.IFS(Table1[[#This Row],[Asset Class]]&lt;&gt;"Local","y",Q$11=$E1595,"y",Table1[[#This Row],[Asset Class]]="Local","")</f>
        <v>y</v>
      </c>
      <c r="R1595" s="99" t="str" cm="1">
        <f t="array" ref="R1595">_xlfn.IFS(Table1[[#This Row],[Asset Class]]&lt;&gt;"Local","y",R$11=$E1595,"y",Table1[[#This Row],[Asset Class]]="Local","")</f>
        <v>y</v>
      </c>
      <c r="S1595" s="358" t="str" cm="1">
        <f t="array" ref="S1595">_xlfn.IFS(Table1[[#This Row],[Asset Class]]&lt;&gt;"Local","y",S$11=$E1595,"y",Table1[[#This Row],[Asset Class]]="Local","")</f>
        <v>y</v>
      </c>
      <c r="U1595" s="109">
        <f>IF(Table1[[#This Row],[Asset Class]]&lt;&gt;"Local",0.25,IF(P1595="y",1,""))</f>
        <v>0.25</v>
      </c>
      <c r="V1595" s="435">
        <f>IF(Table1[[#This Row],[Asset Class]]&lt;&gt;"Local",0.25,IF(Q1595="y",1,""))</f>
        <v>0.25</v>
      </c>
      <c r="W1595" s="435">
        <f>IF(Table1[[#This Row],[Asset Class]]&lt;&gt;"Local",0.25,IF(R1595="y",1,""))</f>
        <v>0.25</v>
      </c>
      <c r="X1595" s="435">
        <f>IF(Table1[[#This Row],[Asset Class]]&lt;&gt;"Local",0.25,IF(S1595="y",1,""))</f>
        <v>0.25</v>
      </c>
      <c r="Y1595" s="109">
        <f t="shared" si="145"/>
        <v>1</v>
      </c>
      <c r="AA1595" s="274">
        <f t="shared" si="146"/>
        <v>924849.75</v>
      </c>
      <c r="AB1595" s="275">
        <f t="shared" si="147"/>
        <v>924849.75</v>
      </c>
      <c r="AC1595" s="275">
        <f t="shared" si="148"/>
        <v>924849.75</v>
      </c>
      <c r="AD1595" s="275">
        <f t="shared" si="149"/>
        <v>924849.75</v>
      </c>
      <c r="AE1595" s="276">
        <f t="shared" si="150"/>
        <v>3699399</v>
      </c>
    </row>
    <row r="1596" spans="2:31">
      <c r="B1596" s="227" t="s">
        <v>2745</v>
      </c>
      <c r="C1596" s="228" t="s">
        <v>2746</v>
      </c>
      <c r="D1596" s="228" t="s">
        <v>110</v>
      </c>
      <c r="E1596" s="228" t="s">
        <v>113</v>
      </c>
      <c r="F1596" s="258" t="s">
        <v>107</v>
      </c>
      <c r="G1596" s="374">
        <v>0.5</v>
      </c>
      <c r="H1596" s="377">
        <v>4278.6211865817277</v>
      </c>
      <c r="I1596" s="382">
        <v>77.371645491830151</v>
      </c>
      <c r="J1596" s="349">
        <f>Table1[[#This Row],[Embellishment Area (m2)]]*Table1[[#This Row],[Construction Unit Rate ($/m)]]*Table1[[#This Row],[Embellishment Area Factor]]</f>
        <v>165521.98082101755</v>
      </c>
      <c r="K1596" s="263">
        <v>0</v>
      </c>
      <c r="L1596" s="354">
        <v>51.919695325664051</v>
      </c>
      <c r="M1596" s="101">
        <f>Table1[[#This Row],[Size of land (m2)]]*Table1[[#This Row],[Land Unit Rate ($/m2)]]</f>
        <v>0</v>
      </c>
      <c r="N1596" s="261">
        <v>2021</v>
      </c>
      <c r="O1596" s="219">
        <f>ROUND(IF(Table1[[#This Row],[Valuation Year]]=2016,(Table1[[#This Row],[Total Construction Cost ($)]]+Table1[[#This Row],[Land Value]])*('General Input Sheet'!$G$38/'General Input Sheet'!$G$43),Table1[[#This Row],[Total Construction Cost ($)]]+Table1[[#This Row],[Land Value]]),0)</f>
        <v>165522</v>
      </c>
      <c r="P1596" s="139" t="str" cm="1">
        <f t="array" ref="P1596">_xlfn.IFS(Table1[[#This Row],[Asset Class]]&lt;&gt;"Local","y",P$11=$E1596,"y",Table1[[#This Row],[Asset Class]]="Local","")</f>
        <v/>
      </c>
      <c r="Q1596" s="99" t="str" cm="1">
        <f t="array" ref="Q1596">_xlfn.IFS(Table1[[#This Row],[Asset Class]]&lt;&gt;"Local","y",Q$11=$E1596,"y",Table1[[#This Row],[Asset Class]]="Local","")</f>
        <v/>
      </c>
      <c r="R1596" s="99" t="str" cm="1">
        <f t="array" ref="R1596">_xlfn.IFS(Table1[[#This Row],[Asset Class]]&lt;&gt;"Local","y",R$11=$E1596,"y",Table1[[#This Row],[Asset Class]]="Local","")</f>
        <v/>
      </c>
      <c r="S1596" s="358" t="str" cm="1">
        <f t="array" ref="S1596">_xlfn.IFS(Table1[[#This Row],[Asset Class]]&lt;&gt;"Local","y",S$11=$E1596,"y",Table1[[#This Row],[Asset Class]]="Local","")</f>
        <v>y</v>
      </c>
      <c r="U1596" s="109" t="str">
        <f>IF(Table1[[#This Row],[Asset Class]]&lt;&gt;"Local",0.25,IF(P1596="y",1,""))</f>
        <v/>
      </c>
      <c r="V1596" s="435" t="str">
        <f>IF(Table1[[#This Row],[Asset Class]]&lt;&gt;"Local",0.25,IF(Q1596="y",1,""))</f>
        <v/>
      </c>
      <c r="W1596" s="435" t="str">
        <f>IF(Table1[[#This Row],[Asset Class]]&lt;&gt;"Local",0.25,IF(R1596="y",1,""))</f>
        <v/>
      </c>
      <c r="X1596" s="435">
        <f>IF(Table1[[#This Row],[Asset Class]]&lt;&gt;"Local",0.25,IF(S1596="y",1,""))</f>
        <v>1</v>
      </c>
      <c r="Y1596" s="109">
        <f t="shared" si="145"/>
        <v>1</v>
      </c>
      <c r="AA1596" s="274" t="str">
        <f t="shared" si="146"/>
        <v/>
      </c>
      <c r="AB1596" s="275" t="str">
        <f t="shared" si="147"/>
        <v/>
      </c>
      <c r="AC1596" s="275" t="str">
        <f t="shared" si="148"/>
        <v/>
      </c>
      <c r="AD1596" s="275">
        <f t="shared" si="149"/>
        <v>165522</v>
      </c>
      <c r="AE1596" s="276">
        <f t="shared" si="150"/>
        <v>165522</v>
      </c>
    </row>
    <row r="1597" spans="2:31">
      <c r="B1597" s="227" t="s">
        <v>2745</v>
      </c>
      <c r="C1597" s="228" t="s">
        <v>2747</v>
      </c>
      <c r="D1597" s="228" t="s">
        <v>110</v>
      </c>
      <c r="E1597" s="228" t="s">
        <v>113</v>
      </c>
      <c r="F1597" s="258" t="s">
        <v>102</v>
      </c>
      <c r="G1597" s="374">
        <v>0.5</v>
      </c>
      <c r="H1597" s="377">
        <v>2061.9898912750496</v>
      </c>
      <c r="I1597" s="382">
        <v>77.371645491830151</v>
      </c>
      <c r="J1597" s="349">
        <f>Table1[[#This Row],[Embellishment Area (m2)]]*Table1[[#This Row],[Construction Unit Rate ($/m)]]*Table1[[#This Row],[Embellishment Area Factor]]</f>
        <v>79769.775437735268</v>
      </c>
      <c r="K1597" s="263">
        <v>0</v>
      </c>
      <c r="L1597" s="354">
        <v>51.919695325664051</v>
      </c>
      <c r="M1597" s="101">
        <f>Table1[[#This Row],[Size of land (m2)]]*Table1[[#This Row],[Land Unit Rate ($/m2)]]</f>
        <v>0</v>
      </c>
      <c r="N1597" s="261">
        <v>2021</v>
      </c>
      <c r="O1597" s="219">
        <f>ROUND(IF(Table1[[#This Row],[Valuation Year]]=2016,(Table1[[#This Row],[Total Construction Cost ($)]]+Table1[[#This Row],[Land Value]])*('General Input Sheet'!$G$38/'General Input Sheet'!$G$43),Table1[[#This Row],[Total Construction Cost ($)]]+Table1[[#This Row],[Land Value]]),0)</f>
        <v>79770</v>
      </c>
      <c r="P1597" s="139" t="str" cm="1">
        <f t="array" ref="P1597">_xlfn.IFS(Table1[[#This Row],[Asset Class]]&lt;&gt;"Local","y",P$11=$E1597,"y",Table1[[#This Row],[Asset Class]]="Local","")</f>
        <v/>
      </c>
      <c r="Q1597" s="99" t="str" cm="1">
        <f t="array" ref="Q1597">_xlfn.IFS(Table1[[#This Row],[Asset Class]]&lt;&gt;"Local","y",Q$11=$E1597,"y",Table1[[#This Row],[Asset Class]]="Local","")</f>
        <v/>
      </c>
      <c r="R1597" s="99" t="str" cm="1">
        <f t="array" ref="R1597">_xlfn.IFS(Table1[[#This Row],[Asset Class]]&lt;&gt;"Local","y",R$11=$E1597,"y",Table1[[#This Row],[Asset Class]]="Local","")</f>
        <v/>
      </c>
      <c r="S1597" s="358" t="str" cm="1">
        <f t="array" ref="S1597">_xlfn.IFS(Table1[[#This Row],[Asset Class]]&lt;&gt;"Local","y",S$11=$E1597,"y",Table1[[#This Row],[Asset Class]]="Local","")</f>
        <v>y</v>
      </c>
      <c r="U1597" s="109" t="str">
        <f>IF(Table1[[#This Row],[Asset Class]]&lt;&gt;"Local",0.25,IF(P1597="y",1,""))</f>
        <v/>
      </c>
      <c r="V1597" s="435" t="str">
        <f>IF(Table1[[#This Row],[Asset Class]]&lt;&gt;"Local",0.25,IF(Q1597="y",1,""))</f>
        <v/>
      </c>
      <c r="W1597" s="435" t="str">
        <f>IF(Table1[[#This Row],[Asset Class]]&lt;&gt;"Local",0.25,IF(R1597="y",1,""))</f>
        <v/>
      </c>
      <c r="X1597" s="435">
        <f>IF(Table1[[#This Row],[Asset Class]]&lt;&gt;"Local",0.25,IF(S1597="y",1,""))</f>
        <v>1</v>
      </c>
      <c r="Y1597" s="109">
        <f t="shared" si="145"/>
        <v>1</v>
      </c>
      <c r="AA1597" s="274" t="str">
        <f t="shared" si="146"/>
        <v/>
      </c>
      <c r="AB1597" s="275" t="str">
        <f t="shared" si="147"/>
        <v/>
      </c>
      <c r="AC1597" s="275" t="str">
        <f t="shared" si="148"/>
        <v/>
      </c>
      <c r="AD1597" s="275">
        <f t="shared" si="149"/>
        <v>79770</v>
      </c>
      <c r="AE1597" s="276">
        <f t="shared" si="150"/>
        <v>79770</v>
      </c>
    </row>
    <row r="1598" spans="2:31">
      <c r="B1598" s="227" t="s">
        <v>2748</v>
      </c>
      <c r="C1598" s="228" t="s">
        <v>2749</v>
      </c>
      <c r="D1598" s="228" t="s">
        <v>110</v>
      </c>
      <c r="E1598" s="228" t="s">
        <v>101</v>
      </c>
      <c r="F1598" s="258" t="s">
        <v>102</v>
      </c>
      <c r="G1598" s="374">
        <v>0.5</v>
      </c>
      <c r="H1598" s="377">
        <v>5684.7782113492103</v>
      </c>
      <c r="I1598" s="382">
        <v>143.96305955739601</v>
      </c>
      <c r="J1598" s="349">
        <f>Table1[[#This Row],[Embellishment Area (m2)]]*Table1[[#This Row],[Construction Unit Rate ($/m)]]*Table1[[#This Row],[Embellishment Area Factor]]</f>
        <v>409199.03210552677</v>
      </c>
      <c r="K1598" s="263">
        <v>0</v>
      </c>
      <c r="L1598" s="354">
        <v>39.027494808321961</v>
      </c>
      <c r="M1598" s="101">
        <f>Table1[[#This Row],[Size of land (m2)]]*Table1[[#This Row],[Land Unit Rate ($/m2)]]</f>
        <v>0</v>
      </c>
      <c r="N1598" s="261">
        <v>2021</v>
      </c>
      <c r="O1598" s="219">
        <f>ROUND(IF(Table1[[#This Row],[Valuation Year]]=2016,(Table1[[#This Row],[Total Construction Cost ($)]]+Table1[[#This Row],[Land Value]])*('General Input Sheet'!$G$38/'General Input Sheet'!$G$43),Table1[[#This Row],[Total Construction Cost ($)]]+Table1[[#This Row],[Land Value]]),0)</f>
        <v>409199</v>
      </c>
      <c r="P1598" s="139" t="str" cm="1">
        <f t="array" ref="P1598">_xlfn.IFS(Table1[[#This Row],[Asset Class]]&lt;&gt;"Local","y",P$11=$E1598,"y",Table1[[#This Row],[Asset Class]]="Local","")</f>
        <v/>
      </c>
      <c r="Q1598" s="99" t="str" cm="1">
        <f t="array" ref="Q1598">_xlfn.IFS(Table1[[#This Row],[Asset Class]]&lt;&gt;"Local","y",Q$11=$E1598,"y",Table1[[#This Row],[Asset Class]]="Local","")</f>
        <v/>
      </c>
      <c r="R1598" s="99" t="str" cm="1">
        <f t="array" ref="R1598">_xlfn.IFS(Table1[[#This Row],[Asset Class]]&lt;&gt;"Local","y",R$11=$E1598,"y",Table1[[#This Row],[Asset Class]]="Local","")</f>
        <v>y</v>
      </c>
      <c r="S1598" s="358" t="str" cm="1">
        <f t="array" ref="S1598">_xlfn.IFS(Table1[[#This Row],[Asset Class]]&lt;&gt;"Local","y",S$11=$E1598,"y",Table1[[#This Row],[Asset Class]]="Local","")</f>
        <v/>
      </c>
      <c r="U1598" s="109" t="str">
        <f>IF(Table1[[#This Row],[Asset Class]]&lt;&gt;"Local",0.25,IF(P1598="y",1,""))</f>
        <v/>
      </c>
      <c r="V1598" s="435" t="str">
        <f>IF(Table1[[#This Row],[Asset Class]]&lt;&gt;"Local",0.25,IF(Q1598="y",1,""))</f>
        <v/>
      </c>
      <c r="W1598" s="435">
        <f>IF(Table1[[#This Row],[Asset Class]]&lt;&gt;"Local",0.25,IF(R1598="y",1,""))</f>
        <v>1</v>
      </c>
      <c r="X1598" s="435" t="str">
        <f>IF(Table1[[#This Row],[Asset Class]]&lt;&gt;"Local",0.25,IF(S1598="y",1,""))</f>
        <v/>
      </c>
      <c r="Y1598" s="109">
        <f t="shared" si="145"/>
        <v>1</v>
      </c>
      <c r="AA1598" s="274" t="str">
        <f t="shared" si="146"/>
        <v/>
      </c>
      <c r="AB1598" s="275" t="str">
        <f t="shared" si="147"/>
        <v/>
      </c>
      <c r="AC1598" s="275">
        <f t="shared" si="148"/>
        <v>409199</v>
      </c>
      <c r="AD1598" s="275" t="str">
        <f t="shared" si="149"/>
        <v/>
      </c>
      <c r="AE1598" s="276">
        <f t="shared" si="150"/>
        <v>409199</v>
      </c>
    </row>
    <row r="1599" spans="2:31">
      <c r="B1599" s="227" t="s">
        <v>2750</v>
      </c>
      <c r="C1599" s="228" t="s">
        <v>2751</v>
      </c>
      <c r="D1599" s="228" t="s">
        <v>110</v>
      </c>
      <c r="E1599" s="228" t="s">
        <v>113</v>
      </c>
      <c r="F1599" s="258" t="s">
        <v>107</v>
      </c>
      <c r="G1599" s="374">
        <v>0.5</v>
      </c>
      <c r="H1599" s="377">
        <v>1144.0015637862184</v>
      </c>
      <c r="I1599" s="382">
        <v>77.371645491830151</v>
      </c>
      <c r="J1599" s="349">
        <f>Table1[[#This Row],[Embellishment Area (m2)]]*Table1[[#This Row],[Construction Unit Rate ($/m)]]*Table1[[#This Row],[Embellishment Area Factor]]</f>
        <v>44256.641717683306</v>
      </c>
      <c r="K1599" s="263">
        <v>0</v>
      </c>
      <c r="L1599" s="354">
        <v>51.919695325664051</v>
      </c>
      <c r="M1599" s="101">
        <f>Table1[[#This Row],[Size of land (m2)]]*Table1[[#This Row],[Land Unit Rate ($/m2)]]</f>
        <v>0</v>
      </c>
      <c r="N1599" s="261">
        <v>2021</v>
      </c>
      <c r="O1599" s="219">
        <f>ROUND(IF(Table1[[#This Row],[Valuation Year]]=2016,(Table1[[#This Row],[Total Construction Cost ($)]]+Table1[[#This Row],[Land Value]])*('General Input Sheet'!$G$38/'General Input Sheet'!$G$43),Table1[[#This Row],[Total Construction Cost ($)]]+Table1[[#This Row],[Land Value]]),0)</f>
        <v>44257</v>
      </c>
      <c r="P1599" s="139" t="str" cm="1">
        <f t="array" ref="P1599">_xlfn.IFS(Table1[[#This Row],[Asset Class]]&lt;&gt;"Local","y",P$11=$E1599,"y",Table1[[#This Row],[Asset Class]]="Local","")</f>
        <v/>
      </c>
      <c r="Q1599" s="99" t="str" cm="1">
        <f t="array" ref="Q1599">_xlfn.IFS(Table1[[#This Row],[Asset Class]]&lt;&gt;"Local","y",Q$11=$E1599,"y",Table1[[#This Row],[Asset Class]]="Local","")</f>
        <v/>
      </c>
      <c r="R1599" s="99" t="str" cm="1">
        <f t="array" ref="R1599">_xlfn.IFS(Table1[[#This Row],[Asset Class]]&lt;&gt;"Local","y",R$11=$E1599,"y",Table1[[#This Row],[Asset Class]]="Local","")</f>
        <v/>
      </c>
      <c r="S1599" s="358" t="str" cm="1">
        <f t="array" ref="S1599">_xlfn.IFS(Table1[[#This Row],[Asset Class]]&lt;&gt;"Local","y",S$11=$E1599,"y",Table1[[#This Row],[Asset Class]]="Local","")</f>
        <v>y</v>
      </c>
      <c r="U1599" s="109" t="str">
        <f>IF(Table1[[#This Row],[Asset Class]]&lt;&gt;"Local",0.25,IF(P1599="y",1,""))</f>
        <v/>
      </c>
      <c r="V1599" s="435" t="str">
        <f>IF(Table1[[#This Row],[Asset Class]]&lt;&gt;"Local",0.25,IF(Q1599="y",1,""))</f>
        <v/>
      </c>
      <c r="W1599" s="435" t="str">
        <f>IF(Table1[[#This Row],[Asset Class]]&lt;&gt;"Local",0.25,IF(R1599="y",1,""))</f>
        <v/>
      </c>
      <c r="X1599" s="435">
        <f>IF(Table1[[#This Row],[Asset Class]]&lt;&gt;"Local",0.25,IF(S1599="y",1,""))</f>
        <v>1</v>
      </c>
      <c r="Y1599" s="109">
        <f t="shared" si="145"/>
        <v>1</v>
      </c>
      <c r="AA1599" s="274" t="str">
        <f t="shared" si="146"/>
        <v/>
      </c>
      <c r="AB1599" s="275" t="str">
        <f t="shared" si="147"/>
        <v/>
      </c>
      <c r="AC1599" s="275" t="str">
        <f t="shared" si="148"/>
        <v/>
      </c>
      <c r="AD1599" s="275">
        <f t="shared" si="149"/>
        <v>44257</v>
      </c>
      <c r="AE1599" s="276">
        <f t="shared" si="150"/>
        <v>44257</v>
      </c>
    </row>
    <row r="1600" spans="2:31">
      <c r="B1600" s="227" t="s">
        <v>2752</v>
      </c>
      <c r="C1600" s="228" t="s">
        <v>2753</v>
      </c>
      <c r="D1600" s="228" t="s">
        <v>110</v>
      </c>
      <c r="E1600" s="228" t="s">
        <v>101</v>
      </c>
      <c r="F1600" s="258" t="s">
        <v>102</v>
      </c>
      <c r="G1600" s="374">
        <v>0.5</v>
      </c>
      <c r="H1600" s="377">
        <v>7621.21481467376</v>
      </c>
      <c r="I1600" s="382">
        <v>143.96305955739601</v>
      </c>
      <c r="J1600" s="349">
        <f>Table1[[#This Row],[Embellishment Area (m2)]]*Table1[[#This Row],[Construction Unit Rate ($/m)]]*Table1[[#This Row],[Embellishment Area Factor]]</f>
        <v>548586.70113229367</v>
      </c>
      <c r="K1600" s="263">
        <v>15242.42962934752</v>
      </c>
      <c r="L1600" s="354">
        <v>39.027494808321961</v>
      </c>
      <c r="M1600" s="101">
        <f>Table1[[#This Row],[Size of land (m2)]]*Table1[[#This Row],[Land Unit Rate ($/m2)]]</f>
        <v>594873.84322557319</v>
      </c>
      <c r="N1600" s="261">
        <v>2021</v>
      </c>
      <c r="O1600" s="219">
        <f>ROUND(IF(Table1[[#This Row],[Valuation Year]]=2016,(Table1[[#This Row],[Total Construction Cost ($)]]+Table1[[#This Row],[Land Value]])*('General Input Sheet'!$G$38/'General Input Sheet'!$G$43),Table1[[#This Row],[Total Construction Cost ($)]]+Table1[[#This Row],[Land Value]]),0)</f>
        <v>1143461</v>
      </c>
      <c r="P1600" s="139" t="str" cm="1">
        <f t="array" ref="P1600">_xlfn.IFS(Table1[[#This Row],[Asset Class]]&lt;&gt;"Local","y",P$11=$E1600,"y",Table1[[#This Row],[Asset Class]]="Local","")</f>
        <v/>
      </c>
      <c r="Q1600" s="99" t="str" cm="1">
        <f t="array" ref="Q1600">_xlfn.IFS(Table1[[#This Row],[Asset Class]]&lt;&gt;"Local","y",Q$11=$E1600,"y",Table1[[#This Row],[Asset Class]]="Local","")</f>
        <v/>
      </c>
      <c r="R1600" s="99" t="str" cm="1">
        <f t="array" ref="R1600">_xlfn.IFS(Table1[[#This Row],[Asset Class]]&lt;&gt;"Local","y",R$11=$E1600,"y",Table1[[#This Row],[Asset Class]]="Local","")</f>
        <v>y</v>
      </c>
      <c r="S1600" s="358" t="str" cm="1">
        <f t="array" ref="S1600">_xlfn.IFS(Table1[[#This Row],[Asset Class]]&lt;&gt;"Local","y",S$11=$E1600,"y",Table1[[#This Row],[Asset Class]]="Local","")</f>
        <v/>
      </c>
      <c r="U1600" s="109" t="str">
        <f>IF(Table1[[#This Row],[Asset Class]]&lt;&gt;"Local",0.25,IF(P1600="y",1,""))</f>
        <v/>
      </c>
      <c r="V1600" s="435" t="str">
        <f>IF(Table1[[#This Row],[Asset Class]]&lt;&gt;"Local",0.25,IF(Q1600="y",1,""))</f>
        <v/>
      </c>
      <c r="W1600" s="435">
        <f>IF(Table1[[#This Row],[Asset Class]]&lt;&gt;"Local",0.25,IF(R1600="y",1,""))</f>
        <v>1</v>
      </c>
      <c r="X1600" s="435" t="str">
        <f>IF(Table1[[#This Row],[Asset Class]]&lt;&gt;"Local",0.25,IF(S1600="y",1,""))</f>
        <v/>
      </c>
      <c r="Y1600" s="109">
        <f t="shared" si="145"/>
        <v>1</v>
      </c>
      <c r="AA1600" s="274" t="str">
        <f t="shared" si="146"/>
        <v/>
      </c>
      <c r="AB1600" s="275" t="str">
        <f t="shared" si="147"/>
        <v/>
      </c>
      <c r="AC1600" s="275">
        <f t="shared" si="148"/>
        <v>1143461</v>
      </c>
      <c r="AD1600" s="275" t="str">
        <f t="shared" si="149"/>
        <v/>
      </c>
      <c r="AE1600" s="276">
        <f t="shared" si="150"/>
        <v>1143461</v>
      </c>
    </row>
    <row r="1601" spans="2:31">
      <c r="B1601" s="227" t="s">
        <v>2752</v>
      </c>
      <c r="C1601" s="228" t="s">
        <v>2754</v>
      </c>
      <c r="D1601" s="228" t="s">
        <v>110</v>
      </c>
      <c r="E1601" s="228" t="s">
        <v>101</v>
      </c>
      <c r="F1601" s="258" t="s">
        <v>107</v>
      </c>
      <c r="G1601" s="374">
        <v>0.5</v>
      </c>
      <c r="H1601" s="377">
        <v>11949.114036969795</v>
      </c>
      <c r="I1601" s="382">
        <v>143.96305955739601</v>
      </c>
      <c r="J1601" s="349">
        <f>Table1[[#This Row],[Embellishment Area (m2)]]*Table1[[#This Row],[Construction Unit Rate ($/m)]]*Table1[[#This Row],[Embellishment Area Factor]]</f>
        <v>860115.50788119959</v>
      </c>
      <c r="K1601" s="263">
        <v>23898.22807393959</v>
      </c>
      <c r="L1601" s="354">
        <v>39.027494808321961</v>
      </c>
      <c r="M1601" s="101">
        <f>Table1[[#This Row],[Size of land (m2)]]*Table1[[#This Row],[Land Unit Rate ($/m2)]]</f>
        <v>932687.97208377148</v>
      </c>
      <c r="N1601" s="261">
        <v>2021</v>
      </c>
      <c r="O1601" s="219">
        <f>ROUND(IF(Table1[[#This Row],[Valuation Year]]=2016,(Table1[[#This Row],[Total Construction Cost ($)]]+Table1[[#This Row],[Land Value]])*('General Input Sheet'!$G$38/'General Input Sheet'!$G$43),Table1[[#This Row],[Total Construction Cost ($)]]+Table1[[#This Row],[Land Value]]),0)</f>
        <v>1792803</v>
      </c>
      <c r="P1601" s="139" t="str" cm="1">
        <f t="array" ref="P1601">_xlfn.IFS(Table1[[#This Row],[Asset Class]]&lt;&gt;"Local","y",P$11=$E1601,"y",Table1[[#This Row],[Asset Class]]="Local","")</f>
        <v/>
      </c>
      <c r="Q1601" s="99" t="str" cm="1">
        <f t="array" ref="Q1601">_xlfn.IFS(Table1[[#This Row],[Asset Class]]&lt;&gt;"Local","y",Q$11=$E1601,"y",Table1[[#This Row],[Asset Class]]="Local","")</f>
        <v/>
      </c>
      <c r="R1601" s="99" t="str" cm="1">
        <f t="array" ref="R1601">_xlfn.IFS(Table1[[#This Row],[Asset Class]]&lt;&gt;"Local","y",R$11=$E1601,"y",Table1[[#This Row],[Asset Class]]="Local","")</f>
        <v>y</v>
      </c>
      <c r="S1601" s="358" t="str" cm="1">
        <f t="array" ref="S1601">_xlfn.IFS(Table1[[#This Row],[Asset Class]]&lt;&gt;"Local","y",S$11=$E1601,"y",Table1[[#This Row],[Asset Class]]="Local","")</f>
        <v/>
      </c>
      <c r="U1601" s="109" t="str">
        <f>IF(Table1[[#This Row],[Asset Class]]&lt;&gt;"Local",0.25,IF(P1601="y",1,""))</f>
        <v/>
      </c>
      <c r="V1601" s="435" t="str">
        <f>IF(Table1[[#This Row],[Asset Class]]&lt;&gt;"Local",0.25,IF(Q1601="y",1,""))</f>
        <v/>
      </c>
      <c r="W1601" s="435">
        <f>IF(Table1[[#This Row],[Asset Class]]&lt;&gt;"Local",0.25,IF(R1601="y",1,""))</f>
        <v>1</v>
      </c>
      <c r="X1601" s="435" t="str">
        <f>IF(Table1[[#This Row],[Asset Class]]&lt;&gt;"Local",0.25,IF(S1601="y",1,""))</f>
        <v/>
      </c>
      <c r="Y1601" s="109">
        <f t="shared" si="145"/>
        <v>1</v>
      </c>
      <c r="AA1601" s="274" t="str">
        <f t="shared" si="146"/>
        <v/>
      </c>
      <c r="AB1601" s="275" t="str">
        <f t="shared" si="147"/>
        <v/>
      </c>
      <c r="AC1601" s="275">
        <f t="shared" si="148"/>
        <v>1792803</v>
      </c>
      <c r="AD1601" s="275" t="str">
        <f t="shared" si="149"/>
        <v/>
      </c>
      <c r="AE1601" s="276">
        <f t="shared" si="150"/>
        <v>1792803</v>
      </c>
    </row>
    <row r="1602" spans="2:31">
      <c r="B1602" s="227" t="s">
        <v>2755</v>
      </c>
      <c r="C1602" s="228" t="s">
        <v>2756</v>
      </c>
      <c r="D1602" s="228" t="s">
        <v>110</v>
      </c>
      <c r="E1602" s="228" t="s">
        <v>101</v>
      </c>
      <c r="F1602" s="258" t="s">
        <v>107</v>
      </c>
      <c r="G1602" s="374">
        <v>0.5</v>
      </c>
      <c r="H1602" s="377">
        <v>574.48183128432299</v>
      </c>
      <c r="I1602" s="382">
        <v>143.96305955739601</v>
      </c>
      <c r="J1602" s="349">
        <f>Table1[[#This Row],[Embellishment Area (m2)]]*Table1[[#This Row],[Construction Unit Rate ($/m)]]*Table1[[#This Row],[Embellishment Area Factor]]</f>
        <v>41352.081045913459</v>
      </c>
      <c r="K1602" s="263">
        <v>1148.963662568646</v>
      </c>
      <c r="L1602" s="354">
        <v>39.027494808321961</v>
      </c>
      <c r="M1602" s="101">
        <f>Table1[[#This Row],[Size of land (m2)]]*Table1[[#This Row],[Land Unit Rate ($/m2)]]</f>
        <v>44841.173375848419</v>
      </c>
      <c r="N1602" s="261">
        <v>2021</v>
      </c>
      <c r="O1602" s="219">
        <f>ROUND(IF(Table1[[#This Row],[Valuation Year]]=2016,(Table1[[#This Row],[Total Construction Cost ($)]]+Table1[[#This Row],[Land Value]])*('General Input Sheet'!$G$38/'General Input Sheet'!$G$43),Table1[[#This Row],[Total Construction Cost ($)]]+Table1[[#This Row],[Land Value]]),0)</f>
        <v>86193</v>
      </c>
      <c r="P1602" s="139" t="str" cm="1">
        <f t="array" ref="P1602">_xlfn.IFS(Table1[[#This Row],[Asset Class]]&lt;&gt;"Local","y",P$11=$E1602,"y",Table1[[#This Row],[Asset Class]]="Local","")</f>
        <v/>
      </c>
      <c r="Q1602" s="99" t="str" cm="1">
        <f t="array" ref="Q1602">_xlfn.IFS(Table1[[#This Row],[Asset Class]]&lt;&gt;"Local","y",Q$11=$E1602,"y",Table1[[#This Row],[Asset Class]]="Local","")</f>
        <v/>
      </c>
      <c r="R1602" s="99" t="str" cm="1">
        <f t="array" ref="R1602">_xlfn.IFS(Table1[[#This Row],[Asset Class]]&lt;&gt;"Local","y",R$11=$E1602,"y",Table1[[#This Row],[Asset Class]]="Local","")</f>
        <v>y</v>
      </c>
      <c r="S1602" s="358" t="str" cm="1">
        <f t="array" ref="S1602">_xlfn.IFS(Table1[[#This Row],[Asset Class]]&lt;&gt;"Local","y",S$11=$E1602,"y",Table1[[#This Row],[Asset Class]]="Local","")</f>
        <v/>
      </c>
      <c r="U1602" s="109" t="str">
        <f>IF(Table1[[#This Row],[Asset Class]]&lt;&gt;"Local",0.25,IF(P1602="y",1,""))</f>
        <v/>
      </c>
      <c r="V1602" s="435" t="str">
        <f>IF(Table1[[#This Row],[Asset Class]]&lt;&gt;"Local",0.25,IF(Q1602="y",1,""))</f>
        <v/>
      </c>
      <c r="W1602" s="435">
        <f>IF(Table1[[#This Row],[Asset Class]]&lt;&gt;"Local",0.25,IF(R1602="y",1,""))</f>
        <v>1</v>
      </c>
      <c r="X1602" s="435" t="str">
        <f>IF(Table1[[#This Row],[Asset Class]]&lt;&gt;"Local",0.25,IF(S1602="y",1,""))</f>
        <v/>
      </c>
      <c r="Y1602" s="109">
        <f t="shared" si="145"/>
        <v>1</v>
      </c>
      <c r="AA1602" s="274" t="str">
        <f t="shared" si="146"/>
        <v/>
      </c>
      <c r="AB1602" s="275" t="str">
        <f t="shared" si="147"/>
        <v/>
      </c>
      <c r="AC1602" s="275">
        <f t="shared" si="148"/>
        <v>86193</v>
      </c>
      <c r="AD1602" s="275" t="str">
        <f t="shared" si="149"/>
        <v/>
      </c>
      <c r="AE1602" s="276">
        <f t="shared" si="150"/>
        <v>86193</v>
      </c>
    </row>
    <row r="1603" spans="2:31">
      <c r="B1603" s="227" t="s">
        <v>2757</v>
      </c>
      <c r="C1603" s="228" t="s">
        <v>2758</v>
      </c>
      <c r="D1603" s="228" t="s">
        <v>110</v>
      </c>
      <c r="E1603" s="228" t="s">
        <v>101</v>
      </c>
      <c r="F1603" s="258" t="s">
        <v>107</v>
      </c>
      <c r="G1603" s="374">
        <v>0.5</v>
      </c>
      <c r="H1603" s="377">
        <v>516.59241898347545</v>
      </c>
      <c r="I1603" s="382">
        <v>143.96305955739601</v>
      </c>
      <c r="J1603" s="349">
        <f>Table1[[#This Row],[Embellishment Area (m2)]]*Table1[[#This Row],[Construction Unit Rate ($/m)]]*Table1[[#This Row],[Embellishment Area Factor]]</f>
        <v>37185.112590508674</v>
      </c>
      <c r="K1603" s="263">
        <v>1033.1848379669509</v>
      </c>
      <c r="L1603" s="354">
        <v>39.027494808321961</v>
      </c>
      <c r="M1603" s="101">
        <f>Table1[[#This Row],[Size of land (m2)]]*Table1[[#This Row],[Land Unit Rate ($/m2)]]</f>
        <v>40322.615899792145</v>
      </c>
      <c r="N1603" s="261">
        <v>2021</v>
      </c>
      <c r="O1603" s="219">
        <f>ROUND(IF(Table1[[#This Row],[Valuation Year]]=2016,(Table1[[#This Row],[Total Construction Cost ($)]]+Table1[[#This Row],[Land Value]])*('General Input Sheet'!$G$38/'General Input Sheet'!$G$43),Table1[[#This Row],[Total Construction Cost ($)]]+Table1[[#This Row],[Land Value]]),0)</f>
        <v>77508</v>
      </c>
      <c r="P1603" s="139" t="str" cm="1">
        <f t="array" ref="P1603">_xlfn.IFS(Table1[[#This Row],[Asset Class]]&lt;&gt;"Local","y",P$11=$E1603,"y",Table1[[#This Row],[Asset Class]]="Local","")</f>
        <v/>
      </c>
      <c r="Q1603" s="99" t="str" cm="1">
        <f t="array" ref="Q1603">_xlfn.IFS(Table1[[#This Row],[Asset Class]]&lt;&gt;"Local","y",Q$11=$E1603,"y",Table1[[#This Row],[Asset Class]]="Local","")</f>
        <v/>
      </c>
      <c r="R1603" s="99" t="str" cm="1">
        <f t="array" ref="R1603">_xlfn.IFS(Table1[[#This Row],[Asset Class]]&lt;&gt;"Local","y",R$11=$E1603,"y",Table1[[#This Row],[Asset Class]]="Local","")</f>
        <v>y</v>
      </c>
      <c r="S1603" s="358" t="str" cm="1">
        <f t="array" ref="S1603">_xlfn.IFS(Table1[[#This Row],[Asset Class]]&lt;&gt;"Local","y",S$11=$E1603,"y",Table1[[#This Row],[Asset Class]]="Local","")</f>
        <v/>
      </c>
      <c r="U1603" s="109" t="str">
        <f>IF(Table1[[#This Row],[Asset Class]]&lt;&gt;"Local",0.25,IF(P1603="y",1,""))</f>
        <v/>
      </c>
      <c r="V1603" s="435" t="str">
        <f>IF(Table1[[#This Row],[Asset Class]]&lt;&gt;"Local",0.25,IF(Q1603="y",1,""))</f>
        <v/>
      </c>
      <c r="W1603" s="435">
        <f>IF(Table1[[#This Row],[Asset Class]]&lt;&gt;"Local",0.25,IF(R1603="y",1,""))</f>
        <v>1</v>
      </c>
      <c r="X1603" s="435" t="str">
        <f>IF(Table1[[#This Row],[Asset Class]]&lt;&gt;"Local",0.25,IF(S1603="y",1,""))</f>
        <v/>
      </c>
      <c r="Y1603" s="109">
        <f t="shared" si="145"/>
        <v>1</v>
      </c>
      <c r="AA1603" s="274" t="str">
        <f t="shared" si="146"/>
        <v/>
      </c>
      <c r="AB1603" s="275" t="str">
        <f t="shared" si="147"/>
        <v/>
      </c>
      <c r="AC1603" s="275">
        <f t="shared" si="148"/>
        <v>77508</v>
      </c>
      <c r="AD1603" s="275" t="str">
        <f t="shared" si="149"/>
        <v/>
      </c>
      <c r="AE1603" s="276">
        <f t="shared" si="150"/>
        <v>77508</v>
      </c>
    </row>
    <row r="1604" spans="2:31">
      <c r="B1604" s="227" t="s">
        <v>2759</v>
      </c>
      <c r="C1604" s="228" t="s">
        <v>2760</v>
      </c>
      <c r="D1604" s="228" t="s">
        <v>110</v>
      </c>
      <c r="E1604" s="228" t="s">
        <v>101</v>
      </c>
      <c r="F1604" s="258" t="s">
        <v>107</v>
      </c>
      <c r="G1604" s="374">
        <v>0.5</v>
      </c>
      <c r="H1604" s="377">
        <v>517.51801265447352</v>
      </c>
      <c r="I1604" s="382">
        <v>143.96305955739601</v>
      </c>
      <c r="J1604" s="349">
        <f>Table1[[#This Row],[Embellishment Area (m2)]]*Table1[[#This Row],[Construction Unit Rate ($/m)]]*Table1[[#This Row],[Embellishment Area Factor]]</f>
        <v>37251.738238900594</v>
      </c>
      <c r="K1604" s="263">
        <v>1035.036025308947</v>
      </c>
      <c r="L1604" s="354">
        <v>39.027494808321961</v>
      </c>
      <c r="M1604" s="101">
        <f>Table1[[#This Row],[Size of land (m2)]]*Table1[[#This Row],[Land Unit Rate ($/m2)]]</f>
        <v>40394.863104171127</v>
      </c>
      <c r="N1604" s="261">
        <v>2021</v>
      </c>
      <c r="O1604" s="219">
        <f>ROUND(IF(Table1[[#This Row],[Valuation Year]]=2016,(Table1[[#This Row],[Total Construction Cost ($)]]+Table1[[#This Row],[Land Value]])*('General Input Sheet'!$G$38/'General Input Sheet'!$G$43),Table1[[#This Row],[Total Construction Cost ($)]]+Table1[[#This Row],[Land Value]]),0)</f>
        <v>77647</v>
      </c>
      <c r="P1604" s="139" t="str" cm="1">
        <f t="array" ref="P1604">_xlfn.IFS(Table1[[#This Row],[Asset Class]]&lt;&gt;"Local","y",P$11=$E1604,"y",Table1[[#This Row],[Asset Class]]="Local","")</f>
        <v/>
      </c>
      <c r="Q1604" s="99" t="str" cm="1">
        <f t="array" ref="Q1604">_xlfn.IFS(Table1[[#This Row],[Asset Class]]&lt;&gt;"Local","y",Q$11=$E1604,"y",Table1[[#This Row],[Asset Class]]="Local","")</f>
        <v/>
      </c>
      <c r="R1604" s="99" t="str" cm="1">
        <f t="array" ref="R1604">_xlfn.IFS(Table1[[#This Row],[Asset Class]]&lt;&gt;"Local","y",R$11=$E1604,"y",Table1[[#This Row],[Asset Class]]="Local","")</f>
        <v>y</v>
      </c>
      <c r="S1604" s="358" t="str" cm="1">
        <f t="array" ref="S1604">_xlfn.IFS(Table1[[#This Row],[Asset Class]]&lt;&gt;"Local","y",S$11=$E1604,"y",Table1[[#This Row],[Asset Class]]="Local","")</f>
        <v/>
      </c>
      <c r="U1604" s="109" t="str">
        <f>IF(Table1[[#This Row],[Asset Class]]&lt;&gt;"Local",0.25,IF(P1604="y",1,""))</f>
        <v/>
      </c>
      <c r="V1604" s="435" t="str">
        <f>IF(Table1[[#This Row],[Asset Class]]&lt;&gt;"Local",0.25,IF(Q1604="y",1,""))</f>
        <v/>
      </c>
      <c r="W1604" s="435">
        <f>IF(Table1[[#This Row],[Asset Class]]&lt;&gt;"Local",0.25,IF(R1604="y",1,""))</f>
        <v>1</v>
      </c>
      <c r="X1604" s="435" t="str">
        <f>IF(Table1[[#This Row],[Asset Class]]&lt;&gt;"Local",0.25,IF(S1604="y",1,""))</f>
        <v/>
      </c>
      <c r="Y1604" s="109">
        <f t="shared" si="145"/>
        <v>1</v>
      </c>
      <c r="AA1604" s="274" t="str">
        <f t="shared" si="146"/>
        <v/>
      </c>
      <c r="AB1604" s="275" t="str">
        <f t="shared" si="147"/>
        <v/>
      </c>
      <c r="AC1604" s="275">
        <f t="shared" si="148"/>
        <v>77647</v>
      </c>
      <c r="AD1604" s="275" t="str">
        <f t="shared" si="149"/>
        <v/>
      </c>
      <c r="AE1604" s="276">
        <f t="shared" si="150"/>
        <v>77647</v>
      </c>
    </row>
    <row r="1605" spans="2:31">
      <c r="B1605" s="227" t="s">
        <v>2761</v>
      </c>
      <c r="C1605" s="228" t="s">
        <v>2762</v>
      </c>
      <c r="D1605" s="228" t="s">
        <v>110</v>
      </c>
      <c r="E1605" s="228" t="s">
        <v>101</v>
      </c>
      <c r="F1605" s="258" t="s">
        <v>102</v>
      </c>
      <c r="G1605" s="374">
        <v>0.5</v>
      </c>
      <c r="H1605" s="377">
        <v>517.50396127704801</v>
      </c>
      <c r="I1605" s="382">
        <v>143.96305955739601</v>
      </c>
      <c r="J1605" s="349">
        <f>Table1[[#This Row],[Embellishment Area (m2)]]*Table1[[#This Row],[Construction Unit Rate ($/m)]]*Table1[[#This Row],[Embellishment Area Factor]]</f>
        <v>37250.726799258009</v>
      </c>
      <c r="K1605" s="263">
        <v>1035.007922554096</v>
      </c>
      <c r="L1605" s="354">
        <v>39.027494808321961</v>
      </c>
      <c r="M1605" s="101">
        <f>Table1[[#This Row],[Size of land (m2)]]*Table1[[#This Row],[Land Unit Rate ($/m2)]]</f>
        <v>40393.766324052078</v>
      </c>
      <c r="N1605" s="261">
        <v>2021</v>
      </c>
      <c r="O1605" s="219">
        <f>ROUND(IF(Table1[[#This Row],[Valuation Year]]=2016,(Table1[[#This Row],[Total Construction Cost ($)]]+Table1[[#This Row],[Land Value]])*('General Input Sheet'!$G$38/'General Input Sheet'!$G$43),Table1[[#This Row],[Total Construction Cost ($)]]+Table1[[#This Row],[Land Value]]),0)</f>
        <v>77644</v>
      </c>
      <c r="P1605" s="139" t="str" cm="1">
        <f t="array" ref="P1605">_xlfn.IFS(Table1[[#This Row],[Asset Class]]&lt;&gt;"Local","y",P$11=$E1605,"y",Table1[[#This Row],[Asset Class]]="Local","")</f>
        <v/>
      </c>
      <c r="Q1605" s="99" t="str" cm="1">
        <f t="array" ref="Q1605">_xlfn.IFS(Table1[[#This Row],[Asset Class]]&lt;&gt;"Local","y",Q$11=$E1605,"y",Table1[[#This Row],[Asset Class]]="Local","")</f>
        <v/>
      </c>
      <c r="R1605" s="99" t="str" cm="1">
        <f t="array" ref="R1605">_xlfn.IFS(Table1[[#This Row],[Asset Class]]&lt;&gt;"Local","y",R$11=$E1605,"y",Table1[[#This Row],[Asset Class]]="Local","")</f>
        <v>y</v>
      </c>
      <c r="S1605" s="358" t="str" cm="1">
        <f t="array" ref="S1605">_xlfn.IFS(Table1[[#This Row],[Asset Class]]&lt;&gt;"Local","y",S$11=$E1605,"y",Table1[[#This Row],[Asset Class]]="Local","")</f>
        <v/>
      </c>
      <c r="U1605" s="109" t="str">
        <f>IF(Table1[[#This Row],[Asset Class]]&lt;&gt;"Local",0.25,IF(P1605="y",1,""))</f>
        <v/>
      </c>
      <c r="V1605" s="435" t="str">
        <f>IF(Table1[[#This Row],[Asset Class]]&lt;&gt;"Local",0.25,IF(Q1605="y",1,""))</f>
        <v/>
      </c>
      <c r="W1605" s="435">
        <f>IF(Table1[[#This Row],[Asset Class]]&lt;&gt;"Local",0.25,IF(R1605="y",1,""))</f>
        <v>1</v>
      </c>
      <c r="X1605" s="435" t="str">
        <f>IF(Table1[[#This Row],[Asset Class]]&lt;&gt;"Local",0.25,IF(S1605="y",1,""))</f>
        <v/>
      </c>
      <c r="Y1605" s="109">
        <f t="shared" si="145"/>
        <v>1</v>
      </c>
      <c r="AA1605" s="274" t="str">
        <f t="shared" si="146"/>
        <v/>
      </c>
      <c r="AB1605" s="275" t="str">
        <f t="shared" si="147"/>
        <v/>
      </c>
      <c r="AC1605" s="275">
        <f t="shared" si="148"/>
        <v>77644</v>
      </c>
      <c r="AD1605" s="275" t="str">
        <f t="shared" si="149"/>
        <v/>
      </c>
      <c r="AE1605" s="276">
        <f t="shared" si="150"/>
        <v>77644</v>
      </c>
    </row>
    <row r="1606" spans="2:31">
      <c r="B1606" s="227" t="s">
        <v>2763</v>
      </c>
      <c r="C1606" s="228" t="s">
        <v>2764</v>
      </c>
      <c r="D1606" s="228" t="s">
        <v>110</v>
      </c>
      <c r="E1606" s="228" t="s">
        <v>106</v>
      </c>
      <c r="F1606" s="258" t="s">
        <v>102</v>
      </c>
      <c r="G1606" s="374">
        <v>0.5</v>
      </c>
      <c r="H1606" s="377">
        <v>948.12527894701952</v>
      </c>
      <c r="I1606" s="382">
        <v>111.62041035606889</v>
      </c>
      <c r="J1606" s="349">
        <f>Table1[[#This Row],[Embellishment Area (m2)]]*Table1[[#This Row],[Construction Unit Rate ($/m)]]*Table1[[#This Row],[Embellishment Area Factor]]</f>
        <v>52915.066352514303</v>
      </c>
      <c r="K1606" s="263">
        <v>1896.250557894039</v>
      </c>
      <c r="L1606" s="354">
        <v>66.125722619436161</v>
      </c>
      <c r="M1606" s="101">
        <f>Table1[[#This Row],[Size of land (m2)]]*Table1[[#This Row],[Land Unit Rate ($/m2)]]</f>
        <v>125390.9384082523</v>
      </c>
      <c r="N1606" s="261">
        <v>2021</v>
      </c>
      <c r="O1606" s="219">
        <f>ROUND(IF(Table1[[#This Row],[Valuation Year]]=2016,(Table1[[#This Row],[Total Construction Cost ($)]]+Table1[[#This Row],[Land Value]])*('General Input Sheet'!$G$38/'General Input Sheet'!$G$43),Table1[[#This Row],[Total Construction Cost ($)]]+Table1[[#This Row],[Land Value]]),0)</f>
        <v>178306</v>
      </c>
      <c r="P1606" s="139" t="str" cm="1">
        <f t="array" ref="P1606">_xlfn.IFS(Table1[[#This Row],[Asset Class]]&lt;&gt;"Local","y",P$11=$E1606,"y",Table1[[#This Row],[Asset Class]]="Local","")</f>
        <v>y</v>
      </c>
      <c r="Q1606" s="99" t="str" cm="1">
        <f t="array" ref="Q1606">_xlfn.IFS(Table1[[#This Row],[Asset Class]]&lt;&gt;"Local","y",Q$11=$E1606,"y",Table1[[#This Row],[Asset Class]]="Local","")</f>
        <v/>
      </c>
      <c r="R1606" s="99" t="str" cm="1">
        <f t="array" ref="R1606">_xlfn.IFS(Table1[[#This Row],[Asset Class]]&lt;&gt;"Local","y",R$11=$E1606,"y",Table1[[#This Row],[Asset Class]]="Local","")</f>
        <v/>
      </c>
      <c r="S1606" s="358" t="str" cm="1">
        <f t="array" ref="S1606">_xlfn.IFS(Table1[[#This Row],[Asset Class]]&lt;&gt;"Local","y",S$11=$E1606,"y",Table1[[#This Row],[Asset Class]]="Local","")</f>
        <v/>
      </c>
      <c r="U1606" s="109">
        <f>IF(Table1[[#This Row],[Asset Class]]&lt;&gt;"Local",0.25,IF(P1606="y",1,""))</f>
        <v>1</v>
      </c>
      <c r="V1606" s="435" t="str">
        <f>IF(Table1[[#This Row],[Asset Class]]&lt;&gt;"Local",0.25,IF(Q1606="y",1,""))</f>
        <v/>
      </c>
      <c r="W1606" s="435" t="str">
        <f>IF(Table1[[#This Row],[Asset Class]]&lt;&gt;"Local",0.25,IF(R1606="y",1,""))</f>
        <v/>
      </c>
      <c r="X1606" s="435" t="str">
        <f>IF(Table1[[#This Row],[Asset Class]]&lt;&gt;"Local",0.25,IF(S1606="y",1,""))</f>
        <v/>
      </c>
      <c r="Y1606" s="109">
        <f t="shared" si="145"/>
        <v>1</v>
      </c>
      <c r="AA1606" s="274">
        <f t="shared" si="146"/>
        <v>178306</v>
      </c>
      <c r="AB1606" s="275" t="str">
        <f t="shared" si="147"/>
        <v/>
      </c>
      <c r="AC1606" s="275" t="str">
        <f t="shared" si="148"/>
        <v/>
      </c>
      <c r="AD1606" s="275" t="str">
        <f t="shared" si="149"/>
        <v/>
      </c>
      <c r="AE1606" s="276">
        <f t="shared" si="150"/>
        <v>178306</v>
      </c>
    </row>
    <row r="1607" spans="2:31">
      <c r="B1607" s="227" t="s">
        <v>2765</v>
      </c>
      <c r="C1607" s="228" t="s">
        <v>2766</v>
      </c>
      <c r="D1607" s="228" t="s">
        <v>110</v>
      </c>
      <c r="E1607" s="228" t="s">
        <v>142</v>
      </c>
      <c r="F1607" s="258" t="s">
        <v>102</v>
      </c>
      <c r="G1607" s="374">
        <v>0.5</v>
      </c>
      <c r="H1607" s="377">
        <v>4830.3893505295955</v>
      </c>
      <c r="I1607" s="382">
        <v>115.6419902144599</v>
      </c>
      <c r="J1607" s="349">
        <f>Table1[[#This Row],[Embellishment Area (m2)]]*Table1[[#This Row],[Construction Unit Rate ($/m)]]*Table1[[#This Row],[Embellishment Area Factor]]</f>
        <v>279297.91900298739</v>
      </c>
      <c r="K1607" s="263">
        <v>0</v>
      </c>
      <c r="L1607" s="354">
        <v>85.331826959272703</v>
      </c>
      <c r="M1607" s="101">
        <f>Table1[[#This Row],[Size of land (m2)]]*Table1[[#This Row],[Land Unit Rate ($/m2)]]</f>
        <v>0</v>
      </c>
      <c r="N1607" s="261">
        <v>2021</v>
      </c>
      <c r="O1607" s="219">
        <f>ROUND(IF(Table1[[#This Row],[Valuation Year]]=2016,(Table1[[#This Row],[Total Construction Cost ($)]]+Table1[[#This Row],[Land Value]])*('General Input Sheet'!$G$38/'General Input Sheet'!$G$43),Table1[[#This Row],[Total Construction Cost ($)]]+Table1[[#This Row],[Land Value]]),0)</f>
        <v>279298</v>
      </c>
      <c r="P1607" s="139" t="str" cm="1">
        <f t="array" ref="P1607">_xlfn.IFS(Table1[[#This Row],[Asset Class]]&lt;&gt;"Local","y",P$11=$E1607,"y",Table1[[#This Row],[Asset Class]]="Local","")</f>
        <v/>
      </c>
      <c r="Q1607" s="99" t="str" cm="1">
        <f t="array" ref="Q1607">_xlfn.IFS(Table1[[#This Row],[Asset Class]]&lt;&gt;"Local","y",Q$11=$E1607,"y",Table1[[#This Row],[Asset Class]]="Local","")</f>
        <v>y</v>
      </c>
      <c r="R1607" s="99" t="str" cm="1">
        <f t="array" ref="R1607">_xlfn.IFS(Table1[[#This Row],[Asset Class]]&lt;&gt;"Local","y",R$11=$E1607,"y",Table1[[#This Row],[Asset Class]]="Local","")</f>
        <v/>
      </c>
      <c r="S1607" s="358" t="str" cm="1">
        <f t="array" ref="S1607">_xlfn.IFS(Table1[[#This Row],[Asset Class]]&lt;&gt;"Local","y",S$11=$E1607,"y",Table1[[#This Row],[Asset Class]]="Local","")</f>
        <v/>
      </c>
      <c r="U1607" s="109" t="str">
        <f>IF(Table1[[#This Row],[Asset Class]]&lt;&gt;"Local",0.25,IF(P1607="y",1,""))</f>
        <v/>
      </c>
      <c r="V1607" s="435">
        <f>IF(Table1[[#This Row],[Asset Class]]&lt;&gt;"Local",0.25,IF(Q1607="y",1,""))</f>
        <v>1</v>
      </c>
      <c r="W1607" s="435" t="str">
        <f>IF(Table1[[#This Row],[Asset Class]]&lt;&gt;"Local",0.25,IF(R1607="y",1,""))</f>
        <v/>
      </c>
      <c r="X1607" s="435" t="str">
        <f>IF(Table1[[#This Row],[Asset Class]]&lt;&gt;"Local",0.25,IF(S1607="y",1,""))</f>
        <v/>
      </c>
      <c r="Y1607" s="109">
        <f t="shared" si="145"/>
        <v>1</v>
      </c>
      <c r="AA1607" s="274" t="str">
        <f t="shared" si="146"/>
        <v/>
      </c>
      <c r="AB1607" s="275">
        <f t="shared" si="147"/>
        <v>279298</v>
      </c>
      <c r="AC1607" s="275" t="str">
        <f t="shared" si="148"/>
        <v/>
      </c>
      <c r="AD1607" s="275" t="str">
        <f t="shared" si="149"/>
        <v/>
      </c>
      <c r="AE1607" s="276">
        <f t="shared" si="150"/>
        <v>279298</v>
      </c>
    </row>
    <row r="1608" spans="2:31">
      <c r="B1608" s="227" t="s">
        <v>2767</v>
      </c>
      <c r="C1608" s="228" t="s">
        <v>2768</v>
      </c>
      <c r="D1608" s="228" t="s">
        <v>110</v>
      </c>
      <c r="E1608" s="228" t="s">
        <v>106</v>
      </c>
      <c r="F1608" s="258" t="s">
        <v>107</v>
      </c>
      <c r="G1608" s="374">
        <v>0.5</v>
      </c>
      <c r="H1608" s="377">
        <v>3460.1909334496422</v>
      </c>
      <c r="I1608" s="382">
        <v>111.62041035606889</v>
      </c>
      <c r="J1608" s="349">
        <f>Table1[[#This Row],[Embellishment Area (m2)]]*Table1[[#This Row],[Construction Unit Rate ($/m)]]*Table1[[#This Row],[Embellishment Area Factor]]</f>
        <v>193113.96595099906</v>
      </c>
      <c r="K1608" s="263">
        <v>6920.3818668992844</v>
      </c>
      <c r="L1608" s="354">
        <v>66.125722619436161</v>
      </c>
      <c r="M1608" s="101">
        <f>Table1[[#This Row],[Size of land (m2)]]*Table1[[#This Row],[Land Unit Rate ($/m2)]]</f>
        <v>457615.25175115786</v>
      </c>
      <c r="N1608" s="261">
        <v>2021</v>
      </c>
      <c r="O1608" s="219">
        <f>ROUND(IF(Table1[[#This Row],[Valuation Year]]=2016,(Table1[[#This Row],[Total Construction Cost ($)]]+Table1[[#This Row],[Land Value]])*('General Input Sheet'!$G$38/'General Input Sheet'!$G$43),Table1[[#This Row],[Total Construction Cost ($)]]+Table1[[#This Row],[Land Value]]),0)</f>
        <v>650729</v>
      </c>
      <c r="P1608" s="139" t="str" cm="1">
        <f t="array" ref="P1608">_xlfn.IFS(Table1[[#This Row],[Asset Class]]&lt;&gt;"Local","y",P$11=$E1608,"y",Table1[[#This Row],[Asset Class]]="Local","")</f>
        <v>y</v>
      </c>
      <c r="Q1608" s="99" t="str" cm="1">
        <f t="array" ref="Q1608">_xlfn.IFS(Table1[[#This Row],[Asset Class]]&lt;&gt;"Local","y",Q$11=$E1608,"y",Table1[[#This Row],[Asset Class]]="Local","")</f>
        <v/>
      </c>
      <c r="R1608" s="99" t="str" cm="1">
        <f t="array" ref="R1608">_xlfn.IFS(Table1[[#This Row],[Asset Class]]&lt;&gt;"Local","y",R$11=$E1608,"y",Table1[[#This Row],[Asset Class]]="Local","")</f>
        <v/>
      </c>
      <c r="S1608" s="358" t="str" cm="1">
        <f t="array" ref="S1608">_xlfn.IFS(Table1[[#This Row],[Asset Class]]&lt;&gt;"Local","y",S$11=$E1608,"y",Table1[[#This Row],[Asset Class]]="Local","")</f>
        <v/>
      </c>
      <c r="U1608" s="109">
        <f>IF(Table1[[#This Row],[Asset Class]]&lt;&gt;"Local",0.25,IF(P1608="y",1,""))</f>
        <v>1</v>
      </c>
      <c r="V1608" s="435" t="str">
        <f>IF(Table1[[#This Row],[Asset Class]]&lt;&gt;"Local",0.25,IF(Q1608="y",1,""))</f>
        <v/>
      </c>
      <c r="W1608" s="435" t="str">
        <f>IF(Table1[[#This Row],[Asset Class]]&lt;&gt;"Local",0.25,IF(R1608="y",1,""))</f>
        <v/>
      </c>
      <c r="X1608" s="435" t="str">
        <f>IF(Table1[[#This Row],[Asset Class]]&lt;&gt;"Local",0.25,IF(S1608="y",1,""))</f>
        <v/>
      </c>
      <c r="Y1608" s="109">
        <f t="shared" si="145"/>
        <v>1</v>
      </c>
      <c r="AA1608" s="274">
        <f t="shared" si="146"/>
        <v>650729</v>
      </c>
      <c r="AB1608" s="275" t="str">
        <f t="shared" si="147"/>
        <v/>
      </c>
      <c r="AC1608" s="275" t="str">
        <f t="shared" si="148"/>
        <v/>
      </c>
      <c r="AD1608" s="275" t="str">
        <f t="shared" si="149"/>
        <v/>
      </c>
      <c r="AE1608" s="276">
        <f t="shared" si="150"/>
        <v>650729</v>
      </c>
    </row>
    <row r="1609" spans="2:31">
      <c r="B1609" s="227" t="s">
        <v>2769</v>
      </c>
      <c r="C1609" s="228" t="s">
        <v>2770</v>
      </c>
      <c r="D1609" s="228" t="s">
        <v>110</v>
      </c>
      <c r="E1609" s="228" t="s">
        <v>113</v>
      </c>
      <c r="F1609" s="258" t="s">
        <v>107</v>
      </c>
      <c r="G1609" s="374">
        <v>0.5</v>
      </c>
      <c r="H1609" s="377">
        <v>19611.848907064126</v>
      </c>
      <c r="I1609" s="382">
        <v>77.371645491830151</v>
      </c>
      <c r="J1609" s="349">
        <f>Table1[[#This Row],[Embellishment Area (m2)]]*Table1[[#This Row],[Construction Unit Rate ($/m)]]*Table1[[#This Row],[Embellishment Area Factor]]</f>
        <v>758700.51053835114</v>
      </c>
      <c r="K1609" s="263">
        <v>0</v>
      </c>
      <c r="L1609" s="354">
        <v>51.919695325664051</v>
      </c>
      <c r="M1609" s="101">
        <f>Table1[[#This Row],[Size of land (m2)]]*Table1[[#This Row],[Land Unit Rate ($/m2)]]</f>
        <v>0</v>
      </c>
      <c r="N1609" s="261">
        <v>2021</v>
      </c>
      <c r="O1609" s="219">
        <f>ROUND(IF(Table1[[#This Row],[Valuation Year]]=2016,(Table1[[#This Row],[Total Construction Cost ($)]]+Table1[[#This Row],[Land Value]])*('General Input Sheet'!$G$38/'General Input Sheet'!$G$43),Table1[[#This Row],[Total Construction Cost ($)]]+Table1[[#This Row],[Land Value]]),0)</f>
        <v>758701</v>
      </c>
      <c r="P1609" s="139" t="str" cm="1">
        <f t="array" ref="P1609">_xlfn.IFS(Table1[[#This Row],[Asset Class]]&lt;&gt;"Local","y",P$11=$E1609,"y",Table1[[#This Row],[Asset Class]]="Local","")</f>
        <v/>
      </c>
      <c r="Q1609" s="99" t="str" cm="1">
        <f t="array" ref="Q1609">_xlfn.IFS(Table1[[#This Row],[Asset Class]]&lt;&gt;"Local","y",Q$11=$E1609,"y",Table1[[#This Row],[Asset Class]]="Local","")</f>
        <v/>
      </c>
      <c r="R1609" s="99" t="str" cm="1">
        <f t="array" ref="R1609">_xlfn.IFS(Table1[[#This Row],[Asset Class]]&lt;&gt;"Local","y",R$11=$E1609,"y",Table1[[#This Row],[Asset Class]]="Local","")</f>
        <v/>
      </c>
      <c r="S1609" s="358" t="str" cm="1">
        <f t="array" ref="S1609">_xlfn.IFS(Table1[[#This Row],[Asset Class]]&lt;&gt;"Local","y",S$11=$E1609,"y",Table1[[#This Row],[Asset Class]]="Local","")</f>
        <v>y</v>
      </c>
      <c r="U1609" s="109" t="str">
        <f>IF(Table1[[#This Row],[Asset Class]]&lt;&gt;"Local",0.25,IF(P1609="y",1,""))</f>
        <v/>
      </c>
      <c r="V1609" s="435" t="str">
        <f>IF(Table1[[#This Row],[Asset Class]]&lt;&gt;"Local",0.25,IF(Q1609="y",1,""))</f>
        <v/>
      </c>
      <c r="W1609" s="435" t="str">
        <f>IF(Table1[[#This Row],[Asset Class]]&lt;&gt;"Local",0.25,IF(R1609="y",1,""))</f>
        <v/>
      </c>
      <c r="X1609" s="435">
        <f>IF(Table1[[#This Row],[Asset Class]]&lt;&gt;"Local",0.25,IF(S1609="y",1,""))</f>
        <v>1</v>
      </c>
      <c r="Y1609" s="109">
        <f t="shared" si="145"/>
        <v>1</v>
      </c>
      <c r="AA1609" s="274" t="str">
        <f t="shared" si="146"/>
        <v/>
      </c>
      <c r="AB1609" s="275" t="str">
        <f t="shared" si="147"/>
        <v/>
      </c>
      <c r="AC1609" s="275" t="str">
        <f t="shared" si="148"/>
        <v/>
      </c>
      <c r="AD1609" s="275">
        <f t="shared" si="149"/>
        <v>758701</v>
      </c>
      <c r="AE1609" s="276">
        <f t="shared" si="150"/>
        <v>758701</v>
      </c>
    </row>
    <row r="1610" spans="2:31">
      <c r="B1610" s="227" t="s">
        <v>2771</v>
      </c>
      <c r="C1610" s="228" t="s">
        <v>2772</v>
      </c>
      <c r="D1610" s="228" t="s">
        <v>110</v>
      </c>
      <c r="E1610" s="228" t="s">
        <v>113</v>
      </c>
      <c r="F1610" s="258" t="s">
        <v>102</v>
      </c>
      <c r="G1610" s="374">
        <v>0.5</v>
      </c>
      <c r="H1610" s="377">
        <v>3808.060005801648</v>
      </c>
      <c r="I1610" s="382">
        <v>77.371645491830151</v>
      </c>
      <c r="J1610" s="349">
        <f>Table1[[#This Row],[Embellishment Area (m2)]]*Table1[[#This Row],[Construction Unit Rate ($/m)]]*Table1[[#This Row],[Embellishment Area Factor]]</f>
        <v>147317.93439025088</v>
      </c>
      <c r="K1610" s="263">
        <v>0</v>
      </c>
      <c r="L1610" s="354">
        <v>51.919695325664051</v>
      </c>
      <c r="M1610" s="101">
        <f>Table1[[#This Row],[Size of land (m2)]]*Table1[[#This Row],[Land Unit Rate ($/m2)]]</f>
        <v>0</v>
      </c>
      <c r="N1610" s="261">
        <v>2021</v>
      </c>
      <c r="O1610" s="219">
        <f>ROUND(IF(Table1[[#This Row],[Valuation Year]]=2016,(Table1[[#This Row],[Total Construction Cost ($)]]+Table1[[#This Row],[Land Value]])*('General Input Sheet'!$G$38/'General Input Sheet'!$G$43),Table1[[#This Row],[Total Construction Cost ($)]]+Table1[[#This Row],[Land Value]]),0)</f>
        <v>147318</v>
      </c>
      <c r="P1610" s="139" t="str" cm="1">
        <f t="array" ref="P1610">_xlfn.IFS(Table1[[#This Row],[Asset Class]]&lt;&gt;"Local","y",P$11=$E1610,"y",Table1[[#This Row],[Asset Class]]="Local","")</f>
        <v/>
      </c>
      <c r="Q1610" s="99" t="str" cm="1">
        <f t="array" ref="Q1610">_xlfn.IFS(Table1[[#This Row],[Asset Class]]&lt;&gt;"Local","y",Q$11=$E1610,"y",Table1[[#This Row],[Asset Class]]="Local","")</f>
        <v/>
      </c>
      <c r="R1610" s="99" t="str" cm="1">
        <f t="array" ref="R1610">_xlfn.IFS(Table1[[#This Row],[Asset Class]]&lt;&gt;"Local","y",R$11=$E1610,"y",Table1[[#This Row],[Asset Class]]="Local","")</f>
        <v/>
      </c>
      <c r="S1610" s="358" t="str" cm="1">
        <f t="array" ref="S1610">_xlfn.IFS(Table1[[#This Row],[Asset Class]]&lt;&gt;"Local","y",S$11=$E1610,"y",Table1[[#This Row],[Asset Class]]="Local","")</f>
        <v>y</v>
      </c>
      <c r="U1610" s="109" t="str">
        <f>IF(Table1[[#This Row],[Asset Class]]&lt;&gt;"Local",0.25,IF(P1610="y",1,""))</f>
        <v/>
      </c>
      <c r="V1610" s="435" t="str">
        <f>IF(Table1[[#This Row],[Asset Class]]&lt;&gt;"Local",0.25,IF(Q1610="y",1,""))</f>
        <v/>
      </c>
      <c r="W1610" s="435" t="str">
        <f>IF(Table1[[#This Row],[Asset Class]]&lt;&gt;"Local",0.25,IF(R1610="y",1,""))</f>
        <v/>
      </c>
      <c r="X1610" s="435">
        <f>IF(Table1[[#This Row],[Asset Class]]&lt;&gt;"Local",0.25,IF(S1610="y",1,""))</f>
        <v>1</v>
      </c>
      <c r="Y1610" s="109">
        <f t="shared" si="145"/>
        <v>1</v>
      </c>
      <c r="AA1610" s="274" t="str">
        <f t="shared" si="146"/>
        <v/>
      </c>
      <c r="AB1610" s="275" t="str">
        <f t="shared" si="147"/>
        <v/>
      </c>
      <c r="AC1610" s="275" t="str">
        <f t="shared" si="148"/>
        <v/>
      </c>
      <c r="AD1610" s="275">
        <f t="shared" si="149"/>
        <v>147318</v>
      </c>
      <c r="AE1610" s="276">
        <f t="shared" si="150"/>
        <v>147318</v>
      </c>
    </row>
    <row r="1611" spans="2:31">
      <c r="B1611" s="227" t="s">
        <v>2773</v>
      </c>
      <c r="C1611" s="228" t="s">
        <v>2774</v>
      </c>
      <c r="D1611" s="228" t="s">
        <v>110</v>
      </c>
      <c r="E1611" s="228" t="s">
        <v>142</v>
      </c>
      <c r="F1611" s="258" t="s">
        <v>102</v>
      </c>
      <c r="G1611" s="374">
        <v>0.5</v>
      </c>
      <c r="H1611" s="377">
        <v>3225.2534833225786</v>
      </c>
      <c r="I1611" s="382">
        <v>115.6419902144599</v>
      </c>
      <c r="J1611" s="349">
        <f>Table1[[#This Row],[Embellishment Area (m2)]]*Table1[[#This Row],[Construction Unit Rate ($/m)]]*Table1[[#This Row],[Embellishment Area Factor]]</f>
        <v>186487.36587877118</v>
      </c>
      <c r="K1611" s="263">
        <v>0</v>
      </c>
      <c r="L1611" s="354">
        <v>85.331826959272703</v>
      </c>
      <c r="M1611" s="101">
        <f>Table1[[#This Row],[Size of land (m2)]]*Table1[[#This Row],[Land Unit Rate ($/m2)]]</f>
        <v>0</v>
      </c>
      <c r="N1611" s="261">
        <v>2021</v>
      </c>
      <c r="O1611" s="219">
        <f>ROUND(IF(Table1[[#This Row],[Valuation Year]]=2016,(Table1[[#This Row],[Total Construction Cost ($)]]+Table1[[#This Row],[Land Value]])*('General Input Sheet'!$G$38/'General Input Sheet'!$G$43),Table1[[#This Row],[Total Construction Cost ($)]]+Table1[[#This Row],[Land Value]]),0)</f>
        <v>186487</v>
      </c>
      <c r="P1611" s="139" t="str" cm="1">
        <f t="array" ref="P1611">_xlfn.IFS(Table1[[#This Row],[Asset Class]]&lt;&gt;"Local","y",P$11=$E1611,"y",Table1[[#This Row],[Asset Class]]="Local","")</f>
        <v/>
      </c>
      <c r="Q1611" s="99" t="str" cm="1">
        <f t="array" ref="Q1611">_xlfn.IFS(Table1[[#This Row],[Asset Class]]&lt;&gt;"Local","y",Q$11=$E1611,"y",Table1[[#This Row],[Asset Class]]="Local","")</f>
        <v>y</v>
      </c>
      <c r="R1611" s="99" t="str" cm="1">
        <f t="array" ref="R1611">_xlfn.IFS(Table1[[#This Row],[Asset Class]]&lt;&gt;"Local","y",R$11=$E1611,"y",Table1[[#This Row],[Asset Class]]="Local","")</f>
        <v/>
      </c>
      <c r="S1611" s="358" t="str" cm="1">
        <f t="array" ref="S1611">_xlfn.IFS(Table1[[#This Row],[Asset Class]]&lt;&gt;"Local","y",S$11=$E1611,"y",Table1[[#This Row],[Asset Class]]="Local","")</f>
        <v/>
      </c>
      <c r="U1611" s="109" t="str">
        <f>IF(Table1[[#This Row],[Asset Class]]&lt;&gt;"Local",0.25,IF(P1611="y",1,""))</f>
        <v/>
      </c>
      <c r="V1611" s="435">
        <f>IF(Table1[[#This Row],[Asset Class]]&lt;&gt;"Local",0.25,IF(Q1611="y",1,""))</f>
        <v>1</v>
      </c>
      <c r="W1611" s="435" t="str">
        <f>IF(Table1[[#This Row],[Asset Class]]&lt;&gt;"Local",0.25,IF(R1611="y",1,""))</f>
        <v/>
      </c>
      <c r="X1611" s="435" t="str">
        <f>IF(Table1[[#This Row],[Asset Class]]&lt;&gt;"Local",0.25,IF(S1611="y",1,""))</f>
        <v/>
      </c>
      <c r="Y1611" s="109">
        <f t="shared" si="145"/>
        <v>1</v>
      </c>
      <c r="AA1611" s="274" t="str">
        <f t="shared" si="146"/>
        <v/>
      </c>
      <c r="AB1611" s="275">
        <f t="shared" si="147"/>
        <v>186487</v>
      </c>
      <c r="AC1611" s="275" t="str">
        <f t="shared" si="148"/>
        <v/>
      </c>
      <c r="AD1611" s="275" t="str">
        <f t="shared" si="149"/>
        <v/>
      </c>
      <c r="AE1611" s="276">
        <f t="shared" si="150"/>
        <v>186487</v>
      </c>
    </row>
    <row r="1612" spans="2:31">
      <c r="B1612" s="227" t="s">
        <v>2775</v>
      </c>
      <c r="C1612" s="228" t="s">
        <v>2776</v>
      </c>
      <c r="D1612" s="228" t="s">
        <v>110</v>
      </c>
      <c r="E1612" s="228" t="s">
        <v>101</v>
      </c>
      <c r="F1612" s="258" t="s">
        <v>102</v>
      </c>
      <c r="G1612" s="374">
        <v>0.5</v>
      </c>
      <c r="H1612" s="377">
        <v>5206.90411482935</v>
      </c>
      <c r="I1612" s="382">
        <v>143.96305955739601</v>
      </c>
      <c r="J1612" s="349">
        <f>Table1[[#This Row],[Embellishment Area (m2)]]*Table1[[#This Row],[Construction Unit Rate ($/m)]]*Table1[[#This Row],[Embellishment Area Factor]]</f>
        <v>374800.92359641404</v>
      </c>
      <c r="K1612" s="263">
        <v>10413.8082296587</v>
      </c>
      <c r="L1612" s="354">
        <v>39.027494808321961</v>
      </c>
      <c r="M1612" s="101">
        <f>Table1[[#This Row],[Size of land (m2)]]*Table1[[#This Row],[Land Unit Rate ($/m2)]]</f>
        <v>406424.84661786543</v>
      </c>
      <c r="N1612" s="261">
        <v>2021</v>
      </c>
      <c r="O1612" s="219">
        <f>ROUND(IF(Table1[[#This Row],[Valuation Year]]=2016,(Table1[[#This Row],[Total Construction Cost ($)]]+Table1[[#This Row],[Land Value]])*('General Input Sheet'!$G$38/'General Input Sheet'!$G$43),Table1[[#This Row],[Total Construction Cost ($)]]+Table1[[#This Row],[Land Value]]),0)</f>
        <v>781226</v>
      </c>
      <c r="P1612" s="139" t="str" cm="1">
        <f t="array" ref="P1612">_xlfn.IFS(Table1[[#This Row],[Asset Class]]&lt;&gt;"Local","y",P$11=$E1612,"y",Table1[[#This Row],[Asset Class]]="Local","")</f>
        <v/>
      </c>
      <c r="Q1612" s="99" t="str" cm="1">
        <f t="array" ref="Q1612">_xlfn.IFS(Table1[[#This Row],[Asset Class]]&lt;&gt;"Local","y",Q$11=$E1612,"y",Table1[[#This Row],[Asset Class]]="Local","")</f>
        <v/>
      </c>
      <c r="R1612" s="99" t="str" cm="1">
        <f t="array" ref="R1612">_xlfn.IFS(Table1[[#This Row],[Asset Class]]&lt;&gt;"Local","y",R$11=$E1612,"y",Table1[[#This Row],[Asset Class]]="Local","")</f>
        <v>y</v>
      </c>
      <c r="S1612" s="358" t="str" cm="1">
        <f t="array" ref="S1612">_xlfn.IFS(Table1[[#This Row],[Asset Class]]&lt;&gt;"Local","y",S$11=$E1612,"y",Table1[[#This Row],[Asset Class]]="Local","")</f>
        <v/>
      </c>
      <c r="U1612" s="109" t="str">
        <f>IF(Table1[[#This Row],[Asset Class]]&lt;&gt;"Local",0.25,IF(P1612="y",1,""))</f>
        <v/>
      </c>
      <c r="V1612" s="435" t="str">
        <f>IF(Table1[[#This Row],[Asset Class]]&lt;&gt;"Local",0.25,IF(Q1612="y",1,""))</f>
        <v/>
      </c>
      <c r="W1612" s="435">
        <f>IF(Table1[[#This Row],[Asset Class]]&lt;&gt;"Local",0.25,IF(R1612="y",1,""))</f>
        <v>1</v>
      </c>
      <c r="X1612" s="435" t="str">
        <f>IF(Table1[[#This Row],[Asset Class]]&lt;&gt;"Local",0.25,IF(S1612="y",1,""))</f>
        <v/>
      </c>
      <c r="Y1612" s="109">
        <f t="shared" si="145"/>
        <v>1</v>
      </c>
      <c r="AA1612" s="274" t="str">
        <f t="shared" si="146"/>
        <v/>
      </c>
      <c r="AB1612" s="275" t="str">
        <f t="shared" si="147"/>
        <v/>
      </c>
      <c r="AC1612" s="275">
        <f t="shared" si="148"/>
        <v>781226</v>
      </c>
      <c r="AD1612" s="275" t="str">
        <f t="shared" si="149"/>
        <v/>
      </c>
      <c r="AE1612" s="276">
        <f t="shared" si="150"/>
        <v>781226</v>
      </c>
    </row>
    <row r="1613" spans="2:31">
      <c r="B1613" s="227" t="s">
        <v>2777</v>
      </c>
      <c r="C1613" s="228" t="s">
        <v>2778</v>
      </c>
      <c r="D1613" s="228" t="s">
        <v>110</v>
      </c>
      <c r="E1613" s="228" t="s">
        <v>113</v>
      </c>
      <c r="F1613" s="258" t="s">
        <v>107</v>
      </c>
      <c r="G1613" s="374">
        <v>0.5</v>
      </c>
      <c r="H1613" s="377">
        <v>2015.1880885343205</v>
      </c>
      <c r="I1613" s="382">
        <v>77.371645491830151</v>
      </c>
      <c r="J1613" s="349">
        <f>Table1[[#This Row],[Embellishment Area (m2)]]*Table1[[#This Row],[Construction Unit Rate ($/m)]]*Table1[[#This Row],[Embellishment Area Factor]]</f>
        <v>77959.209192718146</v>
      </c>
      <c r="K1613" s="263">
        <v>4030.376177068641</v>
      </c>
      <c r="L1613" s="354">
        <v>51.919695325664051</v>
      </c>
      <c r="M1613" s="101">
        <f>Table1[[#This Row],[Size of land (m2)]]*Table1[[#This Row],[Land Unit Rate ($/m2)]]</f>
        <v>209255.90316121848</v>
      </c>
      <c r="N1613" s="261">
        <v>2021</v>
      </c>
      <c r="O1613" s="219">
        <f>ROUND(IF(Table1[[#This Row],[Valuation Year]]=2016,(Table1[[#This Row],[Total Construction Cost ($)]]+Table1[[#This Row],[Land Value]])*('General Input Sheet'!$G$38/'General Input Sheet'!$G$43),Table1[[#This Row],[Total Construction Cost ($)]]+Table1[[#This Row],[Land Value]]),0)</f>
        <v>287215</v>
      </c>
      <c r="P1613" s="139" t="str" cm="1">
        <f t="array" ref="P1613">_xlfn.IFS(Table1[[#This Row],[Asset Class]]&lt;&gt;"Local","y",P$11=$E1613,"y",Table1[[#This Row],[Asset Class]]="Local","")</f>
        <v/>
      </c>
      <c r="Q1613" s="99" t="str" cm="1">
        <f t="array" ref="Q1613">_xlfn.IFS(Table1[[#This Row],[Asset Class]]&lt;&gt;"Local","y",Q$11=$E1613,"y",Table1[[#This Row],[Asset Class]]="Local","")</f>
        <v/>
      </c>
      <c r="R1613" s="99" t="str" cm="1">
        <f t="array" ref="R1613">_xlfn.IFS(Table1[[#This Row],[Asset Class]]&lt;&gt;"Local","y",R$11=$E1613,"y",Table1[[#This Row],[Asset Class]]="Local","")</f>
        <v/>
      </c>
      <c r="S1613" s="358" t="str" cm="1">
        <f t="array" ref="S1613">_xlfn.IFS(Table1[[#This Row],[Asset Class]]&lt;&gt;"Local","y",S$11=$E1613,"y",Table1[[#This Row],[Asset Class]]="Local","")</f>
        <v>y</v>
      </c>
      <c r="U1613" s="109" t="str">
        <f>IF(Table1[[#This Row],[Asset Class]]&lt;&gt;"Local",0.25,IF(P1613="y",1,""))</f>
        <v/>
      </c>
      <c r="V1613" s="435" t="str">
        <f>IF(Table1[[#This Row],[Asset Class]]&lt;&gt;"Local",0.25,IF(Q1613="y",1,""))</f>
        <v/>
      </c>
      <c r="W1613" s="435" t="str">
        <f>IF(Table1[[#This Row],[Asset Class]]&lt;&gt;"Local",0.25,IF(R1613="y",1,""))</f>
        <v/>
      </c>
      <c r="X1613" s="435">
        <f>IF(Table1[[#This Row],[Asset Class]]&lt;&gt;"Local",0.25,IF(S1613="y",1,""))</f>
        <v>1</v>
      </c>
      <c r="Y1613" s="109">
        <f t="shared" si="145"/>
        <v>1</v>
      </c>
      <c r="AA1613" s="274" t="str">
        <f t="shared" si="146"/>
        <v/>
      </c>
      <c r="AB1613" s="275" t="str">
        <f t="shared" si="147"/>
        <v/>
      </c>
      <c r="AC1613" s="275" t="str">
        <f t="shared" si="148"/>
        <v/>
      </c>
      <c r="AD1613" s="275">
        <f t="shared" si="149"/>
        <v>287215</v>
      </c>
      <c r="AE1613" s="276">
        <f t="shared" si="150"/>
        <v>287215</v>
      </c>
    </row>
    <row r="1614" spans="2:31">
      <c r="B1614" s="227" t="s">
        <v>2779</v>
      </c>
      <c r="C1614" s="228" t="s">
        <v>2780</v>
      </c>
      <c r="D1614" s="228" t="s">
        <v>110</v>
      </c>
      <c r="E1614" s="228" t="s">
        <v>101</v>
      </c>
      <c r="F1614" s="258" t="s">
        <v>102</v>
      </c>
      <c r="G1614" s="374">
        <v>0.5</v>
      </c>
      <c r="H1614" s="377">
        <v>1789.1218382349855</v>
      </c>
      <c r="I1614" s="382">
        <v>143.96305955739601</v>
      </c>
      <c r="J1614" s="349">
        <f>Table1[[#This Row],[Embellishment Area (m2)]]*Table1[[#This Row],[Construction Unit Rate ($/m)]]*Table1[[#This Row],[Embellishment Area Factor]]</f>
        <v>128783.72687663052</v>
      </c>
      <c r="K1614" s="263">
        <v>0</v>
      </c>
      <c r="L1614" s="354">
        <v>39.027494808321961</v>
      </c>
      <c r="M1614" s="101">
        <f>Table1[[#This Row],[Size of land (m2)]]*Table1[[#This Row],[Land Unit Rate ($/m2)]]</f>
        <v>0</v>
      </c>
      <c r="N1614" s="261">
        <v>2021</v>
      </c>
      <c r="O1614" s="219">
        <f>ROUND(IF(Table1[[#This Row],[Valuation Year]]=2016,(Table1[[#This Row],[Total Construction Cost ($)]]+Table1[[#This Row],[Land Value]])*('General Input Sheet'!$G$38/'General Input Sheet'!$G$43),Table1[[#This Row],[Total Construction Cost ($)]]+Table1[[#This Row],[Land Value]]),0)</f>
        <v>128784</v>
      </c>
      <c r="P1614" s="139" t="str" cm="1">
        <f t="array" ref="P1614">_xlfn.IFS(Table1[[#This Row],[Asset Class]]&lt;&gt;"Local","y",P$11=$E1614,"y",Table1[[#This Row],[Asset Class]]="Local","")</f>
        <v/>
      </c>
      <c r="Q1614" s="99" t="str" cm="1">
        <f t="array" ref="Q1614">_xlfn.IFS(Table1[[#This Row],[Asset Class]]&lt;&gt;"Local","y",Q$11=$E1614,"y",Table1[[#This Row],[Asset Class]]="Local","")</f>
        <v/>
      </c>
      <c r="R1614" s="99" t="str" cm="1">
        <f t="array" ref="R1614">_xlfn.IFS(Table1[[#This Row],[Asset Class]]&lt;&gt;"Local","y",R$11=$E1614,"y",Table1[[#This Row],[Asset Class]]="Local","")</f>
        <v>y</v>
      </c>
      <c r="S1614" s="358" t="str" cm="1">
        <f t="array" ref="S1614">_xlfn.IFS(Table1[[#This Row],[Asset Class]]&lt;&gt;"Local","y",S$11=$E1614,"y",Table1[[#This Row],[Asset Class]]="Local","")</f>
        <v/>
      </c>
      <c r="U1614" s="109" t="str">
        <f>IF(Table1[[#This Row],[Asset Class]]&lt;&gt;"Local",0.25,IF(P1614="y",1,""))</f>
        <v/>
      </c>
      <c r="V1614" s="435" t="str">
        <f>IF(Table1[[#This Row],[Asset Class]]&lt;&gt;"Local",0.25,IF(Q1614="y",1,""))</f>
        <v/>
      </c>
      <c r="W1614" s="435">
        <f>IF(Table1[[#This Row],[Asset Class]]&lt;&gt;"Local",0.25,IF(R1614="y",1,""))</f>
        <v>1</v>
      </c>
      <c r="X1614" s="435" t="str">
        <f>IF(Table1[[#This Row],[Asset Class]]&lt;&gt;"Local",0.25,IF(S1614="y",1,""))</f>
        <v/>
      </c>
      <c r="Y1614" s="109">
        <f t="shared" si="145"/>
        <v>1</v>
      </c>
      <c r="AA1614" s="274" t="str">
        <f t="shared" si="146"/>
        <v/>
      </c>
      <c r="AB1614" s="275" t="str">
        <f t="shared" si="147"/>
        <v/>
      </c>
      <c r="AC1614" s="275">
        <f t="shared" si="148"/>
        <v>128784</v>
      </c>
      <c r="AD1614" s="275" t="str">
        <f t="shared" si="149"/>
        <v/>
      </c>
      <c r="AE1614" s="276">
        <f t="shared" si="150"/>
        <v>128784</v>
      </c>
    </row>
    <row r="1615" spans="2:31">
      <c r="B1615" s="227" t="s">
        <v>2781</v>
      </c>
      <c r="C1615" s="228" t="s">
        <v>2782</v>
      </c>
      <c r="D1615" s="228" t="s">
        <v>110</v>
      </c>
      <c r="E1615" s="228" t="s">
        <v>101</v>
      </c>
      <c r="F1615" s="258" t="s">
        <v>102</v>
      </c>
      <c r="G1615" s="374">
        <v>0.5</v>
      </c>
      <c r="H1615" s="377">
        <v>732.62868845750302</v>
      </c>
      <c r="I1615" s="382">
        <v>143.96305955739601</v>
      </c>
      <c r="J1615" s="349">
        <f>Table1[[#This Row],[Embellishment Area (m2)]]*Table1[[#This Row],[Construction Unit Rate ($/m)]]*Table1[[#This Row],[Embellishment Area Factor]]</f>
        <v>52735.733754932218</v>
      </c>
      <c r="K1615" s="263">
        <v>0</v>
      </c>
      <c r="L1615" s="354">
        <v>39.027494808321961</v>
      </c>
      <c r="M1615" s="101">
        <f>Table1[[#This Row],[Size of land (m2)]]*Table1[[#This Row],[Land Unit Rate ($/m2)]]</f>
        <v>0</v>
      </c>
      <c r="N1615" s="261">
        <v>2021</v>
      </c>
      <c r="O1615" s="219">
        <f>ROUND(IF(Table1[[#This Row],[Valuation Year]]=2016,(Table1[[#This Row],[Total Construction Cost ($)]]+Table1[[#This Row],[Land Value]])*('General Input Sheet'!$G$38/'General Input Sheet'!$G$43),Table1[[#This Row],[Total Construction Cost ($)]]+Table1[[#This Row],[Land Value]]),0)</f>
        <v>52736</v>
      </c>
      <c r="P1615" s="139" t="str" cm="1">
        <f t="array" ref="P1615">_xlfn.IFS(Table1[[#This Row],[Asset Class]]&lt;&gt;"Local","y",P$11=$E1615,"y",Table1[[#This Row],[Asset Class]]="Local","")</f>
        <v/>
      </c>
      <c r="Q1615" s="99" t="str" cm="1">
        <f t="array" ref="Q1615">_xlfn.IFS(Table1[[#This Row],[Asset Class]]&lt;&gt;"Local","y",Q$11=$E1615,"y",Table1[[#This Row],[Asset Class]]="Local","")</f>
        <v/>
      </c>
      <c r="R1615" s="99" t="str" cm="1">
        <f t="array" ref="R1615">_xlfn.IFS(Table1[[#This Row],[Asset Class]]&lt;&gt;"Local","y",R$11=$E1615,"y",Table1[[#This Row],[Asset Class]]="Local","")</f>
        <v>y</v>
      </c>
      <c r="S1615" s="358" t="str" cm="1">
        <f t="array" ref="S1615">_xlfn.IFS(Table1[[#This Row],[Asset Class]]&lt;&gt;"Local","y",S$11=$E1615,"y",Table1[[#This Row],[Asset Class]]="Local","")</f>
        <v/>
      </c>
      <c r="U1615" s="109" t="str">
        <f>IF(Table1[[#This Row],[Asset Class]]&lt;&gt;"Local",0.25,IF(P1615="y",1,""))</f>
        <v/>
      </c>
      <c r="V1615" s="435" t="str">
        <f>IF(Table1[[#This Row],[Asset Class]]&lt;&gt;"Local",0.25,IF(Q1615="y",1,""))</f>
        <v/>
      </c>
      <c r="W1615" s="435">
        <f>IF(Table1[[#This Row],[Asset Class]]&lt;&gt;"Local",0.25,IF(R1615="y",1,""))</f>
        <v>1</v>
      </c>
      <c r="X1615" s="435" t="str">
        <f>IF(Table1[[#This Row],[Asset Class]]&lt;&gt;"Local",0.25,IF(S1615="y",1,""))</f>
        <v/>
      </c>
      <c r="Y1615" s="109">
        <f t="shared" ref="Y1615:Y1678" si="151">SUM(U1615:X1615)</f>
        <v>1</v>
      </c>
      <c r="AA1615" s="274" t="str">
        <f t="shared" ref="AA1615:AA1678" si="152">IF(U1615="","",(U1615/$Y1615)*$O1615)</f>
        <v/>
      </c>
      <c r="AB1615" s="275" t="str">
        <f t="shared" ref="AB1615:AB1678" si="153">IF(V1615="","",(V1615/$Y1615)*$O1615)</f>
        <v/>
      </c>
      <c r="AC1615" s="275">
        <f t="shared" ref="AC1615:AC1678" si="154">IF(W1615="","",(W1615/$Y1615)*$O1615)</f>
        <v>52736</v>
      </c>
      <c r="AD1615" s="275" t="str">
        <f t="shared" ref="AD1615:AD1678" si="155">IF(X1615="","",(X1615/$Y1615)*$O1615)</f>
        <v/>
      </c>
      <c r="AE1615" s="276">
        <f t="shared" ref="AE1615:AE1678" si="156">SUM(AA1615:AD1615)</f>
        <v>52736</v>
      </c>
    </row>
    <row r="1616" spans="2:31">
      <c r="B1616" s="227" t="s">
        <v>2781</v>
      </c>
      <c r="C1616" s="228" t="s">
        <v>2783</v>
      </c>
      <c r="D1616" s="228" t="s">
        <v>110</v>
      </c>
      <c r="E1616" s="228" t="s">
        <v>101</v>
      </c>
      <c r="F1616" s="258" t="s">
        <v>102</v>
      </c>
      <c r="G1616" s="374">
        <v>0.5</v>
      </c>
      <c r="H1616" s="377">
        <v>3923.5583341203956</v>
      </c>
      <c r="I1616" s="382">
        <v>143.96305955739601</v>
      </c>
      <c r="J1616" s="349">
        <f>Table1[[#This Row],[Embellishment Area (m2)]]*Table1[[#This Row],[Construction Unit Rate ($/m)]]*Table1[[#This Row],[Embellishment Area Factor]]</f>
        <v>282423.73106594599</v>
      </c>
      <c r="K1616" s="263">
        <v>0</v>
      </c>
      <c r="L1616" s="354">
        <v>39.027494808321961</v>
      </c>
      <c r="M1616" s="101">
        <f>Table1[[#This Row],[Size of land (m2)]]*Table1[[#This Row],[Land Unit Rate ($/m2)]]</f>
        <v>0</v>
      </c>
      <c r="N1616" s="261">
        <v>2021</v>
      </c>
      <c r="O1616" s="219">
        <f>ROUND(IF(Table1[[#This Row],[Valuation Year]]=2016,(Table1[[#This Row],[Total Construction Cost ($)]]+Table1[[#This Row],[Land Value]])*('General Input Sheet'!$G$38/'General Input Sheet'!$G$43),Table1[[#This Row],[Total Construction Cost ($)]]+Table1[[#This Row],[Land Value]]),0)</f>
        <v>282424</v>
      </c>
      <c r="P1616" s="139" t="str" cm="1">
        <f t="array" ref="P1616">_xlfn.IFS(Table1[[#This Row],[Asset Class]]&lt;&gt;"Local","y",P$11=$E1616,"y",Table1[[#This Row],[Asset Class]]="Local","")</f>
        <v/>
      </c>
      <c r="Q1616" s="99" t="str" cm="1">
        <f t="array" ref="Q1616">_xlfn.IFS(Table1[[#This Row],[Asset Class]]&lt;&gt;"Local","y",Q$11=$E1616,"y",Table1[[#This Row],[Asset Class]]="Local","")</f>
        <v/>
      </c>
      <c r="R1616" s="99" t="str" cm="1">
        <f t="array" ref="R1616">_xlfn.IFS(Table1[[#This Row],[Asset Class]]&lt;&gt;"Local","y",R$11=$E1616,"y",Table1[[#This Row],[Asset Class]]="Local","")</f>
        <v>y</v>
      </c>
      <c r="S1616" s="358" t="str" cm="1">
        <f t="array" ref="S1616">_xlfn.IFS(Table1[[#This Row],[Asset Class]]&lt;&gt;"Local","y",S$11=$E1616,"y",Table1[[#This Row],[Asset Class]]="Local","")</f>
        <v/>
      </c>
      <c r="U1616" s="109" t="str">
        <f>IF(Table1[[#This Row],[Asset Class]]&lt;&gt;"Local",0.25,IF(P1616="y",1,""))</f>
        <v/>
      </c>
      <c r="V1616" s="435" t="str">
        <f>IF(Table1[[#This Row],[Asset Class]]&lt;&gt;"Local",0.25,IF(Q1616="y",1,""))</f>
        <v/>
      </c>
      <c r="W1616" s="435">
        <f>IF(Table1[[#This Row],[Asset Class]]&lt;&gt;"Local",0.25,IF(R1616="y",1,""))</f>
        <v>1</v>
      </c>
      <c r="X1616" s="435" t="str">
        <f>IF(Table1[[#This Row],[Asset Class]]&lt;&gt;"Local",0.25,IF(S1616="y",1,""))</f>
        <v/>
      </c>
      <c r="Y1616" s="109">
        <f t="shared" si="151"/>
        <v>1</v>
      </c>
      <c r="AA1616" s="274" t="str">
        <f t="shared" si="152"/>
        <v/>
      </c>
      <c r="AB1616" s="275" t="str">
        <f t="shared" si="153"/>
        <v/>
      </c>
      <c r="AC1616" s="275">
        <f t="shared" si="154"/>
        <v>282424</v>
      </c>
      <c r="AD1616" s="275" t="str">
        <f t="shared" si="155"/>
        <v/>
      </c>
      <c r="AE1616" s="276">
        <f t="shared" si="156"/>
        <v>282424</v>
      </c>
    </row>
    <row r="1617" spans="2:31">
      <c r="B1617" s="227" t="s">
        <v>2784</v>
      </c>
      <c r="C1617" s="228" t="s">
        <v>2785</v>
      </c>
      <c r="D1617" s="228" t="s">
        <v>110</v>
      </c>
      <c r="E1617" s="228" t="s">
        <v>113</v>
      </c>
      <c r="F1617" s="258" t="s">
        <v>102</v>
      </c>
      <c r="G1617" s="374">
        <v>0.5</v>
      </c>
      <c r="H1617" s="377">
        <v>1563.59788718501</v>
      </c>
      <c r="I1617" s="382">
        <v>77.371645491830151</v>
      </c>
      <c r="J1617" s="349">
        <f>Table1[[#This Row],[Embellishment Area (m2)]]*Table1[[#This Row],[Construction Unit Rate ($/m)]]*Table1[[#This Row],[Embellishment Area Factor]]</f>
        <v>60489.070709526612</v>
      </c>
      <c r="K1617" s="263">
        <v>0</v>
      </c>
      <c r="L1617" s="354">
        <v>51.919695325664051</v>
      </c>
      <c r="M1617" s="101">
        <f>Table1[[#This Row],[Size of land (m2)]]*Table1[[#This Row],[Land Unit Rate ($/m2)]]</f>
        <v>0</v>
      </c>
      <c r="N1617" s="261">
        <v>2021</v>
      </c>
      <c r="O1617" s="219">
        <f>ROUND(IF(Table1[[#This Row],[Valuation Year]]=2016,(Table1[[#This Row],[Total Construction Cost ($)]]+Table1[[#This Row],[Land Value]])*('General Input Sheet'!$G$38/'General Input Sheet'!$G$43),Table1[[#This Row],[Total Construction Cost ($)]]+Table1[[#This Row],[Land Value]]),0)</f>
        <v>60489</v>
      </c>
      <c r="P1617" s="139" t="str" cm="1">
        <f t="array" ref="P1617">_xlfn.IFS(Table1[[#This Row],[Asset Class]]&lt;&gt;"Local","y",P$11=$E1617,"y",Table1[[#This Row],[Asset Class]]="Local","")</f>
        <v/>
      </c>
      <c r="Q1617" s="99" t="str" cm="1">
        <f t="array" ref="Q1617">_xlfn.IFS(Table1[[#This Row],[Asset Class]]&lt;&gt;"Local","y",Q$11=$E1617,"y",Table1[[#This Row],[Asset Class]]="Local","")</f>
        <v/>
      </c>
      <c r="R1617" s="99" t="str" cm="1">
        <f t="array" ref="R1617">_xlfn.IFS(Table1[[#This Row],[Asset Class]]&lt;&gt;"Local","y",R$11=$E1617,"y",Table1[[#This Row],[Asset Class]]="Local","")</f>
        <v/>
      </c>
      <c r="S1617" s="358" t="str" cm="1">
        <f t="array" ref="S1617">_xlfn.IFS(Table1[[#This Row],[Asset Class]]&lt;&gt;"Local","y",S$11=$E1617,"y",Table1[[#This Row],[Asset Class]]="Local","")</f>
        <v>y</v>
      </c>
      <c r="U1617" s="109" t="str">
        <f>IF(Table1[[#This Row],[Asset Class]]&lt;&gt;"Local",0.25,IF(P1617="y",1,""))</f>
        <v/>
      </c>
      <c r="V1617" s="435" t="str">
        <f>IF(Table1[[#This Row],[Asset Class]]&lt;&gt;"Local",0.25,IF(Q1617="y",1,""))</f>
        <v/>
      </c>
      <c r="W1617" s="435" t="str">
        <f>IF(Table1[[#This Row],[Asset Class]]&lt;&gt;"Local",0.25,IF(R1617="y",1,""))</f>
        <v/>
      </c>
      <c r="X1617" s="435">
        <f>IF(Table1[[#This Row],[Asset Class]]&lt;&gt;"Local",0.25,IF(S1617="y",1,""))</f>
        <v>1</v>
      </c>
      <c r="Y1617" s="109">
        <f t="shared" si="151"/>
        <v>1</v>
      </c>
      <c r="AA1617" s="274" t="str">
        <f t="shared" si="152"/>
        <v/>
      </c>
      <c r="AB1617" s="275" t="str">
        <f t="shared" si="153"/>
        <v/>
      </c>
      <c r="AC1617" s="275" t="str">
        <f t="shared" si="154"/>
        <v/>
      </c>
      <c r="AD1617" s="275">
        <f t="shared" si="155"/>
        <v>60489</v>
      </c>
      <c r="AE1617" s="276">
        <f t="shared" si="156"/>
        <v>60489</v>
      </c>
    </row>
    <row r="1618" spans="2:31">
      <c r="B1618" s="227" t="s">
        <v>2786</v>
      </c>
      <c r="C1618" s="228" t="s">
        <v>2787</v>
      </c>
      <c r="D1618" s="228" t="s">
        <v>105</v>
      </c>
      <c r="E1618" s="228" t="s">
        <v>113</v>
      </c>
      <c r="F1618" s="258" t="s">
        <v>107</v>
      </c>
      <c r="G1618" s="374">
        <v>0.5</v>
      </c>
      <c r="H1618" s="377">
        <v>16815.015099639419</v>
      </c>
      <c r="I1618" s="382">
        <v>566.28724924743767</v>
      </c>
      <c r="J1618" s="349">
        <f>Table1[[#This Row],[Embellishment Area (m2)]]*Table1[[#This Row],[Construction Unit Rate ($/m)]]*Table1[[#This Row],[Embellishment Area Factor]]</f>
        <v>4761064.3234144673</v>
      </c>
      <c r="K1618" s="263">
        <v>0</v>
      </c>
      <c r="L1618" s="354">
        <v>75.676903388107434</v>
      </c>
      <c r="M1618" s="101">
        <f>Table1[[#This Row],[Size of land (m2)]]*Table1[[#This Row],[Land Unit Rate ($/m2)]]</f>
        <v>0</v>
      </c>
      <c r="N1618" s="261">
        <v>2021</v>
      </c>
      <c r="O1618" s="219">
        <f>ROUND(IF(Table1[[#This Row],[Valuation Year]]=2016,(Table1[[#This Row],[Total Construction Cost ($)]]+Table1[[#This Row],[Land Value]])*('General Input Sheet'!$G$38/'General Input Sheet'!$G$43),Table1[[#This Row],[Total Construction Cost ($)]]+Table1[[#This Row],[Land Value]]),0)</f>
        <v>4761064</v>
      </c>
      <c r="P1618" s="139" t="str" cm="1">
        <f t="array" ref="P1618">_xlfn.IFS(Table1[[#This Row],[Asset Class]]&lt;&gt;"Local","y",P$11=$E1618,"y",Table1[[#This Row],[Asset Class]]="Local","")</f>
        <v>y</v>
      </c>
      <c r="Q1618" s="99" t="str" cm="1">
        <f t="array" ref="Q1618">_xlfn.IFS(Table1[[#This Row],[Asset Class]]&lt;&gt;"Local","y",Q$11=$E1618,"y",Table1[[#This Row],[Asset Class]]="Local","")</f>
        <v>y</v>
      </c>
      <c r="R1618" s="99" t="str" cm="1">
        <f t="array" ref="R1618">_xlfn.IFS(Table1[[#This Row],[Asset Class]]&lt;&gt;"Local","y",R$11=$E1618,"y",Table1[[#This Row],[Asset Class]]="Local","")</f>
        <v>y</v>
      </c>
      <c r="S1618" s="358" t="str" cm="1">
        <f t="array" ref="S1618">_xlfn.IFS(Table1[[#This Row],[Asset Class]]&lt;&gt;"Local","y",S$11=$E1618,"y",Table1[[#This Row],[Asset Class]]="Local","")</f>
        <v>y</v>
      </c>
      <c r="U1618" s="109">
        <f>IF(Table1[[#This Row],[Asset Class]]&lt;&gt;"Local",0.25,IF(P1618="y",1,""))</f>
        <v>0.25</v>
      </c>
      <c r="V1618" s="435">
        <f>IF(Table1[[#This Row],[Asset Class]]&lt;&gt;"Local",0.25,IF(Q1618="y",1,""))</f>
        <v>0.25</v>
      </c>
      <c r="W1618" s="435">
        <f>IF(Table1[[#This Row],[Asset Class]]&lt;&gt;"Local",0.25,IF(R1618="y",1,""))</f>
        <v>0.25</v>
      </c>
      <c r="X1618" s="435">
        <f>IF(Table1[[#This Row],[Asset Class]]&lt;&gt;"Local",0.25,IF(S1618="y",1,""))</f>
        <v>0.25</v>
      </c>
      <c r="Y1618" s="109">
        <f t="shared" si="151"/>
        <v>1</v>
      </c>
      <c r="AA1618" s="274">
        <f t="shared" si="152"/>
        <v>1190266</v>
      </c>
      <c r="AB1618" s="275">
        <f t="shared" si="153"/>
        <v>1190266</v>
      </c>
      <c r="AC1618" s="275">
        <f t="shared" si="154"/>
        <v>1190266</v>
      </c>
      <c r="AD1618" s="275">
        <f t="shared" si="155"/>
        <v>1190266</v>
      </c>
      <c r="AE1618" s="276">
        <f t="shared" si="156"/>
        <v>4761064</v>
      </c>
    </row>
    <row r="1619" spans="2:31">
      <c r="B1619" s="227" t="s">
        <v>2788</v>
      </c>
      <c r="C1619" s="228" t="s">
        <v>2789</v>
      </c>
      <c r="D1619" s="228" t="s">
        <v>110</v>
      </c>
      <c r="E1619" s="228" t="s">
        <v>101</v>
      </c>
      <c r="F1619" s="258" t="s">
        <v>102</v>
      </c>
      <c r="G1619" s="374">
        <v>0.5</v>
      </c>
      <c r="H1619" s="377">
        <v>2371.9570370060942</v>
      </c>
      <c r="I1619" s="382">
        <v>143.96305955739601</v>
      </c>
      <c r="J1619" s="349">
        <f>Table1[[#This Row],[Embellishment Area (m2)]]*Table1[[#This Row],[Construction Unit Rate ($/m)]]*Table1[[#This Row],[Embellishment Area Factor]]</f>
        <v>170737.09609304645</v>
      </c>
      <c r="K1619" s="263">
        <v>0</v>
      </c>
      <c r="L1619" s="354">
        <v>39.027494808321961</v>
      </c>
      <c r="M1619" s="101">
        <f>Table1[[#This Row],[Size of land (m2)]]*Table1[[#This Row],[Land Unit Rate ($/m2)]]</f>
        <v>0</v>
      </c>
      <c r="N1619" s="261">
        <v>2021</v>
      </c>
      <c r="O1619" s="219">
        <f>ROUND(IF(Table1[[#This Row],[Valuation Year]]=2016,(Table1[[#This Row],[Total Construction Cost ($)]]+Table1[[#This Row],[Land Value]])*('General Input Sheet'!$G$38/'General Input Sheet'!$G$43),Table1[[#This Row],[Total Construction Cost ($)]]+Table1[[#This Row],[Land Value]]),0)</f>
        <v>170737</v>
      </c>
      <c r="P1619" s="139" t="str" cm="1">
        <f t="array" ref="P1619">_xlfn.IFS(Table1[[#This Row],[Asset Class]]&lt;&gt;"Local","y",P$11=$E1619,"y",Table1[[#This Row],[Asset Class]]="Local","")</f>
        <v/>
      </c>
      <c r="Q1619" s="99" t="str" cm="1">
        <f t="array" ref="Q1619">_xlfn.IFS(Table1[[#This Row],[Asset Class]]&lt;&gt;"Local","y",Q$11=$E1619,"y",Table1[[#This Row],[Asset Class]]="Local","")</f>
        <v/>
      </c>
      <c r="R1619" s="99" t="str" cm="1">
        <f t="array" ref="R1619">_xlfn.IFS(Table1[[#This Row],[Asset Class]]&lt;&gt;"Local","y",R$11=$E1619,"y",Table1[[#This Row],[Asset Class]]="Local","")</f>
        <v>y</v>
      </c>
      <c r="S1619" s="358" t="str" cm="1">
        <f t="array" ref="S1619">_xlfn.IFS(Table1[[#This Row],[Asset Class]]&lt;&gt;"Local","y",S$11=$E1619,"y",Table1[[#This Row],[Asset Class]]="Local","")</f>
        <v/>
      </c>
      <c r="U1619" s="109" t="str">
        <f>IF(Table1[[#This Row],[Asset Class]]&lt;&gt;"Local",0.25,IF(P1619="y",1,""))</f>
        <v/>
      </c>
      <c r="V1619" s="435" t="str">
        <f>IF(Table1[[#This Row],[Asset Class]]&lt;&gt;"Local",0.25,IF(Q1619="y",1,""))</f>
        <v/>
      </c>
      <c r="W1619" s="435">
        <f>IF(Table1[[#This Row],[Asset Class]]&lt;&gt;"Local",0.25,IF(R1619="y",1,""))</f>
        <v>1</v>
      </c>
      <c r="X1619" s="435" t="str">
        <f>IF(Table1[[#This Row],[Asset Class]]&lt;&gt;"Local",0.25,IF(S1619="y",1,""))</f>
        <v/>
      </c>
      <c r="Y1619" s="109">
        <f t="shared" si="151"/>
        <v>1</v>
      </c>
      <c r="AA1619" s="274" t="str">
        <f t="shared" si="152"/>
        <v/>
      </c>
      <c r="AB1619" s="275" t="str">
        <f t="shared" si="153"/>
        <v/>
      </c>
      <c r="AC1619" s="275">
        <f t="shared" si="154"/>
        <v>170737</v>
      </c>
      <c r="AD1619" s="275" t="str">
        <f t="shared" si="155"/>
        <v/>
      </c>
      <c r="AE1619" s="276">
        <f t="shared" si="156"/>
        <v>170737</v>
      </c>
    </row>
    <row r="1620" spans="2:31">
      <c r="B1620" s="227" t="s">
        <v>2788</v>
      </c>
      <c r="C1620" s="228" t="s">
        <v>2790</v>
      </c>
      <c r="D1620" s="228" t="s">
        <v>110</v>
      </c>
      <c r="E1620" s="228" t="s">
        <v>101</v>
      </c>
      <c r="F1620" s="258" t="s">
        <v>107</v>
      </c>
      <c r="G1620" s="374">
        <v>0.5</v>
      </c>
      <c r="H1620" s="377">
        <v>32171.891577246632</v>
      </c>
      <c r="I1620" s="382">
        <v>143.96305955739601</v>
      </c>
      <c r="J1620" s="349">
        <f>Table1[[#This Row],[Embellishment Area (m2)]]*Table1[[#This Row],[Construction Unit Rate ($/m)]]*Table1[[#This Row],[Embellishment Area Factor]]</f>
        <v>2315781.971604622</v>
      </c>
      <c r="K1620" s="263">
        <v>0</v>
      </c>
      <c r="L1620" s="354">
        <v>39.027494808321961</v>
      </c>
      <c r="M1620" s="101">
        <f>Table1[[#This Row],[Size of land (m2)]]*Table1[[#This Row],[Land Unit Rate ($/m2)]]</f>
        <v>0</v>
      </c>
      <c r="N1620" s="261">
        <v>2021</v>
      </c>
      <c r="O1620" s="219">
        <f>ROUND(IF(Table1[[#This Row],[Valuation Year]]=2016,(Table1[[#This Row],[Total Construction Cost ($)]]+Table1[[#This Row],[Land Value]])*('General Input Sheet'!$G$38/'General Input Sheet'!$G$43),Table1[[#This Row],[Total Construction Cost ($)]]+Table1[[#This Row],[Land Value]]),0)</f>
        <v>2315782</v>
      </c>
      <c r="P1620" s="139" t="str" cm="1">
        <f t="array" ref="P1620">_xlfn.IFS(Table1[[#This Row],[Asset Class]]&lt;&gt;"Local","y",P$11=$E1620,"y",Table1[[#This Row],[Asset Class]]="Local","")</f>
        <v/>
      </c>
      <c r="Q1620" s="99" t="str" cm="1">
        <f t="array" ref="Q1620">_xlfn.IFS(Table1[[#This Row],[Asset Class]]&lt;&gt;"Local","y",Q$11=$E1620,"y",Table1[[#This Row],[Asset Class]]="Local","")</f>
        <v/>
      </c>
      <c r="R1620" s="99" t="str" cm="1">
        <f t="array" ref="R1620">_xlfn.IFS(Table1[[#This Row],[Asset Class]]&lt;&gt;"Local","y",R$11=$E1620,"y",Table1[[#This Row],[Asset Class]]="Local","")</f>
        <v>y</v>
      </c>
      <c r="S1620" s="358" t="str" cm="1">
        <f t="array" ref="S1620">_xlfn.IFS(Table1[[#This Row],[Asset Class]]&lt;&gt;"Local","y",S$11=$E1620,"y",Table1[[#This Row],[Asset Class]]="Local","")</f>
        <v/>
      </c>
      <c r="U1620" s="109" t="str">
        <f>IF(Table1[[#This Row],[Asset Class]]&lt;&gt;"Local",0.25,IF(P1620="y",1,""))</f>
        <v/>
      </c>
      <c r="V1620" s="435" t="str">
        <f>IF(Table1[[#This Row],[Asset Class]]&lt;&gt;"Local",0.25,IF(Q1620="y",1,""))</f>
        <v/>
      </c>
      <c r="W1620" s="435">
        <f>IF(Table1[[#This Row],[Asset Class]]&lt;&gt;"Local",0.25,IF(R1620="y",1,""))</f>
        <v>1</v>
      </c>
      <c r="X1620" s="435" t="str">
        <f>IF(Table1[[#This Row],[Asset Class]]&lt;&gt;"Local",0.25,IF(S1620="y",1,""))</f>
        <v/>
      </c>
      <c r="Y1620" s="109">
        <f t="shared" si="151"/>
        <v>1</v>
      </c>
      <c r="AA1620" s="274" t="str">
        <f t="shared" si="152"/>
        <v/>
      </c>
      <c r="AB1620" s="275" t="str">
        <f t="shared" si="153"/>
        <v/>
      </c>
      <c r="AC1620" s="275">
        <f t="shared" si="154"/>
        <v>2315782</v>
      </c>
      <c r="AD1620" s="275" t="str">
        <f t="shared" si="155"/>
        <v/>
      </c>
      <c r="AE1620" s="276">
        <f t="shared" si="156"/>
        <v>2315782</v>
      </c>
    </row>
    <row r="1621" spans="2:31">
      <c r="B1621" s="227" t="s">
        <v>2791</v>
      </c>
      <c r="C1621" s="228" t="s">
        <v>2792</v>
      </c>
      <c r="D1621" s="228" t="s">
        <v>110</v>
      </c>
      <c r="E1621" s="228" t="s">
        <v>101</v>
      </c>
      <c r="F1621" s="258" t="s">
        <v>102</v>
      </c>
      <c r="G1621" s="374">
        <v>0.5</v>
      </c>
      <c r="H1621" s="377">
        <v>2572.3949932287596</v>
      </c>
      <c r="I1621" s="382">
        <v>143.96305955739601</v>
      </c>
      <c r="J1621" s="349">
        <f>Table1[[#This Row],[Embellishment Area (m2)]]*Table1[[#This Row],[Construction Unit Rate ($/m)]]*Table1[[#This Row],[Embellishment Area Factor]]</f>
        <v>185164.9268076696</v>
      </c>
      <c r="K1621" s="263">
        <v>0</v>
      </c>
      <c r="L1621" s="354">
        <v>39.027494808321961</v>
      </c>
      <c r="M1621" s="101">
        <f>Table1[[#This Row],[Size of land (m2)]]*Table1[[#This Row],[Land Unit Rate ($/m2)]]</f>
        <v>0</v>
      </c>
      <c r="N1621" s="261">
        <v>2021</v>
      </c>
      <c r="O1621" s="219">
        <f>ROUND(IF(Table1[[#This Row],[Valuation Year]]=2016,(Table1[[#This Row],[Total Construction Cost ($)]]+Table1[[#This Row],[Land Value]])*('General Input Sheet'!$G$38/'General Input Sheet'!$G$43),Table1[[#This Row],[Total Construction Cost ($)]]+Table1[[#This Row],[Land Value]]),0)</f>
        <v>185165</v>
      </c>
      <c r="P1621" s="139" t="str" cm="1">
        <f t="array" ref="P1621">_xlfn.IFS(Table1[[#This Row],[Asset Class]]&lt;&gt;"Local","y",P$11=$E1621,"y",Table1[[#This Row],[Asset Class]]="Local","")</f>
        <v/>
      </c>
      <c r="Q1621" s="99" t="str" cm="1">
        <f t="array" ref="Q1621">_xlfn.IFS(Table1[[#This Row],[Asset Class]]&lt;&gt;"Local","y",Q$11=$E1621,"y",Table1[[#This Row],[Asset Class]]="Local","")</f>
        <v/>
      </c>
      <c r="R1621" s="99" t="str" cm="1">
        <f t="array" ref="R1621">_xlfn.IFS(Table1[[#This Row],[Asset Class]]&lt;&gt;"Local","y",R$11=$E1621,"y",Table1[[#This Row],[Asset Class]]="Local","")</f>
        <v>y</v>
      </c>
      <c r="S1621" s="358" t="str" cm="1">
        <f t="array" ref="S1621">_xlfn.IFS(Table1[[#This Row],[Asset Class]]&lt;&gt;"Local","y",S$11=$E1621,"y",Table1[[#This Row],[Asset Class]]="Local","")</f>
        <v/>
      </c>
      <c r="U1621" s="109" t="str">
        <f>IF(Table1[[#This Row],[Asset Class]]&lt;&gt;"Local",0.25,IF(P1621="y",1,""))</f>
        <v/>
      </c>
      <c r="V1621" s="435" t="str">
        <f>IF(Table1[[#This Row],[Asset Class]]&lt;&gt;"Local",0.25,IF(Q1621="y",1,""))</f>
        <v/>
      </c>
      <c r="W1621" s="435">
        <f>IF(Table1[[#This Row],[Asset Class]]&lt;&gt;"Local",0.25,IF(R1621="y",1,""))</f>
        <v>1</v>
      </c>
      <c r="X1621" s="435" t="str">
        <f>IF(Table1[[#This Row],[Asset Class]]&lt;&gt;"Local",0.25,IF(S1621="y",1,""))</f>
        <v/>
      </c>
      <c r="Y1621" s="109">
        <f t="shared" si="151"/>
        <v>1</v>
      </c>
      <c r="AA1621" s="274" t="str">
        <f t="shared" si="152"/>
        <v/>
      </c>
      <c r="AB1621" s="275" t="str">
        <f t="shared" si="153"/>
        <v/>
      </c>
      <c r="AC1621" s="275">
        <f t="shared" si="154"/>
        <v>185165</v>
      </c>
      <c r="AD1621" s="275" t="str">
        <f t="shared" si="155"/>
        <v/>
      </c>
      <c r="AE1621" s="276">
        <f t="shared" si="156"/>
        <v>185165</v>
      </c>
    </row>
    <row r="1622" spans="2:31">
      <c r="B1622" s="227" t="s">
        <v>2793</v>
      </c>
      <c r="C1622" s="228" t="s">
        <v>2794</v>
      </c>
      <c r="D1622" s="228" t="s">
        <v>110</v>
      </c>
      <c r="E1622" s="228" t="s">
        <v>113</v>
      </c>
      <c r="F1622" s="258" t="s">
        <v>107</v>
      </c>
      <c r="G1622" s="374">
        <v>0.5</v>
      </c>
      <c r="H1622" s="377">
        <v>8308.0415914401601</v>
      </c>
      <c r="I1622" s="382">
        <v>77.371645491830151</v>
      </c>
      <c r="J1622" s="349">
        <f>Table1[[#This Row],[Embellishment Area (m2)]]*Table1[[#This Row],[Construction Unit Rate ($/m)]]*Table1[[#This Row],[Embellishment Area Factor]]</f>
        <v>321403.42437214422</v>
      </c>
      <c r="K1622" s="263">
        <v>16616.08318288032</v>
      </c>
      <c r="L1622" s="354">
        <v>51.919695325664051</v>
      </c>
      <c r="M1622" s="101">
        <f>Table1[[#This Row],[Size of land (m2)]]*Table1[[#This Row],[Land Unit Rate ($/m2)]]</f>
        <v>862701.97636103642</v>
      </c>
      <c r="N1622" s="261">
        <v>2021</v>
      </c>
      <c r="O1622" s="219">
        <f>ROUND(IF(Table1[[#This Row],[Valuation Year]]=2016,(Table1[[#This Row],[Total Construction Cost ($)]]+Table1[[#This Row],[Land Value]])*('General Input Sheet'!$G$38/'General Input Sheet'!$G$43),Table1[[#This Row],[Total Construction Cost ($)]]+Table1[[#This Row],[Land Value]]),0)</f>
        <v>1184105</v>
      </c>
      <c r="P1622" s="139" t="str" cm="1">
        <f t="array" ref="P1622">_xlfn.IFS(Table1[[#This Row],[Asset Class]]&lt;&gt;"Local","y",P$11=$E1622,"y",Table1[[#This Row],[Asset Class]]="Local","")</f>
        <v/>
      </c>
      <c r="Q1622" s="99" t="str" cm="1">
        <f t="array" ref="Q1622">_xlfn.IFS(Table1[[#This Row],[Asset Class]]&lt;&gt;"Local","y",Q$11=$E1622,"y",Table1[[#This Row],[Asset Class]]="Local","")</f>
        <v/>
      </c>
      <c r="R1622" s="99" t="str" cm="1">
        <f t="array" ref="R1622">_xlfn.IFS(Table1[[#This Row],[Asset Class]]&lt;&gt;"Local","y",R$11=$E1622,"y",Table1[[#This Row],[Asset Class]]="Local","")</f>
        <v/>
      </c>
      <c r="S1622" s="358" t="str" cm="1">
        <f t="array" ref="S1622">_xlfn.IFS(Table1[[#This Row],[Asset Class]]&lt;&gt;"Local","y",S$11=$E1622,"y",Table1[[#This Row],[Asset Class]]="Local","")</f>
        <v>y</v>
      </c>
      <c r="U1622" s="109" t="str">
        <f>IF(Table1[[#This Row],[Asset Class]]&lt;&gt;"Local",0.25,IF(P1622="y",1,""))</f>
        <v/>
      </c>
      <c r="V1622" s="435" t="str">
        <f>IF(Table1[[#This Row],[Asset Class]]&lt;&gt;"Local",0.25,IF(Q1622="y",1,""))</f>
        <v/>
      </c>
      <c r="W1622" s="435" t="str">
        <f>IF(Table1[[#This Row],[Asset Class]]&lt;&gt;"Local",0.25,IF(R1622="y",1,""))</f>
        <v/>
      </c>
      <c r="X1622" s="435">
        <f>IF(Table1[[#This Row],[Asset Class]]&lt;&gt;"Local",0.25,IF(S1622="y",1,""))</f>
        <v>1</v>
      </c>
      <c r="Y1622" s="109">
        <f t="shared" si="151"/>
        <v>1</v>
      </c>
      <c r="AA1622" s="274" t="str">
        <f t="shared" si="152"/>
        <v/>
      </c>
      <c r="AB1622" s="275" t="str">
        <f t="shared" si="153"/>
        <v/>
      </c>
      <c r="AC1622" s="275" t="str">
        <f t="shared" si="154"/>
        <v/>
      </c>
      <c r="AD1622" s="275">
        <f t="shared" si="155"/>
        <v>1184105</v>
      </c>
      <c r="AE1622" s="276">
        <f t="shared" si="156"/>
        <v>1184105</v>
      </c>
    </row>
    <row r="1623" spans="2:31">
      <c r="B1623" s="227" t="s">
        <v>2793</v>
      </c>
      <c r="C1623" s="228" t="s">
        <v>2795</v>
      </c>
      <c r="D1623" s="228" t="s">
        <v>110</v>
      </c>
      <c r="E1623" s="228" t="s">
        <v>113</v>
      </c>
      <c r="F1623" s="258" t="s">
        <v>107</v>
      </c>
      <c r="G1623" s="374">
        <v>0.5</v>
      </c>
      <c r="H1623" s="377">
        <v>1727.0061815073691</v>
      </c>
      <c r="I1623" s="382">
        <v>77.371645491830151</v>
      </c>
      <c r="J1623" s="349">
        <f>Table1[[#This Row],[Embellishment Area (m2)]]*Table1[[#This Row],[Construction Unit Rate ($/m)]]*Table1[[#This Row],[Embellishment Area Factor]]</f>
        <v>66810.655018893725</v>
      </c>
      <c r="K1623" s="263">
        <v>3454.0123630147382</v>
      </c>
      <c r="L1623" s="354">
        <v>51.919695325664051</v>
      </c>
      <c r="M1623" s="101">
        <f>Table1[[#This Row],[Size of land (m2)]]*Table1[[#This Row],[Land Unit Rate ($/m2)]]</f>
        <v>179331.26953880215</v>
      </c>
      <c r="N1623" s="261">
        <v>2021</v>
      </c>
      <c r="O1623" s="219">
        <f>ROUND(IF(Table1[[#This Row],[Valuation Year]]=2016,(Table1[[#This Row],[Total Construction Cost ($)]]+Table1[[#This Row],[Land Value]])*('General Input Sheet'!$G$38/'General Input Sheet'!$G$43),Table1[[#This Row],[Total Construction Cost ($)]]+Table1[[#This Row],[Land Value]]),0)</f>
        <v>246142</v>
      </c>
      <c r="P1623" s="139" t="str" cm="1">
        <f t="array" ref="P1623">_xlfn.IFS(Table1[[#This Row],[Asset Class]]&lt;&gt;"Local","y",P$11=$E1623,"y",Table1[[#This Row],[Asset Class]]="Local","")</f>
        <v/>
      </c>
      <c r="Q1623" s="99" t="str" cm="1">
        <f t="array" ref="Q1623">_xlfn.IFS(Table1[[#This Row],[Asset Class]]&lt;&gt;"Local","y",Q$11=$E1623,"y",Table1[[#This Row],[Asset Class]]="Local","")</f>
        <v/>
      </c>
      <c r="R1623" s="99" t="str" cm="1">
        <f t="array" ref="R1623">_xlfn.IFS(Table1[[#This Row],[Asset Class]]&lt;&gt;"Local","y",R$11=$E1623,"y",Table1[[#This Row],[Asset Class]]="Local","")</f>
        <v/>
      </c>
      <c r="S1623" s="358" t="str" cm="1">
        <f t="array" ref="S1623">_xlfn.IFS(Table1[[#This Row],[Asset Class]]&lt;&gt;"Local","y",S$11=$E1623,"y",Table1[[#This Row],[Asset Class]]="Local","")</f>
        <v>y</v>
      </c>
      <c r="U1623" s="109" t="str">
        <f>IF(Table1[[#This Row],[Asset Class]]&lt;&gt;"Local",0.25,IF(P1623="y",1,""))</f>
        <v/>
      </c>
      <c r="V1623" s="435" t="str">
        <f>IF(Table1[[#This Row],[Asset Class]]&lt;&gt;"Local",0.25,IF(Q1623="y",1,""))</f>
        <v/>
      </c>
      <c r="W1623" s="435" t="str">
        <f>IF(Table1[[#This Row],[Asset Class]]&lt;&gt;"Local",0.25,IF(R1623="y",1,""))</f>
        <v/>
      </c>
      <c r="X1623" s="435">
        <f>IF(Table1[[#This Row],[Asset Class]]&lt;&gt;"Local",0.25,IF(S1623="y",1,""))</f>
        <v>1</v>
      </c>
      <c r="Y1623" s="109">
        <f t="shared" si="151"/>
        <v>1</v>
      </c>
      <c r="AA1623" s="274" t="str">
        <f t="shared" si="152"/>
        <v/>
      </c>
      <c r="AB1623" s="275" t="str">
        <f t="shared" si="153"/>
        <v/>
      </c>
      <c r="AC1623" s="275" t="str">
        <f t="shared" si="154"/>
        <v/>
      </c>
      <c r="AD1623" s="275">
        <f t="shared" si="155"/>
        <v>246142</v>
      </c>
      <c r="AE1623" s="276">
        <f t="shared" si="156"/>
        <v>246142</v>
      </c>
    </row>
    <row r="1624" spans="2:31">
      <c r="B1624" s="227" t="s">
        <v>2796</v>
      </c>
      <c r="C1624" s="228" t="s">
        <v>2797</v>
      </c>
      <c r="D1624" s="228" t="s">
        <v>110</v>
      </c>
      <c r="E1624" s="228" t="s">
        <v>113</v>
      </c>
      <c r="F1624" s="258" t="s">
        <v>102</v>
      </c>
      <c r="G1624" s="374">
        <v>0.5</v>
      </c>
      <c r="H1624" s="377">
        <v>4865.5736297434269</v>
      </c>
      <c r="I1624" s="382">
        <v>77.371645491830151</v>
      </c>
      <c r="J1624" s="349">
        <f>Table1[[#This Row],[Embellishment Area (m2)]]*Table1[[#This Row],[Construction Unit Rate ($/m)]]*Table1[[#This Row],[Embellishment Area Factor]]</f>
        <v>188228.71899745284</v>
      </c>
      <c r="K1624" s="263">
        <v>0</v>
      </c>
      <c r="L1624" s="354">
        <v>51.919695325664051</v>
      </c>
      <c r="M1624" s="101">
        <f>Table1[[#This Row],[Size of land (m2)]]*Table1[[#This Row],[Land Unit Rate ($/m2)]]</f>
        <v>0</v>
      </c>
      <c r="N1624" s="261">
        <v>2021</v>
      </c>
      <c r="O1624" s="219">
        <f>ROUND(IF(Table1[[#This Row],[Valuation Year]]=2016,(Table1[[#This Row],[Total Construction Cost ($)]]+Table1[[#This Row],[Land Value]])*('General Input Sheet'!$G$38/'General Input Sheet'!$G$43),Table1[[#This Row],[Total Construction Cost ($)]]+Table1[[#This Row],[Land Value]]),0)</f>
        <v>188229</v>
      </c>
      <c r="P1624" s="139" t="str" cm="1">
        <f t="array" ref="P1624">_xlfn.IFS(Table1[[#This Row],[Asset Class]]&lt;&gt;"Local","y",P$11=$E1624,"y",Table1[[#This Row],[Asset Class]]="Local","")</f>
        <v/>
      </c>
      <c r="Q1624" s="99" t="str" cm="1">
        <f t="array" ref="Q1624">_xlfn.IFS(Table1[[#This Row],[Asset Class]]&lt;&gt;"Local","y",Q$11=$E1624,"y",Table1[[#This Row],[Asset Class]]="Local","")</f>
        <v/>
      </c>
      <c r="R1624" s="99" t="str" cm="1">
        <f t="array" ref="R1624">_xlfn.IFS(Table1[[#This Row],[Asset Class]]&lt;&gt;"Local","y",R$11=$E1624,"y",Table1[[#This Row],[Asset Class]]="Local","")</f>
        <v/>
      </c>
      <c r="S1624" s="358" t="str" cm="1">
        <f t="array" ref="S1624">_xlfn.IFS(Table1[[#This Row],[Asset Class]]&lt;&gt;"Local","y",S$11=$E1624,"y",Table1[[#This Row],[Asset Class]]="Local","")</f>
        <v>y</v>
      </c>
      <c r="U1624" s="109" t="str">
        <f>IF(Table1[[#This Row],[Asset Class]]&lt;&gt;"Local",0.25,IF(P1624="y",1,""))</f>
        <v/>
      </c>
      <c r="V1624" s="435" t="str">
        <f>IF(Table1[[#This Row],[Asset Class]]&lt;&gt;"Local",0.25,IF(Q1624="y",1,""))</f>
        <v/>
      </c>
      <c r="W1624" s="435" t="str">
        <f>IF(Table1[[#This Row],[Asset Class]]&lt;&gt;"Local",0.25,IF(R1624="y",1,""))</f>
        <v/>
      </c>
      <c r="X1624" s="435">
        <f>IF(Table1[[#This Row],[Asset Class]]&lt;&gt;"Local",0.25,IF(S1624="y",1,""))</f>
        <v>1</v>
      </c>
      <c r="Y1624" s="109">
        <f t="shared" si="151"/>
        <v>1</v>
      </c>
      <c r="AA1624" s="274" t="str">
        <f t="shared" si="152"/>
        <v/>
      </c>
      <c r="AB1624" s="275" t="str">
        <f t="shared" si="153"/>
        <v/>
      </c>
      <c r="AC1624" s="275" t="str">
        <f t="shared" si="154"/>
        <v/>
      </c>
      <c r="AD1624" s="275">
        <f t="shared" si="155"/>
        <v>188229</v>
      </c>
      <c r="AE1624" s="276">
        <f t="shared" si="156"/>
        <v>188229</v>
      </c>
    </row>
    <row r="1625" spans="2:31">
      <c r="B1625" s="227" t="s">
        <v>2798</v>
      </c>
      <c r="C1625" s="228" t="s">
        <v>2799</v>
      </c>
      <c r="D1625" s="228" t="s">
        <v>110</v>
      </c>
      <c r="E1625" s="228" t="s">
        <v>113</v>
      </c>
      <c r="F1625" s="258" t="s">
        <v>102</v>
      </c>
      <c r="G1625" s="374">
        <v>0.5</v>
      </c>
      <c r="H1625" s="377">
        <v>809.95277974020746</v>
      </c>
      <c r="I1625" s="382">
        <v>77.371645491830151</v>
      </c>
      <c r="J1625" s="349">
        <f>Table1[[#This Row],[Embellishment Area (m2)]]*Table1[[#This Row],[Construction Unit Rate ($/m)]]*Table1[[#This Row],[Embellishment Area Factor]]</f>
        <v>31333.689669590862</v>
      </c>
      <c r="K1625" s="263">
        <v>0</v>
      </c>
      <c r="L1625" s="354">
        <v>51.919695325664051</v>
      </c>
      <c r="M1625" s="101">
        <f>Table1[[#This Row],[Size of land (m2)]]*Table1[[#This Row],[Land Unit Rate ($/m2)]]</f>
        <v>0</v>
      </c>
      <c r="N1625" s="261">
        <v>2021</v>
      </c>
      <c r="O1625" s="219">
        <f>ROUND(IF(Table1[[#This Row],[Valuation Year]]=2016,(Table1[[#This Row],[Total Construction Cost ($)]]+Table1[[#This Row],[Land Value]])*('General Input Sheet'!$G$38/'General Input Sheet'!$G$43),Table1[[#This Row],[Total Construction Cost ($)]]+Table1[[#This Row],[Land Value]]),0)</f>
        <v>31334</v>
      </c>
      <c r="P1625" s="139" t="str" cm="1">
        <f t="array" ref="P1625">_xlfn.IFS(Table1[[#This Row],[Asset Class]]&lt;&gt;"Local","y",P$11=$E1625,"y",Table1[[#This Row],[Asset Class]]="Local","")</f>
        <v/>
      </c>
      <c r="Q1625" s="99" t="str" cm="1">
        <f t="array" ref="Q1625">_xlfn.IFS(Table1[[#This Row],[Asset Class]]&lt;&gt;"Local","y",Q$11=$E1625,"y",Table1[[#This Row],[Asset Class]]="Local","")</f>
        <v/>
      </c>
      <c r="R1625" s="99" t="str" cm="1">
        <f t="array" ref="R1625">_xlfn.IFS(Table1[[#This Row],[Asset Class]]&lt;&gt;"Local","y",R$11=$E1625,"y",Table1[[#This Row],[Asset Class]]="Local","")</f>
        <v/>
      </c>
      <c r="S1625" s="358" t="str" cm="1">
        <f t="array" ref="S1625">_xlfn.IFS(Table1[[#This Row],[Asset Class]]&lt;&gt;"Local","y",S$11=$E1625,"y",Table1[[#This Row],[Asset Class]]="Local","")</f>
        <v>y</v>
      </c>
      <c r="U1625" s="109" t="str">
        <f>IF(Table1[[#This Row],[Asset Class]]&lt;&gt;"Local",0.25,IF(P1625="y",1,""))</f>
        <v/>
      </c>
      <c r="V1625" s="435" t="str">
        <f>IF(Table1[[#This Row],[Asset Class]]&lt;&gt;"Local",0.25,IF(Q1625="y",1,""))</f>
        <v/>
      </c>
      <c r="W1625" s="435" t="str">
        <f>IF(Table1[[#This Row],[Asset Class]]&lt;&gt;"Local",0.25,IF(R1625="y",1,""))</f>
        <v/>
      </c>
      <c r="X1625" s="435">
        <f>IF(Table1[[#This Row],[Asset Class]]&lt;&gt;"Local",0.25,IF(S1625="y",1,""))</f>
        <v>1</v>
      </c>
      <c r="Y1625" s="109">
        <f t="shared" si="151"/>
        <v>1</v>
      </c>
      <c r="AA1625" s="274" t="str">
        <f t="shared" si="152"/>
        <v/>
      </c>
      <c r="AB1625" s="275" t="str">
        <f t="shared" si="153"/>
        <v/>
      </c>
      <c r="AC1625" s="275" t="str">
        <f t="shared" si="154"/>
        <v/>
      </c>
      <c r="AD1625" s="275">
        <f t="shared" si="155"/>
        <v>31334</v>
      </c>
      <c r="AE1625" s="276">
        <f t="shared" si="156"/>
        <v>31334</v>
      </c>
    </row>
    <row r="1626" spans="2:31">
      <c r="B1626" s="227" t="s">
        <v>2800</v>
      </c>
      <c r="C1626" s="228" t="s">
        <v>2801</v>
      </c>
      <c r="D1626" s="228" t="s">
        <v>110</v>
      </c>
      <c r="E1626" s="228" t="s">
        <v>106</v>
      </c>
      <c r="F1626" s="258" t="s">
        <v>102</v>
      </c>
      <c r="G1626" s="374">
        <v>0.5</v>
      </c>
      <c r="H1626" s="377">
        <v>2403.9581782066221</v>
      </c>
      <c r="I1626" s="382">
        <v>111.62041035606889</v>
      </c>
      <c r="J1626" s="349">
        <f>Table1[[#This Row],[Embellishment Area (m2)]]*Table1[[#This Row],[Construction Unit Rate ($/m)]]*Table1[[#This Row],[Embellishment Area Factor]]</f>
        <v>134165.39916512548</v>
      </c>
      <c r="K1626" s="263">
        <v>0</v>
      </c>
      <c r="L1626" s="354">
        <v>66.125722619436161</v>
      </c>
      <c r="M1626" s="101">
        <f>Table1[[#This Row],[Size of land (m2)]]*Table1[[#This Row],[Land Unit Rate ($/m2)]]</f>
        <v>0</v>
      </c>
      <c r="N1626" s="261">
        <v>2021</v>
      </c>
      <c r="O1626" s="219">
        <f>ROUND(IF(Table1[[#This Row],[Valuation Year]]=2016,(Table1[[#This Row],[Total Construction Cost ($)]]+Table1[[#This Row],[Land Value]])*('General Input Sheet'!$G$38/'General Input Sheet'!$G$43),Table1[[#This Row],[Total Construction Cost ($)]]+Table1[[#This Row],[Land Value]]),0)</f>
        <v>134165</v>
      </c>
      <c r="P1626" s="139" t="str" cm="1">
        <f t="array" ref="P1626">_xlfn.IFS(Table1[[#This Row],[Asset Class]]&lt;&gt;"Local","y",P$11=$E1626,"y",Table1[[#This Row],[Asset Class]]="Local","")</f>
        <v>y</v>
      </c>
      <c r="Q1626" s="99" t="str" cm="1">
        <f t="array" ref="Q1626">_xlfn.IFS(Table1[[#This Row],[Asset Class]]&lt;&gt;"Local","y",Q$11=$E1626,"y",Table1[[#This Row],[Asset Class]]="Local","")</f>
        <v/>
      </c>
      <c r="R1626" s="99" t="str" cm="1">
        <f t="array" ref="R1626">_xlfn.IFS(Table1[[#This Row],[Asset Class]]&lt;&gt;"Local","y",R$11=$E1626,"y",Table1[[#This Row],[Asset Class]]="Local","")</f>
        <v/>
      </c>
      <c r="S1626" s="358" t="str" cm="1">
        <f t="array" ref="S1626">_xlfn.IFS(Table1[[#This Row],[Asset Class]]&lt;&gt;"Local","y",S$11=$E1626,"y",Table1[[#This Row],[Asset Class]]="Local","")</f>
        <v/>
      </c>
      <c r="U1626" s="109">
        <f>IF(Table1[[#This Row],[Asset Class]]&lt;&gt;"Local",0.25,IF(P1626="y",1,""))</f>
        <v>1</v>
      </c>
      <c r="V1626" s="435" t="str">
        <f>IF(Table1[[#This Row],[Asset Class]]&lt;&gt;"Local",0.25,IF(Q1626="y",1,""))</f>
        <v/>
      </c>
      <c r="W1626" s="435" t="str">
        <f>IF(Table1[[#This Row],[Asset Class]]&lt;&gt;"Local",0.25,IF(R1626="y",1,""))</f>
        <v/>
      </c>
      <c r="X1626" s="435" t="str">
        <f>IF(Table1[[#This Row],[Asset Class]]&lt;&gt;"Local",0.25,IF(S1626="y",1,""))</f>
        <v/>
      </c>
      <c r="Y1626" s="109">
        <f t="shared" si="151"/>
        <v>1</v>
      </c>
      <c r="AA1626" s="274">
        <f t="shared" si="152"/>
        <v>134165</v>
      </c>
      <c r="AB1626" s="275" t="str">
        <f t="shared" si="153"/>
        <v/>
      </c>
      <c r="AC1626" s="275" t="str">
        <f t="shared" si="154"/>
        <v/>
      </c>
      <c r="AD1626" s="275" t="str">
        <f t="shared" si="155"/>
        <v/>
      </c>
      <c r="AE1626" s="276">
        <f t="shared" si="156"/>
        <v>134165</v>
      </c>
    </row>
    <row r="1627" spans="2:31">
      <c r="B1627" s="227" t="s">
        <v>2802</v>
      </c>
      <c r="C1627" s="228" t="s">
        <v>2803</v>
      </c>
      <c r="D1627" s="228" t="s">
        <v>110</v>
      </c>
      <c r="E1627" s="228" t="s">
        <v>106</v>
      </c>
      <c r="F1627" s="258" t="s">
        <v>102</v>
      </c>
      <c r="G1627" s="374">
        <v>0.5</v>
      </c>
      <c r="H1627" s="377">
        <v>1296.6778821164401</v>
      </c>
      <c r="I1627" s="382">
        <v>111.62041035606889</v>
      </c>
      <c r="J1627" s="349">
        <f>Table1[[#This Row],[Embellishment Area (m2)]]*Table1[[#This Row],[Construction Unit Rate ($/m)]]*Table1[[#This Row],[Embellishment Area Factor]]</f>
        <v>72367.858650737675</v>
      </c>
      <c r="K1627" s="263">
        <v>0</v>
      </c>
      <c r="L1627" s="354">
        <v>66.125722619436161</v>
      </c>
      <c r="M1627" s="101">
        <f>Table1[[#This Row],[Size of land (m2)]]*Table1[[#This Row],[Land Unit Rate ($/m2)]]</f>
        <v>0</v>
      </c>
      <c r="N1627" s="261">
        <v>2021</v>
      </c>
      <c r="O1627" s="219">
        <f>ROUND(IF(Table1[[#This Row],[Valuation Year]]=2016,(Table1[[#This Row],[Total Construction Cost ($)]]+Table1[[#This Row],[Land Value]])*('General Input Sheet'!$G$38/'General Input Sheet'!$G$43),Table1[[#This Row],[Total Construction Cost ($)]]+Table1[[#This Row],[Land Value]]),0)</f>
        <v>72368</v>
      </c>
      <c r="P1627" s="139" t="str" cm="1">
        <f t="array" ref="P1627">_xlfn.IFS(Table1[[#This Row],[Asset Class]]&lt;&gt;"Local","y",P$11=$E1627,"y",Table1[[#This Row],[Asset Class]]="Local","")</f>
        <v>y</v>
      </c>
      <c r="Q1627" s="99" t="str" cm="1">
        <f t="array" ref="Q1627">_xlfn.IFS(Table1[[#This Row],[Asset Class]]&lt;&gt;"Local","y",Q$11=$E1627,"y",Table1[[#This Row],[Asset Class]]="Local","")</f>
        <v/>
      </c>
      <c r="R1627" s="99" t="str" cm="1">
        <f t="array" ref="R1627">_xlfn.IFS(Table1[[#This Row],[Asset Class]]&lt;&gt;"Local","y",R$11=$E1627,"y",Table1[[#This Row],[Asset Class]]="Local","")</f>
        <v/>
      </c>
      <c r="S1627" s="358" t="str" cm="1">
        <f t="array" ref="S1627">_xlfn.IFS(Table1[[#This Row],[Asset Class]]&lt;&gt;"Local","y",S$11=$E1627,"y",Table1[[#This Row],[Asset Class]]="Local","")</f>
        <v/>
      </c>
      <c r="U1627" s="109">
        <f>IF(Table1[[#This Row],[Asset Class]]&lt;&gt;"Local",0.25,IF(P1627="y",1,""))</f>
        <v>1</v>
      </c>
      <c r="V1627" s="435" t="str">
        <f>IF(Table1[[#This Row],[Asset Class]]&lt;&gt;"Local",0.25,IF(Q1627="y",1,""))</f>
        <v/>
      </c>
      <c r="W1627" s="435" t="str">
        <f>IF(Table1[[#This Row],[Asset Class]]&lt;&gt;"Local",0.25,IF(R1627="y",1,""))</f>
        <v/>
      </c>
      <c r="X1627" s="435" t="str">
        <f>IF(Table1[[#This Row],[Asset Class]]&lt;&gt;"Local",0.25,IF(S1627="y",1,""))</f>
        <v/>
      </c>
      <c r="Y1627" s="109">
        <f t="shared" si="151"/>
        <v>1</v>
      </c>
      <c r="AA1627" s="274">
        <f t="shared" si="152"/>
        <v>72368</v>
      </c>
      <c r="AB1627" s="275" t="str">
        <f t="shared" si="153"/>
        <v/>
      </c>
      <c r="AC1627" s="275" t="str">
        <f t="shared" si="154"/>
        <v/>
      </c>
      <c r="AD1627" s="275" t="str">
        <f t="shared" si="155"/>
        <v/>
      </c>
      <c r="AE1627" s="276">
        <f t="shared" si="156"/>
        <v>72368</v>
      </c>
    </row>
    <row r="1628" spans="2:31">
      <c r="B1628" s="227" t="s">
        <v>2804</v>
      </c>
      <c r="C1628" s="228" t="s">
        <v>2805</v>
      </c>
      <c r="D1628" s="228" t="s">
        <v>110</v>
      </c>
      <c r="E1628" s="228" t="s">
        <v>101</v>
      </c>
      <c r="F1628" s="258" t="s">
        <v>102</v>
      </c>
      <c r="G1628" s="374">
        <v>0.5</v>
      </c>
      <c r="H1628" s="377">
        <v>2314.9917148527425</v>
      </c>
      <c r="I1628" s="382">
        <v>143.96305955739601</v>
      </c>
      <c r="J1628" s="349">
        <f>Table1[[#This Row],[Embellishment Area (m2)]]*Table1[[#This Row],[Construction Unit Rate ($/m)]]*Table1[[#This Row],[Embellishment Area Factor]]</f>
        <v>166636.64506011183</v>
      </c>
      <c r="K1628" s="263">
        <v>0</v>
      </c>
      <c r="L1628" s="354">
        <v>39.027494808321961</v>
      </c>
      <c r="M1628" s="101">
        <f>Table1[[#This Row],[Size of land (m2)]]*Table1[[#This Row],[Land Unit Rate ($/m2)]]</f>
        <v>0</v>
      </c>
      <c r="N1628" s="261">
        <v>2021</v>
      </c>
      <c r="O1628" s="219">
        <f>ROUND(IF(Table1[[#This Row],[Valuation Year]]=2016,(Table1[[#This Row],[Total Construction Cost ($)]]+Table1[[#This Row],[Land Value]])*('General Input Sheet'!$G$38/'General Input Sheet'!$G$43),Table1[[#This Row],[Total Construction Cost ($)]]+Table1[[#This Row],[Land Value]]),0)</f>
        <v>166637</v>
      </c>
      <c r="P1628" s="139" t="str" cm="1">
        <f t="array" ref="P1628">_xlfn.IFS(Table1[[#This Row],[Asset Class]]&lt;&gt;"Local","y",P$11=$E1628,"y",Table1[[#This Row],[Asset Class]]="Local","")</f>
        <v/>
      </c>
      <c r="Q1628" s="99" t="str" cm="1">
        <f t="array" ref="Q1628">_xlfn.IFS(Table1[[#This Row],[Asset Class]]&lt;&gt;"Local","y",Q$11=$E1628,"y",Table1[[#This Row],[Asset Class]]="Local","")</f>
        <v/>
      </c>
      <c r="R1628" s="99" t="str" cm="1">
        <f t="array" ref="R1628">_xlfn.IFS(Table1[[#This Row],[Asset Class]]&lt;&gt;"Local","y",R$11=$E1628,"y",Table1[[#This Row],[Asset Class]]="Local","")</f>
        <v>y</v>
      </c>
      <c r="S1628" s="358" t="str" cm="1">
        <f t="array" ref="S1628">_xlfn.IFS(Table1[[#This Row],[Asset Class]]&lt;&gt;"Local","y",S$11=$E1628,"y",Table1[[#This Row],[Asset Class]]="Local","")</f>
        <v/>
      </c>
      <c r="U1628" s="109" t="str">
        <f>IF(Table1[[#This Row],[Asset Class]]&lt;&gt;"Local",0.25,IF(P1628="y",1,""))</f>
        <v/>
      </c>
      <c r="V1628" s="435" t="str">
        <f>IF(Table1[[#This Row],[Asset Class]]&lt;&gt;"Local",0.25,IF(Q1628="y",1,""))</f>
        <v/>
      </c>
      <c r="W1628" s="435">
        <f>IF(Table1[[#This Row],[Asset Class]]&lt;&gt;"Local",0.25,IF(R1628="y",1,""))</f>
        <v>1</v>
      </c>
      <c r="X1628" s="435" t="str">
        <f>IF(Table1[[#This Row],[Asset Class]]&lt;&gt;"Local",0.25,IF(S1628="y",1,""))</f>
        <v/>
      </c>
      <c r="Y1628" s="109">
        <f t="shared" si="151"/>
        <v>1</v>
      </c>
      <c r="AA1628" s="274" t="str">
        <f t="shared" si="152"/>
        <v/>
      </c>
      <c r="AB1628" s="275" t="str">
        <f t="shared" si="153"/>
        <v/>
      </c>
      <c r="AC1628" s="275">
        <f t="shared" si="154"/>
        <v>166637</v>
      </c>
      <c r="AD1628" s="275" t="str">
        <f t="shared" si="155"/>
        <v/>
      </c>
      <c r="AE1628" s="276">
        <f t="shared" si="156"/>
        <v>166637</v>
      </c>
    </row>
    <row r="1629" spans="2:31">
      <c r="B1629" s="227" t="s">
        <v>2806</v>
      </c>
      <c r="C1629" s="228" t="s">
        <v>2807</v>
      </c>
      <c r="D1629" s="228" t="s">
        <v>110</v>
      </c>
      <c r="E1629" s="228" t="s">
        <v>101</v>
      </c>
      <c r="F1629" s="258" t="s">
        <v>102</v>
      </c>
      <c r="G1629" s="374">
        <v>0.5</v>
      </c>
      <c r="H1629" s="377">
        <v>2692.5776037906867</v>
      </c>
      <c r="I1629" s="382">
        <v>143.96305955739601</v>
      </c>
      <c r="J1629" s="349">
        <f>Table1[[#This Row],[Embellishment Area (m2)]]*Table1[[#This Row],[Construction Unit Rate ($/m)]]*Table1[[#This Row],[Embellishment Area Factor]]</f>
        <v>193815.85496871462</v>
      </c>
      <c r="K1629" s="263">
        <v>0</v>
      </c>
      <c r="L1629" s="354">
        <v>39.027494808321961</v>
      </c>
      <c r="M1629" s="101">
        <f>Table1[[#This Row],[Size of land (m2)]]*Table1[[#This Row],[Land Unit Rate ($/m2)]]</f>
        <v>0</v>
      </c>
      <c r="N1629" s="261">
        <v>2021</v>
      </c>
      <c r="O1629" s="219">
        <f>ROUND(IF(Table1[[#This Row],[Valuation Year]]=2016,(Table1[[#This Row],[Total Construction Cost ($)]]+Table1[[#This Row],[Land Value]])*('General Input Sheet'!$G$38/'General Input Sheet'!$G$43),Table1[[#This Row],[Total Construction Cost ($)]]+Table1[[#This Row],[Land Value]]),0)</f>
        <v>193816</v>
      </c>
      <c r="P1629" s="139" t="str" cm="1">
        <f t="array" ref="P1629">_xlfn.IFS(Table1[[#This Row],[Asset Class]]&lt;&gt;"Local","y",P$11=$E1629,"y",Table1[[#This Row],[Asset Class]]="Local","")</f>
        <v/>
      </c>
      <c r="Q1629" s="99" t="str" cm="1">
        <f t="array" ref="Q1629">_xlfn.IFS(Table1[[#This Row],[Asset Class]]&lt;&gt;"Local","y",Q$11=$E1629,"y",Table1[[#This Row],[Asset Class]]="Local","")</f>
        <v/>
      </c>
      <c r="R1629" s="99" t="str" cm="1">
        <f t="array" ref="R1629">_xlfn.IFS(Table1[[#This Row],[Asset Class]]&lt;&gt;"Local","y",R$11=$E1629,"y",Table1[[#This Row],[Asset Class]]="Local","")</f>
        <v>y</v>
      </c>
      <c r="S1629" s="358" t="str" cm="1">
        <f t="array" ref="S1629">_xlfn.IFS(Table1[[#This Row],[Asset Class]]&lt;&gt;"Local","y",S$11=$E1629,"y",Table1[[#This Row],[Asset Class]]="Local","")</f>
        <v/>
      </c>
      <c r="U1629" s="109" t="str">
        <f>IF(Table1[[#This Row],[Asset Class]]&lt;&gt;"Local",0.25,IF(P1629="y",1,""))</f>
        <v/>
      </c>
      <c r="V1629" s="435" t="str">
        <f>IF(Table1[[#This Row],[Asset Class]]&lt;&gt;"Local",0.25,IF(Q1629="y",1,""))</f>
        <v/>
      </c>
      <c r="W1629" s="435">
        <f>IF(Table1[[#This Row],[Asset Class]]&lt;&gt;"Local",0.25,IF(R1629="y",1,""))</f>
        <v>1</v>
      </c>
      <c r="X1629" s="435" t="str">
        <f>IF(Table1[[#This Row],[Asset Class]]&lt;&gt;"Local",0.25,IF(S1629="y",1,""))</f>
        <v/>
      </c>
      <c r="Y1629" s="109">
        <f t="shared" si="151"/>
        <v>1</v>
      </c>
      <c r="AA1629" s="274" t="str">
        <f t="shared" si="152"/>
        <v/>
      </c>
      <c r="AB1629" s="275" t="str">
        <f t="shared" si="153"/>
        <v/>
      </c>
      <c r="AC1629" s="275">
        <f t="shared" si="154"/>
        <v>193816</v>
      </c>
      <c r="AD1629" s="275" t="str">
        <f t="shared" si="155"/>
        <v/>
      </c>
      <c r="AE1629" s="276">
        <f t="shared" si="156"/>
        <v>193816</v>
      </c>
    </row>
    <row r="1630" spans="2:31">
      <c r="B1630" s="227" t="s">
        <v>2808</v>
      </c>
      <c r="C1630" s="228" t="s">
        <v>2809</v>
      </c>
      <c r="D1630" s="228" t="s">
        <v>105</v>
      </c>
      <c r="E1630" s="228" t="s">
        <v>101</v>
      </c>
      <c r="F1630" s="258" t="s">
        <v>107</v>
      </c>
      <c r="G1630" s="374">
        <v>0.5</v>
      </c>
      <c r="H1630" s="377">
        <v>55974.96126004235</v>
      </c>
      <c r="I1630" s="382">
        <v>452.87898632773505</v>
      </c>
      <c r="J1630" s="349">
        <f>Table1[[#This Row],[Embellishment Area (m2)]]*Table1[[#This Row],[Construction Unit Rate ($/m)]]*Table1[[#This Row],[Embellishment Area Factor]]</f>
        <v>12674941.857591109</v>
      </c>
      <c r="K1630" s="263">
        <v>0</v>
      </c>
      <c r="L1630" s="354">
        <v>140.14546069071523</v>
      </c>
      <c r="M1630" s="101">
        <f>Table1[[#This Row],[Size of land (m2)]]*Table1[[#This Row],[Land Unit Rate ($/m2)]]</f>
        <v>0</v>
      </c>
      <c r="N1630" s="261">
        <v>2021</v>
      </c>
      <c r="O1630" s="219">
        <f>ROUND(IF(Table1[[#This Row],[Valuation Year]]=2016,(Table1[[#This Row],[Total Construction Cost ($)]]+Table1[[#This Row],[Land Value]])*('General Input Sheet'!$G$38/'General Input Sheet'!$G$43),Table1[[#This Row],[Total Construction Cost ($)]]+Table1[[#This Row],[Land Value]]),0)</f>
        <v>12674942</v>
      </c>
      <c r="P1630" s="139" t="str" cm="1">
        <f t="array" ref="P1630">_xlfn.IFS(Table1[[#This Row],[Asset Class]]&lt;&gt;"Local","y",P$11=$E1630,"y",Table1[[#This Row],[Asset Class]]="Local","")</f>
        <v>y</v>
      </c>
      <c r="Q1630" s="99" t="str" cm="1">
        <f t="array" ref="Q1630">_xlfn.IFS(Table1[[#This Row],[Asset Class]]&lt;&gt;"Local","y",Q$11=$E1630,"y",Table1[[#This Row],[Asset Class]]="Local","")</f>
        <v>y</v>
      </c>
      <c r="R1630" s="99" t="str" cm="1">
        <f t="array" ref="R1630">_xlfn.IFS(Table1[[#This Row],[Asset Class]]&lt;&gt;"Local","y",R$11=$E1630,"y",Table1[[#This Row],[Asset Class]]="Local","")</f>
        <v>y</v>
      </c>
      <c r="S1630" s="358" t="str" cm="1">
        <f t="array" ref="S1630">_xlfn.IFS(Table1[[#This Row],[Asset Class]]&lt;&gt;"Local","y",S$11=$E1630,"y",Table1[[#This Row],[Asset Class]]="Local","")</f>
        <v>y</v>
      </c>
      <c r="U1630" s="109">
        <f>IF(Table1[[#This Row],[Asset Class]]&lt;&gt;"Local",0.25,IF(P1630="y",1,""))</f>
        <v>0.25</v>
      </c>
      <c r="V1630" s="435">
        <f>IF(Table1[[#This Row],[Asset Class]]&lt;&gt;"Local",0.25,IF(Q1630="y",1,""))</f>
        <v>0.25</v>
      </c>
      <c r="W1630" s="435">
        <f>IF(Table1[[#This Row],[Asset Class]]&lt;&gt;"Local",0.25,IF(R1630="y",1,""))</f>
        <v>0.25</v>
      </c>
      <c r="X1630" s="435">
        <f>IF(Table1[[#This Row],[Asset Class]]&lt;&gt;"Local",0.25,IF(S1630="y",1,""))</f>
        <v>0.25</v>
      </c>
      <c r="Y1630" s="109">
        <f t="shared" si="151"/>
        <v>1</v>
      </c>
      <c r="AA1630" s="274">
        <f t="shared" si="152"/>
        <v>3168735.5</v>
      </c>
      <c r="AB1630" s="275">
        <f t="shared" si="153"/>
        <v>3168735.5</v>
      </c>
      <c r="AC1630" s="275">
        <f t="shared" si="154"/>
        <v>3168735.5</v>
      </c>
      <c r="AD1630" s="275">
        <f t="shared" si="155"/>
        <v>3168735.5</v>
      </c>
      <c r="AE1630" s="276">
        <f t="shared" si="156"/>
        <v>12674942</v>
      </c>
    </row>
    <row r="1631" spans="2:31">
      <c r="B1631" s="227" t="s">
        <v>2806</v>
      </c>
      <c r="C1631" s="228" t="s">
        <v>2810</v>
      </c>
      <c r="D1631" s="228" t="s">
        <v>110</v>
      </c>
      <c r="E1631" s="228" t="s">
        <v>101</v>
      </c>
      <c r="F1631" s="258" t="s">
        <v>102</v>
      </c>
      <c r="G1631" s="374">
        <v>0.5</v>
      </c>
      <c r="H1631" s="377">
        <v>3618.7519823329649</v>
      </c>
      <c r="I1631" s="382">
        <v>143.96305955739601</v>
      </c>
      <c r="J1631" s="349">
        <f>Table1[[#This Row],[Embellishment Area (m2)]]*Table1[[#This Row],[Construction Unit Rate ($/m)]]*Table1[[#This Row],[Embellishment Area Factor]]</f>
        <v>260483.30357802275</v>
      </c>
      <c r="K1631" s="263">
        <v>0</v>
      </c>
      <c r="L1631" s="354">
        <v>39.027494808321961</v>
      </c>
      <c r="M1631" s="101">
        <f>Table1[[#This Row],[Size of land (m2)]]*Table1[[#This Row],[Land Unit Rate ($/m2)]]</f>
        <v>0</v>
      </c>
      <c r="N1631" s="261">
        <v>2021</v>
      </c>
      <c r="O1631" s="219">
        <f>ROUND(IF(Table1[[#This Row],[Valuation Year]]=2016,(Table1[[#This Row],[Total Construction Cost ($)]]+Table1[[#This Row],[Land Value]])*('General Input Sheet'!$G$38/'General Input Sheet'!$G$43),Table1[[#This Row],[Total Construction Cost ($)]]+Table1[[#This Row],[Land Value]]),0)</f>
        <v>260483</v>
      </c>
      <c r="P1631" s="139" t="str" cm="1">
        <f t="array" ref="P1631">_xlfn.IFS(Table1[[#This Row],[Asset Class]]&lt;&gt;"Local","y",P$11=$E1631,"y",Table1[[#This Row],[Asset Class]]="Local","")</f>
        <v/>
      </c>
      <c r="Q1631" s="99" t="str" cm="1">
        <f t="array" ref="Q1631">_xlfn.IFS(Table1[[#This Row],[Asset Class]]&lt;&gt;"Local","y",Q$11=$E1631,"y",Table1[[#This Row],[Asset Class]]="Local","")</f>
        <v/>
      </c>
      <c r="R1631" s="99" t="str" cm="1">
        <f t="array" ref="R1631">_xlfn.IFS(Table1[[#This Row],[Asset Class]]&lt;&gt;"Local","y",R$11=$E1631,"y",Table1[[#This Row],[Asset Class]]="Local","")</f>
        <v>y</v>
      </c>
      <c r="S1631" s="358" t="str" cm="1">
        <f t="array" ref="S1631">_xlfn.IFS(Table1[[#This Row],[Asset Class]]&lt;&gt;"Local","y",S$11=$E1631,"y",Table1[[#This Row],[Asset Class]]="Local","")</f>
        <v/>
      </c>
      <c r="U1631" s="109" t="str">
        <f>IF(Table1[[#This Row],[Asset Class]]&lt;&gt;"Local",0.25,IF(P1631="y",1,""))</f>
        <v/>
      </c>
      <c r="V1631" s="435" t="str">
        <f>IF(Table1[[#This Row],[Asset Class]]&lt;&gt;"Local",0.25,IF(Q1631="y",1,""))</f>
        <v/>
      </c>
      <c r="W1631" s="435">
        <f>IF(Table1[[#This Row],[Asset Class]]&lt;&gt;"Local",0.25,IF(R1631="y",1,""))</f>
        <v>1</v>
      </c>
      <c r="X1631" s="435" t="str">
        <f>IF(Table1[[#This Row],[Asset Class]]&lt;&gt;"Local",0.25,IF(S1631="y",1,""))</f>
        <v/>
      </c>
      <c r="Y1631" s="109">
        <f t="shared" si="151"/>
        <v>1</v>
      </c>
      <c r="AA1631" s="274" t="str">
        <f t="shared" si="152"/>
        <v/>
      </c>
      <c r="AB1631" s="275" t="str">
        <f t="shared" si="153"/>
        <v/>
      </c>
      <c r="AC1631" s="275">
        <f t="shared" si="154"/>
        <v>260483</v>
      </c>
      <c r="AD1631" s="275" t="str">
        <f t="shared" si="155"/>
        <v/>
      </c>
      <c r="AE1631" s="276">
        <f t="shared" si="156"/>
        <v>260483</v>
      </c>
    </row>
    <row r="1632" spans="2:31">
      <c r="B1632" s="227" t="s">
        <v>2811</v>
      </c>
      <c r="C1632" s="228" t="s">
        <v>2812</v>
      </c>
      <c r="D1632" s="228" t="s">
        <v>110</v>
      </c>
      <c r="E1632" s="228" t="s">
        <v>142</v>
      </c>
      <c r="F1632" s="258" t="s">
        <v>102</v>
      </c>
      <c r="G1632" s="374">
        <v>0.5</v>
      </c>
      <c r="H1632" s="377">
        <v>1399.0750571728886</v>
      </c>
      <c r="I1632" s="382">
        <v>115.6419902144599</v>
      </c>
      <c r="J1632" s="349">
        <f>Table1[[#This Row],[Embellishment Area (m2)]]*Table1[[#This Row],[Construction Unit Rate ($/m)]]*Table1[[#This Row],[Embellishment Area Factor]]</f>
        <v>80895.912035441055</v>
      </c>
      <c r="K1632" s="263">
        <v>0</v>
      </c>
      <c r="L1632" s="354">
        <v>85.331826959272703</v>
      </c>
      <c r="M1632" s="101">
        <f>Table1[[#This Row],[Size of land (m2)]]*Table1[[#This Row],[Land Unit Rate ($/m2)]]</f>
        <v>0</v>
      </c>
      <c r="N1632" s="261">
        <v>2021</v>
      </c>
      <c r="O1632" s="219">
        <f>ROUND(IF(Table1[[#This Row],[Valuation Year]]=2016,(Table1[[#This Row],[Total Construction Cost ($)]]+Table1[[#This Row],[Land Value]])*('General Input Sheet'!$G$38/'General Input Sheet'!$G$43),Table1[[#This Row],[Total Construction Cost ($)]]+Table1[[#This Row],[Land Value]]),0)</f>
        <v>80896</v>
      </c>
      <c r="P1632" s="139" t="str" cm="1">
        <f t="array" ref="P1632">_xlfn.IFS(Table1[[#This Row],[Asset Class]]&lt;&gt;"Local","y",P$11=$E1632,"y",Table1[[#This Row],[Asset Class]]="Local","")</f>
        <v/>
      </c>
      <c r="Q1632" s="99" t="str" cm="1">
        <f t="array" ref="Q1632">_xlfn.IFS(Table1[[#This Row],[Asset Class]]&lt;&gt;"Local","y",Q$11=$E1632,"y",Table1[[#This Row],[Asset Class]]="Local","")</f>
        <v>y</v>
      </c>
      <c r="R1632" s="99" t="str" cm="1">
        <f t="array" ref="R1632">_xlfn.IFS(Table1[[#This Row],[Asset Class]]&lt;&gt;"Local","y",R$11=$E1632,"y",Table1[[#This Row],[Asset Class]]="Local","")</f>
        <v/>
      </c>
      <c r="S1632" s="358" t="str" cm="1">
        <f t="array" ref="S1632">_xlfn.IFS(Table1[[#This Row],[Asset Class]]&lt;&gt;"Local","y",S$11=$E1632,"y",Table1[[#This Row],[Asset Class]]="Local","")</f>
        <v/>
      </c>
      <c r="U1632" s="109" t="str">
        <f>IF(Table1[[#This Row],[Asset Class]]&lt;&gt;"Local",0.25,IF(P1632="y",1,""))</f>
        <v/>
      </c>
      <c r="V1632" s="435">
        <f>IF(Table1[[#This Row],[Asset Class]]&lt;&gt;"Local",0.25,IF(Q1632="y",1,""))</f>
        <v>1</v>
      </c>
      <c r="W1632" s="435" t="str">
        <f>IF(Table1[[#This Row],[Asset Class]]&lt;&gt;"Local",0.25,IF(R1632="y",1,""))</f>
        <v/>
      </c>
      <c r="X1632" s="435" t="str">
        <f>IF(Table1[[#This Row],[Asset Class]]&lt;&gt;"Local",0.25,IF(S1632="y",1,""))</f>
        <v/>
      </c>
      <c r="Y1632" s="109">
        <f t="shared" si="151"/>
        <v>1</v>
      </c>
      <c r="AA1632" s="274" t="str">
        <f t="shared" si="152"/>
        <v/>
      </c>
      <c r="AB1632" s="275">
        <f t="shared" si="153"/>
        <v>80896</v>
      </c>
      <c r="AC1632" s="275" t="str">
        <f t="shared" si="154"/>
        <v/>
      </c>
      <c r="AD1632" s="275" t="str">
        <f t="shared" si="155"/>
        <v/>
      </c>
      <c r="AE1632" s="276">
        <f t="shared" si="156"/>
        <v>80896</v>
      </c>
    </row>
    <row r="1633" spans="2:31">
      <c r="B1633" s="227" t="s">
        <v>2813</v>
      </c>
      <c r="C1633" s="228" t="s">
        <v>2814</v>
      </c>
      <c r="D1633" s="228" t="s">
        <v>110</v>
      </c>
      <c r="E1633" s="228" t="s">
        <v>101</v>
      </c>
      <c r="F1633" s="258" t="s">
        <v>102</v>
      </c>
      <c r="G1633" s="374">
        <v>0.5</v>
      </c>
      <c r="H1633" s="377">
        <v>1552.9005023096165</v>
      </c>
      <c r="I1633" s="382">
        <v>143.96305955739601</v>
      </c>
      <c r="J1633" s="349">
        <f>Table1[[#This Row],[Embellishment Area (m2)]]*Table1[[#This Row],[Construction Unit Rate ($/m)]]*Table1[[#This Row],[Embellishment Area Factor]]</f>
        <v>111780.15375035474</v>
      </c>
      <c r="K1633" s="263">
        <v>0</v>
      </c>
      <c r="L1633" s="354">
        <v>39.027494808321961</v>
      </c>
      <c r="M1633" s="101">
        <f>Table1[[#This Row],[Size of land (m2)]]*Table1[[#This Row],[Land Unit Rate ($/m2)]]</f>
        <v>0</v>
      </c>
      <c r="N1633" s="261">
        <v>2021</v>
      </c>
      <c r="O1633" s="219">
        <f>ROUND(IF(Table1[[#This Row],[Valuation Year]]=2016,(Table1[[#This Row],[Total Construction Cost ($)]]+Table1[[#This Row],[Land Value]])*('General Input Sheet'!$G$38/'General Input Sheet'!$G$43),Table1[[#This Row],[Total Construction Cost ($)]]+Table1[[#This Row],[Land Value]]),0)</f>
        <v>111780</v>
      </c>
      <c r="P1633" s="139" t="str" cm="1">
        <f t="array" ref="P1633">_xlfn.IFS(Table1[[#This Row],[Asset Class]]&lt;&gt;"Local","y",P$11=$E1633,"y",Table1[[#This Row],[Asset Class]]="Local","")</f>
        <v/>
      </c>
      <c r="Q1633" s="99" t="str" cm="1">
        <f t="array" ref="Q1633">_xlfn.IFS(Table1[[#This Row],[Asset Class]]&lt;&gt;"Local","y",Q$11=$E1633,"y",Table1[[#This Row],[Asset Class]]="Local","")</f>
        <v/>
      </c>
      <c r="R1633" s="99" t="str" cm="1">
        <f t="array" ref="R1633">_xlfn.IFS(Table1[[#This Row],[Asset Class]]&lt;&gt;"Local","y",R$11=$E1633,"y",Table1[[#This Row],[Asset Class]]="Local","")</f>
        <v>y</v>
      </c>
      <c r="S1633" s="358" t="str" cm="1">
        <f t="array" ref="S1633">_xlfn.IFS(Table1[[#This Row],[Asset Class]]&lt;&gt;"Local","y",S$11=$E1633,"y",Table1[[#This Row],[Asset Class]]="Local","")</f>
        <v/>
      </c>
      <c r="U1633" s="109" t="str">
        <f>IF(Table1[[#This Row],[Asset Class]]&lt;&gt;"Local",0.25,IF(P1633="y",1,""))</f>
        <v/>
      </c>
      <c r="V1633" s="435" t="str">
        <f>IF(Table1[[#This Row],[Asset Class]]&lt;&gt;"Local",0.25,IF(Q1633="y",1,""))</f>
        <v/>
      </c>
      <c r="W1633" s="435">
        <f>IF(Table1[[#This Row],[Asset Class]]&lt;&gt;"Local",0.25,IF(R1633="y",1,""))</f>
        <v>1</v>
      </c>
      <c r="X1633" s="435" t="str">
        <f>IF(Table1[[#This Row],[Asset Class]]&lt;&gt;"Local",0.25,IF(S1633="y",1,""))</f>
        <v/>
      </c>
      <c r="Y1633" s="109">
        <f t="shared" si="151"/>
        <v>1</v>
      </c>
      <c r="AA1633" s="274" t="str">
        <f t="shared" si="152"/>
        <v/>
      </c>
      <c r="AB1633" s="275" t="str">
        <f t="shared" si="153"/>
        <v/>
      </c>
      <c r="AC1633" s="275">
        <f t="shared" si="154"/>
        <v>111780</v>
      </c>
      <c r="AD1633" s="275" t="str">
        <f t="shared" si="155"/>
        <v/>
      </c>
      <c r="AE1633" s="276">
        <f t="shared" si="156"/>
        <v>111780</v>
      </c>
    </row>
    <row r="1634" spans="2:31">
      <c r="B1634" s="227" t="s">
        <v>2815</v>
      </c>
      <c r="C1634" s="228" t="s">
        <v>2816</v>
      </c>
      <c r="D1634" s="228" t="s">
        <v>110</v>
      </c>
      <c r="E1634" s="228" t="s">
        <v>113</v>
      </c>
      <c r="F1634" s="258" t="s">
        <v>102</v>
      </c>
      <c r="G1634" s="374">
        <v>0.5</v>
      </c>
      <c r="H1634" s="377">
        <v>16477.839938344721</v>
      </c>
      <c r="I1634" s="382">
        <v>77.371645491830151</v>
      </c>
      <c r="J1634" s="349">
        <f>Table1[[#This Row],[Embellishment Area (m2)]]*Table1[[#This Row],[Construction Unit Rate ($/m)]]*Table1[[#This Row],[Embellishment Area Factor]]</f>
        <v>637458.79509036406</v>
      </c>
      <c r="K1634" s="263">
        <v>0</v>
      </c>
      <c r="L1634" s="354">
        <v>51.919695325664051</v>
      </c>
      <c r="M1634" s="101">
        <f>Table1[[#This Row],[Size of land (m2)]]*Table1[[#This Row],[Land Unit Rate ($/m2)]]</f>
        <v>0</v>
      </c>
      <c r="N1634" s="261">
        <v>2021</v>
      </c>
      <c r="O1634" s="219">
        <f>ROUND(IF(Table1[[#This Row],[Valuation Year]]=2016,(Table1[[#This Row],[Total Construction Cost ($)]]+Table1[[#This Row],[Land Value]])*('General Input Sheet'!$G$38/'General Input Sheet'!$G$43),Table1[[#This Row],[Total Construction Cost ($)]]+Table1[[#This Row],[Land Value]]),0)</f>
        <v>637459</v>
      </c>
      <c r="P1634" s="139" t="str" cm="1">
        <f t="array" ref="P1634">_xlfn.IFS(Table1[[#This Row],[Asset Class]]&lt;&gt;"Local","y",P$11=$E1634,"y",Table1[[#This Row],[Asset Class]]="Local","")</f>
        <v/>
      </c>
      <c r="Q1634" s="99" t="str" cm="1">
        <f t="array" ref="Q1634">_xlfn.IFS(Table1[[#This Row],[Asset Class]]&lt;&gt;"Local","y",Q$11=$E1634,"y",Table1[[#This Row],[Asset Class]]="Local","")</f>
        <v/>
      </c>
      <c r="R1634" s="99" t="str" cm="1">
        <f t="array" ref="R1634">_xlfn.IFS(Table1[[#This Row],[Asset Class]]&lt;&gt;"Local","y",R$11=$E1634,"y",Table1[[#This Row],[Asset Class]]="Local","")</f>
        <v/>
      </c>
      <c r="S1634" s="358" t="str" cm="1">
        <f t="array" ref="S1634">_xlfn.IFS(Table1[[#This Row],[Asset Class]]&lt;&gt;"Local","y",S$11=$E1634,"y",Table1[[#This Row],[Asset Class]]="Local","")</f>
        <v>y</v>
      </c>
      <c r="U1634" s="109" t="str">
        <f>IF(Table1[[#This Row],[Asset Class]]&lt;&gt;"Local",0.25,IF(P1634="y",1,""))</f>
        <v/>
      </c>
      <c r="V1634" s="435" t="str">
        <f>IF(Table1[[#This Row],[Asset Class]]&lt;&gt;"Local",0.25,IF(Q1634="y",1,""))</f>
        <v/>
      </c>
      <c r="W1634" s="435" t="str">
        <f>IF(Table1[[#This Row],[Asset Class]]&lt;&gt;"Local",0.25,IF(R1634="y",1,""))</f>
        <v/>
      </c>
      <c r="X1634" s="435">
        <f>IF(Table1[[#This Row],[Asset Class]]&lt;&gt;"Local",0.25,IF(S1634="y",1,""))</f>
        <v>1</v>
      </c>
      <c r="Y1634" s="109">
        <f t="shared" si="151"/>
        <v>1</v>
      </c>
      <c r="AA1634" s="274" t="str">
        <f t="shared" si="152"/>
        <v/>
      </c>
      <c r="AB1634" s="275" t="str">
        <f t="shared" si="153"/>
        <v/>
      </c>
      <c r="AC1634" s="275" t="str">
        <f t="shared" si="154"/>
        <v/>
      </c>
      <c r="AD1634" s="275">
        <f t="shared" si="155"/>
        <v>637459</v>
      </c>
      <c r="AE1634" s="276">
        <f t="shared" si="156"/>
        <v>637459</v>
      </c>
    </row>
    <row r="1635" spans="2:31">
      <c r="B1635" s="227" t="s">
        <v>2817</v>
      </c>
      <c r="C1635" s="228" t="s">
        <v>2818</v>
      </c>
      <c r="D1635" s="228" t="s">
        <v>110</v>
      </c>
      <c r="E1635" s="228" t="s">
        <v>101</v>
      </c>
      <c r="F1635" s="258" t="s">
        <v>107</v>
      </c>
      <c r="G1635" s="374">
        <v>0.5</v>
      </c>
      <c r="H1635" s="377">
        <v>33433.045497570463</v>
      </c>
      <c r="I1635" s="382">
        <v>143.96305955739601</v>
      </c>
      <c r="J1635" s="349">
        <f>Table1[[#This Row],[Embellishment Area (m2)]]*Table1[[#This Row],[Construction Unit Rate ($/m)]]*Table1[[#This Row],[Embellishment Area Factor]]</f>
        <v>2406561.7600759333</v>
      </c>
      <c r="K1635" s="263">
        <v>0</v>
      </c>
      <c r="L1635" s="354">
        <v>39.027494808321961</v>
      </c>
      <c r="M1635" s="101">
        <f>Table1[[#This Row],[Size of land (m2)]]*Table1[[#This Row],[Land Unit Rate ($/m2)]]</f>
        <v>0</v>
      </c>
      <c r="N1635" s="261">
        <v>2021</v>
      </c>
      <c r="O1635" s="219">
        <f>ROUND(IF(Table1[[#This Row],[Valuation Year]]=2016,(Table1[[#This Row],[Total Construction Cost ($)]]+Table1[[#This Row],[Land Value]])*('General Input Sheet'!$G$38/'General Input Sheet'!$G$43),Table1[[#This Row],[Total Construction Cost ($)]]+Table1[[#This Row],[Land Value]]),0)</f>
        <v>2406562</v>
      </c>
      <c r="P1635" s="139" t="str" cm="1">
        <f t="array" ref="P1635">_xlfn.IFS(Table1[[#This Row],[Asset Class]]&lt;&gt;"Local","y",P$11=$E1635,"y",Table1[[#This Row],[Asset Class]]="Local","")</f>
        <v/>
      </c>
      <c r="Q1635" s="99" t="str" cm="1">
        <f t="array" ref="Q1635">_xlfn.IFS(Table1[[#This Row],[Asset Class]]&lt;&gt;"Local","y",Q$11=$E1635,"y",Table1[[#This Row],[Asset Class]]="Local","")</f>
        <v/>
      </c>
      <c r="R1635" s="99" t="str" cm="1">
        <f t="array" ref="R1635">_xlfn.IFS(Table1[[#This Row],[Asset Class]]&lt;&gt;"Local","y",R$11=$E1635,"y",Table1[[#This Row],[Asset Class]]="Local","")</f>
        <v>y</v>
      </c>
      <c r="S1635" s="358" t="str" cm="1">
        <f t="array" ref="S1635">_xlfn.IFS(Table1[[#This Row],[Asset Class]]&lt;&gt;"Local","y",S$11=$E1635,"y",Table1[[#This Row],[Asset Class]]="Local","")</f>
        <v/>
      </c>
      <c r="U1635" s="109" t="str">
        <f>IF(Table1[[#This Row],[Asset Class]]&lt;&gt;"Local",0.25,IF(P1635="y",1,""))</f>
        <v/>
      </c>
      <c r="V1635" s="435" t="str">
        <f>IF(Table1[[#This Row],[Asset Class]]&lt;&gt;"Local",0.25,IF(Q1635="y",1,""))</f>
        <v/>
      </c>
      <c r="W1635" s="435">
        <f>IF(Table1[[#This Row],[Asset Class]]&lt;&gt;"Local",0.25,IF(R1635="y",1,""))</f>
        <v>1</v>
      </c>
      <c r="X1635" s="435" t="str">
        <f>IF(Table1[[#This Row],[Asset Class]]&lt;&gt;"Local",0.25,IF(S1635="y",1,""))</f>
        <v/>
      </c>
      <c r="Y1635" s="109">
        <f t="shared" si="151"/>
        <v>1</v>
      </c>
      <c r="AA1635" s="274" t="str">
        <f t="shared" si="152"/>
        <v/>
      </c>
      <c r="AB1635" s="275" t="str">
        <f t="shared" si="153"/>
        <v/>
      </c>
      <c r="AC1635" s="275">
        <f t="shared" si="154"/>
        <v>2406562</v>
      </c>
      <c r="AD1635" s="275" t="str">
        <f t="shared" si="155"/>
        <v/>
      </c>
      <c r="AE1635" s="276">
        <f t="shared" si="156"/>
        <v>2406562</v>
      </c>
    </row>
    <row r="1636" spans="2:31">
      <c r="B1636" s="227" t="s">
        <v>2817</v>
      </c>
      <c r="C1636" s="228" t="s">
        <v>2819</v>
      </c>
      <c r="D1636" s="228" t="s">
        <v>110</v>
      </c>
      <c r="E1636" s="228" t="s">
        <v>101</v>
      </c>
      <c r="F1636" s="258" t="s">
        <v>102</v>
      </c>
      <c r="G1636" s="374">
        <v>0.5</v>
      </c>
      <c r="H1636" s="377">
        <v>1957.42840495936</v>
      </c>
      <c r="I1636" s="382">
        <v>143.96305955739601</v>
      </c>
      <c r="J1636" s="349">
        <f>Table1[[#This Row],[Embellishment Area (m2)]]*Table1[[#This Row],[Construction Unit Rate ($/m)]]*Table1[[#This Row],[Embellishment Area Factor]]</f>
        <v>140898.69102125152</v>
      </c>
      <c r="K1636" s="263">
        <v>0</v>
      </c>
      <c r="L1636" s="354">
        <v>39.027494808321961</v>
      </c>
      <c r="M1636" s="101">
        <f>Table1[[#This Row],[Size of land (m2)]]*Table1[[#This Row],[Land Unit Rate ($/m2)]]</f>
        <v>0</v>
      </c>
      <c r="N1636" s="261">
        <v>2021</v>
      </c>
      <c r="O1636" s="219">
        <f>ROUND(IF(Table1[[#This Row],[Valuation Year]]=2016,(Table1[[#This Row],[Total Construction Cost ($)]]+Table1[[#This Row],[Land Value]])*('General Input Sheet'!$G$38/'General Input Sheet'!$G$43),Table1[[#This Row],[Total Construction Cost ($)]]+Table1[[#This Row],[Land Value]]),0)</f>
        <v>140899</v>
      </c>
      <c r="P1636" s="139" t="str" cm="1">
        <f t="array" ref="P1636">_xlfn.IFS(Table1[[#This Row],[Asset Class]]&lt;&gt;"Local","y",P$11=$E1636,"y",Table1[[#This Row],[Asset Class]]="Local","")</f>
        <v/>
      </c>
      <c r="Q1636" s="99" t="str" cm="1">
        <f t="array" ref="Q1636">_xlfn.IFS(Table1[[#This Row],[Asset Class]]&lt;&gt;"Local","y",Q$11=$E1636,"y",Table1[[#This Row],[Asset Class]]="Local","")</f>
        <v/>
      </c>
      <c r="R1636" s="99" t="str" cm="1">
        <f t="array" ref="R1636">_xlfn.IFS(Table1[[#This Row],[Asset Class]]&lt;&gt;"Local","y",R$11=$E1636,"y",Table1[[#This Row],[Asset Class]]="Local","")</f>
        <v>y</v>
      </c>
      <c r="S1636" s="358" t="str" cm="1">
        <f t="array" ref="S1636">_xlfn.IFS(Table1[[#This Row],[Asset Class]]&lt;&gt;"Local","y",S$11=$E1636,"y",Table1[[#This Row],[Asset Class]]="Local","")</f>
        <v/>
      </c>
      <c r="U1636" s="109" t="str">
        <f>IF(Table1[[#This Row],[Asset Class]]&lt;&gt;"Local",0.25,IF(P1636="y",1,""))</f>
        <v/>
      </c>
      <c r="V1636" s="435" t="str">
        <f>IF(Table1[[#This Row],[Asset Class]]&lt;&gt;"Local",0.25,IF(Q1636="y",1,""))</f>
        <v/>
      </c>
      <c r="W1636" s="435">
        <f>IF(Table1[[#This Row],[Asset Class]]&lt;&gt;"Local",0.25,IF(R1636="y",1,""))</f>
        <v>1</v>
      </c>
      <c r="X1636" s="435" t="str">
        <f>IF(Table1[[#This Row],[Asset Class]]&lt;&gt;"Local",0.25,IF(S1636="y",1,""))</f>
        <v/>
      </c>
      <c r="Y1636" s="109">
        <f t="shared" si="151"/>
        <v>1</v>
      </c>
      <c r="AA1636" s="274" t="str">
        <f t="shared" si="152"/>
        <v/>
      </c>
      <c r="AB1636" s="275" t="str">
        <f t="shared" si="153"/>
        <v/>
      </c>
      <c r="AC1636" s="275">
        <f t="shared" si="154"/>
        <v>140899</v>
      </c>
      <c r="AD1636" s="275" t="str">
        <f t="shared" si="155"/>
        <v/>
      </c>
      <c r="AE1636" s="276">
        <f t="shared" si="156"/>
        <v>140899</v>
      </c>
    </row>
    <row r="1637" spans="2:31">
      <c r="B1637" s="227" t="s">
        <v>2820</v>
      </c>
      <c r="C1637" s="228" t="s">
        <v>2821</v>
      </c>
      <c r="D1637" s="228" t="s">
        <v>110</v>
      </c>
      <c r="E1637" s="228" t="s">
        <v>113</v>
      </c>
      <c r="F1637" s="258" t="s">
        <v>102</v>
      </c>
      <c r="G1637" s="374">
        <v>0.5</v>
      </c>
      <c r="H1637" s="377">
        <v>4117.7482656593984</v>
      </c>
      <c r="I1637" s="382">
        <v>77.371645491830151</v>
      </c>
      <c r="J1637" s="349">
        <f>Table1[[#This Row],[Embellishment Area (m2)]]*Table1[[#This Row],[Construction Unit Rate ($/m)]]*Table1[[#This Row],[Embellishment Area Factor]]</f>
        <v>159298.47951759869</v>
      </c>
      <c r="K1637" s="263">
        <v>0</v>
      </c>
      <c r="L1637" s="354">
        <v>51.919695325664051</v>
      </c>
      <c r="M1637" s="101">
        <f>Table1[[#This Row],[Size of land (m2)]]*Table1[[#This Row],[Land Unit Rate ($/m2)]]</f>
        <v>0</v>
      </c>
      <c r="N1637" s="261">
        <v>2021</v>
      </c>
      <c r="O1637" s="219">
        <f>ROUND(IF(Table1[[#This Row],[Valuation Year]]=2016,(Table1[[#This Row],[Total Construction Cost ($)]]+Table1[[#This Row],[Land Value]])*('General Input Sheet'!$G$38/'General Input Sheet'!$G$43),Table1[[#This Row],[Total Construction Cost ($)]]+Table1[[#This Row],[Land Value]]),0)</f>
        <v>159298</v>
      </c>
      <c r="P1637" s="139" t="str" cm="1">
        <f t="array" ref="P1637">_xlfn.IFS(Table1[[#This Row],[Asset Class]]&lt;&gt;"Local","y",P$11=$E1637,"y",Table1[[#This Row],[Asset Class]]="Local","")</f>
        <v/>
      </c>
      <c r="Q1637" s="99" t="str" cm="1">
        <f t="array" ref="Q1637">_xlfn.IFS(Table1[[#This Row],[Asset Class]]&lt;&gt;"Local","y",Q$11=$E1637,"y",Table1[[#This Row],[Asset Class]]="Local","")</f>
        <v/>
      </c>
      <c r="R1637" s="99" t="str" cm="1">
        <f t="array" ref="R1637">_xlfn.IFS(Table1[[#This Row],[Asset Class]]&lt;&gt;"Local","y",R$11=$E1637,"y",Table1[[#This Row],[Asset Class]]="Local","")</f>
        <v/>
      </c>
      <c r="S1637" s="358" t="str" cm="1">
        <f t="array" ref="S1637">_xlfn.IFS(Table1[[#This Row],[Asset Class]]&lt;&gt;"Local","y",S$11=$E1637,"y",Table1[[#This Row],[Asset Class]]="Local","")</f>
        <v>y</v>
      </c>
      <c r="U1637" s="109" t="str">
        <f>IF(Table1[[#This Row],[Asset Class]]&lt;&gt;"Local",0.25,IF(P1637="y",1,""))</f>
        <v/>
      </c>
      <c r="V1637" s="435" t="str">
        <f>IF(Table1[[#This Row],[Asset Class]]&lt;&gt;"Local",0.25,IF(Q1637="y",1,""))</f>
        <v/>
      </c>
      <c r="W1637" s="435" t="str">
        <f>IF(Table1[[#This Row],[Asset Class]]&lt;&gt;"Local",0.25,IF(R1637="y",1,""))</f>
        <v/>
      </c>
      <c r="X1637" s="435">
        <f>IF(Table1[[#This Row],[Asset Class]]&lt;&gt;"Local",0.25,IF(S1637="y",1,""))</f>
        <v>1</v>
      </c>
      <c r="Y1637" s="109">
        <f t="shared" si="151"/>
        <v>1</v>
      </c>
      <c r="AA1637" s="274" t="str">
        <f t="shared" si="152"/>
        <v/>
      </c>
      <c r="AB1637" s="275" t="str">
        <f t="shared" si="153"/>
        <v/>
      </c>
      <c r="AC1637" s="275" t="str">
        <f t="shared" si="154"/>
        <v/>
      </c>
      <c r="AD1637" s="275">
        <f t="shared" si="155"/>
        <v>159298</v>
      </c>
      <c r="AE1637" s="276">
        <f t="shared" si="156"/>
        <v>159298</v>
      </c>
    </row>
    <row r="1638" spans="2:31">
      <c r="B1638" s="227" t="s">
        <v>2822</v>
      </c>
      <c r="C1638" s="228" t="s">
        <v>2823</v>
      </c>
      <c r="D1638" s="228" t="s">
        <v>110</v>
      </c>
      <c r="E1638" s="228" t="s">
        <v>101</v>
      </c>
      <c r="F1638" s="258" t="s">
        <v>102</v>
      </c>
      <c r="G1638" s="374">
        <v>0.5</v>
      </c>
      <c r="H1638" s="377">
        <v>4796.3952258924874</v>
      </c>
      <c r="I1638" s="382">
        <v>143.96305955739601</v>
      </c>
      <c r="J1638" s="349">
        <f>Table1[[#This Row],[Embellishment Area (m2)]]*Table1[[#This Row],[Construction Unit Rate ($/m)]]*Table1[[#This Row],[Embellishment Area Factor]]</f>
        <v>345251.865782985</v>
      </c>
      <c r="K1638" s="263">
        <v>0</v>
      </c>
      <c r="L1638" s="354">
        <v>39.027494808321961</v>
      </c>
      <c r="M1638" s="101">
        <f>Table1[[#This Row],[Size of land (m2)]]*Table1[[#This Row],[Land Unit Rate ($/m2)]]</f>
        <v>0</v>
      </c>
      <c r="N1638" s="261">
        <v>2021</v>
      </c>
      <c r="O1638" s="219">
        <f>ROUND(IF(Table1[[#This Row],[Valuation Year]]=2016,(Table1[[#This Row],[Total Construction Cost ($)]]+Table1[[#This Row],[Land Value]])*('General Input Sheet'!$G$38/'General Input Sheet'!$G$43),Table1[[#This Row],[Total Construction Cost ($)]]+Table1[[#This Row],[Land Value]]),0)</f>
        <v>345252</v>
      </c>
      <c r="P1638" s="139" t="str" cm="1">
        <f t="array" ref="P1638">_xlfn.IFS(Table1[[#This Row],[Asset Class]]&lt;&gt;"Local","y",P$11=$E1638,"y",Table1[[#This Row],[Asset Class]]="Local","")</f>
        <v/>
      </c>
      <c r="Q1638" s="99" t="str" cm="1">
        <f t="array" ref="Q1638">_xlfn.IFS(Table1[[#This Row],[Asset Class]]&lt;&gt;"Local","y",Q$11=$E1638,"y",Table1[[#This Row],[Asset Class]]="Local","")</f>
        <v/>
      </c>
      <c r="R1638" s="99" t="str" cm="1">
        <f t="array" ref="R1638">_xlfn.IFS(Table1[[#This Row],[Asset Class]]&lt;&gt;"Local","y",R$11=$E1638,"y",Table1[[#This Row],[Asset Class]]="Local","")</f>
        <v>y</v>
      </c>
      <c r="S1638" s="358" t="str" cm="1">
        <f t="array" ref="S1638">_xlfn.IFS(Table1[[#This Row],[Asset Class]]&lt;&gt;"Local","y",S$11=$E1638,"y",Table1[[#This Row],[Asset Class]]="Local","")</f>
        <v/>
      </c>
      <c r="U1638" s="109" t="str">
        <f>IF(Table1[[#This Row],[Asset Class]]&lt;&gt;"Local",0.25,IF(P1638="y",1,""))</f>
        <v/>
      </c>
      <c r="V1638" s="435" t="str">
        <f>IF(Table1[[#This Row],[Asset Class]]&lt;&gt;"Local",0.25,IF(Q1638="y",1,""))</f>
        <v/>
      </c>
      <c r="W1638" s="435">
        <f>IF(Table1[[#This Row],[Asset Class]]&lt;&gt;"Local",0.25,IF(R1638="y",1,""))</f>
        <v>1</v>
      </c>
      <c r="X1638" s="435" t="str">
        <f>IF(Table1[[#This Row],[Asset Class]]&lt;&gt;"Local",0.25,IF(S1638="y",1,""))</f>
        <v/>
      </c>
      <c r="Y1638" s="109">
        <f t="shared" si="151"/>
        <v>1</v>
      </c>
      <c r="AA1638" s="274" t="str">
        <f t="shared" si="152"/>
        <v/>
      </c>
      <c r="AB1638" s="275" t="str">
        <f t="shared" si="153"/>
        <v/>
      </c>
      <c r="AC1638" s="275">
        <f t="shared" si="154"/>
        <v>345252</v>
      </c>
      <c r="AD1638" s="275" t="str">
        <f t="shared" si="155"/>
        <v/>
      </c>
      <c r="AE1638" s="276">
        <f t="shared" si="156"/>
        <v>345252</v>
      </c>
    </row>
    <row r="1639" spans="2:31">
      <c r="B1639" s="227" t="s">
        <v>2824</v>
      </c>
      <c r="C1639" s="228" t="s">
        <v>2825</v>
      </c>
      <c r="D1639" s="228" t="s">
        <v>110</v>
      </c>
      <c r="E1639" s="228" t="s">
        <v>101</v>
      </c>
      <c r="F1639" s="258" t="s">
        <v>102</v>
      </c>
      <c r="G1639" s="374">
        <v>0.5</v>
      </c>
      <c r="H1639" s="377">
        <v>2504.9189846318441</v>
      </c>
      <c r="I1639" s="382">
        <v>143.96305955739601</v>
      </c>
      <c r="J1639" s="349">
        <f>Table1[[#This Row],[Embellishment Area (m2)]]*Table1[[#This Row],[Construction Unit Rate ($/m)]]*Table1[[#This Row],[Embellishment Area Factor]]</f>
        <v>180307.90048550305</v>
      </c>
      <c r="K1639" s="263">
        <v>0</v>
      </c>
      <c r="L1639" s="354">
        <v>39.027494808321961</v>
      </c>
      <c r="M1639" s="101">
        <f>Table1[[#This Row],[Size of land (m2)]]*Table1[[#This Row],[Land Unit Rate ($/m2)]]</f>
        <v>0</v>
      </c>
      <c r="N1639" s="261">
        <v>2021</v>
      </c>
      <c r="O1639" s="219">
        <f>ROUND(IF(Table1[[#This Row],[Valuation Year]]=2016,(Table1[[#This Row],[Total Construction Cost ($)]]+Table1[[#This Row],[Land Value]])*('General Input Sheet'!$G$38/'General Input Sheet'!$G$43),Table1[[#This Row],[Total Construction Cost ($)]]+Table1[[#This Row],[Land Value]]),0)</f>
        <v>180308</v>
      </c>
      <c r="P1639" s="139" t="str" cm="1">
        <f t="array" ref="P1639">_xlfn.IFS(Table1[[#This Row],[Asset Class]]&lt;&gt;"Local","y",P$11=$E1639,"y",Table1[[#This Row],[Asset Class]]="Local","")</f>
        <v/>
      </c>
      <c r="Q1639" s="99" t="str" cm="1">
        <f t="array" ref="Q1639">_xlfn.IFS(Table1[[#This Row],[Asset Class]]&lt;&gt;"Local","y",Q$11=$E1639,"y",Table1[[#This Row],[Asset Class]]="Local","")</f>
        <v/>
      </c>
      <c r="R1639" s="99" t="str" cm="1">
        <f t="array" ref="R1639">_xlfn.IFS(Table1[[#This Row],[Asset Class]]&lt;&gt;"Local","y",R$11=$E1639,"y",Table1[[#This Row],[Asset Class]]="Local","")</f>
        <v>y</v>
      </c>
      <c r="S1639" s="358" t="str" cm="1">
        <f t="array" ref="S1639">_xlfn.IFS(Table1[[#This Row],[Asset Class]]&lt;&gt;"Local","y",S$11=$E1639,"y",Table1[[#This Row],[Asset Class]]="Local","")</f>
        <v/>
      </c>
      <c r="U1639" s="109" t="str">
        <f>IF(Table1[[#This Row],[Asset Class]]&lt;&gt;"Local",0.25,IF(P1639="y",1,""))</f>
        <v/>
      </c>
      <c r="V1639" s="435" t="str">
        <f>IF(Table1[[#This Row],[Asset Class]]&lt;&gt;"Local",0.25,IF(Q1639="y",1,""))</f>
        <v/>
      </c>
      <c r="W1639" s="435">
        <f>IF(Table1[[#This Row],[Asset Class]]&lt;&gt;"Local",0.25,IF(R1639="y",1,""))</f>
        <v>1</v>
      </c>
      <c r="X1639" s="435" t="str">
        <f>IF(Table1[[#This Row],[Asset Class]]&lt;&gt;"Local",0.25,IF(S1639="y",1,""))</f>
        <v/>
      </c>
      <c r="Y1639" s="109">
        <f t="shared" si="151"/>
        <v>1</v>
      </c>
      <c r="AA1639" s="274" t="str">
        <f t="shared" si="152"/>
        <v/>
      </c>
      <c r="AB1639" s="275" t="str">
        <f t="shared" si="153"/>
        <v/>
      </c>
      <c r="AC1639" s="275">
        <f t="shared" si="154"/>
        <v>180308</v>
      </c>
      <c r="AD1639" s="275" t="str">
        <f t="shared" si="155"/>
        <v/>
      </c>
      <c r="AE1639" s="276">
        <f t="shared" si="156"/>
        <v>180308</v>
      </c>
    </row>
    <row r="1640" spans="2:31">
      <c r="B1640" s="227" t="s">
        <v>2826</v>
      </c>
      <c r="C1640" s="228" t="s">
        <v>2827</v>
      </c>
      <c r="D1640" s="228" t="s">
        <v>110</v>
      </c>
      <c r="E1640" s="228" t="s">
        <v>101</v>
      </c>
      <c r="F1640" s="258" t="s">
        <v>102</v>
      </c>
      <c r="G1640" s="374">
        <v>0.5</v>
      </c>
      <c r="H1640" s="377">
        <v>639.81189644372353</v>
      </c>
      <c r="I1640" s="382">
        <v>143.96305955739601</v>
      </c>
      <c r="J1640" s="349">
        <f>Table1[[#This Row],[Embellishment Area (m2)]]*Table1[[#This Row],[Construction Unit Rate ($/m)]]*Table1[[#This Row],[Embellishment Area Factor]]</f>
        <v>46054.63907662913</v>
      </c>
      <c r="K1640" s="263">
        <v>0</v>
      </c>
      <c r="L1640" s="354">
        <v>39.027494808321961</v>
      </c>
      <c r="M1640" s="101">
        <f>Table1[[#This Row],[Size of land (m2)]]*Table1[[#This Row],[Land Unit Rate ($/m2)]]</f>
        <v>0</v>
      </c>
      <c r="N1640" s="261">
        <v>2021</v>
      </c>
      <c r="O1640" s="219">
        <f>ROUND(IF(Table1[[#This Row],[Valuation Year]]=2016,(Table1[[#This Row],[Total Construction Cost ($)]]+Table1[[#This Row],[Land Value]])*('General Input Sheet'!$G$38/'General Input Sheet'!$G$43),Table1[[#This Row],[Total Construction Cost ($)]]+Table1[[#This Row],[Land Value]]),0)</f>
        <v>46055</v>
      </c>
      <c r="P1640" s="139" t="str" cm="1">
        <f t="array" ref="P1640">_xlfn.IFS(Table1[[#This Row],[Asset Class]]&lt;&gt;"Local","y",P$11=$E1640,"y",Table1[[#This Row],[Asset Class]]="Local","")</f>
        <v/>
      </c>
      <c r="Q1640" s="99" t="str" cm="1">
        <f t="array" ref="Q1640">_xlfn.IFS(Table1[[#This Row],[Asset Class]]&lt;&gt;"Local","y",Q$11=$E1640,"y",Table1[[#This Row],[Asset Class]]="Local","")</f>
        <v/>
      </c>
      <c r="R1640" s="99" t="str" cm="1">
        <f t="array" ref="R1640">_xlfn.IFS(Table1[[#This Row],[Asset Class]]&lt;&gt;"Local","y",R$11=$E1640,"y",Table1[[#This Row],[Asset Class]]="Local","")</f>
        <v>y</v>
      </c>
      <c r="S1640" s="358" t="str" cm="1">
        <f t="array" ref="S1640">_xlfn.IFS(Table1[[#This Row],[Asset Class]]&lt;&gt;"Local","y",S$11=$E1640,"y",Table1[[#This Row],[Asset Class]]="Local","")</f>
        <v/>
      </c>
      <c r="U1640" s="109" t="str">
        <f>IF(Table1[[#This Row],[Asset Class]]&lt;&gt;"Local",0.25,IF(P1640="y",1,""))</f>
        <v/>
      </c>
      <c r="V1640" s="435" t="str">
        <f>IF(Table1[[#This Row],[Asset Class]]&lt;&gt;"Local",0.25,IF(Q1640="y",1,""))</f>
        <v/>
      </c>
      <c r="W1640" s="435">
        <f>IF(Table1[[#This Row],[Asset Class]]&lt;&gt;"Local",0.25,IF(R1640="y",1,""))</f>
        <v>1</v>
      </c>
      <c r="X1640" s="435" t="str">
        <f>IF(Table1[[#This Row],[Asset Class]]&lt;&gt;"Local",0.25,IF(S1640="y",1,""))</f>
        <v/>
      </c>
      <c r="Y1640" s="109">
        <f t="shared" si="151"/>
        <v>1</v>
      </c>
      <c r="AA1640" s="274" t="str">
        <f t="shared" si="152"/>
        <v/>
      </c>
      <c r="AB1640" s="275" t="str">
        <f t="shared" si="153"/>
        <v/>
      </c>
      <c r="AC1640" s="275">
        <f t="shared" si="154"/>
        <v>46055</v>
      </c>
      <c r="AD1640" s="275" t="str">
        <f t="shared" si="155"/>
        <v/>
      </c>
      <c r="AE1640" s="276">
        <f t="shared" si="156"/>
        <v>46055</v>
      </c>
    </row>
    <row r="1641" spans="2:31">
      <c r="B1641" s="227" t="s">
        <v>2828</v>
      </c>
      <c r="C1641" s="228" t="s">
        <v>2829</v>
      </c>
      <c r="D1641" s="228" t="s">
        <v>110</v>
      </c>
      <c r="E1641" s="228" t="s">
        <v>101</v>
      </c>
      <c r="F1641" s="258" t="s">
        <v>102</v>
      </c>
      <c r="G1641" s="374">
        <v>0.5</v>
      </c>
      <c r="H1641" s="377">
        <v>4612.2254259382744</v>
      </c>
      <c r="I1641" s="382">
        <v>143.96305955739601</v>
      </c>
      <c r="J1641" s="349">
        <f>Table1[[#This Row],[Embellishment Area (m2)]]*Table1[[#This Row],[Construction Unit Rate ($/m)]]*Table1[[#This Row],[Embellishment Area Factor]]</f>
        <v>331995.04184324399</v>
      </c>
      <c r="K1641" s="263">
        <v>0</v>
      </c>
      <c r="L1641" s="354">
        <v>39.027494808321961</v>
      </c>
      <c r="M1641" s="101">
        <f>Table1[[#This Row],[Size of land (m2)]]*Table1[[#This Row],[Land Unit Rate ($/m2)]]</f>
        <v>0</v>
      </c>
      <c r="N1641" s="261">
        <v>2021</v>
      </c>
      <c r="O1641" s="219">
        <f>ROUND(IF(Table1[[#This Row],[Valuation Year]]=2016,(Table1[[#This Row],[Total Construction Cost ($)]]+Table1[[#This Row],[Land Value]])*('General Input Sheet'!$G$38/'General Input Sheet'!$G$43),Table1[[#This Row],[Total Construction Cost ($)]]+Table1[[#This Row],[Land Value]]),0)</f>
        <v>331995</v>
      </c>
      <c r="P1641" s="139" t="str" cm="1">
        <f t="array" ref="P1641">_xlfn.IFS(Table1[[#This Row],[Asset Class]]&lt;&gt;"Local","y",P$11=$E1641,"y",Table1[[#This Row],[Asset Class]]="Local","")</f>
        <v/>
      </c>
      <c r="Q1641" s="99" t="str" cm="1">
        <f t="array" ref="Q1641">_xlfn.IFS(Table1[[#This Row],[Asset Class]]&lt;&gt;"Local","y",Q$11=$E1641,"y",Table1[[#This Row],[Asset Class]]="Local","")</f>
        <v/>
      </c>
      <c r="R1641" s="99" t="str" cm="1">
        <f t="array" ref="R1641">_xlfn.IFS(Table1[[#This Row],[Asset Class]]&lt;&gt;"Local","y",R$11=$E1641,"y",Table1[[#This Row],[Asset Class]]="Local","")</f>
        <v>y</v>
      </c>
      <c r="S1641" s="358" t="str" cm="1">
        <f t="array" ref="S1641">_xlfn.IFS(Table1[[#This Row],[Asset Class]]&lt;&gt;"Local","y",S$11=$E1641,"y",Table1[[#This Row],[Asset Class]]="Local","")</f>
        <v/>
      </c>
      <c r="U1641" s="109" t="str">
        <f>IF(Table1[[#This Row],[Asset Class]]&lt;&gt;"Local",0.25,IF(P1641="y",1,""))</f>
        <v/>
      </c>
      <c r="V1641" s="435" t="str">
        <f>IF(Table1[[#This Row],[Asset Class]]&lt;&gt;"Local",0.25,IF(Q1641="y",1,""))</f>
        <v/>
      </c>
      <c r="W1641" s="435">
        <f>IF(Table1[[#This Row],[Asset Class]]&lt;&gt;"Local",0.25,IF(R1641="y",1,""))</f>
        <v>1</v>
      </c>
      <c r="X1641" s="435" t="str">
        <f>IF(Table1[[#This Row],[Asset Class]]&lt;&gt;"Local",0.25,IF(S1641="y",1,""))</f>
        <v/>
      </c>
      <c r="Y1641" s="109">
        <f t="shared" si="151"/>
        <v>1</v>
      </c>
      <c r="AA1641" s="274" t="str">
        <f t="shared" si="152"/>
        <v/>
      </c>
      <c r="AB1641" s="275" t="str">
        <f t="shared" si="153"/>
        <v/>
      </c>
      <c r="AC1641" s="275">
        <f t="shared" si="154"/>
        <v>331995</v>
      </c>
      <c r="AD1641" s="275" t="str">
        <f t="shared" si="155"/>
        <v/>
      </c>
      <c r="AE1641" s="276">
        <f t="shared" si="156"/>
        <v>331995</v>
      </c>
    </row>
    <row r="1642" spans="2:31">
      <c r="B1642" s="227" t="s">
        <v>2830</v>
      </c>
      <c r="C1642" s="228" t="s">
        <v>2831</v>
      </c>
      <c r="D1642" s="228" t="s">
        <v>110</v>
      </c>
      <c r="E1642" s="228" t="s">
        <v>113</v>
      </c>
      <c r="F1642" s="258" t="s">
        <v>102</v>
      </c>
      <c r="G1642" s="374">
        <v>0.5</v>
      </c>
      <c r="H1642" s="377">
        <v>1288.6412530544951</v>
      </c>
      <c r="I1642" s="382">
        <v>77.371645491830151</v>
      </c>
      <c r="J1642" s="349">
        <f>Table1[[#This Row],[Embellishment Area (m2)]]*Table1[[#This Row],[Construction Unit Rate ($/m)]]*Table1[[#This Row],[Embellishment Area Factor]]</f>
        <v>49852.14709874009</v>
      </c>
      <c r="K1642" s="263">
        <v>0</v>
      </c>
      <c r="L1642" s="354">
        <v>51.919695325664051</v>
      </c>
      <c r="M1642" s="101">
        <f>Table1[[#This Row],[Size of land (m2)]]*Table1[[#This Row],[Land Unit Rate ($/m2)]]</f>
        <v>0</v>
      </c>
      <c r="N1642" s="261">
        <v>2021</v>
      </c>
      <c r="O1642" s="219">
        <f>ROUND(IF(Table1[[#This Row],[Valuation Year]]=2016,(Table1[[#This Row],[Total Construction Cost ($)]]+Table1[[#This Row],[Land Value]])*('General Input Sheet'!$G$38/'General Input Sheet'!$G$43),Table1[[#This Row],[Total Construction Cost ($)]]+Table1[[#This Row],[Land Value]]),0)</f>
        <v>49852</v>
      </c>
      <c r="P1642" s="139" t="str" cm="1">
        <f t="array" ref="P1642">_xlfn.IFS(Table1[[#This Row],[Asset Class]]&lt;&gt;"Local","y",P$11=$E1642,"y",Table1[[#This Row],[Asset Class]]="Local","")</f>
        <v/>
      </c>
      <c r="Q1642" s="99" t="str" cm="1">
        <f t="array" ref="Q1642">_xlfn.IFS(Table1[[#This Row],[Asset Class]]&lt;&gt;"Local","y",Q$11=$E1642,"y",Table1[[#This Row],[Asset Class]]="Local","")</f>
        <v/>
      </c>
      <c r="R1642" s="99" t="str" cm="1">
        <f t="array" ref="R1642">_xlfn.IFS(Table1[[#This Row],[Asset Class]]&lt;&gt;"Local","y",R$11=$E1642,"y",Table1[[#This Row],[Asset Class]]="Local","")</f>
        <v/>
      </c>
      <c r="S1642" s="358" t="str" cm="1">
        <f t="array" ref="S1642">_xlfn.IFS(Table1[[#This Row],[Asset Class]]&lt;&gt;"Local","y",S$11=$E1642,"y",Table1[[#This Row],[Asset Class]]="Local","")</f>
        <v>y</v>
      </c>
      <c r="U1642" s="109" t="str">
        <f>IF(Table1[[#This Row],[Asset Class]]&lt;&gt;"Local",0.25,IF(P1642="y",1,""))</f>
        <v/>
      </c>
      <c r="V1642" s="435" t="str">
        <f>IF(Table1[[#This Row],[Asset Class]]&lt;&gt;"Local",0.25,IF(Q1642="y",1,""))</f>
        <v/>
      </c>
      <c r="W1642" s="435" t="str">
        <f>IF(Table1[[#This Row],[Asset Class]]&lt;&gt;"Local",0.25,IF(R1642="y",1,""))</f>
        <v/>
      </c>
      <c r="X1642" s="435">
        <f>IF(Table1[[#This Row],[Asset Class]]&lt;&gt;"Local",0.25,IF(S1642="y",1,""))</f>
        <v>1</v>
      </c>
      <c r="Y1642" s="109">
        <f t="shared" si="151"/>
        <v>1</v>
      </c>
      <c r="AA1642" s="274" t="str">
        <f t="shared" si="152"/>
        <v/>
      </c>
      <c r="AB1642" s="275" t="str">
        <f t="shared" si="153"/>
        <v/>
      </c>
      <c r="AC1642" s="275" t="str">
        <f t="shared" si="154"/>
        <v/>
      </c>
      <c r="AD1642" s="275">
        <f t="shared" si="155"/>
        <v>49852</v>
      </c>
      <c r="AE1642" s="276">
        <f t="shared" si="156"/>
        <v>49852</v>
      </c>
    </row>
    <row r="1643" spans="2:31">
      <c r="B1643" s="227" t="s">
        <v>2832</v>
      </c>
      <c r="C1643" s="228" t="s">
        <v>2833</v>
      </c>
      <c r="D1643" s="228" t="s">
        <v>110</v>
      </c>
      <c r="E1643" s="228" t="s">
        <v>101</v>
      </c>
      <c r="F1643" s="258" t="s">
        <v>102</v>
      </c>
      <c r="G1643" s="374">
        <v>0.5</v>
      </c>
      <c r="H1643" s="377">
        <v>997.47235227229555</v>
      </c>
      <c r="I1643" s="382">
        <v>143.96305955739601</v>
      </c>
      <c r="J1643" s="349">
        <f>Table1[[#This Row],[Embellishment Area (m2)]]*Table1[[#This Row],[Construction Unit Rate ($/m)]]*Table1[[#This Row],[Embellishment Area Factor]]</f>
        <v>71799.585828516181</v>
      </c>
      <c r="K1643" s="263">
        <v>0</v>
      </c>
      <c r="L1643" s="354">
        <v>39.027494808321961</v>
      </c>
      <c r="M1643" s="101">
        <f>Table1[[#This Row],[Size of land (m2)]]*Table1[[#This Row],[Land Unit Rate ($/m2)]]</f>
        <v>0</v>
      </c>
      <c r="N1643" s="261">
        <v>2021</v>
      </c>
      <c r="O1643" s="219">
        <f>ROUND(IF(Table1[[#This Row],[Valuation Year]]=2016,(Table1[[#This Row],[Total Construction Cost ($)]]+Table1[[#This Row],[Land Value]])*('General Input Sheet'!$G$38/'General Input Sheet'!$G$43),Table1[[#This Row],[Total Construction Cost ($)]]+Table1[[#This Row],[Land Value]]),0)</f>
        <v>71800</v>
      </c>
      <c r="P1643" s="139" t="str" cm="1">
        <f t="array" ref="P1643">_xlfn.IFS(Table1[[#This Row],[Asset Class]]&lt;&gt;"Local","y",P$11=$E1643,"y",Table1[[#This Row],[Asset Class]]="Local","")</f>
        <v/>
      </c>
      <c r="Q1643" s="99" t="str" cm="1">
        <f t="array" ref="Q1643">_xlfn.IFS(Table1[[#This Row],[Asset Class]]&lt;&gt;"Local","y",Q$11=$E1643,"y",Table1[[#This Row],[Asset Class]]="Local","")</f>
        <v/>
      </c>
      <c r="R1643" s="99" t="str" cm="1">
        <f t="array" ref="R1643">_xlfn.IFS(Table1[[#This Row],[Asset Class]]&lt;&gt;"Local","y",R$11=$E1643,"y",Table1[[#This Row],[Asset Class]]="Local","")</f>
        <v>y</v>
      </c>
      <c r="S1643" s="358" t="str" cm="1">
        <f t="array" ref="S1643">_xlfn.IFS(Table1[[#This Row],[Asset Class]]&lt;&gt;"Local","y",S$11=$E1643,"y",Table1[[#This Row],[Asset Class]]="Local","")</f>
        <v/>
      </c>
      <c r="U1643" s="109" t="str">
        <f>IF(Table1[[#This Row],[Asset Class]]&lt;&gt;"Local",0.25,IF(P1643="y",1,""))</f>
        <v/>
      </c>
      <c r="V1643" s="435" t="str">
        <f>IF(Table1[[#This Row],[Asset Class]]&lt;&gt;"Local",0.25,IF(Q1643="y",1,""))</f>
        <v/>
      </c>
      <c r="W1643" s="435">
        <f>IF(Table1[[#This Row],[Asset Class]]&lt;&gt;"Local",0.25,IF(R1643="y",1,""))</f>
        <v>1</v>
      </c>
      <c r="X1643" s="435" t="str">
        <f>IF(Table1[[#This Row],[Asset Class]]&lt;&gt;"Local",0.25,IF(S1643="y",1,""))</f>
        <v/>
      </c>
      <c r="Y1643" s="109">
        <f t="shared" si="151"/>
        <v>1</v>
      </c>
      <c r="AA1643" s="274" t="str">
        <f t="shared" si="152"/>
        <v/>
      </c>
      <c r="AB1643" s="275" t="str">
        <f t="shared" si="153"/>
        <v/>
      </c>
      <c r="AC1643" s="275">
        <f t="shared" si="154"/>
        <v>71800</v>
      </c>
      <c r="AD1643" s="275" t="str">
        <f t="shared" si="155"/>
        <v/>
      </c>
      <c r="AE1643" s="276">
        <f t="shared" si="156"/>
        <v>71800</v>
      </c>
    </row>
    <row r="1644" spans="2:31">
      <c r="B1644" s="227" t="s">
        <v>2834</v>
      </c>
      <c r="C1644" s="228" t="s">
        <v>2835</v>
      </c>
      <c r="D1644" s="228" t="s">
        <v>110</v>
      </c>
      <c r="E1644" s="228" t="s">
        <v>101</v>
      </c>
      <c r="F1644" s="258" t="s">
        <v>107</v>
      </c>
      <c r="G1644" s="374">
        <v>0.5</v>
      </c>
      <c r="H1644" s="377">
        <v>4640.053778607481</v>
      </c>
      <c r="I1644" s="382">
        <v>143.96305955739601</v>
      </c>
      <c r="J1644" s="349">
        <f>Table1[[#This Row],[Embellishment Area (m2)]]*Table1[[#This Row],[Construction Unit Rate ($/m)]]*Table1[[#This Row],[Embellishment Area Factor]]</f>
        <v>333998.1692395946</v>
      </c>
      <c r="K1644" s="263">
        <v>9280.1075572149621</v>
      </c>
      <c r="L1644" s="354">
        <v>39.027494808321961</v>
      </c>
      <c r="M1644" s="101">
        <f>Table1[[#This Row],[Size of land (m2)]]*Table1[[#This Row],[Land Unit Rate ($/m2)]]</f>
        <v>362179.34950987634</v>
      </c>
      <c r="N1644" s="261">
        <v>2021</v>
      </c>
      <c r="O1644" s="219">
        <f>ROUND(IF(Table1[[#This Row],[Valuation Year]]=2016,(Table1[[#This Row],[Total Construction Cost ($)]]+Table1[[#This Row],[Land Value]])*('General Input Sheet'!$G$38/'General Input Sheet'!$G$43),Table1[[#This Row],[Total Construction Cost ($)]]+Table1[[#This Row],[Land Value]]),0)</f>
        <v>696178</v>
      </c>
      <c r="P1644" s="139" t="str" cm="1">
        <f t="array" ref="P1644">_xlfn.IFS(Table1[[#This Row],[Asset Class]]&lt;&gt;"Local","y",P$11=$E1644,"y",Table1[[#This Row],[Asset Class]]="Local","")</f>
        <v/>
      </c>
      <c r="Q1644" s="99" t="str" cm="1">
        <f t="array" ref="Q1644">_xlfn.IFS(Table1[[#This Row],[Asset Class]]&lt;&gt;"Local","y",Q$11=$E1644,"y",Table1[[#This Row],[Asset Class]]="Local","")</f>
        <v/>
      </c>
      <c r="R1644" s="99" t="str" cm="1">
        <f t="array" ref="R1644">_xlfn.IFS(Table1[[#This Row],[Asset Class]]&lt;&gt;"Local","y",R$11=$E1644,"y",Table1[[#This Row],[Asset Class]]="Local","")</f>
        <v>y</v>
      </c>
      <c r="S1644" s="358" t="str" cm="1">
        <f t="array" ref="S1644">_xlfn.IFS(Table1[[#This Row],[Asset Class]]&lt;&gt;"Local","y",S$11=$E1644,"y",Table1[[#This Row],[Asset Class]]="Local","")</f>
        <v/>
      </c>
      <c r="U1644" s="109" t="str">
        <f>IF(Table1[[#This Row],[Asset Class]]&lt;&gt;"Local",0.25,IF(P1644="y",1,""))</f>
        <v/>
      </c>
      <c r="V1644" s="435" t="str">
        <f>IF(Table1[[#This Row],[Asset Class]]&lt;&gt;"Local",0.25,IF(Q1644="y",1,""))</f>
        <v/>
      </c>
      <c r="W1644" s="435">
        <f>IF(Table1[[#This Row],[Asset Class]]&lt;&gt;"Local",0.25,IF(R1644="y",1,""))</f>
        <v>1</v>
      </c>
      <c r="X1644" s="435" t="str">
        <f>IF(Table1[[#This Row],[Asset Class]]&lt;&gt;"Local",0.25,IF(S1644="y",1,""))</f>
        <v/>
      </c>
      <c r="Y1644" s="109">
        <f t="shared" si="151"/>
        <v>1</v>
      </c>
      <c r="AA1644" s="274" t="str">
        <f t="shared" si="152"/>
        <v/>
      </c>
      <c r="AB1644" s="275" t="str">
        <f t="shared" si="153"/>
        <v/>
      </c>
      <c r="AC1644" s="275">
        <f t="shared" si="154"/>
        <v>696178</v>
      </c>
      <c r="AD1644" s="275" t="str">
        <f t="shared" si="155"/>
        <v/>
      </c>
      <c r="AE1644" s="276">
        <f t="shared" si="156"/>
        <v>696178</v>
      </c>
    </row>
    <row r="1645" spans="2:31">
      <c r="B1645" s="227" t="s">
        <v>2834</v>
      </c>
      <c r="C1645" s="228" t="s">
        <v>2836</v>
      </c>
      <c r="D1645" s="228" t="s">
        <v>110</v>
      </c>
      <c r="E1645" s="228" t="s">
        <v>101</v>
      </c>
      <c r="F1645" s="258" t="s">
        <v>107</v>
      </c>
      <c r="G1645" s="374">
        <v>0.5</v>
      </c>
      <c r="H1645" s="377">
        <v>24925.349786905426</v>
      </c>
      <c r="I1645" s="382">
        <v>143.96305955739601</v>
      </c>
      <c r="J1645" s="349">
        <f>Table1[[#This Row],[Embellishment Area (m2)]]*Table1[[#This Row],[Construction Unit Rate ($/m)]]*Table1[[#This Row],[Embellishment Area Factor]]</f>
        <v>1794164.8079305969</v>
      </c>
      <c r="K1645" s="263">
        <v>49850.699573810853</v>
      </c>
      <c r="L1645" s="354">
        <v>39.027494808321961</v>
      </c>
      <c r="M1645" s="101">
        <f>Table1[[#This Row],[Size of land (m2)]]*Table1[[#This Row],[Land Unit Rate ($/m2)]]</f>
        <v>1945547.9188081208</v>
      </c>
      <c r="N1645" s="261">
        <v>2021</v>
      </c>
      <c r="O1645" s="219">
        <f>ROUND(IF(Table1[[#This Row],[Valuation Year]]=2016,(Table1[[#This Row],[Total Construction Cost ($)]]+Table1[[#This Row],[Land Value]])*('General Input Sheet'!$G$38/'General Input Sheet'!$G$43),Table1[[#This Row],[Total Construction Cost ($)]]+Table1[[#This Row],[Land Value]]),0)</f>
        <v>3739713</v>
      </c>
      <c r="P1645" s="139" t="str" cm="1">
        <f t="array" ref="P1645">_xlfn.IFS(Table1[[#This Row],[Asset Class]]&lt;&gt;"Local","y",P$11=$E1645,"y",Table1[[#This Row],[Asset Class]]="Local","")</f>
        <v/>
      </c>
      <c r="Q1645" s="99" t="str" cm="1">
        <f t="array" ref="Q1645">_xlfn.IFS(Table1[[#This Row],[Asset Class]]&lt;&gt;"Local","y",Q$11=$E1645,"y",Table1[[#This Row],[Asset Class]]="Local","")</f>
        <v/>
      </c>
      <c r="R1645" s="99" t="str" cm="1">
        <f t="array" ref="R1645">_xlfn.IFS(Table1[[#This Row],[Asset Class]]&lt;&gt;"Local","y",R$11=$E1645,"y",Table1[[#This Row],[Asset Class]]="Local","")</f>
        <v>y</v>
      </c>
      <c r="S1645" s="358" t="str" cm="1">
        <f t="array" ref="S1645">_xlfn.IFS(Table1[[#This Row],[Asset Class]]&lt;&gt;"Local","y",S$11=$E1645,"y",Table1[[#This Row],[Asset Class]]="Local","")</f>
        <v/>
      </c>
      <c r="U1645" s="109" t="str">
        <f>IF(Table1[[#This Row],[Asset Class]]&lt;&gt;"Local",0.25,IF(P1645="y",1,""))</f>
        <v/>
      </c>
      <c r="V1645" s="435" t="str">
        <f>IF(Table1[[#This Row],[Asset Class]]&lt;&gt;"Local",0.25,IF(Q1645="y",1,""))</f>
        <v/>
      </c>
      <c r="W1645" s="435">
        <f>IF(Table1[[#This Row],[Asset Class]]&lt;&gt;"Local",0.25,IF(R1645="y",1,""))</f>
        <v>1</v>
      </c>
      <c r="X1645" s="435" t="str">
        <f>IF(Table1[[#This Row],[Asset Class]]&lt;&gt;"Local",0.25,IF(S1645="y",1,""))</f>
        <v/>
      </c>
      <c r="Y1645" s="109">
        <f t="shared" si="151"/>
        <v>1</v>
      </c>
      <c r="AA1645" s="274" t="str">
        <f t="shared" si="152"/>
        <v/>
      </c>
      <c r="AB1645" s="275" t="str">
        <f t="shared" si="153"/>
        <v/>
      </c>
      <c r="AC1645" s="275">
        <f t="shared" si="154"/>
        <v>3739713</v>
      </c>
      <c r="AD1645" s="275" t="str">
        <f t="shared" si="155"/>
        <v/>
      </c>
      <c r="AE1645" s="276">
        <f t="shared" si="156"/>
        <v>3739713</v>
      </c>
    </row>
    <row r="1646" spans="2:31">
      <c r="B1646" s="227" t="s">
        <v>2834</v>
      </c>
      <c r="C1646" s="228" t="s">
        <v>2837</v>
      </c>
      <c r="D1646" s="228" t="s">
        <v>110</v>
      </c>
      <c r="E1646" s="228" t="s">
        <v>101</v>
      </c>
      <c r="F1646" s="258" t="s">
        <v>102</v>
      </c>
      <c r="G1646" s="374">
        <v>0.5</v>
      </c>
      <c r="H1646" s="377">
        <v>2429.9203621635229</v>
      </c>
      <c r="I1646" s="382">
        <v>143.96305955739601</v>
      </c>
      <c r="J1646" s="349">
        <f>Table1[[#This Row],[Embellishment Area (m2)]]*Table1[[#This Row],[Construction Unit Rate ($/m)]]*Table1[[#This Row],[Embellishment Area Factor]]</f>
        <v>174909.38490893826</v>
      </c>
      <c r="K1646" s="263">
        <v>4859.8407243270458</v>
      </c>
      <c r="L1646" s="354">
        <v>39.027494808321961</v>
      </c>
      <c r="M1646" s="101">
        <f>Table1[[#This Row],[Size of land (m2)]]*Table1[[#This Row],[Land Unit Rate ($/m2)]]</f>
        <v>189667.40863794542</v>
      </c>
      <c r="N1646" s="261">
        <v>2021</v>
      </c>
      <c r="O1646" s="219">
        <f>ROUND(IF(Table1[[#This Row],[Valuation Year]]=2016,(Table1[[#This Row],[Total Construction Cost ($)]]+Table1[[#This Row],[Land Value]])*('General Input Sheet'!$G$38/'General Input Sheet'!$G$43),Table1[[#This Row],[Total Construction Cost ($)]]+Table1[[#This Row],[Land Value]]),0)</f>
        <v>364577</v>
      </c>
      <c r="P1646" s="139" t="str" cm="1">
        <f t="array" ref="P1646">_xlfn.IFS(Table1[[#This Row],[Asset Class]]&lt;&gt;"Local","y",P$11=$E1646,"y",Table1[[#This Row],[Asset Class]]="Local","")</f>
        <v/>
      </c>
      <c r="Q1646" s="99" t="str" cm="1">
        <f t="array" ref="Q1646">_xlfn.IFS(Table1[[#This Row],[Asset Class]]&lt;&gt;"Local","y",Q$11=$E1646,"y",Table1[[#This Row],[Asset Class]]="Local","")</f>
        <v/>
      </c>
      <c r="R1646" s="99" t="str" cm="1">
        <f t="array" ref="R1646">_xlfn.IFS(Table1[[#This Row],[Asset Class]]&lt;&gt;"Local","y",R$11=$E1646,"y",Table1[[#This Row],[Asset Class]]="Local","")</f>
        <v>y</v>
      </c>
      <c r="S1646" s="358" t="str" cm="1">
        <f t="array" ref="S1646">_xlfn.IFS(Table1[[#This Row],[Asset Class]]&lt;&gt;"Local","y",S$11=$E1646,"y",Table1[[#This Row],[Asset Class]]="Local","")</f>
        <v/>
      </c>
      <c r="U1646" s="109" t="str">
        <f>IF(Table1[[#This Row],[Asset Class]]&lt;&gt;"Local",0.25,IF(P1646="y",1,""))</f>
        <v/>
      </c>
      <c r="V1646" s="435" t="str">
        <f>IF(Table1[[#This Row],[Asset Class]]&lt;&gt;"Local",0.25,IF(Q1646="y",1,""))</f>
        <v/>
      </c>
      <c r="W1646" s="435">
        <f>IF(Table1[[#This Row],[Asset Class]]&lt;&gt;"Local",0.25,IF(R1646="y",1,""))</f>
        <v>1</v>
      </c>
      <c r="X1646" s="435" t="str">
        <f>IF(Table1[[#This Row],[Asset Class]]&lt;&gt;"Local",0.25,IF(S1646="y",1,""))</f>
        <v/>
      </c>
      <c r="Y1646" s="109">
        <f t="shared" si="151"/>
        <v>1</v>
      </c>
      <c r="AA1646" s="274" t="str">
        <f t="shared" si="152"/>
        <v/>
      </c>
      <c r="AB1646" s="275" t="str">
        <f t="shared" si="153"/>
        <v/>
      </c>
      <c r="AC1646" s="275">
        <f t="shared" si="154"/>
        <v>364577</v>
      </c>
      <c r="AD1646" s="275" t="str">
        <f t="shared" si="155"/>
        <v/>
      </c>
      <c r="AE1646" s="276">
        <f t="shared" si="156"/>
        <v>364577</v>
      </c>
    </row>
    <row r="1647" spans="2:31">
      <c r="B1647" s="227" t="s">
        <v>2838</v>
      </c>
      <c r="C1647" s="228" t="s">
        <v>2839</v>
      </c>
      <c r="D1647" s="228" t="s">
        <v>110</v>
      </c>
      <c r="E1647" s="228" t="s">
        <v>113</v>
      </c>
      <c r="F1647" s="258" t="s">
        <v>107</v>
      </c>
      <c r="G1647" s="374">
        <v>0.5</v>
      </c>
      <c r="H1647" s="377">
        <v>12563.243675604681</v>
      </c>
      <c r="I1647" s="382">
        <v>77.371645491830151</v>
      </c>
      <c r="J1647" s="349">
        <f>Table1[[#This Row],[Embellishment Area (m2)]]*Table1[[#This Row],[Construction Unit Rate ($/m)]]*Table1[[#This Row],[Embellishment Area Factor]]</f>
        <v>486019.41794818128</v>
      </c>
      <c r="K1647" s="263">
        <v>0</v>
      </c>
      <c r="L1647" s="354">
        <v>51.919695325664051</v>
      </c>
      <c r="M1647" s="101">
        <f>Table1[[#This Row],[Size of land (m2)]]*Table1[[#This Row],[Land Unit Rate ($/m2)]]</f>
        <v>0</v>
      </c>
      <c r="N1647" s="261">
        <v>2021</v>
      </c>
      <c r="O1647" s="219">
        <f>ROUND(IF(Table1[[#This Row],[Valuation Year]]=2016,(Table1[[#This Row],[Total Construction Cost ($)]]+Table1[[#This Row],[Land Value]])*('General Input Sheet'!$G$38/'General Input Sheet'!$G$43),Table1[[#This Row],[Total Construction Cost ($)]]+Table1[[#This Row],[Land Value]]),0)</f>
        <v>486019</v>
      </c>
      <c r="P1647" s="139" t="str" cm="1">
        <f t="array" ref="P1647">_xlfn.IFS(Table1[[#This Row],[Asset Class]]&lt;&gt;"Local","y",P$11=$E1647,"y",Table1[[#This Row],[Asset Class]]="Local","")</f>
        <v/>
      </c>
      <c r="Q1647" s="99" t="str" cm="1">
        <f t="array" ref="Q1647">_xlfn.IFS(Table1[[#This Row],[Asset Class]]&lt;&gt;"Local","y",Q$11=$E1647,"y",Table1[[#This Row],[Asset Class]]="Local","")</f>
        <v/>
      </c>
      <c r="R1647" s="99" t="str" cm="1">
        <f t="array" ref="R1647">_xlfn.IFS(Table1[[#This Row],[Asset Class]]&lt;&gt;"Local","y",R$11=$E1647,"y",Table1[[#This Row],[Asset Class]]="Local","")</f>
        <v/>
      </c>
      <c r="S1647" s="358" t="str" cm="1">
        <f t="array" ref="S1647">_xlfn.IFS(Table1[[#This Row],[Asset Class]]&lt;&gt;"Local","y",S$11=$E1647,"y",Table1[[#This Row],[Asset Class]]="Local","")</f>
        <v>y</v>
      </c>
      <c r="U1647" s="109" t="str">
        <f>IF(Table1[[#This Row],[Asset Class]]&lt;&gt;"Local",0.25,IF(P1647="y",1,""))</f>
        <v/>
      </c>
      <c r="V1647" s="435" t="str">
        <f>IF(Table1[[#This Row],[Asset Class]]&lt;&gt;"Local",0.25,IF(Q1647="y",1,""))</f>
        <v/>
      </c>
      <c r="W1647" s="435" t="str">
        <f>IF(Table1[[#This Row],[Asset Class]]&lt;&gt;"Local",0.25,IF(R1647="y",1,""))</f>
        <v/>
      </c>
      <c r="X1647" s="435">
        <f>IF(Table1[[#This Row],[Asset Class]]&lt;&gt;"Local",0.25,IF(S1647="y",1,""))</f>
        <v>1</v>
      </c>
      <c r="Y1647" s="109">
        <f t="shared" si="151"/>
        <v>1</v>
      </c>
      <c r="AA1647" s="274" t="str">
        <f t="shared" si="152"/>
        <v/>
      </c>
      <c r="AB1647" s="275" t="str">
        <f t="shared" si="153"/>
        <v/>
      </c>
      <c r="AC1647" s="275" t="str">
        <f t="shared" si="154"/>
        <v/>
      </c>
      <c r="AD1647" s="275">
        <f t="shared" si="155"/>
        <v>486019</v>
      </c>
      <c r="AE1647" s="276">
        <f t="shared" si="156"/>
        <v>486019</v>
      </c>
    </row>
    <row r="1648" spans="2:31">
      <c r="B1648" s="227" t="s">
        <v>2840</v>
      </c>
      <c r="C1648" s="228" t="s">
        <v>2841</v>
      </c>
      <c r="D1648" s="228" t="s">
        <v>110</v>
      </c>
      <c r="E1648" s="228" t="s">
        <v>101</v>
      </c>
      <c r="F1648" s="258" t="s">
        <v>102</v>
      </c>
      <c r="G1648" s="374">
        <v>0.5</v>
      </c>
      <c r="H1648" s="377">
        <v>1750.87800372372</v>
      </c>
      <c r="I1648" s="382">
        <v>143.96305955739601</v>
      </c>
      <c r="J1648" s="349">
        <f>Table1[[#This Row],[Embellishment Area (m2)]]*Table1[[#This Row],[Construction Unit Rate ($/m)]]*Table1[[#This Row],[Embellishment Area Factor]]</f>
        <v>126030.87716390626</v>
      </c>
      <c r="K1648" s="263">
        <v>0</v>
      </c>
      <c r="L1648" s="354">
        <v>39.027494808321961</v>
      </c>
      <c r="M1648" s="101">
        <f>Table1[[#This Row],[Size of land (m2)]]*Table1[[#This Row],[Land Unit Rate ($/m2)]]</f>
        <v>0</v>
      </c>
      <c r="N1648" s="261">
        <v>2021</v>
      </c>
      <c r="O1648" s="219">
        <f>ROUND(IF(Table1[[#This Row],[Valuation Year]]=2016,(Table1[[#This Row],[Total Construction Cost ($)]]+Table1[[#This Row],[Land Value]])*('General Input Sheet'!$G$38/'General Input Sheet'!$G$43),Table1[[#This Row],[Total Construction Cost ($)]]+Table1[[#This Row],[Land Value]]),0)</f>
        <v>126031</v>
      </c>
      <c r="P1648" s="139" t="str" cm="1">
        <f t="array" ref="P1648">_xlfn.IFS(Table1[[#This Row],[Asset Class]]&lt;&gt;"Local","y",P$11=$E1648,"y",Table1[[#This Row],[Asset Class]]="Local","")</f>
        <v/>
      </c>
      <c r="Q1648" s="99" t="str" cm="1">
        <f t="array" ref="Q1648">_xlfn.IFS(Table1[[#This Row],[Asset Class]]&lt;&gt;"Local","y",Q$11=$E1648,"y",Table1[[#This Row],[Asset Class]]="Local","")</f>
        <v/>
      </c>
      <c r="R1648" s="99" t="str" cm="1">
        <f t="array" ref="R1648">_xlfn.IFS(Table1[[#This Row],[Asset Class]]&lt;&gt;"Local","y",R$11=$E1648,"y",Table1[[#This Row],[Asset Class]]="Local","")</f>
        <v>y</v>
      </c>
      <c r="S1648" s="358" t="str" cm="1">
        <f t="array" ref="S1648">_xlfn.IFS(Table1[[#This Row],[Asset Class]]&lt;&gt;"Local","y",S$11=$E1648,"y",Table1[[#This Row],[Asset Class]]="Local","")</f>
        <v/>
      </c>
      <c r="U1648" s="109" t="str">
        <f>IF(Table1[[#This Row],[Asset Class]]&lt;&gt;"Local",0.25,IF(P1648="y",1,""))</f>
        <v/>
      </c>
      <c r="V1648" s="435" t="str">
        <f>IF(Table1[[#This Row],[Asset Class]]&lt;&gt;"Local",0.25,IF(Q1648="y",1,""))</f>
        <v/>
      </c>
      <c r="W1648" s="435">
        <f>IF(Table1[[#This Row],[Asset Class]]&lt;&gt;"Local",0.25,IF(R1648="y",1,""))</f>
        <v>1</v>
      </c>
      <c r="X1648" s="435" t="str">
        <f>IF(Table1[[#This Row],[Asset Class]]&lt;&gt;"Local",0.25,IF(S1648="y",1,""))</f>
        <v/>
      </c>
      <c r="Y1648" s="109">
        <f t="shared" si="151"/>
        <v>1</v>
      </c>
      <c r="AA1648" s="274" t="str">
        <f t="shared" si="152"/>
        <v/>
      </c>
      <c r="AB1648" s="275" t="str">
        <f t="shared" si="153"/>
        <v/>
      </c>
      <c r="AC1648" s="275">
        <f t="shared" si="154"/>
        <v>126031</v>
      </c>
      <c r="AD1648" s="275" t="str">
        <f t="shared" si="155"/>
        <v/>
      </c>
      <c r="AE1648" s="276">
        <f t="shared" si="156"/>
        <v>126031</v>
      </c>
    </row>
    <row r="1649" spans="2:31">
      <c r="B1649" s="227" t="s">
        <v>2842</v>
      </c>
      <c r="C1649" s="228" t="s">
        <v>2843</v>
      </c>
      <c r="D1649" s="228" t="s">
        <v>110</v>
      </c>
      <c r="E1649" s="228" t="s">
        <v>113</v>
      </c>
      <c r="F1649" s="258" t="s">
        <v>107</v>
      </c>
      <c r="G1649" s="374">
        <v>0.5</v>
      </c>
      <c r="H1649" s="377">
        <v>11237.85761373499</v>
      </c>
      <c r="I1649" s="382">
        <v>77.371645491830151</v>
      </c>
      <c r="J1649" s="349">
        <f>Table1[[#This Row],[Embellishment Area (m2)]]*Table1[[#This Row],[Construction Unit Rate ($/m)]]*Table1[[#This Row],[Embellishment Area Factor]]</f>
        <v>434745.76768878399</v>
      </c>
      <c r="K1649" s="263">
        <v>0</v>
      </c>
      <c r="L1649" s="354">
        <v>51.919695325664051</v>
      </c>
      <c r="M1649" s="101">
        <f>Table1[[#This Row],[Size of land (m2)]]*Table1[[#This Row],[Land Unit Rate ($/m2)]]</f>
        <v>0</v>
      </c>
      <c r="N1649" s="261">
        <v>2021</v>
      </c>
      <c r="O1649" s="219">
        <f>ROUND(IF(Table1[[#This Row],[Valuation Year]]=2016,(Table1[[#This Row],[Total Construction Cost ($)]]+Table1[[#This Row],[Land Value]])*('General Input Sheet'!$G$38/'General Input Sheet'!$G$43),Table1[[#This Row],[Total Construction Cost ($)]]+Table1[[#This Row],[Land Value]]),0)</f>
        <v>434746</v>
      </c>
      <c r="P1649" s="139" t="str" cm="1">
        <f t="array" ref="P1649">_xlfn.IFS(Table1[[#This Row],[Asset Class]]&lt;&gt;"Local","y",P$11=$E1649,"y",Table1[[#This Row],[Asset Class]]="Local","")</f>
        <v/>
      </c>
      <c r="Q1649" s="99" t="str" cm="1">
        <f t="array" ref="Q1649">_xlfn.IFS(Table1[[#This Row],[Asset Class]]&lt;&gt;"Local","y",Q$11=$E1649,"y",Table1[[#This Row],[Asset Class]]="Local","")</f>
        <v/>
      </c>
      <c r="R1649" s="99" t="str" cm="1">
        <f t="array" ref="R1649">_xlfn.IFS(Table1[[#This Row],[Asset Class]]&lt;&gt;"Local","y",R$11=$E1649,"y",Table1[[#This Row],[Asset Class]]="Local","")</f>
        <v/>
      </c>
      <c r="S1649" s="358" t="str" cm="1">
        <f t="array" ref="S1649">_xlfn.IFS(Table1[[#This Row],[Asset Class]]&lt;&gt;"Local","y",S$11=$E1649,"y",Table1[[#This Row],[Asset Class]]="Local","")</f>
        <v>y</v>
      </c>
      <c r="U1649" s="109" t="str">
        <f>IF(Table1[[#This Row],[Asset Class]]&lt;&gt;"Local",0.25,IF(P1649="y",1,""))</f>
        <v/>
      </c>
      <c r="V1649" s="435" t="str">
        <f>IF(Table1[[#This Row],[Asset Class]]&lt;&gt;"Local",0.25,IF(Q1649="y",1,""))</f>
        <v/>
      </c>
      <c r="W1649" s="435" t="str">
        <f>IF(Table1[[#This Row],[Asset Class]]&lt;&gt;"Local",0.25,IF(R1649="y",1,""))</f>
        <v/>
      </c>
      <c r="X1649" s="435">
        <f>IF(Table1[[#This Row],[Asset Class]]&lt;&gt;"Local",0.25,IF(S1649="y",1,""))</f>
        <v>1</v>
      </c>
      <c r="Y1649" s="109">
        <f t="shared" si="151"/>
        <v>1</v>
      </c>
      <c r="AA1649" s="274" t="str">
        <f t="shared" si="152"/>
        <v/>
      </c>
      <c r="AB1649" s="275" t="str">
        <f t="shared" si="153"/>
        <v/>
      </c>
      <c r="AC1649" s="275" t="str">
        <f t="shared" si="154"/>
        <v/>
      </c>
      <c r="AD1649" s="275">
        <f t="shared" si="155"/>
        <v>434746</v>
      </c>
      <c r="AE1649" s="276">
        <f t="shared" si="156"/>
        <v>434746</v>
      </c>
    </row>
    <row r="1650" spans="2:31">
      <c r="B1650" s="227" t="s">
        <v>2842</v>
      </c>
      <c r="C1650" s="228" t="s">
        <v>2844</v>
      </c>
      <c r="D1650" s="228" t="s">
        <v>110</v>
      </c>
      <c r="E1650" s="228" t="s">
        <v>113</v>
      </c>
      <c r="F1650" s="258" t="s">
        <v>102</v>
      </c>
      <c r="G1650" s="374">
        <v>0.5</v>
      </c>
      <c r="H1650" s="377">
        <v>608.49386054148295</v>
      </c>
      <c r="I1650" s="382">
        <v>77.371645491830151</v>
      </c>
      <c r="J1650" s="349">
        <f>Table1[[#This Row],[Embellishment Area (m2)]]*Table1[[#This Row],[Construction Unit Rate ($/m)]]*Table1[[#This Row],[Embellishment Area Factor]]</f>
        <v>23540.085630885376</v>
      </c>
      <c r="K1650" s="263">
        <v>0</v>
      </c>
      <c r="L1650" s="354">
        <v>51.919695325664051</v>
      </c>
      <c r="M1650" s="101">
        <f>Table1[[#This Row],[Size of land (m2)]]*Table1[[#This Row],[Land Unit Rate ($/m2)]]</f>
        <v>0</v>
      </c>
      <c r="N1650" s="261">
        <v>2021</v>
      </c>
      <c r="O1650" s="219">
        <f>ROUND(IF(Table1[[#This Row],[Valuation Year]]=2016,(Table1[[#This Row],[Total Construction Cost ($)]]+Table1[[#This Row],[Land Value]])*('General Input Sheet'!$G$38/'General Input Sheet'!$G$43),Table1[[#This Row],[Total Construction Cost ($)]]+Table1[[#This Row],[Land Value]]),0)</f>
        <v>23540</v>
      </c>
      <c r="P1650" s="139" t="str" cm="1">
        <f t="array" ref="P1650">_xlfn.IFS(Table1[[#This Row],[Asset Class]]&lt;&gt;"Local","y",P$11=$E1650,"y",Table1[[#This Row],[Asset Class]]="Local","")</f>
        <v/>
      </c>
      <c r="Q1650" s="99" t="str" cm="1">
        <f t="array" ref="Q1650">_xlfn.IFS(Table1[[#This Row],[Asset Class]]&lt;&gt;"Local","y",Q$11=$E1650,"y",Table1[[#This Row],[Asset Class]]="Local","")</f>
        <v/>
      </c>
      <c r="R1650" s="99" t="str" cm="1">
        <f t="array" ref="R1650">_xlfn.IFS(Table1[[#This Row],[Asset Class]]&lt;&gt;"Local","y",R$11=$E1650,"y",Table1[[#This Row],[Asset Class]]="Local","")</f>
        <v/>
      </c>
      <c r="S1650" s="358" t="str" cm="1">
        <f t="array" ref="S1650">_xlfn.IFS(Table1[[#This Row],[Asset Class]]&lt;&gt;"Local","y",S$11=$E1650,"y",Table1[[#This Row],[Asset Class]]="Local","")</f>
        <v>y</v>
      </c>
      <c r="U1650" s="109" t="str">
        <f>IF(Table1[[#This Row],[Asset Class]]&lt;&gt;"Local",0.25,IF(P1650="y",1,""))</f>
        <v/>
      </c>
      <c r="V1650" s="435" t="str">
        <f>IF(Table1[[#This Row],[Asset Class]]&lt;&gt;"Local",0.25,IF(Q1650="y",1,""))</f>
        <v/>
      </c>
      <c r="W1650" s="435" t="str">
        <f>IF(Table1[[#This Row],[Asset Class]]&lt;&gt;"Local",0.25,IF(R1650="y",1,""))</f>
        <v/>
      </c>
      <c r="X1650" s="435">
        <f>IF(Table1[[#This Row],[Asset Class]]&lt;&gt;"Local",0.25,IF(S1650="y",1,""))</f>
        <v>1</v>
      </c>
      <c r="Y1650" s="109">
        <f t="shared" si="151"/>
        <v>1</v>
      </c>
      <c r="AA1650" s="274" t="str">
        <f t="shared" si="152"/>
        <v/>
      </c>
      <c r="AB1650" s="275" t="str">
        <f t="shared" si="153"/>
        <v/>
      </c>
      <c r="AC1650" s="275" t="str">
        <f t="shared" si="154"/>
        <v/>
      </c>
      <c r="AD1650" s="275">
        <f t="shared" si="155"/>
        <v>23540</v>
      </c>
      <c r="AE1650" s="276">
        <f t="shared" si="156"/>
        <v>23540</v>
      </c>
    </row>
    <row r="1651" spans="2:31">
      <c r="B1651" s="227" t="s">
        <v>2845</v>
      </c>
      <c r="C1651" s="228" t="s">
        <v>2846</v>
      </c>
      <c r="D1651" s="228" t="s">
        <v>110</v>
      </c>
      <c r="E1651" s="228" t="s">
        <v>101</v>
      </c>
      <c r="F1651" s="258" t="s">
        <v>102</v>
      </c>
      <c r="G1651" s="374">
        <v>0.5</v>
      </c>
      <c r="H1651" s="377">
        <v>734.04401489837005</v>
      </c>
      <c r="I1651" s="382">
        <v>143.96305955739601</v>
      </c>
      <c r="J1651" s="349">
        <f>Table1[[#This Row],[Embellishment Area (m2)]]*Table1[[#This Row],[Construction Unit Rate ($/m)]]*Table1[[#This Row],[Embellishment Area Factor]]</f>
        <v>52837.611117282067</v>
      </c>
      <c r="K1651" s="263">
        <v>0</v>
      </c>
      <c r="L1651" s="354">
        <v>39.027494808321961</v>
      </c>
      <c r="M1651" s="101">
        <f>Table1[[#This Row],[Size of land (m2)]]*Table1[[#This Row],[Land Unit Rate ($/m2)]]</f>
        <v>0</v>
      </c>
      <c r="N1651" s="261">
        <v>2021</v>
      </c>
      <c r="O1651" s="219">
        <f>ROUND(IF(Table1[[#This Row],[Valuation Year]]=2016,(Table1[[#This Row],[Total Construction Cost ($)]]+Table1[[#This Row],[Land Value]])*('General Input Sheet'!$G$38/'General Input Sheet'!$G$43),Table1[[#This Row],[Total Construction Cost ($)]]+Table1[[#This Row],[Land Value]]),0)</f>
        <v>52838</v>
      </c>
      <c r="P1651" s="139" t="str" cm="1">
        <f t="array" ref="P1651">_xlfn.IFS(Table1[[#This Row],[Asset Class]]&lt;&gt;"Local","y",P$11=$E1651,"y",Table1[[#This Row],[Asset Class]]="Local","")</f>
        <v/>
      </c>
      <c r="Q1651" s="99" t="str" cm="1">
        <f t="array" ref="Q1651">_xlfn.IFS(Table1[[#This Row],[Asset Class]]&lt;&gt;"Local","y",Q$11=$E1651,"y",Table1[[#This Row],[Asset Class]]="Local","")</f>
        <v/>
      </c>
      <c r="R1651" s="99" t="str" cm="1">
        <f t="array" ref="R1651">_xlfn.IFS(Table1[[#This Row],[Asset Class]]&lt;&gt;"Local","y",R$11=$E1651,"y",Table1[[#This Row],[Asset Class]]="Local","")</f>
        <v>y</v>
      </c>
      <c r="S1651" s="358" t="str" cm="1">
        <f t="array" ref="S1651">_xlfn.IFS(Table1[[#This Row],[Asset Class]]&lt;&gt;"Local","y",S$11=$E1651,"y",Table1[[#This Row],[Asset Class]]="Local","")</f>
        <v/>
      </c>
      <c r="U1651" s="109" t="str">
        <f>IF(Table1[[#This Row],[Asset Class]]&lt;&gt;"Local",0.25,IF(P1651="y",1,""))</f>
        <v/>
      </c>
      <c r="V1651" s="435" t="str">
        <f>IF(Table1[[#This Row],[Asset Class]]&lt;&gt;"Local",0.25,IF(Q1651="y",1,""))</f>
        <v/>
      </c>
      <c r="W1651" s="435">
        <f>IF(Table1[[#This Row],[Asset Class]]&lt;&gt;"Local",0.25,IF(R1651="y",1,""))</f>
        <v>1</v>
      </c>
      <c r="X1651" s="435" t="str">
        <f>IF(Table1[[#This Row],[Asset Class]]&lt;&gt;"Local",0.25,IF(S1651="y",1,""))</f>
        <v/>
      </c>
      <c r="Y1651" s="109">
        <f t="shared" si="151"/>
        <v>1</v>
      </c>
      <c r="AA1651" s="274" t="str">
        <f t="shared" si="152"/>
        <v/>
      </c>
      <c r="AB1651" s="275" t="str">
        <f t="shared" si="153"/>
        <v/>
      </c>
      <c r="AC1651" s="275">
        <f t="shared" si="154"/>
        <v>52838</v>
      </c>
      <c r="AD1651" s="275" t="str">
        <f t="shared" si="155"/>
        <v/>
      </c>
      <c r="AE1651" s="276">
        <f t="shared" si="156"/>
        <v>52838</v>
      </c>
    </row>
    <row r="1652" spans="2:31">
      <c r="B1652" s="227" t="s">
        <v>2847</v>
      </c>
      <c r="C1652" s="228" t="s">
        <v>2848</v>
      </c>
      <c r="D1652" s="228" t="s">
        <v>110</v>
      </c>
      <c r="E1652" s="228" t="s">
        <v>101</v>
      </c>
      <c r="F1652" s="258" t="s">
        <v>102</v>
      </c>
      <c r="G1652" s="374">
        <v>0.5</v>
      </c>
      <c r="H1652" s="377">
        <v>15951.154581766739</v>
      </c>
      <c r="I1652" s="382">
        <v>143.96305955739601</v>
      </c>
      <c r="J1652" s="349">
        <f>Table1[[#This Row],[Embellishment Area (m2)]]*Table1[[#This Row],[Construction Unit Rate ($/m)]]*Table1[[#This Row],[Embellishment Area Factor]]</f>
        <v>1148188.5085320577</v>
      </c>
      <c r="K1652" s="263">
        <v>0</v>
      </c>
      <c r="L1652" s="354">
        <v>39.027494808321961</v>
      </c>
      <c r="M1652" s="101">
        <f>Table1[[#This Row],[Size of land (m2)]]*Table1[[#This Row],[Land Unit Rate ($/m2)]]</f>
        <v>0</v>
      </c>
      <c r="N1652" s="261">
        <v>2021</v>
      </c>
      <c r="O1652" s="219">
        <f>ROUND(IF(Table1[[#This Row],[Valuation Year]]=2016,(Table1[[#This Row],[Total Construction Cost ($)]]+Table1[[#This Row],[Land Value]])*('General Input Sheet'!$G$38/'General Input Sheet'!$G$43),Table1[[#This Row],[Total Construction Cost ($)]]+Table1[[#This Row],[Land Value]]),0)</f>
        <v>1148189</v>
      </c>
      <c r="P1652" s="139" t="str" cm="1">
        <f t="array" ref="P1652">_xlfn.IFS(Table1[[#This Row],[Asset Class]]&lt;&gt;"Local","y",P$11=$E1652,"y",Table1[[#This Row],[Asset Class]]="Local","")</f>
        <v/>
      </c>
      <c r="Q1652" s="99" t="str" cm="1">
        <f t="array" ref="Q1652">_xlfn.IFS(Table1[[#This Row],[Asset Class]]&lt;&gt;"Local","y",Q$11=$E1652,"y",Table1[[#This Row],[Asset Class]]="Local","")</f>
        <v/>
      </c>
      <c r="R1652" s="99" t="str" cm="1">
        <f t="array" ref="R1652">_xlfn.IFS(Table1[[#This Row],[Asset Class]]&lt;&gt;"Local","y",R$11=$E1652,"y",Table1[[#This Row],[Asset Class]]="Local","")</f>
        <v>y</v>
      </c>
      <c r="S1652" s="358" t="str" cm="1">
        <f t="array" ref="S1652">_xlfn.IFS(Table1[[#This Row],[Asset Class]]&lt;&gt;"Local","y",S$11=$E1652,"y",Table1[[#This Row],[Asset Class]]="Local","")</f>
        <v/>
      </c>
      <c r="U1652" s="109" t="str">
        <f>IF(Table1[[#This Row],[Asset Class]]&lt;&gt;"Local",0.25,IF(P1652="y",1,""))</f>
        <v/>
      </c>
      <c r="V1652" s="435" t="str">
        <f>IF(Table1[[#This Row],[Asset Class]]&lt;&gt;"Local",0.25,IF(Q1652="y",1,""))</f>
        <v/>
      </c>
      <c r="W1652" s="435">
        <f>IF(Table1[[#This Row],[Asset Class]]&lt;&gt;"Local",0.25,IF(R1652="y",1,""))</f>
        <v>1</v>
      </c>
      <c r="X1652" s="435" t="str">
        <f>IF(Table1[[#This Row],[Asset Class]]&lt;&gt;"Local",0.25,IF(S1652="y",1,""))</f>
        <v/>
      </c>
      <c r="Y1652" s="109">
        <f t="shared" si="151"/>
        <v>1</v>
      </c>
      <c r="AA1652" s="274" t="str">
        <f t="shared" si="152"/>
        <v/>
      </c>
      <c r="AB1652" s="275" t="str">
        <f t="shared" si="153"/>
        <v/>
      </c>
      <c r="AC1652" s="275">
        <f t="shared" si="154"/>
        <v>1148189</v>
      </c>
      <c r="AD1652" s="275" t="str">
        <f t="shared" si="155"/>
        <v/>
      </c>
      <c r="AE1652" s="276">
        <f t="shared" si="156"/>
        <v>1148189</v>
      </c>
    </row>
    <row r="1653" spans="2:31">
      <c r="B1653" s="227" t="s">
        <v>2849</v>
      </c>
      <c r="C1653" s="228" t="s">
        <v>2850</v>
      </c>
      <c r="D1653" s="228" t="s">
        <v>110</v>
      </c>
      <c r="E1653" s="228" t="s">
        <v>101</v>
      </c>
      <c r="F1653" s="258" t="s">
        <v>102</v>
      </c>
      <c r="G1653" s="374">
        <v>0.5</v>
      </c>
      <c r="H1653" s="377">
        <v>4881.7053847675861</v>
      </c>
      <c r="I1653" s="382">
        <v>143.96305955739601</v>
      </c>
      <c r="J1653" s="349">
        <f>Table1[[#This Row],[Embellishment Area (m2)]]*Table1[[#This Row],[Construction Unit Rate ($/m)]]*Table1[[#This Row],[Embellishment Area Factor]]</f>
        <v>351392.62152447843</v>
      </c>
      <c r="K1653" s="263">
        <v>0</v>
      </c>
      <c r="L1653" s="354">
        <v>39.027494808321961</v>
      </c>
      <c r="M1653" s="101">
        <f>Table1[[#This Row],[Size of land (m2)]]*Table1[[#This Row],[Land Unit Rate ($/m2)]]</f>
        <v>0</v>
      </c>
      <c r="N1653" s="261">
        <v>2021</v>
      </c>
      <c r="O1653" s="219">
        <f>ROUND(IF(Table1[[#This Row],[Valuation Year]]=2016,(Table1[[#This Row],[Total Construction Cost ($)]]+Table1[[#This Row],[Land Value]])*('General Input Sheet'!$G$38/'General Input Sheet'!$G$43),Table1[[#This Row],[Total Construction Cost ($)]]+Table1[[#This Row],[Land Value]]),0)</f>
        <v>351393</v>
      </c>
      <c r="P1653" s="139" t="str" cm="1">
        <f t="array" ref="P1653">_xlfn.IFS(Table1[[#This Row],[Asset Class]]&lt;&gt;"Local","y",P$11=$E1653,"y",Table1[[#This Row],[Asset Class]]="Local","")</f>
        <v/>
      </c>
      <c r="Q1653" s="99" t="str" cm="1">
        <f t="array" ref="Q1653">_xlfn.IFS(Table1[[#This Row],[Asset Class]]&lt;&gt;"Local","y",Q$11=$E1653,"y",Table1[[#This Row],[Asset Class]]="Local","")</f>
        <v/>
      </c>
      <c r="R1653" s="99" t="str" cm="1">
        <f t="array" ref="R1653">_xlfn.IFS(Table1[[#This Row],[Asset Class]]&lt;&gt;"Local","y",R$11=$E1653,"y",Table1[[#This Row],[Asset Class]]="Local","")</f>
        <v>y</v>
      </c>
      <c r="S1653" s="358" t="str" cm="1">
        <f t="array" ref="S1653">_xlfn.IFS(Table1[[#This Row],[Asset Class]]&lt;&gt;"Local","y",S$11=$E1653,"y",Table1[[#This Row],[Asset Class]]="Local","")</f>
        <v/>
      </c>
      <c r="U1653" s="109" t="str">
        <f>IF(Table1[[#This Row],[Asset Class]]&lt;&gt;"Local",0.25,IF(P1653="y",1,""))</f>
        <v/>
      </c>
      <c r="V1653" s="435" t="str">
        <f>IF(Table1[[#This Row],[Asset Class]]&lt;&gt;"Local",0.25,IF(Q1653="y",1,""))</f>
        <v/>
      </c>
      <c r="W1653" s="435">
        <f>IF(Table1[[#This Row],[Asset Class]]&lt;&gt;"Local",0.25,IF(R1653="y",1,""))</f>
        <v>1</v>
      </c>
      <c r="X1653" s="435" t="str">
        <f>IF(Table1[[#This Row],[Asset Class]]&lt;&gt;"Local",0.25,IF(S1653="y",1,""))</f>
        <v/>
      </c>
      <c r="Y1653" s="109">
        <f t="shared" si="151"/>
        <v>1</v>
      </c>
      <c r="AA1653" s="274" t="str">
        <f t="shared" si="152"/>
        <v/>
      </c>
      <c r="AB1653" s="275" t="str">
        <f t="shared" si="153"/>
        <v/>
      </c>
      <c r="AC1653" s="275">
        <f t="shared" si="154"/>
        <v>351393</v>
      </c>
      <c r="AD1653" s="275" t="str">
        <f t="shared" si="155"/>
        <v/>
      </c>
      <c r="AE1653" s="276">
        <f t="shared" si="156"/>
        <v>351393</v>
      </c>
    </row>
    <row r="1654" spans="2:31">
      <c r="B1654" s="227" t="s">
        <v>2849</v>
      </c>
      <c r="C1654" s="228" t="s">
        <v>2851</v>
      </c>
      <c r="D1654" s="228" t="s">
        <v>110</v>
      </c>
      <c r="E1654" s="228" t="s">
        <v>101</v>
      </c>
      <c r="F1654" s="258" t="s">
        <v>107</v>
      </c>
      <c r="G1654" s="374">
        <v>0.5</v>
      </c>
      <c r="H1654" s="377">
        <v>13043.04060827258</v>
      </c>
      <c r="I1654" s="382">
        <v>143.96305955739601</v>
      </c>
      <c r="J1654" s="349">
        <f>Table1[[#This Row],[Embellishment Area (m2)]]*Table1[[#This Row],[Construction Unit Rate ($/m)]]*Table1[[#This Row],[Embellishment Area Factor]]</f>
        <v>938858.01594914007</v>
      </c>
      <c r="K1654" s="263">
        <v>0</v>
      </c>
      <c r="L1654" s="354">
        <v>39.027494808321961</v>
      </c>
      <c r="M1654" s="101">
        <f>Table1[[#This Row],[Size of land (m2)]]*Table1[[#This Row],[Land Unit Rate ($/m2)]]</f>
        <v>0</v>
      </c>
      <c r="N1654" s="261">
        <v>2021</v>
      </c>
      <c r="O1654" s="219">
        <f>ROUND(IF(Table1[[#This Row],[Valuation Year]]=2016,(Table1[[#This Row],[Total Construction Cost ($)]]+Table1[[#This Row],[Land Value]])*('General Input Sheet'!$G$38/'General Input Sheet'!$G$43),Table1[[#This Row],[Total Construction Cost ($)]]+Table1[[#This Row],[Land Value]]),0)</f>
        <v>938858</v>
      </c>
      <c r="P1654" s="139" t="str" cm="1">
        <f t="array" ref="P1654">_xlfn.IFS(Table1[[#This Row],[Asset Class]]&lt;&gt;"Local","y",P$11=$E1654,"y",Table1[[#This Row],[Asset Class]]="Local","")</f>
        <v/>
      </c>
      <c r="Q1654" s="99" t="str" cm="1">
        <f t="array" ref="Q1654">_xlfn.IFS(Table1[[#This Row],[Asset Class]]&lt;&gt;"Local","y",Q$11=$E1654,"y",Table1[[#This Row],[Asset Class]]="Local","")</f>
        <v/>
      </c>
      <c r="R1654" s="99" t="str" cm="1">
        <f t="array" ref="R1654">_xlfn.IFS(Table1[[#This Row],[Asset Class]]&lt;&gt;"Local","y",R$11=$E1654,"y",Table1[[#This Row],[Asset Class]]="Local","")</f>
        <v>y</v>
      </c>
      <c r="S1654" s="358" t="str" cm="1">
        <f t="array" ref="S1654">_xlfn.IFS(Table1[[#This Row],[Asset Class]]&lt;&gt;"Local","y",S$11=$E1654,"y",Table1[[#This Row],[Asset Class]]="Local","")</f>
        <v/>
      </c>
      <c r="U1654" s="109" t="str">
        <f>IF(Table1[[#This Row],[Asset Class]]&lt;&gt;"Local",0.25,IF(P1654="y",1,""))</f>
        <v/>
      </c>
      <c r="V1654" s="435" t="str">
        <f>IF(Table1[[#This Row],[Asset Class]]&lt;&gt;"Local",0.25,IF(Q1654="y",1,""))</f>
        <v/>
      </c>
      <c r="W1654" s="435">
        <f>IF(Table1[[#This Row],[Asset Class]]&lt;&gt;"Local",0.25,IF(R1654="y",1,""))</f>
        <v>1</v>
      </c>
      <c r="X1654" s="435" t="str">
        <f>IF(Table1[[#This Row],[Asset Class]]&lt;&gt;"Local",0.25,IF(S1654="y",1,""))</f>
        <v/>
      </c>
      <c r="Y1654" s="109">
        <f t="shared" si="151"/>
        <v>1</v>
      </c>
      <c r="AA1654" s="274" t="str">
        <f t="shared" si="152"/>
        <v/>
      </c>
      <c r="AB1654" s="275" t="str">
        <f t="shared" si="153"/>
        <v/>
      </c>
      <c r="AC1654" s="275">
        <f t="shared" si="154"/>
        <v>938858</v>
      </c>
      <c r="AD1654" s="275" t="str">
        <f t="shared" si="155"/>
        <v/>
      </c>
      <c r="AE1654" s="276">
        <f t="shared" si="156"/>
        <v>938858</v>
      </c>
    </row>
    <row r="1655" spans="2:31">
      <c r="B1655" s="227" t="s">
        <v>2849</v>
      </c>
      <c r="C1655" s="228" t="s">
        <v>2852</v>
      </c>
      <c r="D1655" s="228" t="s">
        <v>110</v>
      </c>
      <c r="E1655" s="228" t="s">
        <v>101</v>
      </c>
      <c r="F1655" s="258" t="s">
        <v>102</v>
      </c>
      <c r="G1655" s="374">
        <v>0.5</v>
      </c>
      <c r="H1655" s="377">
        <v>5394.9799711086298</v>
      </c>
      <c r="I1655" s="382">
        <v>143.96305955739601</v>
      </c>
      <c r="J1655" s="349">
        <f>Table1[[#This Row],[Embellishment Area (m2)]]*Table1[[#This Row],[Construction Unit Rate ($/m)]]*Table1[[#This Row],[Embellishment Area Factor]]</f>
        <v>388338.91144583514</v>
      </c>
      <c r="K1655" s="263">
        <v>0</v>
      </c>
      <c r="L1655" s="354">
        <v>39.027494808321961</v>
      </c>
      <c r="M1655" s="101">
        <f>Table1[[#This Row],[Size of land (m2)]]*Table1[[#This Row],[Land Unit Rate ($/m2)]]</f>
        <v>0</v>
      </c>
      <c r="N1655" s="261">
        <v>2021</v>
      </c>
      <c r="O1655" s="219">
        <f>ROUND(IF(Table1[[#This Row],[Valuation Year]]=2016,(Table1[[#This Row],[Total Construction Cost ($)]]+Table1[[#This Row],[Land Value]])*('General Input Sheet'!$G$38/'General Input Sheet'!$G$43),Table1[[#This Row],[Total Construction Cost ($)]]+Table1[[#This Row],[Land Value]]),0)</f>
        <v>388339</v>
      </c>
      <c r="P1655" s="139" t="str" cm="1">
        <f t="array" ref="P1655">_xlfn.IFS(Table1[[#This Row],[Asset Class]]&lt;&gt;"Local","y",P$11=$E1655,"y",Table1[[#This Row],[Asset Class]]="Local","")</f>
        <v/>
      </c>
      <c r="Q1655" s="99" t="str" cm="1">
        <f t="array" ref="Q1655">_xlfn.IFS(Table1[[#This Row],[Asset Class]]&lt;&gt;"Local","y",Q$11=$E1655,"y",Table1[[#This Row],[Asset Class]]="Local","")</f>
        <v/>
      </c>
      <c r="R1655" s="99" t="str" cm="1">
        <f t="array" ref="R1655">_xlfn.IFS(Table1[[#This Row],[Asset Class]]&lt;&gt;"Local","y",R$11=$E1655,"y",Table1[[#This Row],[Asset Class]]="Local","")</f>
        <v>y</v>
      </c>
      <c r="S1655" s="358" t="str" cm="1">
        <f t="array" ref="S1655">_xlfn.IFS(Table1[[#This Row],[Asset Class]]&lt;&gt;"Local","y",S$11=$E1655,"y",Table1[[#This Row],[Asset Class]]="Local","")</f>
        <v/>
      </c>
      <c r="U1655" s="109" t="str">
        <f>IF(Table1[[#This Row],[Asset Class]]&lt;&gt;"Local",0.25,IF(P1655="y",1,""))</f>
        <v/>
      </c>
      <c r="V1655" s="435" t="str">
        <f>IF(Table1[[#This Row],[Asset Class]]&lt;&gt;"Local",0.25,IF(Q1655="y",1,""))</f>
        <v/>
      </c>
      <c r="W1655" s="435">
        <f>IF(Table1[[#This Row],[Asset Class]]&lt;&gt;"Local",0.25,IF(R1655="y",1,""))</f>
        <v>1</v>
      </c>
      <c r="X1655" s="435" t="str">
        <f>IF(Table1[[#This Row],[Asset Class]]&lt;&gt;"Local",0.25,IF(S1655="y",1,""))</f>
        <v/>
      </c>
      <c r="Y1655" s="109">
        <f t="shared" si="151"/>
        <v>1</v>
      </c>
      <c r="AA1655" s="274" t="str">
        <f t="shared" si="152"/>
        <v/>
      </c>
      <c r="AB1655" s="275" t="str">
        <f t="shared" si="153"/>
        <v/>
      </c>
      <c r="AC1655" s="275">
        <f t="shared" si="154"/>
        <v>388339</v>
      </c>
      <c r="AD1655" s="275" t="str">
        <f t="shared" si="155"/>
        <v/>
      </c>
      <c r="AE1655" s="276">
        <f t="shared" si="156"/>
        <v>388339</v>
      </c>
    </row>
    <row r="1656" spans="2:31">
      <c r="B1656" s="227" t="s">
        <v>2849</v>
      </c>
      <c r="C1656" s="228" t="s">
        <v>2853</v>
      </c>
      <c r="D1656" s="228" t="s">
        <v>110</v>
      </c>
      <c r="E1656" s="228" t="s">
        <v>101</v>
      </c>
      <c r="F1656" s="258" t="s">
        <v>102</v>
      </c>
      <c r="G1656" s="374">
        <v>0.5</v>
      </c>
      <c r="H1656" s="377">
        <v>2593.1895207825946</v>
      </c>
      <c r="I1656" s="382">
        <v>143.96305955739601</v>
      </c>
      <c r="J1656" s="349">
        <f>Table1[[#This Row],[Embellishment Area (m2)]]*Table1[[#This Row],[Construction Unit Rate ($/m)]]*Table1[[#This Row],[Embellishment Area Factor]]</f>
        <v>186661.74871201994</v>
      </c>
      <c r="K1656" s="263">
        <v>0</v>
      </c>
      <c r="L1656" s="354">
        <v>39.027494808321961</v>
      </c>
      <c r="M1656" s="101">
        <f>Table1[[#This Row],[Size of land (m2)]]*Table1[[#This Row],[Land Unit Rate ($/m2)]]</f>
        <v>0</v>
      </c>
      <c r="N1656" s="261">
        <v>2021</v>
      </c>
      <c r="O1656" s="219">
        <f>ROUND(IF(Table1[[#This Row],[Valuation Year]]=2016,(Table1[[#This Row],[Total Construction Cost ($)]]+Table1[[#This Row],[Land Value]])*('General Input Sheet'!$G$38/'General Input Sheet'!$G$43),Table1[[#This Row],[Total Construction Cost ($)]]+Table1[[#This Row],[Land Value]]),0)</f>
        <v>186662</v>
      </c>
      <c r="P1656" s="139" t="str" cm="1">
        <f t="array" ref="P1656">_xlfn.IFS(Table1[[#This Row],[Asset Class]]&lt;&gt;"Local","y",P$11=$E1656,"y",Table1[[#This Row],[Asset Class]]="Local","")</f>
        <v/>
      </c>
      <c r="Q1656" s="99" t="str" cm="1">
        <f t="array" ref="Q1656">_xlfn.IFS(Table1[[#This Row],[Asset Class]]&lt;&gt;"Local","y",Q$11=$E1656,"y",Table1[[#This Row],[Asset Class]]="Local","")</f>
        <v/>
      </c>
      <c r="R1656" s="99" t="str" cm="1">
        <f t="array" ref="R1656">_xlfn.IFS(Table1[[#This Row],[Asset Class]]&lt;&gt;"Local","y",R$11=$E1656,"y",Table1[[#This Row],[Asset Class]]="Local","")</f>
        <v>y</v>
      </c>
      <c r="S1656" s="358" t="str" cm="1">
        <f t="array" ref="S1656">_xlfn.IFS(Table1[[#This Row],[Asset Class]]&lt;&gt;"Local","y",S$11=$E1656,"y",Table1[[#This Row],[Asset Class]]="Local","")</f>
        <v/>
      </c>
      <c r="U1656" s="109" t="str">
        <f>IF(Table1[[#This Row],[Asset Class]]&lt;&gt;"Local",0.25,IF(P1656="y",1,""))</f>
        <v/>
      </c>
      <c r="V1656" s="435" t="str">
        <f>IF(Table1[[#This Row],[Asset Class]]&lt;&gt;"Local",0.25,IF(Q1656="y",1,""))</f>
        <v/>
      </c>
      <c r="W1656" s="435">
        <f>IF(Table1[[#This Row],[Asset Class]]&lt;&gt;"Local",0.25,IF(R1656="y",1,""))</f>
        <v>1</v>
      </c>
      <c r="X1656" s="435" t="str">
        <f>IF(Table1[[#This Row],[Asset Class]]&lt;&gt;"Local",0.25,IF(S1656="y",1,""))</f>
        <v/>
      </c>
      <c r="Y1656" s="109">
        <f t="shared" si="151"/>
        <v>1</v>
      </c>
      <c r="AA1656" s="274" t="str">
        <f t="shared" si="152"/>
        <v/>
      </c>
      <c r="AB1656" s="275" t="str">
        <f t="shared" si="153"/>
        <v/>
      </c>
      <c r="AC1656" s="275">
        <f t="shared" si="154"/>
        <v>186662</v>
      </c>
      <c r="AD1656" s="275" t="str">
        <f t="shared" si="155"/>
        <v/>
      </c>
      <c r="AE1656" s="276">
        <f t="shared" si="156"/>
        <v>186662</v>
      </c>
    </row>
    <row r="1657" spans="2:31">
      <c r="B1657" s="227" t="s">
        <v>2854</v>
      </c>
      <c r="C1657" s="228" t="s">
        <v>2855</v>
      </c>
      <c r="D1657" s="228" t="s">
        <v>110</v>
      </c>
      <c r="E1657" s="228" t="s">
        <v>101</v>
      </c>
      <c r="F1657" s="258" t="s">
        <v>107</v>
      </c>
      <c r="G1657" s="374">
        <v>0.5</v>
      </c>
      <c r="H1657" s="377">
        <v>14403.092749737434</v>
      </c>
      <c r="I1657" s="382">
        <v>143.96305955739601</v>
      </c>
      <c r="J1657" s="349">
        <f>Table1[[#This Row],[Embellishment Area (m2)]]*Table1[[#This Row],[Construction Unit Rate ($/m)]]*Table1[[#This Row],[Embellishment Area Factor]]</f>
        <v>1036756.6496705745</v>
      </c>
      <c r="K1657" s="263">
        <v>0</v>
      </c>
      <c r="L1657" s="354">
        <v>39.027494808321961</v>
      </c>
      <c r="M1657" s="101">
        <f>Table1[[#This Row],[Size of land (m2)]]*Table1[[#This Row],[Land Unit Rate ($/m2)]]</f>
        <v>0</v>
      </c>
      <c r="N1657" s="261">
        <v>2021</v>
      </c>
      <c r="O1657" s="219">
        <f>ROUND(IF(Table1[[#This Row],[Valuation Year]]=2016,(Table1[[#This Row],[Total Construction Cost ($)]]+Table1[[#This Row],[Land Value]])*('General Input Sheet'!$G$38/'General Input Sheet'!$G$43),Table1[[#This Row],[Total Construction Cost ($)]]+Table1[[#This Row],[Land Value]]),0)</f>
        <v>1036757</v>
      </c>
      <c r="P1657" s="139" t="str" cm="1">
        <f t="array" ref="P1657">_xlfn.IFS(Table1[[#This Row],[Asset Class]]&lt;&gt;"Local","y",P$11=$E1657,"y",Table1[[#This Row],[Asset Class]]="Local","")</f>
        <v/>
      </c>
      <c r="Q1657" s="99" t="str" cm="1">
        <f t="array" ref="Q1657">_xlfn.IFS(Table1[[#This Row],[Asset Class]]&lt;&gt;"Local","y",Q$11=$E1657,"y",Table1[[#This Row],[Asset Class]]="Local","")</f>
        <v/>
      </c>
      <c r="R1657" s="99" t="str" cm="1">
        <f t="array" ref="R1657">_xlfn.IFS(Table1[[#This Row],[Asset Class]]&lt;&gt;"Local","y",R$11=$E1657,"y",Table1[[#This Row],[Asset Class]]="Local","")</f>
        <v>y</v>
      </c>
      <c r="S1657" s="358" t="str" cm="1">
        <f t="array" ref="S1657">_xlfn.IFS(Table1[[#This Row],[Asset Class]]&lt;&gt;"Local","y",S$11=$E1657,"y",Table1[[#This Row],[Asset Class]]="Local","")</f>
        <v/>
      </c>
      <c r="U1657" s="109" t="str">
        <f>IF(Table1[[#This Row],[Asset Class]]&lt;&gt;"Local",0.25,IF(P1657="y",1,""))</f>
        <v/>
      </c>
      <c r="V1657" s="435" t="str">
        <f>IF(Table1[[#This Row],[Asset Class]]&lt;&gt;"Local",0.25,IF(Q1657="y",1,""))</f>
        <v/>
      </c>
      <c r="W1657" s="435">
        <f>IF(Table1[[#This Row],[Asset Class]]&lt;&gt;"Local",0.25,IF(R1657="y",1,""))</f>
        <v>1</v>
      </c>
      <c r="X1657" s="435" t="str">
        <f>IF(Table1[[#This Row],[Asset Class]]&lt;&gt;"Local",0.25,IF(S1657="y",1,""))</f>
        <v/>
      </c>
      <c r="Y1657" s="109">
        <f t="shared" si="151"/>
        <v>1</v>
      </c>
      <c r="AA1657" s="274" t="str">
        <f t="shared" si="152"/>
        <v/>
      </c>
      <c r="AB1657" s="275" t="str">
        <f t="shared" si="153"/>
        <v/>
      </c>
      <c r="AC1657" s="275">
        <f t="shared" si="154"/>
        <v>1036757</v>
      </c>
      <c r="AD1657" s="275" t="str">
        <f t="shared" si="155"/>
        <v/>
      </c>
      <c r="AE1657" s="276">
        <f t="shared" si="156"/>
        <v>1036757</v>
      </c>
    </row>
    <row r="1658" spans="2:31">
      <c r="B1658" s="227" t="s">
        <v>2854</v>
      </c>
      <c r="C1658" s="228" t="s">
        <v>2856</v>
      </c>
      <c r="D1658" s="228" t="s">
        <v>110</v>
      </c>
      <c r="E1658" s="228" t="s">
        <v>101</v>
      </c>
      <c r="F1658" s="258" t="s">
        <v>102</v>
      </c>
      <c r="G1658" s="374">
        <v>0.5</v>
      </c>
      <c r="H1658" s="377">
        <v>2690.4056551223284</v>
      </c>
      <c r="I1658" s="382">
        <v>143.96305955739601</v>
      </c>
      <c r="J1658" s="349">
        <f>Table1[[#This Row],[Embellishment Area (m2)]]*Table1[[#This Row],[Construction Unit Rate ($/m)]]*Table1[[#This Row],[Embellishment Area Factor]]</f>
        <v>193659.5147809654</v>
      </c>
      <c r="K1658" s="263">
        <v>0</v>
      </c>
      <c r="L1658" s="354">
        <v>39.027494808321961</v>
      </c>
      <c r="M1658" s="101">
        <f>Table1[[#This Row],[Size of land (m2)]]*Table1[[#This Row],[Land Unit Rate ($/m2)]]</f>
        <v>0</v>
      </c>
      <c r="N1658" s="261">
        <v>2021</v>
      </c>
      <c r="O1658" s="219">
        <f>ROUND(IF(Table1[[#This Row],[Valuation Year]]=2016,(Table1[[#This Row],[Total Construction Cost ($)]]+Table1[[#This Row],[Land Value]])*('General Input Sheet'!$G$38/'General Input Sheet'!$G$43),Table1[[#This Row],[Total Construction Cost ($)]]+Table1[[#This Row],[Land Value]]),0)</f>
        <v>193660</v>
      </c>
      <c r="P1658" s="139" t="str" cm="1">
        <f t="array" ref="P1658">_xlfn.IFS(Table1[[#This Row],[Asset Class]]&lt;&gt;"Local","y",P$11=$E1658,"y",Table1[[#This Row],[Asset Class]]="Local","")</f>
        <v/>
      </c>
      <c r="Q1658" s="99" t="str" cm="1">
        <f t="array" ref="Q1658">_xlfn.IFS(Table1[[#This Row],[Asset Class]]&lt;&gt;"Local","y",Q$11=$E1658,"y",Table1[[#This Row],[Asset Class]]="Local","")</f>
        <v/>
      </c>
      <c r="R1658" s="99" t="str" cm="1">
        <f t="array" ref="R1658">_xlfn.IFS(Table1[[#This Row],[Asset Class]]&lt;&gt;"Local","y",R$11=$E1658,"y",Table1[[#This Row],[Asset Class]]="Local","")</f>
        <v>y</v>
      </c>
      <c r="S1658" s="358" t="str" cm="1">
        <f t="array" ref="S1658">_xlfn.IFS(Table1[[#This Row],[Asset Class]]&lt;&gt;"Local","y",S$11=$E1658,"y",Table1[[#This Row],[Asset Class]]="Local","")</f>
        <v/>
      </c>
      <c r="U1658" s="109" t="str">
        <f>IF(Table1[[#This Row],[Asset Class]]&lt;&gt;"Local",0.25,IF(P1658="y",1,""))</f>
        <v/>
      </c>
      <c r="V1658" s="435" t="str">
        <f>IF(Table1[[#This Row],[Asset Class]]&lt;&gt;"Local",0.25,IF(Q1658="y",1,""))</f>
        <v/>
      </c>
      <c r="W1658" s="435">
        <f>IF(Table1[[#This Row],[Asset Class]]&lt;&gt;"Local",0.25,IF(R1658="y",1,""))</f>
        <v>1</v>
      </c>
      <c r="X1658" s="435" t="str">
        <f>IF(Table1[[#This Row],[Asset Class]]&lt;&gt;"Local",0.25,IF(S1658="y",1,""))</f>
        <v/>
      </c>
      <c r="Y1658" s="109">
        <f t="shared" si="151"/>
        <v>1</v>
      </c>
      <c r="AA1658" s="274" t="str">
        <f t="shared" si="152"/>
        <v/>
      </c>
      <c r="AB1658" s="275" t="str">
        <f t="shared" si="153"/>
        <v/>
      </c>
      <c r="AC1658" s="275">
        <f t="shared" si="154"/>
        <v>193660</v>
      </c>
      <c r="AD1658" s="275" t="str">
        <f t="shared" si="155"/>
        <v/>
      </c>
      <c r="AE1658" s="276">
        <f t="shared" si="156"/>
        <v>193660</v>
      </c>
    </row>
    <row r="1659" spans="2:31">
      <c r="B1659" s="227" t="s">
        <v>2857</v>
      </c>
      <c r="C1659" s="228" t="s">
        <v>2858</v>
      </c>
      <c r="D1659" s="228" t="s">
        <v>110</v>
      </c>
      <c r="E1659" s="228" t="s">
        <v>101</v>
      </c>
      <c r="F1659" s="258" t="s">
        <v>107</v>
      </c>
      <c r="G1659" s="374">
        <v>0.5</v>
      </c>
      <c r="H1659" s="377">
        <v>859.72351899339549</v>
      </c>
      <c r="I1659" s="382">
        <v>143.96305955739601</v>
      </c>
      <c r="J1659" s="349">
        <f>Table1[[#This Row],[Embellishment Area (m2)]]*Table1[[#This Row],[Construction Unit Rate ($/m)]]*Table1[[#This Row],[Embellishment Area Factor]]</f>
        <v>61884.214083870138</v>
      </c>
      <c r="K1659" s="263">
        <v>0</v>
      </c>
      <c r="L1659" s="354">
        <v>39.027494808321961</v>
      </c>
      <c r="M1659" s="101">
        <f>Table1[[#This Row],[Size of land (m2)]]*Table1[[#This Row],[Land Unit Rate ($/m2)]]</f>
        <v>0</v>
      </c>
      <c r="N1659" s="261">
        <v>2021</v>
      </c>
      <c r="O1659" s="219">
        <f>ROUND(IF(Table1[[#This Row],[Valuation Year]]=2016,(Table1[[#This Row],[Total Construction Cost ($)]]+Table1[[#This Row],[Land Value]])*('General Input Sheet'!$G$38/'General Input Sheet'!$G$43),Table1[[#This Row],[Total Construction Cost ($)]]+Table1[[#This Row],[Land Value]]),0)</f>
        <v>61884</v>
      </c>
      <c r="P1659" s="139" t="str" cm="1">
        <f t="array" ref="P1659">_xlfn.IFS(Table1[[#This Row],[Asset Class]]&lt;&gt;"Local","y",P$11=$E1659,"y",Table1[[#This Row],[Asset Class]]="Local","")</f>
        <v/>
      </c>
      <c r="Q1659" s="99" t="str" cm="1">
        <f t="array" ref="Q1659">_xlfn.IFS(Table1[[#This Row],[Asset Class]]&lt;&gt;"Local","y",Q$11=$E1659,"y",Table1[[#This Row],[Asset Class]]="Local","")</f>
        <v/>
      </c>
      <c r="R1659" s="99" t="str" cm="1">
        <f t="array" ref="R1659">_xlfn.IFS(Table1[[#This Row],[Asset Class]]&lt;&gt;"Local","y",R$11=$E1659,"y",Table1[[#This Row],[Asset Class]]="Local","")</f>
        <v>y</v>
      </c>
      <c r="S1659" s="358" t="str" cm="1">
        <f t="array" ref="S1659">_xlfn.IFS(Table1[[#This Row],[Asset Class]]&lt;&gt;"Local","y",S$11=$E1659,"y",Table1[[#This Row],[Asset Class]]="Local","")</f>
        <v/>
      </c>
      <c r="U1659" s="109" t="str">
        <f>IF(Table1[[#This Row],[Asset Class]]&lt;&gt;"Local",0.25,IF(P1659="y",1,""))</f>
        <v/>
      </c>
      <c r="V1659" s="435" t="str">
        <f>IF(Table1[[#This Row],[Asset Class]]&lt;&gt;"Local",0.25,IF(Q1659="y",1,""))</f>
        <v/>
      </c>
      <c r="W1659" s="435">
        <f>IF(Table1[[#This Row],[Asset Class]]&lt;&gt;"Local",0.25,IF(R1659="y",1,""))</f>
        <v>1</v>
      </c>
      <c r="X1659" s="435" t="str">
        <f>IF(Table1[[#This Row],[Asset Class]]&lt;&gt;"Local",0.25,IF(S1659="y",1,""))</f>
        <v/>
      </c>
      <c r="Y1659" s="109">
        <f t="shared" si="151"/>
        <v>1</v>
      </c>
      <c r="AA1659" s="274" t="str">
        <f t="shared" si="152"/>
        <v/>
      </c>
      <c r="AB1659" s="275" t="str">
        <f t="shared" si="153"/>
        <v/>
      </c>
      <c r="AC1659" s="275">
        <f t="shared" si="154"/>
        <v>61884</v>
      </c>
      <c r="AD1659" s="275" t="str">
        <f t="shared" si="155"/>
        <v/>
      </c>
      <c r="AE1659" s="276">
        <f t="shared" si="156"/>
        <v>61884</v>
      </c>
    </row>
    <row r="1660" spans="2:31">
      <c r="B1660" s="227" t="s">
        <v>2859</v>
      </c>
      <c r="C1660" s="228" t="s">
        <v>2860</v>
      </c>
      <c r="D1660" s="228" t="s">
        <v>110</v>
      </c>
      <c r="E1660" s="228" t="s">
        <v>101</v>
      </c>
      <c r="F1660" s="258" t="s">
        <v>135</v>
      </c>
      <c r="G1660" s="374">
        <v>0.5</v>
      </c>
      <c r="H1660" s="377">
        <v>570.21505021702751</v>
      </c>
      <c r="I1660" s="382">
        <v>143.96305955739601</v>
      </c>
      <c r="J1660" s="349">
        <f>Table1[[#This Row],[Embellishment Area (m2)]]*Table1[[#This Row],[Construction Unit Rate ($/m)]]*Table1[[#This Row],[Embellishment Area Factor]]</f>
        <v>41044.951617458741</v>
      </c>
      <c r="K1660" s="263">
        <v>0</v>
      </c>
      <c r="L1660" s="354">
        <v>39.027494808321961</v>
      </c>
      <c r="M1660" s="101">
        <f>Table1[[#This Row],[Size of land (m2)]]*Table1[[#This Row],[Land Unit Rate ($/m2)]]</f>
        <v>0</v>
      </c>
      <c r="N1660" s="261">
        <v>2021</v>
      </c>
      <c r="O1660" s="219">
        <f>ROUND(IF(Table1[[#This Row],[Valuation Year]]=2016,(Table1[[#This Row],[Total Construction Cost ($)]]+Table1[[#This Row],[Land Value]])*('General Input Sheet'!$G$38/'General Input Sheet'!$G$43),Table1[[#This Row],[Total Construction Cost ($)]]+Table1[[#This Row],[Land Value]]),0)</f>
        <v>41045</v>
      </c>
      <c r="P1660" s="139" t="str" cm="1">
        <f t="array" ref="P1660">_xlfn.IFS(Table1[[#This Row],[Asset Class]]&lt;&gt;"Local","y",P$11=$E1660,"y",Table1[[#This Row],[Asset Class]]="Local","")</f>
        <v/>
      </c>
      <c r="Q1660" s="99" t="str" cm="1">
        <f t="array" ref="Q1660">_xlfn.IFS(Table1[[#This Row],[Asset Class]]&lt;&gt;"Local","y",Q$11=$E1660,"y",Table1[[#This Row],[Asset Class]]="Local","")</f>
        <v/>
      </c>
      <c r="R1660" s="99" t="str" cm="1">
        <f t="array" ref="R1660">_xlfn.IFS(Table1[[#This Row],[Asset Class]]&lt;&gt;"Local","y",R$11=$E1660,"y",Table1[[#This Row],[Asset Class]]="Local","")</f>
        <v>y</v>
      </c>
      <c r="S1660" s="358" t="str" cm="1">
        <f t="array" ref="S1660">_xlfn.IFS(Table1[[#This Row],[Asset Class]]&lt;&gt;"Local","y",S$11=$E1660,"y",Table1[[#This Row],[Asset Class]]="Local","")</f>
        <v/>
      </c>
      <c r="U1660" s="109" t="str">
        <f>IF(Table1[[#This Row],[Asset Class]]&lt;&gt;"Local",0.25,IF(P1660="y",1,""))</f>
        <v/>
      </c>
      <c r="V1660" s="435" t="str">
        <f>IF(Table1[[#This Row],[Asset Class]]&lt;&gt;"Local",0.25,IF(Q1660="y",1,""))</f>
        <v/>
      </c>
      <c r="W1660" s="435">
        <f>IF(Table1[[#This Row],[Asset Class]]&lt;&gt;"Local",0.25,IF(R1660="y",1,""))</f>
        <v>1</v>
      </c>
      <c r="X1660" s="435" t="str">
        <f>IF(Table1[[#This Row],[Asset Class]]&lt;&gt;"Local",0.25,IF(S1660="y",1,""))</f>
        <v/>
      </c>
      <c r="Y1660" s="109">
        <f t="shared" si="151"/>
        <v>1</v>
      </c>
      <c r="AA1660" s="274" t="str">
        <f t="shared" si="152"/>
        <v/>
      </c>
      <c r="AB1660" s="275" t="str">
        <f t="shared" si="153"/>
        <v/>
      </c>
      <c r="AC1660" s="275">
        <f t="shared" si="154"/>
        <v>41045</v>
      </c>
      <c r="AD1660" s="275" t="str">
        <f t="shared" si="155"/>
        <v/>
      </c>
      <c r="AE1660" s="276">
        <f t="shared" si="156"/>
        <v>41045</v>
      </c>
    </row>
    <row r="1661" spans="2:31">
      <c r="B1661" s="227" t="s">
        <v>2859</v>
      </c>
      <c r="C1661" s="228" t="s">
        <v>2861</v>
      </c>
      <c r="D1661" s="228" t="s">
        <v>110</v>
      </c>
      <c r="E1661" s="228" t="s">
        <v>101</v>
      </c>
      <c r="F1661" s="258" t="s">
        <v>102</v>
      </c>
      <c r="G1661" s="374">
        <v>0.5</v>
      </c>
      <c r="H1661" s="377">
        <v>7644.9948955817099</v>
      </c>
      <c r="I1661" s="382">
        <v>143.96305955739601</v>
      </c>
      <c r="J1661" s="349">
        <f>Table1[[#This Row],[Embellishment Area (m2)]]*Table1[[#This Row],[Construction Unit Rate ($/m)]]*Table1[[#This Row],[Embellishment Area Factor]]</f>
        <v>550298.42773430911</v>
      </c>
      <c r="K1661" s="263">
        <v>0</v>
      </c>
      <c r="L1661" s="354">
        <v>39.027494808321961</v>
      </c>
      <c r="M1661" s="101">
        <f>Table1[[#This Row],[Size of land (m2)]]*Table1[[#This Row],[Land Unit Rate ($/m2)]]</f>
        <v>0</v>
      </c>
      <c r="N1661" s="261">
        <v>2021</v>
      </c>
      <c r="O1661" s="219">
        <f>ROUND(IF(Table1[[#This Row],[Valuation Year]]=2016,(Table1[[#This Row],[Total Construction Cost ($)]]+Table1[[#This Row],[Land Value]])*('General Input Sheet'!$G$38/'General Input Sheet'!$G$43),Table1[[#This Row],[Total Construction Cost ($)]]+Table1[[#This Row],[Land Value]]),0)</f>
        <v>550298</v>
      </c>
      <c r="P1661" s="139" t="str" cm="1">
        <f t="array" ref="P1661">_xlfn.IFS(Table1[[#This Row],[Asset Class]]&lt;&gt;"Local","y",P$11=$E1661,"y",Table1[[#This Row],[Asset Class]]="Local","")</f>
        <v/>
      </c>
      <c r="Q1661" s="99" t="str" cm="1">
        <f t="array" ref="Q1661">_xlfn.IFS(Table1[[#This Row],[Asset Class]]&lt;&gt;"Local","y",Q$11=$E1661,"y",Table1[[#This Row],[Asset Class]]="Local","")</f>
        <v/>
      </c>
      <c r="R1661" s="99" t="str" cm="1">
        <f t="array" ref="R1661">_xlfn.IFS(Table1[[#This Row],[Asset Class]]&lt;&gt;"Local","y",R$11=$E1661,"y",Table1[[#This Row],[Asset Class]]="Local","")</f>
        <v>y</v>
      </c>
      <c r="S1661" s="358" t="str" cm="1">
        <f t="array" ref="S1661">_xlfn.IFS(Table1[[#This Row],[Asset Class]]&lt;&gt;"Local","y",S$11=$E1661,"y",Table1[[#This Row],[Asset Class]]="Local","")</f>
        <v/>
      </c>
      <c r="U1661" s="109" t="str">
        <f>IF(Table1[[#This Row],[Asset Class]]&lt;&gt;"Local",0.25,IF(P1661="y",1,""))</f>
        <v/>
      </c>
      <c r="V1661" s="435" t="str">
        <f>IF(Table1[[#This Row],[Asset Class]]&lt;&gt;"Local",0.25,IF(Q1661="y",1,""))</f>
        <v/>
      </c>
      <c r="W1661" s="435">
        <f>IF(Table1[[#This Row],[Asset Class]]&lt;&gt;"Local",0.25,IF(R1661="y",1,""))</f>
        <v>1</v>
      </c>
      <c r="X1661" s="435" t="str">
        <f>IF(Table1[[#This Row],[Asset Class]]&lt;&gt;"Local",0.25,IF(S1661="y",1,""))</f>
        <v/>
      </c>
      <c r="Y1661" s="109">
        <f t="shared" si="151"/>
        <v>1</v>
      </c>
      <c r="AA1661" s="274" t="str">
        <f t="shared" si="152"/>
        <v/>
      </c>
      <c r="AB1661" s="275" t="str">
        <f t="shared" si="153"/>
        <v/>
      </c>
      <c r="AC1661" s="275">
        <f t="shared" si="154"/>
        <v>550298</v>
      </c>
      <c r="AD1661" s="275" t="str">
        <f t="shared" si="155"/>
        <v/>
      </c>
      <c r="AE1661" s="276">
        <f t="shared" si="156"/>
        <v>550298</v>
      </c>
    </row>
    <row r="1662" spans="2:31">
      <c r="B1662" s="227" t="s">
        <v>2862</v>
      </c>
      <c r="C1662" s="228" t="s">
        <v>2863</v>
      </c>
      <c r="D1662" s="228" t="s">
        <v>110</v>
      </c>
      <c r="E1662" s="228" t="s">
        <v>101</v>
      </c>
      <c r="F1662" s="258" t="s">
        <v>102</v>
      </c>
      <c r="G1662" s="374">
        <v>0.5</v>
      </c>
      <c r="H1662" s="377">
        <v>2004.5999103419965</v>
      </c>
      <c r="I1662" s="382">
        <v>143.96305955739601</v>
      </c>
      <c r="J1662" s="349">
        <f>Table1[[#This Row],[Embellishment Area (m2)]]*Table1[[#This Row],[Construction Unit Rate ($/m)]]*Table1[[#This Row],[Embellishment Area Factor]]</f>
        <v>144294.16814065777</v>
      </c>
      <c r="K1662" s="263">
        <v>0</v>
      </c>
      <c r="L1662" s="354">
        <v>39.027494808321961</v>
      </c>
      <c r="M1662" s="101">
        <f>Table1[[#This Row],[Size of land (m2)]]*Table1[[#This Row],[Land Unit Rate ($/m2)]]</f>
        <v>0</v>
      </c>
      <c r="N1662" s="261">
        <v>2021</v>
      </c>
      <c r="O1662" s="219">
        <f>ROUND(IF(Table1[[#This Row],[Valuation Year]]=2016,(Table1[[#This Row],[Total Construction Cost ($)]]+Table1[[#This Row],[Land Value]])*('General Input Sheet'!$G$38/'General Input Sheet'!$G$43),Table1[[#This Row],[Total Construction Cost ($)]]+Table1[[#This Row],[Land Value]]),0)</f>
        <v>144294</v>
      </c>
      <c r="P1662" s="139" t="str" cm="1">
        <f t="array" ref="P1662">_xlfn.IFS(Table1[[#This Row],[Asset Class]]&lt;&gt;"Local","y",P$11=$E1662,"y",Table1[[#This Row],[Asset Class]]="Local","")</f>
        <v/>
      </c>
      <c r="Q1662" s="99" t="str" cm="1">
        <f t="array" ref="Q1662">_xlfn.IFS(Table1[[#This Row],[Asset Class]]&lt;&gt;"Local","y",Q$11=$E1662,"y",Table1[[#This Row],[Asset Class]]="Local","")</f>
        <v/>
      </c>
      <c r="R1662" s="99" t="str" cm="1">
        <f t="array" ref="R1662">_xlfn.IFS(Table1[[#This Row],[Asset Class]]&lt;&gt;"Local","y",R$11=$E1662,"y",Table1[[#This Row],[Asset Class]]="Local","")</f>
        <v>y</v>
      </c>
      <c r="S1662" s="358" t="str" cm="1">
        <f t="array" ref="S1662">_xlfn.IFS(Table1[[#This Row],[Asset Class]]&lt;&gt;"Local","y",S$11=$E1662,"y",Table1[[#This Row],[Asset Class]]="Local","")</f>
        <v/>
      </c>
      <c r="U1662" s="109" t="str">
        <f>IF(Table1[[#This Row],[Asset Class]]&lt;&gt;"Local",0.25,IF(P1662="y",1,""))</f>
        <v/>
      </c>
      <c r="V1662" s="435" t="str">
        <f>IF(Table1[[#This Row],[Asset Class]]&lt;&gt;"Local",0.25,IF(Q1662="y",1,""))</f>
        <v/>
      </c>
      <c r="W1662" s="435">
        <f>IF(Table1[[#This Row],[Asset Class]]&lt;&gt;"Local",0.25,IF(R1662="y",1,""))</f>
        <v>1</v>
      </c>
      <c r="X1662" s="435" t="str">
        <f>IF(Table1[[#This Row],[Asset Class]]&lt;&gt;"Local",0.25,IF(S1662="y",1,""))</f>
        <v/>
      </c>
      <c r="Y1662" s="109">
        <f t="shared" si="151"/>
        <v>1</v>
      </c>
      <c r="AA1662" s="274" t="str">
        <f t="shared" si="152"/>
        <v/>
      </c>
      <c r="AB1662" s="275" t="str">
        <f t="shared" si="153"/>
        <v/>
      </c>
      <c r="AC1662" s="275">
        <f t="shared" si="154"/>
        <v>144294</v>
      </c>
      <c r="AD1662" s="275" t="str">
        <f t="shared" si="155"/>
        <v/>
      </c>
      <c r="AE1662" s="276">
        <f t="shared" si="156"/>
        <v>144294</v>
      </c>
    </row>
    <row r="1663" spans="2:31">
      <c r="B1663" s="227" t="s">
        <v>2864</v>
      </c>
      <c r="C1663" s="228" t="s">
        <v>2865</v>
      </c>
      <c r="D1663" s="228" t="s">
        <v>110</v>
      </c>
      <c r="E1663" s="228" t="s">
        <v>101</v>
      </c>
      <c r="F1663" s="258" t="s">
        <v>107</v>
      </c>
      <c r="G1663" s="374">
        <v>0.5</v>
      </c>
      <c r="H1663" s="377">
        <v>540.58854924742695</v>
      </c>
      <c r="I1663" s="382">
        <v>143.96305955739601</v>
      </c>
      <c r="J1663" s="349">
        <f>Table1[[#This Row],[Embellishment Area (m2)]]*Table1[[#This Row],[Construction Unit Rate ($/m)]]*Table1[[#This Row],[Embellishment Area Factor]]</f>
        <v>38912.390755676817</v>
      </c>
      <c r="K1663" s="263">
        <v>0</v>
      </c>
      <c r="L1663" s="354">
        <v>39.027494808321961</v>
      </c>
      <c r="M1663" s="101">
        <f>Table1[[#This Row],[Size of land (m2)]]*Table1[[#This Row],[Land Unit Rate ($/m2)]]</f>
        <v>0</v>
      </c>
      <c r="N1663" s="261">
        <v>2021</v>
      </c>
      <c r="O1663" s="219">
        <f>ROUND(IF(Table1[[#This Row],[Valuation Year]]=2016,(Table1[[#This Row],[Total Construction Cost ($)]]+Table1[[#This Row],[Land Value]])*('General Input Sheet'!$G$38/'General Input Sheet'!$G$43),Table1[[#This Row],[Total Construction Cost ($)]]+Table1[[#This Row],[Land Value]]),0)</f>
        <v>38912</v>
      </c>
      <c r="P1663" s="139" t="str" cm="1">
        <f t="array" ref="P1663">_xlfn.IFS(Table1[[#This Row],[Asset Class]]&lt;&gt;"Local","y",P$11=$E1663,"y",Table1[[#This Row],[Asset Class]]="Local","")</f>
        <v/>
      </c>
      <c r="Q1663" s="99" t="str" cm="1">
        <f t="array" ref="Q1663">_xlfn.IFS(Table1[[#This Row],[Asset Class]]&lt;&gt;"Local","y",Q$11=$E1663,"y",Table1[[#This Row],[Asset Class]]="Local","")</f>
        <v/>
      </c>
      <c r="R1663" s="99" t="str" cm="1">
        <f t="array" ref="R1663">_xlfn.IFS(Table1[[#This Row],[Asset Class]]&lt;&gt;"Local","y",R$11=$E1663,"y",Table1[[#This Row],[Asset Class]]="Local","")</f>
        <v>y</v>
      </c>
      <c r="S1663" s="358" t="str" cm="1">
        <f t="array" ref="S1663">_xlfn.IFS(Table1[[#This Row],[Asset Class]]&lt;&gt;"Local","y",S$11=$E1663,"y",Table1[[#This Row],[Asset Class]]="Local","")</f>
        <v/>
      </c>
      <c r="U1663" s="109" t="str">
        <f>IF(Table1[[#This Row],[Asset Class]]&lt;&gt;"Local",0.25,IF(P1663="y",1,""))</f>
        <v/>
      </c>
      <c r="V1663" s="435" t="str">
        <f>IF(Table1[[#This Row],[Asset Class]]&lt;&gt;"Local",0.25,IF(Q1663="y",1,""))</f>
        <v/>
      </c>
      <c r="W1663" s="435">
        <f>IF(Table1[[#This Row],[Asset Class]]&lt;&gt;"Local",0.25,IF(R1663="y",1,""))</f>
        <v>1</v>
      </c>
      <c r="X1663" s="435" t="str">
        <f>IF(Table1[[#This Row],[Asset Class]]&lt;&gt;"Local",0.25,IF(S1663="y",1,""))</f>
        <v/>
      </c>
      <c r="Y1663" s="109">
        <f t="shared" si="151"/>
        <v>1</v>
      </c>
      <c r="AA1663" s="274" t="str">
        <f t="shared" si="152"/>
        <v/>
      </c>
      <c r="AB1663" s="275" t="str">
        <f t="shared" si="153"/>
        <v/>
      </c>
      <c r="AC1663" s="275">
        <f t="shared" si="154"/>
        <v>38912</v>
      </c>
      <c r="AD1663" s="275" t="str">
        <f t="shared" si="155"/>
        <v/>
      </c>
      <c r="AE1663" s="276">
        <f t="shared" si="156"/>
        <v>38912</v>
      </c>
    </row>
    <row r="1664" spans="2:31">
      <c r="B1664" s="227" t="s">
        <v>2864</v>
      </c>
      <c r="C1664" s="228" t="s">
        <v>2866</v>
      </c>
      <c r="D1664" s="228" t="s">
        <v>110</v>
      </c>
      <c r="E1664" s="228" t="s">
        <v>101</v>
      </c>
      <c r="F1664" s="258" t="s">
        <v>107</v>
      </c>
      <c r="G1664" s="374">
        <v>0.5</v>
      </c>
      <c r="H1664" s="377">
        <v>3692.2295254852038</v>
      </c>
      <c r="I1664" s="382">
        <v>143.96305955739601</v>
      </c>
      <c r="J1664" s="349">
        <f>Table1[[#This Row],[Embellishment Area (m2)]]*Table1[[#This Row],[Construction Unit Rate ($/m)]]*Table1[[#This Row],[Embellishment Area Factor]]</f>
        <v>265772.32953850122</v>
      </c>
      <c r="K1664" s="263">
        <v>0</v>
      </c>
      <c r="L1664" s="354">
        <v>39.027494808321961</v>
      </c>
      <c r="M1664" s="101">
        <f>Table1[[#This Row],[Size of land (m2)]]*Table1[[#This Row],[Land Unit Rate ($/m2)]]</f>
        <v>0</v>
      </c>
      <c r="N1664" s="261">
        <v>2021</v>
      </c>
      <c r="O1664" s="219">
        <f>ROUND(IF(Table1[[#This Row],[Valuation Year]]=2016,(Table1[[#This Row],[Total Construction Cost ($)]]+Table1[[#This Row],[Land Value]])*('General Input Sheet'!$G$38/'General Input Sheet'!$G$43),Table1[[#This Row],[Total Construction Cost ($)]]+Table1[[#This Row],[Land Value]]),0)</f>
        <v>265772</v>
      </c>
      <c r="P1664" s="139" t="str" cm="1">
        <f t="array" ref="P1664">_xlfn.IFS(Table1[[#This Row],[Asset Class]]&lt;&gt;"Local","y",P$11=$E1664,"y",Table1[[#This Row],[Asset Class]]="Local","")</f>
        <v/>
      </c>
      <c r="Q1664" s="99" t="str" cm="1">
        <f t="array" ref="Q1664">_xlfn.IFS(Table1[[#This Row],[Asset Class]]&lt;&gt;"Local","y",Q$11=$E1664,"y",Table1[[#This Row],[Asset Class]]="Local","")</f>
        <v/>
      </c>
      <c r="R1664" s="99" t="str" cm="1">
        <f t="array" ref="R1664">_xlfn.IFS(Table1[[#This Row],[Asset Class]]&lt;&gt;"Local","y",R$11=$E1664,"y",Table1[[#This Row],[Asset Class]]="Local","")</f>
        <v>y</v>
      </c>
      <c r="S1664" s="358" t="str" cm="1">
        <f t="array" ref="S1664">_xlfn.IFS(Table1[[#This Row],[Asset Class]]&lt;&gt;"Local","y",S$11=$E1664,"y",Table1[[#This Row],[Asset Class]]="Local","")</f>
        <v/>
      </c>
      <c r="U1664" s="109" t="str">
        <f>IF(Table1[[#This Row],[Asset Class]]&lt;&gt;"Local",0.25,IF(P1664="y",1,""))</f>
        <v/>
      </c>
      <c r="V1664" s="435" t="str">
        <f>IF(Table1[[#This Row],[Asset Class]]&lt;&gt;"Local",0.25,IF(Q1664="y",1,""))</f>
        <v/>
      </c>
      <c r="W1664" s="435">
        <f>IF(Table1[[#This Row],[Asset Class]]&lt;&gt;"Local",0.25,IF(R1664="y",1,""))</f>
        <v>1</v>
      </c>
      <c r="X1664" s="435" t="str">
        <f>IF(Table1[[#This Row],[Asset Class]]&lt;&gt;"Local",0.25,IF(S1664="y",1,""))</f>
        <v/>
      </c>
      <c r="Y1664" s="109">
        <f t="shared" si="151"/>
        <v>1</v>
      </c>
      <c r="AA1664" s="274" t="str">
        <f t="shared" si="152"/>
        <v/>
      </c>
      <c r="AB1664" s="275" t="str">
        <f t="shared" si="153"/>
        <v/>
      </c>
      <c r="AC1664" s="275">
        <f t="shared" si="154"/>
        <v>265772</v>
      </c>
      <c r="AD1664" s="275" t="str">
        <f t="shared" si="155"/>
        <v/>
      </c>
      <c r="AE1664" s="276">
        <f t="shared" si="156"/>
        <v>265772</v>
      </c>
    </row>
    <row r="1665" spans="2:31">
      <c r="B1665" s="227" t="s">
        <v>2867</v>
      </c>
      <c r="C1665" s="228" t="s">
        <v>2868</v>
      </c>
      <c r="D1665" s="228" t="s">
        <v>110</v>
      </c>
      <c r="E1665" s="228" t="s">
        <v>101</v>
      </c>
      <c r="F1665" s="258" t="s">
        <v>102</v>
      </c>
      <c r="G1665" s="374">
        <v>0.5</v>
      </c>
      <c r="H1665" s="377">
        <v>1199.9794787303865</v>
      </c>
      <c r="I1665" s="382">
        <v>143.96305955739601</v>
      </c>
      <c r="J1665" s="349">
        <f>Table1[[#This Row],[Embellishment Area (m2)]]*Table1[[#This Row],[Construction Unit Rate ($/m)]]*Table1[[#This Row],[Embellishment Area Factor]]</f>
        <v>86376.35858205783</v>
      </c>
      <c r="K1665" s="263">
        <v>0</v>
      </c>
      <c r="L1665" s="354">
        <v>39.027494808321961</v>
      </c>
      <c r="M1665" s="101">
        <f>Table1[[#This Row],[Size of land (m2)]]*Table1[[#This Row],[Land Unit Rate ($/m2)]]</f>
        <v>0</v>
      </c>
      <c r="N1665" s="261">
        <v>2021</v>
      </c>
      <c r="O1665" s="219">
        <f>ROUND(IF(Table1[[#This Row],[Valuation Year]]=2016,(Table1[[#This Row],[Total Construction Cost ($)]]+Table1[[#This Row],[Land Value]])*('General Input Sheet'!$G$38/'General Input Sheet'!$G$43),Table1[[#This Row],[Total Construction Cost ($)]]+Table1[[#This Row],[Land Value]]),0)</f>
        <v>86376</v>
      </c>
      <c r="P1665" s="139" t="str" cm="1">
        <f t="array" ref="P1665">_xlfn.IFS(Table1[[#This Row],[Asset Class]]&lt;&gt;"Local","y",P$11=$E1665,"y",Table1[[#This Row],[Asset Class]]="Local","")</f>
        <v/>
      </c>
      <c r="Q1665" s="99" t="str" cm="1">
        <f t="array" ref="Q1665">_xlfn.IFS(Table1[[#This Row],[Asset Class]]&lt;&gt;"Local","y",Q$11=$E1665,"y",Table1[[#This Row],[Asset Class]]="Local","")</f>
        <v/>
      </c>
      <c r="R1665" s="99" t="str" cm="1">
        <f t="array" ref="R1665">_xlfn.IFS(Table1[[#This Row],[Asset Class]]&lt;&gt;"Local","y",R$11=$E1665,"y",Table1[[#This Row],[Asset Class]]="Local","")</f>
        <v>y</v>
      </c>
      <c r="S1665" s="358" t="str" cm="1">
        <f t="array" ref="S1665">_xlfn.IFS(Table1[[#This Row],[Asset Class]]&lt;&gt;"Local","y",S$11=$E1665,"y",Table1[[#This Row],[Asset Class]]="Local","")</f>
        <v/>
      </c>
      <c r="U1665" s="109" t="str">
        <f>IF(Table1[[#This Row],[Asset Class]]&lt;&gt;"Local",0.25,IF(P1665="y",1,""))</f>
        <v/>
      </c>
      <c r="V1665" s="435" t="str">
        <f>IF(Table1[[#This Row],[Asset Class]]&lt;&gt;"Local",0.25,IF(Q1665="y",1,""))</f>
        <v/>
      </c>
      <c r="W1665" s="435">
        <f>IF(Table1[[#This Row],[Asset Class]]&lt;&gt;"Local",0.25,IF(R1665="y",1,""))</f>
        <v>1</v>
      </c>
      <c r="X1665" s="435" t="str">
        <f>IF(Table1[[#This Row],[Asset Class]]&lt;&gt;"Local",0.25,IF(S1665="y",1,""))</f>
        <v/>
      </c>
      <c r="Y1665" s="109">
        <f t="shared" si="151"/>
        <v>1</v>
      </c>
      <c r="AA1665" s="274" t="str">
        <f t="shared" si="152"/>
        <v/>
      </c>
      <c r="AB1665" s="275" t="str">
        <f t="shared" si="153"/>
        <v/>
      </c>
      <c r="AC1665" s="275">
        <f t="shared" si="154"/>
        <v>86376</v>
      </c>
      <c r="AD1665" s="275" t="str">
        <f t="shared" si="155"/>
        <v/>
      </c>
      <c r="AE1665" s="276">
        <f t="shared" si="156"/>
        <v>86376</v>
      </c>
    </row>
    <row r="1666" spans="2:31">
      <c r="B1666" s="227" t="s">
        <v>2869</v>
      </c>
      <c r="C1666" s="228" t="s">
        <v>2870</v>
      </c>
      <c r="D1666" s="228" t="s">
        <v>110</v>
      </c>
      <c r="E1666" s="228" t="s">
        <v>106</v>
      </c>
      <c r="F1666" s="258" t="s">
        <v>102</v>
      </c>
      <c r="G1666" s="374">
        <v>0.5</v>
      </c>
      <c r="H1666" s="377">
        <v>4170.402941842729</v>
      </c>
      <c r="I1666" s="382">
        <v>111.62041035606889</v>
      </c>
      <c r="J1666" s="349">
        <f>Table1[[#This Row],[Embellishment Area (m2)]]*Table1[[#This Row],[Construction Unit Rate ($/m)]]*Table1[[#This Row],[Embellishment Area Factor]]</f>
        <v>232751.04385932116</v>
      </c>
      <c r="K1666" s="263">
        <v>0</v>
      </c>
      <c r="L1666" s="354">
        <v>66.125722619436161</v>
      </c>
      <c r="M1666" s="101">
        <f>Table1[[#This Row],[Size of land (m2)]]*Table1[[#This Row],[Land Unit Rate ($/m2)]]</f>
        <v>0</v>
      </c>
      <c r="N1666" s="261">
        <v>2021</v>
      </c>
      <c r="O1666" s="219">
        <f>ROUND(IF(Table1[[#This Row],[Valuation Year]]=2016,(Table1[[#This Row],[Total Construction Cost ($)]]+Table1[[#This Row],[Land Value]])*('General Input Sheet'!$G$38/'General Input Sheet'!$G$43),Table1[[#This Row],[Total Construction Cost ($)]]+Table1[[#This Row],[Land Value]]),0)</f>
        <v>232751</v>
      </c>
      <c r="P1666" s="139" t="str" cm="1">
        <f t="array" ref="P1666">_xlfn.IFS(Table1[[#This Row],[Asset Class]]&lt;&gt;"Local","y",P$11=$E1666,"y",Table1[[#This Row],[Asset Class]]="Local","")</f>
        <v>y</v>
      </c>
      <c r="Q1666" s="99" t="str" cm="1">
        <f t="array" ref="Q1666">_xlfn.IFS(Table1[[#This Row],[Asset Class]]&lt;&gt;"Local","y",Q$11=$E1666,"y",Table1[[#This Row],[Asset Class]]="Local","")</f>
        <v/>
      </c>
      <c r="R1666" s="99" t="str" cm="1">
        <f t="array" ref="R1666">_xlfn.IFS(Table1[[#This Row],[Asset Class]]&lt;&gt;"Local","y",R$11=$E1666,"y",Table1[[#This Row],[Asset Class]]="Local","")</f>
        <v/>
      </c>
      <c r="S1666" s="358" t="str" cm="1">
        <f t="array" ref="S1666">_xlfn.IFS(Table1[[#This Row],[Asset Class]]&lt;&gt;"Local","y",S$11=$E1666,"y",Table1[[#This Row],[Asset Class]]="Local","")</f>
        <v/>
      </c>
      <c r="U1666" s="109">
        <f>IF(Table1[[#This Row],[Asset Class]]&lt;&gt;"Local",0.25,IF(P1666="y",1,""))</f>
        <v>1</v>
      </c>
      <c r="V1666" s="435" t="str">
        <f>IF(Table1[[#This Row],[Asset Class]]&lt;&gt;"Local",0.25,IF(Q1666="y",1,""))</f>
        <v/>
      </c>
      <c r="W1666" s="435" t="str">
        <f>IF(Table1[[#This Row],[Asset Class]]&lt;&gt;"Local",0.25,IF(R1666="y",1,""))</f>
        <v/>
      </c>
      <c r="X1666" s="435" t="str">
        <f>IF(Table1[[#This Row],[Asset Class]]&lt;&gt;"Local",0.25,IF(S1666="y",1,""))</f>
        <v/>
      </c>
      <c r="Y1666" s="109">
        <f t="shared" si="151"/>
        <v>1</v>
      </c>
      <c r="AA1666" s="274">
        <f t="shared" si="152"/>
        <v>232751</v>
      </c>
      <c r="AB1666" s="275" t="str">
        <f t="shared" si="153"/>
        <v/>
      </c>
      <c r="AC1666" s="275" t="str">
        <f t="shared" si="154"/>
        <v/>
      </c>
      <c r="AD1666" s="275" t="str">
        <f t="shared" si="155"/>
        <v/>
      </c>
      <c r="AE1666" s="276">
        <f t="shared" si="156"/>
        <v>232751</v>
      </c>
    </row>
    <row r="1667" spans="2:31">
      <c r="B1667" s="227" t="s">
        <v>2871</v>
      </c>
      <c r="C1667" s="228" t="s">
        <v>2872</v>
      </c>
      <c r="D1667" s="228" t="s">
        <v>110</v>
      </c>
      <c r="E1667" s="228" t="s">
        <v>101</v>
      </c>
      <c r="F1667" s="258" t="s">
        <v>107</v>
      </c>
      <c r="G1667" s="374">
        <v>0.5</v>
      </c>
      <c r="H1667" s="377">
        <v>496.49902029906178</v>
      </c>
      <c r="I1667" s="382">
        <v>143.96305955739601</v>
      </c>
      <c r="J1667" s="349">
        <f>Table1[[#This Row],[Embellishment Area (m2)]]*Table1[[#This Row],[Construction Unit Rate ($/m)]]*Table1[[#This Row],[Embellishment Area Factor]]</f>
        <v>35738.759014751304</v>
      </c>
      <c r="K1667" s="263">
        <v>0</v>
      </c>
      <c r="L1667" s="354">
        <v>39.027494808321961</v>
      </c>
      <c r="M1667" s="101">
        <f>Table1[[#This Row],[Size of land (m2)]]*Table1[[#This Row],[Land Unit Rate ($/m2)]]</f>
        <v>0</v>
      </c>
      <c r="N1667" s="261">
        <v>2021</v>
      </c>
      <c r="O1667" s="219">
        <f>ROUND(IF(Table1[[#This Row],[Valuation Year]]=2016,(Table1[[#This Row],[Total Construction Cost ($)]]+Table1[[#This Row],[Land Value]])*('General Input Sheet'!$G$38/'General Input Sheet'!$G$43),Table1[[#This Row],[Total Construction Cost ($)]]+Table1[[#This Row],[Land Value]]),0)</f>
        <v>35739</v>
      </c>
      <c r="P1667" s="139" t="str" cm="1">
        <f t="array" ref="P1667">_xlfn.IFS(Table1[[#This Row],[Asset Class]]&lt;&gt;"Local","y",P$11=$E1667,"y",Table1[[#This Row],[Asset Class]]="Local","")</f>
        <v/>
      </c>
      <c r="Q1667" s="99" t="str" cm="1">
        <f t="array" ref="Q1667">_xlfn.IFS(Table1[[#This Row],[Asset Class]]&lt;&gt;"Local","y",Q$11=$E1667,"y",Table1[[#This Row],[Asset Class]]="Local","")</f>
        <v/>
      </c>
      <c r="R1667" s="99" t="str" cm="1">
        <f t="array" ref="R1667">_xlfn.IFS(Table1[[#This Row],[Asset Class]]&lt;&gt;"Local","y",R$11=$E1667,"y",Table1[[#This Row],[Asset Class]]="Local","")</f>
        <v>y</v>
      </c>
      <c r="S1667" s="358" t="str" cm="1">
        <f t="array" ref="S1667">_xlfn.IFS(Table1[[#This Row],[Asset Class]]&lt;&gt;"Local","y",S$11=$E1667,"y",Table1[[#This Row],[Asset Class]]="Local","")</f>
        <v/>
      </c>
      <c r="U1667" s="109" t="str">
        <f>IF(Table1[[#This Row],[Asset Class]]&lt;&gt;"Local",0.25,IF(P1667="y",1,""))</f>
        <v/>
      </c>
      <c r="V1667" s="435" t="str">
        <f>IF(Table1[[#This Row],[Asset Class]]&lt;&gt;"Local",0.25,IF(Q1667="y",1,""))</f>
        <v/>
      </c>
      <c r="W1667" s="435">
        <f>IF(Table1[[#This Row],[Asset Class]]&lt;&gt;"Local",0.25,IF(R1667="y",1,""))</f>
        <v>1</v>
      </c>
      <c r="X1667" s="435" t="str">
        <f>IF(Table1[[#This Row],[Asset Class]]&lt;&gt;"Local",0.25,IF(S1667="y",1,""))</f>
        <v/>
      </c>
      <c r="Y1667" s="109">
        <f t="shared" si="151"/>
        <v>1</v>
      </c>
      <c r="AA1667" s="274" t="str">
        <f t="shared" si="152"/>
        <v/>
      </c>
      <c r="AB1667" s="275" t="str">
        <f t="shared" si="153"/>
        <v/>
      </c>
      <c r="AC1667" s="275">
        <f t="shared" si="154"/>
        <v>35739</v>
      </c>
      <c r="AD1667" s="275" t="str">
        <f t="shared" si="155"/>
        <v/>
      </c>
      <c r="AE1667" s="276">
        <f t="shared" si="156"/>
        <v>35739</v>
      </c>
    </row>
    <row r="1668" spans="2:31">
      <c r="B1668" s="227" t="s">
        <v>2873</v>
      </c>
      <c r="C1668" s="228" t="s">
        <v>2874</v>
      </c>
      <c r="D1668" s="228" t="s">
        <v>110</v>
      </c>
      <c r="E1668" s="228" t="s">
        <v>113</v>
      </c>
      <c r="F1668" s="258" t="s">
        <v>107</v>
      </c>
      <c r="G1668" s="374">
        <v>0.5</v>
      </c>
      <c r="H1668" s="377">
        <v>6830.1212879610848</v>
      </c>
      <c r="I1668" s="382">
        <v>77.371645491830151</v>
      </c>
      <c r="J1668" s="349">
        <f>Table1[[#This Row],[Embellishment Area (m2)]]*Table1[[#This Row],[Construction Unit Rate ($/m)]]*Table1[[#This Row],[Embellishment Area Factor]]</f>
        <v>264228.86147916369</v>
      </c>
      <c r="K1668" s="263">
        <v>13660.24257592217</v>
      </c>
      <c r="L1668" s="354">
        <v>51.919695325664051</v>
      </c>
      <c r="M1668" s="101">
        <f>Table1[[#This Row],[Size of land (m2)]]*Table1[[#This Row],[Land Unit Rate ($/m2)]]</f>
        <v>709235.63261654333</v>
      </c>
      <c r="N1668" s="261">
        <v>2021</v>
      </c>
      <c r="O1668" s="219">
        <f>ROUND(IF(Table1[[#This Row],[Valuation Year]]=2016,(Table1[[#This Row],[Total Construction Cost ($)]]+Table1[[#This Row],[Land Value]])*('General Input Sheet'!$G$38/'General Input Sheet'!$G$43),Table1[[#This Row],[Total Construction Cost ($)]]+Table1[[#This Row],[Land Value]]),0)</f>
        <v>973464</v>
      </c>
      <c r="P1668" s="139" t="str" cm="1">
        <f t="array" ref="P1668">_xlfn.IFS(Table1[[#This Row],[Asset Class]]&lt;&gt;"Local","y",P$11=$E1668,"y",Table1[[#This Row],[Asset Class]]="Local","")</f>
        <v/>
      </c>
      <c r="Q1668" s="99" t="str" cm="1">
        <f t="array" ref="Q1668">_xlfn.IFS(Table1[[#This Row],[Asset Class]]&lt;&gt;"Local","y",Q$11=$E1668,"y",Table1[[#This Row],[Asset Class]]="Local","")</f>
        <v/>
      </c>
      <c r="R1668" s="99" t="str" cm="1">
        <f t="array" ref="R1668">_xlfn.IFS(Table1[[#This Row],[Asset Class]]&lt;&gt;"Local","y",R$11=$E1668,"y",Table1[[#This Row],[Asset Class]]="Local","")</f>
        <v/>
      </c>
      <c r="S1668" s="358" t="str" cm="1">
        <f t="array" ref="S1668">_xlfn.IFS(Table1[[#This Row],[Asset Class]]&lt;&gt;"Local","y",S$11=$E1668,"y",Table1[[#This Row],[Asset Class]]="Local","")</f>
        <v>y</v>
      </c>
      <c r="U1668" s="109" t="str">
        <f>IF(Table1[[#This Row],[Asset Class]]&lt;&gt;"Local",0.25,IF(P1668="y",1,""))</f>
        <v/>
      </c>
      <c r="V1668" s="435" t="str">
        <f>IF(Table1[[#This Row],[Asset Class]]&lt;&gt;"Local",0.25,IF(Q1668="y",1,""))</f>
        <v/>
      </c>
      <c r="W1668" s="435" t="str">
        <f>IF(Table1[[#This Row],[Asset Class]]&lt;&gt;"Local",0.25,IF(R1668="y",1,""))</f>
        <v/>
      </c>
      <c r="X1668" s="435">
        <f>IF(Table1[[#This Row],[Asset Class]]&lt;&gt;"Local",0.25,IF(S1668="y",1,""))</f>
        <v>1</v>
      </c>
      <c r="Y1668" s="109">
        <f t="shared" si="151"/>
        <v>1</v>
      </c>
      <c r="AA1668" s="274" t="str">
        <f t="shared" si="152"/>
        <v/>
      </c>
      <c r="AB1668" s="275" t="str">
        <f t="shared" si="153"/>
        <v/>
      </c>
      <c r="AC1668" s="275" t="str">
        <f t="shared" si="154"/>
        <v/>
      </c>
      <c r="AD1668" s="275">
        <f t="shared" si="155"/>
        <v>973464</v>
      </c>
      <c r="AE1668" s="276">
        <f t="shared" si="156"/>
        <v>973464</v>
      </c>
    </row>
    <row r="1669" spans="2:31">
      <c r="B1669" s="227" t="s">
        <v>2875</v>
      </c>
      <c r="C1669" s="228" t="s">
        <v>2876</v>
      </c>
      <c r="D1669" s="228" t="s">
        <v>110</v>
      </c>
      <c r="E1669" s="228" t="s">
        <v>113</v>
      </c>
      <c r="F1669" s="258" t="s">
        <v>102</v>
      </c>
      <c r="G1669" s="374">
        <v>0.5</v>
      </c>
      <c r="H1669" s="377">
        <v>8546.2304632188007</v>
      </c>
      <c r="I1669" s="382">
        <v>77.371645491830151</v>
      </c>
      <c r="J1669" s="349">
        <f>Table1[[#This Row],[Embellishment Area (m2)]]*Table1[[#This Row],[Construction Unit Rate ($/m)]]*Table1[[#This Row],[Embellishment Area Factor]]</f>
        <v>330617.95684582222</v>
      </c>
      <c r="K1669" s="263">
        <v>0</v>
      </c>
      <c r="L1669" s="354">
        <v>51.919695325664051</v>
      </c>
      <c r="M1669" s="101">
        <f>Table1[[#This Row],[Size of land (m2)]]*Table1[[#This Row],[Land Unit Rate ($/m2)]]</f>
        <v>0</v>
      </c>
      <c r="N1669" s="261">
        <v>2021</v>
      </c>
      <c r="O1669" s="219">
        <f>ROUND(IF(Table1[[#This Row],[Valuation Year]]=2016,(Table1[[#This Row],[Total Construction Cost ($)]]+Table1[[#This Row],[Land Value]])*('General Input Sheet'!$G$38/'General Input Sheet'!$G$43),Table1[[#This Row],[Total Construction Cost ($)]]+Table1[[#This Row],[Land Value]]),0)</f>
        <v>330618</v>
      </c>
      <c r="P1669" s="139" t="str" cm="1">
        <f t="array" ref="P1669">_xlfn.IFS(Table1[[#This Row],[Asset Class]]&lt;&gt;"Local","y",P$11=$E1669,"y",Table1[[#This Row],[Asset Class]]="Local","")</f>
        <v/>
      </c>
      <c r="Q1669" s="99" t="str" cm="1">
        <f t="array" ref="Q1669">_xlfn.IFS(Table1[[#This Row],[Asset Class]]&lt;&gt;"Local","y",Q$11=$E1669,"y",Table1[[#This Row],[Asset Class]]="Local","")</f>
        <v/>
      </c>
      <c r="R1669" s="99" t="str" cm="1">
        <f t="array" ref="R1669">_xlfn.IFS(Table1[[#This Row],[Asset Class]]&lt;&gt;"Local","y",R$11=$E1669,"y",Table1[[#This Row],[Asset Class]]="Local","")</f>
        <v/>
      </c>
      <c r="S1669" s="358" t="str" cm="1">
        <f t="array" ref="S1669">_xlfn.IFS(Table1[[#This Row],[Asset Class]]&lt;&gt;"Local","y",S$11=$E1669,"y",Table1[[#This Row],[Asset Class]]="Local","")</f>
        <v>y</v>
      </c>
      <c r="U1669" s="109" t="str">
        <f>IF(Table1[[#This Row],[Asset Class]]&lt;&gt;"Local",0.25,IF(P1669="y",1,""))</f>
        <v/>
      </c>
      <c r="V1669" s="435" t="str">
        <f>IF(Table1[[#This Row],[Asset Class]]&lt;&gt;"Local",0.25,IF(Q1669="y",1,""))</f>
        <v/>
      </c>
      <c r="W1669" s="435" t="str">
        <f>IF(Table1[[#This Row],[Asset Class]]&lt;&gt;"Local",0.25,IF(R1669="y",1,""))</f>
        <v/>
      </c>
      <c r="X1669" s="435">
        <f>IF(Table1[[#This Row],[Asset Class]]&lt;&gt;"Local",0.25,IF(S1669="y",1,""))</f>
        <v>1</v>
      </c>
      <c r="Y1669" s="109">
        <f t="shared" si="151"/>
        <v>1</v>
      </c>
      <c r="AA1669" s="274" t="str">
        <f t="shared" si="152"/>
        <v/>
      </c>
      <c r="AB1669" s="275" t="str">
        <f t="shared" si="153"/>
        <v/>
      </c>
      <c r="AC1669" s="275" t="str">
        <f t="shared" si="154"/>
        <v/>
      </c>
      <c r="AD1669" s="275">
        <f t="shared" si="155"/>
        <v>330618</v>
      </c>
      <c r="AE1669" s="276">
        <f t="shared" si="156"/>
        <v>330618</v>
      </c>
    </row>
    <row r="1670" spans="2:31">
      <c r="B1670" s="227" t="s">
        <v>2875</v>
      </c>
      <c r="C1670" s="228" t="s">
        <v>2877</v>
      </c>
      <c r="D1670" s="228" t="s">
        <v>110</v>
      </c>
      <c r="E1670" s="228" t="s">
        <v>113</v>
      </c>
      <c r="F1670" s="258" t="s">
        <v>107</v>
      </c>
      <c r="G1670" s="374">
        <v>0.5</v>
      </c>
      <c r="H1670" s="377">
        <v>32331.338691394809</v>
      </c>
      <c r="I1670" s="382">
        <v>77.371645491830151</v>
      </c>
      <c r="J1670" s="349">
        <f>Table1[[#This Row],[Embellishment Area (m2)]]*Table1[[#This Row],[Construction Unit Rate ($/m)]]*Table1[[#This Row],[Embellishment Area Factor]]</f>
        <v>1250764.4377534455</v>
      </c>
      <c r="K1670" s="263">
        <v>0</v>
      </c>
      <c r="L1670" s="354">
        <v>51.919695325664051</v>
      </c>
      <c r="M1670" s="101">
        <f>Table1[[#This Row],[Size of land (m2)]]*Table1[[#This Row],[Land Unit Rate ($/m2)]]</f>
        <v>0</v>
      </c>
      <c r="N1670" s="261">
        <v>2021</v>
      </c>
      <c r="O1670" s="219">
        <f>ROUND(IF(Table1[[#This Row],[Valuation Year]]=2016,(Table1[[#This Row],[Total Construction Cost ($)]]+Table1[[#This Row],[Land Value]])*('General Input Sheet'!$G$38/'General Input Sheet'!$G$43),Table1[[#This Row],[Total Construction Cost ($)]]+Table1[[#This Row],[Land Value]]),0)</f>
        <v>1250764</v>
      </c>
      <c r="P1670" s="139" t="str" cm="1">
        <f t="array" ref="P1670">_xlfn.IFS(Table1[[#This Row],[Asset Class]]&lt;&gt;"Local","y",P$11=$E1670,"y",Table1[[#This Row],[Asset Class]]="Local","")</f>
        <v/>
      </c>
      <c r="Q1670" s="99" t="str" cm="1">
        <f t="array" ref="Q1670">_xlfn.IFS(Table1[[#This Row],[Asset Class]]&lt;&gt;"Local","y",Q$11=$E1670,"y",Table1[[#This Row],[Asset Class]]="Local","")</f>
        <v/>
      </c>
      <c r="R1670" s="99" t="str" cm="1">
        <f t="array" ref="R1670">_xlfn.IFS(Table1[[#This Row],[Asset Class]]&lt;&gt;"Local","y",R$11=$E1670,"y",Table1[[#This Row],[Asset Class]]="Local","")</f>
        <v/>
      </c>
      <c r="S1670" s="358" t="str" cm="1">
        <f t="array" ref="S1670">_xlfn.IFS(Table1[[#This Row],[Asset Class]]&lt;&gt;"Local","y",S$11=$E1670,"y",Table1[[#This Row],[Asset Class]]="Local","")</f>
        <v>y</v>
      </c>
      <c r="U1670" s="109" t="str">
        <f>IF(Table1[[#This Row],[Asset Class]]&lt;&gt;"Local",0.25,IF(P1670="y",1,""))</f>
        <v/>
      </c>
      <c r="V1670" s="435" t="str">
        <f>IF(Table1[[#This Row],[Asset Class]]&lt;&gt;"Local",0.25,IF(Q1670="y",1,""))</f>
        <v/>
      </c>
      <c r="W1670" s="435" t="str">
        <f>IF(Table1[[#This Row],[Asset Class]]&lt;&gt;"Local",0.25,IF(R1670="y",1,""))</f>
        <v/>
      </c>
      <c r="X1670" s="435">
        <f>IF(Table1[[#This Row],[Asset Class]]&lt;&gt;"Local",0.25,IF(S1670="y",1,""))</f>
        <v>1</v>
      </c>
      <c r="Y1670" s="109">
        <f t="shared" si="151"/>
        <v>1</v>
      </c>
      <c r="AA1670" s="274" t="str">
        <f t="shared" si="152"/>
        <v/>
      </c>
      <c r="AB1670" s="275" t="str">
        <f t="shared" si="153"/>
        <v/>
      </c>
      <c r="AC1670" s="275" t="str">
        <f t="shared" si="154"/>
        <v/>
      </c>
      <c r="AD1670" s="275">
        <f t="shared" si="155"/>
        <v>1250764</v>
      </c>
      <c r="AE1670" s="276">
        <f t="shared" si="156"/>
        <v>1250764</v>
      </c>
    </row>
    <row r="1671" spans="2:31">
      <c r="B1671" s="227" t="s">
        <v>2878</v>
      </c>
      <c r="C1671" s="228" t="s">
        <v>2879</v>
      </c>
      <c r="D1671" s="228" t="s">
        <v>110</v>
      </c>
      <c r="E1671" s="228" t="s">
        <v>101</v>
      </c>
      <c r="F1671" s="258" t="s">
        <v>102</v>
      </c>
      <c r="G1671" s="374">
        <v>0.5</v>
      </c>
      <c r="H1671" s="377">
        <v>4492.4983214757613</v>
      </c>
      <c r="I1671" s="382">
        <v>143.96305955739601</v>
      </c>
      <c r="J1671" s="349">
        <f>Table1[[#This Row],[Embellishment Area (m2)]]*Table1[[#This Row],[Construction Unit Rate ($/m)]]*Table1[[#This Row],[Embellishment Area Factor]]</f>
        <v>323376.90170805831</v>
      </c>
      <c r="K1671" s="263">
        <v>8984.9966429515225</v>
      </c>
      <c r="L1671" s="354">
        <v>39.027494808321961</v>
      </c>
      <c r="M1671" s="101">
        <f>Table1[[#This Row],[Size of land (m2)]]*Table1[[#This Row],[Land Unit Rate ($/m2)]]</f>
        <v>350661.90983558079</v>
      </c>
      <c r="N1671" s="261">
        <v>2021</v>
      </c>
      <c r="O1671" s="219">
        <f>ROUND(IF(Table1[[#This Row],[Valuation Year]]=2016,(Table1[[#This Row],[Total Construction Cost ($)]]+Table1[[#This Row],[Land Value]])*('General Input Sheet'!$G$38/'General Input Sheet'!$G$43),Table1[[#This Row],[Total Construction Cost ($)]]+Table1[[#This Row],[Land Value]]),0)</f>
        <v>674039</v>
      </c>
      <c r="P1671" s="139" t="str" cm="1">
        <f t="array" ref="P1671">_xlfn.IFS(Table1[[#This Row],[Asset Class]]&lt;&gt;"Local","y",P$11=$E1671,"y",Table1[[#This Row],[Asset Class]]="Local","")</f>
        <v/>
      </c>
      <c r="Q1671" s="99" t="str" cm="1">
        <f t="array" ref="Q1671">_xlfn.IFS(Table1[[#This Row],[Asset Class]]&lt;&gt;"Local","y",Q$11=$E1671,"y",Table1[[#This Row],[Asset Class]]="Local","")</f>
        <v/>
      </c>
      <c r="R1671" s="99" t="str" cm="1">
        <f t="array" ref="R1671">_xlfn.IFS(Table1[[#This Row],[Asset Class]]&lt;&gt;"Local","y",R$11=$E1671,"y",Table1[[#This Row],[Asset Class]]="Local","")</f>
        <v>y</v>
      </c>
      <c r="S1671" s="358" t="str" cm="1">
        <f t="array" ref="S1671">_xlfn.IFS(Table1[[#This Row],[Asset Class]]&lt;&gt;"Local","y",S$11=$E1671,"y",Table1[[#This Row],[Asset Class]]="Local","")</f>
        <v/>
      </c>
      <c r="U1671" s="109" t="str">
        <f>IF(Table1[[#This Row],[Asset Class]]&lt;&gt;"Local",0.25,IF(P1671="y",1,""))</f>
        <v/>
      </c>
      <c r="V1671" s="435" t="str">
        <f>IF(Table1[[#This Row],[Asset Class]]&lt;&gt;"Local",0.25,IF(Q1671="y",1,""))</f>
        <v/>
      </c>
      <c r="W1671" s="435">
        <f>IF(Table1[[#This Row],[Asset Class]]&lt;&gt;"Local",0.25,IF(R1671="y",1,""))</f>
        <v>1</v>
      </c>
      <c r="X1671" s="435" t="str">
        <f>IF(Table1[[#This Row],[Asset Class]]&lt;&gt;"Local",0.25,IF(S1671="y",1,""))</f>
        <v/>
      </c>
      <c r="Y1671" s="109">
        <f t="shared" si="151"/>
        <v>1</v>
      </c>
      <c r="AA1671" s="274" t="str">
        <f t="shared" si="152"/>
        <v/>
      </c>
      <c r="AB1671" s="275" t="str">
        <f t="shared" si="153"/>
        <v/>
      </c>
      <c r="AC1671" s="275">
        <f t="shared" si="154"/>
        <v>674039</v>
      </c>
      <c r="AD1671" s="275" t="str">
        <f t="shared" si="155"/>
        <v/>
      </c>
      <c r="AE1671" s="276">
        <f t="shared" si="156"/>
        <v>674039</v>
      </c>
    </row>
    <row r="1672" spans="2:31">
      <c r="B1672" s="227" t="s">
        <v>2880</v>
      </c>
      <c r="C1672" s="228" t="s">
        <v>2881</v>
      </c>
      <c r="D1672" s="228" t="s">
        <v>110</v>
      </c>
      <c r="E1672" s="228" t="s">
        <v>101</v>
      </c>
      <c r="F1672" s="258" t="s">
        <v>102</v>
      </c>
      <c r="G1672" s="374">
        <v>0.5</v>
      </c>
      <c r="H1672" s="377">
        <v>2422.7217926852759</v>
      </c>
      <c r="I1672" s="382">
        <v>143.96305955739601</v>
      </c>
      <c r="J1672" s="349">
        <f>Table1[[#This Row],[Embellishment Area (m2)]]*Table1[[#This Row],[Construction Unit Rate ($/m)]]*Table1[[#This Row],[Embellishment Area Factor]]</f>
        <v>174391.2208656758</v>
      </c>
      <c r="K1672" s="263">
        <v>0</v>
      </c>
      <c r="L1672" s="354">
        <v>39.027494808321961</v>
      </c>
      <c r="M1672" s="101">
        <f>Table1[[#This Row],[Size of land (m2)]]*Table1[[#This Row],[Land Unit Rate ($/m2)]]</f>
        <v>0</v>
      </c>
      <c r="N1672" s="261">
        <v>2021</v>
      </c>
      <c r="O1672" s="219">
        <f>ROUND(IF(Table1[[#This Row],[Valuation Year]]=2016,(Table1[[#This Row],[Total Construction Cost ($)]]+Table1[[#This Row],[Land Value]])*('General Input Sheet'!$G$38/'General Input Sheet'!$G$43),Table1[[#This Row],[Total Construction Cost ($)]]+Table1[[#This Row],[Land Value]]),0)</f>
        <v>174391</v>
      </c>
      <c r="P1672" s="139" t="str" cm="1">
        <f t="array" ref="P1672">_xlfn.IFS(Table1[[#This Row],[Asset Class]]&lt;&gt;"Local","y",P$11=$E1672,"y",Table1[[#This Row],[Asset Class]]="Local","")</f>
        <v/>
      </c>
      <c r="Q1672" s="99" t="str" cm="1">
        <f t="array" ref="Q1672">_xlfn.IFS(Table1[[#This Row],[Asset Class]]&lt;&gt;"Local","y",Q$11=$E1672,"y",Table1[[#This Row],[Asset Class]]="Local","")</f>
        <v/>
      </c>
      <c r="R1672" s="99" t="str" cm="1">
        <f t="array" ref="R1672">_xlfn.IFS(Table1[[#This Row],[Asset Class]]&lt;&gt;"Local","y",R$11=$E1672,"y",Table1[[#This Row],[Asset Class]]="Local","")</f>
        <v>y</v>
      </c>
      <c r="S1672" s="358" t="str" cm="1">
        <f t="array" ref="S1672">_xlfn.IFS(Table1[[#This Row],[Asset Class]]&lt;&gt;"Local","y",S$11=$E1672,"y",Table1[[#This Row],[Asset Class]]="Local","")</f>
        <v/>
      </c>
      <c r="U1672" s="109" t="str">
        <f>IF(Table1[[#This Row],[Asset Class]]&lt;&gt;"Local",0.25,IF(P1672="y",1,""))</f>
        <v/>
      </c>
      <c r="V1672" s="435" t="str">
        <f>IF(Table1[[#This Row],[Asset Class]]&lt;&gt;"Local",0.25,IF(Q1672="y",1,""))</f>
        <v/>
      </c>
      <c r="W1672" s="435">
        <f>IF(Table1[[#This Row],[Asset Class]]&lt;&gt;"Local",0.25,IF(R1672="y",1,""))</f>
        <v>1</v>
      </c>
      <c r="X1672" s="435" t="str">
        <f>IF(Table1[[#This Row],[Asset Class]]&lt;&gt;"Local",0.25,IF(S1672="y",1,""))</f>
        <v/>
      </c>
      <c r="Y1672" s="109">
        <f t="shared" si="151"/>
        <v>1</v>
      </c>
      <c r="AA1672" s="274" t="str">
        <f t="shared" si="152"/>
        <v/>
      </c>
      <c r="AB1672" s="275" t="str">
        <f t="shared" si="153"/>
        <v/>
      </c>
      <c r="AC1672" s="275">
        <f t="shared" si="154"/>
        <v>174391</v>
      </c>
      <c r="AD1672" s="275" t="str">
        <f t="shared" si="155"/>
        <v/>
      </c>
      <c r="AE1672" s="276">
        <f t="shared" si="156"/>
        <v>174391</v>
      </c>
    </row>
    <row r="1673" spans="2:31">
      <c r="B1673" s="227" t="s">
        <v>2882</v>
      </c>
      <c r="C1673" s="228" t="s">
        <v>2883</v>
      </c>
      <c r="D1673" s="228" t="s">
        <v>110</v>
      </c>
      <c r="E1673" s="228" t="s">
        <v>106</v>
      </c>
      <c r="F1673" s="258" t="s">
        <v>107</v>
      </c>
      <c r="G1673" s="374">
        <v>0.5</v>
      </c>
      <c r="H1673" s="377">
        <v>26448.769774084059</v>
      </c>
      <c r="I1673" s="382">
        <v>111.62041035606889</v>
      </c>
      <c r="J1673" s="349">
        <f>Table1[[#This Row],[Embellishment Area (m2)]]*Table1[[#This Row],[Construction Unit Rate ($/m)]]*Table1[[#This Row],[Embellishment Area Factor]]</f>
        <v>1476111.267798227</v>
      </c>
      <c r="K1673" s="263">
        <v>0</v>
      </c>
      <c r="L1673" s="354">
        <v>66.125722619436161</v>
      </c>
      <c r="M1673" s="101">
        <f>Table1[[#This Row],[Size of land (m2)]]*Table1[[#This Row],[Land Unit Rate ($/m2)]]</f>
        <v>0</v>
      </c>
      <c r="N1673" s="261">
        <v>2021</v>
      </c>
      <c r="O1673" s="219">
        <f>ROUND(IF(Table1[[#This Row],[Valuation Year]]=2016,(Table1[[#This Row],[Total Construction Cost ($)]]+Table1[[#This Row],[Land Value]])*('General Input Sheet'!$G$38/'General Input Sheet'!$G$43),Table1[[#This Row],[Total Construction Cost ($)]]+Table1[[#This Row],[Land Value]]),0)</f>
        <v>1476111</v>
      </c>
      <c r="P1673" s="139" t="str" cm="1">
        <f t="array" ref="P1673">_xlfn.IFS(Table1[[#This Row],[Asset Class]]&lt;&gt;"Local","y",P$11=$E1673,"y",Table1[[#This Row],[Asset Class]]="Local","")</f>
        <v>y</v>
      </c>
      <c r="Q1673" s="99" t="str" cm="1">
        <f t="array" ref="Q1673">_xlfn.IFS(Table1[[#This Row],[Asset Class]]&lt;&gt;"Local","y",Q$11=$E1673,"y",Table1[[#This Row],[Asset Class]]="Local","")</f>
        <v/>
      </c>
      <c r="R1673" s="99" t="str" cm="1">
        <f t="array" ref="R1673">_xlfn.IFS(Table1[[#This Row],[Asset Class]]&lt;&gt;"Local","y",R$11=$E1673,"y",Table1[[#This Row],[Asset Class]]="Local","")</f>
        <v/>
      </c>
      <c r="S1673" s="358" t="str" cm="1">
        <f t="array" ref="S1673">_xlfn.IFS(Table1[[#This Row],[Asset Class]]&lt;&gt;"Local","y",S$11=$E1673,"y",Table1[[#This Row],[Asset Class]]="Local","")</f>
        <v/>
      </c>
      <c r="U1673" s="109">
        <f>IF(Table1[[#This Row],[Asset Class]]&lt;&gt;"Local",0.25,IF(P1673="y",1,""))</f>
        <v>1</v>
      </c>
      <c r="V1673" s="435" t="str">
        <f>IF(Table1[[#This Row],[Asset Class]]&lt;&gt;"Local",0.25,IF(Q1673="y",1,""))</f>
        <v/>
      </c>
      <c r="W1673" s="435" t="str">
        <f>IF(Table1[[#This Row],[Asset Class]]&lt;&gt;"Local",0.25,IF(R1673="y",1,""))</f>
        <v/>
      </c>
      <c r="X1673" s="435" t="str">
        <f>IF(Table1[[#This Row],[Asset Class]]&lt;&gt;"Local",0.25,IF(S1673="y",1,""))</f>
        <v/>
      </c>
      <c r="Y1673" s="109">
        <f t="shared" si="151"/>
        <v>1</v>
      </c>
      <c r="AA1673" s="274">
        <f t="shared" si="152"/>
        <v>1476111</v>
      </c>
      <c r="AB1673" s="275" t="str">
        <f t="shared" si="153"/>
        <v/>
      </c>
      <c r="AC1673" s="275" t="str">
        <f t="shared" si="154"/>
        <v/>
      </c>
      <c r="AD1673" s="275" t="str">
        <f t="shared" si="155"/>
        <v/>
      </c>
      <c r="AE1673" s="276">
        <f t="shared" si="156"/>
        <v>1476111</v>
      </c>
    </row>
    <row r="1674" spans="2:31">
      <c r="B1674" s="227" t="s">
        <v>2882</v>
      </c>
      <c r="C1674" s="228" t="s">
        <v>2884</v>
      </c>
      <c r="D1674" s="228" t="s">
        <v>110</v>
      </c>
      <c r="E1674" s="228" t="s">
        <v>106</v>
      </c>
      <c r="F1674" s="258" t="s">
        <v>102</v>
      </c>
      <c r="G1674" s="374">
        <v>0.5</v>
      </c>
      <c r="H1674" s="377">
        <v>2058.0686157961968</v>
      </c>
      <c r="I1674" s="382">
        <v>111.62041035606889</v>
      </c>
      <c r="J1674" s="349">
        <f>Table1[[#This Row],[Embellishment Area (m2)]]*Table1[[#This Row],[Construction Unit Rate ($/m)]]*Table1[[#This Row],[Embellishment Area Factor]]</f>
        <v>114861.23171805909</v>
      </c>
      <c r="K1674" s="263">
        <v>0</v>
      </c>
      <c r="L1674" s="354">
        <v>66.125722619436161</v>
      </c>
      <c r="M1674" s="101">
        <f>Table1[[#This Row],[Size of land (m2)]]*Table1[[#This Row],[Land Unit Rate ($/m2)]]</f>
        <v>0</v>
      </c>
      <c r="N1674" s="261">
        <v>2021</v>
      </c>
      <c r="O1674" s="219">
        <f>ROUND(IF(Table1[[#This Row],[Valuation Year]]=2016,(Table1[[#This Row],[Total Construction Cost ($)]]+Table1[[#This Row],[Land Value]])*('General Input Sheet'!$G$38/'General Input Sheet'!$G$43),Table1[[#This Row],[Total Construction Cost ($)]]+Table1[[#This Row],[Land Value]]),0)</f>
        <v>114861</v>
      </c>
      <c r="P1674" s="139" t="str" cm="1">
        <f t="array" ref="P1674">_xlfn.IFS(Table1[[#This Row],[Asset Class]]&lt;&gt;"Local","y",P$11=$E1674,"y",Table1[[#This Row],[Asset Class]]="Local","")</f>
        <v>y</v>
      </c>
      <c r="Q1674" s="99" t="str" cm="1">
        <f t="array" ref="Q1674">_xlfn.IFS(Table1[[#This Row],[Asset Class]]&lt;&gt;"Local","y",Q$11=$E1674,"y",Table1[[#This Row],[Asset Class]]="Local","")</f>
        <v/>
      </c>
      <c r="R1674" s="99" t="str" cm="1">
        <f t="array" ref="R1674">_xlfn.IFS(Table1[[#This Row],[Asset Class]]&lt;&gt;"Local","y",R$11=$E1674,"y",Table1[[#This Row],[Asset Class]]="Local","")</f>
        <v/>
      </c>
      <c r="S1674" s="358" t="str" cm="1">
        <f t="array" ref="S1674">_xlfn.IFS(Table1[[#This Row],[Asset Class]]&lt;&gt;"Local","y",S$11=$E1674,"y",Table1[[#This Row],[Asset Class]]="Local","")</f>
        <v/>
      </c>
      <c r="U1674" s="109">
        <f>IF(Table1[[#This Row],[Asset Class]]&lt;&gt;"Local",0.25,IF(P1674="y",1,""))</f>
        <v>1</v>
      </c>
      <c r="V1674" s="435" t="str">
        <f>IF(Table1[[#This Row],[Asset Class]]&lt;&gt;"Local",0.25,IF(Q1674="y",1,""))</f>
        <v/>
      </c>
      <c r="W1674" s="435" t="str">
        <f>IF(Table1[[#This Row],[Asset Class]]&lt;&gt;"Local",0.25,IF(R1674="y",1,""))</f>
        <v/>
      </c>
      <c r="X1674" s="435" t="str">
        <f>IF(Table1[[#This Row],[Asset Class]]&lt;&gt;"Local",0.25,IF(S1674="y",1,""))</f>
        <v/>
      </c>
      <c r="Y1674" s="109">
        <f t="shared" si="151"/>
        <v>1</v>
      </c>
      <c r="AA1674" s="274">
        <f t="shared" si="152"/>
        <v>114861</v>
      </c>
      <c r="AB1674" s="275" t="str">
        <f t="shared" si="153"/>
        <v/>
      </c>
      <c r="AC1674" s="275" t="str">
        <f t="shared" si="154"/>
        <v/>
      </c>
      <c r="AD1674" s="275" t="str">
        <f t="shared" si="155"/>
        <v/>
      </c>
      <c r="AE1674" s="276">
        <f t="shared" si="156"/>
        <v>114861</v>
      </c>
    </row>
    <row r="1675" spans="2:31">
      <c r="B1675" s="227" t="s">
        <v>2885</v>
      </c>
      <c r="C1675" s="228" t="s">
        <v>2886</v>
      </c>
      <c r="D1675" s="228" t="s">
        <v>110</v>
      </c>
      <c r="E1675" s="228" t="s">
        <v>106</v>
      </c>
      <c r="F1675" s="258" t="s">
        <v>102</v>
      </c>
      <c r="G1675" s="374">
        <v>0.5</v>
      </c>
      <c r="H1675" s="377">
        <v>1286.662517938747</v>
      </c>
      <c r="I1675" s="382">
        <v>111.62041035606889</v>
      </c>
      <c r="J1675" s="349">
        <f>Table1[[#This Row],[Embellishment Area (m2)]]*Table1[[#This Row],[Construction Unit Rate ($/m)]]*Table1[[#This Row],[Embellishment Area Factor]]</f>
        <v>71808.8991210479</v>
      </c>
      <c r="K1675" s="263">
        <v>0</v>
      </c>
      <c r="L1675" s="354">
        <v>66.125722619436161</v>
      </c>
      <c r="M1675" s="101">
        <f>Table1[[#This Row],[Size of land (m2)]]*Table1[[#This Row],[Land Unit Rate ($/m2)]]</f>
        <v>0</v>
      </c>
      <c r="N1675" s="261">
        <v>2021</v>
      </c>
      <c r="O1675" s="219">
        <f>ROUND(IF(Table1[[#This Row],[Valuation Year]]=2016,(Table1[[#This Row],[Total Construction Cost ($)]]+Table1[[#This Row],[Land Value]])*('General Input Sheet'!$G$38/'General Input Sheet'!$G$43),Table1[[#This Row],[Total Construction Cost ($)]]+Table1[[#This Row],[Land Value]]),0)</f>
        <v>71809</v>
      </c>
      <c r="P1675" s="139" t="str" cm="1">
        <f t="array" ref="P1675">_xlfn.IFS(Table1[[#This Row],[Asset Class]]&lt;&gt;"Local","y",P$11=$E1675,"y",Table1[[#This Row],[Asset Class]]="Local","")</f>
        <v>y</v>
      </c>
      <c r="Q1675" s="99" t="str" cm="1">
        <f t="array" ref="Q1675">_xlfn.IFS(Table1[[#This Row],[Asset Class]]&lt;&gt;"Local","y",Q$11=$E1675,"y",Table1[[#This Row],[Asset Class]]="Local","")</f>
        <v/>
      </c>
      <c r="R1675" s="99" t="str" cm="1">
        <f t="array" ref="R1675">_xlfn.IFS(Table1[[#This Row],[Asset Class]]&lt;&gt;"Local","y",R$11=$E1675,"y",Table1[[#This Row],[Asset Class]]="Local","")</f>
        <v/>
      </c>
      <c r="S1675" s="358" t="str" cm="1">
        <f t="array" ref="S1675">_xlfn.IFS(Table1[[#This Row],[Asset Class]]&lt;&gt;"Local","y",S$11=$E1675,"y",Table1[[#This Row],[Asset Class]]="Local","")</f>
        <v/>
      </c>
      <c r="U1675" s="109">
        <f>IF(Table1[[#This Row],[Asset Class]]&lt;&gt;"Local",0.25,IF(P1675="y",1,""))</f>
        <v>1</v>
      </c>
      <c r="V1675" s="435" t="str">
        <f>IF(Table1[[#This Row],[Asset Class]]&lt;&gt;"Local",0.25,IF(Q1675="y",1,""))</f>
        <v/>
      </c>
      <c r="W1675" s="435" t="str">
        <f>IF(Table1[[#This Row],[Asset Class]]&lt;&gt;"Local",0.25,IF(R1675="y",1,""))</f>
        <v/>
      </c>
      <c r="X1675" s="435" t="str">
        <f>IF(Table1[[#This Row],[Asset Class]]&lt;&gt;"Local",0.25,IF(S1675="y",1,""))</f>
        <v/>
      </c>
      <c r="Y1675" s="109">
        <f t="shared" si="151"/>
        <v>1</v>
      </c>
      <c r="AA1675" s="274">
        <f t="shared" si="152"/>
        <v>71809</v>
      </c>
      <c r="AB1675" s="275" t="str">
        <f t="shared" si="153"/>
        <v/>
      </c>
      <c r="AC1675" s="275" t="str">
        <f t="shared" si="154"/>
        <v/>
      </c>
      <c r="AD1675" s="275" t="str">
        <f t="shared" si="155"/>
        <v/>
      </c>
      <c r="AE1675" s="276">
        <f t="shared" si="156"/>
        <v>71809</v>
      </c>
    </row>
    <row r="1676" spans="2:31">
      <c r="B1676" s="227" t="s">
        <v>2887</v>
      </c>
      <c r="C1676" s="228" t="s">
        <v>2888</v>
      </c>
      <c r="D1676" s="228" t="s">
        <v>105</v>
      </c>
      <c r="E1676" s="228" t="s">
        <v>142</v>
      </c>
      <c r="F1676" s="258" t="s">
        <v>107</v>
      </c>
      <c r="G1676" s="374">
        <v>0.5</v>
      </c>
      <c r="H1676" s="377">
        <v>13055.251272275545</v>
      </c>
      <c r="I1676" s="382">
        <v>406.79298511948269</v>
      </c>
      <c r="J1676" s="349">
        <f>Table1[[#This Row],[Embellishment Area (m2)]]*Table1[[#This Row],[Construction Unit Rate ($/m)]]*Table1[[#This Row],[Embellishment Area Factor]]</f>
        <v>2655392.3182669468</v>
      </c>
      <c r="K1676" s="263">
        <v>26110.502544551091</v>
      </c>
      <c r="L1676" s="354">
        <v>77.249060510664719</v>
      </c>
      <c r="M1676" s="101">
        <f>Table1[[#This Row],[Size of land (m2)]]*Table1[[#This Row],[Land Unit Rate ($/m2)]]</f>
        <v>2017011.7910278924</v>
      </c>
      <c r="N1676" s="261">
        <v>2021</v>
      </c>
      <c r="O1676" s="219">
        <f>ROUND(IF(Table1[[#This Row],[Valuation Year]]=2016,(Table1[[#This Row],[Total Construction Cost ($)]]+Table1[[#This Row],[Land Value]])*('General Input Sheet'!$G$38/'General Input Sheet'!$G$43),Table1[[#This Row],[Total Construction Cost ($)]]+Table1[[#This Row],[Land Value]]),0)</f>
        <v>4672404</v>
      </c>
      <c r="P1676" s="139" t="str" cm="1">
        <f t="array" ref="P1676">_xlfn.IFS(Table1[[#This Row],[Asset Class]]&lt;&gt;"Local","y",P$11=$E1676,"y",Table1[[#This Row],[Asset Class]]="Local","")</f>
        <v>y</v>
      </c>
      <c r="Q1676" s="99" t="str" cm="1">
        <f t="array" ref="Q1676">_xlfn.IFS(Table1[[#This Row],[Asset Class]]&lt;&gt;"Local","y",Q$11=$E1676,"y",Table1[[#This Row],[Asset Class]]="Local","")</f>
        <v>y</v>
      </c>
      <c r="R1676" s="99" t="str" cm="1">
        <f t="array" ref="R1676">_xlfn.IFS(Table1[[#This Row],[Asset Class]]&lt;&gt;"Local","y",R$11=$E1676,"y",Table1[[#This Row],[Asset Class]]="Local","")</f>
        <v>y</v>
      </c>
      <c r="S1676" s="358" t="str" cm="1">
        <f t="array" ref="S1676">_xlfn.IFS(Table1[[#This Row],[Asset Class]]&lt;&gt;"Local","y",S$11=$E1676,"y",Table1[[#This Row],[Asset Class]]="Local","")</f>
        <v>y</v>
      </c>
      <c r="U1676" s="109">
        <f>IF(Table1[[#This Row],[Asset Class]]&lt;&gt;"Local",0.25,IF(P1676="y",1,""))</f>
        <v>0.25</v>
      </c>
      <c r="V1676" s="435">
        <f>IF(Table1[[#This Row],[Asset Class]]&lt;&gt;"Local",0.25,IF(Q1676="y",1,""))</f>
        <v>0.25</v>
      </c>
      <c r="W1676" s="435">
        <f>IF(Table1[[#This Row],[Asset Class]]&lt;&gt;"Local",0.25,IF(R1676="y",1,""))</f>
        <v>0.25</v>
      </c>
      <c r="X1676" s="435">
        <f>IF(Table1[[#This Row],[Asset Class]]&lt;&gt;"Local",0.25,IF(S1676="y",1,""))</f>
        <v>0.25</v>
      </c>
      <c r="Y1676" s="109">
        <f t="shared" si="151"/>
        <v>1</v>
      </c>
      <c r="AA1676" s="274">
        <f t="shared" si="152"/>
        <v>1168101</v>
      </c>
      <c r="AB1676" s="275">
        <f t="shared" si="153"/>
        <v>1168101</v>
      </c>
      <c r="AC1676" s="275">
        <f t="shared" si="154"/>
        <v>1168101</v>
      </c>
      <c r="AD1676" s="275">
        <f t="shared" si="155"/>
        <v>1168101</v>
      </c>
      <c r="AE1676" s="276">
        <f t="shared" si="156"/>
        <v>4672404</v>
      </c>
    </row>
    <row r="1677" spans="2:31">
      <c r="B1677" s="227" t="s">
        <v>2889</v>
      </c>
      <c r="C1677" s="228" t="s">
        <v>2890</v>
      </c>
      <c r="D1677" s="228" t="s">
        <v>110</v>
      </c>
      <c r="E1677" s="228" t="s">
        <v>113</v>
      </c>
      <c r="F1677" s="258" t="s">
        <v>107</v>
      </c>
      <c r="G1677" s="374">
        <v>0.5</v>
      </c>
      <c r="H1677" s="377">
        <v>6235.6190322564353</v>
      </c>
      <c r="I1677" s="382">
        <v>77.371645491830151</v>
      </c>
      <c r="J1677" s="349">
        <f>Table1[[#This Row],[Embellishment Area (m2)]]*Table1[[#This Row],[Construction Unit Rate ($/m)]]*Table1[[#This Row],[Embellishment Area Factor]]</f>
        <v>241230.05259292695</v>
      </c>
      <c r="K1677" s="263">
        <v>0</v>
      </c>
      <c r="L1677" s="354">
        <v>51.919695325664051</v>
      </c>
      <c r="M1677" s="101">
        <f>Table1[[#This Row],[Size of land (m2)]]*Table1[[#This Row],[Land Unit Rate ($/m2)]]</f>
        <v>0</v>
      </c>
      <c r="N1677" s="261">
        <v>2021</v>
      </c>
      <c r="O1677" s="219">
        <f>ROUND(IF(Table1[[#This Row],[Valuation Year]]=2016,(Table1[[#This Row],[Total Construction Cost ($)]]+Table1[[#This Row],[Land Value]])*('General Input Sheet'!$G$38/'General Input Sheet'!$G$43),Table1[[#This Row],[Total Construction Cost ($)]]+Table1[[#This Row],[Land Value]]),0)</f>
        <v>241230</v>
      </c>
      <c r="P1677" s="139" t="str" cm="1">
        <f t="array" ref="P1677">_xlfn.IFS(Table1[[#This Row],[Asset Class]]&lt;&gt;"Local","y",P$11=$E1677,"y",Table1[[#This Row],[Asset Class]]="Local","")</f>
        <v/>
      </c>
      <c r="Q1677" s="99" t="str" cm="1">
        <f t="array" ref="Q1677">_xlfn.IFS(Table1[[#This Row],[Asset Class]]&lt;&gt;"Local","y",Q$11=$E1677,"y",Table1[[#This Row],[Asset Class]]="Local","")</f>
        <v/>
      </c>
      <c r="R1677" s="99" t="str" cm="1">
        <f t="array" ref="R1677">_xlfn.IFS(Table1[[#This Row],[Asset Class]]&lt;&gt;"Local","y",R$11=$E1677,"y",Table1[[#This Row],[Asset Class]]="Local","")</f>
        <v/>
      </c>
      <c r="S1677" s="358" t="str" cm="1">
        <f t="array" ref="S1677">_xlfn.IFS(Table1[[#This Row],[Asset Class]]&lt;&gt;"Local","y",S$11=$E1677,"y",Table1[[#This Row],[Asset Class]]="Local","")</f>
        <v>y</v>
      </c>
      <c r="U1677" s="109" t="str">
        <f>IF(Table1[[#This Row],[Asset Class]]&lt;&gt;"Local",0.25,IF(P1677="y",1,""))</f>
        <v/>
      </c>
      <c r="V1677" s="435" t="str">
        <f>IF(Table1[[#This Row],[Asset Class]]&lt;&gt;"Local",0.25,IF(Q1677="y",1,""))</f>
        <v/>
      </c>
      <c r="W1677" s="435" t="str">
        <f>IF(Table1[[#This Row],[Asset Class]]&lt;&gt;"Local",0.25,IF(R1677="y",1,""))</f>
        <v/>
      </c>
      <c r="X1677" s="435">
        <f>IF(Table1[[#This Row],[Asset Class]]&lt;&gt;"Local",0.25,IF(S1677="y",1,""))</f>
        <v>1</v>
      </c>
      <c r="Y1677" s="109">
        <f t="shared" si="151"/>
        <v>1</v>
      </c>
      <c r="AA1677" s="274" t="str">
        <f t="shared" si="152"/>
        <v/>
      </c>
      <c r="AB1677" s="275" t="str">
        <f t="shared" si="153"/>
        <v/>
      </c>
      <c r="AC1677" s="275" t="str">
        <f t="shared" si="154"/>
        <v/>
      </c>
      <c r="AD1677" s="275">
        <f t="shared" si="155"/>
        <v>241230</v>
      </c>
      <c r="AE1677" s="276">
        <f t="shared" si="156"/>
        <v>241230</v>
      </c>
    </row>
    <row r="1678" spans="2:31">
      <c r="B1678" s="227" t="s">
        <v>2889</v>
      </c>
      <c r="C1678" s="228" t="s">
        <v>2891</v>
      </c>
      <c r="D1678" s="228" t="s">
        <v>110</v>
      </c>
      <c r="E1678" s="228" t="s">
        <v>113</v>
      </c>
      <c r="F1678" s="258" t="s">
        <v>107</v>
      </c>
      <c r="G1678" s="374">
        <v>0.5</v>
      </c>
      <c r="H1678" s="377">
        <v>8966.9464992326702</v>
      </c>
      <c r="I1678" s="382">
        <v>77.371645491830151</v>
      </c>
      <c r="J1678" s="349">
        <f>Table1[[#This Row],[Embellishment Area (m2)]]*Table1[[#This Row],[Construction Unit Rate ($/m)]]*Table1[[#This Row],[Embellishment Area Factor]]</f>
        <v>346893.7028414188</v>
      </c>
      <c r="K1678" s="263">
        <v>0</v>
      </c>
      <c r="L1678" s="354">
        <v>51.919695325664051</v>
      </c>
      <c r="M1678" s="101">
        <f>Table1[[#This Row],[Size of land (m2)]]*Table1[[#This Row],[Land Unit Rate ($/m2)]]</f>
        <v>0</v>
      </c>
      <c r="N1678" s="261">
        <v>2021</v>
      </c>
      <c r="O1678" s="219">
        <f>ROUND(IF(Table1[[#This Row],[Valuation Year]]=2016,(Table1[[#This Row],[Total Construction Cost ($)]]+Table1[[#This Row],[Land Value]])*('General Input Sheet'!$G$38/'General Input Sheet'!$G$43),Table1[[#This Row],[Total Construction Cost ($)]]+Table1[[#This Row],[Land Value]]),0)</f>
        <v>346894</v>
      </c>
      <c r="P1678" s="139" t="str" cm="1">
        <f t="array" ref="P1678">_xlfn.IFS(Table1[[#This Row],[Asset Class]]&lt;&gt;"Local","y",P$11=$E1678,"y",Table1[[#This Row],[Asset Class]]="Local","")</f>
        <v/>
      </c>
      <c r="Q1678" s="99" t="str" cm="1">
        <f t="array" ref="Q1678">_xlfn.IFS(Table1[[#This Row],[Asset Class]]&lt;&gt;"Local","y",Q$11=$E1678,"y",Table1[[#This Row],[Asset Class]]="Local","")</f>
        <v/>
      </c>
      <c r="R1678" s="99" t="str" cm="1">
        <f t="array" ref="R1678">_xlfn.IFS(Table1[[#This Row],[Asset Class]]&lt;&gt;"Local","y",R$11=$E1678,"y",Table1[[#This Row],[Asset Class]]="Local","")</f>
        <v/>
      </c>
      <c r="S1678" s="358" t="str" cm="1">
        <f t="array" ref="S1678">_xlfn.IFS(Table1[[#This Row],[Asset Class]]&lt;&gt;"Local","y",S$11=$E1678,"y",Table1[[#This Row],[Asset Class]]="Local","")</f>
        <v>y</v>
      </c>
      <c r="U1678" s="109" t="str">
        <f>IF(Table1[[#This Row],[Asset Class]]&lt;&gt;"Local",0.25,IF(P1678="y",1,""))</f>
        <v/>
      </c>
      <c r="V1678" s="435" t="str">
        <f>IF(Table1[[#This Row],[Asset Class]]&lt;&gt;"Local",0.25,IF(Q1678="y",1,""))</f>
        <v/>
      </c>
      <c r="W1678" s="435" t="str">
        <f>IF(Table1[[#This Row],[Asset Class]]&lt;&gt;"Local",0.25,IF(R1678="y",1,""))</f>
        <v/>
      </c>
      <c r="X1678" s="435">
        <f>IF(Table1[[#This Row],[Asset Class]]&lt;&gt;"Local",0.25,IF(S1678="y",1,""))</f>
        <v>1</v>
      </c>
      <c r="Y1678" s="109">
        <f t="shared" si="151"/>
        <v>1</v>
      </c>
      <c r="AA1678" s="274" t="str">
        <f t="shared" si="152"/>
        <v/>
      </c>
      <c r="AB1678" s="275" t="str">
        <f t="shared" si="153"/>
        <v/>
      </c>
      <c r="AC1678" s="275" t="str">
        <f t="shared" si="154"/>
        <v/>
      </c>
      <c r="AD1678" s="275">
        <f t="shared" si="155"/>
        <v>346894</v>
      </c>
      <c r="AE1678" s="276">
        <f t="shared" si="156"/>
        <v>346894</v>
      </c>
    </row>
    <row r="1679" spans="2:31">
      <c r="B1679" s="227" t="s">
        <v>2892</v>
      </c>
      <c r="C1679" s="228" t="s">
        <v>2893</v>
      </c>
      <c r="D1679" s="228" t="s">
        <v>110</v>
      </c>
      <c r="E1679" s="228" t="s">
        <v>113</v>
      </c>
      <c r="F1679" s="258" t="s">
        <v>107</v>
      </c>
      <c r="G1679" s="374">
        <v>0.5</v>
      </c>
      <c r="H1679" s="377">
        <v>2570.5307059040874</v>
      </c>
      <c r="I1679" s="382">
        <v>77.371645491830151</v>
      </c>
      <c r="J1679" s="349">
        <f>Table1[[#This Row],[Embellishment Area (m2)]]*Table1[[#This Row],[Construction Unit Rate ($/m)]]*Table1[[#This Row],[Embellishment Area Factor]]</f>
        <v>99443.095251537481</v>
      </c>
      <c r="K1679" s="263">
        <v>5141.0614118081749</v>
      </c>
      <c r="L1679" s="354">
        <v>51.919695325664051</v>
      </c>
      <c r="M1679" s="101">
        <f>Table1[[#This Row],[Size of land (m2)]]*Table1[[#This Row],[Land Unit Rate ($/m2)]]</f>
        <v>266922.34215160873</v>
      </c>
      <c r="N1679" s="261">
        <v>2021</v>
      </c>
      <c r="O1679" s="219">
        <f>ROUND(IF(Table1[[#This Row],[Valuation Year]]=2016,(Table1[[#This Row],[Total Construction Cost ($)]]+Table1[[#This Row],[Land Value]])*('General Input Sheet'!$G$38/'General Input Sheet'!$G$43),Table1[[#This Row],[Total Construction Cost ($)]]+Table1[[#This Row],[Land Value]]),0)</f>
        <v>366365</v>
      </c>
      <c r="P1679" s="139" t="str" cm="1">
        <f t="array" ref="P1679">_xlfn.IFS(Table1[[#This Row],[Asset Class]]&lt;&gt;"Local","y",P$11=$E1679,"y",Table1[[#This Row],[Asset Class]]="Local","")</f>
        <v/>
      </c>
      <c r="Q1679" s="99" t="str" cm="1">
        <f t="array" ref="Q1679">_xlfn.IFS(Table1[[#This Row],[Asset Class]]&lt;&gt;"Local","y",Q$11=$E1679,"y",Table1[[#This Row],[Asset Class]]="Local","")</f>
        <v/>
      </c>
      <c r="R1679" s="99" t="str" cm="1">
        <f t="array" ref="R1679">_xlfn.IFS(Table1[[#This Row],[Asset Class]]&lt;&gt;"Local","y",R$11=$E1679,"y",Table1[[#This Row],[Asset Class]]="Local","")</f>
        <v/>
      </c>
      <c r="S1679" s="358" t="str" cm="1">
        <f t="array" ref="S1679">_xlfn.IFS(Table1[[#This Row],[Asset Class]]&lt;&gt;"Local","y",S$11=$E1679,"y",Table1[[#This Row],[Asset Class]]="Local","")</f>
        <v>y</v>
      </c>
      <c r="U1679" s="109" t="str">
        <f>IF(Table1[[#This Row],[Asset Class]]&lt;&gt;"Local",0.25,IF(P1679="y",1,""))</f>
        <v/>
      </c>
      <c r="V1679" s="435" t="str">
        <f>IF(Table1[[#This Row],[Asset Class]]&lt;&gt;"Local",0.25,IF(Q1679="y",1,""))</f>
        <v/>
      </c>
      <c r="W1679" s="435" t="str">
        <f>IF(Table1[[#This Row],[Asset Class]]&lt;&gt;"Local",0.25,IF(R1679="y",1,""))</f>
        <v/>
      </c>
      <c r="X1679" s="435">
        <f>IF(Table1[[#This Row],[Asset Class]]&lt;&gt;"Local",0.25,IF(S1679="y",1,""))</f>
        <v>1</v>
      </c>
      <c r="Y1679" s="109">
        <f t="shared" ref="Y1679:Y1742" si="157">SUM(U1679:X1679)</f>
        <v>1</v>
      </c>
      <c r="AA1679" s="274" t="str">
        <f t="shared" ref="AA1679:AA1742" si="158">IF(U1679="","",(U1679/$Y1679)*$O1679)</f>
        <v/>
      </c>
      <c r="AB1679" s="275" t="str">
        <f t="shared" ref="AB1679:AB1742" si="159">IF(V1679="","",(V1679/$Y1679)*$O1679)</f>
        <v/>
      </c>
      <c r="AC1679" s="275" t="str">
        <f t="shared" ref="AC1679:AC1742" si="160">IF(W1679="","",(W1679/$Y1679)*$O1679)</f>
        <v/>
      </c>
      <c r="AD1679" s="275">
        <f t="shared" ref="AD1679:AD1742" si="161">IF(X1679="","",(X1679/$Y1679)*$O1679)</f>
        <v>366365</v>
      </c>
      <c r="AE1679" s="276">
        <f t="shared" ref="AE1679:AE1742" si="162">SUM(AA1679:AD1679)</f>
        <v>366365</v>
      </c>
    </row>
    <row r="1680" spans="2:31">
      <c r="B1680" s="227" t="s">
        <v>2894</v>
      </c>
      <c r="C1680" s="228" t="s">
        <v>2895</v>
      </c>
      <c r="D1680" s="228" t="s">
        <v>110</v>
      </c>
      <c r="E1680" s="228" t="s">
        <v>101</v>
      </c>
      <c r="F1680" s="258" t="s">
        <v>102</v>
      </c>
      <c r="G1680" s="374">
        <v>0.5</v>
      </c>
      <c r="H1680" s="377">
        <v>7878.78348037465</v>
      </c>
      <c r="I1680" s="382">
        <v>143.96305955739601</v>
      </c>
      <c r="J1680" s="349">
        <f>Table1[[#This Row],[Embellishment Area (m2)]]*Table1[[#This Row],[Construction Unit Rate ($/m)]]*Table1[[#This Row],[Embellishment Area Factor]]</f>
        <v>567126.8877125018</v>
      </c>
      <c r="K1680" s="263">
        <v>0</v>
      </c>
      <c r="L1680" s="354">
        <v>39.027494808321961</v>
      </c>
      <c r="M1680" s="101">
        <f>Table1[[#This Row],[Size of land (m2)]]*Table1[[#This Row],[Land Unit Rate ($/m2)]]</f>
        <v>0</v>
      </c>
      <c r="N1680" s="261">
        <v>2021</v>
      </c>
      <c r="O1680" s="219">
        <f>ROUND(IF(Table1[[#This Row],[Valuation Year]]=2016,(Table1[[#This Row],[Total Construction Cost ($)]]+Table1[[#This Row],[Land Value]])*('General Input Sheet'!$G$38/'General Input Sheet'!$G$43),Table1[[#This Row],[Total Construction Cost ($)]]+Table1[[#This Row],[Land Value]]),0)</f>
        <v>567127</v>
      </c>
      <c r="P1680" s="139" t="str" cm="1">
        <f t="array" ref="P1680">_xlfn.IFS(Table1[[#This Row],[Asset Class]]&lt;&gt;"Local","y",P$11=$E1680,"y",Table1[[#This Row],[Asset Class]]="Local","")</f>
        <v/>
      </c>
      <c r="Q1680" s="99" t="str" cm="1">
        <f t="array" ref="Q1680">_xlfn.IFS(Table1[[#This Row],[Asset Class]]&lt;&gt;"Local","y",Q$11=$E1680,"y",Table1[[#This Row],[Asset Class]]="Local","")</f>
        <v/>
      </c>
      <c r="R1680" s="99" t="str" cm="1">
        <f t="array" ref="R1680">_xlfn.IFS(Table1[[#This Row],[Asset Class]]&lt;&gt;"Local","y",R$11=$E1680,"y",Table1[[#This Row],[Asset Class]]="Local","")</f>
        <v>y</v>
      </c>
      <c r="S1680" s="358" t="str" cm="1">
        <f t="array" ref="S1680">_xlfn.IFS(Table1[[#This Row],[Asset Class]]&lt;&gt;"Local","y",S$11=$E1680,"y",Table1[[#This Row],[Asset Class]]="Local","")</f>
        <v/>
      </c>
      <c r="U1680" s="109" t="str">
        <f>IF(Table1[[#This Row],[Asset Class]]&lt;&gt;"Local",0.25,IF(P1680="y",1,""))</f>
        <v/>
      </c>
      <c r="V1680" s="435" t="str">
        <f>IF(Table1[[#This Row],[Asset Class]]&lt;&gt;"Local",0.25,IF(Q1680="y",1,""))</f>
        <v/>
      </c>
      <c r="W1680" s="435">
        <f>IF(Table1[[#This Row],[Asset Class]]&lt;&gt;"Local",0.25,IF(R1680="y",1,""))</f>
        <v>1</v>
      </c>
      <c r="X1680" s="435" t="str">
        <f>IF(Table1[[#This Row],[Asset Class]]&lt;&gt;"Local",0.25,IF(S1680="y",1,""))</f>
        <v/>
      </c>
      <c r="Y1680" s="109">
        <f t="shared" si="157"/>
        <v>1</v>
      </c>
      <c r="AA1680" s="274" t="str">
        <f t="shared" si="158"/>
        <v/>
      </c>
      <c r="AB1680" s="275" t="str">
        <f t="shared" si="159"/>
        <v/>
      </c>
      <c r="AC1680" s="275">
        <f t="shared" si="160"/>
        <v>567127</v>
      </c>
      <c r="AD1680" s="275" t="str">
        <f t="shared" si="161"/>
        <v/>
      </c>
      <c r="AE1680" s="276">
        <f t="shared" si="162"/>
        <v>567127</v>
      </c>
    </row>
    <row r="1681" spans="2:31">
      <c r="B1681" s="227" t="s">
        <v>2894</v>
      </c>
      <c r="C1681" s="228" t="s">
        <v>2896</v>
      </c>
      <c r="D1681" s="228" t="s">
        <v>110</v>
      </c>
      <c r="E1681" s="228" t="s">
        <v>101</v>
      </c>
      <c r="F1681" s="258" t="s">
        <v>107</v>
      </c>
      <c r="G1681" s="374">
        <v>0.5</v>
      </c>
      <c r="H1681" s="377">
        <v>12814.66865501672</v>
      </c>
      <c r="I1681" s="382">
        <v>143.96305955739601</v>
      </c>
      <c r="J1681" s="349">
        <f>Table1[[#This Row],[Embellishment Area (m2)]]*Table1[[#This Row],[Construction Unit Rate ($/m)]]*Table1[[#This Row],[Embellishment Area Factor]]</f>
        <v>922419.45339523396</v>
      </c>
      <c r="K1681" s="263">
        <v>0</v>
      </c>
      <c r="L1681" s="354">
        <v>39.027494808321961</v>
      </c>
      <c r="M1681" s="101">
        <f>Table1[[#This Row],[Size of land (m2)]]*Table1[[#This Row],[Land Unit Rate ($/m2)]]</f>
        <v>0</v>
      </c>
      <c r="N1681" s="261">
        <v>2021</v>
      </c>
      <c r="O1681" s="219">
        <f>ROUND(IF(Table1[[#This Row],[Valuation Year]]=2016,(Table1[[#This Row],[Total Construction Cost ($)]]+Table1[[#This Row],[Land Value]])*('General Input Sheet'!$G$38/'General Input Sheet'!$G$43),Table1[[#This Row],[Total Construction Cost ($)]]+Table1[[#This Row],[Land Value]]),0)</f>
        <v>922419</v>
      </c>
      <c r="P1681" s="139" t="str" cm="1">
        <f t="array" ref="P1681">_xlfn.IFS(Table1[[#This Row],[Asset Class]]&lt;&gt;"Local","y",P$11=$E1681,"y",Table1[[#This Row],[Asset Class]]="Local","")</f>
        <v/>
      </c>
      <c r="Q1681" s="99" t="str" cm="1">
        <f t="array" ref="Q1681">_xlfn.IFS(Table1[[#This Row],[Asset Class]]&lt;&gt;"Local","y",Q$11=$E1681,"y",Table1[[#This Row],[Asset Class]]="Local","")</f>
        <v/>
      </c>
      <c r="R1681" s="99" t="str" cm="1">
        <f t="array" ref="R1681">_xlfn.IFS(Table1[[#This Row],[Asset Class]]&lt;&gt;"Local","y",R$11=$E1681,"y",Table1[[#This Row],[Asset Class]]="Local","")</f>
        <v>y</v>
      </c>
      <c r="S1681" s="358" t="str" cm="1">
        <f t="array" ref="S1681">_xlfn.IFS(Table1[[#This Row],[Asset Class]]&lt;&gt;"Local","y",S$11=$E1681,"y",Table1[[#This Row],[Asset Class]]="Local","")</f>
        <v/>
      </c>
      <c r="U1681" s="109" t="str">
        <f>IF(Table1[[#This Row],[Asset Class]]&lt;&gt;"Local",0.25,IF(P1681="y",1,""))</f>
        <v/>
      </c>
      <c r="V1681" s="435" t="str">
        <f>IF(Table1[[#This Row],[Asset Class]]&lt;&gt;"Local",0.25,IF(Q1681="y",1,""))</f>
        <v/>
      </c>
      <c r="W1681" s="435">
        <f>IF(Table1[[#This Row],[Asset Class]]&lt;&gt;"Local",0.25,IF(R1681="y",1,""))</f>
        <v>1</v>
      </c>
      <c r="X1681" s="435" t="str">
        <f>IF(Table1[[#This Row],[Asset Class]]&lt;&gt;"Local",0.25,IF(S1681="y",1,""))</f>
        <v/>
      </c>
      <c r="Y1681" s="109">
        <f t="shared" si="157"/>
        <v>1</v>
      </c>
      <c r="AA1681" s="274" t="str">
        <f t="shared" si="158"/>
        <v/>
      </c>
      <c r="AB1681" s="275" t="str">
        <f t="shared" si="159"/>
        <v/>
      </c>
      <c r="AC1681" s="275">
        <f t="shared" si="160"/>
        <v>922419</v>
      </c>
      <c r="AD1681" s="275" t="str">
        <f t="shared" si="161"/>
        <v/>
      </c>
      <c r="AE1681" s="276">
        <f t="shared" si="162"/>
        <v>922419</v>
      </c>
    </row>
    <row r="1682" spans="2:31">
      <c r="B1682" s="227" t="s">
        <v>2894</v>
      </c>
      <c r="C1682" s="228" t="s">
        <v>2897</v>
      </c>
      <c r="D1682" s="228" t="s">
        <v>110</v>
      </c>
      <c r="E1682" s="228" t="s">
        <v>101</v>
      </c>
      <c r="F1682" s="258" t="s">
        <v>102</v>
      </c>
      <c r="G1682" s="374">
        <v>0.5</v>
      </c>
      <c r="H1682" s="377">
        <v>2275.3524855933074</v>
      </c>
      <c r="I1682" s="382">
        <v>143.96305955739601</v>
      </c>
      <c r="J1682" s="349">
        <f>Table1[[#This Row],[Embellishment Area (m2)]]*Table1[[#This Row],[Construction Unit Rate ($/m)]]*Table1[[#This Row],[Embellishment Area Factor]]</f>
        <v>163783.35269876919</v>
      </c>
      <c r="K1682" s="263">
        <v>0</v>
      </c>
      <c r="L1682" s="354">
        <v>39.027494808321961</v>
      </c>
      <c r="M1682" s="101">
        <f>Table1[[#This Row],[Size of land (m2)]]*Table1[[#This Row],[Land Unit Rate ($/m2)]]</f>
        <v>0</v>
      </c>
      <c r="N1682" s="261">
        <v>2021</v>
      </c>
      <c r="O1682" s="219">
        <f>ROUND(IF(Table1[[#This Row],[Valuation Year]]=2016,(Table1[[#This Row],[Total Construction Cost ($)]]+Table1[[#This Row],[Land Value]])*('General Input Sheet'!$G$38/'General Input Sheet'!$G$43),Table1[[#This Row],[Total Construction Cost ($)]]+Table1[[#This Row],[Land Value]]),0)</f>
        <v>163783</v>
      </c>
      <c r="P1682" s="139" t="str" cm="1">
        <f t="array" ref="P1682">_xlfn.IFS(Table1[[#This Row],[Asset Class]]&lt;&gt;"Local","y",P$11=$E1682,"y",Table1[[#This Row],[Asset Class]]="Local","")</f>
        <v/>
      </c>
      <c r="Q1682" s="99" t="str" cm="1">
        <f t="array" ref="Q1682">_xlfn.IFS(Table1[[#This Row],[Asset Class]]&lt;&gt;"Local","y",Q$11=$E1682,"y",Table1[[#This Row],[Asset Class]]="Local","")</f>
        <v/>
      </c>
      <c r="R1682" s="99" t="str" cm="1">
        <f t="array" ref="R1682">_xlfn.IFS(Table1[[#This Row],[Asset Class]]&lt;&gt;"Local","y",R$11=$E1682,"y",Table1[[#This Row],[Asset Class]]="Local","")</f>
        <v>y</v>
      </c>
      <c r="S1682" s="358" t="str" cm="1">
        <f t="array" ref="S1682">_xlfn.IFS(Table1[[#This Row],[Asset Class]]&lt;&gt;"Local","y",S$11=$E1682,"y",Table1[[#This Row],[Asset Class]]="Local","")</f>
        <v/>
      </c>
      <c r="U1682" s="109" t="str">
        <f>IF(Table1[[#This Row],[Asset Class]]&lt;&gt;"Local",0.25,IF(P1682="y",1,""))</f>
        <v/>
      </c>
      <c r="V1682" s="435" t="str">
        <f>IF(Table1[[#This Row],[Asset Class]]&lt;&gt;"Local",0.25,IF(Q1682="y",1,""))</f>
        <v/>
      </c>
      <c r="W1682" s="435">
        <f>IF(Table1[[#This Row],[Asset Class]]&lt;&gt;"Local",0.25,IF(R1682="y",1,""))</f>
        <v>1</v>
      </c>
      <c r="X1682" s="435" t="str">
        <f>IF(Table1[[#This Row],[Asset Class]]&lt;&gt;"Local",0.25,IF(S1682="y",1,""))</f>
        <v/>
      </c>
      <c r="Y1682" s="109">
        <f t="shared" si="157"/>
        <v>1</v>
      </c>
      <c r="AA1682" s="274" t="str">
        <f t="shared" si="158"/>
        <v/>
      </c>
      <c r="AB1682" s="275" t="str">
        <f t="shared" si="159"/>
        <v/>
      </c>
      <c r="AC1682" s="275">
        <f t="shared" si="160"/>
        <v>163783</v>
      </c>
      <c r="AD1682" s="275" t="str">
        <f t="shared" si="161"/>
        <v/>
      </c>
      <c r="AE1682" s="276">
        <f t="shared" si="162"/>
        <v>163783</v>
      </c>
    </row>
    <row r="1683" spans="2:31">
      <c r="B1683" s="227" t="s">
        <v>2898</v>
      </c>
      <c r="C1683" s="228" t="s">
        <v>2899</v>
      </c>
      <c r="D1683" s="228" t="s">
        <v>110</v>
      </c>
      <c r="E1683" s="228" t="s">
        <v>142</v>
      </c>
      <c r="F1683" s="258" t="s">
        <v>102</v>
      </c>
      <c r="G1683" s="374">
        <v>0.5</v>
      </c>
      <c r="H1683" s="377">
        <v>358.59620822482742</v>
      </c>
      <c r="I1683" s="382">
        <v>115.6419902144599</v>
      </c>
      <c r="J1683" s="349">
        <f>Table1[[#This Row],[Embellishment Area (m2)]]*Table1[[#This Row],[Construction Unit Rate ($/m)]]*Table1[[#This Row],[Embellishment Area Factor]]</f>
        <v>20734.38960123896</v>
      </c>
      <c r="K1683" s="263">
        <v>0</v>
      </c>
      <c r="L1683" s="354">
        <v>85.331826959272703</v>
      </c>
      <c r="M1683" s="101">
        <f>Table1[[#This Row],[Size of land (m2)]]*Table1[[#This Row],[Land Unit Rate ($/m2)]]</f>
        <v>0</v>
      </c>
      <c r="N1683" s="261">
        <v>2021</v>
      </c>
      <c r="O1683" s="219">
        <f>ROUND(IF(Table1[[#This Row],[Valuation Year]]=2016,(Table1[[#This Row],[Total Construction Cost ($)]]+Table1[[#This Row],[Land Value]])*('General Input Sheet'!$G$38/'General Input Sheet'!$G$43),Table1[[#This Row],[Total Construction Cost ($)]]+Table1[[#This Row],[Land Value]]),0)</f>
        <v>20734</v>
      </c>
      <c r="P1683" s="139" t="str" cm="1">
        <f t="array" ref="P1683">_xlfn.IFS(Table1[[#This Row],[Asset Class]]&lt;&gt;"Local","y",P$11=$E1683,"y",Table1[[#This Row],[Asset Class]]="Local","")</f>
        <v/>
      </c>
      <c r="Q1683" s="99" t="str" cm="1">
        <f t="array" ref="Q1683">_xlfn.IFS(Table1[[#This Row],[Asset Class]]&lt;&gt;"Local","y",Q$11=$E1683,"y",Table1[[#This Row],[Asset Class]]="Local","")</f>
        <v>y</v>
      </c>
      <c r="R1683" s="99" t="str" cm="1">
        <f t="array" ref="R1683">_xlfn.IFS(Table1[[#This Row],[Asset Class]]&lt;&gt;"Local","y",R$11=$E1683,"y",Table1[[#This Row],[Asset Class]]="Local","")</f>
        <v/>
      </c>
      <c r="S1683" s="358" t="str" cm="1">
        <f t="array" ref="S1683">_xlfn.IFS(Table1[[#This Row],[Asset Class]]&lt;&gt;"Local","y",S$11=$E1683,"y",Table1[[#This Row],[Asset Class]]="Local","")</f>
        <v/>
      </c>
      <c r="U1683" s="109" t="str">
        <f>IF(Table1[[#This Row],[Asset Class]]&lt;&gt;"Local",0.25,IF(P1683="y",1,""))</f>
        <v/>
      </c>
      <c r="V1683" s="435">
        <f>IF(Table1[[#This Row],[Asset Class]]&lt;&gt;"Local",0.25,IF(Q1683="y",1,""))</f>
        <v>1</v>
      </c>
      <c r="W1683" s="435" t="str">
        <f>IF(Table1[[#This Row],[Asset Class]]&lt;&gt;"Local",0.25,IF(R1683="y",1,""))</f>
        <v/>
      </c>
      <c r="X1683" s="435" t="str">
        <f>IF(Table1[[#This Row],[Asset Class]]&lt;&gt;"Local",0.25,IF(S1683="y",1,""))</f>
        <v/>
      </c>
      <c r="Y1683" s="109">
        <f t="shared" si="157"/>
        <v>1</v>
      </c>
      <c r="AA1683" s="274" t="str">
        <f t="shared" si="158"/>
        <v/>
      </c>
      <c r="AB1683" s="275">
        <f t="shared" si="159"/>
        <v>20734</v>
      </c>
      <c r="AC1683" s="275" t="str">
        <f t="shared" si="160"/>
        <v/>
      </c>
      <c r="AD1683" s="275" t="str">
        <f t="shared" si="161"/>
        <v/>
      </c>
      <c r="AE1683" s="276">
        <f t="shared" si="162"/>
        <v>20734</v>
      </c>
    </row>
    <row r="1684" spans="2:31">
      <c r="B1684" s="227" t="s">
        <v>2900</v>
      </c>
      <c r="C1684" s="228" t="s">
        <v>2901</v>
      </c>
      <c r="D1684" s="228" t="s">
        <v>105</v>
      </c>
      <c r="E1684" s="228" t="s">
        <v>142</v>
      </c>
      <c r="F1684" s="258" t="s">
        <v>107</v>
      </c>
      <c r="G1684" s="374">
        <v>0.5</v>
      </c>
      <c r="H1684" s="377">
        <v>11340.463906638355</v>
      </c>
      <c r="I1684" s="382">
        <v>406.79298511948269</v>
      </c>
      <c r="J1684" s="349">
        <f>Table1[[#This Row],[Embellishment Area (m2)]]*Table1[[#This Row],[Construction Unit Rate ($/m)]]*Table1[[#This Row],[Embellishment Area Factor]]</f>
        <v>2306610.5826105834</v>
      </c>
      <c r="K1684" s="263">
        <v>0</v>
      </c>
      <c r="L1684" s="354">
        <v>77.249060510664719</v>
      </c>
      <c r="M1684" s="101">
        <f>Table1[[#This Row],[Size of land (m2)]]*Table1[[#This Row],[Land Unit Rate ($/m2)]]</f>
        <v>0</v>
      </c>
      <c r="N1684" s="261">
        <v>2021</v>
      </c>
      <c r="O1684" s="219">
        <f>ROUND(IF(Table1[[#This Row],[Valuation Year]]=2016,(Table1[[#This Row],[Total Construction Cost ($)]]+Table1[[#This Row],[Land Value]])*('General Input Sheet'!$G$38/'General Input Sheet'!$G$43),Table1[[#This Row],[Total Construction Cost ($)]]+Table1[[#This Row],[Land Value]]),0)</f>
        <v>2306611</v>
      </c>
      <c r="P1684" s="139" t="str" cm="1">
        <f t="array" ref="P1684">_xlfn.IFS(Table1[[#This Row],[Asset Class]]&lt;&gt;"Local","y",P$11=$E1684,"y",Table1[[#This Row],[Asset Class]]="Local","")</f>
        <v>y</v>
      </c>
      <c r="Q1684" s="99" t="str" cm="1">
        <f t="array" ref="Q1684">_xlfn.IFS(Table1[[#This Row],[Asset Class]]&lt;&gt;"Local","y",Q$11=$E1684,"y",Table1[[#This Row],[Asset Class]]="Local","")</f>
        <v>y</v>
      </c>
      <c r="R1684" s="99" t="str" cm="1">
        <f t="array" ref="R1684">_xlfn.IFS(Table1[[#This Row],[Asset Class]]&lt;&gt;"Local","y",R$11=$E1684,"y",Table1[[#This Row],[Asset Class]]="Local","")</f>
        <v>y</v>
      </c>
      <c r="S1684" s="358" t="str" cm="1">
        <f t="array" ref="S1684">_xlfn.IFS(Table1[[#This Row],[Asset Class]]&lt;&gt;"Local","y",S$11=$E1684,"y",Table1[[#This Row],[Asset Class]]="Local","")</f>
        <v>y</v>
      </c>
      <c r="U1684" s="109">
        <f>IF(Table1[[#This Row],[Asset Class]]&lt;&gt;"Local",0.25,IF(P1684="y",1,""))</f>
        <v>0.25</v>
      </c>
      <c r="V1684" s="435">
        <f>IF(Table1[[#This Row],[Asset Class]]&lt;&gt;"Local",0.25,IF(Q1684="y",1,""))</f>
        <v>0.25</v>
      </c>
      <c r="W1684" s="435">
        <f>IF(Table1[[#This Row],[Asset Class]]&lt;&gt;"Local",0.25,IF(R1684="y",1,""))</f>
        <v>0.25</v>
      </c>
      <c r="X1684" s="435">
        <f>IF(Table1[[#This Row],[Asset Class]]&lt;&gt;"Local",0.25,IF(S1684="y",1,""))</f>
        <v>0.25</v>
      </c>
      <c r="Y1684" s="109">
        <f t="shared" si="157"/>
        <v>1</v>
      </c>
      <c r="AA1684" s="274">
        <f t="shared" si="158"/>
        <v>576652.75</v>
      </c>
      <c r="AB1684" s="275">
        <f t="shared" si="159"/>
        <v>576652.75</v>
      </c>
      <c r="AC1684" s="275">
        <f t="shared" si="160"/>
        <v>576652.75</v>
      </c>
      <c r="AD1684" s="275">
        <f t="shared" si="161"/>
        <v>576652.75</v>
      </c>
      <c r="AE1684" s="276">
        <f t="shared" si="162"/>
        <v>2306611</v>
      </c>
    </row>
    <row r="1685" spans="2:31">
      <c r="B1685" s="227" t="s">
        <v>2902</v>
      </c>
      <c r="C1685" s="228" t="s">
        <v>2903</v>
      </c>
      <c r="D1685" s="228" t="s">
        <v>110</v>
      </c>
      <c r="E1685" s="228" t="s">
        <v>142</v>
      </c>
      <c r="F1685" s="258" t="s">
        <v>102</v>
      </c>
      <c r="G1685" s="374">
        <v>0.5</v>
      </c>
      <c r="H1685" s="377">
        <v>4045.2565740557839</v>
      </c>
      <c r="I1685" s="382">
        <v>115.6419902144599</v>
      </c>
      <c r="J1685" s="349">
        <f>Table1[[#This Row],[Embellishment Area (m2)]]*Table1[[#This Row],[Construction Unit Rate ($/m)]]*Table1[[#This Row],[Embellishment Area Factor]]</f>
        <v>233900.76057596927</v>
      </c>
      <c r="K1685" s="263">
        <v>0</v>
      </c>
      <c r="L1685" s="354">
        <v>85.331826959272703</v>
      </c>
      <c r="M1685" s="101">
        <f>Table1[[#This Row],[Size of land (m2)]]*Table1[[#This Row],[Land Unit Rate ($/m2)]]</f>
        <v>0</v>
      </c>
      <c r="N1685" s="261">
        <v>2021</v>
      </c>
      <c r="O1685" s="219">
        <f>ROUND(IF(Table1[[#This Row],[Valuation Year]]=2016,(Table1[[#This Row],[Total Construction Cost ($)]]+Table1[[#This Row],[Land Value]])*('General Input Sheet'!$G$38/'General Input Sheet'!$G$43),Table1[[#This Row],[Total Construction Cost ($)]]+Table1[[#This Row],[Land Value]]),0)</f>
        <v>233901</v>
      </c>
      <c r="P1685" s="139" t="str" cm="1">
        <f t="array" ref="P1685">_xlfn.IFS(Table1[[#This Row],[Asset Class]]&lt;&gt;"Local","y",P$11=$E1685,"y",Table1[[#This Row],[Asset Class]]="Local","")</f>
        <v/>
      </c>
      <c r="Q1685" s="99" t="str" cm="1">
        <f t="array" ref="Q1685">_xlfn.IFS(Table1[[#This Row],[Asset Class]]&lt;&gt;"Local","y",Q$11=$E1685,"y",Table1[[#This Row],[Asset Class]]="Local","")</f>
        <v>y</v>
      </c>
      <c r="R1685" s="99" t="str" cm="1">
        <f t="array" ref="R1685">_xlfn.IFS(Table1[[#This Row],[Asset Class]]&lt;&gt;"Local","y",R$11=$E1685,"y",Table1[[#This Row],[Asset Class]]="Local","")</f>
        <v/>
      </c>
      <c r="S1685" s="358" t="str" cm="1">
        <f t="array" ref="S1685">_xlfn.IFS(Table1[[#This Row],[Asset Class]]&lt;&gt;"Local","y",S$11=$E1685,"y",Table1[[#This Row],[Asset Class]]="Local","")</f>
        <v/>
      </c>
      <c r="U1685" s="109" t="str">
        <f>IF(Table1[[#This Row],[Asset Class]]&lt;&gt;"Local",0.25,IF(P1685="y",1,""))</f>
        <v/>
      </c>
      <c r="V1685" s="435">
        <f>IF(Table1[[#This Row],[Asset Class]]&lt;&gt;"Local",0.25,IF(Q1685="y",1,""))</f>
        <v>1</v>
      </c>
      <c r="W1685" s="435" t="str">
        <f>IF(Table1[[#This Row],[Asset Class]]&lt;&gt;"Local",0.25,IF(R1685="y",1,""))</f>
        <v/>
      </c>
      <c r="X1685" s="435" t="str">
        <f>IF(Table1[[#This Row],[Asset Class]]&lt;&gt;"Local",0.25,IF(S1685="y",1,""))</f>
        <v/>
      </c>
      <c r="Y1685" s="109">
        <f t="shared" si="157"/>
        <v>1</v>
      </c>
      <c r="AA1685" s="274" t="str">
        <f t="shared" si="158"/>
        <v/>
      </c>
      <c r="AB1685" s="275">
        <f t="shared" si="159"/>
        <v>233901</v>
      </c>
      <c r="AC1685" s="275" t="str">
        <f t="shared" si="160"/>
        <v/>
      </c>
      <c r="AD1685" s="275" t="str">
        <f t="shared" si="161"/>
        <v/>
      </c>
      <c r="AE1685" s="276">
        <f t="shared" si="162"/>
        <v>233901</v>
      </c>
    </row>
    <row r="1686" spans="2:31">
      <c r="B1686" s="227" t="s">
        <v>2904</v>
      </c>
      <c r="C1686" s="228" t="s">
        <v>2905</v>
      </c>
      <c r="D1686" s="228" t="s">
        <v>100</v>
      </c>
      <c r="E1686" s="228" t="s">
        <v>106</v>
      </c>
      <c r="F1686" s="258" t="s">
        <v>102</v>
      </c>
      <c r="G1686" s="374">
        <v>0.5</v>
      </c>
      <c r="H1686" s="378">
        <v>1144.1204645793885</v>
      </c>
      <c r="I1686" s="382">
        <v>407.064610062648</v>
      </c>
      <c r="J1686" s="349">
        <f>Table1[[#This Row],[Embellishment Area (m2)]]*Table1[[#This Row],[Construction Unit Rate ($/m)]]*Table1[[#This Row],[Embellishment Area Factor]]</f>
        <v>232865.47538935221</v>
      </c>
      <c r="K1686" s="265">
        <v>0</v>
      </c>
      <c r="L1686" s="354">
        <v>112.7890879358248</v>
      </c>
      <c r="M1686" s="101">
        <f>Table1[[#This Row],[Size of land (m2)]]*Table1[[#This Row],[Land Unit Rate ($/m2)]]</f>
        <v>0</v>
      </c>
      <c r="N1686" s="261">
        <v>2021</v>
      </c>
      <c r="O1686" s="101">
        <f>ROUND(IF(Table1[[#This Row],[Valuation Year]]=2016,(Table1[[#This Row],[Total Construction Cost ($)]]+Table1[[#This Row],[Land Value]])*('General Input Sheet'!$G$38/'General Input Sheet'!$G$43),Table1[[#This Row],[Total Construction Cost ($)]]+Table1[[#This Row],[Land Value]]),0)</f>
        <v>232865</v>
      </c>
      <c r="P1686" s="139" t="str" cm="1">
        <f t="array" ref="P1686">_xlfn.IFS(Table1[[#This Row],[Asset Class]]&lt;&gt;"Local","y",P$11=$E1686,"y",Table1[[#This Row],[Asset Class]]="Local","")</f>
        <v>y</v>
      </c>
      <c r="Q1686" s="99" t="str" cm="1">
        <f t="array" ref="Q1686">_xlfn.IFS(Table1[[#This Row],[Asset Class]]&lt;&gt;"Local","y",Q$11=$E1686,"y",Table1[[#This Row],[Asset Class]]="Local","")</f>
        <v>y</v>
      </c>
      <c r="R1686" s="99" t="str" cm="1">
        <f t="array" ref="R1686">_xlfn.IFS(Table1[[#This Row],[Asset Class]]&lt;&gt;"Local","y",R$11=$E1686,"y",Table1[[#This Row],[Asset Class]]="Local","")</f>
        <v>y</v>
      </c>
      <c r="S1686" s="358" t="str" cm="1">
        <f t="array" ref="S1686">_xlfn.IFS(Table1[[#This Row],[Asset Class]]&lt;&gt;"Local","y",S$11=$E1686,"y",Table1[[#This Row],[Asset Class]]="Local","")</f>
        <v>y</v>
      </c>
      <c r="U1686" s="109">
        <f>IF(Table1[[#This Row],[Asset Class]]&lt;&gt;"Local",0.25,IF(P1686="y",1,""))</f>
        <v>0.25</v>
      </c>
      <c r="V1686" s="435">
        <f>IF(Table1[[#This Row],[Asset Class]]&lt;&gt;"Local",0.25,IF(Q1686="y",1,""))</f>
        <v>0.25</v>
      </c>
      <c r="W1686" s="435">
        <f>IF(Table1[[#This Row],[Asset Class]]&lt;&gt;"Local",0.25,IF(R1686="y",1,""))</f>
        <v>0.25</v>
      </c>
      <c r="X1686" s="435">
        <f>IF(Table1[[#This Row],[Asset Class]]&lt;&gt;"Local",0.25,IF(S1686="y",1,""))</f>
        <v>0.25</v>
      </c>
      <c r="Y1686" s="109">
        <f t="shared" si="157"/>
        <v>1</v>
      </c>
      <c r="AA1686" s="274">
        <f t="shared" si="158"/>
        <v>58216.25</v>
      </c>
      <c r="AB1686" s="275">
        <f t="shared" si="159"/>
        <v>58216.25</v>
      </c>
      <c r="AC1686" s="275">
        <f t="shared" si="160"/>
        <v>58216.25</v>
      </c>
      <c r="AD1686" s="275">
        <f t="shared" si="161"/>
        <v>58216.25</v>
      </c>
      <c r="AE1686" s="276">
        <f t="shared" si="162"/>
        <v>232865</v>
      </c>
    </row>
    <row r="1687" spans="2:31">
      <c r="B1687" s="227" t="s">
        <v>2904</v>
      </c>
      <c r="C1687" s="228" t="s">
        <v>2906</v>
      </c>
      <c r="D1687" s="228" t="s">
        <v>100</v>
      </c>
      <c r="E1687" s="228" t="s">
        <v>106</v>
      </c>
      <c r="F1687" s="258" t="s">
        <v>107</v>
      </c>
      <c r="G1687" s="374">
        <v>0.5</v>
      </c>
      <c r="H1687" s="377">
        <v>687.55847428033906</v>
      </c>
      <c r="I1687" s="382">
        <v>407.064610062648</v>
      </c>
      <c r="J1687" s="349">
        <f>Table1[[#This Row],[Embellishment Area (m2)]]*Table1[[#This Row],[Construction Unit Rate ($/m)]]*Table1[[#This Row],[Embellishment Area Factor]]</f>
        <v>139940.3611140977</v>
      </c>
      <c r="K1687" s="263">
        <v>0</v>
      </c>
      <c r="L1687" s="354">
        <v>112.7890879358248</v>
      </c>
      <c r="M1687" s="101">
        <f>Table1[[#This Row],[Size of land (m2)]]*Table1[[#This Row],[Land Unit Rate ($/m2)]]</f>
        <v>0</v>
      </c>
      <c r="N1687" s="261">
        <v>2021</v>
      </c>
      <c r="O1687" s="219">
        <f>ROUND(IF(Table1[[#This Row],[Valuation Year]]=2016,(Table1[[#This Row],[Total Construction Cost ($)]]+Table1[[#This Row],[Land Value]])*('General Input Sheet'!$G$38/'General Input Sheet'!$G$43),Table1[[#This Row],[Total Construction Cost ($)]]+Table1[[#This Row],[Land Value]]),0)</f>
        <v>139940</v>
      </c>
      <c r="P1687" s="139" t="str" cm="1">
        <f t="array" ref="P1687">_xlfn.IFS(Table1[[#This Row],[Asset Class]]&lt;&gt;"Local","y",P$11=$E1687,"y",Table1[[#This Row],[Asset Class]]="Local","")</f>
        <v>y</v>
      </c>
      <c r="Q1687" s="99" t="str" cm="1">
        <f t="array" ref="Q1687">_xlfn.IFS(Table1[[#This Row],[Asset Class]]&lt;&gt;"Local","y",Q$11=$E1687,"y",Table1[[#This Row],[Asset Class]]="Local","")</f>
        <v>y</v>
      </c>
      <c r="R1687" s="99" t="str" cm="1">
        <f t="array" ref="R1687">_xlfn.IFS(Table1[[#This Row],[Asset Class]]&lt;&gt;"Local","y",R$11=$E1687,"y",Table1[[#This Row],[Asset Class]]="Local","")</f>
        <v>y</v>
      </c>
      <c r="S1687" s="358" t="str" cm="1">
        <f t="array" ref="S1687">_xlfn.IFS(Table1[[#This Row],[Asset Class]]&lt;&gt;"Local","y",S$11=$E1687,"y",Table1[[#This Row],[Asset Class]]="Local","")</f>
        <v>y</v>
      </c>
      <c r="U1687" s="109">
        <f>IF(Table1[[#This Row],[Asset Class]]&lt;&gt;"Local",0.25,IF(P1687="y",1,""))</f>
        <v>0.25</v>
      </c>
      <c r="V1687" s="435">
        <f>IF(Table1[[#This Row],[Asset Class]]&lt;&gt;"Local",0.25,IF(Q1687="y",1,""))</f>
        <v>0.25</v>
      </c>
      <c r="W1687" s="435">
        <f>IF(Table1[[#This Row],[Asset Class]]&lt;&gt;"Local",0.25,IF(R1687="y",1,""))</f>
        <v>0.25</v>
      </c>
      <c r="X1687" s="435">
        <f>IF(Table1[[#This Row],[Asset Class]]&lt;&gt;"Local",0.25,IF(S1687="y",1,""))</f>
        <v>0.25</v>
      </c>
      <c r="Y1687" s="109">
        <f t="shared" si="157"/>
        <v>1</v>
      </c>
      <c r="AA1687" s="274">
        <f t="shared" si="158"/>
        <v>34985</v>
      </c>
      <c r="AB1687" s="275">
        <f t="shared" si="159"/>
        <v>34985</v>
      </c>
      <c r="AC1687" s="275">
        <f t="shared" si="160"/>
        <v>34985</v>
      </c>
      <c r="AD1687" s="275">
        <f t="shared" si="161"/>
        <v>34985</v>
      </c>
      <c r="AE1687" s="276">
        <f t="shared" si="162"/>
        <v>139940</v>
      </c>
    </row>
    <row r="1688" spans="2:31">
      <c r="B1688" s="227" t="s">
        <v>2904</v>
      </c>
      <c r="C1688" s="228" t="s">
        <v>2907</v>
      </c>
      <c r="D1688" s="228" t="s">
        <v>100</v>
      </c>
      <c r="E1688" s="228" t="s">
        <v>106</v>
      </c>
      <c r="F1688" s="258" t="s">
        <v>107</v>
      </c>
      <c r="G1688" s="374">
        <v>0.5</v>
      </c>
      <c r="H1688" s="377">
        <v>697.15443837194096</v>
      </c>
      <c r="I1688" s="382">
        <v>407.064610062648</v>
      </c>
      <c r="J1688" s="349">
        <f>Table1[[#This Row],[Embellishment Area (m2)]]*Table1[[#This Row],[Construction Unit Rate ($/m)]]*Table1[[#This Row],[Embellishment Area Factor]]</f>
        <v>141893.44980465926</v>
      </c>
      <c r="K1688" s="263">
        <v>0</v>
      </c>
      <c r="L1688" s="354">
        <v>112.7890879358248</v>
      </c>
      <c r="M1688" s="101">
        <f>Table1[[#This Row],[Size of land (m2)]]*Table1[[#This Row],[Land Unit Rate ($/m2)]]</f>
        <v>0</v>
      </c>
      <c r="N1688" s="261">
        <v>2021</v>
      </c>
      <c r="O1688" s="219">
        <f>ROUND(IF(Table1[[#This Row],[Valuation Year]]=2016,(Table1[[#This Row],[Total Construction Cost ($)]]+Table1[[#This Row],[Land Value]])*('General Input Sheet'!$G$38/'General Input Sheet'!$G$43),Table1[[#This Row],[Total Construction Cost ($)]]+Table1[[#This Row],[Land Value]]),0)</f>
        <v>141893</v>
      </c>
      <c r="P1688" s="139" t="str" cm="1">
        <f t="array" ref="P1688">_xlfn.IFS(Table1[[#This Row],[Asset Class]]&lt;&gt;"Local","y",P$11=$E1688,"y",Table1[[#This Row],[Asset Class]]="Local","")</f>
        <v>y</v>
      </c>
      <c r="Q1688" s="99" t="str" cm="1">
        <f t="array" ref="Q1688">_xlfn.IFS(Table1[[#This Row],[Asset Class]]&lt;&gt;"Local","y",Q$11=$E1688,"y",Table1[[#This Row],[Asset Class]]="Local","")</f>
        <v>y</v>
      </c>
      <c r="R1688" s="99" t="str" cm="1">
        <f t="array" ref="R1688">_xlfn.IFS(Table1[[#This Row],[Asset Class]]&lt;&gt;"Local","y",R$11=$E1688,"y",Table1[[#This Row],[Asset Class]]="Local","")</f>
        <v>y</v>
      </c>
      <c r="S1688" s="358" t="str" cm="1">
        <f t="array" ref="S1688">_xlfn.IFS(Table1[[#This Row],[Asset Class]]&lt;&gt;"Local","y",S$11=$E1688,"y",Table1[[#This Row],[Asset Class]]="Local","")</f>
        <v>y</v>
      </c>
      <c r="U1688" s="109">
        <f>IF(Table1[[#This Row],[Asset Class]]&lt;&gt;"Local",0.25,IF(P1688="y",1,""))</f>
        <v>0.25</v>
      </c>
      <c r="V1688" s="435">
        <f>IF(Table1[[#This Row],[Asset Class]]&lt;&gt;"Local",0.25,IF(Q1688="y",1,""))</f>
        <v>0.25</v>
      </c>
      <c r="W1688" s="435">
        <f>IF(Table1[[#This Row],[Asset Class]]&lt;&gt;"Local",0.25,IF(R1688="y",1,""))</f>
        <v>0.25</v>
      </c>
      <c r="X1688" s="435">
        <f>IF(Table1[[#This Row],[Asset Class]]&lt;&gt;"Local",0.25,IF(S1688="y",1,""))</f>
        <v>0.25</v>
      </c>
      <c r="Y1688" s="109">
        <f t="shared" si="157"/>
        <v>1</v>
      </c>
      <c r="AA1688" s="274">
        <f t="shared" si="158"/>
        <v>35473.25</v>
      </c>
      <c r="AB1688" s="275">
        <f t="shared" si="159"/>
        <v>35473.25</v>
      </c>
      <c r="AC1688" s="275">
        <f t="shared" si="160"/>
        <v>35473.25</v>
      </c>
      <c r="AD1688" s="275">
        <f t="shared" si="161"/>
        <v>35473.25</v>
      </c>
      <c r="AE1688" s="276">
        <f t="shared" si="162"/>
        <v>141893</v>
      </c>
    </row>
    <row r="1689" spans="2:31">
      <c r="B1689" s="227" t="s">
        <v>2908</v>
      </c>
      <c r="C1689" s="228" t="s">
        <v>2909</v>
      </c>
      <c r="D1689" s="228" t="s">
        <v>100</v>
      </c>
      <c r="E1689" s="228" t="s">
        <v>101</v>
      </c>
      <c r="F1689" s="258" t="s">
        <v>691</v>
      </c>
      <c r="G1689" s="374">
        <v>0.5</v>
      </c>
      <c r="H1689" s="377">
        <v>87611.566499876993</v>
      </c>
      <c r="I1689" s="382">
        <v>359.58638055692694</v>
      </c>
      <c r="J1689" s="349">
        <f>Table1[[#This Row],[Embellishment Area (m2)]]*Table1[[#This Row],[Construction Unit Rate ($/m)]]*Table1[[#This Row],[Embellishment Area Factor]]</f>
        <v>15751963.04630664</v>
      </c>
      <c r="K1689" s="263">
        <v>0</v>
      </c>
      <c r="L1689" s="354">
        <v>107.04131349308125</v>
      </c>
      <c r="M1689" s="101">
        <f>Table1[[#This Row],[Size of land (m2)]]*Table1[[#This Row],[Land Unit Rate ($/m2)]]</f>
        <v>0</v>
      </c>
      <c r="N1689" s="261">
        <v>2021</v>
      </c>
      <c r="O1689" s="219">
        <f>ROUND(IF(Table1[[#This Row],[Valuation Year]]=2016,(Table1[[#This Row],[Total Construction Cost ($)]]+Table1[[#This Row],[Land Value]])*('General Input Sheet'!$G$38/'General Input Sheet'!$G$43),Table1[[#This Row],[Total Construction Cost ($)]]+Table1[[#This Row],[Land Value]]),0)</f>
        <v>15751963</v>
      </c>
      <c r="P1689" s="139" t="str" cm="1">
        <f t="array" ref="P1689">_xlfn.IFS(Table1[[#This Row],[Asset Class]]&lt;&gt;"Local","y",P$11=$E1689,"y",Table1[[#This Row],[Asset Class]]="Local","")</f>
        <v>y</v>
      </c>
      <c r="Q1689" s="99" t="str" cm="1">
        <f t="array" ref="Q1689">_xlfn.IFS(Table1[[#This Row],[Asset Class]]&lt;&gt;"Local","y",Q$11=$E1689,"y",Table1[[#This Row],[Asset Class]]="Local","")</f>
        <v>y</v>
      </c>
      <c r="R1689" s="99" t="str" cm="1">
        <f t="array" ref="R1689">_xlfn.IFS(Table1[[#This Row],[Asset Class]]&lt;&gt;"Local","y",R$11=$E1689,"y",Table1[[#This Row],[Asset Class]]="Local","")</f>
        <v>y</v>
      </c>
      <c r="S1689" s="358" t="str" cm="1">
        <f t="array" ref="S1689">_xlfn.IFS(Table1[[#This Row],[Asset Class]]&lt;&gt;"Local","y",S$11=$E1689,"y",Table1[[#This Row],[Asset Class]]="Local","")</f>
        <v>y</v>
      </c>
      <c r="U1689" s="109">
        <f>IF(Table1[[#This Row],[Asset Class]]&lt;&gt;"Local",0.25,IF(P1689="y",1,""))</f>
        <v>0.25</v>
      </c>
      <c r="V1689" s="435">
        <f>IF(Table1[[#This Row],[Asset Class]]&lt;&gt;"Local",0.25,IF(Q1689="y",1,""))</f>
        <v>0.25</v>
      </c>
      <c r="W1689" s="435">
        <f>IF(Table1[[#This Row],[Asset Class]]&lt;&gt;"Local",0.25,IF(R1689="y",1,""))</f>
        <v>0.25</v>
      </c>
      <c r="X1689" s="435">
        <f>IF(Table1[[#This Row],[Asset Class]]&lt;&gt;"Local",0.25,IF(S1689="y",1,""))</f>
        <v>0.25</v>
      </c>
      <c r="Y1689" s="109">
        <f t="shared" si="157"/>
        <v>1</v>
      </c>
      <c r="AA1689" s="274">
        <f t="shared" si="158"/>
        <v>3937990.75</v>
      </c>
      <c r="AB1689" s="275">
        <f t="shared" si="159"/>
        <v>3937990.75</v>
      </c>
      <c r="AC1689" s="275">
        <f t="shared" si="160"/>
        <v>3937990.75</v>
      </c>
      <c r="AD1689" s="275">
        <f t="shared" si="161"/>
        <v>3937990.75</v>
      </c>
      <c r="AE1689" s="276">
        <f t="shared" si="162"/>
        <v>15751963</v>
      </c>
    </row>
    <row r="1690" spans="2:31">
      <c r="B1690" s="227" t="s">
        <v>2910</v>
      </c>
      <c r="C1690" s="228" t="s">
        <v>2911</v>
      </c>
      <c r="D1690" s="228" t="s">
        <v>105</v>
      </c>
      <c r="E1690" s="228" t="s">
        <v>101</v>
      </c>
      <c r="F1690" s="258" t="s">
        <v>691</v>
      </c>
      <c r="G1690" s="374">
        <v>0.5</v>
      </c>
      <c r="H1690" s="377">
        <v>3500.7165501194295</v>
      </c>
      <c r="I1690" s="382">
        <v>452.87898632773505</v>
      </c>
      <c r="J1690" s="349">
        <f>Table1[[#This Row],[Embellishment Area (m2)]]*Table1[[#This Row],[Construction Unit Rate ($/m)]]*Table1[[#This Row],[Embellishment Area Factor]]</f>
        <v>792700.48131940642</v>
      </c>
      <c r="K1690" s="263">
        <v>0</v>
      </c>
      <c r="L1690" s="354">
        <v>140.14546069071523</v>
      </c>
      <c r="M1690" s="101">
        <f>Table1[[#This Row],[Size of land (m2)]]*Table1[[#This Row],[Land Unit Rate ($/m2)]]</f>
        <v>0</v>
      </c>
      <c r="N1690" s="261">
        <v>2021</v>
      </c>
      <c r="O1690" s="219">
        <f>ROUND(IF(Table1[[#This Row],[Valuation Year]]=2016,(Table1[[#This Row],[Total Construction Cost ($)]]+Table1[[#This Row],[Land Value]])*('General Input Sheet'!$G$38/'General Input Sheet'!$G$43),Table1[[#This Row],[Total Construction Cost ($)]]+Table1[[#This Row],[Land Value]]),0)</f>
        <v>792700</v>
      </c>
      <c r="P1690" s="139" t="str" cm="1">
        <f t="array" ref="P1690">_xlfn.IFS(Table1[[#This Row],[Asset Class]]&lt;&gt;"Local","y",P$11=$E1690,"y",Table1[[#This Row],[Asset Class]]="Local","")</f>
        <v>y</v>
      </c>
      <c r="Q1690" s="99" t="str" cm="1">
        <f t="array" ref="Q1690">_xlfn.IFS(Table1[[#This Row],[Asset Class]]&lt;&gt;"Local","y",Q$11=$E1690,"y",Table1[[#This Row],[Asset Class]]="Local","")</f>
        <v>y</v>
      </c>
      <c r="R1690" s="99" t="str" cm="1">
        <f t="array" ref="R1690">_xlfn.IFS(Table1[[#This Row],[Asset Class]]&lt;&gt;"Local","y",R$11=$E1690,"y",Table1[[#This Row],[Asset Class]]="Local","")</f>
        <v>y</v>
      </c>
      <c r="S1690" s="358" t="str" cm="1">
        <f t="array" ref="S1690">_xlfn.IFS(Table1[[#This Row],[Asset Class]]&lt;&gt;"Local","y",S$11=$E1690,"y",Table1[[#This Row],[Asset Class]]="Local","")</f>
        <v>y</v>
      </c>
      <c r="U1690" s="109">
        <f>IF(Table1[[#This Row],[Asset Class]]&lt;&gt;"Local",0.25,IF(P1690="y",1,""))</f>
        <v>0.25</v>
      </c>
      <c r="V1690" s="435">
        <f>IF(Table1[[#This Row],[Asset Class]]&lt;&gt;"Local",0.25,IF(Q1690="y",1,""))</f>
        <v>0.25</v>
      </c>
      <c r="W1690" s="435">
        <f>IF(Table1[[#This Row],[Asset Class]]&lt;&gt;"Local",0.25,IF(R1690="y",1,""))</f>
        <v>0.25</v>
      </c>
      <c r="X1690" s="435">
        <f>IF(Table1[[#This Row],[Asset Class]]&lt;&gt;"Local",0.25,IF(S1690="y",1,""))</f>
        <v>0.25</v>
      </c>
      <c r="Y1690" s="109">
        <f t="shared" si="157"/>
        <v>1</v>
      </c>
      <c r="AA1690" s="274">
        <f t="shared" si="158"/>
        <v>198175</v>
      </c>
      <c r="AB1690" s="275">
        <f t="shared" si="159"/>
        <v>198175</v>
      </c>
      <c r="AC1690" s="275">
        <f t="shared" si="160"/>
        <v>198175</v>
      </c>
      <c r="AD1690" s="275">
        <f t="shared" si="161"/>
        <v>198175</v>
      </c>
      <c r="AE1690" s="276">
        <f t="shared" si="162"/>
        <v>792700</v>
      </c>
    </row>
    <row r="1691" spans="2:31">
      <c r="B1691" s="227" t="s">
        <v>2912</v>
      </c>
      <c r="C1691" s="228" t="s">
        <v>2913</v>
      </c>
      <c r="D1691" s="228" t="s">
        <v>105</v>
      </c>
      <c r="E1691" s="228" t="s">
        <v>106</v>
      </c>
      <c r="F1691" s="258" t="s">
        <v>102</v>
      </c>
      <c r="G1691" s="374">
        <v>0.5</v>
      </c>
      <c r="H1691" s="377">
        <v>38074.662527378445</v>
      </c>
      <c r="I1691" s="382">
        <v>295.91815694928124</v>
      </c>
      <c r="J1691" s="349">
        <f>Table1[[#This Row],[Embellishment Area (m2)]]*Table1[[#This Row],[Construction Unit Rate ($/m)]]*Table1[[#This Row],[Embellishment Area Factor]]</f>
        <v>5633491.9807838462</v>
      </c>
      <c r="K1691" s="263">
        <v>76149.32505475689</v>
      </c>
      <c r="L1691" s="354">
        <v>157.26221918381682</v>
      </c>
      <c r="M1691" s="101">
        <f>Table1[[#This Row],[Size of land (m2)]]*Table1[[#This Row],[Land Unit Rate ($/m2)]]</f>
        <v>11975411.847460892</v>
      </c>
      <c r="N1691" s="261">
        <v>2021</v>
      </c>
      <c r="O1691" s="219">
        <f>ROUND(IF(Table1[[#This Row],[Valuation Year]]=2016,(Table1[[#This Row],[Total Construction Cost ($)]]+Table1[[#This Row],[Land Value]])*('General Input Sheet'!$G$38/'General Input Sheet'!$G$43),Table1[[#This Row],[Total Construction Cost ($)]]+Table1[[#This Row],[Land Value]]),0)</f>
        <v>17608904</v>
      </c>
      <c r="P1691" s="139" t="str" cm="1">
        <f t="array" ref="P1691">_xlfn.IFS(Table1[[#This Row],[Asset Class]]&lt;&gt;"Local","y",P$11=$E1691,"y",Table1[[#This Row],[Asset Class]]="Local","")</f>
        <v>y</v>
      </c>
      <c r="Q1691" s="99" t="str" cm="1">
        <f t="array" ref="Q1691">_xlfn.IFS(Table1[[#This Row],[Asset Class]]&lt;&gt;"Local","y",Q$11=$E1691,"y",Table1[[#This Row],[Asset Class]]="Local","")</f>
        <v>y</v>
      </c>
      <c r="R1691" s="99" t="str" cm="1">
        <f t="array" ref="R1691">_xlfn.IFS(Table1[[#This Row],[Asset Class]]&lt;&gt;"Local","y",R$11=$E1691,"y",Table1[[#This Row],[Asset Class]]="Local","")</f>
        <v>y</v>
      </c>
      <c r="S1691" s="358" t="str" cm="1">
        <f t="array" ref="S1691">_xlfn.IFS(Table1[[#This Row],[Asset Class]]&lt;&gt;"Local","y",S$11=$E1691,"y",Table1[[#This Row],[Asset Class]]="Local","")</f>
        <v>y</v>
      </c>
      <c r="U1691" s="109">
        <f>IF(Table1[[#This Row],[Asset Class]]&lt;&gt;"Local",0.25,IF(P1691="y",1,""))</f>
        <v>0.25</v>
      </c>
      <c r="V1691" s="435">
        <f>IF(Table1[[#This Row],[Asset Class]]&lt;&gt;"Local",0.25,IF(Q1691="y",1,""))</f>
        <v>0.25</v>
      </c>
      <c r="W1691" s="435">
        <f>IF(Table1[[#This Row],[Asset Class]]&lt;&gt;"Local",0.25,IF(R1691="y",1,""))</f>
        <v>0.25</v>
      </c>
      <c r="X1691" s="435">
        <f>IF(Table1[[#This Row],[Asset Class]]&lt;&gt;"Local",0.25,IF(S1691="y",1,""))</f>
        <v>0.25</v>
      </c>
      <c r="Y1691" s="109">
        <f t="shared" si="157"/>
        <v>1</v>
      </c>
      <c r="AA1691" s="274">
        <f t="shared" si="158"/>
        <v>4402226</v>
      </c>
      <c r="AB1691" s="275">
        <f t="shared" si="159"/>
        <v>4402226</v>
      </c>
      <c r="AC1691" s="275">
        <f t="shared" si="160"/>
        <v>4402226</v>
      </c>
      <c r="AD1691" s="275">
        <f t="shared" si="161"/>
        <v>4402226</v>
      </c>
      <c r="AE1691" s="276">
        <f t="shared" si="162"/>
        <v>17608904</v>
      </c>
    </row>
    <row r="1692" spans="2:31">
      <c r="B1692" s="227" t="s">
        <v>2912</v>
      </c>
      <c r="C1692" s="228" t="s">
        <v>2914</v>
      </c>
      <c r="D1692" s="228" t="s">
        <v>105</v>
      </c>
      <c r="E1692" s="228" t="s">
        <v>106</v>
      </c>
      <c r="F1692" s="258" t="s">
        <v>107</v>
      </c>
      <c r="G1692" s="374">
        <v>0.5</v>
      </c>
      <c r="H1692" s="377">
        <v>81397.100978406248</v>
      </c>
      <c r="I1692" s="382">
        <v>295.91815694928124</v>
      </c>
      <c r="J1692" s="349">
        <f>Table1[[#This Row],[Embellishment Area (m2)]]*Table1[[#This Row],[Construction Unit Rate ($/m)]]*Table1[[#This Row],[Embellishment Area Factor]]</f>
        <v>12043440.051272256</v>
      </c>
      <c r="K1692" s="263">
        <v>162794.2019568125</v>
      </c>
      <c r="L1692" s="354">
        <v>157.26221918381682</v>
      </c>
      <c r="M1692" s="101">
        <f>Table1[[#This Row],[Size of land (m2)]]*Table1[[#This Row],[Land Unit Rate ($/m2)]]</f>
        <v>25601377.469986789</v>
      </c>
      <c r="N1692" s="261">
        <v>2021</v>
      </c>
      <c r="O1692" s="219">
        <f>ROUND(IF(Table1[[#This Row],[Valuation Year]]=2016,(Table1[[#This Row],[Total Construction Cost ($)]]+Table1[[#This Row],[Land Value]])*('General Input Sheet'!$G$38/'General Input Sheet'!$G$43),Table1[[#This Row],[Total Construction Cost ($)]]+Table1[[#This Row],[Land Value]]),0)</f>
        <v>37644818</v>
      </c>
      <c r="P1692" s="139" t="str" cm="1">
        <f t="array" ref="P1692">_xlfn.IFS(Table1[[#This Row],[Asset Class]]&lt;&gt;"Local","y",P$11=$E1692,"y",Table1[[#This Row],[Asset Class]]="Local","")</f>
        <v>y</v>
      </c>
      <c r="Q1692" s="99" t="str" cm="1">
        <f t="array" ref="Q1692">_xlfn.IFS(Table1[[#This Row],[Asset Class]]&lt;&gt;"Local","y",Q$11=$E1692,"y",Table1[[#This Row],[Asset Class]]="Local","")</f>
        <v>y</v>
      </c>
      <c r="R1692" s="99" t="str" cm="1">
        <f t="array" ref="R1692">_xlfn.IFS(Table1[[#This Row],[Asset Class]]&lt;&gt;"Local","y",R$11=$E1692,"y",Table1[[#This Row],[Asset Class]]="Local","")</f>
        <v>y</v>
      </c>
      <c r="S1692" s="358" t="str" cm="1">
        <f t="array" ref="S1692">_xlfn.IFS(Table1[[#This Row],[Asset Class]]&lt;&gt;"Local","y",S$11=$E1692,"y",Table1[[#This Row],[Asset Class]]="Local","")</f>
        <v>y</v>
      </c>
      <c r="U1692" s="109">
        <f>IF(Table1[[#This Row],[Asset Class]]&lt;&gt;"Local",0.25,IF(P1692="y",1,""))</f>
        <v>0.25</v>
      </c>
      <c r="V1692" s="435">
        <f>IF(Table1[[#This Row],[Asset Class]]&lt;&gt;"Local",0.25,IF(Q1692="y",1,""))</f>
        <v>0.25</v>
      </c>
      <c r="W1692" s="435">
        <f>IF(Table1[[#This Row],[Asset Class]]&lt;&gt;"Local",0.25,IF(R1692="y",1,""))</f>
        <v>0.25</v>
      </c>
      <c r="X1692" s="435">
        <f>IF(Table1[[#This Row],[Asset Class]]&lt;&gt;"Local",0.25,IF(S1692="y",1,""))</f>
        <v>0.25</v>
      </c>
      <c r="Y1692" s="109">
        <f t="shared" si="157"/>
        <v>1</v>
      </c>
      <c r="AA1692" s="274">
        <f t="shared" si="158"/>
        <v>9411204.5</v>
      </c>
      <c r="AB1692" s="275">
        <f t="shared" si="159"/>
        <v>9411204.5</v>
      </c>
      <c r="AC1692" s="275">
        <f t="shared" si="160"/>
        <v>9411204.5</v>
      </c>
      <c r="AD1692" s="275">
        <f t="shared" si="161"/>
        <v>9411204.5</v>
      </c>
      <c r="AE1692" s="276">
        <f t="shared" si="162"/>
        <v>37644818</v>
      </c>
    </row>
    <row r="1693" spans="2:31">
      <c r="B1693" s="227" t="s">
        <v>2915</v>
      </c>
      <c r="C1693" s="228" t="s">
        <v>2916</v>
      </c>
      <c r="D1693" s="228" t="s">
        <v>110</v>
      </c>
      <c r="E1693" s="228" t="s">
        <v>106</v>
      </c>
      <c r="F1693" s="258" t="s">
        <v>135</v>
      </c>
      <c r="G1693" s="374">
        <v>0.5</v>
      </c>
      <c r="H1693" s="377">
        <v>5077.8434553752404</v>
      </c>
      <c r="I1693" s="382">
        <v>111.62041035606889</v>
      </c>
      <c r="J1693" s="349">
        <f>Table1[[#This Row],[Embellishment Area (m2)]]*Table1[[#This Row],[Construction Unit Rate ($/m)]]*Table1[[#This Row],[Embellishment Area Factor]]</f>
        <v>283395.48510643153</v>
      </c>
      <c r="K1693" s="263">
        <v>10155.686910750481</v>
      </c>
      <c r="L1693" s="354">
        <v>66.125722619436161</v>
      </c>
      <c r="M1693" s="101">
        <f>Table1[[#This Row],[Size of land (m2)]]*Table1[[#This Row],[Land Unit Rate ($/m2)]]</f>
        <v>671552.13567012479</v>
      </c>
      <c r="N1693" s="261">
        <v>2021</v>
      </c>
      <c r="O1693" s="219">
        <f>ROUND(IF(Table1[[#This Row],[Valuation Year]]=2016,(Table1[[#This Row],[Total Construction Cost ($)]]+Table1[[#This Row],[Land Value]])*('General Input Sheet'!$G$38/'General Input Sheet'!$G$43),Table1[[#This Row],[Total Construction Cost ($)]]+Table1[[#This Row],[Land Value]]),0)</f>
        <v>954948</v>
      </c>
      <c r="P1693" s="139" t="str" cm="1">
        <f t="array" ref="P1693">_xlfn.IFS(Table1[[#This Row],[Asset Class]]&lt;&gt;"Local","y",P$11=$E1693,"y",Table1[[#This Row],[Asset Class]]="Local","")</f>
        <v>y</v>
      </c>
      <c r="Q1693" s="99" t="str" cm="1">
        <f t="array" ref="Q1693">_xlfn.IFS(Table1[[#This Row],[Asset Class]]&lt;&gt;"Local","y",Q$11=$E1693,"y",Table1[[#This Row],[Asset Class]]="Local","")</f>
        <v/>
      </c>
      <c r="R1693" s="99" t="str" cm="1">
        <f t="array" ref="R1693">_xlfn.IFS(Table1[[#This Row],[Asset Class]]&lt;&gt;"Local","y",R$11=$E1693,"y",Table1[[#This Row],[Asset Class]]="Local","")</f>
        <v/>
      </c>
      <c r="S1693" s="358" t="str" cm="1">
        <f t="array" ref="S1693">_xlfn.IFS(Table1[[#This Row],[Asset Class]]&lt;&gt;"Local","y",S$11=$E1693,"y",Table1[[#This Row],[Asset Class]]="Local","")</f>
        <v/>
      </c>
      <c r="U1693" s="109">
        <f>IF(Table1[[#This Row],[Asset Class]]&lt;&gt;"Local",0.25,IF(P1693="y",1,""))</f>
        <v>1</v>
      </c>
      <c r="V1693" s="435" t="str">
        <f>IF(Table1[[#This Row],[Asset Class]]&lt;&gt;"Local",0.25,IF(Q1693="y",1,""))</f>
        <v/>
      </c>
      <c r="W1693" s="435" t="str">
        <f>IF(Table1[[#This Row],[Asset Class]]&lt;&gt;"Local",0.25,IF(R1693="y",1,""))</f>
        <v/>
      </c>
      <c r="X1693" s="435" t="str">
        <f>IF(Table1[[#This Row],[Asset Class]]&lt;&gt;"Local",0.25,IF(S1693="y",1,""))</f>
        <v/>
      </c>
      <c r="Y1693" s="109">
        <f t="shared" si="157"/>
        <v>1</v>
      </c>
      <c r="AA1693" s="274">
        <f t="shared" si="158"/>
        <v>954948</v>
      </c>
      <c r="AB1693" s="275" t="str">
        <f t="shared" si="159"/>
        <v/>
      </c>
      <c r="AC1693" s="275" t="str">
        <f t="shared" si="160"/>
        <v/>
      </c>
      <c r="AD1693" s="275" t="str">
        <f t="shared" si="161"/>
        <v/>
      </c>
      <c r="AE1693" s="276">
        <f t="shared" si="162"/>
        <v>954948</v>
      </c>
    </row>
    <row r="1694" spans="2:31">
      <c r="B1694" s="227" t="s">
        <v>2917</v>
      </c>
      <c r="C1694" s="228" t="s">
        <v>2918</v>
      </c>
      <c r="D1694" s="228" t="s">
        <v>110</v>
      </c>
      <c r="E1694" s="228" t="s">
        <v>101</v>
      </c>
      <c r="F1694" s="258" t="s">
        <v>102</v>
      </c>
      <c r="G1694" s="374">
        <v>0.5</v>
      </c>
      <c r="H1694" s="377">
        <v>6492.07267286553</v>
      </c>
      <c r="I1694" s="382">
        <v>143.96305955739601</v>
      </c>
      <c r="J1694" s="349">
        <f>Table1[[#This Row],[Embellishment Area (m2)]]*Table1[[#This Row],[Construction Unit Rate ($/m)]]*Table1[[#This Row],[Embellishment Area Factor]]</f>
        <v>467309.32242734171</v>
      </c>
      <c r="K1694" s="263">
        <v>0</v>
      </c>
      <c r="L1694" s="354">
        <v>39.027494808321961</v>
      </c>
      <c r="M1694" s="101">
        <f>Table1[[#This Row],[Size of land (m2)]]*Table1[[#This Row],[Land Unit Rate ($/m2)]]</f>
        <v>0</v>
      </c>
      <c r="N1694" s="261">
        <v>2021</v>
      </c>
      <c r="O1694" s="219">
        <f>ROUND(IF(Table1[[#This Row],[Valuation Year]]=2016,(Table1[[#This Row],[Total Construction Cost ($)]]+Table1[[#This Row],[Land Value]])*('General Input Sheet'!$G$38/'General Input Sheet'!$G$43),Table1[[#This Row],[Total Construction Cost ($)]]+Table1[[#This Row],[Land Value]]),0)</f>
        <v>467309</v>
      </c>
      <c r="P1694" s="139" t="str" cm="1">
        <f t="array" ref="P1694">_xlfn.IFS(Table1[[#This Row],[Asset Class]]&lt;&gt;"Local","y",P$11=$E1694,"y",Table1[[#This Row],[Asset Class]]="Local","")</f>
        <v/>
      </c>
      <c r="Q1694" s="99" t="str" cm="1">
        <f t="array" ref="Q1694">_xlfn.IFS(Table1[[#This Row],[Asset Class]]&lt;&gt;"Local","y",Q$11=$E1694,"y",Table1[[#This Row],[Asset Class]]="Local","")</f>
        <v/>
      </c>
      <c r="R1694" s="99" t="str" cm="1">
        <f t="array" ref="R1694">_xlfn.IFS(Table1[[#This Row],[Asset Class]]&lt;&gt;"Local","y",R$11=$E1694,"y",Table1[[#This Row],[Asset Class]]="Local","")</f>
        <v>y</v>
      </c>
      <c r="S1694" s="358" t="str" cm="1">
        <f t="array" ref="S1694">_xlfn.IFS(Table1[[#This Row],[Asset Class]]&lt;&gt;"Local","y",S$11=$E1694,"y",Table1[[#This Row],[Asset Class]]="Local","")</f>
        <v/>
      </c>
      <c r="U1694" s="109" t="str">
        <f>IF(Table1[[#This Row],[Asset Class]]&lt;&gt;"Local",0.25,IF(P1694="y",1,""))</f>
        <v/>
      </c>
      <c r="V1694" s="435" t="str">
        <f>IF(Table1[[#This Row],[Asset Class]]&lt;&gt;"Local",0.25,IF(Q1694="y",1,""))</f>
        <v/>
      </c>
      <c r="W1694" s="435">
        <f>IF(Table1[[#This Row],[Asset Class]]&lt;&gt;"Local",0.25,IF(R1694="y",1,""))</f>
        <v>1</v>
      </c>
      <c r="X1694" s="435" t="str">
        <f>IF(Table1[[#This Row],[Asset Class]]&lt;&gt;"Local",0.25,IF(S1694="y",1,""))</f>
        <v/>
      </c>
      <c r="Y1694" s="109">
        <f t="shared" si="157"/>
        <v>1</v>
      </c>
      <c r="AA1694" s="274" t="str">
        <f t="shared" si="158"/>
        <v/>
      </c>
      <c r="AB1694" s="275" t="str">
        <f t="shared" si="159"/>
        <v/>
      </c>
      <c r="AC1694" s="275">
        <f t="shared" si="160"/>
        <v>467309</v>
      </c>
      <c r="AD1694" s="275" t="str">
        <f t="shared" si="161"/>
        <v/>
      </c>
      <c r="AE1694" s="276">
        <f t="shared" si="162"/>
        <v>467309</v>
      </c>
    </row>
    <row r="1695" spans="2:31">
      <c r="B1695" s="227" t="s">
        <v>2919</v>
      </c>
      <c r="C1695" s="228" t="s">
        <v>2920</v>
      </c>
      <c r="D1695" s="228" t="s">
        <v>110</v>
      </c>
      <c r="E1695" s="228" t="s">
        <v>106</v>
      </c>
      <c r="F1695" s="258" t="s">
        <v>102</v>
      </c>
      <c r="G1695" s="374">
        <v>0.5</v>
      </c>
      <c r="H1695" s="377">
        <v>3945.0931165963757</v>
      </c>
      <c r="I1695" s="382">
        <v>111.62041035606889</v>
      </c>
      <c r="J1695" s="349">
        <f>Table1[[#This Row],[Embellishment Area (m2)]]*Table1[[#This Row],[Construction Unit Rate ($/m)]]*Table1[[#This Row],[Embellishment Area Factor]]</f>
        <v>220176.45628369509</v>
      </c>
      <c r="K1695" s="263">
        <v>0</v>
      </c>
      <c r="L1695" s="354">
        <v>66.125722619436161</v>
      </c>
      <c r="M1695" s="101">
        <f>Table1[[#This Row],[Size of land (m2)]]*Table1[[#This Row],[Land Unit Rate ($/m2)]]</f>
        <v>0</v>
      </c>
      <c r="N1695" s="261">
        <v>2021</v>
      </c>
      <c r="O1695" s="219">
        <f>ROUND(IF(Table1[[#This Row],[Valuation Year]]=2016,(Table1[[#This Row],[Total Construction Cost ($)]]+Table1[[#This Row],[Land Value]])*('General Input Sheet'!$G$38/'General Input Sheet'!$G$43),Table1[[#This Row],[Total Construction Cost ($)]]+Table1[[#This Row],[Land Value]]),0)</f>
        <v>220176</v>
      </c>
      <c r="P1695" s="139" t="str" cm="1">
        <f t="array" ref="P1695">_xlfn.IFS(Table1[[#This Row],[Asset Class]]&lt;&gt;"Local","y",P$11=$E1695,"y",Table1[[#This Row],[Asset Class]]="Local","")</f>
        <v>y</v>
      </c>
      <c r="Q1695" s="99" t="str" cm="1">
        <f t="array" ref="Q1695">_xlfn.IFS(Table1[[#This Row],[Asset Class]]&lt;&gt;"Local","y",Q$11=$E1695,"y",Table1[[#This Row],[Asset Class]]="Local","")</f>
        <v/>
      </c>
      <c r="R1695" s="99" t="str" cm="1">
        <f t="array" ref="R1695">_xlfn.IFS(Table1[[#This Row],[Asset Class]]&lt;&gt;"Local","y",R$11=$E1695,"y",Table1[[#This Row],[Asset Class]]="Local","")</f>
        <v/>
      </c>
      <c r="S1695" s="358" t="str" cm="1">
        <f t="array" ref="S1695">_xlfn.IFS(Table1[[#This Row],[Asset Class]]&lt;&gt;"Local","y",S$11=$E1695,"y",Table1[[#This Row],[Asset Class]]="Local","")</f>
        <v/>
      </c>
      <c r="U1695" s="109">
        <f>IF(Table1[[#This Row],[Asset Class]]&lt;&gt;"Local",0.25,IF(P1695="y",1,""))</f>
        <v>1</v>
      </c>
      <c r="V1695" s="435" t="str">
        <f>IF(Table1[[#This Row],[Asset Class]]&lt;&gt;"Local",0.25,IF(Q1695="y",1,""))</f>
        <v/>
      </c>
      <c r="W1695" s="435" t="str">
        <f>IF(Table1[[#This Row],[Asset Class]]&lt;&gt;"Local",0.25,IF(R1695="y",1,""))</f>
        <v/>
      </c>
      <c r="X1695" s="435" t="str">
        <f>IF(Table1[[#This Row],[Asset Class]]&lt;&gt;"Local",0.25,IF(S1695="y",1,""))</f>
        <v/>
      </c>
      <c r="Y1695" s="109">
        <f t="shared" si="157"/>
        <v>1</v>
      </c>
      <c r="AA1695" s="274">
        <f t="shared" si="158"/>
        <v>220176</v>
      </c>
      <c r="AB1695" s="275" t="str">
        <f t="shared" si="159"/>
        <v/>
      </c>
      <c r="AC1695" s="275" t="str">
        <f t="shared" si="160"/>
        <v/>
      </c>
      <c r="AD1695" s="275" t="str">
        <f t="shared" si="161"/>
        <v/>
      </c>
      <c r="AE1695" s="276">
        <f t="shared" si="162"/>
        <v>220176</v>
      </c>
    </row>
    <row r="1696" spans="2:31">
      <c r="B1696" s="227" t="s">
        <v>2921</v>
      </c>
      <c r="C1696" s="228" t="s">
        <v>2922</v>
      </c>
      <c r="D1696" s="228" t="s">
        <v>105</v>
      </c>
      <c r="E1696" s="228" t="s">
        <v>142</v>
      </c>
      <c r="F1696" s="258" t="s">
        <v>691</v>
      </c>
      <c r="G1696" s="374">
        <v>0.5</v>
      </c>
      <c r="H1696" s="378">
        <v>25758.745576304442</v>
      </c>
      <c r="I1696" s="382">
        <v>406.79298511948269</v>
      </c>
      <c r="J1696" s="349">
        <f>Table1[[#This Row],[Embellishment Area (m2)]]*Table1[[#This Row],[Construction Unit Rate ($/m)]]*Table1[[#This Row],[Embellishment Area Factor]]</f>
        <v>5239238.5029590763</v>
      </c>
      <c r="K1696" s="265">
        <v>0</v>
      </c>
      <c r="L1696" s="354">
        <v>77.249060510664719</v>
      </c>
      <c r="M1696" s="101">
        <f>Table1[[#This Row],[Size of land (m2)]]*Table1[[#This Row],[Land Unit Rate ($/m2)]]</f>
        <v>0</v>
      </c>
      <c r="N1696" s="261">
        <v>2021</v>
      </c>
      <c r="O1696" s="101">
        <f>ROUND(IF(Table1[[#This Row],[Valuation Year]]=2016,(Table1[[#This Row],[Total Construction Cost ($)]]+Table1[[#This Row],[Land Value]])*('General Input Sheet'!$G$38/'General Input Sheet'!$G$43),Table1[[#This Row],[Total Construction Cost ($)]]+Table1[[#This Row],[Land Value]]),0)</f>
        <v>5239239</v>
      </c>
      <c r="P1696" s="139" t="str" cm="1">
        <f t="array" ref="P1696">_xlfn.IFS(Table1[[#This Row],[Asset Class]]&lt;&gt;"Local","y",P$11=$E1696,"y",Table1[[#This Row],[Asset Class]]="Local","")</f>
        <v>y</v>
      </c>
      <c r="Q1696" s="99" t="str" cm="1">
        <f t="array" ref="Q1696">_xlfn.IFS(Table1[[#This Row],[Asset Class]]&lt;&gt;"Local","y",Q$11=$E1696,"y",Table1[[#This Row],[Asset Class]]="Local","")</f>
        <v>y</v>
      </c>
      <c r="R1696" s="99" t="str" cm="1">
        <f t="array" ref="R1696">_xlfn.IFS(Table1[[#This Row],[Asset Class]]&lt;&gt;"Local","y",R$11=$E1696,"y",Table1[[#This Row],[Asset Class]]="Local","")</f>
        <v>y</v>
      </c>
      <c r="S1696" s="358" t="str" cm="1">
        <f t="array" ref="S1696">_xlfn.IFS(Table1[[#This Row],[Asset Class]]&lt;&gt;"Local","y",S$11=$E1696,"y",Table1[[#This Row],[Asset Class]]="Local","")</f>
        <v>y</v>
      </c>
      <c r="U1696" s="109">
        <f>IF(Table1[[#This Row],[Asset Class]]&lt;&gt;"Local",0.25,IF(P1696="y",1,""))</f>
        <v>0.25</v>
      </c>
      <c r="V1696" s="435">
        <f>IF(Table1[[#This Row],[Asset Class]]&lt;&gt;"Local",0.25,IF(Q1696="y",1,""))</f>
        <v>0.25</v>
      </c>
      <c r="W1696" s="435">
        <f>IF(Table1[[#This Row],[Asset Class]]&lt;&gt;"Local",0.25,IF(R1696="y",1,""))</f>
        <v>0.25</v>
      </c>
      <c r="X1696" s="435">
        <f>IF(Table1[[#This Row],[Asset Class]]&lt;&gt;"Local",0.25,IF(S1696="y",1,""))</f>
        <v>0.25</v>
      </c>
      <c r="Y1696" s="109">
        <f t="shared" si="157"/>
        <v>1</v>
      </c>
      <c r="AA1696" s="274">
        <f t="shared" si="158"/>
        <v>1309809.75</v>
      </c>
      <c r="AB1696" s="275">
        <f t="shared" si="159"/>
        <v>1309809.75</v>
      </c>
      <c r="AC1696" s="275">
        <f t="shared" si="160"/>
        <v>1309809.75</v>
      </c>
      <c r="AD1696" s="275">
        <f t="shared" si="161"/>
        <v>1309809.75</v>
      </c>
      <c r="AE1696" s="276">
        <f t="shared" si="162"/>
        <v>5239239</v>
      </c>
    </row>
    <row r="1697" spans="2:31">
      <c r="B1697" s="227" t="s">
        <v>2923</v>
      </c>
      <c r="C1697" s="228" t="s">
        <v>2924</v>
      </c>
      <c r="D1697" s="228" t="s">
        <v>110</v>
      </c>
      <c r="E1697" s="228" t="s">
        <v>101</v>
      </c>
      <c r="F1697" s="258" t="s">
        <v>107</v>
      </c>
      <c r="G1697" s="374">
        <v>0.5</v>
      </c>
      <c r="H1697" s="378">
        <v>5404.7823549304649</v>
      </c>
      <c r="I1697" s="382">
        <v>143.96305955739601</v>
      </c>
      <c r="J1697" s="349">
        <f>Table1[[#This Row],[Embellishment Area (m2)]]*Table1[[#This Row],[Construction Unit Rate ($/m)]]*Table1[[#This Row],[Embellishment Area Factor]]</f>
        <v>389044.50202880875</v>
      </c>
      <c r="K1697" s="265">
        <v>10809.56470986093</v>
      </c>
      <c r="L1697" s="354">
        <v>39.027494808321961</v>
      </c>
      <c r="M1697" s="101">
        <f>Table1[[#This Row],[Size of land (m2)]]*Table1[[#This Row],[Land Unit Rate ($/m2)]]</f>
        <v>421870.23059431772</v>
      </c>
      <c r="N1697" s="261">
        <v>2021</v>
      </c>
      <c r="O1697" s="101">
        <f>ROUND(IF(Table1[[#This Row],[Valuation Year]]=2016,(Table1[[#This Row],[Total Construction Cost ($)]]+Table1[[#This Row],[Land Value]])*('General Input Sheet'!$G$38/'General Input Sheet'!$G$43),Table1[[#This Row],[Total Construction Cost ($)]]+Table1[[#This Row],[Land Value]]),0)</f>
        <v>810915</v>
      </c>
      <c r="P1697" s="139" t="str" cm="1">
        <f t="array" ref="P1697">_xlfn.IFS(Table1[[#This Row],[Asset Class]]&lt;&gt;"Local","y",P$11=$E1697,"y",Table1[[#This Row],[Asset Class]]="Local","")</f>
        <v/>
      </c>
      <c r="Q1697" s="99" t="str" cm="1">
        <f t="array" ref="Q1697">_xlfn.IFS(Table1[[#This Row],[Asset Class]]&lt;&gt;"Local","y",Q$11=$E1697,"y",Table1[[#This Row],[Asset Class]]="Local","")</f>
        <v/>
      </c>
      <c r="R1697" s="99" t="str" cm="1">
        <f t="array" ref="R1697">_xlfn.IFS(Table1[[#This Row],[Asset Class]]&lt;&gt;"Local","y",R$11=$E1697,"y",Table1[[#This Row],[Asset Class]]="Local","")</f>
        <v>y</v>
      </c>
      <c r="S1697" s="358" t="str" cm="1">
        <f t="array" ref="S1697">_xlfn.IFS(Table1[[#This Row],[Asset Class]]&lt;&gt;"Local","y",S$11=$E1697,"y",Table1[[#This Row],[Asset Class]]="Local","")</f>
        <v/>
      </c>
      <c r="U1697" s="109" t="str">
        <f>IF(Table1[[#This Row],[Asset Class]]&lt;&gt;"Local",0.25,IF(P1697="y",1,""))</f>
        <v/>
      </c>
      <c r="V1697" s="435" t="str">
        <f>IF(Table1[[#This Row],[Asset Class]]&lt;&gt;"Local",0.25,IF(Q1697="y",1,""))</f>
        <v/>
      </c>
      <c r="W1697" s="435">
        <f>IF(Table1[[#This Row],[Asset Class]]&lt;&gt;"Local",0.25,IF(R1697="y",1,""))</f>
        <v>1</v>
      </c>
      <c r="X1697" s="435" t="str">
        <f>IF(Table1[[#This Row],[Asset Class]]&lt;&gt;"Local",0.25,IF(S1697="y",1,""))</f>
        <v/>
      </c>
      <c r="Y1697" s="109">
        <f t="shared" si="157"/>
        <v>1</v>
      </c>
      <c r="AA1697" s="274" t="str">
        <f t="shared" si="158"/>
        <v/>
      </c>
      <c r="AB1697" s="275" t="str">
        <f t="shared" si="159"/>
        <v/>
      </c>
      <c r="AC1697" s="275">
        <f t="shared" si="160"/>
        <v>810915</v>
      </c>
      <c r="AD1697" s="275" t="str">
        <f t="shared" si="161"/>
        <v/>
      </c>
      <c r="AE1697" s="276">
        <f t="shared" si="162"/>
        <v>810915</v>
      </c>
    </row>
    <row r="1698" spans="2:31">
      <c r="B1698" s="227" t="s">
        <v>2925</v>
      </c>
      <c r="C1698" s="228" t="s">
        <v>2926</v>
      </c>
      <c r="D1698" s="228" t="s">
        <v>110</v>
      </c>
      <c r="E1698" s="228" t="s">
        <v>101</v>
      </c>
      <c r="F1698" s="258" t="s">
        <v>102</v>
      </c>
      <c r="G1698" s="374">
        <v>0.5</v>
      </c>
      <c r="H1698" s="378">
        <v>2522.6293595325778</v>
      </c>
      <c r="I1698" s="382">
        <v>143.96305955739601</v>
      </c>
      <c r="J1698" s="349">
        <f>Table1[[#This Row],[Embellishment Area (m2)]]*Table1[[#This Row],[Construction Unit Rate ($/m)]]*Table1[[#This Row],[Embellishment Area Factor]]</f>
        <v>181582.72036381211</v>
      </c>
      <c r="K1698" s="265">
        <v>0</v>
      </c>
      <c r="L1698" s="354">
        <v>39.027494808321961</v>
      </c>
      <c r="M1698" s="101">
        <f>Table1[[#This Row],[Size of land (m2)]]*Table1[[#This Row],[Land Unit Rate ($/m2)]]</f>
        <v>0</v>
      </c>
      <c r="N1698" s="261">
        <v>2021</v>
      </c>
      <c r="O1698" s="101">
        <f>ROUND(IF(Table1[[#This Row],[Valuation Year]]=2016,(Table1[[#This Row],[Total Construction Cost ($)]]+Table1[[#This Row],[Land Value]])*('General Input Sheet'!$G$38/'General Input Sheet'!$G$43),Table1[[#This Row],[Total Construction Cost ($)]]+Table1[[#This Row],[Land Value]]),0)</f>
        <v>181583</v>
      </c>
      <c r="P1698" s="139" t="str" cm="1">
        <f t="array" ref="P1698">_xlfn.IFS(Table1[[#This Row],[Asset Class]]&lt;&gt;"Local","y",P$11=$E1698,"y",Table1[[#This Row],[Asset Class]]="Local","")</f>
        <v/>
      </c>
      <c r="Q1698" s="99" t="str" cm="1">
        <f t="array" ref="Q1698">_xlfn.IFS(Table1[[#This Row],[Asset Class]]&lt;&gt;"Local","y",Q$11=$E1698,"y",Table1[[#This Row],[Asset Class]]="Local","")</f>
        <v/>
      </c>
      <c r="R1698" s="99" t="str" cm="1">
        <f t="array" ref="R1698">_xlfn.IFS(Table1[[#This Row],[Asset Class]]&lt;&gt;"Local","y",R$11=$E1698,"y",Table1[[#This Row],[Asset Class]]="Local","")</f>
        <v>y</v>
      </c>
      <c r="S1698" s="358" t="str" cm="1">
        <f t="array" ref="S1698">_xlfn.IFS(Table1[[#This Row],[Asset Class]]&lt;&gt;"Local","y",S$11=$E1698,"y",Table1[[#This Row],[Asset Class]]="Local","")</f>
        <v/>
      </c>
      <c r="U1698" s="109" t="str">
        <f>IF(Table1[[#This Row],[Asset Class]]&lt;&gt;"Local",0.25,IF(P1698="y",1,""))</f>
        <v/>
      </c>
      <c r="V1698" s="435" t="str">
        <f>IF(Table1[[#This Row],[Asset Class]]&lt;&gt;"Local",0.25,IF(Q1698="y",1,""))</f>
        <v/>
      </c>
      <c r="W1698" s="435">
        <f>IF(Table1[[#This Row],[Asset Class]]&lt;&gt;"Local",0.25,IF(R1698="y",1,""))</f>
        <v>1</v>
      </c>
      <c r="X1698" s="435" t="str">
        <f>IF(Table1[[#This Row],[Asset Class]]&lt;&gt;"Local",0.25,IF(S1698="y",1,""))</f>
        <v/>
      </c>
      <c r="Y1698" s="109">
        <f t="shared" si="157"/>
        <v>1</v>
      </c>
      <c r="AA1698" s="274" t="str">
        <f t="shared" si="158"/>
        <v/>
      </c>
      <c r="AB1698" s="275" t="str">
        <f t="shared" si="159"/>
        <v/>
      </c>
      <c r="AC1698" s="275">
        <f t="shared" si="160"/>
        <v>181583</v>
      </c>
      <c r="AD1698" s="275" t="str">
        <f t="shared" si="161"/>
        <v/>
      </c>
      <c r="AE1698" s="276">
        <f t="shared" si="162"/>
        <v>181583</v>
      </c>
    </row>
    <row r="1699" spans="2:31">
      <c r="B1699" s="227" t="s">
        <v>2925</v>
      </c>
      <c r="C1699" s="228" t="s">
        <v>2927</v>
      </c>
      <c r="D1699" s="228" t="s">
        <v>110</v>
      </c>
      <c r="E1699" s="228" t="s">
        <v>101</v>
      </c>
      <c r="F1699" s="258" t="s">
        <v>102</v>
      </c>
      <c r="G1699" s="374">
        <v>0.5</v>
      </c>
      <c r="H1699" s="378">
        <v>2143.158797913864</v>
      </c>
      <c r="I1699" s="382">
        <v>143.96305955739601</v>
      </c>
      <c r="J1699" s="349">
        <f>Table1[[#This Row],[Embellishment Area (m2)]]*Table1[[#This Row],[Construction Unit Rate ($/m)]]*Table1[[#This Row],[Embellishment Area Factor]]</f>
        <v>154267.84883251542</v>
      </c>
      <c r="K1699" s="265">
        <v>0</v>
      </c>
      <c r="L1699" s="354">
        <v>39.027494808321961</v>
      </c>
      <c r="M1699" s="101">
        <f>Table1[[#This Row],[Size of land (m2)]]*Table1[[#This Row],[Land Unit Rate ($/m2)]]</f>
        <v>0</v>
      </c>
      <c r="N1699" s="261">
        <v>2021</v>
      </c>
      <c r="O1699" s="101">
        <f>ROUND(IF(Table1[[#This Row],[Valuation Year]]=2016,(Table1[[#This Row],[Total Construction Cost ($)]]+Table1[[#This Row],[Land Value]])*('General Input Sheet'!$G$38/'General Input Sheet'!$G$43),Table1[[#This Row],[Total Construction Cost ($)]]+Table1[[#This Row],[Land Value]]),0)</f>
        <v>154268</v>
      </c>
      <c r="P1699" s="139" t="str" cm="1">
        <f t="array" ref="P1699">_xlfn.IFS(Table1[[#This Row],[Asset Class]]&lt;&gt;"Local","y",P$11=$E1699,"y",Table1[[#This Row],[Asset Class]]="Local","")</f>
        <v/>
      </c>
      <c r="Q1699" s="99" t="str" cm="1">
        <f t="array" ref="Q1699">_xlfn.IFS(Table1[[#This Row],[Asset Class]]&lt;&gt;"Local","y",Q$11=$E1699,"y",Table1[[#This Row],[Asset Class]]="Local","")</f>
        <v/>
      </c>
      <c r="R1699" s="99" t="str" cm="1">
        <f t="array" ref="R1699">_xlfn.IFS(Table1[[#This Row],[Asset Class]]&lt;&gt;"Local","y",R$11=$E1699,"y",Table1[[#This Row],[Asset Class]]="Local","")</f>
        <v>y</v>
      </c>
      <c r="S1699" s="358" t="str" cm="1">
        <f t="array" ref="S1699">_xlfn.IFS(Table1[[#This Row],[Asset Class]]&lt;&gt;"Local","y",S$11=$E1699,"y",Table1[[#This Row],[Asset Class]]="Local","")</f>
        <v/>
      </c>
      <c r="U1699" s="109" t="str">
        <f>IF(Table1[[#This Row],[Asset Class]]&lt;&gt;"Local",0.25,IF(P1699="y",1,""))</f>
        <v/>
      </c>
      <c r="V1699" s="435" t="str">
        <f>IF(Table1[[#This Row],[Asset Class]]&lt;&gt;"Local",0.25,IF(Q1699="y",1,""))</f>
        <v/>
      </c>
      <c r="W1699" s="435">
        <f>IF(Table1[[#This Row],[Asset Class]]&lt;&gt;"Local",0.25,IF(R1699="y",1,""))</f>
        <v>1</v>
      </c>
      <c r="X1699" s="435" t="str">
        <f>IF(Table1[[#This Row],[Asset Class]]&lt;&gt;"Local",0.25,IF(S1699="y",1,""))</f>
        <v/>
      </c>
      <c r="Y1699" s="109">
        <f t="shared" si="157"/>
        <v>1</v>
      </c>
      <c r="AA1699" s="274" t="str">
        <f t="shared" si="158"/>
        <v/>
      </c>
      <c r="AB1699" s="275" t="str">
        <f t="shared" si="159"/>
        <v/>
      </c>
      <c r="AC1699" s="275">
        <f t="shared" si="160"/>
        <v>154268</v>
      </c>
      <c r="AD1699" s="275" t="str">
        <f t="shared" si="161"/>
        <v/>
      </c>
      <c r="AE1699" s="276">
        <f t="shared" si="162"/>
        <v>154268</v>
      </c>
    </row>
    <row r="1700" spans="2:31">
      <c r="B1700" s="227" t="s">
        <v>2925</v>
      </c>
      <c r="C1700" s="228" t="s">
        <v>2928</v>
      </c>
      <c r="D1700" s="228" t="s">
        <v>110</v>
      </c>
      <c r="E1700" s="228" t="s">
        <v>101</v>
      </c>
      <c r="F1700" s="258" t="s">
        <v>107</v>
      </c>
      <c r="G1700" s="374">
        <v>0.5</v>
      </c>
      <c r="H1700" s="377">
        <v>8671.7570557270246</v>
      </c>
      <c r="I1700" s="382">
        <v>143.96305955739601</v>
      </c>
      <c r="J1700" s="349">
        <f>Table1[[#This Row],[Embellishment Area (m2)]]*Table1[[#This Row],[Construction Unit Rate ($/m)]]*Table1[[#This Row],[Embellishment Area Factor]]</f>
        <v>624206.3387404494</v>
      </c>
      <c r="K1700" s="263">
        <v>0</v>
      </c>
      <c r="L1700" s="354">
        <v>39.027494808321961</v>
      </c>
      <c r="M1700" s="101">
        <f>Table1[[#This Row],[Size of land (m2)]]*Table1[[#This Row],[Land Unit Rate ($/m2)]]</f>
        <v>0</v>
      </c>
      <c r="N1700" s="261">
        <v>2021</v>
      </c>
      <c r="O1700" s="219">
        <f>ROUND(IF(Table1[[#This Row],[Valuation Year]]=2016,(Table1[[#This Row],[Total Construction Cost ($)]]+Table1[[#This Row],[Land Value]])*('General Input Sheet'!$G$38/'General Input Sheet'!$G$43),Table1[[#This Row],[Total Construction Cost ($)]]+Table1[[#This Row],[Land Value]]),0)</f>
        <v>624206</v>
      </c>
      <c r="P1700" s="139" t="str" cm="1">
        <f t="array" ref="P1700">_xlfn.IFS(Table1[[#This Row],[Asset Class]]&lt;&gt;"Local","y",P$11=$E1700,"y",Table1[[#This Row],[Asset Class]]="Local","")</f>
        <v/>
      </c>
      <c r="Q1700" s="99" t="str" cm="1">
        <f t="array" ref="Q1700">_xlfn.IFS(Table1[[#This Row],[Asset Class]]&lt;&gt;"Local","y",Q$11=$E1700,"y",Table1[[#This Row],[Asset Class]]="Local","")</f>
        <v/>
      </c>
      <c r="R1700" s="99" t="str" cm="1">
        <f t="array" ref="R1700">_xlfn.IFS(Table1[[#This Row],[Asset Class]]&lt;&gt;"Local","y",R$11=$E1700,"y",Table1[[#This Row],[Asset Class]]="Local","")</f>
        <v>y</v>
      </c>
      <c r="S1700" s="358" t="str" cm="1">
        <f t="array" ref="S1700">_xlfn.IFS(Table1[[#This Row],[Asset Class]]&lt;&gt;"Local","y",S$11=$E1700,"y",Table1[[#This Row],[Asset Class]]="Local","")</f>
        <v/>
      </c>
      <c r="U1700" s="109" t="str">
        <f>IF(Table1[[#This Row],[Asset Class]]&lt;&gt;"Local",0.25,IF(P1700="y",1,""))</f>
        <v/>
      </c>
      <c r="V1700" s="435" t="str">
        <f>IF(Table1[[#This Row],[Asset Class]]&lt;&gt;"Local",0.25,IF(Q1700="y",1,""))</f>
        <v/>
      </c>
      <c r="W1700" s="435">
        <f>IF(Table1[[#This Row],[Asset Class]]&lt;&gt;"Local",0.25,IF(R1700="y",1,""))</f>
        <v>1</v>
      </c>
      <c r="X1700" s="435" t="str">
        <f>IF(Table1[[#This Row],[Asset Class]]&lt;&gt;"Local",0.25,IF(S1700="y",1,""))</f>
        <v/>
      </c>
      <c r="Y1700" s="109">
        <f t="shared" si="157"/>
        <v>1</v>
      </c>
      <c r="AA1700" s="274" t="str">
        <f t="shared" si="158"/>
        <v/>
      </c>
      <c r="AB1700" s="275" t="str">
        <f t="shared" si="159"/>
        <v/>
      </c>
      <c r="AC1700" s="275">
        <f t="shared" si="160"/>
        <v>624206</v>
      </c>
      <c r="AD1700" s="275" t="str">
        <f t="shared" si="161"/>
        <v/>
      </c>
      <c r="AE1700" s="276">
        <f t="shared" si="162"/>
        <v>624206</v>
      </c>
    </row>
    <row r="1701" spans="2:31">
      <c r="B1701" s="227" t="s">
        <v>2929</v>
      </c>
      <c r="C1701" s="228" t="s">
        <v>2930</v>
      </c>
      <c r="D1701" s="228" t="s">
        <v>110</v>
      </c>
      <c r="E1701" s="228" t="s">
        <v>101</v>
      </c>
      <c r="F1701" s="258" t="s">
        <v>102</v>
      </c>
      <c r="G1701" s="374">
        <v>0.5</v>
      </c>
      <c r="H1701" s="377">
        <v>1188.8262003954164</v>
      </c>
      <c r="I1701" s="382">
        <v>143.96305955739601</v>
      </c>
      <c r="J1701" s="349">
        <f>Table1[[#This Row],[Embellishment Area (m2)]]*Table1[[#This Row],[Construction Unit Rate ($/m)]]*Table1[[#This Row],[Embellishment Area Factor]]</f>
        <v>85573.528545459063</v>
      </c>
      <c r="K1701" s="263">
        <v>0</v>
      </c>
      <c r="L1701" s="354">
        <v>39.027494808321961</v>
      </c>
      <c r="M1701" s="101">
        <f>Table1[[#This Row],[Size of land (m2)]]*Table1[[#This Row],[Land Unit Rate ($/m2)]]</f>
        <v>0</v>
      </c>
      <c r="N1701" s="261">
        <v>2021</v>
      </c>
      <c r="O1701" s="219">
        <f>ROUND(IF(Table1[[#This Row],[Valuation Year]]=2016,(Table1[[#This Row],[Total Construction Cost ($)]]+Table1[[#This Row],[Land Value]])*('General Input Sheet'!$G$38/'General Input Sheet'!$G$43),Table1[[#This Row],[Total Construction Cost ($)]]+Table1[[#This Row],[Land Value]]),0)</f>
        <v>85574</v>
      </c>
      <c r="P1701" s="139" t="str" cm="1">
        <f t="array" ref="P1701">_xlfn.IFS(Table1[[#This Row],[Asset Class]]&lt;&gt;"Local","y",P$11=$E1701,"y",Table1[[#This Row],[Asset Class]]="Local","")</f>
        <v/>
      </c>
      <c r="Q1701" s="99" t="str" cm="1">
        <f t="array" ref="Q1701">_xlfn.IFS(Table1[[#This Row],[Asset Class]]&lt;&gt;"Local","y",Q$11=$E1701,"y",Table1[[#This Row],[Asset Class]]="Local","")</f>
        <v/>
      </c>
      <c r="R1701" s="99" t="str" cm="1">
        <f t="array" ref="R1701">_xlfn.IFS(Table1[[#This Row],[Asset Class]]&lt;&gt;"Local","y",R$11=$E1701,"y",Table1[[#This Row],[Asset Class]]="Local","")</f>
        <v>y</v>
      </c>
      <c r="S1701" s="358" t="str" cm="1">
        <f t="array" ref="S1701">_xlfn.IFS(Table1[[#This Row],[Asset Class]]&lt;&gt;"Local","y",S$11=$E1701,"y",Table1[[#This Row],[Asset Class]]="Local","")</f>
        <v/>
      </c>
      <c r="U1701" s="109" t="str">
        <f>IF(Table1[[#This Row],[Asset Class]]&lt;&gt;"Local",0.25,IF(P1701="y",1,""))</f>
        <v/>
      </c>
      <c r="V1701" s="435" t="str">
        <f>IF(Table1[[#This Row],[Asset Class]]&lt;&gt;"Local",0.25,IF(Q1701="y",1,""))</f>
        <v/>
      </c>
      <c r="W1701" s="435">
        <f>IF(Table1[[#This Row],[Asset Class]]&lt;&gt;"Local",0.25,IF(R1701="y",1,""))</f>
        <v>1</v>
      </c>
      <c r="X1701" s="435" t="str">
        <f>IF(Table1[[#This Row],[Asset Class]]&lt;&gt;"Local",0.25,IF(S1701="y",1,""))</f>
        <v/>
      </c>
      <c r="Y1701" s="109">
        <f t="shared" si="157"/>
        <v>1</v>
      </c>
      <c r="AA1701" s="274" t="str">
        <f t="shared" si="158"/>
        <v/>
      </c>
      <c r="AB1701" s="275" t="str">
        <f t="shared" si="159"/>
        <v/>
      </c>
      <c r="AC1701" s="275">
        <f t="shared" si="160"/>
        <v>85574</v>
      </c>
      <c r="AD1701" s="275" t="str">
        <f t="shared" si="161"/>
        <v/>
      </c>
      <c r="AE1701" s="276">
        <f t="shared" si="162"/>
        <v>85574</v>
      </c>
    </row>
    <row r="1702" spans="2:31">
      <c r="B1702" s="227" t="s">
        <v>2931</v>
      </c>
      <c r="C1702" s="228" t="s">
        <v>2932</v>
      </c>
      <c r="D1702" s="228" t="s">
        <v>110</v>
      </c>
      <c r="E1702" s="228" t="s">
        <v>106</v>
      </c>
      <c r="F1702" s="258" t="s">
        <v>102</v>
      </c>
      <c r="G1702" s="374">
        <v>0.5</v>
      </c>
      <c r="H1702" s="377">
        <v>3489.253897397426</v>
      </c>
      <c r="I1702" s="382">
        <v>111.62041035606889</v>
      </c>
      <c r="J1702" s="349">
        <f>Table1[[#This Row],[Embellishment Area (m2)]]*Table1[[#This Row],[Construction Unit Rate ($/m)]]*Table1[[#This Row],[Embellishment Area Factor]]</f>
        <v>194735.9759320067</v>
      </c>
      <c r="K1702" s="263">
        <v>0</v>
      </c>
      <c r="L1702" s="354">
        <v>66.125722619436161</v>
      </c>
      <c r="M1702" s="101">
        <f>Table1[[#This Row],[Size of land (m2)]]*Table1[[#This Row],[Land Unit Rate ($/m2)]]</f>
        <v>0</v>
      </c>
      <c r="N1702" s="261">
        <v>2021</v>
      </c>
      <c r="O1702" s="219">
        <f>ROUND(IF(Table1[[#This Row],[Valuation Year]]=2016,(Table1[[#This Row],[Total Construction Cost ($)]]+Table1[[#This Row],[Land Value]])*('General Input Sheet'!$G$38/'General Input Sheet'!$G$43),Table1[[#This Row],[Total Construction Cost ($)]]+Table1[[#This Row],[Land Value]]),0)</f>
        <v>194736</v>
      </c>
      <c r="P1702" s="139" t="str" cm="1">
        <f t="array" ref="P1702">_xlfn.IFS(Table1[[#This Row],[Asset Class]]&lt;&gt;"Local","y",P$11=$E1702,"y",Table1[[#This Row],[Asset Class]]="Local","")</f>
        <v>y</v>
      </c>
      <c r="Q1702" s="99" t="str" cm="1">
        <f t="array" ref="Q1702">_xlfn.IFS(Table1[[#This Row],[Asset Class]]&lt;&gt;"Local","y",Q$11=$E1702,"y",Table1[[#This Row],[Asset Class]]="Local","")</f>
        <v/>
      </c>
      <c r="R1702" s="99" t="str" cm="1">
        <f t="array" ref="R1702">_xlfn.IFS(Table1[[#This Row],[Asset Class]]&lt;&gt;"Local","y",R$11=$E1702,"y",Table1[[#This Row],[Asset Class]]="Local","")</f>
        <v/>
      </c>
      <c r="S1702" s="358" t="str" cm="1">
        <f t="array" ref="S1702">_xlfn.IFS(Table1[[#This Row],[Asset Class]]&lt;&gt;"Local","y",S$11=$E1702,"y",Table1[[#This Row],[Asset Class]]="Local","")</f>
        <v/>
      </c>
      <c r="U1702" s="109">
        <f>IF(Table1[[#This Row],[Asset Class]]&lt;&gt;"Local",0.25,IF(P1702="y",1,""))</f>
        <v>1</v>
      </c>
      <c r="V1702" s="435" t="str">
        <f>IF(Table1[[#This Row],[Asset Class]]&lt;&gt;"Local",0.25,IF(Q1702="y",1,""))</f>
        <v/>
      </c>
      <c r="W1702" s="435" t="str">
        <f>IF(Table1[[#This Row],[Asset Class]]&lt;&gt;"Local",0.25,IF(R1702="y",1,""))</f>
        <v/>
      </c>
      <c r="X1702" s="435" t="str">
        <f>IF(Table1[[#This Row],[Asset Class]]&lt;&gt;"Local",0.25,IF(S1702="y",1,""))</f>
        <v/>
      </c>
      <c r="Y1702" s="109">
        <f t="shared" si="157"/>
        <v>1</v>
      </c>
      <c r="AA1702" s="274">
        <f t="shared" si="158"/>
        <v>194736</v>
      </c>
      <c r="AB1702" s="275" t="str">
        <f t="shared" si="159"/>
        <v/>
      </c>
      <c r="AC1702" s="275" t="str">
        <f t="shared" si="160"/>
        <v/>
      </c>
      <c r="AD1702" s="275" t="str">
        <f t="shared" si="161"/>
        <v/>
      </c>
      <c r="AE1702" s="276">
        <f t="shared" si="162"/>
        <v>194736</v>
      </c>
    </row>
    <row r="1703" spans="2:31">
      <c r="B1703" s="227" t="s">
        <v>2933</v>
      </c>
      <c r="C1703" s="228" t="s">
        <v>2934</v>
      </c>
      <c r="D1703" s="228" t="s">
        <v>110</v>
      </c>
      <c r="E1703" s="228" t="s">
        <v>113</v>
      </c>
      <c r="F1703" s="258" t="s">
        <v>102</v>
      </c>
      <c r="G1703" s="374">
        <v>0.5</v>
      </c>
      <c r="H1703" s="377">
        <v>1218.146216836104</v>
      </c>
      <c r="I1703" s="382">
        <v>77.371645491830151</v>
      </c>
      <c r="J1703" s="349">
        <f>Table1[[#This Row],[Embellishment Area (m2)]]*Table1[[#This Row],[Construction Unit Rate ($/m)]]*Table1[[#This Row],[Embellishment Area Factor]]</f>
        <v>47124.988623128549</v>
      </c>
      <c r="K1703" s="263">
        <v>0</v>
      </c>
      <c r="L1703" s="354">
        <v>51.919695325664051</v>
      </c>
      <c r="M1703" s="101">
        <f>Table1[[#This Row],[Size of land (m2)]]*Table1[[#This Row],[Land Unit Rate ($/m2)]]</f>
        <v>0</v>
      </c>
      <c r="N1703" s="261">
        <v>2021</v>
      </c>
      <c r="O1703" s="219">
        <f>ROUND(IF(Table1[[#This Row],[Valuation Year]]=2016,(Table1[[#This Row],[Total Construction Cost ($)]]+Table1[[#This Row],[Land Value]])*('General Input Sheet'!$G$38/'General Input Sheet'!$G$43),Table1[[#This Row],[Total Construction Cost ($)]]+Table1[[#This Row],[Land Value]]),0)</f>
        <v>47125</v>
      </c>
      <c r="P1703" s="139" t="str" cm="1">
        <f t="array" ref="P1703">_xlfn.IFS(Table1[[#This Row],[Asset Class]]&lt;&gt;"Local","y",P$11=$E1703,"y",Table1[[#This Row],[Asset Class]]="Local","")</f>
        <v/>
      </c>
      <c r="Q1703" s="99" t="str" cm="1">
        <f t="array" ref="Q1703">_xlfn.IFS(Table1[[#This Row],[Asset Class]]&lt;&gt;"Local","y",Q$11=$E1703,"y",Table1[[#This Row],[Asset Class]]="Local","")</f>
        <v/>
      </c>
      <c r="R1703" s="99" t="str" cm="1">
        <f t="array" ref="R1703">_xlfn.IFS(Table1[[#This Row],[Asset Class]]&lt;&gt;"Local","y",R$11=$E1703,"y",Table1[[#This Row],[Asset Class]]="Local","")</f>
        <v/>
      </c>
      <c r="S1703" s="358" t="str" cm="1">
        <f t="array" ref="S1703">_xlfn.IFS(Table1[[#This Row],[Asset Class]]&lt;&gt;"Local","y",S$11=$E1703,"y",Table1[[#This Row],[Asset Class]]="Local","")</f>
        <v>y</v>
      </c>
      <c r="U1703" s="109" t="str">
        <f>IF(Table1[[#This Row],[Asset Class]]&lt;&gt;"Local",0.25,IF(P1703="y",1,""))</f>
        <v/>
      </c>
      <c r="V1703" s="435" t="str">
        <f>IF(Table1[[#This Row],[Asset Class]]&lt;&gt;"Local",0.25,IF(Q1703="y",1,""))</f>
        <v/>
      </c>
      <c r="W1703" s="435" t="str">
        <f>IF(Table1[[#This Row],[Asset Class]]&lt;&gt;"Local",0.25,IF(R1703="y",1,""))</f>
        <v/>
      </c>
      <c r="X1703" s="435">
        <f>IF(Table1[[#This Row],[Asset Class]]&lt;&gt;"Local",0.25,IF(S1703="y",1,""))</f>
        <v>1</v>
      </c>
      <c r="Y1703" s="109">
        <f t="shared" si="157"/>
        <v>1</v>
      </c>
      <c r="AA1703" s="274" t="str">
        <f t="shared" si="158"/>
        <v/>
      </c>
      <c r="AB1703" s="275" t="str">
        <f t="shared" si="159"/>
        <v/>
      </c>
      <c r="AC1703" s="275" t="str">
        <f t="shared" si="160"/>
        <v/>
      </c>
      <c r="AD1703" s="275">
        <f t="shared" si="161"/>
        <v>47125</v>
      </c>
      <c r="AE1703" s="276">
        <f t="shared" si="162"/>
        <v>47125</v>
      </c>
    </row>
    <row r="1704" spans="2:31">
      <c r="B1704" s="227" t="s">
        <v>2935</v>
      </c>
      <c r="C1704" s="228" t="s">
        <v>2936</v>
      </c>
      <c r="D1704" s="228" t="s">
        <v>110</v>
      </c>
      <c r="E1704" s="228" t="s">
        <v>113</v>
      </c>
      <c r="F1704" s="258" t="s">
        <v>102</v>
      </c>
      <c r="G1704" s="374">
        <v>0.5</v>
      </c>
      <c r="H1704" s="377">
        <v>17412.922101016811</v>
      </c>
      <c r="I1704" s="382">
        <v>77.371645491830151</v>
      </c>
      <c r="J1704" s="349">
        <f>Table1[[#This Row],[Embellishment Area (m2)]]*Table1[[#This Row],[Construction Unit Rate ($/m)]]*Table1[[#This Row],[Embellishment Area Factor]]</f>
        <v>673633.21788836352</v>
      </c>
      <c r="K1704" s="263">
        <v>0</v>
      </c>
      <c r="L1704" s="354">
        <v>51.919695325664051</v>
      </c>
      <c r="M1704" s="101">
        <f>Table1[[#This Row],[Size of land (m2)]]*Table1[[#This Row],[Land Unit Rate ($/m2)]]</f>
        <v>0</v>
      </c>
      <c r="N1704" s="261">
        <v>2021</v>
      </c>
      <c r="O1704" s="219">
        <f>ROUND(IF(Table1[[#This Row],[Valuation Year]]=2016,(Table1[[#This Row],[Total Construction Cost ($)]]+Table1[[#This Row],[Land Value]])*('General Input Sheet'!$G$38/'General Input Sheet'!$G$43),Table1[[#This Row],[Total Construction Cost ($)]]+Table1[[#This Row],[Land Value]]),0)</f>
        <v>673633</v>
      </c>
      <c r="P1704" s="139" t="str" cm="1">
        <f t="array" ref="P1704">_xlfn.IFS(Table1[[#This Row],[Asset Class]]&lt;&gt;"Local","y",P$11=$E1704,"y",Table1[[#This Row],[Asset Class]]="Local","")</f>
        <v/>
      </c>
      <c r="Q1704" s="99" t="str" cm="1">
        <f t="array" ref="Q1704">_xlfn.IFS(Table1[[#This Row],[Asset Class]]&lt;&gt;"Local","y",Q$11=$E1704,"y",Table1[[#This Row],[Asset Class]]="Local","")</f>
        <v/>
      </c>
      <c r="R1704" s="99" t="str" cm="1">
        <f t="array" ref="R1704">_xlfn.IFS(Table1[[#This Row],[Asset Class]]&lt;&gt;"Local","y",R$11=$E1704,"y",Table1[[#This Row],[Asset Class]]="Local","")</f>
        <v/>
      </c>
      <c r="S1704" s="358" t="str" cm="1">
        <f t="array" ref="S1704">_xlfn.IFS(Table1[[#This Row],[Asset Class]]&lt;&gt;"Local","y",S$11=$E1704,"y",Table1[[#This Row],[Asset Class]]="Local","")</f>
        <v>y</v>
      </c>
      <c r="U1704" s="109" t="str">
        <f>IF(Table1[[#This Row],[Asset Class]]&lt;&gt;"Local",0.25,IF(P1704="y",1,""))</f>
        <v/>
      </c>
      <c r="V1704" s="435" t="str">
        <f>IF(Table1[[#This Row],[Asset Class]]&lt;&gt;"Local",0.25,IF(Q1704="y",1,""))</f>
        <v/>
      </c>
      <c r="W1704" s="435" t="str">
        <f>IF(Table1[[#This Row],[Asset Class]]&lt;&gt;"Local",0.25,IF(R1704="y",1,""))</f>
        <v/>
      </c>
      <c r="X1704" s="435">
        <f>IF(Table1[[#This Row],[Asset Class]]&lt;&gt;"Local",0.25,IF(S1704="y",1,""))</f>
        <v>1</v>
      </c>
      <c r="Y1704" s="109">
        <f t="shared" si="157"/>
        <v>1</v>
      </c>
      <c r="AA1704" s="274" t="str">
        <f t="shared" si="158"/>
        <v/>
      </c>
      <c r="AB1704" s="275" t="str">
        <f t="shared" si="159"/>
        <v/>
      </c>
      <c r="AC1704" s="275" t="str">
        <f t="shared" si="160"/>
        <v/>
      </c>
      <c r="AD1704" s="275">
        <f t="shared" si="161"/>
        <v>673633</v>
      </c>
      <c r="AE1704" s="276">
        <f t="shared" si="162"/>
        <v>673633</v>
      </c>
    </row>
    <row r="1705" spans="2:31">
      <c r="B1705" s="227" t="s">
        <v>2937</v>
      </c>
      <c r="C1705" s="228" t="s">
        <v>2938</v>
      </c>
      <c r="D1705" s="228" t="s">
        <v>105</v>
      </c>
      <c r="E1705" s="228" t="s">
        <v>113</v>
      </c>
      <c r="F1705" s="258" t="s">
        <v>107</v>
      </c>
      <c r="G1705" s="374">
        <v>0.5</v>
      </c>
      <c r="H1705" s="377">
        <v>23611.130195403526</v>
      </c>
      <c r="I1705" s="382">
        <v>566.28724924743767</v>
      </c>
      <c r="J1705" s="349">
        <f>Table1[[#This Row],[Embellishment Area (m2)]]*Table1[[#This Row],[Construction Unit Rate ($/m)]]*Table1[[#This Row],[Embellishment Area Factor]]</f>
        <v>6685340.984989089</v>
      </c>
      <c r="K1705" s="263">
        <v>0</v>
      </c>
      <c r="L1705" s="354">
        <v>75.676903388107434</v>
      </c>
      <c r="M1705" s="101">
        <f>Table1[[#This Row],[Size of land (m2)]]*Table1[[#This Row],[Land Unit Rate ($/m2)]]</f>
        <v>0</v>
      </c>
      <c r="N1705" s="261">
        <v>2021</v>
      </c>
      <c r="O1705" s="219">
        <f>ROUND(IF(Table1[[#This Row],[Valuation Year]]=2016,(Table1[[#This Row],[Total Construction Cost ($)]]+Table1[[#This Row],[Land Value]])*('General Input Sheet'!$G$38/'General Input Sheet'!$G$43),Table1[[#This Row],[Total Construction Cost ($)]]+Table1[[#This Row],[Land Value]]),0)</f>
        <v>6685341</v>
      </c>
      <c r="P1705" s="139" t="str" cm="1">
        <f t="array" ref="P1705">_xlfn.IFS(Table1[[#This Row],[Asset Class]]&lt;&gt;"Local","y",P$11=$E1705,"y",Table1[[#This Row],[Asset Class]]="Local","")</f>
        <v>y</v>
      </c>
      <c r="Q1705" s="99" t="str" cm="1">
        <f t="array" ref="Q1705">_xlfn.IFS(Table1[[#This Row],[Asset Class]]&lt;&gt;"Local","y",Q$11=$E1705,"y",Table1[[#This Row],[Asset Class]]="Local","")</f>
        <v>y</v>
      </c>
      <c r="R1705" s="99" t="str" cm="1">
        <f t="array" ref="R1705">_xlfn.IFS(Table1[[#This Row],[Asset Class]]&lt;&gt;"Local","y",R$11=$E1705,"y",Table1[[#This Row],[Asset Class]]="Local","")</f>
        <v>y</v>
      </c>
      <c r="S1705" s="358" t="str" cm="1">
        <f t="array" ref="S1705">_xlfn.IFS(Table1[[#This Row],[Asset Class]]&lt;&gt;"Local","y",S$11=$E1705,"y",Table1[[#This Row],[Asset Class]]="Local","")</f>
        <v>y</v>
      </c>
      <c r="U1705" s="109">
        <f>IF(Table1[[#This Row],[Asset Class]]&lt;&gt;"Local",0.25,IF(P1705="y",1,""))</f>
        <v>0.25</v>
      </c>
      <c r="V1705" s="435">
        <f>IF(Table1[[#This Row],[Asset Class]]&lt;&gt;"Local",0.25,IF(Q1705="y",1,""))</f>
        <v>0.25</v>
      </c>
      <c r="W1705" s="435">
        <f>IF(Table1[[#This Row],[Asset Class]]&lt;&gt;"Local",0.25,IF(R1705="y",1,""))</f>
        <v>0.25</v>
      </c>
      <c r="X1705" s="435">
        <f>IF(Table1[[#This Row],[Asset Class]]&lt;&gt;"Local",0.25,IF(S1705="y",1,""))</f>
        <v>0.25</v>
      </c>
      <c r="Y1705" s="109">
        <f t="shared" si="157"/>
        <v>1</v>
      </c>
      <c r="AA1705" s="274">
        <f t="shared" si="158"/>
        <v>1671335.25</v>
      </c>
      <c r="AB1705" s="275">
        <f t="shared" si="159"/>
        <v>1671335.25</v>
      </c>
      <c r="AC1705" s="275">
        <f t="shared" si="160"/>
        <v>1671335.25</v>
      </c>
      <c r="AD1705" s="275">
        <f t="shared" si="161"/>
        <v>1671335.25</v>
      </c>
      <c r="AE1705" s="276">
        <f t="shared" si="162"/>
        <v>6685341</v>
      </c>
    </row>
    <row r="1706" spans="2:31">
      <c r="B1706" s="227" t="s">
        <v>2937</v>
      </c>
      <c r="C1706" s="228" t="s">
        <v>2939</v>
      </c>
      <c r="D1706" s="228" t="s">
        <v>105</v>
      </c>
      <c r="E1706" s="228" t="s">
        <v>113</v>
      </c>
      <c r="F1706" s="258" t="s">
        <v>107</v>
      </c>
      <c r="G1706" s="374">
        <v>0.5</v>
      </c>
      <c r="H1706" s="377">
        <v>10048.647450919871</v>
      </c>
      <c r="I1706" s="382">
        <v>566.28724924743767</v>
      </c>
      <c r="J1706" s="349">
        <f>Table1[[#This Row],[Embellishment Area (m2)]]*Table1[[#This Row],[Construction Unit Rate ($/m)]]*Table1[[#This Row],[Embellishment Area Factor]]</f>
        <v>2845210.4618193451</v>
      </c>
      <c r="K1706" s="263">
        <v>0</v>
      </c>
      <c r="L1706" s="354">
        <v>75.676903388107434</v>
      </c>
      <c r="M1706" s="101">
        <f>Table1[[#This Row],[Size of land (m2)]]*Table1[[#This Row],[Land Unit Rate ($/m2)]]</f>
        <v>0</v>
      </c>
      <c r="N1706" s="261">
        <v>2021</v>
      </c>
      <c r="O1706" s="219">
        <f>ROUND(IF(Table1[[#This Row],[Valuation Year]]=2016,(Table1[[#This Row],[Total Construction Cost ($)]]+Table1[[#This Row],[Land Value]])*('General Input Sheet'!$G$38/'General Input Sheet'!$G$43),Table1[[#This Row],[Total Construction Cost ($)]]+Table1[[#This Row],[Land Value]]),0)</f>
        <v>2845210</v>
      </c>
      <c r="P1706" s="139" t="str" cm="1">
        <f t="array" ref="P1706">_xlfn.IFS(Table1[[#This Row],[Asset Class]]&lt;&gt;"Local","y",P$11=$E1706,"y",Table1[[#This Row],[Asset Class]]="Local","")</f>
        <v>y</v>
      </c>
      <c r="Q1706" s="99" t="str" cm="1">
        <f t="array" ref="Q1706">_xlfn.IFS(Table1[[#This Row],[Asset Class]]&lt;&gt;"Local","y",Q$11=$E1706,"y",Table1[[#This Row],[Asset Class]]="Local","")</f>
        <v>y</v>
      </c>
      <c r="R1706" s="99" t="str" cm="1">
        <f t="array" ref="R1706">_xlfn.IFS(Table1[[#This Row],[Asset Class]]&lt;&gt;"Local","y",R$11=$E1706,"y",Table1[[#This Row],[Asset Class]]="Local","")</f>
        <v>y</v>
      </c>
      <c r="S1706" s="358" t="str" cm="1">
        <f t="array" ref="S1706">_xlfn.IFS(Table1[[#This Row],[Asset Class]]&lt;&gt;"Local","y",S$11=$E1706,"y",Table1[[#This Row],[Asset Class]]="Local","")</f>
        <v>y</v>
      </c>
      <c r="U1706" s="109">
        <f>IF(Table1[[#This Row],[Asset Class]]&lt;&gt;"Local",0.25,IF(P1706="y",1,""))</f>
        <v>0.25</v>
      </c>
      <c r="V1706" s="435">
        <f>IF(Table1[[#This Row],[Asset Class]]&lt;&gt;"Local",0.25,IF(Q1706="y",1,""))</f>
        <v>0.25</v>
      </c>
      <c r="W1706" s="435">
        <f>IF(Table1[[#This Row],[Asset Class]]&lt;&gt;"Local",0.25,IF(R1706="y",1,""))</f>
        <v>0.25</v>
      </c>
      <c r="X1706" s="435">
        <f>IF(Table1[[#This Row],[Asset Class]]&lt;&gt;"Local",0.25,IF(S1706="y",1,""))</f>
        <v>0.25</v>
      </c>
      <c r="Y1706" s="109">
        <f t="shared" si="157"/>
        <v>1</v>
      </c>
      <c r="AA1706" s="274">
        <f t="shared" si="158"/>
        <v>711302.5</v>
      </c>
      <c r="AB1706" s="275">
        <f t="shared" si="159"/>
        <v>711302.5</v>
      </c>
      <c r="AC1706" s="275">
        <f t="shared" si="160"/>
        <v>711302.5</v>
      </c>
      <c r="AD1706" s="275">
        <f t="shared" si="161"/>
        <v>711302.5</v>
      </c>
      <c r="AE1706" s="276">
        <f t="shared" si="162"/>
        <v>2845210</v>
      </c>
    </row>
    <row r="1707" spans="2:31">
      <c r="B1707" s="227" t="s">
        <v>2940</v>
      </c>
      <c r="C1707" s="228" t="s">
        <v>2941</v>
      </c>
      <c r="D1707" s="228" t="s">
        <v>110</v>
      </c>
      <c r="E1707" s="228" t="s">
        <v>142</v>
      </c>
      <c r="F1707" s="258" t="s">
        <v>102</v>
      </c>
      <c r="G1707" s="374">
        <v>0.5</v>
      </c>
      <c r="H1707" s="377">
        <v>32612.250313670564</v>
      </c>
      <c r="I1707" s="382">
        <v>115.6419902144599</v>
      </c>
      <c r="J1707" s="349">
        <f>Table1[[#This Row],[Embellishment Area (m2)]]*Table1[[#This Row],[Construction Unit Rate ($/m)]]*Table1[[#This Row],[Embellishment Area Factor]]</f>
        <v>1885672.7658225039</v>
      </c>
      <c r="K1707" s="263">
        <v>0</v>
      </c>
      <c r="L1707" s="354">
        <v>85.331826959272703</v>
      </c>
      <c r="M1707" s="101">
        <f>Table1[[#This Row],[Size of land (m2)]]*Table1[[#This Row],[Land Unit Rate ($/m2)]]</f>
        <v>0</v>
      </c>
      <c r="N1707" s="261">
        <v>2021</v>
      </c>
      <c r="O1707" s="219">
        <f>ROUND(IF(Table1[[#This Row],[Valuation Year]]=2016,(Table1[[#This Row],[Total Construction Cost ($)]]+Table1[[#This Row],[Land Value]])*('General Input Sheet'!$G$38/'General Input Sheet'!$G$43),Table1[[#This Row],[Total Construction Cost ($)]]+Table1[[#This Row],[Land Value]]),0)</f>
        <v>1885673</v>
      </c>
      <c r="P1707" s="139" t="str" cm="1">
        <f t="array" ref="P1707">_xlfn.IFS(Table1[[#This Row],[Asset Class]]&lt;&gt;"Local","y",P$11=$E1707,"y",Table1[[#This Row],[Asset Class]]="Local","")</f>
        <v/>
      </c>
      <c r="Q1707" s="99" t="str" cm="1">
        <f t="array" ref="Q1707">_xlfn.IFS(Table1[[#This Row],[Asset Class]]&lt;&gt;"Local","y",Q$11=$E1707,"y",Table1[[#This Row],[Asset Class]]="Local","")</f>
        <v>y</v>
      </c>
      <c r="R1707" s="99" t="str" cm="1">
        <f t="array" ref="R1707">_xlfn.IFS(Table1[[#This Row],[Asset Class]]&lt;&gt;"Local","y",R$11=$E1707,"y",Table1[[#This Row],[Asset Class]]="Local","")</f>
        <v/>
      </c>
      <c r="S1707" s="358" t="str" cm="1">
        <f t="array" ref="S1707">_xlfn.IFS(Table1[[#This Row],[Asset Class]]&lt;&gt;"Local","y",S$11=$E1707,"y",Table1[[#This Row],[Asset Class]]="Local","")</f>
        <v/>
      </c>
      <c r="U1707" s="109" t="str">
        <f>IF(Table1[[#This Row],[Asset Class]]&lt;&gt;"Local",0.25,IF(P1707="y",1,""))</f>
        <v/>
      </c>
      <c r="V1707" s="435">
        <f>IF(Table1[[#This Row],[Asset Class]]&lt;&gt;"Local",0.25,IF(Q1707="y",1,""))</f>
        <v>1</v>
      </c>
      <c r="W1707" s="435" t="str">
        <f>IF(Table1[[#This Row],[Asset Class]]&lt;&gt;"Local",0.25,IF(R1707="y",1,""))</f>
        <v/>
      </c>
      <c r="X1707" s="435" t="str">
        <f>IF(Table1[[#This Row],[Asset Class]]&lt;&gt;"Local",0.25,IF(S1707="y",1,""))</f>
        <v/>
      </c>
      <c r="Y1707" s="109">
        <f t="shared" si="157"/>
        <v>1</v>
      </c>
      <c r="AA1707" s="274" t="str">
        <f t="shared" si="158"/>
        <v/>
      </c>
      <c r="AB1707" s="275">
        <f t="shared" si="159"/>
        <v>1885673</v>
      </c>
      <c r="AC1707" s="275" t="str">
        <f t="shared" si="160"/>
        <v/>
      </c>
      <c r="AD1707" s="275" t="str">
        <f t="shared" si="161"/>
        <v/>
      </c>
      <c r="AE1707" s="276">
        <f t="shared" si="162"/>
        <v>1885673</v>
      </c>
    </row>
    <row r="1708" spans="2:31">
      <c r="B1708" s="227" t="s">
        <v>2942</v>
      </c>
      <c r="C1708" s="228" t="s">
        <v>2943</v>
      </c>
      <c r="D1708" s="228" t="s">
        <v>105</v>
      </c>
      <c r="E1708" s="228" t="s">
        <v>142</v>
      </c>
      <c r="F1708" s="258" t="s">
        <v>107</v>
      </c>
      <c r="G1708" s="374">
        <v>0.5</v>
      </c>
      <c r="H1708" s="377">
        <v>22883.404267842539</v>
      </c>
      <c r="I1708" s="382">
        <v>406.79298511948269</v>
      </c>
      <c r="J1708" s="349">
        <f>Table1[[#This Row],[Embellishment Area (m2)]]*Table1[[#This Row],[Construction Unit Rate ($/m)]]*Table1[[#This Row],[Embellishment Area Factor]]</f>
        <v>4654404.1659057885</v>
      </c>
      <c r="K1708" s="263">
        <v>45766.808535685079</v>
      </c>
      <c r="L1708" s="354">
        <v>77.249060510664719</v>
      </c>
      <c r="M1708" s="101">
        <f>Table1[[#This Row],[Size of land (m2)]]*Table1[[#This Row],[Land Unit Rate ($/m2)]]</f>
        <v>3535442.9619531431</v>
      </c>
      <c r="N1708" s="261">
        <v>2021</v>
      </c>
      <c r="O1708" s="219">
        <f>ROUND(IF(Table1[[#This Row],[Valuation Year]]=2016,(Table1[[#This Row],[Total Construction Cost ($)]]+Table1[[#This Row],[Land Value]])*('General Input Sheet'!$G$38/'General Input Sheet'!$G$43),Table1[[#This Row],[Total Construction Cost ($)]]+Table1[[#This Row],[Land Value]]),0)</f>
        <v>8189847</v>
      </c>
      <c r="P1708" s="139" t="str" cm="1">
        <f t="array" ref="P1708">_xlfn.IFS(Table1[[#This Row],[Asset Class]]&lt;&gt;"Local","y",P$11=$E1708,"y",Table1[[#This Row],[Asset Class]]="Local","")</f>
        <v>y</v>
      </c>
      <c r="Q1708" s="99" t="str" cm="1">
        <f t="array" ref="Q1708">_xlfn.IFS(Table1[[#This Row],[Asset Class]]&lt;&gt;"Local","y",Q$11=$E1708,"y",Table1[[#This Row],[Asset Class]]="Local","")</f>
        <v>y</v>
      </c>
      <c r="R1708" s="99" t="str" cm="1">
        <f t="array" ref="R1708">_xlfn.IFS(Table1[[#This Row],[Asset Class]]&lt;&gt;"Local","y",R$11=$E1708,"y",Table1[[#This Row],[Asset Class]]="Local","")</f>
        <v>y</v>
      </c>
      <c r="S1708" s="358" t="str" cm="1">
        <f t="array" ref="S1708">_xlfn.IFS(Table1[[#This Row],[Asset Class]]&lt;&gt;"Local","y",S$11=$E1708,"y",Table1[[#This Row],[Asset Class]]="Local","")</f>
        <v>y</v>
      </c>
      <c r="U1708" s="109">
        <f>IF(Table1[[#This Row],[Asset Class]]&lt;&gt;"Local",0.25,IF(P1708="y",1,""))</f>
        <v>0.25</v>
      </c>
      <c r="V1708" s="435">
        <f>IF(Table1[[#This Row],[Asset Class]]&lt;&gt;"Local",0.25,IF(Q1708="y",1,""))</f>
        <v>0.25</v>
      </c>
      <c r="W1708" s="435">
        <f>IF(Table1[[#This Row],[Asset Class]]&lt;&gt;"Local",0.25,IF(R1708="y",1,""))</f>
        <v>0.25</v>
      </c>
      <c r="X1708" s="435">
        <f>IF(Table1[[#This Row],[Asset Class]]&lt;&gt;"Local",0.25,IF(S1708="y",1,""))</f>
        <v>0.25</v>
      </c>
      <c r="Y1708" s="109">
        <f t="shared" si="157"/>
        <v>1</v>
      </c>
      <c r="AA1708" s="274">
        <f t="shared" si="158"/>
        <v>2047461.75</v>
      </c>
      <c r="AB1708" s="275">
        <f t="shared" si="159"/>
        <v>2047461.75</v>
      </c>
      <c r="AC1708" s="275">
        <f t="shared" si="160"/>
        <v>2047461.75</v>
      </c>
      <c r="AD1708" s="275">
        <f t="shared" si="161"/>
        <v>2047461.75</v>
      </c>
      <c r="AE1708" s="276">
        <f t="shared" si="162"/>
        <v>8189847</v>
      </c>
    </row>
    <row r="1709" spans="2:31">
      <c r="B1709" s="227" t="s">
        <v>2944</v>
      </c>
      <c r="C1709" s="228" t="s">
        <v>2945</v>
      </c>
      <c r="D1709" s="228" t="s">
        <v>100</v>
      </c>
      <c r="E1709" s="228" t="s">
        <v>101</v>
      </c>
      <c r="F1709" s="258" t="s">
        <v>107</v>
      </c>
      <c r="G1709" s="374">
        <v>0.5</v>
      </c>
      <c r="H1709" s="377">
        <v>9512.2491636776849</v>
      </c>
      <c r="I1709" s="382">
        <v>359.58638055692694</v>
      </c>
      <c r="J1709" s="349">
        <f>Table1[[#This Row],[Embellishment Area (m2)]]*Table1[[#This Row],[Construction Unit Rate ($/m)]]*Table1[[#This Row],[Embellishment Area Factor]]</f>
        <v>1710237.623861257</v>
      </c>
      <c r="K1709" s="263">
        <v>19024.49832735537</v>
      </c>
      <c r="L1709" s="354">
        <v>107.04131349308125</v>
      </c>
      <c r="M1709" s="101">
        <f>Table1[[#This Row],[Size of land (m2)]]*Table1[[#This Row],[Land Unit Rate ($/m2)]]</f>
        <v>2036407.2895070459</v>
      </c>
      <c r="N1709" s="261">
        <v>2021</v>
      </c>
      <c r="O1709" s="219">
        <f>ROUND(IF(Table1[[#This Row],[Valuation Year]]=2016,(Table1[[#This Row],[Total Construction Cost ($)]]+Table1[[#This Row],[Land Value]])*('General Input Sheet'!$G$38/'General Input Sheet'!$G$43),Table1[[#This Row],[Total Construction Cost ($)]]+Table1[[#This Row],[Land Value]]),0)</f>
        <v>3746645</v>
      </c>
      <c r="P1709" s="139" t="str" cm="1">
        <f t="array" ref="P1709">_xlfn.IFS(Table1[[#This Row],[Asset Class]]&lt;&gt;"Local","y",P$11=$E1709,"y",Table1[[#This Row],[Asset Class]]="Local","")</f>
        <v>y</v>
      </c>
      <c r="Q1709" s="99" t="str" cm="1">
        <f t="array" ref="Q1709">_xlfn.IFS(Table1[[#This Row],[Asset Class]]&lt;&gt;"Local","y",Q$11=$E1709,"y",Table1[[#This Row],[Asset Class]]="Local","")</f>
        <v>y</v>
      </c>
      <c r="R1709" s="99" t="str" cm="1">
        <f t="array" ref="R1709">_xlfn.IFS(Table1[[#This Row],[Asset Class]]&lt;&gt;"Local","y",R$11=$E1709,"y",Table1[[#This Row],[Asset Class]]="Local","")</f>
        <v>y</v>
      </c>
      <c r="S1709" s="358" t="str" cm="1">
        <f t="array" ref="S1709">_xlfn.IFS(Table1[[#This Row],[Asset Class]]&lt;&gt;"Local","y",S$11=$E1709,"y",Table1[[#This Row],[Asset Class]]="Local","")</f>
        <v>y</v>
      </c>
      <c r="U1709" s="109">
        <f>IF(Table1[[#This Row],[Asset Class]]&lt;&gt;"Local",0.25,IF(P1709="y",1,""))</f>
        <v>0.25</v>
      </c>
      <c r="V1709" s="435">
        <f>IF(Table1[[#This Row],[Asset Class]]&lt;&gt;"Local",0.25,IF(Q1709="y",1,""))</f>
        <v>0.25</v>
      </c>
      <c r="W1709" s="435">
        <f>IF(Table1[[#This Row],[Asset Class]]&lt;&gt;"Local",0.25,IF(R1709="y",1,""))</f>
        <v>0.25</v>
      </c>
      <c r="X1709" s="435">
        <f>IF(Table1[[#This Row],[Asset Class]]&lt;&gt;"Local",0.25,IF(S1709="y",1,""))</f>
        <v>0.25</v>
      </c>
      <c r="Y1709" s="109">
        <f t="shared" si="157"/>
        <v>1</v>
      </c>
      <c r="AA1709" s="274">
        <f t="shared" si="158"/>
        <v>936661.25</v>
      </c>
      <c r="AB1709" s="275">
        <f t="shared" si="159"/>
        <v>936661.25</v>
      </c>
      <c r="AC1709" s="275">
        <f t="shared" si="160"/>
        <v>936661.25</v>
      </c>
      <c r="AD1709" s="275">
        <f t="shared" si="161"/>
        <v>936661.25</v>
      </c>
      <c r="AE1709" s="276">
        <f t="shared" si="162"/>
        <v>3746645</v>
      </c>
    </row>
    <row r="1710" spans="2:31">
      <c r="B1710" s="227" t="s">
        <v>2946</v>
      </c>
      <c r="C1710" s="228" t="s">
        <v>2947</v>
      </c>
      <c r="D1710" s="228" t="s">
        <v>105</v>
      </c>
      <c r="E1710" s="228" t="s">
        <v>142</v>
      </c>
      <c r="F1710" s="258" t="s">
        <v>102</v>
      </c>
      <c r="G1710" s="374">
        <v>0.5</v>
      </c>
      <c r="H1710" s="377">
        <v>10291.508456676091</v>
      </c>
      <c r="I1710" s="382">
        <v>406.79298511948269</v>
      </c>
      <c r="J1710" s="349">
        <f>Table1[[#This Row],[Embellishment Area (m2)]]*Table1[[#This Row],[Construction Unit Rate ($/m)]]*Table1[[#This Row],[Embellishment Area Factor]]</f>
        <v>2093256.7232368337</v>
      </c>
      <c r="K1710" s="263">
        <v>0</v>
      </c>
      <c r="L1710" s="354">
        <v>77.249060510664719</v>
      </c>
      <c r="M1710" s="101">
        <f>Table1[[#This Row],[Size of land (m2)]]*Table1[[#This Row],[Land Unit Rate ($/m2)]]</f>
        <v>0</v>
      </c>
      <c r="N1710" s="261">
        <v>2021</v>
      </c>
      <c r="O1710" s="219">
        <f>ROUND(IF(Table1[[#This Row],[Valuation Year]]=2016,(Table1[[#This Row],[Total Construction Cost ($)]]+Table1[[#This Row],[Land Value]])*('General Input Sheet'!$G$38/'General Input Sheet'!$G$43),Table1[[#This Row],[Total Construction Cost ($)]]+Table1[[#This Row],[Land Value]]),0)</f>
        <v>2093257</v>
      </c>
      <c r="P1710" s="139" t="str" cm="1">
        <f t="array" ref="P1710">_xlfn.IFS(Table1[[#This Row],[Asset Class]]&lt;&gt;"Local","y",P$11=$E1710,"y",Table1[[#This Row],[Asset Class]]="Local","")</f>
        <v>y</v>
      </c>
      <c r="Q1710" s="99" t="str" cm="1">
        <f t="array" ref="Q1710">_xlfn.IFS(Table1[[#This Row],[Asset Class]]&lt;&gt;"Local","y",Q$11=$E1710,"y",Table1[[#This Row],[Asset Class]]="Local","")</f>
        <v>y</v>
      </c>
      <c r="R1710" s="99" t="str" cm="1">
        <f t="array" ref="R1710">_xlfn.IFS(Table1[[#This Row],[Asset Class]]&lt;&gt;"Local","y",R$11=$E1710,"y",Table1[[#This Row],[Asset Class]]="Local","")</f>
        <v>y</v>
      </c>
      <c r="S1710" s="358" t="str" cm="1">
        <f t="array" ref="S1710">_xlfn.IFS(Table1[[#This Row],[Asset Class]]&lt;&gt;"Local","y",S$11=$E1710,"y",Table1[[#This Row],[Asset Class]]="Local","")</f>
        <v>y</v>
      </c>
      <c r="U1710" s="109">
        <f>IF(Table1[[#This Row],[Asset Class]]&lt;&gt;"Local",0.25,IF(P1710="y",1,""))</f>
        <v>0.25</v>
      </c>
      <c r="V1710" s="435">
        <f>IF(Table1[[#This Row],[Asset Class]]&lt;&gt;"Local",0.25,IF(Q1710="y",1,""))</f>
        <v>0.25</v>
      </c>
      <c r="W1710" s="435">
        <f>IF(Table1[[#This Row],[Asset Class]]&lt;&gt;"Local",0.25,IF(R1710="y",1,""))</f>
        <v>0.25</v>
      </c>
      <c r="X1710" s="435">
        <f>IF(Table1[[#This Row],[Asset Class]]&lt;&gt;"Local",0.25,IF(S1710="y",1,""))</f>
        <v>0.25</v>
      </c>
      <c r="Y1710" s="109">
        <f t="shared" si="157"/>
        <v>1</v>
      </c>
      <c r="AA1710" s="274">
        <f t="shared" si="158"/>
        <v>523314.25</v>
      </c>
      <c r="AB1710" s="275">
        <f t="shared" si="159"/>
        <v>523314.25</v>
      </c>
      <c r="AC1710" s="275">
        <f t="shared" si="160"/>
        <v>523314.25</v>
      </c>
      <c r="AD1710" s="275">
        <f t="shared" si="161"/>
        <v>523314.25</v>
      </c>
      <c r="AE1710" s="276">
        <f t="shared" si="162"/>
        <v>2093257</v>
      </c>
    </row>
    <row r="1711" spans="2:31">
      <c r="B1711" s="227" t="s">
        <v>2946</v>
      </c>
      <c r="C1711" s="228" t="s">
        <v>2948</v>
      </c>
      <c r="D1711" s="228" t="s">
        <v>105</v>
      </c>
      <c r="E1711" s="228" t="s">
        <v>142</v>
      </c>
      <c r="F1711" s="258" t="s">
        <v>107</v>
      </c>
      <c r="G1711" s="374">
        <v>0.5</v>
      </c>
      <c r="H1711" s="377">
        <v>28343.899862234754</v>
      </c>
      <c r="I1711" s="382">
        <v>406.79298511948269</v>
      </c>
      <c r="J1711" s="349">
        <f>Table1[[#This Row],[Embellishment Area (m2)]]*Table1[[#This Row],[Construction Unit Rate ($/m)]]*Table1[[#This Row],[Embellishment Area Factor]]</f>
        <v>5765049.8174430849</v>
      </c>
      <c r="K1711" s="263">
        <v>0</v>
      </c>
      <c r="L1711" s="354">
        <v>77.249060510664719</v>
      </c>
      <c r="M1711" s="101">
        <f>Table1[[#This Row],[Size of land (m2)]]*Table1[[#This Row],[Land Unit Rate ($/m2)]]</f>
        <v>0</v>
      </c>
      <c r="N1711" s="261">
        <v>2021</v>
      </c>
      <c r="O1711" s="219">
        <f>ROUND(IF(Table1[[#This Row],[Valuation Year]]=2016,(Table1[[#This Row],[Total Construction Cost ($)]]+Table1[[#This Row],[Land Value]])*('General Input Sheet'!$G$38/'General Input Sheet'!$G$43),Table1[[#This Row],[Total Construction Cost ($)]]+Table1[[#This Row],[Land Value]]),0)</f>
        <v>5765050</v>
      </c>
      <c r="P1711" s="139" t="str" cm="1">
        <f t="array" ref="P1711">_xlfn.IFS(Table1[[#This Row],[Asset Class]]&lt;&gt;"Local","y",P$11=$E1711,"y",Table1[[#This Row],[Asset Class]]="Local","")</f>
        <v>y</v>
      </c>
      <c r="Q1711" s="99" t="str" cm="1">
        <f t="array" ref="Q1711">_xlfn.IFS(Table1[[#This Row],[Asset Class]]&lt;&gt;"Local","y",Q$11=$E1711,"y",Table1[[#This Row],[Asset Class]]="Local","")</f>
        <v>y</v>
      </c>
      <c r="R1711" s="99" t="str" cm="1">
        <f t="array" ref="R1711">_xlfn.IFS(Table1[[#This Row],[Asset Class]]&lt;&gt;"Local","y",R$11=$E1711,"y",Table1[[#This Row],[Asset Class]]="Local","")</f>
        <v>y</v>
      </c>
      <c r="S1711" s="358" t="str" cm="1">
        <f t="array" ref="S1711">_xlfn.IFS(Table1[[#This Row],[Asset Class]]&lt;&gt;"Local","y",S$11=$E1711,"y",Table1[[#This Row],[Asset Class]]="Local","")</f>
        <v>y</v>
      </c>
      <c r="U1711" s="109">
        <f>IF(Table1[[#This Row],[Asset Class]]&lt;&gt;"Local",0.25,IF(P1711="y",1,""))</f>
        <v>0.25</v>
      </c>
      <c r="V1711" s="435">
        <f>IF(Table1[[#This Row],[Asset Class]]&lt;&gt;"Local",0.25,IF(Q1711="y",1,""))</f>
        <v>0.25</v>
      </c>
      <c r="W1711" s="435">
        <f>IF(Table1[[#This Row],[Asset Class]]&lt;&gt;"Local",0.25,IF(R1711="y",1,""))</f>
        <v>0.25</v>
      </c>
      <c r="X1711" s="435">
        <f>IF(Table1[[#This Row],[Asset Class]]&lt;&gt;"Local",0.25,IF(S1711="y",1,""))</f>
        <v>0.25</v>
      </c>
      <c r="Y1711" s="109">
        <f t="shared" si="157"/>
        <v>1</v>
      </c>
      <c r="AA1711" s="274">
        <f t="shared" si="158"/>
        <v>1441262.5</v>
      </c>
      <c r="AB1711" s="275">
        <f t="shared" si="159"/>
        <v>1441262.5</v>
      </c>
      <c r="AC1711" s="275">
        <f t="shared" si="160"/>
        <v>1441262.5</v>
      </c>
      <c r="AD1711" s="275">
        <f t="shared" si="161"/>
        <v>1441262.5</v>
      </c>
      <c r="AE1711" s="276">
        <f t="shared" si="162"/>
        <v>5765050</v>
      </c>
    </row>
    <row r="1712" spans="2:31">
      <c r="B1712" s="227" t="s">
        <v>2946</v>
      </c>
      <c r="C1712" s="228" t="s">
        <v>2949</v>
      </c>
      <c r="D1712" s="228" t="s">
        <v>105</v>
      </c>
      <c r="E1712" s="228" t="s">
        <v>142</v>
      </c>
      <c r="F1712" s="258" t="s">
        <v>102</v>
      </c>
      <c r="G1712" s="374">
        <v>0.5</v>
      </c>
      <c r="H1712" s="377">
        <v>8221.1709841517204</v>
      </c>
      <c r="I1712" s="382">
        <v>406.79298511948269</v>
      </c>
      <c r="J1712" s="349">
        <f>Table1[[#This Row],[Embellishment Area (m2)]]*Table1[[#This Row],[Construction Unit Rate ($/m)]]*Table1[[#This Row],[Embellishment Area Factor]]</f>
        <v>1672157.3429103768</v>
      </c>
      <c r="K1712" s="263">
        <v>0</v>
      </c>
      <c r="L1712" s="354">
        <v>77.249060510664719</v>
      </c>
      <c r="M1712" s="101">
        <f>Table1[[#This Row],[Size of land (m2)]]*Table1[[#This Row],[Land Unit Rate ($/m2)]]</f>
        <v>0</v>
      </c>
      <c r="N1712" s="261">
        <v>2021</v>
      </c>
      <c r="O1712" s="219">
        <f>ROUND(IF(Table1[[#This Row],[Valuation Year]]=2016,(Table1[[#This Row],[Total Construction Cost ($)]]+Table1[[#This Row],[Land Value]])*('General Input Sheet'!$G$38/'General Input Sheet'!$G$43),Table1[[#This Row],[Total Construction Cost ($)]]+Table1[[#This Row],[Land Value]]),0)</f>
        <v>1672157</v>
      </c>
      <c r="P1712" s="139" t="str" cm="1">
        <f t="array" ref="P1712">_xlfn.IFS(Table1[[#This Row],[Asset Class]]&lt;&gt;"Local","y",P$11=$E1712,"y",Table1[[#This Row],[Asset Class]]="Local","")</f>
        <v>y</v>
      </c>
      <c r="Q1712" s="99" t="str" cm="1">
        <f t="array" ref="Q1712">_xlfn.IFS(Table1[[#This Row],[Asset Class]]&lt;&gt;"Local","y",Q$11=$E1712,"y",Table1[[#This Row],[Asset Class]]="Local","")</f>
        <v>y</v>
      </c>
      <c r="R1712" s="99" t="str" cm="1">
        <f t="array" ref="R1712">_xlfn.IFS(Table1[[#This Row],[Asset Class]]&lt;&gt;"Local","y",R$11=$E1712,"y",Table1[[#This Row],[Asset Class]]="Local","")</f>
        <v>y</v>
      </c>
      <c r="S1712" s="358" t="str" cm="1">
        <f t="array" ref="S1712">_xlfn.IFS(Table1[[#This Row],[Asset Class]]&lt;&gt;"Local","y",S$11=$E1712,"y",Table1[[#This Row],[Asset Class]]="Local","")</f>
        <v>y</v>
      </c>
      <c r="U1712" s="109">
        <f>IF(Table1[[#This Row],[Asset Class]]&lt;&gt;"Local",0.25,IF(P1712="y",1,""))</f>
        <v>0.25</v>
      </c>
      <c r="V1712" s="435">
        <f>IF(Table1[[#This Row],[Asset Class]]&lt;&gt;"Local",0.25,IF(Q1712="y",1,""))</f>
        <v>0.25</v>
      </c>
      <c r="W1712" s="435">
        <f>IF(Table1[[#This Row],[Asset Class]]&lt;&gt;"Local",0.25,IF(R1712="y",1,""))</f>
        <v>0.25</v>
      </c>
      <c r="X1712" s="435">
        <f>IF(Table1[[#This Row],[Asset Class]]&lt;&gt;"Local",0.25,IF(S1712="y",1,""))</f>
        <v>0.25</v>
      </c>
      <c r="Y1712" s="109">
        <f t="shared" si="157"/>
        <v>1</v>
      </c>
      <c r="AA1712" s="274">
        <f t="shared" si="158"/>
        <v>418039.25</v>
      </c>
      <c r="AB1712" s="275">
        <f t="shared" si="159"/>
        <v>418039.25</v>
      </c>
      <c r="AC1712" s="275">
        <f t="shared" si="160"/>
        <v>418039.25</v>
      </c>
      <c r="AD1712" s="275">
        <f t="shared" si="161"/>
        <v>418039.25</v>
      </c>
      <c r="AE1712" s="276">
        <f t="shared" si="162"/>
        <v>1672157</v>
      </c>
    </row>
    <row r="1713" spans="2:31">
      <c r="B1713" s="227" t="s">
        <v>2950</v>
      </c>
      <c r="C1713" s="228" t="s">
        <v>2951</v>
      </c>
      <c r="D1713" s="228" t="s">
        <v>110</v>
      </c>
      <c r="E1713" s="228" t="s">
        <v>101</v>
      </c>
      <c r="F1713" s="258" t="s">
        <v>102</v>
      </c>
      <c r="G1713" s="374">
        <v>0.5</v>
      </c>
      <c r="H1713" s="377">
        <v>1094.090128775975</v>
      </c>
      <c r="I1713" s="382">
        <v>143.96305955739601</v>
      </c>
      <c r="J1713" s="349">
        <f>Table1[[#This Row],[Embellishment Area (m2)]]*Table1[[#This Row],[Construction Unit Rate ($/m)]]*Table1[[#This Row],[Embellishment Area Factor]]</f>
        <v>78754.281185067375</v>
      </c>
      <c r="K1713" s="263">
        <v>2188.18025755195</v>
      </c>
      <c r="L1713" s="354">
        <v>39.027494808321961</v>
      </c>
      <c r="M1713" s="101">
        <f>Table1[[#This Row],[Size of land (m2)]]*Table1[[#This Row],[Land Unit Rate ($/m2)]]</f>
        <v>85399.193641281337</v>
      </c>
      <c r="N1713" s="261">
        <v>2021</v>
      </c>
      <c r="O1713" s="219">
        <f>ROUND(IF(Table1[[#This Row],[Valuation Year]]=2016,(Table1[[#This Row],[Total Construction Cost ($)]]+Table1[[#This Row],[Land Value]])*('General Input Sheet'!$G$38/'General Input Sheet'!$G$43),Table1[[#This Row],[Total Construction Cost ($)]]+Table1[[#This Row],[Land Value]]),0)</f>
        <v>164153</v>
      </c>
      <c r="P1713" s="139" t="str" cm="1">
        <f t="array" ref="P1713">_xlfn.IFS(Table1[[#This Row],[Asset Class]]&lt;&gt;"Local","y",P$11=$E1713,"y",Table1[[#This Row],[Asset Class]]="Local","")</f>
        <v/>
      </c>
      <c r="Q1713" s="99" t="str" cm="1">
        <f t="array" ref="Q1713">_xlfn.IFS(Table1[[#This Row],[Asset Class]]&lt;&gt;"Local","y",Q$11=$E1713,"y",Table1[[#This Row],[Asset Class]]="Local","")</f>
        <v/>
      </c>
      <c r="R1713" s="99" t="str" cm="1">
        <f t="array" ref="R1713">_xlfn.IFS(Table1[[#This Row],[Asset Class]]&lt;&gt;"Local","y",R$11=$E1713,"y",Table1[[#This Row],[Asset Class]]="Local","")</f>
        <v>y</v>
      </c>
      <c r="S1713" s="358" t="str" cm="1">
        <f t="array" ref="S1713">_xlfn.IFS(Table1[[#This Row],[Asset Class]]&lt;&gt;"Local","y",S$11=$E1713,"y",Table1[[#This Row],[Asset Class]]="Local","")</f>
        <v/>
      </c>
      <c r="U1713" s="109" t="str">
        <f>IF(Table1[[#This Row],[Asset Class]]&lt;&gt;"Local",0.25,IF(P1713="y",1,""))</f>
        <v/>
      </c>
      <c r="V1713" s="435" t="str">
        <f>IF(Table1[[#This Row],[Asset Class]]&lt;&gt;"Local",0.25,IF(Q1713="y",1,""))</f>
        <v/>
      </c>
      <c r="W1713" s="435">
        <f>IF(Table1[[#This Row],[Asset Class]]&lt;&gt;"Local",0.25,IF(R1713="y",1,""))</f>
        <v>1</v>
      </c>
      <c r="X1713" s="435" t="str">
        <f>IF(Table1[[#This Row],[Asset Class]]&lt;&gt;"Local",0.25,IF(S1713="y",1,""))</f>
        <v/>
      </c>
      <c r="Y1713" s="109">
        <f t="shared" si="157"/>
        <v>1</v>
      </c>
      <c r="AA1713" s="274" t="str">
        <f t="shared" si="158"/>
        <v/>
      </c>
      <c r="AB1713" s="275" t="str">
        <f t="shared" si="159"/>
        <v/>
      </c>
      <c r="AC1713" s="275">
        <f t="shared" si="160"/>
        <v>164153</v>
      </c>
      <c r="AD1713" s="275" t="str">
        <f t="shared" si="161"/>
        <v/>
      </c>
      <c r="AE1713" s="276">
        <f t="shared" si="162"/>
        <v>164153</v>
      </c>
    </row>
    <row r="1714" spans="2:31">
      <c r="B1714" s="227" t="s">
        <v>2952</v>
      </c>
      <c r="C1714" s="228" t="s">
        <v>2953</v>
      </c>
      <c r="D1714" s="228" t="s">
        <v>110</v>
      </c>
      <c r="E1714" s="228" t="s">
        <v>106</v>
      </c>
      <c r="F1714" s="258" t="s">
        <v>102</v>
      </c>
      <c r="G1714" s="374">
        <v>0.5</v>
      </c>
      <c r="H1714" s="377">
        <v>19637.706301593818</v>
      </c>
      <c r="I1714" s="382">
        <v>111.62041035606889</v>
      </c>
      <c r="J1714" s="349">
        <f>Table1[[#This Row],[Embellishment Area (m2)]]*Table1[[#This Row],[Construction Unit Rate ($/m)]]*Table1[[#This Row],[Embellishment Area Factor]]</f>
        <v>1095984.417917931</v>
      </c>
      <c r="K1714" s="263">
        <v>0</v>
      </c>
      <c r="L1714" s="354">
        <v>66.125722619436161</v>
      </c>
      <c r="M1714" s="101">
        <f>Table1[[#This Row],[Size of land (m2)]]*Table1[[#This Row],[Land Unit Rate ($/m2)]]</f>
        <v>0</v>
      </c>
      <c r="N1714" s="261">
        <v>2021</v>
      </c>
      <c r="O1714" s="219">
        <f>ROUND(IF(Table1[[#This Row],[Valuation Year]]=2016,(Table1[[#This Row],[Total Construction Cost ($)]]+Table1[[#This Row],[Land Value]])*('General Input Sheet'!$G$38/'General Input Sheet'!$G$43),Table1[[#This Row],[Total Construction Cost ($)]]+Table1[[#This Row],[Land Value]]),0)</f>
        <v>1095984</v>
      </c>
      <c r="P1714" s="139" t="str" cm="1">
        <f t="array" ref="P1714">_xlfn.IFS(Table1[[#This Row],[Asset Class]]&lt;&gt;"Local","y",P$11=$E1714,"y",Table1[[#This Row],[Asset Class]]="Local","")</f>
        <v>y</v>
      </c>
      <c r="Q1714" s="99" t="str" cm="1">
        <f t="array" ref="Q1714">_xlfn.IFS(Table1[[#This Row],[Asset Class]]&lt;&gt;"Local","y",Q$11=$E1714,"y",Table1[[#This Row],[Asset Class]]="Local","")</f>
        <v/>
      </c>
      <c r="R1714" s="99" t="str" cm="1">
        <f t="array" ref="R1714">_xlfn.IFS(Table1[[#This Row],[Asset Class]]&lt;&gt;"Local","y",R$11=$E1714,"y",Table1[[#This Row],[Asset Class]]="Local","")</f>
        <v/>
      </c>
      <c r="S1714" s="358" t="str" cm="1">
        <f t="array" ref="S1714">_xlfn.IFS(Table1[[#This Row],[Asset Class]]&lt;&gt;"Local","y",S$11=$E1714,"y",Table1[[#This Row],[Asset Class]]="Local","")</f>
        <v/>
      </c>
      <c r="U1714" s="109">
        <f>IF(Table1[[#This Row],[Asset Class]]&lt;&gt;"Local",0.25,IF(P1714="y",1,""))</f>
        <v>1</v>
      </c>
      <c r="V1714" s="435" t="str">
        <f>IF(Table1[[#This Row],[Asset Class]]&lt;&gt;"Local",0.25,IF(Q1714="y",1,""))</f>
        <v/>
      </c>
      <c r="W1714" s="435" t="str">
        <f>IF(Table1[[#This Row],[Asset Class]]&lt;&gt;"Local",0.25,IF(R1714="y",1,""))</f>
        <v/>
      </c>
      <c r="X1714" s="435" t="str">
        <f>IF(Table1[[#This Row],[Asset Class]]&lt;&gt;"Local",0.25,IF(S1714="y",1,""))</f>
        <v/>
      </c>
      <c r="Y1714" s="109">
        <f t="shared" si="157"/>
        <v>1</v>
      </c>
      <c r="AA1714" s="274">
        <f t="shared" si="158"/>
        <v>1095984</v>
      </c>
      <c r="AB1714" s="275" t="str">
        <f t="shared" si="159"/>
        <v/>
      </c>
      <c r="AC1714" s="275" t="str">
        <f t="shared" si="160"/>
        <v/>
      </c>
      <c r="AD1714" s="275" t="str">
        <f t="shared" si="161"/>
        <v/>
      </c>
      <c r="AE1714" s="276">
        <f t="shared" si="162"/>
        <v>1095984</v>
      </c>
    </row>
    <row r="1715" spans="2:31">
      <c r="B1715" s="227" t="s">
        <v>2954</v>
      </c>
      <c r="C1715" s="228" t="s">
        <v>2955</v>
      </c>
      <c r="D1715" s="228" t="s">
        <v>110</v>
      </c>
      <c r="E1715" s="228" t="s">
        <v>106</v>
      </c>
      <c r="F1715" s="258" t="s">
        <v>102</v>
      </c>
      <c r="G1715" s="374">
        <v>0.5</v>
      </c>
      <c r="H1715" s="377">
        <v>2237.4284925611946</v>
      </c>
      <c r="I1715" s="382">
        <v>111.62041035606889</v>
      </c>
      <c r="J1715" s="349">
        <f>Table1[[#This Row],[Embellishment Area (m2)]]*Table1[[#This Row],[Construction Unit Rate ($/m)]]*Table1[[#This Row],[Embellishment Area Factor]]</f>
        <v>124871.34324102059</v>
      </c>
      <c r="K1715" s="263">
        <v>0</v>
      </c>
      <c r="L1715" s="354">
        <v>66.125722619436161</v>
      </c>
      <c r="M1715" s="101">
        <f>Table1[[#This Row],[Size of land (m2)]]*Table1[[#This Row],[Land Unit Rate ($/m2)]]</f>
        <v>0</v>
      </c>
      <c r="N1715" s="261">
        <v>2021</v>
      </c>
      <c r="O1715" s="219">
        <f>ROUND(IF(Table1[[#This Row],[Valuation Year]]=2016,(Table1[[#This Row],[Total Construction Cost ($)]]+Table1[[#This Row],[Land Value]])*('General Input Sheet'!$G$38/'General Input Sheet'!$G$43),Table1[[#This Row],[Total Construction Cost ($)]]+Table1[[#This Row],[Land Value]]),0)</f>
        <v>124871</v>
      </c>
      <c r="P1715" s="139" t="str" cm="1">
        <f t="array" ref="P1715">_xlfn.IFS(Table1[[#This Row],[Asset Class]]&lt;&gt;"Local","y",P$11=$E1715,"y",Table1[[#This Row],[Asset Class]]="Local","")</f>
        <v>y</v>
      </c>
      <c r="Q1715" s="99" t="str" cm="1">
        <f t="array" ref="Q1715">_xlfn.IFS(Table1[[#This Row],[Asset Class]]&lt;&gt;"Local","y",Q$11=$E1715,"y",Table1[[#This Row],[Asset Class]]="Local","")</f>
        <v/>
      </c>
      <c r="R1715" s="99" t="str" cm="1">
        <f t="array" ref="R1715">_xlfn.IFS(Table1[[#This Row],[Asset Class]]&lt;&gt;"Local","y",R$11=$E1715,"y",Table1[[#This Row],[Asset Class]]="Local","")</f>
        <v/>
      </c>
      <c r="S1715" s="358" t="str" cm="1">
        <f t="array" ref="S1715">_xlfn.IFS(Table1[[#This Row],[Asset Class]]&lt;&gt;"Local","y",S$11=$E1715,"y",Table1[[#This Row],[Asset Class]]="Local","")</f>
        <v/>
      </c>
      <c r="U1715" s="109">
        <f>IF(Table1[[#This Row],[Asset Class]]&lt;&gt;"Local",0.25,IF(P1715="y",1,""))</f>
        <v>1</v>
      </c>
      <c r="V1715" s="435" t="str">
        <f>IF(Table1[[#This Row],[Asset Class]]&lt;&gt;"Local",0.25,IF(Q1715="y",1,""))</f>
        <v/>
      </c>
      <c r="W1715" s="435" t="str">
        <f>IF(Table1[[#This Row],[Asset Class]]&lt;&gt;"Local",0.25,IF(R1715="y",1,""))</f>
        <v/>
      </c>
      <c r="X1715" s="435" t="str">
        <f>IF(Table1[[#This Row],[Asset Class]]&lt;&gt;"Local",0.25,IF(S1715="y",1,""))</f>
        <v/>
      </c>
      <c r="Y1715" s="109">
        <f t="shared" si="157"/>
        <v>1</v>
      </c>
      <c r="AA1715" s="274">
        <f t="shared" si="158"/>
        <v>124871</v>
      </c>
      <c r="AB1715" s="275" t="str">
        <f t="shared" si="159"/>
        <v/>
      </c>
      <c r="AC1715" s="275" t="str">
        <f t="shared" si="160"/>
        <v/>
      </c>
      <c r="AD1715" s="275" t="str">
        <f t="shared" si="161"/>
        <v/>
      </c>
      <c r="AE1715" s="276">
        <f t="shared" si="162"/>
        <v>124871</v>
      </c>
    </row>
    <row r="1716" spans="2:31">
      <c r="B1716" s="227" t="s">
        <v>2956</v>
      </c>
      <c r="C1716" s="228" t="s">
        <v>2957</v>
      </c>
      <c r="D1716" s="228" t="s">
        <v>110</v>
      </c>
      <c r="E1716" s="228" t="s">
        <v>101</v>
      </c>
      <c r="F1716" s="258" t="s">
        <v>102</v>
      </c>
      <c r="G1716" s="374">
        <v>0.5</v>
      </c>
      <c r="H1716" s="377">
        <v>3180.4803389819049</v>
      </c>
      <c r="I1716" s="382">
        <v>143.96305955739601</v>
      </c>
      <c r="J1716" s="349">
        <f>Table1[[#This Row],[Embellishment Area (m2)]]*Table1[[#This Row],[Construction Unit Rate ($/m)]]*Table1[[#This Row],[Embellishment Area Factor]]</f>
        <v>228935.8402309895</v>
      </c>
      <c r="K1716" s="263">
        <v>6360.9606779638098</v>
      </c>
      <c r="L1716" s="354">
        <v>39.027494808321961</v>
      </c>
      <c r="M1716" s="101">
        <f>Table1[[#This Row],[Size of land (m2)]]*Table1[[#This Row],[Land Unit Rate ($/m2)]]</f>
        <v>248252.35983517274</v>
      </c>
      <c r="N1716" s="261">
        <v>2021</v>
      </c>
      <c r="O1716" s="219">
        <f>ROUND(IF(Table1[[#This Row],[Valuation Year]]=2016,(Table1[[#This Row],[Total Construction Cost ($)]]+Table1[[#This Row],[Land Value]])*('General Input Sheet'!$G$38/'General Input Sheet'!$G$43),Table1[[#This Row],[Total Construction Cost ($)]]+Table1[[#This Row],[Land Value]]),0)</f>
        <v>477188</v>
      </c>
      <c r="P1716" s="139" t="str" cm="1">
        <f t="array" ref="P1716">_xlfn.IFS(Table1[[#This Row],[Asset Class]]&lt;&gt;"Local","y",P$11=$E1716,"y",Table1[[#This Row],[Asset Class]]="Local","")</f>
        <v/>
      </c>
      <c r="Q1716" s="99" t="str" cm="1">
        <f t="array" ref="Q1716">_xlfn.IFS(Table1[[#This Row],[Asset Class]]&lt;&gt;"Local","y",Q$11=$E1716,"y",Table1[[#This Row],[Asset Class]]="Local","")</f>
        <v/>
      </c>
      <c r="R1716" s="99" t="str" cm="1">
        <f t="array" ref="R1716">_xlfn.IFS(Table1[[#This Row],[Asset Class]]&lt;&gt;"Local","y",R$11=$E1716,"y",Table1[[#This Row],[Asset Class]]="Local","")</f>
        <v>y</v>
      </c>
      <c r="S1716" s="358" t="str" cm="1">
        <f t="array" ref="S1716">_xlfn.IFS(Table1[[#This Row],[Asset Class]]&lt;&gt;"Local","y",S$11=$E1716,"y",Table1[[#This Row],[Asset Class]]="Local","")</f>
        <v/>
      </c>
      <c r="U1716" s="109" t="str">
        <f>IF(Table1[[#This Row],[Asset Class]]&lt;&gt;"Local",0.25,IF(P1716="y",1,""))</f>
        <v/>
      </c>
      <c r="V1716" s="435" t="str">
        <f>IF(Table1[[#This Row],[Asset Class]]&lt;&gt;"Local",0.25,IF(Q1716="y",1,""))</f>
        <v/>
      </c>
      <c r="W1716" s="435">
        <f>IF(Table1[[#This Row],[Asset Class]]&lt;&gt;"Local",0.25,IF(R1716="y",1,""))</f>
        <v>1</v>
      </c>
      <c r="X1716" s="435" t="str">
        <f>IF(Table1[[#This Row],[Asset Class]]&lt;&gt;"Local",0.25,IF(S1716="y",1,""))</f>
        <v/>
      </c>
      <c r="Y1716" s="109">
        <f t="shared" si="157"/>
        <v>1</v>
      </c>
      <c r="AA1716" s="274" t="str">
        <f t="shared" si="158"/>
        <v/>
      </c>
      <c r="AB1716" s="275" t="str">
        <f t="shared" si="159"/>
        <v/>
      </c>
      <c r="AC1716" s="275">
        <f t="shared" si="160"/>
        <v>477188</v>
      </c>
      <c r="AD1716" s="275" t="str">
        <f t="shared" si="161"/>
        <v/>
      </c>
      <c r="AE1716" s="276">
        <f t="shared" si="162"/>
        <v>477188</v>
      </c>
    </row>
    <row r="1717" spans="2:31">
      <c r="B1717" s="227" t="s">
        <v>2958</v>
      </c>
      <c r="C1717" s="228" t="s">
        <v>2959</v>
      </c>
      <c r="D1717" s="228" t="s">
        <v>110</v>
      </c>
      <c r="E1717" s="228" t="s">
        <v>142</v>
      </c>
      <c r="F1717" s="258" t="s">
        <v>102</v>
      </c>
      <c r="G1717" s="374">
        <v>0.5</v>
      </c>
      <c r="H1717" s="377">
        <v>1334.7399072120425</v>
      </c>
      <c r="I1717" s="382">
        <v>115.6419902144599</v>
      </c>
      <c r="J1717" s="349">
        <f>Table1[[#This Row],[Embellishment Area (m2)]]*Table1[[#This Row],[Construction Unit Rate ($/m)]]*Table1[[#This Row],[Embellishment Area Factor]]</f>
        <v>77175.989644332061</v>
      </c>
      <c r="K1717" s="263">
        <v>0</v>
      </c>
      <c r="L1717" s="354">
        <v>85.331826959272703</v>
      </c>
      <c r="M1717" s="101">
        <f>Table1[[#This Row],[Size of land (m2)]]*Table1[[#This Row],[Land Unit Rate ($/m2)]]</f>
        <v>0</v>
      </c>
      <c r="N1717" s="261">
        <v>2021</v>
      </c>
      <c r="O1717" s="219">
        <f>ROUND(IF(Table1[[#This Row],[Valuation Year]]=2016,(Table1[[#This Row],[Total Construction Cost ($)]]+Table1[[#This Row],[Land Value]])*('General Input Sheet'!$G$38/'General Input Sheet'!$G$43),Table1[[#This Row],[Total Construction Cost ($)]]+Table1[[#This Row],[Land Value]]),0)</f>
        <v>77176</v>
      </c>
      <c r="P1717" s="139" t="str" cm="1">
        <f t="array" ref="P1717">_xlfn.IFS(Table1[[#This Row],[Asset Class]]&lt;&gt;"Local","y",P$11=$E1717,"y",Table1[[#This Row],[Asset Class]]="Local","")</f>
        <v/>
      </c>
      <c r="Q1717" s="99" t="str" cm="1">
        <f t="array" ref="Q1717">_xlfn.IFS(Table1[[#This Row],[Asset Class]]&lt;&gt;"Local","y",Q$11=$E1717,"y",Table1[[#This Row],[Asset Class]]="Local","")</f>
        <v>y</v>
      </c>
      <c r="R1717" s="99" t="str" cm="1">
        <f t="array" ref="R1717">_xlfn.IFS(Table1[[#This Row],[Asset Class]]&lt;&gt;"Local","y",R$11=$E1717,"y",Table1[[#This Row],[Asset Class]]="Local","")</f>
        <v/>
      </c>
      <c r="S1717" s="358" t="str" cm="1">
        <f t="array" ref="S1717">_xlfn.IFS(Table1[[#This Row],[Asset Class]]&lt;&gt;"Local","y",S$11=$E1717,"y",Table1[[#This Row],[Asset Class]]="Local","")</f>
        <v/>
      </c>
      <c r="U1717" s="109" t="str">
        <f>IF(Table1[[#This Row],[Asset Class]]&lt;&gt;"Local",0.25,IF(P1717="y",1,""))</f>
        <v/>
      </c>
      <c r="V1717" s="435">
        <f>IF(Table1[[#This Row],[Asset Class]]&lt;&gt;"Local",0.25,IF(Q1717="y",1,""))</f>
        <v>1</v>
      </c>
      <c r="W1717" s="435" t="str">
        <f>IF(Table1[[#This Row],[Asset Class]]&lt;&gt;"Local",0.25,IF(R1717="y",1,""))</f>
        <v/>
      </c>
      <c r="X1717" s="435" t="str">
        <f>IF(Table1[[#This Row],[Asset Class]]&lt;&gt;"Local",0.25,IF(S1717="y",1,""))</f>
        <v/>
      </c>
      <c r="Y1717" s="109">
        <f t="shared" si="157"/>
        <v>1</v>
      </c>
      <c r="AA1717" s="274" t="str">
        <f t="shared" si="158"/>
        <v/>
      </c>
      <c r="AB1717" s="275">
        <f t="shared" si="159"/>
        <v>77176</v>
      </c>
      <c r="AC1717" s="275" t="str">
        <f t="shared" si="160"/>
        <v/>
      </c>
      <c r="AD1717" s="275" t="str">
        <f t="shared" si="161"/>
        <v/>
      </c>
      <c r="AE1717" s="276">
        <f t="shared" si="162"/>
        <v>77176</v>
      </c>
    </row>
    <row r="1718" spans="2:31">
      <c r="B1718" s="227" t="s">
        <v>2960</v>
      </c>
      <c r="C1718" s="228" t="s">
        <v>2961</v>
      </c>
      <c r="D1718" s="228" t="s">
        <v>110</v>
      </c>
      <c r="E1718" s="228" t="s">
        <v>106</v>
      </c>
      <c r="F1718" s="258" t="s">
        <v>102</v>
      </c>
      <c r="G1718" s="374">
        <v>0.5</v>
      </c>
      <c r="H1718" s="377">
        <v>6805.5812888989349</v>
      </c>
      <c r="I1718" s="382">
        <v>111.62041035606889</v>
      </c>
      <c r="J1718" s="349">
        <f>Table1[[#This Row],[Embellishment Area (m2)]]*Table1[[#This Row],[Construction Unit Rate ($/m)]]*Table1[[#This Row],[Embellishment Area Factor]]</f>
        <v>379820.88808924163</v>
      </c>
      <c r="K1718" s="263">
        <v>0</v>
      </c>
      <c r="L1718" s="354">
        <v>66.125722619436161</v>
      </c>
      <c r="M1718" s="101">
        <f>Table1[[#This Row],[Size of land (m2)]]*Table1[[#This Row],[Land Unit Rate ($/m2)]]</f>
        <v>0</v>
      </c>
      <c r="N1718" s="261">
        <v>2021</v>
      </c>
      <c r="O1718" s="219">
        <f>ROUND(IF(Table1[[#This Row],[Valuation Year]]=2016,(Table1[[#This Row],[Total Construction Cost ($)]]+Table1[[#This Row],[Land Value]])*('General Input Sheet'!$G$38/'General Input Sheet'!$G$43),Table1[[#This Row],[Total Construction Cost ($)]]+Table1[[#This Row],[Land Value]]),0)</f>
        <v>379821</v>
      </c>
      <c r="P1718" s="139" t="str" cm="1">
        <f t="array" ref="P1718">_xlfn.IFS(Table1[[#This Row],[Asset Class]]&lt;&gt;"Local","y",P$11=$E1718,"y",Table1[[#This Row],[Asset Class]]="Local","")</f>
        <v>y</v>
      </c>
      <c r="Q1718" s="99" t="str" cm="1">
        <f t="array" ref="Q1718">_xlfn.IFS(Table1[[#This Row],[Asset Class]]&lt;&gt;"Local","y",Q$11=$E1718,"y",Table1[[#This Row],[Asset Class]]="Local","")</f>
        <v/>
      </c>
      <c r="R1718" s="99" t="str" cm="1">
        <f t="array" ref="R1718">_xlfn.IFS(Table1[[#This Row],[Asset Class]]&lt;&gt;"Local","y",R$11=$E1718,"y",Table1[[#This Row],[Asset Class]]="Local","")</f>
        <v/>
      </c>
      <c r="S1718" s="358" t="str" cm="1">
        <f t="array" ref="S1718">_xlfn.IFS(Table1[[#This Row],[Asset Class]]&lt;&gt;"Local","y",S$11=$E1718,"y",Table1[[#This Row],[Asset Class]]="Local","")</f>
        <v/>
      </c>
      <c r="U1718" s="109">
        <f>IF(Table1[[#This Row],[Asset Class]]&lt;&gt;"Local",0.25,IF(P1718="y",1,""))</f>
        <v>1</v>
      </c>
      <c r="V1718" s="435" t="str">
        <f>IF(Table1[[#This Row],[Asset Class]]&lt;&gt;"Local",0.25,IF(Q1718="y",1,""))</f>
        <v/>
      </c>
      <c r="W1718" s="435" t="str">
        <f>IF(Table1[[#This Row],[Asset Class]]&lt;&gt;"Local",0.25,IF(R1718="y",1,""))</f>
        <v/>
      </c>
      <c r="X1718" s="435" t="str">
        <f>IF(Table1[[#This Row],[Asset Class]]&lt;&gt;"Local",0.25,IF(S1718="y",1,""))</f>
        <v/>
      </c>
      <c r="Y1718" s="109">
        <f t="shared" si="157"/>
        <v>1</v>
      </c>
      <c r="AA1718" s="274">
        <f t="shared" si="158"/>
        <v>379821</v>
      </c>
      <c r="AB1718" s="275" t="str">
        <f t="shared" si="159"/>
        <v/>
      </c>
      <c r="AC1718" s="275" t="str">
        <f t="shared" si="160"/>
        <v/>
      </c>
      <c r="AD1718" s="275" t="str">
        <f t="shared" si="161"/>
        <v/>
      </c>
      <c r="AE1718" s="276">
        <f t="shared" si="162"/>
        <v>379821</v>
      </c>
    </row>
    <row r="1719" spans="2:31">
      <c r="B1719" s="227" t="s">
        <v>2962</v>
      </c>
      <c r="C1719" s="228" t="s">
        <v>2963</v>
      </c>
      <c r="D1719" s="228" t="s">
        <v>110</v>
      </c>
      <c r="E1719" s="228" t="s">
        <v>101</v>
      </c>
      <c r="F1719" s="258" t="s">
        <v>107</v>
      </c>
      <c r="G1719" s="374">
        <v>0.5</v>
      </c>
      <c r="H1719" s="377">
        <v>9645.4792589567842</v>
      </c>
      <c r="I1719" s="382">
        <v>143.96305955739601</v>
      </c>
      <c r="J1719" s="349">
        <f>Table1[[#This Row],[Embellishment Area (m2)]]*Table1[[#This Row],[Construction Unit Rate ($/m)]]*Table1[[#This Row],[Embellishment Area Factor]]</f>
        <v>694296.35250841174</v>
      </c>
      <c r="K1719" s="263">
        <v>0</v>
      </c>
      <c r="L1719" s="354">
        <v>39.027494808321961</v>
      </c>
      <c r="M1719" s="101">
        <f>Table1[[#This Row],[Size of land (m2)]]*Table1[[#This Row],[Land Unit Rate ($/m2)]]</f>
        <v>0</v>
      </c>
      <c r="N1719" s="261">
        <v>2021</v>
      </c>
      <c r="O1719" s="219">
        <f>ROUND(IF(Table1[[#This Row],[Valuation Year]]=2016,(Table1[[#This Row],[Total Construction Cost ($)]]+Table1[[#This Row],[Land Value]])*('General Input Sheet'!$G$38/'General Input Sheet'!$G$43),Table1[[#This Row],[Total Construction Cost ($)]]+Table1[[#This Row],[Land Value]]),0)</f>
        <v>694296</v>
      </c>
      <c r="P1719" s="139" t="str" cm="1">
        <f t="array" ref="P1719">_xlfn.IFS(Table1[[#This Row],[Asset Class]]&lt;&gt;"Local","y",P$11=$E1719,"y",Table1[[#This Row],[Asset Class]]="Local","")</f>
        <v/>
      </c>
      <c r="Q1719" s="99" t="str" cm="1">
        <f t="array" ref="Q1719">_xlfn.IFS(Table1[[#This Row],[Asset Class]]&lt;&gt;"Local","y",Q$11=$E1719,"y",Table1[[#This Row],[Asset Class]]="Local","")</f>
        <v/>
      </c>
      <c r="R1719" s="99" t="str" cm="1">
        <f t="array" ref="R1719">_xlfn.IFS(Table1[[#This Row],[Asset Class]]&lt;&gt;"Local","y",R$11=$E1719,"y",Table1[[#This Row],[Asset Class]]="Local","")</f>
        <v>y</v>
      </c>
      <c r="S1719" s="358" t="str" cm="1">
        <f t="array" ref="S1719">_xlfn.IFS(Table1[[#This Row],[Asset Class]]&lt;&gt;"Local","y",S$11=$E1719,"y",Table1[[#This Row],[Asset Class]]="Local","")</f>
        <v/>
      </c>
      <c r="U1719" s="109" t="str">
        <f>IF(Table1[[#This Row],[Asset Class]]&lt;&gt;"Local",0.25,IF(P1719="y",1,""))</f>
        <v/>
      </c>
      <c r="V1719" s="435" t="str">
        <f>IF(Table1[[#This Row],[Asset Class]]&lt;&gt;"Local",0.25,IF(Q1719="y",1,""))</f>
        <v/>
      </c>
      <c r="W1719" s="435">
        <f>IF(Table1[[#This Row],[Asset Class]]&lt;&gt;"Local",0.25,IF(R1719="y",1,""))</f>
        <v>1</v>
      </c>
      <c r="X1719" s="435" t="str">
        <f>IF(Table1[[#This Row],[Asset Class]]&lt;&gt;"Local",0.25,IF(S1719="y",1,""))</f>
        <v/>
      </c>
      <c r="Y1719" s="109">
        <f t="shared" si="157"/>
        <v>1</v>
      </c>
      <c r="AA1719" s="274" t="str">
        <f t="shared" si="158"/>
        <v/>
      </c>
      <c r="AB1719" s="275" t="str">
        <f t="shared" si="159"/>
        <v/>
      </c>
      <c r="AC1719" s="275">
        <f t="shared" si="160"/>
        <v>694296</v>
      </c>
      <c r="AD1719" s="275" t="str">
        <f t="shared" si="161"/>
        <v/>
      </c>
      <c r="AE1719" s="276">
        <f t="shared" si="162"/>
        <v>694296</v>
      </c>
    </row>
    <row r="1720" spans="2:31">
      <c r="B1720" s="227" t="s">
        <v>2964</v>
      </c>
      <c r="C1720" s="228" t="s">
        <v>2965</v>
      </c>
      <c r="D1720" s="228" t="s">
        <v>110</v>
      </c>
      <c r="E1720" s="228" t="s">
        <v>106</v>
      </c>
      <c r="F1720" s="258" t="s">
        <v>107</v>
      </c>
      <c r="G1720" s="374">
        <v>0.5</v>
      </c>
      <c r="H1720" s="377">
        <v>26474.355130229826</v>
      </c>
      <c r="I1720" s="382">
        <v>111.62041035606889</v>
      </c>
      <c r="J1720" s="349">
        <f>Table1[[#This Row],[Embellishment Area (m2)]]*Table1[[#This Row],[Construction Unit Rate ($/m)]]*Table1[[#This Row],[Embellishment Area Factor]]</f>
        <v>1477539.1917742754</v>
      </c>
      <c r="K1720" s="263">
        <v>52948.710260459651</v>
      </c>
      <c r="L1720" s="354">
        <v>66.125722619436161</v>
      </c>
      <c r="M1720" s="101">
        <f>Table1[[#This Row],[Size of land (m2)]]*Table1[[#This Row],[Land Unit Rate ($/m2)]]</f>
        <v>3501271.7277400484</v>
      </c>
      <c r="N1720" s="261">
        <v>2021</v>
      </c>
      <c r="O1720" s="219">
        <f>ROUND(IF(Table1[[#This Row],[Valuation Year]]=2016,(Table1[[#This Row],[Total Construction Cost ($)]]+Table1[[#This Row],[Land Value]])*('General Input Sheet'!$G$38/'General Input Sheet'!$G$43),Table1[[#This Row],[Total Construction Cost ($)]]+Table1[[#This Row],[Land Value]]),0)</f>
        <v>4978811</v>
      </c>
      <c r="P1720" s="139" t="str" cm="1">
        <f t="array" ref="P1720">_xlfn.IFS(Table1[[#This Row],[Asset Class]]&lt;&gt;"Local","y",P$11=$E1720,"y",Table1[[#This Row],[Asset Class]]="Local","")</f>
        <v>y</v>
      </c>
      <c r="Q1720" s="99" t="str" cm="1">
        <f t="array" ref="Q1720">_xlfn.IFS(Table1[[#This Row],[Asset Class]]&lt;&gt;"Local","y",Q$11=$E1720,"y",Table1[[#This Row],[Asset Class]]="Local","")</f>
        <v/>
      </c>
      <c r="R1720" s="99" t="str" cm="1">
        <f t="array" ref="R1720">_xlfn.IFS(Table1[[#This Row],[Asset Class]]&lt;&gt;"Local","y",R$11=$E1720,"y",Table1[[#This Row],[Asset Class]]="Local","")</f>
        <v/>
      </c>
      <c r="S1720" s="358" t="str" cm="1">
        <f t="array" ref="S1720">_xlfn.IFS(Table1[[#This Row],[Asset Class]]&lt;&gt;"Local","y",S$11=$E1720,"y",Table1[[#This Row],[Asset Class]]="Local","")</f>
        <v/>
      </c>
      <c r="U1720" s="109">
        <f>IF(Table1[[#This Row],[Asset Class]]&lt;&gt;"Local",0.25,IF(P1720="y",1,""))</f>
        <v>1</v>
      </c>
      <c r="V1720" s="435" t="str">
        <f>IF(Table1[[#This Row],[Asset Class]]&lt;&gt;"Local",0.25,IF(Q1720="y",1,""))</f>
        <v/>
      </c>
      <c r="W1720" s="435" t="str">
        <f>IF(Table1[[#This Row],[Asset Class]]&lt;&gt;"Local",0.25,IF(R1720="y",1,""))</f>
        <v/>
      </c>
      <c r="X1720" s="435" t="str">
        <f>IF(Table1[[#This Row],[Asset Class]]&lt;&gt;"Local",0.25,IF(S1720="y",1,""))</f>
        <v/>
      </c>
      <c r="Y1720" s="109">
        <f t="shared" si="157"/>
        <v>1</v>
      </c>
      <c r="AA1720" s="274">
        <f t="shared" si="158"/>
        <v>4978811</v>
      </c>
      <c r="AB1720" s="275" t="str">
        <f t="shared" si="159"/>
        <v/>
      </c>
      <c r="AC1720" s="275" t="str">
        <f t="shared" si="160"/>
        <v/>
      </c>
      <c r="AD1720" s="275" t="str">
        <f t="shared" si="161"/>
        <v/>
      </c>
      <c r="AE1720" s="276">
        <f t="shared" si="162"/>
        <v>4978811</v>
      </c>
    </row>
    <row r="1721" spans="2:31">
      <c r="B1721" s="227" t="s">
        <v>2966</v>
      </c>
      <c r="C1721" s="228" t="s">
        <v>2967</v>
      </c>
      <c r="D1721" s="228" t="s">
        <v>110</v>
      </c>
      <c r="E1721" s="228" t="s">
        <v>113</v>
      </c>
      <c r="F1721" s="258" t="s">
        <v>102</v>
      </c>
      <c r="G1721" s="374">
        <v>0.5</v>
      </c>
      <c r="H1721" s="377">
        <v>3240.637972553181</v>
      </c>
      <c r="I1721" s="382">
        <v>77.371645491830151</v>
      </c>
      <c r="J1721" s="349">
        <f>Table1[[#This Row],[Embellishment Area (m2)]]*Table1[[#This Row],[Construction Unit Rate ($/m)]]*Table1[[#This Row],[Embellishment Area Factor]]</f>
        <v>125366.74618987397</v>
      </c>
      <c r="K1721" s="263">
        <v>0</v>
      </c>
      <c r="L1721" s="354">
        <v>51.919695325664051</v>
      </c>
      <c r="M1721" s="101">
        <f>Table1[[#This Row],[Size of land (m2)]]*Table1[[#This Row],[Land Unit Rate ($/m2)]]</f>
        <v>0</v>
      </c>
      <c r="N1721" s="261">
        <v>2021</v>
      </c>
      <c r="O1721" s="219">
        <f>ROUND(IF(Table1[[#This Row],[Valuation Year]]=2016,(Table1[[#This Row],[Total Construction Cost ($)]]+Table1[[#This Row],[Land Value]])*('General Input Sheet'!$G$38/'General Input Sheet'!$G$43),Table1[[#This Row],[Total Construction Cost ($)]]+Table1[[#This Row],[Land Value]]),0)</f>
        <v>125367</v>
      </c>
      <c r="P1721" s="139" t="str" cm="1">
        <f t="array" ref="P1721">_xlfn.IFS(Table1[[#This Row],[Asset Class]]&lt;&gt;"Local","y",P$11=$E1721,"y",Table1[[#This Row],[Asset Class]]="Local","")</f>
        <v/>
      </c>
      <c r="Q1721" s="99" t="str" cm="1">
        <f t="array" ref="Q1721">_xlfn.IFS(Table1[[#This Row],[Asset Class]]&lt;&gt;"Local","y",Q$11=$E1721,"y",Table1[[#This Row],[Asset Class]]="Local","")</f>
        <v/>
      </c>
      <c r="R1721" s="99" t="str" cm="1">
        <f t="array" ref="R1721">_xlfn.IFS(Table1[[#This Row],[Asset Class]]&lt;&gt;"Local","y",R$11=$E1721,"y",Table1[[#This Row],[Asset Class]]="Local","")</f>
        <v/>
      </c>
      <c r="S1721" s="358" t="str" cm="1">
        <f t="array" ref="S1721">_xlfn.IFS(Table1[[#This Row],[Asset Class]]&lt;&gt;"Local","y",S$11=$E1721,"y",Table1[[#This Row],[Asset Class]]="Local","")</f>
        <v>y</v>
      </c>
      <c r="U1721" s="109" t="str">
        <f>IF(Table1[[#This Row],[Asset Class]]&lt;&gt;"Local",0.25,IF(P1721="y",1,""))</f>
        <v/>
      </c>
      <c r="V1721" s="435" t="str">
        <f>IF(Table1[[#This Row],[Asset Class]]&lt;&gt;"Local",0.25,IF(Q1721="y",1,""))</f>
        <v/>
      </c>
      <c r="W1721" s="435" t="str">
        <f>IF(Table1[[#This Row],[Asset Class]]&lt;&gt;"Local",0.25,IF(R1721="y",1,""))</f>
        <v/>
      </c>
      <c r="X1721" s="435">
        <f>IF(Table1[[#This Row],[Asset Class]]&lt;&gt;"Local",0.25,IF(S1721="y",1,""))</f>
        <v>1</v>
      </c>
      <c r="Y1721" s="109">
        <f t="shared" si="157"/>
        <v>1</v>
      </c>
      <c r="AA1721" s="274" t="str">
        <f t="shared" si="158"/>
        <v/>
      </c>
      <c r="AB1721" s="275" t="str">
        <f t="shared" si="159"/>
        <v/>
      </c>
      <c r="AC1721" s="275" t="str">
        <f t="shared" si="160"/>
        <v/>
      </c>
      <c r="AD1721" s="275">
        <f t="shared" si="161"/>
        <v>125367</v>
      </c>
      <c r="AE1721" s="276">
        <f t="shared" si="162"/>
        <v>125367</v>
      </c>
    </row>
    <row r="1722" spans="2:31">
      <c r="B1722" s="227" t="s">
        <v>2968</v>
      </c>
      <c r="C1722" s="228" t="s">
        <v>2969</v>
      </c>
      <c r="D1722" s="228" t="s">
        <v>105</v>
      </c>
      <c r="E1722" s="228" t="s">
        <v>101</v>
      </c>
      <c r="F1722" s="258" t="s">
        <v>107</v>
      </c>
      <c r="G1722" s="374">
        <v>0.5</v>
      </c>
      <c r="H1722" s="377">
        <v>3518.3776075428555</v>
      </c>
      <c r="I1722" s="382">
        <v>452.87898632773505</v>
      </c>
      <c r="J1722" s="349">
        <f>Table1[[#This Row],[Embellishment Area (m2)]]*Table1[[#This Row],[Construction Unit Rate ($/m)]]*Table1[[#This Row],[Embellishment Area Factor]]</f>
        <v>796699.64221110498</v>
      </c>
      <c r="K1722" s="263">
        <v>0</v>
      </c>
      <c r="L1722" s="354">
        <v>140.14546069071523</v>
      </c>
      <c r="M1722" s="101">
        <f>Table1[[#This Row],[Size of land (m2)]]*Table1[[#This Row],[Land Unit Rate ($/m2)]]</f>
        <v>0</v>
      </c>
      <c r="N1722" s="261">
        <v>2021</v>
      </c>
      <c r="O1722" s="219">
        <f>ROUND(IF(Table1[[#This Row],[Valuation Year]]=2016,(Table1[[#This Row],[Total Construction Cost ($)]]+Table1[[#This Row],[Land Value]])*('General Input Sheet'!$G$38/'General Input Sheet'!$G$43),Table1[[#This Row],[Total Construction Cost ($)]]+Table1[[#This Row],[Land Value]]),0)</f>
        <v>796700</v>
      </c>
      <c r="P1722" s="139" t="str" cm="1">
        <f t="array" ref="P1722">_xlfn.IFS(Table1[[#This Row],[Asset Class]]&lt;&gt;"Local","y",P$11=$E1722,"y",Table1[[#This Row],[Asset Class]]="Local","")</f>
        <v>y</v>
      </c>
      <c r="Q1722" s="99" t="str" cm="1">
        <f t="array" ref="Q1722">_xlfn.IFS(Table1[[#This Row],[Asset Class]]&lt;&gt;"Local","y",Q$11=$E1722,"y",Table1[[#This Row],[Asset Class]]="Local","")</f>
        <v>y</v>
      </c>
      <c r="R1722" s="99" t="str" cm="1">
        <f t="array" ref="R1722">_xlfn.IFS(Table1[[#This Row],[Asset Class]]&lt;&gt;"Local","y",R$11=$E1722,"y",Table1[[#This Row],[Asset Class]]="Local","")</f>
        <v>y</v>
      </c>
      <c r="S1722" s="358" t="str" cm="1">
        <f t="array" ref="S1722">_xlfn.IFS(Table1[[#This Row],[Asset Class]]&lt;&gt;"Local","y",S$11=$E1722,"y",Table1[[#This Row],[Asset Class]]="Local","")</f>
        <v>y</v>
      </c>
      <c r="U1722" s="109">
        <f>IF(Table1[[#This Row],[Asset Class]]&lt;&gt;"Local",0.25,IF(P1722="y",1,""))</f>
        <v>0.25</v>
      </c>
      <c r="V1722" s="435">
        <f>IF(Table1[[#This Row],[Asset Class]]&lt;&gt;"Local",0.25,IF(Q1722="y",1,""))</f>
        <v>0.25</v>
      </c>
      <c r="W1722" s="435">
        <f>IF(Table1[[#This Row],[Asset Class]]&lt;&gt;"Local",0.25,IF(R1722="y",1,""))</f>
        <v>0.25</v>
      </c>
      <c r="X1722" s="435">
        <f>IF(Table1[[#This Row],[Asset Class]]&lt;&gt;"Local",0.25,IF(S1722="y",1,""))</f>
        <v>0.25</v>
      </c>
      <c r="Y1722" s="109">
        <f t="shared" si="157"/>
        <v>1</v>
      </c>
      <c r="AA1722" s="274">
        <f t="shared" si="158"/>
        <v>199175</v>
      </c>
      <c r="AB1722" s="275">
        <f t="shared" si="159"/>
        <v>199175</v>
      </c>
      <c r="AC1722" s="275">
        <f t="shared" si="160"/>
        <v>199175</v>
      </c>
      <c r="AD1722" s="275">
        <f t="shared" si="161"/>
        <v>199175</v>
      </c>
      <c r="AE1722" s="276">
        <f t="shared" si="162"/>
        <v>796700</v>
      </c>
    </row>
    <row r="1723" spans="2:31">
      <c r="B1723" s="227" t="s">
        <v>2968</v>
      </c>
      <c r="C1723" s="228" t="s">
        <v>2970</v>
      </c>
      <c r="D1723" s="228" t="s">
        <v>105</v>
      </c>
      <c r="E1723" s="228" t="s">
        <v>101</v>
      </c>
      <c r="F1723" s="258" t="s">
        <v>107</v>
      </c>
      <c r="G1723" s="374">
        <v>0.5</v>
      </c>
      <c r="H1723" s="377">
        <v>6730.9697243741502</v>
      </c>
      <c r="I1723" s="382">
        <v>452.87898632773505</v>
      </c>
      <c r="J1723" s="349">
        <f>Table1[[#This Row],[Embellishment Area (m2)]]*Table1[[#This Row],[Construction Unit Rate ($/m)]]*Table1[[#This Row],[Embellishment Area Factor]]</f>
        <v>1524157.3728886198</v>
      </c>
      <c r="K1723" s="263">
        <v>0</v>
      </c>
      <c r="L1723" s="354">
        <v>140.14546069071523</v>
      </c>
      <c r="M1723" s="101">
        <f>Table1[[#This Row],[Size of land (m2)]]*Table1[[#This Row],[Land Unit Rate ($/m2)]]</f>
        <v>0</v>
      </c>
      <c r="N1723" s="261">
        <v>2021</v>
      </c>
      <c r="O1723" s="219">
        <f>ROUND(IF(Table1[[#This Row],[Valuation Year]]=2016,(Table1[[#This Row],[Total Construction Cost ($)]]+Table1[[#This Row],[Land Value]])*('General Input Sheet'!$G$38/'General Input Sheet'!$G$43),Table1[[#This Row],[Total Construction Cost ($)]]+Table1[[#This Row],[Land Value]]),0)</f>
        <v>1524157</v>
      </c>
      <c r="P1723" s="139" t="str" cm="1">
        <f t="array" ref="P1723">_xlfn.IFS(Table1[[#This Row],[Asset Class]]&lt;&gt;"Local","y",P$11=$E1723,"y",Table1[[#This Row],[Asset Class]]="Local","")</f>
        <v>y</v>
      </c>
      <c r="Q1723" s="99" t="str" cm="1">
        <f t="array" ref="Q1723">_xlfn.IFS(Table1[[#This Row],[Asset Class]]&lt;&gt;"Local","y",Q$11=$E1723,"y",Table1[[#This Row],[Asset Class]]="Local","")</f>
        <v>y</v>
      </c>
      <c r="R1723" s="99" t="str" cm="1">
        <f t="array" ref="R1723">_xlfn.IFS(Table1[[#This Row],[Asset Class]]&lt;&gt;"Local","y",R$11=$E1723,"y",Table1[[#This Row],[Asset Class]]="Local","")</f>
        <v>y</v>
      </c>
      <c r="S1723" s="358" t="str" cm="1">
        <f t="array" ref="S1723">_xlfn.IFS(Table1[[#This Row],[Asset Class]]&lt;&gt;"Local","y",S$11=$E1723,"y",Table1[[#This Row],[Asset Class]]="Local","")</f>
        <v>y</v>
      </c>
      <c r="U1723" s="109">
        <f>IF(Table1[[#This Row],[Asset Class]]&lt;&gt;"Local",0.25,IF(P1723="y",1,""))</f>
        <v>0.25</v>
      </c>
      <c r="V1723" s="435">
        <f>IF(Table1[[#This Row],[Asset Class]]&lt;&gt;"Local",0.25,IF(Q1723="y",1,""))</f>
        <v>0.25</v>
      </c>
      <c r="W1723" s="435">
        <f>IF(Table1[[#This Row],[Asset Class]]&lt;&gt;"Local",0.25,IF(R1723="y",1,""))</f>
        <v>0.25</v>
      </c>
      <c r="X1723" s="435">
        <f>IF(Table1[[#This Row],[Asset Class]]&lt;&gt;"Local",0.25,IF(S1723="y",1,""))</f>
        <v>0.25</v>
      </c>
      <c r="Y1723" s="109">
        <f t="shared" si="157"/>
        <v>1</v>
      </c>
      <c r="AA1723" s="274">
        <f t="shared" si="158"/>
        <v>381039.25</v>
      </c>
      <c r="AB1723" s="275">
        <f t="shared" si="159"/>
        <v>381039.25</v>
      </c>
      <c r="AC1723" s="275">
        <f t="shared" si="160"/>
        <v>381039.25</v>
      </c>
      <c r="AD1723" s="275">
        <f t="shared" si="161"/>
        <v>381039.25</v>
      </c>
      <c r="AE1723" s="276">
        <f t="shared" si="162"/>
        <v>1524157</v>
      </c>
    </row>
    <row r="1724" spans="2:31">
      <c r="B1724" s="227" t="s">
        <v>2968</v>
      </c>
      <c r="C1724" s="228" t="s">
        <v>2971</v>
      </c>
      <c r="D1724" s="228" t="s">
        <v>105</v>
      </c>
      <c r="E1724" s="228" t="s">
        <v>101</v>
      </c>
      <c r="F1724" s="258" t="s">
        <v>107</v>
      </c>
      <c r="G1724" s="374">
        <v>0.5</v>
      </c>
      <c r="H1724" s="377">
        <v>5828.6523459057953</v>
      </c>
      <c r="I1724" s="382">
        <v>452.87898632773505</v>
      </c>
      <c r="J1724" s="349">
        <f>Table1[[#This Row],[Embellishment Area (m2)]]*Table1[[#This Row],[Construction Unit Rate ($/m)]]*Table1[[#This Row],[Embellishment Area Factor]]</f>
        <v>1319837.0830352958</v>
      </c>
      <c r="K1724" s="263">
        <v>0</v>
      </c>
      <c r="L1724" s="354">
        <v>140.14546069071523</v>
      </c>
      <c r="M1724" s="101">
        <f>Table1[[#This Row],[Size of land (m2)]]*Table1[[#This Row],[Land Unit Rate ($/m2)]]</f>
        <v>0</v>
      </c>
      <c r="N1724" s="261">
        <v>2021</v>
      </c>
      <c r="O1724" s="219">
        <f>ROUND(IF(Table1[[#This Row],[Valuation Year]]=2016,(Table1[[#This Row],[Total Construction Cost ($)]]+Table1[[#This Row],[Land Value]])*('General Input Sheet'!$G$38/'General Input Sheet'!$G$43),Table1[[#This Row],[Total Construction Cost ($)]]+Table1[[#This Row],[Land Value]]),0)</f>
        <v>1319837</v>
      </c>
      <c r="P1724" s="139" t="str" cm="1">
        <f t="array" ref="P1724">_xlfn.IFS(Table1[[#This Row],[Asset Class]]&lt;&gt;"Local","y",P$11=$E1724,"y",Table1[[#This Row],[Asset Class]]="Local","")</f>
        <v>y</v>
      </c>
      <c r="Q1724" s="99" t="str" cm="1">
        <f t="array" ref="Q1724">_xlfn.IFS(Table1[[#This Row],[Asset Class]]&lt;&gt;"Local","y",Q$11=$E1724,"y",Table1[[#This Row],[Asset Class]]="Local","")</f>
        <v>y</v>
      </c>
      <c r="R1724" s="99" t="str" cm="1">
        <f t="array" ref="R1724">_xlfn.IFS(Table1[[#This Row],[Asset Class]]&lt;&gt;"Local","y",R$11=$E1724,"y",Table1[[#This Row],[Asset Class]]="Local","")</f>
        <v>y</v>
      </c>
      <c r="S1724" s="358" t="str" cm="1">
        <f t="array" ref="S1724">_xlfn.IFS(Table1[[#This Row],[Asset Class]]&lt;&gt;"Local","y",S$11=$E1724,"y",Table1[[#This Row],[Asset Class]]="Local","")</f>
        <v>y</v>
      </c>
      <c r="U1724" s="109">
        <f>IF(Table1[[#This Row],[Asset Class]]&lt;&gt;"Local",0.25,IF(P1724="y",1,""))</f>
        <v>0.25</v>
      </c>
      <c r="V1724" s="435">
        <f>IF(Table1[[#This Row],[Asset Class]]&lt;&gt;"Local",0.25,IF(Q1724="y",1,""))</f>
        <v>0.25</v>
      </c>
      <c r="W1724" s="435">
        <f>IF(Table1[[#This Row],[Asset Class]]&lt;&gt;"Local",0.25,IF(R1724="y",1,""))</f>
        <v>0.25</v>
      </c>
      <c r="X1724" s="435">
        <f>IF(Table1[[#This Row],[Asset Class]]&lt;&gt;"Local",0.25,IF(S1724="y",1,""))</f>
        <v>0.25</v>
      </c>
      <c r="Y1724" s="109">
        <f t="shared" si="157"/>
        <v>1</v>
      </c>
      <c r="AA1724" s="274">
        <f t="shared" si="158"/>
        <v>329959.25</v>
      </c>
      <c r="AB1724" s="275">
        <f t="shared" si="159"/>
        <v>329959.25</v>
      </c>
      <c r="AC1724" s="275">
        <f t="shared" si="160"/>
        <v>329959.25</v>
      </c>
      <c r="AD1724" s="275">
        <f t="shared" si="161"/>
        <v>329959.25</v>
      </c>
      <c r="AE1724" s="276">
        <f t="shared" si="162"/>
        <v>1319837</v>
      </c>
    </row>
    <row r="1725" spans="2:31">
      <c r="B1725" s="227" t="s">
        <v>2968</v>
      </c>
      <c r="C1725" s="228" t="s">
        <v>2972</v>
      </c>
      <c r="D1725" s="228" t="s">
        <v>105</v>
      </c>
      <c r="E1725" s="228" t="s">
        <v>101</v>
      </c>
      <c r="F1725" s="258" t="s">
        <v>107</v>
      </c>
      <c r="G1725" s="374">
        <v>0.5</v>
      </c>
      <c r="H1725" s="377">
        <v>20101.147195442642</v>
      </c>
      <c r="I1725" s="382">
        <v>452.87898632773505</v>
      </c>
      <c r="J1725" s="349">
        <f>Table1[[#This Row],[Embellishment Area (m2)]]*Table1[[#This Row],[Construction Unit Rate ($/m)]]*Table1[[#This Row],[Embellishment Area Factor]]</f>
        <v>4551693.5829483289</v>
      </c>
      <c r="K1725" s="263">
        <v>0</v>
      </c>
      <c r="L1725" s="354">
        <v>140.14546069071523</v>
      </c>
      <c r="M1725" s="101">
        <f>Table1[[#This Row],[Size of land (m2)]]*Table1[[#This Row],[Land Unit Rate ($/m2)]]</f>
        <v>0</v>
      </c>
      <c r="N1725" s="261">
        <v>2021</v>
      </c>
      <c r="O1725" s="219">
        <f>ROUND(IF(Table1[[#This Row],[Valuation Year]]=2016,(Table1[[#This Row],[Total Construction Cost ($)]]+Table1[[#This Row],[Land Value]])*('General Input Sheet'!$G$38/'General Input Sheet'!$G$43),Table1[[#This Row],[Total Construction Cost ($)]]+Table1[[#This Row],[Land Value]]),0)</f>
        <v>4551694</v>
      </c>
      <c r="P1725" s="139" t="str" cm="1">
        <f t="array" ref="P1725">_xlfn.IFS(Table1[[#This Row],[Asset Class]]&lt;&gt;"Local","y",P$11=$E1725,"y",Table1[[#This Row],[Asset Class]]="Local","")</f>
        <v>y</v>
      </c>
      <c r="Q1725" s="99" t="str" cm="1">
        <f t="array" ref="Q1725">_xlfn.IFS(Table1[[#This Row],[Asset Class]]&lt;&gt;"Local","y",Q$11=$E1725,"y",Table1[[#This Row],[Asset Class]]="Local","")</f>
        <v>y</v>
      </c>
      <c r="R1725" s="99" t="str" cm="1">
        <f t="array" ref="R1725">_xlfn.IFS(Table1[[#This Row],[Asset Class]]&lt;&gt;"Local","y",R$11=$E1725,"y",Table1[[#This Row],[Asset Class]]="Local","")</f>
        <v>y</v>
      </c>
      <c r="S1725" s="358" t="str" cm="1">
        <f t="array" ref="S1725">_xlfn.IFS(Table1[[#This Row],[Asset Class]]&lt;&gt;"Local","y",S$11=$E1725,"y",Table1[[#This Row],[Asset Class]]="Local","")</f>
        <v>y</v>
      </c>
      <c r="U1725" s="109">
        <f>IF(Table1[[#This Row],[Asset Class]]&lt;&gt;"Local",0.25,IF(P1725="y",1,""))</f>
        <v>0.25</v>
      </c>
      <c r="V1725" s="435">
        <f>IF(Table1[[#This Row],[Asset Class]]&lt;&gt;"Local",0.25,IF(Q1725="y",1,""))</f>
        <v>0.25</v>
      </c>
      <c r="W1725" s="435">
        <f>IF(Table1[[#This Row],[Asset Class]]&lt;&gt;"Local",0.25,IF(R1725="y",1,""))</f>
        <v>0.25</v>
      </c>
      <c r="X1725" s="435">
        <f>IF(Table1[[#This Row],[Asset Class]]&lt;&gt;"Local",0.25,IF(S1725="y",1,""))</f>
        <v>0.25</v>
      </c>
      <c r="Y1725" s="109">
        <f t="shared" si="157"/>
        <v>1</v>
      </c>
      <c r="AA1725" s="274">
        <f t="shared" si="158"/>
        <v>1137923.5</v>
      </c>
      <c r="AB1725" s="275">
        <f t="shared" si="159"/>
        <v>1137923.5</v>
      </c>
      <c r="AC1725" s="275">
        <f t="shared" si="160"/>
        <v>1137923.5</v>
      </c>
      <c r="AD1725" s="275">
        <f t="shared" si="161"/>
        <v>1137923.5</v>
      </c>
      <c r="AE1725" s="276">
        <f t="shared" si="162"/>
        <v>4551694</v>
      </c>
    </row>
    <row r="1726" spans="2:31">
      <c r="B1726" s="227" t="s">
        <v>2968</v>
      </c>
      <c r="C1726" s="228" t="s">
        <v>2973</v>
      </c>
      <c r="D1726" s="228" t="s">
        <v>105</v>
      </c>
      <c r="E1726" s="228" t="s">
        <v>101</v>
      </c>
      <c r="F1726" s="258" t="s">
        <v>102</v>
      </c>
      <c r="G1726" s="374">
        <v>0.5</v>
      </c>
      <c r="H1726" s="377">
        <v>2080.4413975372772</v>
      </c>
      <c r="I1726" s="382">
        <v>452.87898632773505</v>
      </c>
      <c r="J1726" s="349">
        <f>Table1[[#This Row],[Embellishment Area (m2)]]*Table1[[#This Row],[Construction Unit Rate ($/m)]]*Table1[[#This Row],[Embellishment Area Factor]]</f>
        <v>471094.09561546927</v>
      </c>
      <c r="K1726" s="263">
        <v>0</v>
      </c>
      <c r="L1726" s="354">
        <v>140.14546069071523</v>
      </c>
      <c r="M1726" s="101">
        <f>Table1[[#This Row],[Size of land (m2)]]*Table1[[#This Row],[Land Unit Rate ($/m2)]]</f>
        <v>0</v>
      </c>
      <c r="N1726" s="261">
        <v>2021</v>
      </c>
      <c r="O1726" s="219">
        <f>ROUND(IF(Table1[[#This Row],[Valuation Year]]=2016,(Table1[[#This Row],[Total Construction Cost ($)]]+Table1[[#This Row],[Land Value]])*('General Input Sheet'!$G$38/'General Input Sheet'!$G$43),Table1[[#This Row],[Total Construction Cost ($)]]+Table1[[#This Row],[Land Value]]),0)</f>
        <v>471094</v>
      </c>
      <c r="P1726" s="139" t="str" cm="1">
        <f t="array" ref="P1726">_xlfn.IFS(Table1[[#This Row],[Asset Class]]&lt;&gt;"Local","y",P$11=$E1726,"y",Table1[[#This Row],[Asset Class]]="Local","")</f>
        <v>y</v>
      </c>
      <c r="Q1726" s="99" t="str" cm="1">
        <f t="array" ref="Q1726">_xlfn.IFS(Table1[[#This Row],[Asset Class]]&lt;&gt;"Local","y",Q$11=$E1726,"y",Table1[[#This Row],[Asset Class]]="Local","")</f>
        <v>y</v>
      </c>
      <c r="R1726" s="99" t="str" cm="1">
        <f t="array" ref="R1726">_xlfn.IFS(Table1[[#This Row],[Asset Class]]&lt;&gt;"Local","y",R$11=$E1726,"y",Table1[[#This Row],[Asset Class]]="Local","")</f>
        <v>y</v>
      </c>
      <c r="S1726" s="358" t="str" cm="1">
        <f t="array" ref="S1726">_xlfn.IFS(Table1[[#This Row],[Asset Class]]&lt;&gt;"Local","y",S$11=$E1726,"y",Table1[[#This Row],[Asset Class]]="Local","")</f>
        <v>y</v>
      </c>
      <c r="U1726" s="109">
        <f>IF(Table1[[#This Row],[Asset Class]]&lt;&gt;"Local",0.25,IF(P1726="y",1,""))</f>
        <v>0.25</v>
      </c>
      <c r="V1726" s="435">
        <f>IF(Table1[[#This Row],[Asset Class]]&lt;&gt;"Local",0.25,IF(Q1726="y",1,""))</f>
        <v>0.25</v>
      </c>
      <c r="W1726" s="435">
        <f>IF(Table1[[#This Row],[Asset Class]]&lt;&gt;"Local",0.25,IF(R1726="y",1,""))</f>
        <v>0.25</v>
      </c>
      <c r="X1726" s="435">
        <f>IF(Table1[[#This Row],[Asset Class]]&lt;&gt;"Local",0.25,IF(S1726="y",1,""))</f>
        <v>0.25</v>
      </c>
      <c r="Y1726" s="109">
        <f t="shared" si="157"/>
        <v>1</v>
      </c>
      <c r="AA1726" s="274">
        <f t="shared" si="158"/>
        <v>117773.5</v>
      </c>
      <c r="AB1726" s="275">
        <f t="shared" si="159"/>
        <v>117773.5</v>
      </c>
      <c r="AC1726" s="275">
        <f t="shared" si="160"/>
        <v>117773.5</v>
      </c>
      <c r="AD1726" s="275">
        <f t="shared" si="161"/>
        <v>117773.5</v>
      </c>
      <c r="AE1726" s="276">
        <f t="shared" si="162"/>
        <v>471094</v>
      </c>
    </row>
    <row r="1727" spans="2:31">
      <c r="B1727" s="227" t="s">
        <v>2968</v>
      </c>
      <c r="C1727" s="228" t="s">
        <v>2974</v>
      </c>
      <c r="D1727" s="228" t="s">
        <v>105</v>
      </c>
      <c r="E1727" s="228" t="s">
        <v>101</v>
      </c>
      <c r="F1727" s="258" t="s">
        <v>102</v>
      </c>
      <c r="G1727" s="374">
        <v>0.5</v>
      </c>
      <c r="H1727" s="377">
        <v>6986.3196004003303</v>
      </c>
      <c r="I1727" s="382">
        <v>452.87898632773505</v>
      </c>
      <c r="J1727" s="349">
        <f>Table1[[#This Row],[Embellishment Area (m2)]]*Table1[[#This Row],[Construction Unit Rate ($/m)]]*Table1[[#This Row],[Embellishment Area Factor]]</f>
        <v>1581978.6693954442</v>
      </c>
      <c r="K1727" s="263">
        <v>0</v>
      </c>
      <c r="L1727" s="354">
        <v>140.14546069071523</v>
      </c>
      <c r="M1727" s="101">
        <f>Table1[[#This Row],[Size of land (m2)]]*Table1[[#This Row],[Land Unit Rate ($/m2)]]</f>
        <v>0</v>
      </c>
      <c r="N1727" s="261">
        <v>2021</v>
      </c>
      <c r="O1727" s="219">
        <f>ROUND(IF(Table1[[#This Row],[Valuation Year]]=2016,(Table1[[#This Row],[Total Construction Cost ($)]]+Table1[[#This Row],[Land Value]])*('General Input Sheet'!$G$38/'General Input Sheet'!$G$43),Table1[[#This Row],[Total Construction Cost ($)]]+Table1[[#This Row],[Land Value]]),0)</f>
        <v>1581979</v>
      </c>
      <c r="P1727" s="139" t="str" cm="1">
        <f t="array" ref="P1727">_xlfn.IFS(Table1[[#This Row],[Asset Class]]&lt;&gt;"Local","y",P$11=$E1727,"y",Table1[[#This Row],[Asset Class]]="Local","")</f>
        <v>y</v>
      </c>
      <c r="Q1727" s="99" t="str" cm="1">
        <f t="array" ref="Q1727">_xlfn.IFS(Table1[[#This Row],[Asset Class]]&lt;&gt;"Local","y",Q$11=$E1727,"y",Table1[[#This Row],[Asset Class]]="Local","")</f>
        <v>y</v>
      </c>
      <c r="R1727" s="99" t="str" cm="1">
        <f t="array" ref="R1727">_xlfn.IFS(Table1[[#This Row],[Asset Class]]&lt;&gt;"Local","y",R$11=$E1727,"y",Table1[[#This Row],[Asset Class]]="Local","")</f>
        <v>y</v>
      </c>
      <c r="S1727" s="358" t="str" cm="1">
        <f t="array" ref="S1727">_xlfn.IFS(Table1[[#This Row],[Asset Class]]&lt;&gt;"Local","y",S$11=$E1727,"y",Table1[[#This Row],[Asset Class]]="Local","")</f>
        <v>y</v>
      </c>
      <c r="U1727" s="109">
        <f>IF(Table1[[#This Row],[Asset Class]]&lt;&gt;"Local",0.25,IF(P1727="y",1,""))</f>
        <v>0.25</v>
      </c>
      <c r="V1727" s="435">
        <f>IF(Table1[[#This Row],[Asset Class]]&lt;&gt;"Local",0.25,IF(Q1727="y",1,""))</f>
        <v>0.25</v>
      </c>
      <c r="W1727" s="435">
        <f>IF(Table1[[#This Row],[Asset Class]]&lt;&gt;"Local",0.25,IF(R1727="y",1,""))</f>
        <v>0.25</v>
      </c>
      <c r="X1727" s="435">
        <f>IF(Table1[[#This Row],[Asset Class]]&lt;&gt;"Local",0.25,IF(S1727="y",1,""))</f>
        <v>0.25</v>
      </c>
      <c r="Y1727" s="109">
        <f t="shared" si="157"/>
        <v>1</v>
      </c>
      <c r="AA1727" s="274">
        <f t="shared" si="158"/>
        <v>395494.75</v>
      </c>
      <c r="AB1727" s="275">
        <f t="shared" si="159"/>
        <v>395494.75</v>
      </c>
      <c r="AC1727" s="275">
        <f t="shared" si="160"/>
        <v>395494.75</v>
      </c>
      <c r="AD1727" s="275">
        <f t="shared" si="161"/>
        <v>395494.75</v>
      </c>
      <c r="AE1727" s="276">
        <f t="shared" si="162"/>
        <v>1581979</v>
      </c>
    </row>
    <row r="1728" spans="2:31">
      <c r="B1728" s="227" t="s">
        <v>2968</v>
      </c>
      <c r="C1728" s="228" t="s">
        <v>2975</v>
      </c>
      <c r="D1728" s="228" t="s">
        <v>105</v>
      </c>
      <c r="E1728" s="228" t="s">
        <v>101</v>
      </c>
      <c r="F1728" s="258" t="s">
        <v>102</v>
      </c>
      <c r="G1728" s="374">
        <v>0.5</v>
      </c>
      <c r="H1728" s="377">
        <v>11135.133012193104</v>
      </c>
      <c r="I1728" s="382">
        <v>452.87898632773505</v>
      </c>
      <c r="J1728" s="349">
        <f>Table1[[#This Row],[Embellishment Area (m2)]]*Table1[[#This Row],[Construction Unit Rate ($/m)]]*Table1[[#This Row],[Embellishment Area Factor]]</f>
        <v>2521433.8755932562</v>
      </c>
      <c r="K1728" s="263">
        <v>0</v>
      </c>
      <c r="L1728" s="354">
        <v>140.14546069071523</v>
      </c>
      <c r="M1728" s="101">
        <f>Table1[[#This Row],[Size of land (m2)]]*Table1[[#This Row],[Land Unit Rate ($/m2)]]</f>
        <v>0</v>
      </c>
      <c r="N1728" s="261">
        <v>2021</v>
      </c>
      <c r="O1728" s="219">
        <f>ROUND(IF(Table1[[#This Row],[Valuation Year]]=2016,(Table1[[#This Row],[Total Construction Cost ($)]]+Table1[[#This Row],[Land Value]])*('General Input Sheet'!$G$38/'General Input Sheet'!$G$43),Table1[[#This Row],[Total Construction Cost ($)]]+Table1[[#This Row],[Land Value]]),0)</f>
        <v>2521434</v>
      </c>
      <c r="P1728" s="139" t="str" cm="1">
        <f t="array" ref="P1728">_xlfn.IFS(Table1[[#This Row],[Asset Class]]&lt;&gt;"Local","y",P$11=$E1728,"y",Table1[[#This Row],[Asset Class]]="Local","")</f>
        <v>y</v>
      </c>
      <c r="Q1728" s="99" t="str" cm="1">
        <f t="array" ref="Q1728">_xlfn.IFS(Table1[[#This Row],[Asset Class]]&lt;&gt;"Local","y",Q$11=$E1728,"y",Table1[[#This Row],[Asset Class]]="Local","")</f>
        <v>y</v>
      </c>
      <c r="R1728" s="99" t="str" cm="1">
        <f t="array" ref="R1728">_xlfn.IFS(Table1[[#This Row],[Asset Class]]&lt;&gt;"Local","y",R$11=$E1728,"y",Table1[[#This Row],[Asset Class]]="Local","")</f>
        <v>y</v>
      </c>
      <c r="S1728" s="358" t="str" cm="1">
        <f t="array" ref="S1728">_xlfn.IFS(Table1[[#This Row],[Asset Class]]&lt;&gt;"Local","y",S$11=$E1728,"y",Table1[[#This Row],[Asset Class]]="Local","")</f>
        <v>y</v>
      </c>
      <c r="U1728" s="109">
        <f>IF(Table1[[#This Row],[Asset Class]]&lt;&gt;"Local",0.25,IF(P1728="y",1,""))</f>
        <v>0.25</v>
      </c>
      <c r="V1728" s="435">
        <f>IF(Table1[[#This Row],[Asset Class]]&lt;&gt;"Local",0.25,IF(Q1728="y",1,""))</f>
        <v>0.25</v>
      </c>
      <c r="W1728" s="435">
        <f>IF(Table1[[#This Row],[Asset Class]]&lt;&gt;"Local",0.25,IF(R1728="y",1,""))</f>
        <v>0.25</v>
      </c>
      <c r="X1728" s="435">
        <f>IF(Table1[[#This Row],[Asset Class]]&lt;&gt;"Local",0.25,IF(S1728="y",1,""))</f>
        <v>0.25</v>
      </c>
      <c r="Y1728" s="109">
        <f t="shared" si="157"/>
        <v>1</v>
      </c>
      <c r="AA1728" s="274">
        <f t="shared" si="158"/>
        <v>630358.5</v>
      </c>
      <c r="AB1728" s="275">
        <f t="shared" si="159"/>
        <v>630358.5</v>
      </c>
      <c r="AC1728" s="275">
        <f t="shared" si="160"/>
        <v>630358.5</v>
      </c>
      <c r="AD1728" s="275">
        <f t="shared" si="161"/>
        <v>630358.5</v>
      </c>
      <c r="AE1728" s="276">
        <f t="shared" si="162"/>
        <v>2521434</v>
      </c>
    </row>
    <row r="1729" spans="2:31">
      <c r="B1729" s="227" t="s">
        <v>2968</v>
      </c>
      <c r="C1729" s="228" t="s">
        <v>2976</v>
      </c>
      <c r="D1729" s="228" t="s">
        <v>105</v>
      </c>
      <c r="E1729" s="228" t="s">
        <v>101</v>
      </c>
      <c r="F1729" s="258" t="s">
        <v>102</v>
      </c>
      <c r="G1729" s="374">
        <v>0.5</v>
      </c>
      <c r="H1729" s="377">
        <v>3337.4574736966533</v>
      </c>
      <c r="I1729" s="382">
        <v>452.87898632773505</v>
      </c>
      <c r="J1729" s="349">
        <f>Table1[[#This Row],[Embellishment Area (m2)]]*Table1[[#This Row],[Construction Unit Rate ($/m)]]*Table1[[#This Row],[Embellishment Area Factor]]</f>
        <v>755732.17879983189</v>
      </c>
      <c r="K1729" s="263">
        <v>0</v>
      </c>
      <c r="L1729" s="354">
        <v>140.14546069071523</v>
      </c>
      <c r="M1729" s="101">
        <f>Table1[[#This Row],[Size of land (m2)]]*Table1[[#This Row],[Land Unit Rate ($/m2)]]</f>
        <v>0</v>
      </c>
      <c r="N1729" s="261">
        <v>2021</v>
      </c>
      <c r="O1729" s="219">
        <f>ROUND(IF(Table1[[#This Row],[Valuation Year]]=2016,(Table1[[#This Row],[Total Construction Cost ($)]]+Table1[[#This Row],[Land Value]])*('General Input Sheet'!$G$38/'General Input Sheet'!$G$43),Table1[[#This Row],[Total Construction Cost ($)]]+Table1[[#This Row],[Land Value]]),0)</f>
        <v>755732</v>
      </c>
      <c r="P1729" s="139" t="str" cm="1">
        <f t="array" ref="P1729">_xlfn.IFS(Table1[[#This Row],[Asset Class]]&lt;&gt;"Local","y",P$11=$E1729,"y",Table1[[#This Row],[Asset Class]]="Local","")</f>
        <v>y</v>
      </c>
      <c r="Q1729" s="99" t="str" cm="1">
        <f t="array" ref="Q1729">_xlfn.IFS(Table1[[#This Row],[Asset Class]]&lt;&gt;"Local","y",Q$11=$E1729,"y",Table1[[#This Row],[Asset Class]]="Local","")</f>
        <v>y</v>
      </c>
      <c r="R1729" s="99" t="str" cm="1">
        <f t="array" ref="R1729">_xlfn.IFS(Table1[[#This Row],[Asset Class]]&lt;&gt;"Local","y",R$11=$E1729,"y",Table1[[#This Row],[Asset Class]]="Local","")</f>
        <v>y</v>
      </c>
      <c r="S1729" s="358" t="str" cm="1">
        <f t="array" ref="S1729">_xlfn.IFS(Table1[[#This Row],[Asset Class]]&lt;&gt;"Local","y",S$11=$E1729,"y",Table1[[#This Row],[Asset Class]]="Local","")</f>
        <v>y</v>
      </c>
      <c r="U1729" s="109">
        <f>IF(Table1[[#This Row],[Asset Class]]&lt;&gt;"Local",0.25,IF(P1729="y",1,""))</f>
        <v>0.25</v>
      </c>
      <c r="V1729" s="435">
        <f>IF(Table1[[#This Row],[Asset Class]]&lt;&gt;"Local",0.25,IF(Q1729="y",1,""))</f>
        <v>0.25</v>
      </c>
      <c r="W1729" s="435">
        <f>IF(Table1[[#This Row],[Asset Class]]&lt;&gt;"Local",0.25,IF(R1729="y",1,""))</f>
        <v>0.25</v>
      </c>
      <c r="X1729" s="435">
        <f>IF(Table1[[#This Row],[Asset Class]]&lt;&gt;"Local",0.25,IF(S1729="y",1,""))</f>
        <v>0.25</v>
      </c>
      <c r="Y1729" s="109">
        <f t="shared" si="157"/>
        <v>1</v>
      </c>
      <c r="AA1729" s="274">
        <f t="shared" si="158"/>
        <v>188933</v>
      </c>
      <c r="AB1729" s="275">
        <f t="shared" si="159"/>
        <v>188933</v>
      </c>
      <c r="AC1729" s="275">
        <f t="shared" si="160"/>
        <v>188933</v>
      </c>
      <c r="AD1729" s="275">
        <f t="shared" si="161"/>
        <v>188933</v>
      </c>
      <c r="AE1729" s="276">
        <f t="shared" si="162"/>
        <v>755732</v>
      </c>
    </row>
    <row r="1730" spans="2:31">
      <c r="B1730" s="227" t="s">
        <v>2977</v>
      </c>
      <c r="C1730" s="228" t="s">
        <v>2978</v>
      </c>
      <c r="D1730" s="228" t="s">
        <v>110</v>
      </c>
      <c r="E1730" s="228" t="s">
        <v>113</v>
      </c>
      <c r="F1730" s="258" t="s">
        <v>107</v>
      </c>
      <c r="G1730" s="374">
        <v>0.5</v>
      </c>
      <c r="H1730" s="377">
        <v>11085.958838556206</v>
      </c>
      <c r="I1730" s="382">
        <v>77.371645491830151</v>
      </c>
      <c r="J1730" s="349">
        <f>Table1[[#This Row],[Embellishment Area (m2)]]*Table1[[#This Row],[Construction Unit Rate ($/m)]]*Table1[[#This Row],[Embellishment Area Factor]]</f>
        <v>428869.43859689595</v>
      </c>
      <c r="K1730" s="263">
        <v>0</v>
      </c>
      <c r="L1730" s="354">
        <v>51.919695325664051</v>
      </c>
      <c r="M1730" s="101">
        <f>Table1[[#This Row],[Size of land (m2)]]*Table1[[#This Row],[Land Unit Rate ($/m2)]]</f>
        <v>0</v>
      </c>
      <c r="N1730" s="261">
        <v>2021</v>
      </c>
      <c r="O1730" s="219">
        <f>ROUND(IF(Table1[[#This Row],[Valuation Year]]=2016,(Table1[[#This Row],[Total Construction Cost ($)]]+Table1[[#This Row],[Land Value]])*('General Input Sheet'!$G$38/'General Input Sheet'!$G$43),Table1[[#This Row],[Total Construction Cost ($)]]+Table1[[#This Row],[Land Value]]),0)</f>
        <v>428869</v>
      </c>
      <c r="P1730" s="139" t="str" cm="1">
        <f t="array" ref="P1730">_xlfn.IFS(Table1[[#This Row],[Asset Class]]&lt;&gt;"Local","y",P$11=$E1730,"y",Table1[[#This Row],[Asset Class]]="Local","")</f>
        <v/>
      </c>
      <c r="Q1730" s="99" t="str" cm="1">
        <f t="array" ref="Q1730">_xlfn.IFS(Table1[[#This Row],[Asset Class]]&lt;&gt;"Local","y",Q$11=$E1730,"y",Table1[[#This Row],[Asset Class]]="Local","")</f>
        <v/>
      </c>
      <c r="R1730" s="99" t="str" cm="1">
        <f t="array" ref="R1730">_xlfn.IFS(Table1[[#This Row],[Asset Class]]&lt;&gt;"Local","y",R$11=$E1730,"y",Table1[[#This Row],[Asset Class]]="Local","")</f>
        <v/>
      </c>
      <c r="S1730" s="358" t="str" cm="1">
        <f t="array" ref="S1730">_xlfn.IFS(Table1[[#This Row],[Asset Class]]&lt;&gt;"Local","y",S$11=$E1730,"y",Table1[[#This Row],[Asset Class]]="Local","")</f>
        <v>y</v>
      </c>
      <c r="U1730" s="109" t="str">
        <f>IF(Table1[[#This Row],[Asset Class]]&lt;&gt;"Local",0.25,IF(P1730="y",1,""))</f>
        <v/>
      </c>
      <c r="V1730" s="435" t="str">
        <f>IF(Table1[[#This Row],[Asset Class]]&lt;&gt;"Local",0.25,IF(Q1730="y",1,""))</f>
        <v/>
      </c>
      <c r="W1730" s="435" t="str">
        <f>IF(Table1[[#This Row],[Asset Class]]&lt;&gt;"Local",0.25,IF(R1730="y",1,""))</f>
        <v/>
      </c>
      <c r="X1730" s="435">
        <f>IF(Table1[[#This Row],[Asset Class]]&lt;&gt;"Local",0.25,IF(S1730="y",1,""))</f>
        <v>1</v>
      </c>
      <c r="Y1730" s="109">
        <f t="shared" si="157"/>
        <v>1</v>
      </c>
      <c r="AA1730" s="274" t="str">
        <f t="shared" si="158"/>
        <v/>
      </c>
      <c r="AB1730" s="275" t="str">
        <f t="shared" si="159"/>
        <v/>
      </c>
      <c r="AC1730" s="275" t="str">
        <f t="shared" si="160"/>
        <v/>
      </c>
      <c r="AD1730" s="275">
        <f t="shared" si="161"/>
        <v>428869</v>
      </c>
      <c r="AE1730" s="276">
        <f t="shared" si="162"/>
        <v>428869</v>
      </c>
    </row>
    <row r="1731" spans="2:31">
      <c r="B1731" s="227" t="s">
        <v>2979</v>
      </c>
      <c r="C1731" s="228" t="s">
        <v>2980</v>
      </c>
      <c r="D1731" s="228" t="s">
        <v>110</v>
      </c>
      <c r="E1731" s="228" t="s">
        <v>113</v>
      </c>
      <c r="F1731" s="258" t="s">
        <v>102</v>
      </c>
      <c r="G1731" s="374">
        <v>0.5</v>
      </c>
      <c r="H1731" s="377">
        <v>5950.4897752526149</v>
      </c>
      <c r="I1731" s="382">
        <v>77.371645491830151</v>
      </c>
      <c r="J1731" s="349">
        <f>Table1[[#This Row],[Embellishment Area (m2)]]*Table1[[#This Row],[Construction Unit Rate ($/m)]]*Table1[[#This Row],[Embellishment Area Factor]]</f>
        <v>230199.59269680269</v>
      </c>
      <c r="K1731" s="263">
        <v>0</v>
      </c>
      <c r="L1731" s="354">
        <v>51.919695325664051</v>
      </c>
      <c r="M1731" s="101">
        <f>Table1[[#This Row],[Size of land (m2)]]*Table1[[#This Row],[Land Unit Rate ($/m2)]]</f>
        <v>0</v>
      </c>
      <c r="N1731" s="261">
        <v>2021</v>
      </c>
      <c r="O1731" s="219">
        <f>ROUND(IF(Table1[[#This Row],[Valuation Year]]=2016,(Table1[[#This Row],[Total Construction Cost ($)]]+Table1[[#This Row],[Land Value]])*('General Input Sheet'!$G$38/'General Input Sheet'!$G$43),Table1[[#This Row],[Total Construction Cost ($)]]+Table1[[#This Row],[Land Value]]),0)</f>
        <v>230200</v>
      </c>
      <c r="P1731" s="139" t="str" cm="1">
        <f t="array" ref="P1731">_xlfn.IFS(Table1[[#This Row],[Asset Class]]&lt;&gt;"Local","y",P$11=$E1731,"y",Table1[[#This Row],[Asset Class]]="Local","")</f>
        <v/>
      </c>
      <c r="Q1731" s="99" t="str" cm="1">
        <f t="array" ref="Q1731">_xlfn.IFS(Table1[[#This Row],[Asset Class]]&lt;&gt;"Local","y",Q$11=$E1731,"y",Table1[[#This Row],[Asset Class]]="Local","")</f>
        <v/>
      </c>
      <c r="R1731" s="99" t="str" cm="1">
        <f t="array" ref="R1731">_xlfn.IFS(Table1[[#This Row],[Asset Class]]&lt;&gt;"Local","y",R$11=$E1731,"y",Table1[[#This Row],[Asset Class]]="Local","")</f>
        <v/>
      </c>
      <c r="S1731" s="358" t="str" cm="1">
        <f t="array" ref="S1731">_xlfn.IFS(Table1[[#This Row],[Asset Class]]&lt;&gt;"Local","y",S$11=$E1731,"y",Table1[[#This Row],[Asset Class]]="Local","")</f>
        <v>y</v>
      </c>
      <c r="U1731" s="109" t="str">
        <f>IF(Table1[[#This Row],[Asset Class]]&lt;&gt;"Local",0.25,IF(P1731="y",1,""))</f>
        <v/>
      </c>
      <c r="V1731" s="435" t="str">
        <f>IF(Table1[[#This Row],[Asset Class]]&lt;&gt;"Local",0.25,IF(Q1731="y",1,""))</f>
        <v/>
      </c>
      <c r="W1731" s="435" t="str">
        <f>IF(Table1[[#This Row],[Asset Class]]&lt;&gt;"Local",0.25,IF(R1731="y",1,""))</f>
        <v/>
      </c>
      <c r="X1731" s="435">
        <f>IF(Table1[[#This Row],[Asset Class]]&lt;&gt;"Local",0.25,IF(S1731="y",1,""))</f>
        <v>1</v>
      </c>
      <c r="Y1731" s="109">
        <f t="shared" si="157"/>
        <v>1</v>
      </c>
      <c r="AA1731" s="274" t="str">
        <f t="shared" si="158"/>
        <v/>
      </c>
      <c r="AB1731" s="275" t="str">
        <f t="shared" si="159"/>
        <v/>
      </c>
      <c r="AC1731" s="275" t="str">
        <f t="shared" si="160"/>
        <v/>
      </c>
      <c r="AD1731" s="275">
        <f t="shared" si="161"/>
        <v>230200</v>
      </c>
      <c r="AE1731" s="276">
        <f t="shared" si="162"/>
        <v>230200</v>
      </c>
    </row>
    <row r="1732" spans="2:31">
      <c r="B1732" s="227" t="s">
        <v>2981</v>
      </c>
      <c r="C1732" s="228" t="s">
        <v>2982</v>
      </c>
      <c r="D1732" s="228" t="s">
        <v>105</v>
      </c>
      <c r="E1732" s="228" t="s">
        <v>113</v>
      </c>
      <c r="F1732" s="258" t="s">
        <v>107</v>
      </c>
      <c r="G1732" s="374">
        <v>0.5</v>
      </c>
      <c r="H1732" s="377">
        <v>22239.260461174486</v>
      </c>
      <c r="I1732" s="382">
        <v>566.28724924743767</v>
      </c>
      <c r="J1732" s="349">
        <f>Table1[[#This Row],[Embellishment Area (m2)]]*Table1[[#This Row],[Construction Unit Rate ($/m)]]*Table1[[#This Row],[Embellishment Area Factor]]</f>
        <v>6296904.8159279013</v>
      </c>
      <c r="K1732" s="263">
        <v>0</v>
      </c>
      <c r="L1732" s="354">
        <v>75.676903388107434</v>
      </c>
      <c r="M1732" s="101">
        <f>Table1[[#This Row],[Size of land (m2)]]*Table1[[#This Row],[Land Unit Rate ($/m2)]]</f>
        <v>0</v>
      </c>
      <c r="N1732" s="261">
        <v>2021</v>
      </c>
      <c r="O1732" s="219">
        <f>ROUND(IF(Table1[[#This Row],[Valuation Year]]=2016,(Table1[[#This Row],[Total Construction Cost ($)]]+Table1[[#This Row],[Land Value]])*('General Input Sheet'!$G$38/'General Input Sheet'!$G$43),Table1[[#This Row],[Total Construction Cost ($)]]+Table1[[#This Row],[Land Value]]),0)</f>
        <v>6296905</v>
      </c>
      <c r="P1732" s="139" t="str" cm="1">
        <f t="array" ref="P1732">_xlfn.IFS(Table1[[#This Row],[Asset Class]]&lt;&gt;"Local","y",P$11=$E1732,"y",Table1[[#This Row],[Asset Class]]="Local","")</f>
        <v>y</v>
      </c>
      <c r="Q1732" s="99" t="str" cm="1">
        <f t="array" ref="Q1732">_xlfn.IFS(Table1[[#This Row],[Asset Class]]&lt;&gt;"Local","y",Q$11=$E1732,"y",Table1[[#This Row],[Asset Class]]="Local","")</f>
        <v>y</v>
      </c>
      <c r="R1732" s="99" t="str" cm="1">
        <f t="array" ref="R1732">_xlfn.IFS(Table1[[#This Row],[Asset Class]]&lt;&gt;"Local","y",R$11=$E1732,"y",Table1[[#This Row],[Asset Class]]="Local","")</f>
        <v>y</v>
      </c>
      <c r="S1732" s="358" t="str" cm="1">
        <f t="array" ref="S1732">_xlfn.IFS(Table1[[#This Row],[Asset Class]]&lt;&gt;"Local","y",S$11=$E1732,"y",Table1[[#This Row],[Asset Class]]="Local","")</f>
        <v>y</v>
      </c>
      <c r="U1732" s="109">
        <f>IF(Table1[[#This Row],[Asset Class]]&lt;&gt;"Local",0.25,IF(P1732="y",1,""))</f>
        <v>0.25</v>
      </c>
      <c r="V1732" s="435">
        <f>IF(Table1[[#This Row],[Asset Class]]&lt;&gt;"Local",0.25,IF(Q1732="y",1,""))</f>
        <v>0.25</v>
      </c>
      <c r="W1732" s="435">
        <f>IF(Table1[[#This Row],[Asset Class]]&lt;&gt;"Local",0.25,IF(R1732="y",1,""))</f>
        <v>0.25</v>
      </c>
      <c r="X1732" s="435">
        <f>IF(Table1[[#This Row],[Asset Class]]&lt;&gt;"Local",0.25,IF(S1732="y",1,""))</f>
        <v>0.25</v>
      </c>
      <c r="Y1732" s="109">
        <f t="shared" si="157"/>
        <v>1</v>
      </c>
      <c r="AA1732" s="274">
        <f t="shared" si="158"/>
        <v>1574226.25</v>
      </c>
      <c r="AB1732" s="275">
        <f t="shared" si="159"/>
        <v>1574226.25</v>
      </c>
      <c r="AC1732" s="275">
        <f t="shared" si="160"/>
        <v>1574226.25</v>
      </c>
      <c r="AD1732" s="275">
        <f t="shared" si="161"/>
        <v>1574226.25</v>
      </c>
      <c r="AE1732" s="276">
        <f t="shared" si="162"/>
        <v>6296905</v>
      </c>
    </row>
    <row r="1733" spans="2:31">
      <c r="B1733" s="227" t="s">
        <v>2983</v>
      </c>
      <c r="C1733" s="228" t="s">
        <v>2984</v>
      </c>
      <c r="D1733" s="228" t="s">
        <v>110</v>
      </c>
      <c r="E1733" s="228" t="s">
        <v>106</v>
      </c>
      <c r="F1733" s="258" t="s">
        <v>102</v>
      </c>
      <c r="G1733" s="374">
        <v>0.5</v>
      </c>
      <c r="H1733" s="378">
        <v>1227.1128273903439</v>
      </c>
      <c r="I1733" s="382">
        <v>111.62041035606889</v>
      </c>
      <c r="J1733" s="349">
        <f>Table1[[#This Row],[Embellishment Area (m2)]]*Table1[[#This Row],[Construction Unit Rate ($/m)]]*Table1[[#This Row],[Embellishment Area Factor]]</f>
        <v>68485.418673253065</v>
      </c>
      <c r="K1733" s="265">
        <v>0</v>
      </c>
      <c r="L1733" s="354">
        <v>66.125722619436161</v>
      </c>
      <c r="M1733" s="101">
        <f>Table1[[#This Row],[Size of land (m2)]]*Table1[[#This Row],[Land Unit Rate ($/m2)]]</f>
        <v>0</v>
      </c>
      <c r="N1733" s="261">
        <v>2021</v>
      </c>
      <c r="O1733" s="101">
        <f>ROUND(IF(Table1[[#This Row],[Valuation Year]]=2016,(Table1[[#This Row],[Total Construction Cost ($)]]+Table1[[#This Row],[Land Value]])*('General Input Sheet'!$G$38/'General Input Sheet'!$G$43),Table1[[#This Row],[Total Construction Cost ($)]]+Table1[[#This Row],[Land Value]]),0)</f>
        <v>68485</v>
      </c>
      <c r="P1733" s="139" t="str" cm="1">
        <f t="array" ref="P1733">_xlfn.IFS(Table1[[#This Row],[Asset Class]]&lt;&gt;"Local","y",P$11=$E1733,"y",Table1[[#This Row],[Asset Class]]="Local","")</f>
        <v>y</v>
      </c>
      <c r="Q1733" s="99" t="str" cm="1">
        <f t="array" ref="Q1733">_xlfn.IFS(Table1[[#This Row],[Asset Class]]&lt;&gt;"Local","y",Q$11=$E1733,"y",Table1[[#This Row],[Asset Class]]="Local","")</f>
        <v/>
      </c>
      <c r="R1733" s="99" t="str" cm="1">
        <f t="array" ref="R1733">_xlfn.IFS(Table1[[#This Row],[Asset Class]]&lt;&gt;"Local","y",R$11=$E1733,"y",Table1[[#This Row],[Asset Class]]="Local","")</f>
        <v/>
      </c>
      <c r="S1733" s="358" t="str" cm="1">
        <f t="array" ref="S1733">_xlfn.IFS(Table1[[#This Row],[Asset Class]]&lt;&gt;"Local","y",S$11=$E1733,"y",Table1[[#This Row],[Asset Class]]="Local","")</f>
        <v/>
      </c>
      <c r="U1733" s="109">
        <f>IF(Table1[[#This Row],[Asset Class]]&lt;&gt;"Local",0.25,IF(P1733="y",1,""))</f>
        <v>1</v>
      </c>
      <c r="V1733" s="435" t="str">
        <f>IF(Table1[[#This Row],[Asset Class]]&lt;&gt;"Local",0.25,IF(Q1733="y",1,""))</f>
        <v/>
      </c>
      <c r="W1733" s="435" t="str">
        <f>IF(Table1[[#This Row],[Asset Class]]&lt;&gt;"Local",0.25,IF(R1733="y",1,""))</f>
        <v/>
      </c>
      <c r="X1733" s="435" t="str">
        <f>IF(Table1[[#This Row],[Asset Class]]&lt;&gt;"Local",0.25,IF(S1733="y",1,""))</f>
        <v/>
      </c>
      <c r="Y1733" s="109">
        <f t="shared" si="157"/>
        <v>1</v>
      </c>
      <c r="AA1733" s="274">
        <f t="shared" si="158"/>
        <v>68485</v>
      </c>
      <c r="AB1733" s="275" t="str">
        <f t="shared" si="159"/>
        <v/>
      </c>
      <c r="AC1733" s="275" t="str">
        <f t="shared" si="160"/>
        <v/>
      </c>
      <c r="AD1733" s="275" t="str">
        <f t="shared" si="161"/>
        <v/>
      </c>
      <c r="AE1733" s="276">
        <f t="shared" si="162"/>
        <v>68485</v>
      </c>
    </row>
    <row r="1734" spans="2:31">
      <c r="B1734" s="227" t="s">
        <v>2985</v>
      </c>
      <c r="C1734" s="228" t="s">
        <v>2986</v>
      </c>
      <c r="D1734" s="228" t="s">
        <v>110</v>
      </c>
      <c r="E1734" s="228" t="s">
        <v>101</v>
      </c>
      <c r="F1734" s="258" t="s">
        <v>102</v>
      </c>
      <c r="G1734" s="374">
        <v>0.5</v>
      </c>
      <c r="H1734" s="377">
        <v>5590.4684566408196</v>
      </c>
      <c r="I1734" s="382">
        <v>143.96305955739601</v>
      </c>
      <c r="J1734" s="349">
        <f>Table1[[#This Row],[Embellishment Area (m2)]]*Table1[[#This Row],[Construction Unit Rate ($/m)]]*Table1[[#This Row],[Embellishment Area Factor]]</f>
        <v>402410.471688563</v>
      </c>
      <c r="K1734" s="263">
        <v>0</v>
      </c>
      <c r="L1734" s="354">
        <v>39.027494808321961</v>
      </c>
      <c r="M1734" s="101">
        <f>Table1[[#This Row],[Size of land (m2)]]*Table1[[#This Row],[Land Unit Rate ($/m2)]]</f>
        <v>0</v>
      </c>
      <c r="N1734" s="261">
        <v>2021</v>
      </c>
      <c r="O1734" s="219">
        <f>ROUND(IF(Table1[[#This Row],[Valuation Year]]=2016,(Table1[[#This Row],[Total Construction Cost ($)]]+Table1[[#This Row],[Land Value]])*('General Input Sheet'!$G$38/'General Input Sheet'!$G$43),Table1[[#This Row],[Total Construction Cost ($)]]+Table1[[#This Row],[Land Value]]),0)</f>
        <v>402410</v>
      </c>
      <c r="P1734" s="139" t="str" cm="1">
        <f t="array" ref="P1734">_xlfn.IFS(Table1[[#This Row],[Asset Class]]&lt;&gt;"Local","y",P$11=$E1734,"y",Table1[[#This Row],[Asset Class]]="Local","")</f>
        <v/>
      </c>
      <c r="Q1734" s="99" t="str" cm="1">
        <f t="array" ref="Q1734">_xlfn.IFS(Table1[[#This Row],[Asset Class]]&lt;&gt;"Local","y",Q$11=$E1734,"y",Table1[[#This Row],[Asset Class]]="Local","")</f>
        <v/>
      </c>
      <c r="R1734" s="99" t="str" cm="1">
        <f t="array" ref="R1734">_xlfn.IFS(Table1[[#This Row],[Asset Class]]&lt;&gt;"Local","y",R$11=$E1734,"y",Table1[[#This Row],[Asset Class]]="Local","")</f>
        <v>y</v>
      </c>
      <c r="S1734" s="358" t="str" cm="1">
        <f t="array" ref="S1734">_xlfn.IFS(Table1[[#This Row],[Asset Class]]&lt;&gt;"Local","y",S$11=$E1734,"y",Table1[[#This Row],[Asset Class]]="Local","")</f>
        <v/>
      </c>
      <c r="U1734" s="109" t="str">
        <f>IF(Table1[[#This Row],[Asset Class]]&lt;&gt;"Local",0.25,IF(P1734="y",1,""))</f>
        <v/>
      </c>
      <c r="V1734" s="435" t="str">
        <f>IF(Table1[[#This Row],[Asset Class]]&lt;&gt;"Local",0.25,IF(Q1734="y",1,""))</f>
        <v/>
      </c>
      <c r="W1734" s="435">
        <f>IF(Table1[[#This Row],[Asset Class]]&lt;&gt;"Local",0.25,IF(R1734="y",1,""))</f>
        <v>1</v>
      </c>
      <c r="X1734" s="435" t="str">
        <f>IF(Table1[[#This Row],[Asset Class]]&lt;&gt;"Local",0.25,IF(S1734="y",1,""))</f>
        <v/>
      </c>
      <c r="Y1734" s="109">
        <f t="shared" si="157"/>
        <v>1</v>
      </c>
      <c r="AA1734" s="274" t="str">
        <f t="shared" si="158"/>
        <v/>
      </c>
      <c r="AB1734" s="275" t="str">
        <f t="shared" si="159"/>
        <v/>
      </c>
      <c r="AC1734" s="275">
        <f t="shared" si="160"/>
        <v>402410</v>
      </c>
      <c r="AD1734" s="275" t="str">
        <f t="shared" si="161"/>
        <v/>
      </c>
      <c r="AE1734" s="276">
        <f t="shared" si="162"/>
        <v>402410</v>
      </c>
    </row>
    <row r="1735" spans="2:31">
      <c r="B1735" s="227" t="s">
        <v>2987</v>
      </c>
      <c r="C1735" s="228" t="s">
        <v>2988</v>
      </c>
      <c r="D1735" s="228" t="s">
        <v>110</v>
      </c>
      <c r="E1735" s="228" t="s">
        <v>101</v>
      </c>
      <c r="F1735" s="258" t="s">
        <v>107</v>
      </c>
      <c r="G1735" s="374">
        <v>0.5</v>
      </c>
      <c r="H1735" s="377">
        <v>3795.7153270844019</v>
      </c>
      <c r="I1735" s="382">
        <v>143.96305955739601</v>
      </c>
      <c r="J1735" s="349">
        <f>Table1[[#This Row],[Embellishment Area (m2)]]*Table1[[#This Row],[Construction Unit Rate ($/m)]]*Table1[[#This Row],[Embellishment Area Factor]]</f>
        <v>273221.39584798634</v>
      </c>
      <c r="K1735" s="263">
        <v>0</v>
      </c>
      <c r="L1735" s="354">
        <v>39.027494808321961</v>
      </c>
      <c r="M1735" s="101">
        <f>Table1[[#This Row],[Size of land (m2)]]*Table1[[#This Row],[Land Unit Rate ($/m2)]]</f>
        <v>0</v>
      </c>
      <c r="N1735" s="261">
        <v>2021</v>
      </c>
      <c r="O1735" s="219">
        <f>ROUND(IF(Table1[[#This Row],[Valuation Year]]=2016,(Table1[[#This Row],[Total Construction Cost ($)]]+Table1[[#This Row],[Land Value]])*('General Input Sheet'!$G$38/'General Input Sheet'!$G$43),Table1[[#This Row],[Total Construction Cost ($)]]+Table1[[#This Row],[Land Value]]),0)</f>
        <v>273221</v>
      </c>
      <c r="P1735" s="139" t="str" cm="1">
        <f t="array" ref="P1735">_xlfn.IFS(Table1[[#This Row],[Asset Class]]&lt;&gt;"Local","y",P$11=$E1735,"y",Table1[[#This Row],[Asset Class]]="Local","")</f>
        <v/>
      </c>
      <c r="Q1735" s="99" t="str" cm="1">
        <f t="array" ref="Q1735">_xlfn.IFS(Table1[[#This Row],[Asset Class]]&lt;&gt;"Local","y",Q$11=$E1735,"y",Table1[[#This Row],[Asset Class]]="Local","")</f>
        <v/>
      </c>
      <c r="R1735" s="99" t="str" cm="1">
        <f t="array" ref="R1735">_xlfn.IFS(Table1[[#This Row],[Asset Class]]&lt;&gt;"Local","y",R$11=$E1735,"y",Table1[[#This Row],[Asset Class]]="Local","")</f>
        <v>y</v>
      </c>
      <c r="S1735" s="358" t="str" cm="1">
        <f t="array" ref="S1735">_xlfn.IFS(Table1[[#This Row],[Asset Class]]&lt;&gt;"Local","y",S$11=$E1735,"y",Table1[[#This Row],[Asset Class]]="Local","")</f>
        <v/>
      </c>
      <c r="U1735" s="109" t="str">
        <f>IF(Table1[[#This Row],[Asset Class]]&lt;&gt;"Local",0.25,IF(P1735="y",1,""))</f>
        <v/>
      </c>
      <c r="V1735" s="435" t="str">
        <f>IF(Table1[[#This Row],[Asset Class]]&lt;&gt;"Local",0.25,IF(Q1735="y",1,""))</f>
        <v/>
      </c>
      <c r="W1735" s="435">
        <f>IF(Table1[[#This Row],[Asset Class]]&lt;&gt;"Local",0.25,IF(R1735="y",1,""))</f>
        <v>1</v>
      </c>
      <c r="X1735" s="435" t="str">
        <f>IF(Table1[[#This Row],[Asset Class]]&lt;&gt;"Local",0.25,IF(S1735="y",1,""))</f>
        <v/>
      </c>
      <c r="Y1735" s="109">
        <f t="shared" si="157"/>
        <v>1</v>
      </c>
      <c r="AA1735" s="274" t="str">
        <f t="shared" si="158"/>
        <v/>
      </c>
      <c r="AB1735" s="275" t="str">
        <f t="shared" si="159"/>
        <v/>
      </c>
      <c r="AC1735" s="275">
        <f t="shared" si="160"/>
        <v>273221</v>
      </c>
      <c r="AD1735" s="275" t="str">
        <f t="shared" si="161"/>
        <v/>
      </c>
      <c r="AE1735" s="276">
        <f t="shared" si="162"/>
        <v>273221</v>
      </c>
    </row>
    <row r="1736" spans="2:31">
      <c r="B1736" s="227" t="s">
        <v>2989</v>
      </c>
      <c r="C1736" s="228" t="s">
        <v>2990</v>
      </c>
      <c r="D1736" s="228" t="s">
        <v>110</v>
      </c>
      <c r="E1736" s="228" t="s">
        <v>101</v>
      </c>
      <c r="F1736" s="258" t="s">
        <v>102</v>
      </c>
      <c r="G1736" s="374">
        <v>0.5</v>
      </c>
      <c r="H1736" s="377">
        <v>1602.4645156555534</v>
      </c>
      <c r="I1736" s="382">
        <v>143.96305955739601</v>
      </c>
      <c r="J1736" s="349">
        <f>Table1[[#This Row],[Embellishment Area (m2)]]*Table1[[#This Row],[Construction Unit Rate ($/m)]]*Table1[[#This Row],[Embellishment Area Factor]]</f>
        <v>115347.8472529671</v>
      </c>
      <c r="K1736" s="263">
        <v>0</v>
      </c>
      <c r="L1736" s="354">
        <v>39.027494808321961</v>
      </c>
      <c r="M1736" s="101">
        <f>Table1[[#This Row],[Size of land (m2)]]*Table1[[#This Row],[Land Unit Rate ($/m2)]]</f>
        <v>0</v>
      </c>
      <c r="N1736" s="261">
        <v>2021</v>
      </c>
      <c r="O1736" s="219">
        <f>ROUND(IF(Table1[[#This Row],[Valuation Year]]=2016,(Table1[[#This Row],[Total Construction Cost ($)]]+Table1[[#This Row],[Land Value]])*('General Input Sheet'!$G$38/'General Input Sheet'!$G$43),Table1[[#This Row],[Total Construction Cost ($)]]+Table1[[#This Row],[Land Value]]),0)</f>
        <v>115348</v>
      </c>
      <c r="P1736" s="139" t="str" cm="1">
        <f t="array" ref="P1736">_xlfn.IFS(Table1[[#This Row],[Asset Class]]&lt;&gt;"Local","y",P$11=$E1736,"y",Table1[[#This Row],[Asset Class]]="Local","")</f>
        <v/>
      </c>
      <c r="Q1736" s="99" t="str" cm="1">
        <f t="array" ref="Q1736">_xlfn.IFS(Table1[[#This Row],[Asset Class]]&lt;&gt;"Local","y",Q$11=$E1736,"y",Table1[[#This Row],[Asset Class]]="Local","")</f>
        <v/>
      </c>
      <c r="R1736" s="99" t="str" cm="1">
        <f t="array" ref="R1736">_xlfn.IFS(Table1[[#This Row],[Asset Class]]&lt;&gt;"Local","y",R$11=$E1736,"y",Table1[[#This Row],[Asset Class]]="Local","")</f>
        <v>y</v>
      </c>
      <c r="S1736" s="358" t="str" cm="1">
        <f t="array" ref="S1736">_xlfn.IFS(Table1[[#This Row],[Asset Class]]&lt;&gt;"Local","y",S$11=$E1736,"y",Table1[[#This Row],[Asset Class]]="Local","")</f>
        <v/>
      </c>
      <c r="U1736" s="109" t="str">
        <f>IF(Table1[[#This Row],[Asset Class]]&lt;&gt;"Local",0.25,IF(P1736="y",1,""))</f>
        <v/>
      </c>
      <c r="V1736" s="435" t="str">
        <f>IF(Table1[[#This Row],[Asset Class]]&lt;&gt;"Local",0.25,IF(Q1736="y",1,""))</f>
        <v/>
      </c>
      <c r="W1736" s="435">
        <f>IF(Table1[[#This Row],[Asset Class]]&lt;&gt;"Local",0.25,IF(R1736="y",1,""))</f>
        <v>1</v>
      </c>
      <c r="X1736" s="435" t="str">
        <f>IF(Table1[[#This Row],[Asset Class]]&lt;&gt;"Local",0.25,IF(S1736="y",1,""))</f>
        <v/>
      </c>
      <c r="Y1736" s="109">
        <f t="shared" si="157"/>
        <v>1</v>
      </c>
      <c r="AA1736" s="274" t="str">
        <f t="shared" si="158"/>
        <v/>
      </c>
      <c r="AB1736" s="275" t="str">
        <f t="shared" si="159"/>
        <v/>
      </c>
      <c r="AC1736" s="275">
        <f t="shared" si="160"/>
        <v>115348</v>
      </c>
      <c r="AD1736" s="275" t="str">
        <f t="shared" si="161"/>
        <v/>
      </c>
      <c r="AE1736" s="276">
        <f t="shared" si="162"/>
        <v>115348</v>
      </c>
    </row>
    <row r="1737" spans="2:31">
      <c r="B1737" s="227" t="s">
        <v>2991</v>
      </c>
      <c r="C1737" s="228" t="s">
        <v>2992</v>
      </c>
      <c r="D1737" s="228" t="s">
        <v>110</v>
      </c>
      <c r="E1737" s="228" t="s">
        <v>101</v>
      </c>
      <c r="F1737" s="258" t="s">
        <v>102</v>
      </c>
      <c r="G1737" s="374">
        <v>0.5</v>
      </c>
      <c r="H1737" s="377">
        <v>3916.5977347062344</v>
      </c>
      <c r="I1737" s="382">
        <v>143.96305955739601</v>
      </c>
      <c r="J1737" s="349">
        <f>Table1[[#This Row],[Embellishment Area (m2)]]*Table1[[#This Row],[Construction Unit Rate ($/m)]]*Table1[[#This Row],[Embellishment Area Factor]]</f>
        <v>281922.69647193793</v>
      </c>
      <c r="K1737" s="263">
        <v>0</v>
      </c>
      <c r="L1737" s="354">
        <v>39.027494808321961</v>
      </c>
      <c r="M1737" s="101">
        <f>Table1[[#This Row],[Size of land (m2)]]*Table1[[#This Row],[Land Unit Rate ($/m2)]]</f>
        <v>0</v>
      </c>
      <c r="N1737" s="261">
        <v>2021</v>
      </c>
      <c r="O1737" s="219">
        <f>ROUND(IF(Table1[[#This Row],[Valuation Year]]=2016,(Table1[[#This Row],[Total Construction Cost ($)]]+Table1[[#This Row],[Land Value]])*('General Input Sheet'!$G$38/'General Input Sheet'!$G$43),Table1[[#This Row],[Total Construction Cost ($)]]+Table1[[#This Row],[Land Value]]),0)</f>
        <v>281923</v>
      </c>
      <c r="P1737" s="139" t="str" cm="1">
        <f t="array" ref="P1737">_xlfn.IFS(Table1[[#This Row],[Asset Class]]&lt;&gt;"Local","y",P$11=$E1737,"y",Table1[[#This Row],[Asset Class]]="Local","")</f>
        <v/>
      </c>
      <c r="Q1737" s="99" t="str" cm="1">
        <f t="array" ref="Q1737">_xlfn.IFS(Table1[[#This Row],[Asset Class]]&lt;&gt;"Local","y",Q$11=$E1737,"y",Table1[[#This Row],[Asset Class]]="Local","")</f>
        <v/>
      </c>
      <c r="R1737" s="99" t="str" cm="1">
        <f t="array" ref="R1737">_xlfn.IFS(Table1[[#This Row],[Asset Class]]&lt;&gt;"Local","y",R$11=$E1737,"y",Table1[[#This Row],[Asset Class]]="Local","")</f>
        <v>y</v>
      </c>
      <c r="S1737" s="358" t="str" cm="1">
        <f t="array" ref="S1737">_xlfn.IFS(Table1[[#This Row],[Asset Class]]&lt;&gt;"Local","y",S$11=$E1737,"y",Table1[[#This Row],[Asset Class]]="Local","")</f>
        <v/>
      </c>
      <c r="U1737" s="109" t="str">
        <f>IF(Table1[[#This Row],[Asset Class]]&lt;&gt;"Local",0.25,IF(P1737="y",1,""))</f>
        <v/>
      </c>
      <c r="V1737" s="435" t="str">
        <f>IF(Table1[[#This Row],[Asset Class]]&lt;&gt;"Local",0.25,IF(Q1737="y",1,""))</f>
        <v/>
      </c>
      <c r="W1737" s="435">
        <f>IF(Table1[[#This Row],[Asset Class]]&lt;&gt;"Local",0.25,IF(R1737="y",1,""))</f>
        <v>1</v>
      </c>
      <c r="X1737" s="435" t="str">
        <f>IF(Table1[[#This Row],[Asset Class]]&lt;&gt;"Local",0.25,IF(S1737="y",1,""))</f>
        <v/>
      </c>
      <c r="Y1737" s="109">
        <f t="shared" si="157"/>
        <v>1</v>
      </c>
      <c r="AA1737" s="274" t="str">
        <f t="shared" si="158"/>
        <v/>
      </c>
      <c r="AB1737" s="275" t="str">
        <f t="shared" si="159"/>
        <v/>
      </c>
      <c r="AC1737" s="275">
        <f t="shared" si="160"/>
        <v>281923</v>
      </c>
      <c r="AD1737" s="275" t="str">
        <f t="shared" si="161"/>
        <v/>
      </c>
      <c r="AE1737" s="276">
        <f t="shared" si="162"/>
        <v>281923</v>
      </c>
    </row>
    <row r="1738" spans="2:31">
      <c r="B1738" s="227" t="s">
        <v>2991</v>
      </c>
      <c r="C1738" s="228" t="s">
        <v>2993</v>
      </c>
      <c r="D1738" s="228" t="s">
        <v>110</v>
      </c>
      <c r="E1738" s="228" t="s">
        <v>101</v>
      </c>
      <c r="F1738" s="258" t="s">
        <v>107</v>
      </c>
      <c r="G1738" s="374">
        <v>0.5</v>
      </c>
      <c r="H1738" s="377">
        <v>23789.782458957488</v>
      </c>
      <c r="I1738" s="382">
        <v>143.96305955739601</v>
      </c>
      <c r="J1738" s="349">
        <f>Table1[[#This Row],[Embellishment Area (m2)]]*Table1[[#This Row],[Construction Unit Rate ($/m)]]*Table1[[#This Row],[Embellishment Area Factor]]</f>
        <v>1712424.9344981958</v>
      </c>
      <c r="K1738" s="263">
        <v>0</v>
      </c>
      <c r="L1738" s="354">
        <v>39.027494808321961</v>
      </c>
      <c r="M1738" s="101">
        <f>Table1[[#This Row],[Size of land (m2)]]*Table1[[#This Row],[Land Unit Rate ($/m2)]]</f>
        <v>0</v>
      </c>
      <c r="N1738" s="261">
        <v>2021</v>
      </c>
      <c r="O1738" s="219">
        <f>ROUND(IF(Table1[[#This Row],[Valuation Year]]=2016,(Table1[[#This Row],[Total Construction Cost ($)]]+Table1[[#This Row],[Land Value]])*('General Input Sheet'!$G$38/'General Input Sheet'!$G$43),Table1[[#This Row],[Total Construction Cost ($)]]+Table1[[#This Row],[Land Value]]),0)</f>
        <v>1712425</v>
      </c>
      <c r="P1738" s="139" t="str" cm="1">
        <f t="array" ref="P1738">_xlfn.IFS(Table1[[#This Row],[Asset Class]]&lt;&gt;"Local","y",P$11=$E1738,"y",Table1[[#This Row],[Asset Class]]="Local","")</f>
        <v/>
      </c>
      <c r="Q1738" s="99" t="str" cm="1">
        <f t="array" ref="Q1738">_xlfn.IFS(Table1[[#This Row],[Asset Class]]&lt;&gt;"Local","y",Q$11=$E1738,"y",Table1[[#This Row],[Asset Class]]="Local","")</f>
        <v/>
      </c>
      <c r="R1738" s="99" t="str" cm="1">
        <f t="array" ref="R1738">_xlfn.IFS(Table1[[#This Row],[Asset Class]]&lt;&gt;"Local","y",R$11=$E1738,"y",Table1[[#This Row],[Asset Class]]="Local","")</f>
        <v>y</v>
      </c>
      <c r="S1738" s="358" t="str" cm="1">
        <f t="array" ref="S1738">_xlfn.IFS(Table1[[#This Row],[Asset Class]]&lt;&gt;"Local","y",S$11=$E1738,"y",Table1[[#This Row],[Asset Class]]="Local","")</f>
        <v/>
      </c>
      <c r="U1738" s="109" t="str">
        <f>IF(Table1[[#This Row],[Asset Class]]&lt;&gt;"Local",0.25,IF(P1738="y",1,""))</f>
        <v/>
      </c>
      <c r="V1738" s="435" t="str">
        <f>IF(Table1[[#This Row],[Asset Class]]&lt;&gt;"Local",0.25,IF(Q1738="y",1,""))</f>
        <v/>
      </c>
      <c r="W1738" s="435">
        <f>IF(Table1[[#This Row],[Asset Class]]&lt;&gt;"Local",0.25,IF(R1738="y",1,""))</f>
        <v>1</v>
      </c>
      <c r="X1738" s="435" t="str">
        <f>IF(Table1[[#This Row],[Asset Class]]&lt;&gt;"Local",0.25,IF(S1738="y",1,""))</f>
        <v/>
      </c>
      <c r="Y1738" s="109">
        <f t="shared" si="157"/>
        <v>1</v>
      </c>
      <c r="AA1738" s="274" t="str">
        <f t="shared" si="158"/>
        <v/>
      </c>
      <c r="AB1738" s="275" t="str">
        <f t="shared" si="159"/>
        <v/>
      </c>
      <c r="AC1738" s="275">
        <f t="shared" si="160"/>
        <v>1712425</v>
      </c>
      <c r="AD1738" s="275" t="str">
        <f t="shared" si="161"/>
        <v/>
      </c>
      <c r="AE1738" s="276">
        <f t="shared" si="162"/>
        <v>1712425</v>
      </c>
    </row>
    <row r="1739" spans="2:31">
      <c r="B1739" s="227" t="s">
        <v>2991</v>
      </c>
      <c r="C1739" s="228" t="s">
        <v>2994</v>
      </c>
      <c r="D1739" s="228" t="s">
        <v>110</v>
      </c>
      <c r="E1739" s="228" t="s">
        <v>101</v>
      </c>
      <c r="F1739" s="258" t="s">
        <v>102</v>
      </c>
      <c r="G1739" s="374">
        <v>0.5</v>
      </c>
      <c r="H1739" s="377">
        <v>734.84465368889153</v>
      </c>
      <c r="I1739" s="382">
        <v>143.96305955739601</v>
      </c>
      <c r="J1739" s="349">
        <f>Table1[[#This Row],[Embellishment Area (m2)]]*Table1[[#This Row],[Construction Unit Rate ($/m)]]*Table1[[#This Row],[Embellishment Area Factor]]</f>
        <v>52895.242322223967</v>
      </c>
      <c r="K1739" s="263">
        <v>0</v>
      </c>
      <c r="L1739" s="354">
        <v>39.027494808321961</v>
      </c>
      <c r="M1739" s="101">
        <f>Table1[[#This Row],[Size of land (m2)]]*Table1[[#This Row],[Land Unit Rate ($/m2)]]</f>
        <v>0</v>
      </c>
      <c r="N1739" s="261">
        <v>2021</v>
      </c>
      <c r="O1739" s="219">
        <f>ROUND(IF(Table1[[#This Row],[Valuation Year]]=2016,(Table1[[#This Row],[Total Construction Cost ($)]]+Table1[[#This Row],[Land Value]])*('General Input Sheet'!$G$38/'General Input Sheet'!$G$43),Table1[[#This Row],[Total Construction Cost ($)]]+Table1[[#This Row],[Land Value]]),0)</f>
        <v>52895</v>
      </c>
      <c r="P1739" s="139" t="str" cm="1">
        <f t="array" ref="P1739">_xlfn.IFS(Table1[[#This Row],[Asset Class]]&lt;&gt;"Local","y",P$11=$E1739,"y",Table1[[#This Row],[Asset Class]]="Local","")</f>
        <v/>
      </c>
      <c r="Q1739" s="99" t="str" cm="1">
        <f t="array" ref="Q1739">_xlfn.IFS(Table1[[#This Row],[Asset Class]]&lt;&gt;"Local","y",Q$11=$E1739,"y",Table1[[#This Row],[Asset Class]]="Local","")</f>
        <v/>
      </c>
      <c r="R1739" s="99" t="str" cm="1">
        <f t="array" ref="R1739">_xlfn.IFS(Table1[[#This Row],[Asset Class]]&lt;&gt;"Local","y",R$11=$E1739,"y",Table1[[#This Row],[Asset Class]]="Local","")</f>
        <v>y</v>
      </c>
      <c r="S1739" s="358" t="str" cm="1">
        <f t="array" ref="S1739">_xlfn.IFS(Table1[[#This Row],[Asset Class]]&lt;&gt;"Local","y",S$11=$E1739,"y",Table1[[#This Row],[Asset Class]]="Local","")</f>
        <v/>
      </c>
      <c r="U1739" s="109" t="str">
        <f>IF(Table1[[#This Row],[Asset Class]]&lt;&gt;"Local",0.25,IF(P1739="y",1,""))</f>
        <v/>
      </c>
      <c r="V1739" s="435" t="str">
        <f>IF(Table1[[#This Row],[Asset Class]]&lt;&gt;"Local",0.25,IF(Q1739="y",1,""))</f>
        <v/>
      </c>
      <c r="W1739" s="435">
        <f>IF(Table1[[#This Row],[Asset Class]]&lt;&gt;"Local",0.25,IF(R1739="y",1,""))</f>
        <v>1</v>
      </c>
      <c r="X1739" s="435" t="str">
        <f>IF(Table1[[#This Row],[Asset Class]]&lt;&gt;"Local",0.25,IF(S1739="y",1,""))</f>
        <v/>
      </c>
      <c r="Y1739" s="109">
        <f t="shared" si="157"/>
        <v>1</v>
      </c>
      <c r="AA1739" s="274" t="str">
        <f t="shared" si="158"/>
        <v/>
      </c>
      <c r="AB1739" s="275" t="str">
        <f t="shared" si="159"/>
        <v/>
      </c>
      <c r="AC1739" s="275">
        <f t="shared" si="160"/>
        <v>52895</v>
      </c>
      <c r="AD1739" s="275" t="str">
        <f t="shared" si="161"/>
        <v/>
      </c>
      <c r="AE1739" s="276">
        <f t="shared" si="162"/>
        <v>52895</v>
      </c>
    </row>
    <row r="1740" spans="2:31">
      <c r="B1740" s="227" t="s">
        <v>2995</v>
      </c>
      <c r="C1740" s="228" t="s">
        <v>2996</v>
      </c>
      <c r="D1740" s="228" t="s">
        <v>110</v>
      </c>
      <c r="E1740" s="228" t="s">
        <v>113</v>
      </c>
      <c r="F1740" s="258" t="s">
        <v>107</v>
      </c>
      <c r="G1740" s="374">
        <v>0.5</v>
      </c>
      <c r="H1740" s="377">
        <v>1635.2951005659404</v>
      </c>
      <c r="I1740" s="382">
        <v>77.371645491830151</v>
      </c>
      <c r="J1740" s="349">
        <f>Table1[[#This Row],[Embellishment Area (m2)]]*Table1[[#This Row],[Construction Unit Rate ($/m)]]*Table1[[#This Row],[Embellishment Area Factor]]</f>
        <v>63262.73639775734</v>
      </c>
      <c r="K1740" s="263">
        <v>0</v>
      </c>
      <c r="L1740" s="354">
        <v>51.919695325664051</v>
      </c>
      <c r="M1740" s="101">
        <f>Table1[[#This Row],[Size of land (m2)]]*Table1[[#This Row],[Land Unit Rate ($/m2)]]</f>
        <v>0</v>
      </c>
      <c r="N1740" s="261">
        <v>2021</v>
      </c>
      <c r="O1740" s="219">
        <f>ROUND(IF(Table1[[#This Row],[Valuation Year]]=2016,(Table1[[#This Row],[Total Construction Cost ($)]]+Table1[[#This Row],[Land Value]])*('General Input Sheet'!$G$38/'General Input Sheet'!$G$43),Table1[[#This Row],[Total Construction Cost ($)]]+Table1[[#This Row],[Land Value]]),0)</f>
        <v>63263</v>
      </c>
      <c r="P1740" s="139" t="str" cm="1">
        <f t="array" ref="P1740">_xlfn.IFS(Table1[[#This Row],[Asset Class]]&lt;&gt;"Local","y",P$11=$E1740,"y",Table1[[#This Row],[Asset Class]]="Local","")</f>
        <v/>
      </c>
      <c r="Q1740" s="99" t="str" cm="1">
        <f t="array" ref="Q1740">_xlfn.IFS(Table1[[#This Row],[Asset Class]]&lt;&gt;"Local","y",Q$11=$E1740,"y",Table1[[#This Row],[Asset Class]]="Local","")</f>
        <v/>
      </c>
      <c r="R1740" s="99" t="str" cm="1">
        <f t="array" ref="R1740">_xlfn.IFS(Table1[[#This Row],[Asset Class]]&lt;&gt;"Local","y",R$11=$E1740,"y",Table1[[#This Row],[Asset Class]]="Local","")</f>
        <v/>
      </c>
      <c r="S1740" s="358" t="str" cm="1">
        <f t="array" ref="S1740">_xlfn.IFS(Table1[[#This Row],[Asset Class]]&lt;&gt;"Local","y",S$11=$E1740,"y",Table1[[#This Row],[Asset Class]]="Local","")</f>
        <v>y</v>
      </c>
      <c r="U1740" s="109" t="str">
        <f>IF(Table1[[#This Row],[Asset Class]]&lt;&gt;"Local",0.25,IF(P1740="y",1,""))</f>
        <v/>
      </c>
      <c r="V1740" s="435" t="str">
        <f>IF(Table1[[#This Row],[Asset Class]]&lt;&gt;"Local",0.25,IF(Q1740="y",1,""))</f>
        <v/>
      </c>
      <c r="W1740" s="435" t="str">
        <f>IF(Table1[[#This Row],[Asset Class]]&lt;&gt;"Local",0.25,IF(R1740="y",1,""))</f>
        <v/>
      </c>
      <c r="X1740" s="435">
        <f>IF(Table1[[#This Row],[Asset Class]]&lt;&gt;"Local",0.25,IF(S1740="y",1,""))</f>
        <v>1</v>
      </c>
      <c r="Y1740" s="109">
        <f t="shared" si="157"/>
        <v>1</v>
      </c>
      <c r="AA1740" s="274" t="str">
        <f t="shared" si="158"/>
        <v/>
      </c>
      <c r="AB1740" s="275" t="str">
        <f t="shared" si="159"/>
        <v/>
      </c>
      <c r="AC1740" s="275" t="str">
        <f t="shared" si="160"/>
        <v/>
      </c>
      <c r="AD1740" s="275">
        <f t="shared" si="161"/>
        <v>63263</v>
      </c>
      <c r="AE1740" s="276">
        <f t="shared" si="162"/>
        <v>63263</v>
      </c>
    </row>
    <row r="1741" spans="2:31">
      <c r="B1741" s="227" t="s">
        <v>2997</v>
      </c>
      <c r="C1741" s="228" t="s">
        <v>2998</v>
      </c>
      <c r="D1741" s="228" t="s">
        <v>110</v>
      </c>
      <c r="E1741" s="228" t="s">
        <v>113</v>
      </c>
      <c r="F1741" s="258" t="s">
        <v>107</v>
      </c>
      <c r="G1741" s="374">
        <v>0.5</v>
      </c>
      <c r="H1741" s="377">
        <v>975.93572537960449</v>
      </c>
      <c r="I1741" s="382">
        <v>77.371645491830151</v>
      </c>
      <c r="J1741" s="349">
        <f>Table1[[#This Row],[Embellishment Area (m2)]]*Table1[[#This Row],[Construction Unit Rate ($/m)]]*Table1[[#This Row],[Embellishment Area Factor]]</f>
        <v>37754.876483441432</v>
      </c>
      <c r="K1741" s="263">
        <v>0</v>
      </c>
      <c r="L1741" s="354">
        <v>51.919695325664051</v>
      </c>
      <c r="M1741" s="101">
        <f>Table1[[#This Row],[Size of land (m2)]]*Table1[[#This Row],[Land Unit Rate ($/m2)]]</f>
        <v>0</v>
      </c>
      <c r="N1741" s="261">
        <v>2021</v>
      </c>
      <c r="O1741" s="219">
        <f>ROUND(IF(Table1[[#This Row],[Valuation Year]]=2016,(Table1[[#This Row],[Total Construction Cost ($)]]+Table1[[#This Row],[Land Value]])*('General Input Sheet'!$G$38/'General Input Sheet'!$G$43),Table1[[#This Row],[Total Construction Cost ($)]]+Table1[[#This Row],[Land Value]]),0)</f>
        <v>37755</v>
      </c>
      <c r="P1741" s="139" t="str" cm="1">
        <f t="array" ref="P1741">_xlfn.IFS(Table1[[#This Row],[Asset Class]]&lt;&gt;"Local","y",P$11=$E1741,"y",Table1[[#This Row],[Asset Class]]="Local","")</f>
        <v/>
      </c>
      <c r="Q1741" s="99" t="str" cm="1">
        <f t="array" ref="Q1741">_xlfn.IFS(Table1[[#This Row],[Asset Class]]&lt;&gt;"Local","y",Q$11=$E1741,"y",Table1[[#This Row],[Asset Class]]="Local","")</f>
        <v/>
      </c>
      <c r="R1741" s="99" t="str" cm="1">
        <f t="array" ref="R1741">_xlfn.IFS(Table1[[#This Row],[Asset Class]]&lt;&gt;"Local","y",R$11=$E1741,"y",Table1[[#This Row],[Asset Class]]="Local","")</f>
        <v/>
      </c>
      <c r="S1741" s="358" t="str" cm="1">
        <f t="array" ref="S1741">_xlfn.IFS(Table1[[#This Row],[Asset Class]]&lt;&gt;"Local","y",S$11=$E1741,"y",Table1[[#This Row],[Asset Class]]="Local","")</f>
        <v>y</v>
      </c>
      <c r="U1741" s="109" t="str">
        <f>IF(Table1[[#This Row],[Asset Class]]&lt;&gt;"Local",0.25,IF(P1741="y",1,""))</f>
        <v/>
      </c>
      <c r="V1741" s="435" t="str">
        <f>IF(Table1[[#This Row],[Asset Class]]&lt;&gt;"Local",0.25,IF(Q1741="y",1,""))</f>
        <v/>
      </c>
      <c r="W1741" s="435" t="str">
        <f>IF(Table1[[#This Row],[Asset Class]]&lt;&gt;"Local",0.25,IF(R1741="y",1,""))</f>
        <v/>
      </c>
      <c r="X1741" s="435">
        <f>IF(Table1[[#This Row],[Asset Class]]&lt;&gt;"Local",0.25,IF(S1741="y",1,""))</f>
        <v>1</v>
      </c>
      <c r="Y1741" s="109">
        <f t="shared" si="157"/>
        <v>1</v>
      </c>
      <c r="AA1741" s="274" t="str">
        <f t="shared" si="158"/>
        <v/>
      </c>
      <c r="AB1741" s="275" t="str">
        <f t="shared" si="159"/>
        <v/>
      </c>
      <c r="AC1741" s="275" t="str">
        <f t="shared" si="160"/>
        <v/>
      </c>
      <c r="AD1741" s="275">
        <f t="shared" si="161"/>
        <v>37755</v>
      </c>
      <c r="AE1741" s="276">
        <f t="shared" si="162"/>
        <v>37755</v>
      </c>
    </row>
    <row r="1742" spans="2:31">
      <c r="B1742" s="227" t="s">
        <v>2999</v>
      </c>
      <c r="C1742" s="228" t="s">
        <v>3000</v>
      </c>
      <c r="D1742" s="228" t="s">
        <v>110</v>
      </c>
      <c r="E1742" s="228" t="s">
        <v>142</v>
      </c>
      <c r="F1742" s="258" t="s">
        <v>102</v>
      </c>
      <c r="G1742" s="374">
        <v>0.5</v>
      </c>
      <c r="H1742" s="377">
        <v>11762.094210719895</v>
      </c>
      <c r="I1742" s="382">
        <v>115.6419902144599</v>
      </c>
      <c r="J1742" s="349">
        <f>Table1[[#This Row],[Embellishment Area (m2)]]*Table1[[#This Row],[Construction Unit Rate ($/m)]]*Table1[[#This Row],[Embellishment Area Factor]]</f>
        <v>680095.99180881272</v>
      </c>
      <c r="K1742" s="263">
        <v>0</v>
      </c>
      <c r="L1742" s="354">
        <v>85.331826959272703</v>
      </c>
      <c r="M1742" s="101">
        <f>Table1[[#This Row],[Size of land (m2)]]*Table1[[#This Row],[Land Unit Rate ($/m2)]]</f>
        <v>0</v>
      </c>
      <c r="N1742" s="261">
        <v>2021</v>
      </c>
      <c r="O1742" s="219">
        <f>ROUND(IF(Table1[[#This Row],[Valuation Year]]=2016,(Table1[[#This Row],[Total Construction Cost ($)]]+Table1[[#This Row],[Land Value]])*('General Input Sheet'!$G$38/'General Input Sheet'!$G$43),Table1[[#This Row],[Total Construction Cost ($)]]+Table1[[#This Row],[Land Value]]),0)</f>
        <v>680096</v>
      </c>
      <c r="P1742" s="139" t="str" cm="1">
        <f t="array" ref="P1742">_xlfn.IFS(Table1[[#This Row],[Asset Class]]&lt;&gt;"Local","y",P$11=$E1742,"y",Table1[[#This Row],[Asset Class]]="Local","")</f>
        <v/>
      </c>
      <c r="Q1742" s="99" t="str" cm="1">
        <f t="array" ref="Q1742">_xlfn.IFS(Table1[[#This Row],[Asset Class]]&lt;&gt;"Local","y",Q$11=$E1742,"y",Table1[[#This Row],[Asset Class]]="Local","")</f>
        <v>y</v>
      </c>
      <c r="R1742" s="99" t="str" cm="1">
        <f t="array" ref="R1742">_xlfn.IFS(Table1[[#This Row],[Asset Class]]&lt;&gt;"Local","y",R$11=$E1742,"y",Table1[[#This Row],[Asset Class]]="Local","")</f>
        <v/>
      </c>
      <c r="S1742" s="358" t="str" cm="1">
        <f t="array" ref="S1742">_xlfn.IFS(Table1[[#This Row],[Asset Class]]&lt;&gt;"Local","y",S$11=$E1742,"y",Table1[[#This Row],[Asset Class]]="Local","")</f>
        <v/>
      </c>
      <c r="U1742" s="109" t="str">
        <f>IF(Table1[[#This Row],[Asset Class]]&lt;&gt;"Local",0.25,IF(P1742="y",1,""))</f>
        <v/>
      </c>
      <c r="V1742" s="435">
        <f>IF(Table1[[#This Row],[Asset Class]]&lt;&gt;"Local",0.25,IF(Q1742="y",1,""))</f>
        <v>1</v>
      </c>
      <c r="W1742" s="435" t="str">
        <f>IF(Table1[[#This Row],[Asset Class]]&lt;&gt;"Local",0.25,IF(R1742="y",1,""))</f>
        <v/>
      </c>
      <c r="X1742" s="435" t="str">
        <f>IF(Table1[[#This Row],[Asset Class]]&lt;&gt;"Local",0.25,IF(S1742="y",1,""))</f>
        <v/>
      </c>
      <c r="Y1742" s="109">
        <f t="shared" si="157"/>
        <v>1</v>
      </c>
      <c r="AA1742" s="274" t="str">
        <f t="shared" si="158"/>
        <v/>
      </c>
      <c r="AB1742" s="275">
        <f t="shared" si="159"/>
        <v>680096</v>
      </c>
      <c r="AC1742" s="275" t="str">
        <f t="shared" si="160"/>
        <v/>
      </c>
      <c r="AD1742" s="275" t="str">
        <f t="shared" si="161"/>
        <v/>
      </c>
      <c r="AE1742" s="276">
        <f t="shared" si="162"/>
        <v>680096</v>
      </c>
    </row>
    <row r="1743" spans="2:31">
      <c r="B1743" s="227" t="s">
        <v>3001</v>
      </c>
      <c r="C1743" s="228" t="s">
        <v>3002</v>
      </c>
      <c r="D1743" s="228" t="s">
        <v>110</v>
      </c>
      <c r="E1743" s="228" t="s">
        <v>101</v>
      </c>
      <c r="F1743" s="258" t="s">
        <v>102</v>
      </c>
      <c r="G1743" s="374">
        <v>0.5</v>
      </c>
      <c r="H1743" s="377">
        <v>3757.445129763606</v>
      </c>
      <c r="I1743" s="382">
        <v>143.96305955739601</v>
      </c>
      <c r="J1743" s="349">
        <f>Table1[[#This Row],[Embellishment Area (m2)]]*Table1[[#This Row],[Construction Unit Rate ($/m)]]*Table1[[#This Row],[Embellishment Area Factor]]</f>
        <v>270466.6484999028</v>
      </c>
      <c r="K1743" s="263">
        <v>0</v>
      </c>
      <c r="L1743" s="354">
        <v>39.027494808321961</v>
      </c>
      <c r="M1743" s="101">
        <f>Table1[[#This Row],[Size of land (m2)]]*Table1[[#This Row],[Land Unit Rate ($/m2)]]</f>
        <v>0</v>
      </c>
      <c r="N1743" s="261">
        <v>2021</v>
      </c>
      <c r="O1743" s="219">
        <f>ROUND(IF(Table1[[#This Row],[Valuation Year]]=2016,(Table1[[#This Row],[Total Construction Cost ($)]]+Table1[[#This Row],[Land Value]])*('General Input Sheet'!$G$38/'General Input Sheet'!$G$43),Table1[[#This Row],[Total Construction Cost ($)]]+Table1[[#This Row],[Land Value]]),0)</f>
        <v>270467</v>
      </c>
      <c r="P1743" s="139" t="str" cm="1">
        <f t="array" ref="P1743">_xlfn.IFS(Table1[[#This Row],[Asset Class]]&lt;&gt;"Local","y",P$11=$E1743,"y",Table1[[#This Row],[Asset Class]]="Local","")</f>
        <v/>
      </c>
      <c r="Q1743" s="99" t="str" cm="1">
        <f t="array" ref="Q1743">_xlfn.IFS(Table1[[#This Row],[Asset Class]]&lt;&gt;"Local","y",Q$11=$E1743,"y",Table1[[#This Row],[Asset Class]]="Local","")</f>
        <v/>
      </c>
      <c r="R1743" s="99" t="str" cm="1">
        <f t="array" ref="R1743">_xlfn.IFS(Table1[[#This Row],[Asset Class]]&lt;&gt;"Local","y",R$11=$E1743,"y",Table1[[#This Row],[Asset Class]]="Local","")</f>
        <v>y</v>
      </c>
      <c r="S1743" s="358" t="str" cm="1">
        <f t="array" ref="S1743">_xlfn.IFS(Table1[[#This Row],[Asset Class]]&lt;&gt;"Local","y",S$11=$E1743,"y",Table1[[#This Row],[Asset Class]]="Local","")</f>
        <v/>
      </c>
      <c r="U1743" s="109" t="str">
        <f>IF(Table1[[#This Row],[Asset Class]]&lt;&gt;"Local",0.25,IF(P1743="y",1,""))</f>
        <v/>
      </c>
      <c r="V1743" s="435" t="str">
        <f>IF(Table1[[#This Row],[Asset Class]]&lt;&gt;"Local",0.25,IF(Q1743="y",1,""))</f>
        <v/>
      </c>
      <c r="W1743" s="435">
        <f>IF(Table1[[#This Row],[Asset Class]]&lt;&gt;"Local",0.25,IF(R1743="y",1,""))</f>
        <v>1</v>
      </c>
      <c r="X1743" s="435" t="str">
        <f>IF(Table1[[#This Row],[Asset Class]]&lt;&gt;"Local",0.25,IF(S1743="y",1,""))</f>
        <v/>
      </c>
      <c r="Y1743" s="109">
        <f t="shared" ref="Y1743:Y1806" si="163">SUM(U1743:X1743)</f>
        <v>1</v>
      </c>
      <c r="AA1743" s="274" t="str">
        <f t="shared" ref="AA1743:AA1806" si="164">IF(U1743="","",(U1743/$Y1743)*$O1743)</f>
        <v/>
      </c>
      <c r="AB1743" s="275" t="str">
        <f t="shared" ref="AB1743:AB1806" si="165">IF(V1743="","",(V1743/$Y1743)*$O1743)</f>
        <v/>
      </c>
      <c r="AC1743" s="275">
        <f t="shared" ref="AC1743:AC1806" si="166">IF(W1743="","",(W1743/$Y1743)*$O1743)</f>
        <v>270467</v>
      </c>
      <c r="AD1743" s="275" t="str">
        <f t="shared" ref="AD1743:AD1806" si="167">IF(X1743="","",(X1743/$Y1743)*$O1743)</f>
        <v/>
      </c>
      <c r="AE1743" s="276">
        <f t="shared" ref="AE1743:AE1806" si="168">SUM(AA1743:AD1743)</f>
        <v>270467</v>
      </c>
    </row>
    <row r="1744" spans="2:31">
      <c r="B1744" s="227" t="s">
        <v>3003</v>
      </c>
      <c r="C1744" s="228" t="s">
        <v>3004</v>
      </c>
      <c r="D1744" s="228" t="s">
        <v>110</v>
      </c>
      <c r="E1744" s="228" t="s">
        <v>101</v>
      </c>
      <c r="F1744" s="258" t="s">
        <v>107</v>
      </c>
      <c r="G1744" s="374">
        <v>0.5</v>
      </c>
      <c r="H1744" s="377">
        <v>271.5360449499056</v>
      </c>
      <c r="I1744" s="382">
        <v>143.96305955739601</v>
      </c>
      <c r="J1744" s="349">
        <f>Table1[[#This Row],[Embellishment Area (m2)]]*Table1[[#This Row],[Construction Unit Rate ($/m)]]*Table1[[#This Row],[Embellishment Area Factor]]</f>
        <v>19545.579905551509</v>
      </c>
      <c r="K1744" s="263">
        <v>0</v>
      </c>
      <c r="L1744" s="354">
        <v>39.027494808321961</v>
      </c>
      <c r="M1744" s="101">
        <f>Table1[[#This Row],[Size of land (m2)]]*Table1[[#This Row],[Land Unit Rate ($/m2)]]</f>
        <v>0</v>
      </c>
      <c r="N1744" s="261">
        <v>2021</v>
      </c>
      <c r="O1744" s="219">
        <f>ROUND(IF(Table1[[#This Row],[Valuation Year]]=2016,(Table1[[#This Row],[Total Construction Cost ($)]]+Table1[[#This Row],[Land Value]])*('General Input Sheet'!$G$38/'General Input Sheet'!$G$43),Table1[[#This Row],[Total Construction Cost ($)]]+Table1[[#This Row],[Land Value]]),0)</f>
        <v>19546</v>
      </c>
      <c r="P1744" s="139" t="str" cm="1">
        <f t="array" ref="P1744">_xlfn.IFS(Table1[[#This Row],[Asset Class]]&lt;&gt;"Local","y",P$11=$E1744,"y",Table1[[#This Row],[Asset Class]]="Local","")</f>
        <v/>
      </c>
      <c r="Q1744" s="99" t="str" cm="1">
        <f t="array" ref="Q1744">_xlfn.IFS(Table1[[#This Row],[Asset Class]]&lt;&gt;"Local","y",Q$11=$E1744,"y",Table1[[#This Row],[Asset Class]]="Local","")</f>
        <v/>
      </c>
      <c r="R1744" s="99" t="str" cm="1">
        <f t="array" ref="R1744">_xlfn.IFS(Table1[[#This Row],[Asset Class]]&lt;&gt;"Local","y",R$11=$E1744,"y",Table1[[#This Row],[Asset Class]]="Local","")</f>
        <v>y</v>
      </c>
      <c r="S1744" s="358" t="str" cm="1">
        <f t="array" ref="S1744">_xlfn.IFS(Table1[[#This Row],[Asset Class]]&lt;&gt;"Local","y",S$11=$E1744,"y",Table1[[#This Row],[Asset Class]]="Local","")</f>
        <v/>
      </c>
      <c r="U1744" s="109" t="str">
        <f>IF(Table1[[#This Row],[Asset Class]]&lt;&gt;"Local",0.25,IF(P1744="y",1,""))</f>
        <v/>
      </c>
      <c r="V1744" s="435" t="str">
        <f>IF(Table1[[#This Row],[Asset Class]]&lt;&gt;"Local",0.25,IF(Q1744="y",1,""))</f>
        <v/>
      </c>
      <c r="W1744" s="435">
        <f>IF(Table1[[#This Row],[Asset Class]]&lt;&gt;"Local",0.25,IF(R1744="y",1,""))</f>
        <v>1</v>
      </c>
      <c r="X1744" s="435" t="str">
        <f>IF(Table1[[#This Row],[Asset Class]]&lt;&gt;"Local",0.25,IF(S1744="y",1,""))</f>
        <v/>
      </c>
      <c r="Y1744" s="109">
        <f t="shared" si="163"/>
        <v>1</v>
      </c>
      <c r="AA1744" s="274" t="str">
        <f t="shared" si="164"/>
        <v/>
      </c>
      <c r="AB1744" s="275" t="str">
        <f t="shared" si="165"/>
        <v/>
      </c>
      <c r="AC1744" s="275">
        <f t="shared" si="166"/>
        <v>19546</v>
      </c>
      <c r="AD1744" s="275" t="str">
        <f t="shared" si="167"/>
        <v/>
      </c>
      <c r="AE1744" s="276">
        <f t="shared" si="168"/>
        <v>19546</v>
      </c>
    </row>
    <row r="1745" spans="2:31">
      <c r="B1745" s="227" t="s">
        <v>3005</v>
      </c>
      <c r="C1745" s="228" t="s">
        <v>3006</v>
      </c>
      <c r="D1745" s="228" t="s">
        <v>110</v>
      </c>
      <c r="E1745" s="228" t="s">
        <v>101</v>
      </c>
      <c r="F1745" s="258" t="s">
        <v>102</v>
      </c>
      <c r="G1745" s="374">
        <v>0.5</v>
      </c>
      <c r="H1745" s="377">
        <v>11438.41638255311</v>
      </c>
      <c r="I1745" s="382">
        <v>143.96305955739601</v>
      </c>
      <c r="J1745" s="349">
        <f>Table1[[#This Row],[Embellishment Area (m2)]]*Table1[[#This Row],[Construction Unit Rate ($/m)]]*Table1[[#This Row],[Embellishment Area Factor]]</f>
        <v>823354.70946189377</v>
      </c>
      <c r="K1745" s="263">
        <v>0</v>
      </c>
      <c r="L1745" s="354">
        <v>39.027494808321961</v>
      </c>
      <c r="M1745" s="101">
        <f>Table1[[#This Row],[Size of land (m2)]]*Table1[[#This Row],[Land Unit Rate ($/m2)]]</f>
        <v>0</v>
      </c>
      <c r="N1745" s="261">
        <v>2021</v>
      </c>
      <c r="O1745" s="219">
        <f>ROUND(IF(Table1[[#This Row],[Valuation Year]]=2016,(Table1[[#This Row],[Total Construction Cost ($)]]+Table1[[#This Row],[Land Value]])*('General Input Sheet'!$G$38/'General Input Sheet'!$G$43),Table1[[#This Row],[Total Construction Cost ($)]]+Table1[[#This Row],[Land Value]]),0)</f>
        <v>823355</v>
      </c>
      <c r="P1745" s="139" t="str" cm="1">
        <f t="array" ref="P1745">_xlfn.IFS(Table1[[#This Row],[Asset Class]]&lt;&gt;"Local","y",P$11=$E1745,"y",Table1[[#This Row],[Asset Class]]="Local","")</f>
        <v/>
      </c>
      <c r="Q1745" s="99" t="str" cm="1">
        <f t="array" ref="Q1745">_xlfn.IFS(Table1[[#This Row],[Asset Class]]&lt;&gt;"Local","y",Q$11=$E1745,"y",Table1[[#This Row],[Asset Class]]="Local","")</f>
        <v/>
      </c>
      <c r="R1745" s="99" t="str" cm="1">
        <f t="array" ref="R1745">_xlfn.IFS(Table1[[#This Row],[Asset Class]]&lt;&gt;"Local","y",R$11=$E1745,"y",Table1[[#This Row],[Asset Class]]="Local","")</f>
        <v>y</v>
      </c>
      <c r="S1745" s="358" t="str" cm="1">
        <f t="array" ref="S1745">_xlfn.IFS(Table1[[#This Row],[Asset Class]]&lt;&gt;"Local","y",S$11=$E1745,"y",Table1[[#This Row],[Asset Class]]="Local","")</f>
        <v/>
      </c>
      <c r="U1745" s="109" t="str">
        <f>IF(Table1[[#This Row],[Asset Class]]&lt;&gt;"Local",0.25,IF(P1745="y",1,""))</f>
        <v/>
      </c>
      <c r="V1745" s="435" t="str">
        <f>IF(Table1[[#This Row],[Asset Class]]&lt;&gt;"Local",0.25,IF(Q1745="y",1,""))</f>
        <v/>
      </c>
      <c r="W1745" s="435">
        <f>IF(Table1[[#This Row],[Asset Class]]&lt;&gt;"Local",0.25,IF(R1745="y",1,""))</f>
        <v>1</v>
      </c>
      <c r="X1745" s="435" t="str">
        <f>IF(Table1[[#This Row],[Asset Class]]&lt;&gt;"Local",0.25,IF(S1745="y",1,""))</f>
        <v/>
      </c>
      <c r="Y1745" s="109">
        <f t="shared" si="163"/>
        <v>1</v>
      </c>
      <c r="AA1745" s="274" t="str">
        <f t="shared" si="164"/>
        <v/>
      </c>
      <c r="AB1745" s="275" t="str">
        <f t="shared" si="165"/>
        <v/>
      </c>
      <c r="AC1745" s="275">
        <f t="shared" si="166"/>
        <v>823355</v>
      </c>
      <c r="AD1745" s="275" t="str">
        <f t="shared" si="167"/>
        <v/>
      </c>
      <c r="AE1745" s="276">
        <f t="shared" si="168"/>
        <v>823355</v>
      </c>
    </row>
    <row r="1746" spans="2:31">
      <c r="B1746" s="227" t="s">
        <v>3007</v>
      </c>
      <c r="C1746" s="228" t="s">
        <v>3008</v>
      </c>
      <c r="D1746" s="228" t="s">
        <v>110</v>
      </c>
      <c r="E1746" s="228" t="s">
        <v>113</v>
      </c>
      <c r="F1746" s="258" t="s">
        <v>107</v>
      </c>
      <c r="G1746" s="374">
        <v>0.5</v>
      </c>
      <c r="H1746" s="377">
        <v>14792.15413896143</v>
      </c>
      <c r="I1746" s="382">
        <v>77.371645491830151</v>
      </c>
      <c r="J1746" s="349">
        <f>Table1[[#This Row],[Embellishment Area (m2)]]*Table1[[#This Row],[Construction Unit Rate ($/m)]]*Table1[[#This Row],[Embellishment Area Factor]]</f>
        <v>572246.65305011591</v>
      </c>
      <c r="K1746" s="263">
        <v>0</v>
      </c>
      <c r="L1746" s="354">
        <v>51.919695325664051</v>
      </c>
      <c r="M1746" s="101">
        <f>Table1[[#This Row],[Size of land (m2)]]*Table1[[#This Row],[Land Unit Rate ($/m2)]]</f>
        <v>0</v>
      </c>
      <c r="N1746" s="261">
        <v>2021</v>
      </c>
      <c r="O1746" s="219">
        <f>ROUND(IF(Table1[[#This Row],[Valuation Year]]=2016,(Table1[[#This Row],[Total Construction Cost ($)]]+Table1[[#This Row],[Land Value]])*('General Input Sheet'!$G$38/'General Input Sheet'!$G$43),Table1[[#This Row],[Total Construction Cost ($)]]+Table1[[#This Row],[Land Value]]),0)</f>
        <v>572247</v>
      </c>
      <c r="P1746" s="139" t="str" cm="1">
        <f t="array" ref="P1746">_xlfn.IFS(Table1[[#This Row],[Asset Class]]&lt;&gt;"Local","y",P$11=$E1746,"y",Table1[[#This Row],[Asset Class]]="Local","")</f>
        <v/>
      </c>
      <c r="Q1746" s="99" t="str" cm="1">
        <f t="array" ref="Q1746">_xlfn.IFS(Table1[[#This Row],[Asset Class]]&lt;&gt;"Local","y",Q$11=$E1746,"y",Table1[[#This Row],[Asset Class]]="Local","")</f>
        <v/>
      </c>
      <c r="R1746" s="99" t="str" cm="1">
        <f t="array" ref="R1746">_xlfn.IFS(Table1[[#This Row],[Asset Class]]&lt;&gt;"Local","y",R$11=$E1746,"y",Table1[[#This Row],[Asset Class]]="Local","")</f>
        <v/>
      </c>
      <c r="S1746" s="358" t="str" cm="1">
        <f t="array" ref="S1746">_xlfn.IFS(Table1[[#This Row],[Asset Class]]&lt;&gt;"Local","y",S$11=$E1746,"y",Table1[[#This Row],[Asset Class]]="Local","")</f>
        <v>y</v>
      </c>
      <c r="U1746" s="109" t="str">
        <f>IF(Table1[[#This Row],[Asset Class]]&lt;&gt;"Local",0.25,IF(P1746="y",1,""))</f>
        <v/>
      </c>
      <c r="V1746" s="435" t="str">
        <f>IF(Table1[[#This Row],[Asset Class]]&lt;&gt;"Local",0.25,IF(Q1746="y",1,""))</f>
        <v/>
      </c>
      <c r="W1746" s="435" t="str">
        <f>IF(Table1[[#This Row],[Asset Class]]&lt;&gt;"Local",0.25,IF(R1746="y",1,""))</f>
        <v/>
      </c>
      <c r="X1746" s="435">
        <f>IF(Table1[[#This Row],[Asset Class]]&lt;&gt;"Local",0.25,IF(S1746="y",1,""))</f>
        <v>1</v>
      </c>
      <c r="Y1746" s="109">
        <f t="shared" si="163"/>
        <v>1</v>
      </c>
      <c r="AA1746" s="274" t="str">
        <f t="shared" si="164"/>
        <v/>
      </c>
      <c r="AB1746" s="275" t="str">
        <f t="shared" si="165"/>
        <v/>
      </c>
      <c r="AC1746" s="275" t="str">
        <f t="shared" si="166"/>
        <v/>
      </c>
      <c r="AD1746" s="275">
        <f t="shared" si="167"/>
        <v>572247</v>
      </c>
      <c r="AE1746" s="276">
        <f t="shared" si="168"/>
        <v>572247</v>
      </c>
    </row>
    <row r="1747" spans="2:31">
      <c r="B1747" s="227" t="s">
        <v>3009</v>
      </c>
      <c r="C1747" s="228" t="s">
        <v>3010</v>
      </c>
      <c r="D1747" s="228" t="s">
        <v>110</v>
      </c>
      <c r="E1747" s="228" t="s">
        <v>101</v>
      </c>
      <c r="F1747" s="258" t="s">
        <v>102</v>
      </c>
      <c r="G1747" s="374">
        <v>0.5</v>
      </c>
      <c r="H1747" s="377">
        <v>1794.9518466033826</v>
      </c>
      <c r="I1747" s="382">
        <v>143.96305955739601</v>
      </c>
      <c r="J1747" s="349">
        <f>Table1[[#This Row],[Embellishment Area (m2)]]*Table1[[#This Row],[Construction Unit Rate ($/m)]]*Table1[[#This Row],[Embellishment Area Factor]]</f>
        <v>129203.37979761035</v>
      </c>
      <c r="K1747" s="263">
        <v>0</v>
      </c>
      <c r="L1747" s="354">
        <v>39.027494808321961</v>
      </c>
      <c r="M1747" s="101">
        <f>Table1[[#This Row],[Size of land (m2)]]*Table1[[#This Row],[Land Unit Rate ($/m2)]]</f>
        <v>0</v>
      </c>
      <c r="N1747" s="261">
        <v>2021</v>
      </c>
      <c r="O1747" s="219">
        <f>ROUND(IF(Table1[[#This Row],[Valuation Year]]=2016,(Table1[[#This Row],[Total Construction Cost ($)]]+Table1[[#This Row],[Land Value]])*('General Input Sheet'!$G$38/'General Input Sheet'!$G$43),Table1[[#This Row],[Total Construction Cost ($)]]+Table1[[#This Row],[Land Value]]),0)</f>
        <v>129203</v>
      </c>
      <c r="P1747" s="139" t="str" cm="1">
        <f t="array" ref="P1747">_xlfn.IFS(Table1[[#This Row],[Asset Class]]&lt;&gt;"Local","y",P$11=$E1747,"y",Table1[[#This Row],[Asset Class]]="Local","")</f>
        <v/>
      </c>
      <c r="Q1747" s="99" t="str" cm="1">
        <f t="array" ref="Q1747">_xlfn.IFS(Table1[[#This Row],[Asset Class]]&lt;&gt;"Local","y",Q$11=$E1747,"y",Table1[[#This Row],[Asset Class]]="Local","")</f>
        <v/>
      </c>
      <c r="R1747" s="99" t="str" cm="1">
        <f t="array" ref="R1747">_xlfn.IFS(Table1[[#This Row],[Asset Class]]&lt;&gt;"Local","y",R$11=$E1747,"y",Table1[[#This Row],[Asset Class]]="Local","")</f>
        <v>y</v>
      </c>
      <c r="S1747" s="358" t="str" cm="1">
        <f t="array" ref="S1747">_xlfn.IFS(Table1[[#This Row],[Asset Class]]&lt;&gt;"Local","y",S$11=$E1747,"y",Table1[[#This Row],[Asset Class]]="Local","")</f>
        <v/>
      </c>
      <c r="U1747" s="109" t="str">
        <f>IF(Table1[[#This Row],[Asset Class]]&lt;&gt;"Local",0.25,IF(P1747="y",1,""))</f>
        <v/>
      </c>
      <c r="V1747" s="435" t="str">
        <f>IF(Table1[[#This Row],[Asset Class]]&lt;&gt;"Local",0.25,IF(Q1747="y",1,""))</f>
        <v/>
      </c>
      <c r="W1747" s="435">
        <f>IF(Table1[[#This Row],[Asset Class]]&lt;&gt;"Local",0.25,IF(R1747="y",1,""))</f>
        <v>1</v>
      </c>
      <c r="X1747" s="435" t="str">
        <f>IF(Table1[[#This Row],[Asset Class]]&lt;&gt;"Local",0.25,IF(S1747="y",1,""))</f>
        <v/>
      </c>
      <c r="Y1747" s="109">
        <f t="shared" si="163"/>
        <v>1</v>
      </c>
      <c r="AA1747" s="274" t="str">
        <f t="shared" si="164"/>
        <v/>
      </c>
      <c r="AB1747" s="275" t="str">
        <f t="shared" si="165"/>
        <v/>
      </c>
      <c r="AC1747" s="275">
        <f t="shared" si="166"/>
        <v>129203</v>
      </c>
      <c r="AD1747" s="275" t="str">
        <f t="shared" si="167"/>
        <v/>
      </c>
      <c r="AE1747" s="276">
        <f t="shared" si="168"/>
        <v>129203</v>
      </c>
    </row>
    <row r="1748" spans="2:31">
      <c r="B1748" s="227" t="s">
        <v>3009</v>
      </c>
      <c r="C1748" s="228" t="s">
        <v>3011</v>
      </c>
      <c r="D1748" s="228" t="s">
        <v>110</v>
      </c>
      <c r="E1748" s="228" t="s">
        <v>101</v>
      </c>
      <c r="F1748" s="258" t="s">
        <v>135</v>
      </c>
      <c r="G1748" s="374">
        <v>0.5</v>
      </c>
      <c r="H1748" s="377">
        <v>371.21206117787966</v>
      </c>
      <c r="I1748" s="382">
        <v>143.96305955739601</v>
      </c>
      <c r="J1748" s="349">
        <f>Table1[[#This Row],[Embellishment Area (m2)]]*Table1[[#This Row],[Construction Unit Rate ($/m)]]*Table1[[#This Row],[Embellishment Area Factor]]</f>
        <v>26720.41203588741</v>
      </c>
      <c r="K1748" s="263">
        <v>0</v>
      </c>
      <c r="L1748" s="354">
        <v>39.027494808321961</v>
      </c>
      <c r="M1748" s="101">
        <f>Table1[[#This Row],[Size of land (m2)]]*Table1[[#This Row],[Land Unit Rate ($/m2)]]</f>
        <v>0</v>
      </c>
      <c r="N1748" s="261">
        <v>2021</v>
      </c>
      <c r="O1748" s="219">
        <f>ROUND(IF(Table1[[#This Row],[Valuation Year]]=2016,(Table1[[#This Row],[Total Construction Cost ($)]]+Table1[[#This Row],[Land Value]])*('General Input Sheet'!$G$38/'General Input Sheet'!$G$43),Table1[[#This Row],[Total Construction Cost ($)]]+Table1[[#This Row],[Land Value]]),0)</f>
        <v>26720</v>
      </c>
      <c r="P1748" s="139" t="str" cm="1">
        <f t="array" ref="P1748">_xlfn.IFS(Table1[[#This Row],[Asset Class]]&lt;&gt;"Local","y",P$11=$E1748,"y",Table1[[#This Row],[Asset Class]]="Local","")</f>
        <v/>
      </c>
      <c r="Q1748" s="99" t="str" cm="1">
        <f t="array" ref="Q1748">_xlfn.IFS(Table1[[#This Row],[Asset Class]]&lt;&gt;"Local","y",Q$11=$E1748,"y",Table1[[#This Row],[Asset Class]]="Local","")</f>
        <v/>
      </c>
      <c r="R1748" s="99" t="str" cm="1">
        <f t="array" ref="R1748">_xlfn.IFS(Table1[[#This Row],[Asset Class]]&lt;&gt;"Local","y",R$11=$E1748,"y",Table1[[#This Row],[Asset Class]]="Local","")</f>
        <v>y</v>
      </c>
      <c r="S1748" s="358" t="str" cm="1">
        <f t="array" ref="S1748">_xlfn.IFS(Table1[[#This Row],[Asset Class]]&lt;&gt;"Local","y",S$11=$E1748,"y",Table1[[#This Row],[Asset Class]]="Local","")</f>
        <v/>
      </c>
      <c r="U1748" s="109" t="str">
        <f>IF(Table1[[#This Row],[Asset Class]]&lt;&gt;"Local",0.25,IF(P1748="y",1,""))</f>
        <v/>
      </c>
      <c r="V1748" s="435" t="str">
        <f>IF(Table1[[#This Row],[Asset Class]]&lt;&gt;"Local",0.25,IF(Q1748="y",1,""))</f>
        <v/>
      </c>
      <c r="W1748" s="435">
        <f>IF(Table1[[#This Row],[Asset Class]]&lt;&gt;"Local",0.25,IF(R1748="y",1,""))</f>
        <v>1</v>
      </c>
      <c r="X1748" s="435" t="str">
        <f>IF(Table1[[#This Row],[Asset Class]]&lt;&gt;"Local",0.25,IF(S1748="y",1,""))</f>
        <v/>
      </c>
      <c r="Y1748" s="109">
        <f t="shared" si="163"/>
        <v>1</v>
      </c>
      <c r="AA1748" s="274" t="str">
        <f t="shared" si="164"/>
        <v/>
      </c>
      <c r="AB1748" s="275" t="str">
        <f t="shared" si="165"/>
        <v/>
      </c>
      <c r="AC1748" s="275">
        <f t="shared" si="166"/>
        <v>26720</v>
      </c>
      <c r="AD1748" s="275" t="str">
        <f t="shared" si="167"/>
        <v/>
      </c>
      <c r="AE1748" s="276">
        <f t="shared" si="168"/>
        <v>26720</v>
      </c>
    </row>
    <row r="1749" spans="2:31">
      <c r="B1749" s="227" t="s">
        <v>3012</v>
      </c>
      <c r="C1749" s="228" t="s">
        <v>3013</v>
      </c>
      <c r="D1749" s="228" t="s">
        <v>110</v>
      </c>
      <c r="E1749" s="228" t="s">
        <v>101</v>
      </c>
      <c r="F1749" s="258" t="s">
        <v>102</v>
      </c>
      <c r="G1749" s="374">
        <v>0.5</v>
      </c>
      <c r="H1749" s="377">
        <v>3092.8821583137087</v>
      </c>
      <c r="I1749" s="382">
        <v>143.96305955739601</v>
      </c>
      <c r="J1749" s="349">
        <f>Table1[[#This Row],[Embellishment Area (m2)]]*Table1[[#This Row],[Construction Unit Rate ($/m)]]*Table1[[#This Row],[Embellishment Area Factor]]</f>
        <v>222630.38918066196</v>
      </c>
      <c r="K1749" s="263">
        <v>0</v>
      </c>
      <c r="L1749" s="354">
        <v>39.027494808321961</v>
      </c>
      <c r="M1749" s="101">
        <f>Table1[[#This Row],[Size of land (m2)]]*Table1[[#This Row],[Land Unit Rate ($/m2)]]</f>
        <v>0</v>
      </c>
      <c r="N1749" s="261">
        <v>2021</v>
      </c>
      <c r="O1749" s="219">
        <f>ROUND(IF(Table1[[#This Row],[Valuation Year]]=2016,(Table1[[#This Row],[Total Construction Cost ($)]]+Table1[[#This Row],[Land Value]])*('General Input Sheet'!$G$38/'General Input Sheet'!$G$43),Table1[[#This Row],[Total Construction Cost ($)]]+Table1[[#This Row],[Land Value]]),0)</f>
        <v>222630</v>
      </c>
      <c r="P1749" s="139" t="str" cm="1">
        <f t="array" ref="P1749">_xlfn.IFS(Table1[[#This Row],[Asset Class]]&lt;&gt;"Local","y",P$11=$E1749,"y",Table1[[#This Row],[Asset Class]]="Local","")</f>
        <v/>
      </c>
      <c r="Q1749" s="99" t="str" cm="1">
        <f t="array" ref="Q1749">_xlfn.IFS(Table1[[#This Row],[Asset Class]]&lt;&gt;"Local","y",Q$11=$E1749,"y",Table1[[#This Row],[Asset Class]]="Local","")</f>
        <v/>
      </c>
      <c r="R1749" s="99" t="str" cm="1">
        <f t="array" ref="R1749">_xlfn.IFS(Table1[[#This Row],[Asset Class]]&lt;&gt;"Local","y",R$11=$E1749,"y",Table1[[#This Row],[Asset Class]]="Local","")</f>
        <v>y</v>
      </c>
      <c r="S1749" s="358" t="str" cm="1">
        <f t="array" ref="S1749">_xlfn.IFS(Table1[[#This Row],[Asset Class]]&lt;&gt;"Local","y",S$11=$E1749,"y",Table1[[#This Row],[Asset Class]]="Local","")</f>
        <v/>
      </c>
      <c r="U1749" s="109" t="str">
        <f>IF(Table1[[#This Row],[Asset Class]]&lt;&gt;"Local",0.25,IF(P1749="y",1,""))</f>
        <v/>
      </c>
      <c r="V1749" s="435" t="str">
        <f>IF(Table1[[#This Row],[Asset Class]]&lt;&gt;"Local",0.25,IF(Q1749="y",1,""))</f>
        <v/>
      </c>
      <c r="W1749" s="435">
        <f>IF(Table1[[#This Row],[Asset Class]]&lt;&gt;"Local",0.25,IF(R1749="y",1,""))</f>
        <v>1</v>
      </c>
      <c r="X1749" s="435" t="str">
        <f>IF(Table1[[#This Row],[Asset Class]]&lt;&gt;"Local",0.25,IF(S1749="y",1,""))</f>
        <v/>
      </c>
      <c r="Y1749" s="109">
        <f t="shared" si="163"/>
        <v>1</v>
      </c>
      <c r="AA1749" s="274" t="str">
        <f t="shared" si="164"/>
        <v/>
      </c>
      <c r="AB1749" s="275" t="str">
        <f t="shared" si="165"/>
        <v/>
      </c>
      <c r="AC1749" s="275">
        <f t="shared" si="166"/>
        <v>222630</v>
      </c>
      <c r="AD1749" s="275" t="str">
        <f t="shared" si="167"/>
        <v/>
      </c>
      <c r="AE1749" s="276">
        <f t="shared" si="168"/>
        <v>222630</v>
      </c>
    </row>
    <row r="1750" spans="2:31">
      <c r="B1750" s="227" t="s">
        <v>3014</v>
      </c>
      <c r="C1750" s="228" t="s">
        <v>3015</v>
      </c>
      <c r="D1750" s="228" t="s">
        <v>110</v>
      </c>
      <c r="E1750" s="228" t="s">
        <v>101</v>
      </c>
      <c r="F1750" s="258" t="s">
        <v>102</v>
      </c>
      <c r="G1750" s="374">
        <v>0.5</v>
      </c>
      <c r="H1750" s="377">
        <v>824.67824738509046</v>
      </c>
      <c r="I1750" s="382">
        <v>143.96305955739601</v>
      </c>
      <c r="J1750" s="349">
        <f>Table1[[#This Row],[Embellishment Area (m2)]]*Table1[[#This Row],[Construction Unit Rate ($/m)]]*Table1[[#This Row],[Embellishment Area Factor]]</f>
        <v>59361.601821994365</v>
      </c>
      <c r="K1750" s="263">
        <v>0</v>
      </c>
      <c r="L1750" s="354">
        <v>39.027494808321961</v>
      </c>
      <c r="M1750" s="101">
        <f>Table1[[#This Row],[Size of land (m2)]]*Table1[[#This Row],[Land Unit Rate ($/m2)]]</f>
        <v>0</v>
      </c>
      <c r="N1750" s="261">
        <v>2021</v>
      </c>
      <c r="O1750" s="219">
        <f>ROUND(IF(Table1[[#This Row],[Valuation Year]]=2016,(Table1[[#This Row],[Total Construction Cost ($)]]+Table1[[#This Row],[Land Value]])*('General Input Sheet'!$G$38/'General Input Sheet'!$G$43),Table1[[#This Row],[Total Construction Cost ($)]]+Table1[[#This Row],[Land Value]]),0)</f>
        <v>59362</v>
      </c>
      <c r="P1750" s="139" t="str" cm="1">
        <f t="array" ref="P1750">_xlfn.IFS(Table1[[#This Row],[Asset Class]]&lt;&gt;"Local","y",P$11=$E1750,"y",Table1[[#This Row],[Asset Class]]="Local","")</f>
        <v/>
      </c>
      <c r="Q1750" s="99" t="str" cm="1">
        <f t="array" ref="Q1750">_xlfn.IFS(Table1[[#This Row],[Asset Class]]&lt;&gt;"Local","y",Q$11=$E1750,"y",Table1[[#This Row],[Asset Class]]="Local","")</f>
        <v/>
      </c>
      <c r="R1750" s="99" t="str" cm="1">
        <f t="array" ref="R1750">_xlfn.IFS(Table1[[#This Row],[Asset Class]]&lt;&gt;"Local","y",R$11=$E1750,"y",Table1[[#This Row],[Asset Class]]="Local","")</f>
        <v>y</v>
      </c>
      <c r="S1750" s="358" t="str" cm="1">
        <f t="array" ref="S1750">_xlfn.IFS(Table1[[#This Row],[Asset Class]]&lt;&gt;"Local","y",S$11=$E1750,"y",Table1[[#This Row],[Asset Class]]="Local","")</f>
        <v/>
      </c>
      <c r="U1750" s="109" t="str">
        <f>IF(Table1[[#This Row],[Asset Class]]&lt;&gt;"Local",0.25,IF(P1750="y",1,""))</f>
        <v/>
      </c>
      <c r="V1750" s="435" t="str">
        <f>IF(Table1[[#This Row],[Asset Class]]&lt;&gt;"Local",0.25,IF(Q1750="y",1,""))</f>
        <v/>
      </c>
      <c r="W1750" s="435">
        <f>IF(Table1[[#This Row],[Asset Class]]&lt;&gt;"Local",0.25,IF(R1750="y",1,""))</f>
        <v>1</v>
      </c>
      <c r="X1750" s="435" t="str">
        <f>IF(Table1[[#This Row],[Asset Class]]&lt;&gt;"Local",0.25,IF(S1750="y",1,""))</f>
        <v/>
      </c>
      <c r="Y1750" s="109">
        <f t="shared" si="163"/>
        <v>1</v>
      </c>
      <c r="AA1750" s="274" t="str">
        <f t="shared" si="164"/>
        <v/>
      </c>
      <c r="AB1750" s="275" t="str">
        <f t="shared" si="165"/>
        <v/>
      </c>
      <c r="AC1750" s="275">
        <f t="shared" si="166"/>
        <v>59362</v>
      </c>
      <c r="AD1750" s="275" t="str">
        <f t="shared" si="167"/>
        <v/>
      </c>
      <c r="AE1750" s="276">
        <f t="shared" si="168"/>
        <v>59362</v>
      </c>
    </row>
    <row r="1751" spans="2:31">
      <c r="B1751" s="227" t="s">
        <v>3016</v>
      </c>
      <c r="C1751" s="228" t="s">
        <v>3017</v>
      </c>
      <c r="D1751" s="228" t="s">
        <v>110</v>
      </c>
      <c r="E1751" s="228" t="s">
        <v>113</v>
      </c>
      <c r="F1751" s="258" t="s">
        <v>102</v>
      </c>
      <c r="G1751" s="374">
        <v>0.5</v>
      </c>
      <c r="H1751" s="377">
        <v>2463.1479411319374</v>
      </c>
      <c r="I1751" s="382">
        <v>77.371645491830151</v>
      </c>
      <c r="J1751" s="349">
        <f>Table1[[#This Row],[Embellishment Area (m2)]]*Table1[[#This Row],[Construction Unit Rate ($/m)]]*Table1[[#This Row],[Embellishment Area Factor]]</f>
        <v>95288.904647595788</v>
      </c>
      <c r="K1751" s="263">
        <v>0</v>
      </c>
      <c r="L1751" s="354">
        <v>51.919695325664051</v>
      </c>
      <c r="M1751" s="101">
        <f>Table1[[#This Row],[Size of land (m2)]]*Table1[[#This Row],[Land Unit Rate ($/m2)]]</f>
        <v>0</v>
      </c>
      <c r="N1751" s="261">
        <v>2021</v>
      </c>
      <c r="O1751" s="219">
        <f>ROUND(IF(Table1[[#This Row],[Valuation Year]]=2016,(Table1[[#This Row],[Total Construction Cost ($)]]+Table1[[#This Row],[Land Value]])*('General Input Sheet'!$G$38/'General Input Sheet'!$G$43),Table1[[#This Row],[Total Construction Cost ($)]]+Table1[[#This Row],[Land Value]]),0)</f>
        <v>95289</v>
      </c>
      <c r="P1751" s="139" t="str" cm="1">
        <f t="array" ref="P1751">_xlfn.IFS(Table1[[#This Row],[Asset Class]]&lt;&gt;"Local","y",P$11=$E1751,"y",Table1[[#This Row],[Asset Class]]="Local","")</f>
        <v/>
      </c>
      <c r="Q1751" s="99" t="str" cm="1">
        <f t="array" ref="Q1751">_xlfn.IFS(Table1[[#This Row],[Asset Class]]&lt;&gt;"Local","y",Q$11=$E1751,"y",Table1[[#This Row],[Asset Class]]="Local","")</f>
        <v/>
      </c>
      <c r="R1751" s="99" t="str" cm="1">
        <f t="array" ref="R1751">_xlfn.IFS(Table1[[#This Row],[Asset Class]]&lt;&gt;"Local","y",R$11=$E1751,"y",Table1[[#This Row],[Asset Class]]="Local","")</f>
        <v/>
      </c>
      <c r="S1751" s="358" t="str" cm="1">
        <f t="array" ref="S1751">_xlfn.IFS(Table1[[#This Row],[Asset Class]]&lt;&gt;"Local","y",S$11=$E1751,"y",Table1[[#This Row],[Asset Class]]="Local","")</f>
        <v>y</v>
      </c>
      <c r="U1751" s="109" t="str">
        <f>IF(Table1[[#This Row],[Asset Class]]&lt;&gt;"Local",0.25,IF(P1751="y",1,""))</f>
        <v/>
      </c>
      <c r="V1751" s="435" t="str">
        <f>IF(Table1[[#This Row],[Asset Class]]&lt;&gt;"Local",0.25,IF(Q1751="y",1,""))</f>
        <v/>
      </c>
      <c r="W1751" s="435" t="str">
        <f>IF(Table1[[#This Row],[Asset Class]]&lt;&gt;"Local",0.25,IF(R1751="y",1,""))</f>
        <v/>
      </c>
      <c r="X1751" s="435">
        <f>IF(Table1[[#This Row],[Asset Class]]&lt;&gt;"Local",0.25,IF(S1751="y",1,""))</f>
        <v>1</v>
      </c>
      <c r="Y1751" s="109">
        <f t="shared" si="163"/>
        <v>1</v>
      </c>
      <c r="AA1751" s="274" t="str">
        <f t="shared" si="164"/>
        <v/>
      </c>
      <c r="AB1751" s="275" t="str">
        <f t="shared" si="165"/>
        <v/>
      </c>
      <c r="AC1751" s="275" t="str">
        <f t="shared" si="166"/>
        <v/>
      </c>
      <c r="AD1751" s="275">
        <f t="shared" si="167"/>
        <v>95289</v>
      </c>
      <c r="AE1751" s="276">
        <f t="shared" si="168"/>
        <v>95289</v>
      </c>
    </row>
    <row r="1752" spans="2:31">
      <c r="B1752" s="227" t="s">
        <v>3018</v>
      </c>
      <c r="C1752" s="228" t="s">
        <v>3019</v>
      </c>
      <c r="D1752" s="228" t="s">
        <v>110</v>
      </c>
      <c r="E1752" s="228" t="s">
        <v>113</v>
      </c>
      <c r="F1752" s="258" t="s">
        <v>107</v>
      </c>
      <c r="G1752" s="374">
        <v>0.5</v>
      </c>
      <c r="H1752" s="377">
        <v>3009.8277134170371</v>
      </c>
      <c r="I1752" s="382">
        <v>77.371645491830151</v>
      </c>
      <c r="J1752" s="349">
        <f>Table1[[#This Row],[Embellishment Area (m2)]]*Table1[[#This Row],[Construction Unit Rate ($/m)]]*Table1[[#This Row],[Embellishment Area Factor]]</f>
        <v>116437.66141699438</v>
      </c>
      <c r="K1752" s="263">
        <v>0</v>
      </c>
      <c r="L1752" s="354">
        <v>51.919695325664051</v>
      </c>
      <c r="M1752" s="101">
        <f>Table1[[#This Row],[Size of land (m2)]]*Table1[[#This Row],[Land Unit Rate ($/m2)]]</f>
        <v>0</v>
      </c>
      <c r="N1752" s="261">
        <v>2021</v>
      </c>
      <c r="O1752" s="219">
        <f>ROUND(IF(Table1[[#This Row],[Valuation Year]]=2016,(Table1[[#This Row],[Total Construction Cost ($)]]+Table1[[#This Row],[Land Value]])*('General Input Sheet'!$G$38/'General Input Sheet'!$G$43),Table1[[#This Row],[Total Construction Cost ($)]]+Table1[[#This Row],[Land Value]]),0)</f>
        <v>116438</v>
      </c>
      <c r="P1752" s="139" t="str" cm="1">
        <f t="array" ref="P1752">_xlfn.IFS(Table1[[#This Row],[Asset Class]]&lt;&gt;"Local","y",P$11=$E1752,"y",Table1[[#This Row],[Asset Class]]="Local","")</f>
        <v/>
      </c>
      <c r="Q1752" s="99" t="str" cm="1">
        <f t="array" ref="Q1752">_xlfn.IFS(Table1[[#This Row],[Asset Class]]&lt;&gt;"Local","y",Q$11=$E1752,"y",Table1[[#This Row],[Asset Class]]="Local","")</f>
        <v/>
      </c>
      <c r="R1752" s="99" t="str" cm="1">
        <f t="array" ref="R1752">_xlfn.IFS(Table1[[#This Row],[Asset Class]]&lt;&gt;"Local","y",R$11=$E1752,"y",Table1[[#This Row],[Asset Class]]="Local","")</f>
        <v/>
      </c>
      <c r="S1752" s="358" t="str" cm="1">
        <f t="array" ref="S1752">_xlfn.IFS(Table1[[#This Row],[Asset Class]]&lt;&gt;"Local","y",S$11=$E1752,"y",Table1[[#This Row],[Asset Class]]="Local","")</f>
        <v>y</v>
      </c>
      <c r="U1752" s="109" t="str">
        <f>IF(Table1[[#This Row],[Asset Class]]&lt;&gt;"Local",0.25,IF(P1752="y",1,""))</f>
        <v/>
      </c>
      <c r="V1752" s="435" t="str">
        <f>IF(Table1[[#This Row],[Asset Class]]&lt;&gt;"Local",0.25,IF(Q1752="y",1,""))</f>
        <v/>
      </c>
      <c r="W1752" s="435" t="str">
        <f>IF(Table1[[#This Row],[Asset Class]]&lt;&gt;"Local",0.25,IF(R1752="y",1,""))</f>
        <v/>
      </c>
      <c r="X1752" s="435">
        <f>IF(Table1[[#This Row],[Asset Class]]&lt;&gt;"Local",0.25,IF(S1752="y",1,""))</f>
        <v>1</v>
      </c>
      <c r="Y1752" s="109">
        <f t="shared" si="163"/>
        <v>1</v>
      </c>
      <c r="AA1752" s="274" t="str">
        <f t="shared" si="164"/>
        <v/>
      </c>
      <c r="AB1752" s="275" t="str">
        <f t="shared" si="165"/>
        <v/>
      </c>
      <c r="AC1752" s="275" t="str">
        <f t="shared" si="166"/>
        <v/>
      </c>
      <c r="AD1752" s="275">
        <f t="shared" si="167"/>
        <v>116438</v>
      </c>
      <c r="AE1752" s="276">
        <f t="shared" si="168"/>
        <v>116438</v>
      </c>
    </row>
    <row r="1753" spans="2:31">
      <c r="B1753" s="227" t="s">
        <v>3018</v>
      </c>
      <c r="C1753" s="228" t="s">
        <v>3020</v>
      </c>
      <c r="D1753" s="228" t="s">
        <v>110</v>
      </c>
      <c r="E1753" s="228" t="s">
        <v>113</v>
      </c>
      <c r="F1753" s="258" t="s">
        <v>102</v>
      </c>
      <c r="G1753" s="374">
        <v>0.5</v>
      </c>
      <c r="H1753" s="377">
        <v>3961.5763065301267</v>
      </c>
      <c r="I1753" s="382">
        <v>77.371645491830151</v>
      </c>
      <c r="J1753" s="349">
        <f>Table1[[#This Row],[Embellishment Area (m2)]]*Table1[[#This Row],[Construction Unit Rate ($/m)]]*Table1[[#This Row],[Embellishment Area Factor]]</f>
        <v>153256.83878884141</v>
      </c>
      <c r="K1753" s="263">
        <v>0</v>
      </c>
      <c r="L1753" s="354">
        <v>51.919695325664051</v>
      </c>
      <c r="M1753" s="101">
        <f>Table1[[#This Row],[Size of land (m2)]]*Table1[[#This Row],[Land Unit Rate ($/m2)]]</f>
        <v>0</v>
      </c>
      <c r="N1753" s="261">
        <v>2021</v>
      </c>
      <c r="O1753" s="219">
        <f>ROUND(IF(Table1[[#This Row],[Valuation Year]]=2016,(Table1[[#This Row],[Total Construction Cost ($)]]+Table1[[#This Row],[Land Value]])*('General Input Sheet'!$G$38/'General Input Sheet'!$G$43),Table1[[#This Row],[Total Construction Cost ($)]]+Table1[[#This Row],[Land Value]]),0)</f>
        <v>153257</v>
      </c>
      <c r="P1753" s="139" t="str" cm="1">
        <f t="array" ref="P1753">_xlfn.IFS(Table1[[#This Row],[Asset Class]]&lt;&gt;"Local","y",P$11=$E1753,"y",Table1[[#This Row],[Asset Class]]="Local","")</f>
        <v/>
      </c>
      <c r="Q1753" s="99" t="str" cm="1">
        <f t="array" ref="Q1753">_xlfn.IFS(Table1[[#This Row],[Asset Class]]&lt;&gt;"Local","y",Q$11=$E1753,"y",Table1[[#This Row],[Asset Class]]="Local","")</f>
        <v/>
      </c>
      <c r="R1753" s="99" t="str" cm="1">
        <f t="array" ref="R1753">_xlfn.IFS(Table1[[#This Row],[Asset Class]]&lt;&gt;"Local","y",R$11=$E1753,"y",Table1[[#This Row],[Asset Class]]="Local","")</f>
        <v/>
      </c>
      <c r="S1753" s="358" t="str" cm="1">
        <f t="array" ref="S1753">_xlfn.IFS(Table1[[#This Row],[Asset Class]]&lt;&gt;"Local","y",S$11=$E1753,"y",Table1[[#This Row],[Asset Class]]="Local","")</f>
        <v>y</v>
      </c>
      <c r="U1753" s="109" t="str">
        <f>IF(Table1[[#This Row],[Asset Class]]&lt;&gt;"Local",0.25,IF(P1753="y",1,""))</f>
        <v/>
      </c>
      <c r="V1753" s="435" t="str">
        <f>IF(Table1[[#This Row],[Asset Class]]&lt;&gt;"Local",0.25,IF(Q1753="y",1,""))</f>
        <v/>
      </c>
      <c r="W1753" s="435" t="str">
        <f>IF(Table1[[#This Row],[Asset Class]]&lt;&gt;"Local",0.25,IF(R1753="y",1,""))</f>
        <v/>
      </c>
      <c r="X1753" s="435">
        <f>IF(Table1[[#This Row],[Asset Class]]&lt;&gt;"Local",0.25,IF(S1753="y",1,""))</f>
        <v>1</v>
      </c>
      <c r="Y1753" s="109">
        <f t="shared" si="163"/>
        <v>1</v>
      </c>
      <c r="AA1753" s="274" t="str">
        <f t="shared" si="164"/>
        <v/>
      </c>
      <c r="AB1753" s="275" t="str">
        <f t="shared" si="165"/>
        <v/>
      </c>
      <c r="AC1753" s="275" t="str">
        <f t="shared" si="166"/>
        <v/>
      </c>
      <c r="AD1753" s="275">
        <f t="shared" si="167"/>
        <v>153257</v>
      </c>
      <c r="AE1753" s="276">
        <f t="shared" si="168"/>
        <v>153257</v>
      </c>
    </row>
    <row r="1754" spans="2:31">
      <c r="B1754" s="227" t="s">
        <v>3021</v>
      </c>
      <c r="C1754" s="228" t="s">
        <v>3022</v>
      </c>
      <c r="D1754" s="228" t="s">
        <v>110</v>
      </c>
      <c r="E1754" s="228" t="s">
        <v>113</v>
      </c>
      <c r="F1754" s="258" t="s">
        <v>107</v>
      </c>
      <c r="G1754" s="374">
        <v>0.5</v>
      </c>
      <c r="H1754" s="377">
        <v>3293.9864583897061</v>
      </c>
      <c r="I1754" s="382">
        <v>77.371645491830151</v>
      </c>
      <c r="J1754" s="349">
        <f>Table1[[#This Row],[Embellishment Area (m2)]]*Table1[[#This Row],[Construction Unit Rate ($/m)]]*Table1[[#This Row],[Embellishment Area Factor]]</f>
        <v>127430.57625670874</v>
      </c>
      <c r="K1754" s="263">
        <v>6587.9729167794121</v>
      </c>
      <c r="L1754" s="354">
        <v>51.919695325664051</v>
      </c>
      <c r="M1754" s="101">
        <f>Table1[[#This Row],[Size of land (m2)]]*Table1[[#This Row],[Land Unit Rate ($/m2)]]</f>
        <v>342045.54665291338</v>
      </c>
      <c r="N1754" s="261">
        <v>2021</v>
      </c>
      <c r="O1754" s="219">
        <f>ROUND(IF(Table1[[#This Row],[Valuation Year]]=2016,(Table1[[#This Row],[Total Construction Cost ($)]]+Table1[[#This Row],[Land Value]])*('General Input Sheet'!$G$38/'General Input Sheet'!$G$43),Table1[[#This Row],[Total Construction Cost ($)]]+Table1[[#This Row],[Land Value]]),0)</f>
        <v>469476</v>
      </c>
      <c r="P1754" s="139" t="str" cm="1">
        <f t="array" ref="P1754">_xlfn.IFS(Table1[[#This Row],[Asset Class]]&lt;&gt;"Local","y",P$11=$E1754,"y",Table1[[#This Row],[Asset Class]]="Local","")</f>
        <v/>
      </c>
      <c r="Q1754" s="99" t="str" cm="1">
        <f t="array" ref="Q1754">_xlfn.IFS(Table1[[#This Row],[Asset Class]]&lt;&gt;"Local","y",Q$11=$E1754,"y",Table1[[#This Row],[Asset Class]]="Local","")</f>
        <v/>
      </c>
      <c r="R1754" s="99" t="str" cm="1">
        <f t="array" ref="R1754">_xlfn.IFS(Table1[[#This Row],[Asset Class]]&lt;&gt;"Local","y",R$11=$E1754,"y",Table1[[#This Row],[Asset Class]]="Local","")</f>
        <v/>
      </c>
      <c r="S1754" s="358" t="str" cm="1">
        <f t="array" ref="S1754">_xlfn.IFS(Table1[[#This Row],[Asset Class]]&lt;&gt;"Local","y",S$11=$E1754,"y",Table1[[#This Row],[Asset Class]]="Local","")</f>
        <v>y</v>
      </c>
      <c r="U1754" s="109" t="str">
        <f>IF(Table1[[#This Row],[Asset Class]]&lt;&gt;"Local",0.25,IF(P1754="y",1,""))</f>
        <v/>
      </c>
      <c r="V1754" s="435" t="str">
        <f>IF(Table1[[#This Row],[Asset Class]]&lt;&gt;"Local",0.25,IF(Q1754="y",1,""))</f>
        <v/>
      </c>
      <c r="W1754" s="435" t="str">
        <f>IF(Table1[[#This Row],[Asset Class]]&lt;&gt;"Local",0.25,IF(R1754="y",1,""))</f>
        <v/>
      </c>
      <c r="X1754" s="435">
        <f>IF(Table1[[#This Row],[Asset Class]]&lt;&gt;"Local",0.25,IF(S1754="y",1,""))</f>
        <v>1</v>
      </c>
      <c r="Y1754" s="109">
        <f t="shared" si="163"/>
        <v>1</v>
      </c>
      <c r="AA1754" s="274" t="str">
        <f t="shared" si="164"/>
        <v/>
      </c>
      <c r="AB1754" s="275" t="str">
        <f t="shared" si="165"/>
        <v/>
      </c>
      <c r="AC1754" s="275" t="str">
        <f t="shared" si="166"/>
        <v/>
      </c>
      <c r="AD1754" s="275">
        <f t="shared" si="167"/>
        <v>469476</v>
      </c>
      <c r="AE1754" s="276">
        <f t="shared" si="168"/>
        <v>469476</v>
      </c>
    </row>
    <row r="1755" spans="2:31">
      <c r="B1755" s="227" t="s">
        <v>3023</v>
      </c>
      <c r="C1755" s="228" t="s">
        <v>3024</v>
      </c>
      <c r="D1755" s="228" t="s">
        <v>110</v>
      </c>
      <c r="E1755" s="228" t="s">
        <v>106</v>
      </c>
      <c r="F1755" s="258" t="s">
        <v>102</v>
      </c>
      <c r="G1755" s="374">
        <v>0.5</v>
      </c>
      <c r="H1755" s="377">
        <v>529.24377059948199</v>
      </c>
      <c r="I1755" s="382">
        <v>111.62041035606889</v>
      </c>
      <c r="J1755" s="349">
        <f>Table1[[#This Row],[Embellishment Area (m2)]]*Table1[[#This Row],[Construction Unit Rate ($/m)]]*Table1[[#This Row],[Embellishment Area Factor]]</f>
        <v>29537.203426353684</v>
      </c>
      <c r="K1755" s="263">
        <v>0</v>
      </c>
      <c r="L1755" s="354">
        <v>66.125722619436161</v>
      </c>
      <c r="M1755" s="101">
        <f>Table1[[#This Row],[Size of land (m2)]]*Table1[[#This Row],[Land Unit Rate ($/m2)]]</f>
        <v>0</v>
      </c>
      <c r="N1755" s="261">
        <v>2021</v>
      </c>
      <c r="O1755" s="219">
        <f>ROUND(IF(Table1[[#This Row],[Valuation Year]]=2016,(Table1[[#This Row],[Total Construction Cost ($)]]+Table1[[#This Row],[Land Value]])*('General Input Sheet'!$G$38/'General Input Sheet'!$G$43),Table1[[#This Row],[Total Construction Cost ($)]]+Table1[[#This Row],[Land Value]]),0)</f>
        <v>29537</v>
      </c>
      <c r="P1755" s="139" t="str" cm="1">
        <f t="array" ref="P1755">_xlfn.IFS(Table1[[#This Row],[Asset Class]]&lt;&gt;"Local","y",P$11=$E1755,"y",Table1[[#This Row],[Asset Class]]="Local","")</f>
        <v>y</v>
      </c>
      <c r="Q1755" s="99" t="str" cm="1">
        <f t="array" ref="Q1755">_xlfn.IFS(Table1[[#This Row],[Asset Class]]&lt;&gt;"Local","y",Q$11=$E1755,"y",Table1[[#This Row],[Asset Class]]="Local","")</f>
        <v/>
      </c>
      <c r="R1755" s="99" t="str" cm="1">
        <f t="array" ref="R1755">_xlfn.IFS(Table1[[#This Row],[Asset Class]]&lt;&gt;"Local","y",R$11=$E1755,"y",Table1[[#This Row],[Asset Class]]="Local","")</f>
        <v/>
      </c>
      <c r="S1755" s="358" t="str" cm="1">
        <f t="array" ref="S1755">_xlfn.IFS(Table1[[#This Row],[Asset Class]]&lt;&gt;"Local","y",S$11=$E1755,"y",Table1[[#This Row],[Asset Class]]="Local","")</f>
        <v/>
      </c>
      <c r="U1755" s="109">
        <f>IF(Table1[[#This Row],[Asset Class]]&lt;&gt;"Local",0.25,IF(P1755="y",1,""))</f>
        <v>1</v>
      </c>
      <c r="V1755" s="435" t="str">
        <f>IF(Table1[[#This Row],[Asset Class]]&lt;&gt;"Local",0.25,IF(Q1755="y",1,""))</f>
        <v/>
      </c>
      <c r="W1755" s="435" t="str">
        <f>IF(Table1[[#This Row],[Asset Class]]&lt;&gt;"Local",0.25,IF(R1755="y",1,""))</f>
        <v/>
      </c>
      <c r="X1755" s="435" t="str">
        <f>IF(Table1[[#This Row],[Asset Class]]&lt;&gt;"Local",0.25,IF(S1755="y",1,""))</f>
        <v/>
      </c>
      <c r="Y1755" s="109">
        <f t="shared" si="163"/>
        <v>1</v>
      </c>
      <c r="AA1755" s="274">
        <f t="shared" si="164"/>
        <v>29537</v>
      </c>
      <c r="AB1755" s="275" t="str">
        <f t="shared" si="165"/>
        <v/>
      </c>
      <c r="AC1755" s="275" t="str">
        <f t="shared" si="166"/>
        <v/>
      </c>
      <c r="AD1755" s="275" t="str">
        <f t="shared" si="167"/>
        <v/>
      </c>
      <c r="AE1755" s="276">
        <f t="shared" si="168"/>
        <v>29537</v>
      </c>
    </row>
    <row r="1756" spans="2:31">
      <c r="B1756" s="227" t="s">
        <v>3025</v>
      </c>
      <c r="C1756" s="228" t="s">
        <v>3026</v>
      </c>
      <c r="D1756" s="228" t="s">
        <v>110</v>
      </c>
      <c r="E1756" s="228" t="s">
        <v>142</v>
      </c>
      <c r="F1756" s="258" t="s">
        <v>102</v>
      </c>
      <c r="G1756" s="374">
        <v>0.5</v>
      </c>
      <c r="H1756" s="377">
        <v>1873.8341283090645</v>
      </c>
      <c r="I1756" s="382">
        <v>115.6419902144599</v>
      </c>
      <c r="J1756" s="349">
        <f>Table1[[#This Row],[Embellishment Area (m2)]]*Table1[[#This Row],[Construction Unit Rate ($/m)]]*Table1[[#This Row],[Embellishment Area Factor]]</f>
        <v>108346.95396471891</v>
      </c>
      <c r="K1756" s="263">
        <v>0</v>
      </c>
      <c r="L1756" s="354">
        <v>85.331826959272703</v>
      </c>
      <c r="M1756" s="101">
        <f>Table1[[#This Row],[Size of land (m2)]]*Table1[[#This Row],[Land Unit Rate ($/m2)]]</f>
        <v>0</v>
      </c>
      <c r="N1756" s="261">
        <v>2021</v>
      </c>
      <c r="O1756" s="219">
        <f>ROUND(IF(Table1[[#This Row],[Valuation Year]]=2016,(Table1[[#This Row],[Total Construction Cost ($)]]+Table1[[#This Row],[Land Value]])*('General Input Sheet'!$G$38/'General Input Sheet'!$G$43),Table1[[#This Row],[Total Construction Cost ($)]]+Table1[[#This Row],[Land Value]]),0)</f>
        <v>108347</v>
      </c>
      <c r="P1756" s="139" t="str" cm="1">
        <f t="array" ref="P1756">_xlfn.IFS(Table1[[#This Row],[Asset Class]]&lt;&gt;"Local","y",P$11=$E1756,"y",Table1[[#This Row],[Asset Class]]="Local","")</f>
        <v/>
      </c>
      <c r="Q1756" s="99" t="str" cm="1">
        <f t="array" ref="Q1756">_xlfn.IFS(Table1[[#This Row],[Asset Class]]&lt;&gt;"Local","y",Q$11=$E1756,"y",Table1[[#This Row],[Asset Class]]="Local","")</f>
        <v>y</v>
      </c>
      <c r="R1756" s="99" t="str" cm="1">
        <f t="array" ref="R1756">_xlfn.IFS(Table1[[#This Row],[Asset Class]]&lt;&gt;"Local","y",R$11=$E1756,"y",Table1[[#This Row],[Asset Class]]="Local","")</f>
        <v/>
      </c>
      <c r="S1756" s="358" t="str" cm="1">
        <f t="array" ref="S1756">_xlfn.IFS(Table1[[#This Row],[Asset Class]]&lt;&gt;"Local","y",S$11=$E1756,"y",Table1[[#This Row],[Asset Class]]="Local","")</f>
        <v/>
      </c>
      <c r="U1756" s="109" t="str">
        <f>IF(Table1[[#This Row],[Asset Class]]&lt;&gt;"Local",0.25,IF(P1756="y",1,""))</f>
        <v/>
      </c>
      <c r="V1756" s="435">
        <f>IF(Table1[[#This Row],[Asset Class]]&lt;&gt;"Local",0.25,IF(Q1756="y",1,""))</f>
        <v>1</v>
      </c>
      <c r="W1756" s="435" t="str">
        <f>IF(Table1[[#This Row],[Asset Class]]&lt;&gt;"Local",0.25,IF(R1756="y",1,""))</f>
        <v/>
      </c>
      <c r="X1756" s="435" t="str">
        <f>IF(Table1[[#This Row],[Asset Class]]&lt;&gt;"Local",0.25,IF(S1756="y",1,""))</f>
        <v/>
      </c>
      <c r="Y1756" s="109">
        <f t="shared" si="163"/>
        <v>1</v>
      </c>
      <c r="AA1756" s="274" t="str">
        <f t="shared" si="164"/>
        <v/>
      </c>
      <c r="AB1756" s="275">
        <f t="shared" si="165"/>
        <v>108347</v>
      </c>
      <c r="AC1756" s="275" t="str">
        <f t="shared" si="166"/>
        <v/>
      </c>
      <c r="AD1756" s="275" t="str">
        <f t="shared" si="167"/>
        <v/>
      </c>
      <c r="AE1756" s="276">
        <f t="shared" si="168"/>
        <v>108347</v>
      </c>
    </row>
    <row r="1757" spans="2:31">
      <c r="B1757" s="227" t="s">
        <v>3027</v>
      </c>
      <c r="C1757" s="228" t="s">
        <v>3028</v>
      </c>
      <c r="D1757" s="228" t="s">
        <v>105</v>
      </c>
      <c r="E1757" s="228" t="s">
        <v>142</v>
      </c>
      <c r="F1757" s="258" t="s">
        <v>135</v>
      </c>
      <c r="G1757" s="374">
        <v>0.5</v>
      </c>
      <c r="H1757" s="377">
        <v>45603.145739148677</v>
      </c>
      <c r="I1757" s="382">
        <v>406.79298511948269</v>
      </c>
      <c r="J1757" s="349">
        <f>Table1[[#This Row],[Embellishment Area (m2)]]*Table1[[#This Row],[Construction Unit Rate ($/m)]]*Table1[[#This Row],[Embellishment Area Factor]]</f>
        <v>9275519.8930335548</v>
      </c>
      <c r="K1757" s="263">
        <v>91206.291478297353</v>
      </c>
      <c r="L1757" s="354">
        <v>77.249060510664719</v>
      </c>
      <c r="M1757" s="101">
        <f>Table1[[#This Row],[Size of land (m2)]]*Table1[[#This Row],[Land Unit Rate ($/m2)]]</f>
        <v>7045600.3293603165</v>
      </c>
      <c r="N1757" s="261">
        <v>2021</v>
      </c>
      <c r="O1757" s="219">
        <f>ROUND(IF(Table1[[#This Row],[Valuation Year]]=2016,(Table1[[#This Row],[Total Construction Cost ($)]]+Table1[[#This Row],[Land Value]])*('General Input Sheet'!$G$38/'General Input Sheet'!$G$43),Table1[[#This Row],[Total Construction Cost ($)]]+Table1[[#This Row],[Land Value]]),0)</f>
        <v>16321120</v>
      </c>
      <c r="P1757" s="139" t="str" cm="1">
        <f t="array" ref="P1757">_xlfn.IFS(Table1[[#This Row],[Asset Class]]&lt;&gt;"Local","y",P$11=$E1757,"y",Table1[[#This Row],[Asset Class]]="Local","")</f>
        <v>y</v>
      </c>
      <c r="Q1757" s="99" t="str" cm="1">
        <f t="array" ref="Q1757">_xlfn.IFS(Table1[[#This Row],[Asset Class]]&lt;&gt;"Local","y",Q$11=$E1757,"y",Table1[[#This Row],[Asset Class]]="Local","")</f>
        <v>y</v>
      </c>
      <c r="R1757" s="99" t="str" cm="1">
        <f t="array" ref="R1757">_xlfn.IFS(Table1[[#This Row],[Asset Class]]&lt;&gt;"Local","y",R$11=$E1757,"y",Table1[[#This Row],[Asset Class]]="Local","")</f>
        <v>y</v>
      </c>
      <c r="S1757" s="358" t="str" cm="1">
        <f t="array" ref="S1757">_xlfn.IFS(Table1[[#This Row],[Asset Class]]&lt;&gt;"Local","y",S$11=$E1757,"y",Table1[[#This Row],[Asset Class]]="Local","")</f>
        <v>y</v>
      </c>
      <c r="U1757" s="109">
        <f>IF(Table1[[#This Row],[Asset Class]]&lt;&gt;"Local",0.25,IF(P1757="y",1,""))</f>
        <v>0.25</v>
      </c>
      <c r="V1757" s="435">
        <f>IF(Table1[[#This Row],[Asset Class]]&lt;&gt;"Local",0.25,IF(Q1757="y",1,""))</f>
        <v>0.25</v>
      </c>
      <c r="W1757" s="435">
        <f>IF(Table1[[#This Row],[Asset Class]]&lt;&gt;"Local",0.25,IF(R1757="y",1,""))</f>
        <v>0.25</v>
      </c>
      <c r="X1757" s="435">
        <f>IF(Table1[[#This Row],[Asset Class]]&lt;&gt;"Local",0.25,IF(S1757="y",1,""))</f>
        <v>0.25</v>
      </c>
      <c r="Y1757" s="109">
        <f t="shared" si="163"/>
        <v>1</v>
      </c>
      <c r="AA1757" s="274">
        <f t="shared" si="164"/>
        <v>4080280</v>
      </c>
      <c r="AB1757" s="275">
        <f t="shared" si="165"/>
        <v>4080280</v>
      </c>
      <c r="AC1757" s="275">
        <f t="shared" si="166"/>
        <v>4080280</v>
      </c>
      <c r="AD1757" s="275">
        <f t="shared" si="167"/>
        <v>4080280</v>
      </c>
      <c r="AE1757" s="276">
        <f t="shared" si="168"/>
        <v>16321120</v>
      </c>
    </row>
    <row r="1758" spans="2:31">
      <c r="B1758" s="227" t="s">
        <v>3027</v>
      </c>
      <c r="C1758" s="228" t="s">
        <v>3029</v>
      </c>
      <c r="D1758" s="228" t="s">
        <v>105</v>
      </c>
      <c r="E1758" s="228" t="s">
        <v>142</v>
      </c>
      <c r="F1758" s="258" t="s">
        <v>107</v>
      </c>
      <c r="G1758" s="374">
        <v>0.5</v>
      </c>
      <c r="H1758" s="377">
        <v>8637.7009204208607</v>
      </c>
      <c r="I1758" s="382">
        <v>406.79298511948269</v>
      </c>
      <c r="J1758" s="349">
        <f>Table1[[#This Row],[Embellishment Area (m2)]]*Table1[[#This Row],[Construction Unit Rate ($/m)]]*Table1[[#This Row],[Embellishment Area Factor]]</f>
        <v>1756878.0709936526</v>
      </c>
      <c r="K1758" s="263">
        <v>17275.401840841721</v>
      </c>
      <c r="L1758" s="354">
        <v>77.249060510664719</v>
      </c>
      <c r="M1758" s="101">
        <f>Table1[[#This Row],[Size of land (m2)]]*Table1[[#This Row],[Land Unit Rate ($/m2)]]</f>
        <v>1334508.5621492309</v>
      </c>
      <c r="N1758" s="261">
        <v>2021</v>
      </c>
      <c r="O1758" s="219">
        <f>ROUND(IF(Table1[[#This Row],[Valuation Year]]=2016,(Table1[[#This Row],[Total Construction Cost ($)]]+Table1[[#This Row],[Land Value]])*('General Input Sheet'!$G$38/'General Input Sheet'!$G$43),Table1[[#This Row],[Total Construction Cost ($)]]+Table1[[#This Row],[Land Value]]),0)</f>
        <v>3091387</v>
      </c>
      <c r="P1758" s="139" t="str" cm="1">
        <f t="array" ref="P1758">_xlfn.IFS(Table1[[#This Row],[Asset Class]]&lt;&gt;"Local","y",P$11=$E1758,"y",Table1[[#This Row],[Asset Class]]="Local","")</f>
        <v>y</v>
      </c>
      <c r="Q1758" s="99" t="str" cm="1">
        <f t="array" ref="Q1758">_xlfn.IFS(Table1[[#This Row],[Asset Class]]&lt;&gt;"Local","y",Q$11=$E1758,"y",Table1[[#This Row],[Asset Class]]="Local","")</f>
        <v>y</v>
      </c>
      <c r="R1758" s="99" t="str" cm="1">
        <f t="array" ref="R1758">_xlfn.IFS(Table1[[#This Row],[Asset Class]]&lt;&gt;"Local","y",R$11=$E1758,"y",Table1[[#This Row],[Asset Class]]="Local","")</f>
        <v>y</v>
      </c>
      <c r="S1758" s="358" t="str" cm="1">
        <f t="array" ref="S1758">_xlfn.IFS(Table1[[#This Row],[Asset Class]]&lt;&gt;"Local","y",S$11=$E1758,"y",Table1[[#This Row],[Asset Class]]="Local","")</f>
        <v>y</v>
      </c>
      <c r="U1758" s="109">
        <f>IF(Table1[[#This Row],[Asset Class]]&lt;&gt;"Local",0.25,IF(P1758="y",1,""))</f>
        <v>0.25</v>
      </c>
      <c r="V1758" s="435">
        <f>IF(Table1[[#This Row],[Asset Class]]&lt;&gt;"Local",0.25,IF(Q1758="y",1,""))</f>
        <v>0.25</v>
      </c>
      <c r="W1758" s="435">
        <f>IF(Table1[[#This Row],[Asset Class]]&lt;&gt;"Local",0.25,IF(R1758="y",1,""))</f>
        <v>0.25</v>
      </c>
      <c r="X1758" s="435">
        <f>IF(Table1[[#This Row],[Asset Class]]&lt;&gt;"Local",0.25,IF(S1758="y",1,""))</f>
        <v>0.25</v>
      </c>
      <c r="Y1758" s="109">
        <f t="shared" si="163"/>
        <v>1</v>
      </c>
      <c r="AA1758" s="274">
        <f t="shared" si="164"/>
        <v>772846.75</v>
      </c>
      <c r="AB1758" s="275">
        <f t="shared" si="165"/>
        <v>772846.75</v>
      </c>
      <c r="AC1758" s="275">
        <f t="shared" si="166"/>
        <v>772846.75</v>
      </c>
      <c r="AD1758" s="275">
        <f t="shared" si="167"/>
        <v>772846.75</v>
      </c>
      <c r="AE1758" s="276">
        <f t="shared" si="168"/>
        <v>3091387</v>
      </c>
    </row>
    <row r="1759" spans="2:31">
      <c r="B1759" s="227" t="s">
        <v>3027</v>
      </c>
      <c r="C1759" s="228" t="s">
        <v>3030</v>
      </c>
      <c r="D1759" s="228" t="s">
        <v>105</v>
      </c>
      <c r="E1759" s="228" t="s">
        <v>142</v>
      </c>
      <c r="F1759" s="258" t="s">
        <v>107</v>
      </c>
      <c r="G1759" s="374">
        <v>0.5</v>
      </c>
      <c r="H1759" s="377">
        <v>5962.2122213826751</v>
      </c>
      <c r="I1759" s="382">
        <v>406.79298511948269</v>
      </c>
      <c r="J1759" s="349">
        <f>Table1[[#This Row],[Embellishment Area (m2)]]*Table1[[#This Row],[Construction Unit Rate ($/m)]]*Table1[[#This Row],[Embellishment Area Factor]]</f>
        <v>1212693.0537260603</v>
      </c>
      <c r="K1759" s="263">
        <v>11924.42444276535</v>
      </c>
      <c r="L1759" s="354">
        <v>77.249060510664719</v>
      </c>
      <c r="M1759" s="101">
        <f>Table1[[#This Row],[Size of land (m2)]]*Table1[[#This Row],[Land Unit Rate ($/m2)]]</f>
        <v>921150.58533402998</v>
      </c>
      <c r="N1759" s="261">
        <v>2021</v>
      </c>
      <c r="O1759" s="219">
        <f>ROUND(IF(Table1[[#This Row],[Valuation Year]]=2016,(Table1[[#This Row],[Total Construction Cost ($)]]+Table1[[#This Row],[Land Value]])*('General Input Sheet'!$G$38/'General Input Sheet'!$G$43),Table1[[#This Row],[Total Construction Cost ($)]]+Table1[[#This Row],[Land Value]]),0)</f>
        <v>2133844</v>
      </c>
      <c r="P1759" s="139" t="str" cm="1">
        <f t="array" ref="P1759">_xlfn.IFS(Table1[[#This Row],[Asset Class]]&lt;&gt;"Local","y",P$11=$E1759,"y",Table1[[#This Row],[Asset Class]]="Local","")</f>
        <v>y</v>
      </c>
      <c r="Q1759" s="99" t="str" cm="1">
        <f t="array" ref="Q1759">_xlfn.IFS(Table1[[#This Row],[Asset Class]]&lt;&gt;"Local","y",Q$11=$E1759,"y",Table1[[#This Row],[Asset Class]]="Local","")</f>
        <v>y</v>
      </c>
      <c r="R1759" s="99" t="str" cm="1">
        <f t="array" ref="R1759">_xlfn.IFS(Table1[[#This Row],[Asset Class]]&lt;&gt;"Local","y",R$11=$E1759,"y",Table1[[#This Row],[Asset Class]]="Local","")</f>
        <v>y</v>
      </c>
      <c r="S1759" s="358" t="str" cm="1">
        <f t="array" ref="S1759">_xlfn.IFS(Table1[[#This Row],[Asset Class]]&lt;&gt;"Local","y",S$11=$E1759,"y",Table1[[#This Row],[Asset Class]]="Local","")</f>
        <v>y</v>
      </c>
      <c r="U1759" s="109">
        <f>IF(Table1[[#This Row],[Asset Class]]&lt;&gt;"Local",0.25,IF(P1759="y",1,""))</f>
        <v>0.25</v>
      </c>
      <c r="V1759" s="435">
        <f>IF(Table1[[#This Row],[Asset Class]]&lt;&gt;"Local",0.25,IF(Q1759="y",1,""))</f>
        <v>0.25</v>
      </c>
      <c r="W1759" s="435">
        <f>IF(Table1[[#This Row],[Asset Class]]&lt;&gt;"Local",0.25,IF(R1759="y",1,""))</f>
        <v>0.25</v>
      </c>
      <c r="X1759" s="435">
        <f>IF(Table1[[#This Row],[Asset Class]]&lt;&gt;"Local",0.25,IF(S1759="y",1,""))</f>
        <v>0.25</v>
      </c>
      <c r="Y1759" s="109">
        <f t="shared" si="163"/>
        <v>1</v>
      </c>
      <c r="AA1759" s="274">
        <f t="shared" si="164"/>
        <v>533461</v>
      </c>
      <c r="AB1759" s="275">
        <f t="shared" si="165"/>
        <v>533461</v>
      </c>
      <c r="AC1759" s="275">
        <f t="shared" si="166"/>
        <v>533461</v>
      </c>
      <c r="AD1759" s="275">
        <f t="shared" si="167"/>
        <v>533461</v>
      </c>
      <c r="AE1759" s="276">
        <f t="shared" si="168"/>
        <v>2133844</v>
      </c>
    </row>
    <row r="1760" spans="2:31">
      <c r="B1760" s="227" t="s">
        <v>3031</v>
      </c>
      <c r="C1760" s="228" t="s">
        <v>3032</v>
      </c>
      <c r="D1760" s="228" t="s">
        <v>110</v>
      </c>
      <c r="E1760" s="228" t="s">
        <v>113</v>
      </c>
      <c r="F1760" s="258" t="s">
        <v>107</v>
      </c>
      <c r="G1760" s="374">
        <v>0.5</v>
      </c>
      <c r="H1760" s="377">
        <v>13975.077355559275</v>
      </c>
      <c r="I1760" s="382">
        <v>77.371645491830151</v>
      </c>
      <c r="J1760" s="349">
        <f>Table1[[#This Row],[Embellishment Area (m2)]]*Table1[[#This Row],[Construction Unit Rate ($/m)]]*Table1[[#This Row],[Embellishment Area Factor]]</f>
        <v>540637.36543761776</v>
      </c>
      <c r="K1760" s="263">
        <v>27950.15471111855</v>
      </c>
      <c r="L1760" s="354">
        <v>51.919695325664051</v>
      </c>
      <c r="M1760" s="101">
        <f>Table1[[#This Row],[Size of land (m2)]]*Table1[[#This Row],[Land Unit Rate ($/m2)]]</f>
        <v>1451163.5169064489</v>
      </c>
      <c r="N1760" s="261">
        <v>2021</v>
      </c>
      <c r="O1760" s="219">
        <f>ROUND(IF(Table1[[#This Row],[Valuation Year]]=2016,(Table1[[#This Row],[Total Construction Cost ($)]]+Table1[[#This Row],[Land Value]])*('General Input Sheet'!$G$38/'General Input Sheet'!$G$43),Table1[[#This Row],[Total Construction Cost ($)]]+Table1[[#This Row],[Land Value]]),0)</f>
        <v>1991801</v>
      </c>
      <c r="P1760" s="139" t="str" cm="1">
        <f t="array" ref="P1760">_xlfn.IFS(Table1[[#This Row],[Asset Class]]&lt;&gt;"Local","y",P$11=$E1760,"y",Table1[[#This Row],[Asset Class]]="Local","")</f>
        <v/>
      </c>
      <c r="Q1760" s="99" t="str" cm="1">
        <f t="array" ref="Q1760">_xlfn.IFS(Table1[[#This Row],[Asset Class]]&lt;&gt;"Local","y",Q$11=$E1760,"y",Table1[[#This Row],[Asset Class]]="Local","")</f>
        <v/>
      </c>
      <c r="R1760" s="99" t="str" cm="1">
        <f t="array" ref="R1760">_xlfn.IFS(Table1[[#This Row],[Asset Class]]&lt;&gt;"Local","y",R$11=$E1760,"y",Table1[[#This Row],[Asset Class]]="Local","")</f>
        <v/>
      </c>
      <c r="S1760" s="358" t="str" cm="1">
        <f t="array" ref="S1760">_xlfn.IFS(Table1[[#This Row],[Asset Class]]&lt;&gt;"Local","y",S$11=$E1760,"y",Table1[[#This Row],[Asset Class]]="Local","")</f>
        <v>y</v>
      </c>
      <c r="U1760" s="109" t="str">
        <f>IF(Table1[[#This Row],[Asset Class]]&lt;&gt;"Local",0.25,IF(P1760="y",1,""))</f>
        <v/>
      </c>
      <c r="V1760" s="435" t="str">
        <f>IF(Table1[[#This Row],[Asset Class]]&lt;&gt;"Local",0.25,IF(Q1760="y",1,""))</f>
        <v/>
      </c>
      <c r="W1760" s="435" t="str">
        <f>IF(Table1[[#This Row],[Asset Class]]&lt;&gt;"Local",0.25,IF(R1760="y",1,""))</f>
        <v/>
      </c>
      <c r="X1760" s="435">
        <f>IF(Table1[[#This Row],[Asset Class]]&lt;&gt;"Local",0.25,IF(S1760="y",1,""))</f>
        <v>1</v>
      </c>
      <c r="Y1760" s="109">
        <f t="shared" si="163"/>
        <v>1</v>
      </c>
      <c r="AA1760" s="274" t="str">
        <f t="shared" si="164"/>
        <v/>
      </c>
      <c r="AB1760" s="275" t="str">
        <f t="shared" si="165"/>
        <v/>
      </c>
      <c r="AC1760" s="275" t="str">
        <f t="shared" si="166"/>
        <v/>
      </c>
      <c r="AD1760" s="275">
        <f t="shared" si="167"/>
        <v>1991801</v>
      </c>
      <c r="AE1760" s="276">
        <f t="shared" si="168"/>
        <v>1991801</v>
      </c>
    </row>
    <row r="1761" spans="2:31">
      <c r="B1761" s="227" t="s">
        <v>3031</v>
      </c>
      <c r="C1761" s="228" t="s">
        <v>3033</v>
      </c>
      <c r="D1761" s="228" t="s">
        <v>110</v>
      </c>
      <c r="E1761" s="228" t="s">
        <v>113</v>
      </c>
      <c r="F1761" s="258" t="s">
        <v>107</v>
      </c>
      <c r="G1761" s="374">
        <v>0.5</v>
      </c>
      <c r="H1761" s="377">
        <v>3541.0743089159896</v>
      </c>
      <c r="I1761" s="382">
        <v>77.371645491830151</v>
      </c>
      <c r="J1761" s="349">
        <f>Table1[[#This Row],[Embellishment Area (m2)]]*Table1[[#This Row],[Construction Unit Rate ($/m)]]*Table1[[#This Row],[Embellishment Area Factor]]</f>
        <v>136989.3730448377</v>
      </c>
      <c r="K1761" s="263">
        <v>7082.1486178319792</v>
      </c>
      <c r="L1761" s="354">
        <v>51.919695325664051</v>
      </c>
      <c r="M1761" s="101">
        <f>Table1[[#This Row],[Size of land (m2)]]*Table1[[#This Row],[Land Unit Rate ($/m2)]]</f>
        <v>367702.99848890916</v>
      </c>
      <c r="N1761" s="261">
        <v>2021</v>
      </c>
      <c r="O1761" s="219">
        <f>ROUND(IF(Table1[[#This Row],[Valuation Year]]=2016,(Table1[[#This Row],[Total Construction Cost ($)]]+Table1[[#This Row],[Land Value]])*('General Input Sheet'!$G$38/'General Input Sheet'!$G$43),Table1[[#This Row],[Total Construction Cost ($)]]+Table1[[#This Row],[Land Value]]),0)</f>
        <v>504692</v>
      </c>
      <c r="P1761" s="139" t="str" cm="1">
        <f t="array" ref="P1761">_xlfn.IFS(Table1[[#This Row],[Asset Class]]&lt;&gt;"Local","y",P$11=$E1761,"y",Table1[[#This Row],[Asset Class]]="Local","")</f>
        <v/>
      </c>
      <c r="Q1761" s="99" t="str" cm="1">
        <f t="array" ref="Q1761">_xlfn.IFS(Table1[[#This Row],[Asset Class]]&lt;&gt;"Local","y",Q$11=$E1761,"y",Table1[[#This Row],[Asset Class]]="Local","")</f>
        <v/>
      </c>
      <c r="R1761" s="99" t="str" cm="1">
        <f t="array" ref="R1761">_xlfn.IFS(Table1[[#This Row],[Asset Class]]&lt;&gt;"Local","y",R$11=$E1761,"y",Table1[[#This Row],[Asset Class]]="Local","")</f>
        <v/>
      </c>
      <c r="S1761" s="358" t="str" cm="1">
        <f t="array" ref="S1761">_xlfn.IFS(Table1[[#This Row],[Asset Class]]&lt;&gt;"Local","y",S$11=$E1761,"y",Table1[[#This Row],[Asset Class]]="Local","")</f>
        <v>y</v>
      </c>
      <c r="U1761" s="109" t="str">
        <f>IF(Table1[[#This Row],[Asset Class]]&lt;&gt;"Local",0.25,IF(P1761="y",1,""))</f>
        <v/>
      </c>
      <c r="V1761" s="435" t="str">
        <f>IF(Table1[[#This Row],[Asset Class]]&lt;&gt;"Local",0.25,IF(Q1761="y",1,""))</f>
        <v/>
      </c>
      <c r="W1761" s="435" t="str">
        <f>IF(Table1[[#This Row],[Asset Class]]&lt;&gt;"Local",0.25,IF(R1761="y",1,""))</f>
        <v/>
      </c>
      <c r="X1761" s="435">
        <f>IF(Table1[[#This Row],[Asset Class]]&lt;&gt;"Local",0.25,IF(S1761="y",1,""))</f>
        <v>1</v>
      </c>
      <c r="Y1761" s="109">
        <f t="shared" si="163"/>
        <v>1</v>
      </c>
      <c r="AA1761" s="274" t="str">
        <f t="shared" si="164"/>
        <v/>
      </c>
      <c r="AB1761" s="275" t="str">
        <f t="shared" si="165"/>
        <v/>
      </c>
      <c r="AC1761" s="275" t="str">
        <f t="shared" si="166"/>
        <v/>
      </c>
      <c r="AD1761" s="275">
        <f t="shared" si="167"/>
        <v>504692</v>
      </c>
      <c r="AE1761" s="276">
        <f t="shared" si="168"/>
        <v>504692</v>
      </c>
    </row>
    <row r="1762" spans="2:31">
      <c r="B1762" s="227" t="s">
        <v>3034</v>
      </c>
      <c r="C1762" s="228" t="s">
        <v>3035</v>
      </c>
      <c r="D1762" s="228" t="s">
        <v>105</v>
      </c>
      <c r="E1762" s="228" t="s">
        <v>113</v>
      </c>
      <c r="F1762" s="258" t="s">
        <v>107</v>
      </c>
      <c r="G1762" s="374">
        <v>0.5</v>
      </c>
      <c r="H1762" s="377">
        <v>6827.8901305495501</v>
      </c>
      <c r="I1762" s="382">
        <v>566.28724924743767</v>
      </c>
      <c r="J1762" s="349">
        <f>Table1[[#This Row],[Embellishment Area (m2)]]*Table1[[#This Row],[Construction Unit Rate ($/m)]]*Table1[[#This Row],[Embellishment Area Factor]]</f>
        <v>1933273.5600963165</v>
      </c>
      <c r="K1762" s="263">
        <v>0</v>
      </c>
      <c r="L1762" s="354">
        <v>75.676903388107434</v>
      </c>
      <c r="M1762" s="101">
        <f>Table1[[#This Row],[Size of land (m2)]]*Table1[[#This Row],[Land Unit Rate ($/m2)]]</f>
        <v>0</v>
      </c>
      <c r="N1762" s="261">
        <v>2021</v>
      </c>
      <c r="O1762" s="219">
        <f>ROUND(IF(Table1[[#This Row],[Valuation Year]]=2016,(Table1[[#This Row],[Total Construction Cost ($)]]+Table1[[#This Row],[Land Value]])*('General Input Sheet'!$G$38/'General Input Sheet'!$G$43),Table1[[#This Row],[Total Construction Cost ($)]]+Table1[[#This Row],[Land Value]]),0)</f>
        <v>1933274</v>
      </c>
      <c r="P1762" s="139" t="str" cm="1">
        <f t="array" ref="P1762">_xlfn.IFS(Table1[[#This Row],[Asset Class]]&lt;&gt;"Local","y",P$11=$E1762,"y",Table1[[#This Row],[Asset Class]]="Local","")</f>
        <v>y</v>
      </c>
      <c r="Q1762" s="99" t="str" cm="1">
        <f t="array" ref="Q1762">_xlfn.IFS(Table1[[#This Row],[Asset Class]]&lt;&gt;"Local","y",Q$11=$E1762,"y",Table1[[#This Row],[Asset Class]]="Local","")</f>
        <v>y</v>
      </c>
      <c r="R1762" s="99" t="str" cm="1">
        <f t="array" ref="R1762">_xlfn.IFS(Table1[[#This Row],[Asset Class]]&lt;&gt;"Local","y",R$11=$E1762,"y",Table1[[#This Row],[Asset Class]]="Local","")</f>
        <v>y</v>
      </c>
      <c r="S1762" s="358" t="str" cm="1">
        <f t="array" ref="S1762">_xlfn.IFS(Table1[[#This Row],[Asset Class]]&lt;&gt;"Local","y",S$11=$E1762,"y",Table1[[#This Row],[Asset Class]]="Local","")</f>
        <v>y</v>
      </c>
      <c r="U1762" s="109">
        <f>IF(Table1[[#This Row],[Asset Class]]&lt;&gt;"Local",0.25,IF(P1762="y",1,""))</f>
        <v>0.25</v>
      </c>
      <c r="V1762" s="435">
        <f>IF(Table1[[#This Row],[Asset Class]]&lt;&gt;"Local",0.25,IF(Q1762="y",1,""))</f>
        <v>0.25</v>
      </c>
      <c r="W1762" s="435">
        <f>IF(Table1[[#This Row],[Asset Class]]&lt;&gt;"Local",0.25,IF(R1762="y",1,""))</f>
        <v>0.25</v>
      </c>
      <c r="X1762" s="435">
        <f>IF(Table1[[#This Row],[Asset Class]]&lt;&gt;"Local",0.25,IF(S1762="y",1,""))</f>
        <v>0.25</v>
      </c>
      <c r="Y1762" s="109">
        <f t="shared" si="163"/>
        <v>1</v>
      </c>
      <c r="AA1762" s="274">
        <f t="shared" si="164"/>
        <v>483318.5</v>
      </c>
      <c r="AB1762" s="275">
        <f t="shared" si="165"/>
        <v>483318.5</v>
      </c>
      <c r="AC1762" s="275">
        <f t="shared" si="166"/>
        <v>483318.5</v>
      </c>
      <c r="AD1762" s="275">
        <f t="shared" si="167"/>
        <v>483318.5</v>
      </c>
      <c r="AE1762" s="276">
        <f t="shared" si="168"/>
        <v>1933274</v>
      </c>
    </row>
    <row r="1763" spans="2:31">
      <c r="B1763" s="227" t="s">
        <v>3036</v>
      </c>
      <c r="C1763" s="228" t="s">
        <v>3037</v>
      </c>
      <c r="D1763" s="228" t="s">
        <v>105</v>
      </c>
      <c r="E1763" s="228" t="s">
        <v>113</v>
      </c>
      <c r="F1763" s="258" t="s">
        <v>107</v>
      </c>
      <c r="G1763" s="374">
        <v>0.5</v>
      </c>
      <c r="H1763" s="377">
        <v>17261.045658684394</v>
      </c>
      <c r="I1763" s="382">
        <v>566.28724924743767</v>
      </c>
      <c r="J1763" s="349">
        <f>Table1[[#This Row],[Embellishment Area (m2)]]*Table1[[#This Row],[Construction Unit Rate ($/m)]]*Table1[[#This Row],[Embellishment Area Factor]]</f>
        <v>4887355.0325954054</v>
      </c>
      <c r="K1763" s="263">
        <v>0</v>
      </c>
      <c r="L1763" s="354">
        <v>75.676903388107434</v>
      </c>
      <c r="M1763" s="101">
        <f>Table1[[#This Row],[Size of land (m2)]]*Table1[[#This Row],[Land Unit Rate ($/m2)]]</f>
        <v>0</v>
      </c>
      <c r="N1763" s="261">
        <v>2021</v>
      </c>
      <c r="O1763" s="219">
        <f>ROUND(IF(Table1[[#This Row],[Valuation Year]]=2016,(Table1[[#This Row],[Total Construction Cost ($)]]+Table1[[#This Row],[Land Value]])*('General Input Sheet'!$G$38/'General Input Sheet'!$G$43),Table1[[#This Row],[Total Construction Cost ($)]]+Table1[[#This Row],[Land Value]]),0)</f>
        <v>4887355</v>
      </c>
      <c r="P1763" s="139" t="str" cm="1">
        <f t="array" ref="P1763">_xlfn.IFS(Table1[[#This Row],[Asset Class]]&lt;&gt;"Local","y",P$11=$E1763,"y",Table1[[#This Row],[Asset Class]]="Local","")</f>
        <v>y</v>
      </c>
      <c r="Q1763" s="99" t="str" cm="1">
        <f t="array" ref="Q1763">_xlfn.IFS(Table1[[#This Row],[Asset Class]]&lt;&gt;"Local","y",Q$11=$E1763,"y",Table1[[#This Row],[Asset Class]]="Local","")</f>
        <v>y</v>
      </c>
      <c r="R1763" s="99" t="str" cm="1">
        <f t="array" ref="R1763">_xlfn.IFS(Table1[[#This Row],[Asset Class]]&lt;&gt;"Local","y",R$11=$E1763,"y",Table1[[#This Row],[Asset Class]]="Local","")</f>
        <v>y</v>
      </c>
      <c r="S1763" s="358" t="str" cm="1">
        <f t="array" ref="S1763">_xlfn.IFS(Table1[[#This Row],[Asset Class]]&lt;&gt;"Local","y",S$11=$E1763,"y",Table1[[#This Row],[Asset Class]]="Local","")</f>
        <v>y</v>
      </c>
      <c r="U1763" s="109">
        <f>IF(Table1[[#This Row],[Asset Class]]&lt;&gt;"Local",0.25,IF(P1763="y",1,""))</f>
        <v>0.25</v>
      </c>
      <c r="V1763" s="435">
        <f>IF(Table1[[#This Row],[Asset Class]]&lt;&gt;"Local",0.25,IF(Q1763="y",1,""))</f>
        <v>0.25</v>
      </c>
      <c r="W1763" s="435">
        <f>IF(Table1[[#This Row],[Asset Class]]&lt;&gt;"Local",0.25,IF(R1763="y",1,""))</f>
        <v>0.25</v>
      </c>
      <c r="X1763" s="435">
        <f>IF(Table1[[#This Row],[Asset Class]]&lt;&gt;"Local",0.25,IF(S1763="y",1,""))</f>
        <v>0.25</v>
      </c>
      <c r="Y1763" s="109">
        <f t="shared" si="163"/>
        <v>1</v>
      </c>
      <c r="AA1763" s="274">
        <f t="shared" si="164"/>
        <v>1221838.75</v>
      </c>
      <c r="AB1763" s="275">
        <f t="shared" si="165"/>
        <v>1221838.75</v>
      </c>
      <c r="AC1763" s="275">
        <f t="shared" si="166"/>
        <v>1221838.75</v>
      </c>
      <c r="AD1763" s="275">
        <f t="shared" si="167"/>
        <v>1221838.75</v>
      </c>
      <c r="AE1763" s="276">
        <f t="shared" si="168"/>
        <v>4887355</v>
      </c>
    </row>
    <row r="1764" spans="2:31">
      <c r="B1764" s="227" t="s">
        <v>3038</v>
      </c>
      <c r="C1764" s="228" t="s">
        <v>3039</v>
      </c>
      <c r="D1764" s="228" t="s">
        <v>110</v>
      </c>
      <c r="E1764" s="228" t="s">
        <v>113</v>
      </c>
      <c r="F1764" s="258" t="s">
        <v>107</v>
      </c>
      <c r="G1764" s="374">
        <v>0.5</v>
      </c>
      <c r="H1764" s="377">
        <v>1367.750577070695</v>
      </c>
      <c r="I1764" s="382">
        <v>77.371645491830151</v>
      </c>
      <c r="J1764" s="349">
        <f>Table1[[#This Row],[Embellishment Area (m2)]]*Table1[[#This Row],[Construction Unit Rate ($/m)]]*Table1[[#This Row],[Embellishment Area Factor]]</f>
        <v>52912.556385179967</v>
      </c>
      <c r="K1764" s="263">
        <v>0</v>
      </c>
      <c r="L1764" s="354">
        <v>51.919695325664051</v>
      </c>
      <c r="M1764" s="101">
        <f>Table1[[#This Row],[Size of land (m2)]]*Table1[[#This Row],[Land Unit Rate ($/m2)]]</f>
        <v>0</v>
      </c>
      <c r="N1764" s="261">
        <v>2021</v>
      </c>
      <c r="O1764" s="219">
        <f>ROUND(IF(Table1[[#This Row],[Valuation Year]]=2016,(Table1[[#This Row],[Total Construction Cost ($)]]+Table1[[#This Row],[Land Value]])*('General Input Sheet'!$G$38/'General Input Sheet'!$G$43),Table1[[#This Row],[Total Construction Cost ($)]]+Table1[[#This Row],[Land Value]]),0)</f>
        <v>52913</v>
      </c>
      <c r="P1764" s="139" t="str" cm="1">
        <f t="array" ref="P1764">_xlfn.IFS(Table1[[#This Row],[Asset Class]]&lt;&gt;"Local","y",P$11=$E1764,"y",Table1[[#This Row],[Asset Class]]="Local","")</f>
        <v/>
      </c>
      <c r="Q1764" s="99" t="str" cm="1">
        <f t="array" ref="Q1764">_xlfn.IFS(Table1[[#This Row],[Asset Class]]&lt;&gt;"Local","y",Q$11=$E1764,"y",Table1[[#This Row],[Asset Class]]="Local","")</f>
        <v/>
      </c>
      <c r="R1764" s="99" t="str" cm="1">
        <f t="array" ref="R1764">_xlfn.IFS(Table1[[#This Row],[Asset Class]]&lt;&gt;"Local","y",R$11=$E1764,"y",Table1[[#This Row],[Asset Class]]="Local","")</f>
        <v/>
      </c>
      <c r="S1764" s="358" t="str" cm="1">
        <f t="array" ref="S1764">_xlfn.IFS(Table1[[#This Row],[Asset Class]]&lt;&gt;"Local","y",S$11=$E1764,"y",Table1[[#This Row],[Asset Class]]="Local","")</f>
        <v>y</v>
      </c>
      <c r="U1764" s="109" t="str">
        <f>IF(Table1[[#This Row],[Asset Class]]&lt;&gt;"Local",0.25,IF(P1764="y",1,""))</f>
        <v/>
      </c>
      <c r="V1764" s="435" t="str">
        <f>IF(Table1[[#This Row],[Asset Class]]&lt;&gt;"Local",0.25,IF(Q1764="y",1,""))</f>
        <v/>
      </c>
      <c r="W1764" s="435" t="str">
        <f>IF(Table1[[#This Row],[Asset Class]]&lt;&gt;"Local",0.25,IF(R1764="y",1,""))</f>
        <v/>
      </c>
      <c r="X1764" s="435">
        <f>IF(Table1[[#This Row],[Asset Class]]&lt;&gt;"Local",0.25,IF(S1764="y",1,""))</f>
        <v>1</v>
      </c>
      <c r="Y1764" s="109">
        <f t="shared" si="163"/>
        <v>1</v>
      </c>
      <c r="AA1764" s="274" t="str">
        <f t="shared" si="164"/>
        <v/>
      </c>
      <c r="AB1764" s="275" t="str">
        <f t="shared" si="165"/>
        <v/>
      </c>
      <c r="AC1764" s="275" t="str">
        <f t="shared" si="166"/>
        <v/>
      </c>
      <c r="AD1764" s="275">
        <f t="shared" si="167"/>
        <v>52913</v>
      </c>
      <c r="AE1764" s="276">
        <f t="shared" si="168"/>
        <v>52913</v>
      </c>
    </row>
    <row r="1765" spans="2:31">
      <c r="B1765" s="227" t="s">
        <v>3040</v>
      </c>
      <c r="C1765" s="228" t="s">
        <v>3041</v>
      </c>
      <c r="D1765" s="228" t="s">
        <v>110</v>
      </c>
      <c r="E1765" s="228" t="s">
        <v>106</v>
      </c>
      <c r="F1765" s="258" t="s">
        <v>102</v>
      </c>
      <c r="G1765" s="374">
        <v>0.5</v>
      </c>
      <c r="H1765" s="377">
        <v>4214.1139181385497</v>
      </c>
      <c r="I1765" s="382">
        <v>111.62041035606889</v>
      </c>
      <c r="J1765" s="349">
        <f>Table1[[#This Row],[Embellishment Area (m2)]]*Table1[[#This Row],[Construction Unit Rate ($/m)]]*Table1[[#This Row],[Embellishment Area Factor]]</f>
        <v>235190.5624149231</v>
      </c>
      <c r="K1765" s="263">
        <v>8428.2278362770994</v>
      </c>
      <c r="L1765" s="354">
        <v>66.125722619436161</v>
      </c>
      <c r="M1765" s="101">
        <f>Table1[[#This Row],[Size of land (m2)]]*Table1[[#This Row],[Land Unit Rate ($/m2)]]</f>
        <v>557322.65607507003</v>
      </c>
      <c r="N1765" s="261">
        <v>2021</v>
      </c>
      <c r="O1765" s="219">
        <f>ROUND(IF(Table1[[#This Row],[Valuation Year]]=2016,(Table1[[#This Row],[Total Construction Cost ($)]]+Table1[[#This Row],[Land Value]])*('General Input Sheet'!$G$38/'General Input Sheet'!$G$43),Table1[[#This Row],[Total Construction Cost ($)]]+Table1[[#This Row],[Land Value]]),0)</f>
        <v>792513</v>
      </c>
      <c r="P1765" s="139" t="str" cm="1">
        <f t="array" ref="P1765">_xlfn.IFS(Table1[[#This Row],[Asset Class]]&lt;&gt;"Local","y",P$11=$E1765,"y",Table1[[#This Row],[Asset Class]]="Local","")</f>
        <v>y</v>
      </c>
      <c r="Q1765" s="99" t="str" cm="1">
        <f t="array" ref="Q1765">_xlfn.IFS(Table1[[#This Row],[Asset Class]]&lt;&gt;"Local","y",Q$11=$E1765,"y",Table1[[#This Row],[Asset Class]]="Local","")</f>
        <v/>
      </c>
      <c r="R1765" s="99" t="str" cm="1">
        <f t="array" ref="R1765">_xlfn.IFS(Table1[[#This Row],[Asset Class]]&lt;&gt;"Local","y",R$11=$E1765,"y",Table1[[#This Row],[Asset Class]]="Local","")</f>
        <v/>
      </c>
      <c r="S1765" s="358" t="str" cm="1">
        <f t="array" ref="S1765">_xlfn.IFS(Table1[[#This Row],[Asset Class]]&lt;&gt;"Local","y",S$11=$E1765,"y",Table1[[#This Row],[Asset Class]]="Local","")</f>
        <v/>
      </c>
      <c r="U1765" s="109">
        <f>IF(Table1[[#This Row],[Asset Class]]&lt;&gt;"Local",0.25,IF(P1765="y",1,""))</f>
        <v>1</v>
      </c>
      <c r="V1765" s="435" t="str">
        <f>IF(Table1[[#This Row],[Asset Class]]&lt;&gt;"Local",0.25,IF(Q1765="y",1,""))</f>
        <v/>
      </c>
      <c r="W1765" s="435" t="str">
        <f>IF(Table1[[#This Row],[Asset Class]]&lt;&gt;"Local",0.25,IF(R1765="y",1,""))</f>
        <v/>
      </c>
      <c r="X1765" s="435" t="str">
        <f>IF(Table1[[#This Row],[Asset Class]]&lt;&gt;"Local",0.25,IF(S1765="y",1,""))</f>
        <v/>
      </c>
      <c r="Y1765" s="109">
        <f t="shared" si="163"/>
        <v>1</v>
      </c>
      <c r="AA1765" s="274">
        <f t="shared" si="164"/>
        <v>792513</v>
      </c>
      <c r="AB1765" s="275" t="str">
        <f t="shared" si="165"/>
        <v/>
      </c>
      <c r="AC1765" s="275" t="str">
        <f t="shared" si="166"/>
        <v/>
      </c>
      <c r="AD1765" s="275" t="str">
        <f t="shared" si="167"/>
        <v/>
      </c>
      <c r="AE1765" s="276">
        <f t="shared" si="168"/>
        <v>792513</v>
      </c>
    </row>
    <row r="1766" spans="2:31">
      <c r="B1766" s="227" t="s">
        <v>3042</v>
      </c>
      <c r="C1766" s="228" t="s">
        <v>3043</v>
      </c>
      <c r="D1766" s="228" t="s">
        <v>110</v>
      </c>
      <c r="E1766" s="228" t="s">
        <v>113</v>
      </c>
      <c r="F1766" s="258" t="s">
        <v>102</v>
      </c>
      <c r="G1766" s="374">
        <v>0.5</v>
      </c>
      <c r="H1766" s="377">
        <v>2290.9311366394795</v>
      </c>
      <c r="I1766" s="382">
        <v>77.371645491830151</v>
      </c>
      <c r="J1766" s="349">
        <f>Table1[[#This Row],[Embellishment Area (m2)]]*Table1[[#This Row],[Construction Unit Rate ($/m)]]*Table1[[#This Row],[Embellishment Area Factor]]</f>
        <v>88626.555875132661</v>
      </c>
      <c r="K1766" s="263">
        <v>0</v>
      </c>
      <c r="L1766" s="354">
        <v>51.919695325664051</v>
      </c>
      <c r="M1766" s="101">
        <f>Table1[[#This Row],[Size of land (m2)]]*Table1[[#This Row],[Land Unit Rate ($/m2)]]</f>
        <v>0</v>
      </c>
      <c r="N1766" s="261">
        <v>2021</v>
      </c>
      <c r="O1766" s="219">
        <f>ROUND(IF(Table1[[#This Row],[Valuation Year]]=2016,(Table1[[#This Row],[Total Construction Cost ($)]]+Table1[[#This Row],[Land Value]])*('General Input Sheet'!$G$38/'General Input Sheet'!$G$43),Table1[[#This Row],[Total Construction Cost ($)]]+Table1[[#This Row],[Land Value]]),0)</f>
        <v>88627</v>
      </c>
      <c r="P1766" s="139" t="str" cm="1">
        <f t="array" ref="P1766">_xlfn.IFS(Table1[[#This Row],[Asset Class]]&lt;&gt;"Local","y",P$11=$E1766,"y",Table1[[#This Row],[Asset Class]]="Local","")</f>
        <v/>
      </c>
      <c r="Q1766" s="99" t="str" cm="1">
        <f t="array" ref="Q1766">_xlfn.IFS(Table1[[#This Row],[Asset Class]]&lt;&gt;"Local","y",Q$11=$E1766,"y",Table1[[#This Row],[Asset Class]]="Local","")</f>
        <v/>
      </c>
      <c r="R1766" s="99" t="str" cm="1">
        <f t="array" ref="R1766">_xlfn.IFS(Table1[[#This Row],[Asset Class]]&lt;&gt;"Local","y",R$11=$E1766,"y",Table1[[#This Row],[Asset Class]]="Local","")</f>
        <v/>
      </c>
      <c r="S1766" s="358" t="str" cm="1">
        <f t="array" ref="S1766">_xlfn.IFS(Table1[[#This Row],[Asset Class]]&lt;&gt;"Local","y",S$11=$E1766,"y",Table1[[#This Row],[Asset Class]]="Local","")</f>
        <v>y</v>
      </c>
      <c r="U1766" s="109" t="str">
        <f>IF(Table1[[#This Row],[Asset Class]]&lt;&gt;"Local",0.25,IF(P1766="y",1,""))</f>
        <v/>
      </c>
      <c r="V1766" s="435" t="str">
        <f>IF(Table1[[#This Row],[Asset Class]]&lt;&gt;"Local",0.25,IF(Q1766="y",1,""))</f>
        <v/>
      </c>
      <c r="W1766" s="435" t="str">
        <f>IF(Table1[[#This Row],[Asset Class]]&lt;&gt;"Local",0.25,IF(R1766="y",1,""))</f>
        <v/>
      </c>
      <c r="X1766" s="435">
        <f>IF(Table1[[#This Row],[Asset Class]]&lt;&gt;"Local",0.25,IF(S1766="y",1,""))</f>
        <v>1</v>
      </c>
      <c r="Y1766" s="109">
        <f t="shared" si="163"/>
        <v>1</v>
      </c>
      <c r="AA1766" s="274" t="str">
        <f t="shared" si="164"/>
        <v/>
      </c>
      <c r="AB1766" s="275" t="str">
        <f t="shared" si="165"/>
        <v/>
      </c>
      <c r="AC1766" s="275" t="str">
        <f t="shared" si="166"/>
        <v/>
      </c>
      <c r="AD1766" s="275">
        <f t="shared" si="167"/>
        <v>88627</v>
      </c>
      <c r="AE1766" s="276">
        <f t="shared" si="168"/>
        <v>88627</v>
      </c>
    </row>
    <row r="1767" spans="2:31">
      <c r="B1767" s="227" t="s">
        <v>3042</v>
      </c>
      <c r="C1767" s="228" t="s">
        <v>3044</v>
      </c>
      <c r="D1767" s="228" t="s">
        <v>110</v>
      </c>
      <c r="E1767" s="228" t="s">
        <v>113</v>
      </c>
      <c r="F1767" s="258" t="s">
        <v>107</v>
      </c>
      <c r="G1767" s="374">
        <v>0.5</v>
      </c>
      <c r="H1767" s="377">
        <v>10871.36156928761</v>
      </c>
      <c r="I1767" s="382">
        <v>77.371645491830151</v>
      </c>
      <c r="J1767" s="349">
        <f>Table1[[#This Row],[Embellishment Area (m2)]]*Table1[[#This Row],[Construction Unit Rate ($/m)]]*Table1[[#This Row],[Embellishment Area Factor]]</f>
        <v>420567.56667621364</v>
      </c>
      <c r="K1767" s="263">
        <v>0</v>
      </c>
      <c r="L1767" s="354">
        <v>51.919695325664051</v>
      </c>
      <c r="M1767" s="101">
        <f>Table1[[#This Row],[Size of land (m2)]]*Table1[[#This Row],[Land Unit Rate ($/m2)]]</f>
        <v>0</v>
      </c>
      <c r="N1767" s="261">
        <v>2021</v>
      </c>
      <c r="O1767" s="219">
        <f>ROUND(IF(Table1[[#This Row],[Valuation Year]]=2016,(Table1[[#This Row],[Total Construction Cost ($)]]+Table1[[#This Row],[Land Value]])*('General Input Sheet'!$G$38/'General Input Sheet'!$G$43),Table1[[#This Row],[Total Construction Cost ($)]]+Table1[[#This Row],[Land Value]]),0)</f>
        <v>420568</v>
      </c>
      <c r="P1767" s="139" t="str" cm="1">
        <f t="array" ref="P1767">_xlfn.IFS(Table1[[#This Row],[Asset Class]]&lt;&gt;"Local","y",P$11=$E1767,"y",Table1[[#This Row],[Asset Class]]="Local","")</f>
        <v/>
      </c>
      <c r="Q1767" s="99" t="str" cm="1">
        <f t="array" ref="Q1767">_xlfn.IFS(Table1[[#This Row],[Asset Class]]&lt;&gt;"Local","y",Q$11=$E1767,"y",Table1[[#This Row],[Asset Class]]="Local","")</f>
        <v/>
      </c>
      <c r="R1767" s="99" t="str" cm="1">
        <f t="array" ref="R1767">_xlfn.IFS(Table1[[#This Row],[Asset Class]]&lt;&gt;"Local","y",R$11=$E1767,"y",Table1[[#This Row],[Asset Class]]="Local","")</f>
        <v/>
      </c>
      <c r="S1767" s="358" t="str" cm="1">
        <f t="array" ref="S1767">_xlfn.IFS(Table1[[#This Row],[Asset Class]]&lt;&gt;"Local","y",S$11=$E1767,"y",Table1[[#This Row],[Asset Class]]="Local","")</f>
        <v>y</v>
      </c>
      <c r="U1767" s="109" t="str">
        <f>IF(Table1[[#This Row],[Asset Class]]&lt;&gt;"Local",0.25,IF(P1767="y",1,""))</f>
        <v/>
      </c>
      <c r="V1767" s="435" t="str">
        <f>IF(Table1[[#This Row],[Asset Class]]&lt;&gt;"Local",0.25,IF(Q1767="y",1,""))</f>
        <v/>
      </c>
      <c r="W1767" s="435" t="str">
        <f>IF(Table1[[#This Row],[Asset Class]]&lt;&gt;"Local",0.25,IF(R1767="y",1,""))</f>
        <v/>
      </c>
      <c r="X1767" s="435">
        <f>IF(Table1[[#This Row],[Asset Class]]&lt;&gt;"Local",0.25,IF(S1767="y",1,""))</f>
        <v>1</v>
      </c>
      <c r="Y1767" s="109">
        <f t="shared" si="163"/>
        <v>1</v>
      </c>
      <c r="AA1767" s="274" t="str">
        <f t="shared" si="164"/>
        <v/>
      </c>
      <c r="AB1767" s="275" t="str">
        <f t="shared" si="165"/>
        <v/>
      </c>
      <c r="AC1767" s="275" t="str">
        <f t="shared" si="166"/>
        <v/>
      </c>
      <c r="AD1767" s="275">
        <f t="shared" si="167"/>
        <v>420568</v>
      </c>
      <c r="AE1767" s="276">
        <f t="shared" si="168"/>
        <v>420568</v>
      </c>
    </row>
    <row r="1768" spans="2:31">
      <c r="B1768" s="227" t="s">
        <v>3045</v>
      </c>
      <c r="C1768" s="228" t="s">
        <v>3046</v>
      </c>
      <c r="D1768" s="228" t="s">
        <v>110</v>
      </c>
      <c r="E1768" s="228" t="s">
        <v>113</v>
      </c>
      <c r="F1768" s="258" t="s">
        <v>102</v>
      </c>
      <c r="G1768" s="374">
        <v>0.5</v>
      </c>
      <c r="H1768" s="377">
        <v>975.47639363049245</v>
      </c>
      <c r="I1768" s="382">
        <v>77.371645491830151</v>
      </c>
      <c r="J1768" s="349">
        <f>Table1[[#This Row],[Embellishment Area (m2)]]*Table1[[#This Row],[Construction Unit Rate ($/m)]]*Table1[[#This Row],[Embellishment Area Factor]]</f>
        <v>37737.106856813713</v>
      </c>
      <c r="K1768" s="263">
        <v>0</v>
      </c>
      <c r="L1768" s="354">
        <v>51.919695325664051</v>
      </c>
      <c r="M1768" s="101">
        <f>Table1[[#This Row],[Size of land (m2)]]*Table1[[#This Row],[Land Unit Rate ($/m2)]]</f>
        <v>0</v>
      </c>
      <c r="N1768" s="261">
        <v>2021</v>
      </c>
      <c r="O1768" s="219">
        <f>ROUND(IF(Table1[[#This Row],[Valuation Year]]=2016,(Table1[[#This Row],[Total Construction Cost ($)]]+Table1[[#This Row],[Land Value]])*('General Input Sheet'!$G$38/'General Input Sheet'!$G$43),Table1[[#This Row],[Total Construction Cost ($)]]+Table1[[#This Row],[Land Value]]),0)</f>
        <v>37737</v>
      </c>
      <c r="P1768" s="139" t="str" cm="1">
        <f t="array" ref="P1768">_xlfn.IFS(Table1[[#This Row],[Asset Class]]&lt;&gt;"Local","y",P$11=$E1768,"y",Table1[[#This Row],[Asset Class]]="Local","")</f>
        <v/>
      </c>
      <c r="Q1768" s="99" t="str" cm="1">
        <f t="array" ref="Q1768">_xlfn.IFS(Table1[[#This Row],[Asset Class]]&lt;&gt;"Local","y",Q$11=$E1768,"y",Table1[[#This Row],[Asset Class]]="Local","")</f>
        <v/>
      </c>
      <c r="R1768" s="99" t="str" cm="1">
        <f t="array" ref="R1768">_xlfn.IFS(Table1[[#This Row],[Asset Class]]&lt;&gt;"Local","y",R$11=$E1768,"y",Table1[[#This Row],[Asset Class]]="Local","")</f>
        <v/>
      </c>
      <c r="S1768" s="358" t="str" cm="1">
        <f t="array" ref="S1768">_xlfn.IFS(Table1[[#This Row],[Asset Class]]&lt;&gt;"Local","y",S$11=$E1768,"y",Table1[[#This Row],[Asset Class]]="Local","")</f>
        <v>y</v>
      </c>
      <c r="U1768" s="109" t="str">
        <f>IF(Table1[[#This Row],[Asset Class]]&lt;&gt;"Local",0.25,IF(P1768="y",1,""))</f>
        <v/>
      </c>
      <c r="V1768" s="435" t="str">
        <f>IF(Table1[[#This Row],[Asset Class]]&lt;&gt;"Local",0.25,IF(Q1768="y",1,""))</f>
        <v/>
      </c>
      <c r="W1768" s="435" t="str">
        <f>IF(Table1[[#This Row],[Asset Class]]&lt;&gt;"Local",0.25,IF(R1768="y",1,""))</f>
        <v/>
      </c>
      <c r="X1768" s="435">
        <f>IF(Table1[[#This Row],[Asset Class]]&lt;&gt;"Local",0.25,IF(S1768="y",1,""))</f>
        <v>1</v>
      </c>
      <c r="Y1768" s="109">
        <f t="shared" si="163"/>
        <v>1</v>
      </c>
      <c r="AA1768" s="274" t="str">
        <f t="shared" si="164"/>
        <v/>
      </c>
      <c r="AB1768" s="275" t="str">
        <f t="shared" si="165"/>
        <v/>
      </c>
      <c r="AC1768" s="275" t="str">
        <f t="shared" si="166"/>
        <v/>
      </c>
      <c r="AD1768" s="275">
        <f t="shared" si="167"/>
        <v>37737</v>
      </c>
      <c r="AE1768" s="276">
        <f t="shared" si="168"/>
        <v>37737</v>
      </c>
    </row>
    <row r="1769" spans="2:31">
      <c r="B1769" s="227" t="s">
        <v>3047</v>
      </c>
      <c r="C1769" s="228" t="s">
        <v>3048</v>
      </c>
      <c r="D1769" s="228" t="s">
        <v>110</v>
      </c>
      <c r="E1769" s="228" t="s">
        <v>101</v>
      </c>
      <c r="F1769" s="258" t="s">
        <v>102</v>
      </c>
      <c r="G1769" s="374">
        <v>0.5</v>
      </c>
      <c r="H1769" s="377">
        <v>4090.8192633381404</v>
      </c>
      <c r="I1769" s="382">
        <v>143.96305955739601</v>
      </c>
      <c r="J1769" s="349">
        <f>Table1[[#This Row],[Embellishment Area (m2)]]*Table1[[#This Row],[Construction Unit Rate ($/m)]]*Table1[[#This Row],[Embellishment Area Factor]]</f>
        <v>294463.4286232458</v>
      </c>
      <c r="K1769" s="263">
        <v>0</v>
      </c>
      <c r="L1769" s="354">
        <v>39.027494808321961</v>
      </c>
      <c r="M1769" s="101">
        <f>Table1[[#This Row],[Size of land (m2)]]*Table1[[#This Row],[Land Unit Rate ($/m2)]]</f>
        <v>0</v>
      </c>
      <c r="N1769" s="261">
        <v>2021</v>
      </c>
      <c r="O1769" s="219">
        <f>ROUND(IF(Table1[[#This Row],[Valuation Year]]=2016,(Table1[[#This Row],[Total Construction Cost ($)]]+Table1[[#This Row],[Land Value]])*('General Input Sheet'!$G$38/'General Input Sheet'!$G$43),Table1[[#This Row],[Total Construction Cost ($)]]+Table1[[#This Row],[Land Value]]),0)</f>
        <v>294463</v>
      </c>
      <c r="P1769" s="139" t="str" cm="1">
        <f t="array" ref="P1769">_xlfn.IFS(Table1[[#This Row],[Asset Class]]&lt;&gt;"Local","y",P$11=$E1769,"y",Table1[[#This Row],[Asset Class]]="Local","")</f>
        <v/>
      </c>
      <c r="Q1769" s="99" t="str" cm="1">
        <f t="array" ref="Q1769">_xlfn.IFS(Table1[[#This Row],[Asset Class]]&lt;&gt;"Local","y",Q$11=$E1769,"y",Table1[[#This Row],[Asset Class]]="Local","")</f>
        <v/>
      </c>
      <c r="R1769" s="99" t="str" cm="1">
        <f t="array" ref="R1769">_xlfn.IFS(Table1[[#This Row],[Asset Class]]&lt;&gt;"Local","y",R$11=$E1769,"y",Table1[[#This Row],[Asset Class]]="Local","")</f>
        <v>y</v>
      </c>
      <c r="S1769" s="358" t="str" cm="1">
        <f t="array" ref="S1769">_xlfn.IFS(Table1[[#This Row],[Asset Class]]&lt;&gt;"Local","y",S$11=$E1769,"y",Table1[[#This Row],[Asset Class]]="Local","")</f>
        <v/>
      </c>
      <c r="U1769" s="109" t="str">
        <f>IF(Table1[[#This Row],[Asset Class]]&lt;&gt;"Local",0.25,IF(P1769="y",1,""))</f>
        <v/>
      </c>
      <c r="V1769" s="435" t="str">
        <f>IF(Table1[[#This Row],[Asset Class]]&lt;&gt;"Local",0.25,IF(Q1769="y",1,""))</f>
        <v/>
      </c>
      <c r="W1769" s="435">
        <f>IF(Table1[[#This Row],[Asset Class]]&lt;&gt;"Local",0.25,IF(R1769="y",1,""))</f>
        <v>1</v>
      </c>
      <c r="X1769" s="435" t="str">
        <f>IF(Table1[[#This Row],[Asset Class]]&lt;&gt;"Local",0.25,IF(S1769="y",1,""))</f>
        <v/>
      </c>
      <c r="Y1769" s="109">
        <f t="shared" si="163"/>
        <v>1</v>
      </c>
      <c r="AA1769" s="274" t="str">
        <f t="shared" si="164"/>
        <v/>
      </c>
      <c r="AB1769" s="275" t="str">
        <f t="shared" si="165"/>
        <v/>
      </c>
      <c r="AC1769" s="275">
        <f t="shared" si="166"/>
        <v>294463</v>
      </c>
      <c r="AD1769" s="275" t="str">
        <f t="shared" si="167"/>
        <v/>
      </c>
      <c r="AE1769" s="276">
        <f t="shared" si="168"/>
        <v>294463</v>
      </c>
    </row>
    <row r="1770" spans="2:31">
      <c r="B1770" s="227" t="s">
        <v>3049</v>
      </c>
      <c r="C1770" s="228" t="s">
        <v>3050</v>
      </c>
      <c r="D1770" s="228" t="s">
        <v>110</v>
      </c>
      <c r="E1770" s="228" t="s">
        <v>101</v>
      </c>
      <c r="F1770" s="258" t="s">
        <v>102</v>
      </c>
      <c r="G1770" s="374">
        <v>0.5</v>
      </c>
      <c r="H1770" s="377">
        <v>700.10304552338903</v>
      </c>
      <c r="I1770" s="382">
        <v>143.96305955739601</v>
      </c>
      <c r="J1770" s="349">
        <f>Table1[[#This Row],[Embellishment Area (m2)]]*Table1[[#This Row],[Construction Unit Rate ($/m)]]*Table1[[#This Row],[Embellishment Area Factor]]</f>
        <v>50394.488219498991</v>
      </c>
      <c r="K1770" s="263">
        <v>1400.2060910467781</v>
      </c>
      <c r="L1770" s="354">
        <v>39.027494808321961</v>
      </c>
      <c r="M1770" s="101">
        <f>Table1[[#This Row],[Size of land (m2)]]*Table1[[#This Row],[Land Unit Rate ($/m2)]]</f>
        <v>54646.535948908917</v>
      </c>
      <c r="N1770" s="261">
        <v>2021</v>
      </c>
      <c r="O1770" s="219">
        <f>ROUND(IF(Table1[[#This Row],[Valuation Year]]=2016,(Table1[[#This Row],[Total Construction Cost ($)]]+Table1[[#This Row],[Land Value]])*('General Input Sheet'!$G$38/'General Input Sheet'!$G$43),Table1[[#This Row],[Total Construction Cost ($)]]+Table1[[#This Row],[Land Value]]),0)</f>
        <v>105041</v>
      </c>
      <c r="P1770" s="139" t="str" cm="1">
        <f t="array" ref="P1770">_xlfn.IFS(Table1[[#This Row],[Asset Class]]&lt;&gt;"Local","y",P$11=$E1770,"y",Table1[[#This Row],[Asset Class]]="Local","")</f>
        <v/>
      </c>
      <c r="Q1770" s="99" t="str" cm="1">
        <f t="array" ref="Q1770">_xlfn.IFS(Table1[[#This Row],[Asset Class]]&lt;&gt;"Local","y",Q$11=$E1770,"y",Table1[[#This Row],[Asset Class]]="Local","")</f>
        <v/>
      </c>
      <c r="R1770" s="99" t="str" cm="1">
        <f t="array" ref="R1770">_xlfn.IFS(Table1[[#This Row],[Asset Class]]&lt;&gt;"Local","y",R$11=$E1770,"y",Table1[[#This Row],[Asset Class]]="Local","")</f>
        <v>y</v>
      </c>
      <c r="S1770" s="358" t="str" cm="1">
        <f t="array" ref="S1770">_xlfn.IFS(Table1[[#This Row],[Asset Class]]&lt;&gt;"Local","y",S$11=$E1770,"y",Table1[[#This Row],[Asset Class]]="Local","")</f>
        <v/>
      </c>
      <c r="U1770" s="109" t="str">
        <f>IF(Table1[[#This Row],[Asset Class]]&lt;&gt;"Local",0.25,IF(P1770="y",1,""))</f>
        <v/>
      </c>
      <c r="V1770" s="435" t="str">
        <f>IF(Table1[[#This Row],[Asset Class]]&lt;&gt;"Local",0.25,IF(Q1770="y",1,""))</f>
        <v/>
      </c>
      <c r="W1770" s="435">
        <f>IF(Table1[[#This Row],[Asset Class]]&lt;&gt;"Local",0.25,IF(R1770="y",1,""))</f>
        <v>1</v>
      </c>
      <c r="X1770" s="435" t="str">
        <f>IF(Table1[[#This Row],[Asset Class]]&lt;&gt;"Local",0.25,IF(S1770="y",1,""))</f>
        <v/>
      </c>
      <c r="Y1770" s="109">
        <f t="shared" si="163"/>
        <v>1</v>
      </c>
      <c r="AA1770" s="274" t="str">
        <f t="shared" si="164"/>
        <v/>
      </c>
      <c r="AB1770" s="275" t="str">
        <f t="shared" si="165"/>
        <v/>
      </c>
      <c r="AC1770" s="275">
        <f t="shared" si="166"/>
        <v>105041</v>
      </c>
      <c r="AD1770" s="275" t="str">
        <f t="shared" si="167"/>
        <v/>
      </c>
      <c r="AE1770" s="276">
        <f t="shared" si="168"/>
        <v>105041</v>
      </c>
    </row>
    <row r="1771" spans="2:31">
      <c r="B1771" s="227" t="s">
        <v>3051</v>
      </c>
      <c r="C1771" s="228" t="s">
        <v>3052</v>
      </c>
      <c r="D1771" s="228" t="s">
        <v>110</v>
      </c>
      <c r="E1771" s="228" t="s">
        <v>106</v>
      </c>
      <c r="F1771" s="258" t="s">
        <v>102</v>
      </c>
      <c r="G1771" s="374">
        <v>0.5</v>
      </c>
      <c r="H1771" s="377">
        <v>696.53908067579448</v>
      </c>
      <c r="I1771" s="382">
        <v>111.62041035606889</v>
      </c>
      <c r="J1771" s="349">
        <f>Table1[[#This Row],[Embellishment Area (m2)]]*Table1[[#This Row],[Construction Unit Rate ($/m)]]*Table1[[#This Row],[Embellishment Area Factor]]</f>
        <v>38873.989007035576</v>
      </c>
      <c r="K1771" s="263">
        <v>0</v>
      </c>
      <c r="L1771" s="354">
        <v>66.125722619436161</v>
      </c>
      <c r="M1771" s="101">
        <f>Table1[[#This Row],[Size of land (m2)]]*Table1[[#This Row],[Land Unit Rate ($/m2)]]</f>
        <v>0</v>
      </c>
      <c r="N1771" s="261">
        <v>2021</v>
      </c>
      <c r="O1771" s="219">
        <f>ROUND(IF(Table1[[#This Row],[Valuation Year]]=2016,(Table1[[#This Row],[Total Construction Cost ($)]]+Table1[[#This Row],[Land Value]])*('General Input Sheet'!$G$38/'General Input Sheet'!$G$43),Table1[[#This Row],[Total Construction Cost ($)]]+Table1[[#This Row],[Land Value]]),0)</f>
        <v>38874</v>
      </c>
      <c r="P1771" s="139" t="str" cm="1">
        <f t="array" ref="P1771">_xlfn.IFS(Table1[[#This Row],[Asset Class]]&lt;&gt;"Local","y",P$11=$E1771,"y",Table1[[#This Row],[Asset Class]]="Local","")</f>
        <v>y</v>
      </c>
      <c r="Q1771" s="99" t="str" cm="1">
        <f t="array" ref="Q1771">_xlfn.IFS(Table1[[#This Row],[Asset Class]]&lt;&gt;"Local","y",Q$11=$E1771,"y",Table1[[#This Row],[Asset Class]]="Local","")</f>
        <v/>
      </c>
      <c r="R1771" s="99" t="str" cm="1">
        <f t="array" ref="R1771">_xlfn.IFS(Table1[[#This Row],[Asset Class]]&lt;&gt;"Local","y",R$11=$E1771,"y",Table1[[#This Row],[Asset Class]]="Local","")</f>
        <v/>
      </c>
      <c r="S1771" s="358" t="str" cm="1">
        <f t="array" ref="S1771">_xlfn.IFS(Table1[[#This Row],[Asset Class]]&lt;&gt;"Local","y",S$11=$E1771,"y",Table1[[#This Row],[Asset Class]]="Local","")</f>
        <v/>
      </c>
      <c r="U1771" s="109">
        <f>IF(Table1[[#This Row],[Asset Class]]&lt;&gt;"Local",0.25,IF(P1771="y",1,""))</f>
        <v>1</v>
      </c>
      <c r="V1771" s="435" t="str">
        <f>IF(Table1[[#This Row],[Asset Class]]&lt;&gt;"Local",0.25,IF(Q1771="y",1,""))</f>
        <v/>
      </c>
      <c r="W1771" s="435" t="str">
        <f>IF(Table1[[#This Row],[Asset Class]]&lt;&gt;"Local",0.25,IF(R1771="y",1,""))</f>
        <v/>
      </c>
      <c r="X1771" s="435" t="str">
        <f>IF(Table1[[#This Row],[Asset Class]]&lt;&gt;"Local",0.25,IF(S1771="y",1,""))</f>
        <v/>
      </c>
      <c r="Y1771" s="109">
        <f t="shared" si="163"/>
        <v>1</v>
      </c>
      <c r="AA1771" s="274">
        <f t="shared" si="164"/>
        <v>38874</v>
      </c>
      <c r="AB1771" s="275" t="str">
        <f t="shared" si="165"/>
        <v/>
      </c>
      <c r="AC1771" s="275" t="str">
        <f t="shared" si="166"/>
        <v/>
      </c>
      <c r="AD1771" s="275" t="str">
        <f t="shared" si="167"/>
        <v/>
      </c>
      <c r="AE1771" s="276">
        <f t="shared" si="168"/>
        <v>38874</v>
      </c>
    </row>
    <row r="1772" spans="2:31">
      <c r="B1772" s="227" t="s">
        <v>3053</v>
      </c>
      <c r="C1772" s="228" t="s">
        <v>3054</v>
      </c>
      <c r="D1772" s="228" t="s">
        <v>110</v>
      </c>
      <c r="E1772" s="228" t="s">
        <v>113</v>
      </c>
      <c r="F1772" s="258" t="s">
        <v>107</v>
      </c>
      <c r="G1772" s="374">
        <v>0.5</v>
      </c>
      <c r="H1772" s="377">
        <v>47859.876532101182</v>
      </c>
      <c r="I1772" s="382">
        <v>77.371645491830151</v>
      </c>
      <c r="J1772" s="349">
        <f>Table1[[#This Row],[Embellishment Area (m2)]]*Table1[[#This Row],[Construction Unit Rate ($/m)]]*Table1[[#This Row],[Embellishment Area Factor]]</f>
        <v>1851498.7001622471</v>
      </c>
      <c r="K1772" s="263">
        <v>95719.753064202363</v>
      </c>
      <c r="L1772" s="354">
        <v>51.919695325664051</v>
      </c>
      <c r="M1772" s="101">
        <f>Table1[[#This Row],[Size of land (m2)]]*Table1[[#This Row],[Land Unit Rate ($/m2)]]</f>
        <v>4969740.4157411847</v>
      </c>
      <c r="N1772" s="261">
        <v>2021</v>
      </c>
      <c r="O1772" s="219">
        <f>ROUND(IF(Table1[[#This Row],[Valuation Year]]=2016,(Table1[[#This Row],[Total Construction Cost ($)]]+Table1[[#This Row],[Land Value]])*('General Input Sheet'!$G$38/'General Input Sheet'!$G$43),Table1[[#This Row],[Total Construction Cost ($)]]+Table1[[#This Row],[Land Value]]),0)</f>
        <v>6821239</v>
      </c>
      <c r="P1772" s="139" t="str" cm="1">
        <f t="array" ref="P1772">_xlfn.IFS(Table1[[#This Row],[Asset Class]]&lt;&gt;"Local","y",P$11=$E1772,"y",Table1[[#This Row],[Asset Class]]="Local","")</f>
        <v/>
      </c>
      <c r="Q1772" s="99" t="str" cm="1">
        <f t="array" ref="Q1772">_xlfn.IFS(Table1[[#This Row],[Asset Class]]&lt;&gt;"Local","y",Q$11=$E1772,"y",Table1[[#This Row],[Asset Class]]="Local","")</f>
        <v/>
      </c>
      <c r="R1772" s="99" t="str" cm="1">
        <f t="array" ref="R1772">_xlfn.IFS(Table1[[#This Row],[Asset Class]]&lt;&gt;"Local","y",R$11=$E1772,"y",Table1[[#This Row],[Asset Class]]="Local","")</f>
        <v/>
      </c>
      <c r="S1772" s="358" t="str" cm="1">
        <f t="array" ref="S1772">_xlfn.IFS(Table1[[#This Row],[Asset Class]]&lt;&gt;"Local","y",S$11=$E1772,"y",Table1[[#This Row],[Asset Class]]="Local","")</f>
        <v>y</v>
      </c>
      <c r="U1772" s="109" t="str">
        <f>IF(Table1[[#This Row],[Asset Class]]&lt;&gt;"Local",0.25,IF(P1772="y",1,""))</f>
        <v/>
      </c>
      <c r="V1772" s="435" t="str">
        <f>IF(Table1[[#This Row],[Asset Class]]&lt;&gt;"Local",0.25,IF(Q1772="y",1,""))</f>
        <v/>
      </c>
      <c r="W1772" s="435" t="str">
        <f>IF(Table1[[#This Row],[Asset Class]]&lt;&gt;"Local",0.25,IF(R1772="y",1,""))</f>
        <v/>
      </c>
      <c r="X1772" s="435">
        <f>IF(Table1[[#This Row],[Asset Class]]&lt;&gt;"Local",0.25,IF(S1772="y",1,""))</f>
        <v>1</v>
      </c>
      <c r="Y1772" s="109">
        <f t="shared" si="163"/>
        <v>1</v>
      </c>
      <c r="AA1772" s="274" t="str">
        <f t="shared" si="164"/>
        <v/>
      </c>
      <c r="AB1772" s="275" t="str">
        <f t="shared" si="165"/>
        <v/>
      </c>
      <c r="AC1772" s="275" t="str">
        <f t="shared" si="166"/>
        <v/>
      </c>
      <c r="AD1772" s="275">
        <f t="shared" si="167"/>
        <v>6821239</v>
      </c>
      <c r="AE1772" s="276">
        <f t="shared" si="168"/>
        <v>6821239</v>
      </c>
    </row>
    <row r="1773" spans="2:31">
      <c r="B1773" s="227" t="s">
        <v>3055</v>
      </c>
      <c r="C1773" s="228" t="s">
        <v>3056</v>
      </c>
      <c r="D1773" s="228" t="s">
        <v>105</v>
      </c>
      <c r="E1773" s="228" t="s">
        <v>113</v>
      </c>
      <c r="F1773" s="258" t="s">
        <v>130</v>
      </c>
      <c r="G1773" s="374">
        <v>0.5</v>
      </c>
      <c r="H1773" s="377">
        <v>127906.33855120389</v>
      </c>
      <c r="I1773" s="382">
        <v>566.28724924743767</v>
      </c>
      <c r="J1773" s="349">
        <f>Table1[[#This Row],[Embellishment Area (m2)]]*Table1[[#This Row],[Construction Unit Rate ($/m)]]*Table1[[#This Row],[Embellishment Area Factor]]</f>
        <v>36215864.309736371</v>
      </c>
      <c r="K1773" s="263">
        <v>255812.67710240779</v>
      </c>
      <c r="L1773" s="354">
        <v>75.676903388107434</v>
      </c>
      <c r="M1773" s="101">
        <f>Table1[[#This Row],[Size of land (m2)]]*Table1[[#This Row],[Land Unit Rate ($/m2)]]</f>
        <v>19359111.250532039</v>
      </c>
      <c r="N1773" s="261">
        <v>2021</v>
      </c>
      <c r="O1773" s="219">
        <f>ROUND(IF(Table1[[#This Row],[Valuation Year]]=2016,(Table1[[#This Row],[Total Construction Cost ($)]]+Table1[[#This Row],[Land Value]])*('General Input Sheet'!$G$38/'General Input Sheet'!$G$43),Table1[[#This Row],[Total Construction Cost ($)]]+Table1[[#This Row],[Land Value]]),0)</f>
        <v>55574976</v>
      </c>
      <c r="P1773" s="139" t="str" cm="1">
        <f t="array" ref="P1773">_xlfn.IFS(Table1[[#This Row],[Asset Class]]&lt;&gt;"Local","y",P$11=$E1773,"y",Table1[[#This Row],[Asset Class]]="Local","")</f>
        <v>y</v>
      </c>
      <c r="Q1773" s="99" t="str" cm="1">
        <f t="array" ref="Q1773">_xlfn.IFS(Table1[[#This Row],[Asset Class]]&lt;&gt;"Local","y",Q$11=$E1773,"y",Table1[[#This Row],[Asset Class]]="Local","")</f>
        <v>y</v>
      </c>
      <c r="R1773" s="99" t="str" cm="1">
        <f t="array" ref="R1773">_xlfn.IFS(Table1[[#This Row],[Asset Class]]&lt;&gt;"Local","y",R$11=$E1773,"y",Table1[[#This Row],[Asset Class]]="Local","")</f>
        <v>y</v>
      </c>
      <c r="S1773" s="358" t="str" cm="1">
        <f t="array" ref="S1773">_xlfn.IFS(Table1[[#This Row],[Asset Class]]&lt;&gt;"Local","y",S$11=$E1773,"y",Table1[[#This Row],[Asset Class]]="Local","")</f>
        <v>y</v>
      </c>
      <c r="U1773" s="109">
        <f>IF(Table1[[#This Row],[Asset Class]]&lt;&gt;"Local",0.25,IF(P1773="y",1,""))</f>
        <v>0.25</v>
      </c>
      <c r="V1773" s="435">
        <f>IF(Table1[[#This Row],[Asset Class]]&lt;&gt;"Local",0.25,IF(Q1773="y",1,""))</f>
        <v>0.25</v>
      </c>
      <c r="W1773" s="435">
        <f>IF(Table1[[#This Row],[Asset Class]]&lt;&gt;"Local",0.25,IF(R1773="y",1,""))</f>
        <v>0.25</v>
      </c>
      <c r="X1773" s="435">
        <f>IF(Table1[[#This Row],[Asset Class]]&lt;&gt;"Local",0.25,IF(S1773="y",1,""))</f>
        <v>0.25</v>
      </c>
      <c r="Y1773" s="109">
        <f t="shared" si="163"/>
        <v>1</v>
      </c>
      <c r="AA1773" s="274">
        <f t="shared" si="164"/>
        <v>13893744</v>
      </c>
      <c r="AB1773" s="275">
        <f t="shared" si="165"/>
        <v>13893744</v>
      </c>
      <c r="AC1773" s="275">
        <f t="shared" si="166"/>
        <v>13893744</v>
      </c>
      <c r="AD1773" s="275">
        <f t="shared" si="167"/>
        <v>13893744</v>
      </c>
      <c r="AE1773" s="276">
        <f t="shared" si="168"/>
        <v>55574976</v>
      </c>
    </row>
    <row r="1774" spans="2:31">
      <c r="B1774" s="227" t="s">
        <v>3053</v>
      </c>
      <c r="C1774" s="228" t="s">
        <v>3057</v>
      </c>
      <c r="D1774" s="228" t="s">
        <v>110</v>
      </c>
      <c r="E1774" s="228" t="s">
        <v>113</v>
      </c>
      <c r="F1774" s="258" t="s">
        <v>102</v>
      </c>
      <c r="G1774" s="374">
        <v>0.5</v>
      </c>
      <c r="H1774" s="377">
        <v>4360.6027837404517</v>
      </c>
      <c r="I1774" s="382">
        <v>77.371645491830151</v>
      </c>
      <c r="J1774" s="349">
        <f>Table1[[#This Row],[Embellishment Area (m2)]]*Table1[[#This Row],[Construction Unit Rate ($/m)]]*Table1[[#This Row],[Embellishment Area Factor]]</f>
        <v>168693.50635712696</v>
      </c>
      <c r="K1774" s="263">
        <v>8721.2055674809035</v>
      </c>
      <c r="L1774" s="354">
        <v>51.919695325664051</v>
      </c>
      <c r="M1774" s="101">
        <f>Table1[[#This Row],[Size of land (m2)]]*Table1[[#This Row],[Land Unit Rate ($/m2)]]</f>
        <v>452802.33593609359</v>
      </c>
      <c r="N1774" s="261">
        <v>2021</v>
      </c>
      <c r="O1774" s="219">
        <f>ROUND(IF(Table1[[#This Row],[Valuation Year]]=2016,(Table1[[#This Row],[Total Construction Cost ($)]]+Table1[[#This Row],[Land Value]])*('General Input Sheet'!$G$38/'General Input Sheet'!$G$43),Table1[[#This Row],[Total Construction Cost ($)]]+Table1[[#This Row],[Land Value]]),0)</f>
        <v>621496</v>
      </c>
      <c r="P1774" s="139" t="str" cm="1">
        <f t="array" ref="P1774">_xlfn.IFS(Table1[[#This Row],[Asset Class]]&lt;&gt;"Local","y",P$11=$E1774,"y",Table1[[#This Row],[Asset Class]]="Local","")</f>
        <v/>
      </c>
      <c r="Q1774" s="99" t="str" cm="1">
        <f t="array" ref="Q1774">_xlfn.IFS(Table1[[#This Row],[Asset Class]]&lt;&gt;"Local","y",Q$11=$E1774,"y",Table1[[#This Row],[Asset Class]]="Local","")</f>
        <v/>
      </c>
      <c r="R1774" s="99" t="str" cm="1">
        <f t="array" ref="R1774">_xlfn.IFS(Table1[[#This Row],[Asset Class]]&lt;&gt;"Local","y",R$11=$E1774,"y",Table1[[#This Row],[Asset Class]]="Local","")</f>
        <v/>
      </c>
      <c r="S1774" s="358" t="str" cm="1">
        <f t="array" ref="S1774">_xlfn.IFS(Table1[[#This Row],[Asset Class]]&lt;&gt;"Local","y",S$11=$E1774,"y",Table1[[#This Row],[Asset Class]]="Local","")</f>
        <v>y</v>
      </c>
      <c r="U1774" s="109" t="str">
        <f>IF(Table1[[#This Row],[Asset Class]]&lt;&gt;"Local",0.25,IF(P1774="y",1,""))</f>
        <v/>
      </c>
      <c r="V1774" s="435" t="str">
        <f>IF(Table1[[#This Row],[Asset Class]]&lt;&gt;"Local",0.25,IF(Q1774="y",1,""))</f>
        <v/>
      </c>
      <c r="W1774" s="435" t="str">
        <f>IF(Table1[[#This Row],[Asset Class]]&lt;&gt;"Local",0.25,IF(R1774="y",1,""))</f>
        <v/>
      </c>
      <c r="X1774" s="435">
        <f>IF(Table1[[#This Row],[Asset Class]]&lt;&gt;"Local",0.25,IF(S1774="y",1,""))</f>
        <v>1</v>
      </c>
      <c r="Y1774" s="109">
        <f t="shared" si="163"/>
        <v>1</v>
      </c>
      <c r="AA1774" s="274" t="str">
        <f t="shared" si="164"/>
        <v/>
      </c>
      <c r="AB1774" s="275" t="str">
        <f t="shared" si="165"/>
        <v/>
      </c>
      <c r="AC1774" s="275" t="str">
        <f t="shared" si="166"/>
        <v/>
      </c>
      <c r="AD1774" s="275">
        <f t="shared" si="167"/>
        <v>621496</v>
      </c>
      <c r="AE1774" s="276">
        <f t="shared" si="168"/>
        <v>621496</v>
      </c>
    </row>
    <row r="1775" spans="2:31">
      <c r="B1775" s="227" t="s">
        <v>3058</v>
      </c>
      <c r="C1775" s="228" t="s">
        <v>3059</v>
      </c>
      <c r="D1775" s="228" t="s">
        <v>105</v>
      </c>
      <c r="E1775" s="228" t="s">
        <v>142</v>
      </c>
      <c r="F1775" s="258" t="s">
        <v>107</v>
      </c>
      <c r="G1775" s="374">
        <v>0.5</v>
      </c>
      <c r="H1775" s="377">
        <v>16523.066707595819</v>
      </c>
      <c r="I1775" s="382">
        <v>406.79298511948269</v>
      </c>
      <c r="J1775" s="349">
        <f>Table1[[#This Row],[Embellishment Area (m2)]]*Table1[[#This Row],[Construction Unit Rate ($/m)]]*Table1[[#This Row],[Embellishment Area Factor]]</f>
        <v>3360733.8146556229</v>
      </c>
      <c r="K1775" s="263">
        <v>0</v>
      </c>
      <c r="L1775" s="354">
        <v>77.249060510664719</v>
      </c>
      <c r="M1775" s="101">
        <f>Table1[[#This Row],[Size of land (m2)]]*Table1[[#This Row],[Land Unit Rate ($/m2)]]</f>
        <v>0</v>
      </c>
      <c r="N1775" s="261">
        <v>2021</v>
      </c>
      <c r="O1775" s="219">
        <f>ROUND(IF(Table1[[#This Row],[Valuation Year]]=2016,(Table1[[#This Row],[Total Construction Cost ($)]]+Table1[[#This Row],[Land Value]])*('General Input Sheet'!$G$38/'General Input Sheet'!$G$43),Table1[[#This Row],[Total Construction Cost ($)]]+Table1[[#This Row],[Land Value]]),0)</f>
        <v>3360734</v>
      </c>
      <c r="P1775" s="139" t="str" cm="1">
        <f t="array" ref="P1775">_xlfn.IFS(Table1[[#This Row],[Asset Class]]&lt;&gt;"Local","y",P$11=$E1775,"y",Table1[[#This Row],[Asset Class]]="Local","")</f>
        <v>y</v>
      </c>
      <c r="Q1775" s="99" t="str" cm="1">
        <f t="array" ref="Q1775">_xlfn.IFS(Table1[[#This Row],[Asset Class]]&lt;&gt;"Local","y",Q$11=$E1775,"y",Table1[[#This Row],[Asset Class]]="Local","")</f>
        <v>y</v>
      </c>
      <c r="R1775" s="99" t="str" cm="1">
        <f t="array" ref="R1775">_xlfn.IFS(Table1[[#This Row],[Asset Class]]&lt;&gt;"Local","y",R$11=$E1775,"y",Table1[[#This Row],[Asset Class]]="Local","")</f>
        <v>y</v>
      </c>
      <c r="S1775" s="358" t="str" cm="1">
        <f t="array" ref="S1775">_xlfn.IFS(Table1[[#This Row],[Asset Class]]&lt;&gt;"Local","y",S$11=$E1775,"y",Table1[[#This Row],[Asset Class]]="Local","")</f>
        <v>y</v>
      </c>
      <c r="U1775" s="109">
        <f>IF(Table1[[#This Row],[Asset Class]]&lt;&gt;"Local",0.25,IF(P1775="y",1,""))</f>
        <v>0.25</v>
      </c>
      <c r="V1775" s="435">
        <f>IF(Table1[[#This Row],[Asset Class]]&lt;&gt;"Local",0.25,IF(Q1775="y",1,""))</f>
        <v>0.25</v>
      </c>
      <c r="W1775" s="435">
        <f>IF(Table1[[#This Row],[Asset Class]]&lt;&gt;"Local",0.25,IF(R1775="y",1,""))</f>
        <v>0.25</v>
      </c>
      <c r="X1775" s="435">
        <f>IF(Table1[[#This Row],[Asset Class]]&lt;&gt;"Local",0.25,IF(S1775="y",1,""))</f>
        <v>0.25</v>
      </c>
      <c r="Y1775" s="109">
        <f t="shared" si="163"/>
        <v>1</v>
      </c>
      <c r="AA1775" s="274">
        <f t="shared" si="164"/>
        <v>840183.5</v>
      </c>
      <c r="AB1775" s="275">
        <f t="shared" si="165"/>
        <v>840183.5</v>
      </c>
      <c r="AC1775" s="275">
        <f t="shared" si="166"/>
        <v>840183.5</v>
      </c>
      <c r="AD1775" s="275">
        <f t="shared" si="167"/>
        <v>840183.5</v>
      </c>
      <c r="AE1775" s="276">
        <f t="shared" si="168"/>
        <v>3360734</v>
      </c>
    </row>
    <row r="1776" spans="2:31">
      <c r="B1776" s="227" t="s">
        <v>3060</v>
      </c>
      <c r="C1776" s="228" t="s">
        <v>3061</v>
      </c>
      <c r="D1776" s="228" t="s">
        <v>110</v>
      </c>
      <c r="E1776" s="228" t="s">
        <v>106</v>
      </c>
      <c r="F1776" s="258" t="s">
        <v>102</v>
      </c>
      <c r="G1776" s="374">
        <v>0.5</v>
      </c>
      <c r="H1776" s="377">
        <v>4936.9422437209469</v>
      </c>
      <c r="I1776" s="382">
        <v>111.62041035606889</v>
      </c>
      <c r="J1776" s="349">
        <f>Table1[[#This Row],[Embellishment Area (m2)]]*Table1[[#This Row],[Construction Unit Rate ($/m)]]*Table1[[#This Row],[Embellishment Area Factor]]</f>
        <v>275531.7595741718</v>
      </c>
      <c r="K1776" s="263">
        <v>0</v>
      </c>
      <c r="L1776" s="354">
        <v>66.125722619436161</v>
      </c>
      <c r="M1776" s="101">
        <f>Table1[[#This Row],[Size of land (m2)]]*Table1[[#This Row],[Land Unit Rate ($/m2)]]</f>
        <v>0</v>
      </c>
      <c r="N1776" s="261">
        <v>2021</v>
      </c>
      <c r="O1776" s="219">
        <f>ROUND(IF(Table1[[#This Row],[Valuation Year]]=2016,(Table1[[#This Row],[Total Construction Cost ($)]]+Table1[[#This Row],[Land Value]])*('General Input Sheet'!$G$38/'General Input Sheet'!$G$43),Table1[[#This Row],[Total Construction Cost ($)]]+Table1[[#This Row],[Land Value]]),0)</f>
        <v>275532</v>
      </c>
      <c r="P1776" s="139" t="str" cm="1">
        <f t="array" ref="P1776">_xlfn.IFS(Table1[[#This Row],[Asset Class]]&lt;&gt;"Local","y",P$11=$E1776,"y",Table1[[#This Row],[Asset Class]]="Local","")</f>
        <v>y</v>
      </c>
      <c r="Q1776" s="99" t="str" cm="1">
        <f t="array" ref="Q1776">_xlfn.IFS(Table1[[#This Row],[Asset Class]]&lt;&gt;"Local","y",Q$11=$E1776,"y",Table1[[#This Row],[Asset Class]]="Local","")</f>
        <v/>
      </c>
      <c r="R1776" s="99" t="str" cm="1">
        <f t="array" ref="R1776">_xlfn.IFS(Table1[[#This Row],[Asset Class]]&lt;&gt;"Local","y",R$11=$E1776,"y",Table1[[#This Row],[Asset Class]]="Local","")</f>
        <v/>
      </c>
      <c r="S1776" s="358" t="str" cm="1">
        <f t="array" ref="S1776">_xlfn.IFS(Table1[[#This Row],[Asset Class]]&lt;&gt;"Local","y",S$11=$E1776,"y",Table1[[#This Row],[Asset Class]]="Local","")</f>
        <v/>
      </c>
      <c r="U1776" s="109">
        <f>IF(Table1[[#This Row],[Asset Class]]&lt;&gt;"Local",0.25,IF(P1776="y",1,""))</f>
        <v>1</v>
      </c>
      <c r="V1776" s="435" t="str">
        <f>IF(Table1[[#This Row],[Asset Class]]&lt;&gt;"Local",0.25,IF(Q1776="y",1,""))</f>
        <v/>
      </c>
      <c r="W1776" s="435" t="str">
        <f>IF(Table1[[#This Row],[Asset Class]]&lt;&gt;"Local",0.25,IF(R1776="y",1,""))</f>
        <v/>
      </c>
      <c r="X1776" s="435" t="str">
        <f>IF(Table1[[#This Row],[Asset Class]]&lt;&gt;"Local",0.25,IF(S1776="y",1,""))</f>
        <v/>
      </c>
      <c r="Y1776" s="109">
        <f t="shared" si="163"/>
        <v>1</v>
      </c>
      <c r="AA1776" s="274">
        <f t="shared" si="164"/>
        <v>275532</v>
      </c>
      <c r="AB1776" s="275" t="str">
        <f t="shared" si="165"/>
        <v/>
      </c>
      <c r="AC1776" s="275" t="str">
        <f t="shared" si="166"/>
        <v/>
      </c>
      <c r="AD1776" s="275" t="str">
        <f t="shared" si="167"/>
        <v/>
      </c>
      <c r="AE1776" s="276">
        <f t="shared" si="168"/>
        <v>275532</v>
      </c>
    </row>
    <row r="1777" spans="2:31">
      <c r="B1777" s="227" t="s">
        <v>3062</v>
      </c>
      <c r="C1777" s="228" t="s">
        <v>3063</v>
      </c>
      <c r="D1777" s="228" t="s">
        <v>105</v>
      </c>
      <c r="E1777" s="228" t="s">
        <v>113</v>
      </c>
      <c r="F1777" s="258" t="s">
        <v>107</v>
      </c>
      <c r="G1777" s="374">
        <v>0.5</v>
      </c>
      <c r="H1777" s="377">
        <v>32550.621818837404</v>
      </c>
      <c r="I1777" s="382">
        <v>566.28724924743767</v>
      </c>
      <c r="J1777" s="349">
        <f>Table1[[#This Row],[Embellishment Area (m2)]]*Table1[[#This Row],[Construction Unit Rate ($/m)]]*Table1[[#This Row],[Embellishment Area Factor]]</f>
        <v>9216501.0455415305</v>
      </c>
      <c r="K1777" s="263">
        <v>0</v>
      </c>
      <c r="L1777" s="354">
        <v>75.676903388107434</v>
      </c>
      <c r="M1777" s="101">
        <f>Table1[[#This Row],[Size of land (m2)]]*Table1[[#This Row],[Land Unit Rate ($/m2)]]</f>
        <v>0</v>
      </c>
      <c r="N1777" s="261">
        <v>2021</v>
      </c>
      <c r="O1777" s="219">
        <f>ROUND(IF(Table1[[#This Row],[Valuation Year]]=2016,(Table1[[#This Row],[Total Construction Cost ($)]]+Table1[[#This Row],[Land Value]])*('General Input Sheet'!$G$38/'General Input Sheet'!$G$43),Table1[[#This Row],[Total Construction Cost ($)]]+Table1[[#This Row],[Land Value]]),0)</f>
        <v>9216501</v>
      </c>
      <c r="P1777" s="139" t="str" cm="1">
        <f t="array" ref="P1777">_xlfn.IFS(Table1[[#This Row],[Asset Class]]&lt;&gt;"Local","y",P$11=$E1777,"y",Table1[[#This Row],[Asset Class]]="Local","")</f>
        <v>y</v>
      </c>
      <c r="Q1777" s="99" t="str" cm="1">
        <f t="array" ref="Q1777">_xlfn.IFS(Table1[[#This Row],[Asset Class]]&lt;&gt;"Local","y",Q$11=$E1777,"y",Table1[[#This Row],[Asset Class]]="Local","")</f>
        <v>y</v>
      </c>
      <c r="R1777" s="99" t="str" cm="1">
        <f t="array" ref="R1777">_xlfn.IFS(Table1[[#This Row],[Asset Class]]&lt;&gt;"Local","y",R$11=$E1777,"y",Table1[[#This Row],[Asset Class]]="Local","")</f>
        <v>y</v>
      </c>
      <c r="S1777" s="358" t="str" cm="1">
        <f t="array" ref="S1777">_xlfn.IFS(Table1[[#This Row],[Asset Class]]&lt;&gt;"Local","y",S$11=$E1777,"y",Table1[[#This Row],[Asset Class]]="Local","")</f>
        <v>y</v>
      </c>
      <c r="U1777" s="109">
        <f>IF(Table1[[#This Row],[Asset Class]]&lt;&gt;"Local",0.25,IF(P1777="y",1,""))</f>
        <v>0.25</v>
      </c>
      <c r="V1777" s="435">
        <f>IF(Table1[[#This Row],[Asset Class]]&lt;&gt;"Local",0.25,IF(Q1777="y",1,""))</f>
        <v>0.25</v>
      </c>
      <c r="W1777" s="435">
        <f>IF(Table1[[#This Row],[Asset Class]]&lt;&gt;"Local",0.25,IF(R1777="y",1,""))</f>
        <v>0.25</v>
      </c>
      <c r="X1777" s="435">
        <f>IF(Table1[[#This Row],[Asset Class]]&lt;&gt;"Local",0.25,IF(S1777="y",1,""))</f>
        <v>0.25</v>
      </c>
      <c r="Y1777" s="109">
        <f t="shared" si="163"/>
        <v>1</v>
      </c>
      <c r="AA1777" s="274">
        <f t="shared" si="164"/>
        <v>2304125.25</v>
      </c>
      <c r="AB1777" s="275">
        <f t="shared" si="165"/>
        <v>2304125.25</v>
      </c>
      <c r="AC1777" s="275">
        <f t="shared" si="166"/>
        <v>2304125.25</v>
      </c>
      <c r="AD1777" s="275">
        <f t="shared" si="167"/>
        <v>2304125.25</v>
      </c>
      <c r="AE1777" s="276">
        <f t="shared" si="168"/>
        <v>9216501</v>
      </c>
    </row>
    <row r="1778" spans="2:31">
      <c r="B1778" s="227" t="s">
        <v>3064</v>
      </c>
      <c r="C1778" s="228" t="s">
        <v>3065</v>
      </c>
      <c r="D1778" s="228" t="s">
        <v>110</v>
      </c>
      <c r="E1778" s="228" t="s">
        <v>113</v>
      </c>
      <c r="F1778" s="258" t="s">
        <v>102</v>
      </c>
      <c r="G1778" s="374">
        <v>0.5</v>
      </c>
      <c r="H1778" s="377">
        <v>12830.472326038354</v>
      </c>
      <c r="I1778" s="382">
        <v>77.371645491830151</v>
      </c>
      <c r="J1778" s="349">
        <f>Table1[[#This Row],[Embellishment Area (m2)]]*Table1[[#This Row],[Construction Unit Rate ($/m)]]*Table1[[#This Row],[Embellishment Area Factor]]</f>
        <v>496357.37815148849</v>
      </c>
      <c r="K1778" s="263">
        <v>0</v>
      </c>
      <c r="L1778" s="354">
        <v>51.919695325664051</v>
      </c>
      <c r="M1778" s="101">
        <f>Table1[[#This Row],[Size of land (m2)]]*Table1[[#This Row],[Land Unit Rate ($/m2)]]</f>
        <v>0</v>
      </c>
      <c r="N1778" s="261">
        <v>2021</v>
      </c>
      <c r="O1778" s="219">
        <f>ROUND(IF(Table1[[#This Row],[Valuation Year]]=2016,(Table1[[#This Row],[Total Construction Cost ($)]]+Table1[[#This Row],[Land Value]])*('General Input Sheet'!$G$38/'General Input Sheet'!$G$43),Table1[[#This Row],[Total Construction Cost ($)]]+Table1[[#This Row],[Land Value]]),0)</f>
        <v>496357</v>
      </c>
      <c r="P1778" s="139" t="str" cm="1">
        <f t="array" ref="P1778">_xlfn.IFS(Table1[[#This Row],[Asset Class]]&lt;&gt;"Local","y",P$11=$E1778,"y",Table1[[#This Row],[Asset Class]]="Local","")</f>
        <v/>
      </c>
      <c r="Q1778" s="99" t="str" cm="1">
        <f t="array" ref="Q1778">_xlfn.IFS(Table1[[#This Row],[Asset Class]]&lt;&gt;"Local","y",Q$11=$E1778,"y",Table1[[#This Row],[Asset Class]]="Local","")</f>
        <v/>
      </c>
      <c r="R1778" s="99" t="str" cm="1">
        <f t="array" ref="R1778">_xlfn.IFS(Table1[[#This Row],[Asset Class]]&lt;&gt;"Local","y",R$11=$E1778,"y",Table1[[#This Row],[Asset Class]]="Local","")</f>
        <v/>
      </c>
      <c r="S1778" s="358" t="str" cm="1">
        <f t="array" ref="S1778">_xlfn.IFS(Table1[[#This Row],[Asset Class]]&lt;&gt;"Local","y",S$11=$E1778,"y",Table1[[#This Row],[Asset Class]]="Local","")</f>
        <v>y</v>
      </c>
      <c r="U1778" s="109" t="str">
        <f>IF(Table1[[#This Row],[Asset Class]]&lt;&gt;"Local",0.25,IF(P1778="y",1,""))</f>
        <v/>
      </c>
      <c r="V1778" s="435" t="str">
        <f>IF(Table1[[#This Row],[Asset Class]]&lt;&gt;"Local",0.25,IF(Q1778="y",1,""))</f>
        <v/>
      </c>
      <c r="W1778" s="435" t="str">
        <f>IF(Table1[[#This Row],[Asset Class]]&lt;&gt;"Local",0.25,IF(R1778="y",1,""))</f>
        <v/>
      </c>
      <c r="X1778" s="435">
        <f>IF(Table1[[#This Row],[Asset Class]]&lt;&gt;"Local",0.25,IF(S1778="y",1,""))</f>
        <v>1</v>
      </c>
      <c r="Y1778" s="109">
        <f t="shared" si="163"/>
        <v>1</v>
      </c>
      <c r="AA1778" s="274" t="str">
        <f t="shared" si="164"/>
        <v/>
      </c>
      <c r="AB1778" s="275" t="str">
        <f t="shared" si="165"/>
        <v/>
      </c>
      <c r="AC1778" s="275" t="str">
        <f t="shared" si="166"/>
        <v/>
      </c>
      <c r="AD1778" s="275">
        <f t="shared" si="167"/>
        <v>496357</v>
      </c>
      <c r="AE1778" s="276">
        <f t="shared" si="168"/>
        <v>496357</v>
      </c>
    </row>
    <row r="1779" spans="2:31">
      <c r="B1779" s="227" t="s">
        <v>3066</v>
      </c>
      <c r="C1779" s="228" t="s">
        <v>3067</v>
      </c>
      <c r="D1779" s="228" t="s">
        <v>110</v>
      </c>
      <c r="E1779" s="228" t="s">
        <v>113</v>
      </c>
      <c r="F1779" s="258" t="s">
        <v>102</v>
      </c>
      <c r="G1779" s="374">
        <v>0.5</v>
      </c>
      <c r="H1779" s="377">
        <v>664.54636395974205</v>
      </c>
      <c r="I1779" s="382">
        <v>77.371645491830151</v>
      </c>
      <c r="J1779" s="349">
        <f>Table1[[#This Row],[Embellishment Area (m2)]]*Table1[[#This Row],[Construction Unit Rate ($/m)]]*Table1[[#This Row],[Embellishment Area Factor]]</f>
        <v>25708.522842588947</v>
      </c>
      <c r="K1779" s="263">
        <v>0</v>
      </c>
      <c r="L1779" s="354">
        <v>51.919695325664051</v>
      </c>
      <c r="M1779" s="101">
        <f>Table1[[#This Row],[Size of land (m2)]]*Table1[[#This Row],[Land Unit Rate ($/m2)]]</f>
        <v>0</v>
      </c>
      <c r="N1779" s="261">
        <v>2021</v>
      </c>
      <c r="O1779" s="219">
        <f>ROUND(IF(Table1[[#This Row],[Valuation Year]]=2016,(Table1[[#This Row],[Total Construction Cost ($)]]+Table1[[#This Row],[Land Value]])*('General Input Sheet'!$G$38/'General Input Sheet'!$G$43),Table1[[#This Row],[Total Construction Cost ($)]]+Table1[[#This Row],[Land Value]]),0)</f>
        <v>25709</v>
      </c>
      <c r="P1779" s="139" t="str" cm="1">
        <f t="array" ref="P1779">_xlfn.IFS(Table1[[#This Row],[Asset Class]]&lt;&gt;"Local","y",P$11=$E1779,"y",Table1[[#This Row],[Asset Class]]="Local","")</f>
        <v/>
      </c>
      <c r="Q1779" s="99" t="str" cm="1">
        <f t="array" ref="Q1779">_xlfn.IFS(Table1[[#This Row],[Asset Class]]&lt;&gt;"Local","y",Q$11=$E1779,"y",Table1[[#This Row],[Asset Class]]="Local","")</f>
        <v/>
      </c>
      <c r="R1779" s="99" t="str" cm="1">
        <f t="array" ref="R1779">_xlfn.IFS(Table1[[#This Row],[Asset Class]]&lt;&gt;"Local","y",R$11=$E1779,"y",Table1[[#This Row],[Asset Class]]="Local","")</f>
        <v/>
      </c>
      <c r="S1779" s="358" t="str" cm="1">
        <f t="array" ref="S1779">_xlfn.IFS(Table1[[#This Row],[Asset Class]]&lt;&gt;"Local","y",S$11=$E1779,"y",Table1[[#This Row],[Asset Class]]="Local","")</f>
        <v>y</v>
      </c>
      <c r="U1779" s="109" t="str">
        <f>IF(Table1[[#This Row],[Asset Class]]&lt;&gt;"Local",0.25,IF(P1779="y",1,""))</f>
        <v/>
      </c>
      <c r="V1779" s="435" t="str">
        <f>IF(Table1[[#This Row],[Asset Class]]&lt;&gt;"Local",0.25,IF(Q1779="y",1,""))</f>
        <v/>
      </c>
      <c r="W1779" s="435" t="str">
        <f>IF(Table1[[#This Row],[Asset Class]]&lt;&gt;"Local",0.25,IF(R1779="y",1,""))</f>
        <v/>
      </c>
      <c r="X1779" s="435">
        <f>IF(Table1[[#This Row],[Asset Class]]&lt;&gt;"Local",0.25,IF(S1779="y",1,""))</f>
        <v>1</v>
      </c>
      <c r="Y1779" s="109">
        <f t="shared" si="163"/>
        <v>1</v>
      </c>
      <c r="AA1779" s="274" t="str">
        <f t="shared" si="164"/>
        <v/>
      </c>
      <c r="AB1779" s="275" t="str">
        <f t="shared" si="165"/>
        <v/>
      </c>
      <c r="AC1779" s="275" t="str">
        <f t="shared" si="166"/>
        <v/>
      </c>
      <c r="AD1779" s="275">
        <f t="shared" si="167"/>
        <v>25709</v>
      </c>
      <c r="AE1779" s="276">
        <f t="shared" si="168"/>
        <v>25709</v>
      </c>
    </row>
    <row r="1780" spans="2:31">
      <c r="B1780" s="227" t="s">
        <v>3068</v>
      </c>
      <c r="C1780" s="228" t="s">
        <v>3069</v>
      </c>
      <c r="D1780" s="228" t="s">
        <v>105</v>
      </c>
      <c r="E1780" s="228" t="s">
        <v>113</v>
      </c>
      <c r="F1780" s="258" t="s">
        <v>107</v>
      </c>
      <c r="G1780" s="374">
        <v>0.5</v>
      </c>
      <c r="H1780" s="377">
        <v>20565.641730076793</v>
      </c>
      <c r="I1780" s="382">
        <v>566.28724924743767</v>
      </c>
      <c r="J1780" s="349">
        <f>Table1[[#This Row],[Embellishment Area (m2)]]*Table1[[#This Row],[Construction Unit Rate ($/m)]]*Table1[[#This Row],[Embellishment Area Factor]]</f>
        <v>5823030.3421667516</v>
      </c>
      <c r="K1780" s="263">
        <v>0</v>
      </c>
      <c r="L1780" s="354">
        <v>75.676903388107434</v>
      </c>
      <c r="M1780" s="101">
        <f>Table1[[#This Row],[Size of land (m2)]]*Table1[[#This Row],[Land Unit Rate ($/m2)]]</f>
        <v>0</v>
      </c>
      <c r="N1780" s="261">
        <v>2021</v>
      </c>
      <c r="O1780" s="219">
        <f>ROUND(IF(Table1[[#This Row],[Valuation Year]]=2016,(Table1[[#This Row],[Total Construction Cost ($)]]+Table1[[#This Row],[Land Value]])*('General Input Sheet'!$G$38/'General Input Sheet'!$G$43),Table1[[#This Row],[Total Construction Cost ($)]]+Table1[[#This Row],[Land Value]]),0)</f>
        <v>5823030</v>
      </c>
      <c r="P1780" s="139" t="str" cm="1">
        <f t="array" ref="P1780">_xlfn.IFS(Table1[[#This Row],[Asset Class]]&lt;&gt;"Local","y",P$11=$E1780,"y",Table1[[#This Row],[Asset Class]]="Local","")</f>
        <v>y</v>
      </c>
      <c r="Q1780" s="99" t="str" cm="1">
        <f t="array" ref="Q1780">_xlfn.IFS(Table1[[#This Row],[Asset Class]]&lt;&gt;"Local","y",Q$11=$E1780,"y",Table1[[#This Row],[Asset Class]]="Local","")</f>
        <v>y</v>
      </c>
      <c r="R1780" s="99" t="str" cm="1">
        <f t="array" ref="R1780">_xlfn.IFS(Table1[[#This Row],[Asset Class]]&lt;&gt;"Local","y",R$11=$E1780,"y",Table1[[#This Row],[Asset Class]]="Local","")</f>
        <v>y</v>
      </c>
      <c r="S1780" s="358" t="str" cm="1">
        <f t="array" ref="S1780">_xlfn.IFS(Table1[[#This Row],[Asset Class]]&lt;&gt;"Local","y",S$11=$E1780,"y",Table1[[#This Row],[Asset Class]]="Local","")</f>
        <v>y</v>
      </c>
      <c r="U1780" s="109">
        <f>IF(Table1[[#This Row],[Asset Class]]&lt;&gt;"Local",0.25,IF(P1780="y",1,""))</f>
        <v>0.25</v>
      </c>
      <c r="V1780" s="435">
        <f>IF(Table1[[#This Row],[Asset Class]]&lt;&gt;"Local",0.25,IF(Q1780="y",1,""))</f>
        <v>0.25</v>
      </c>
      <c r="W1780" s="435">
        <f>IF(Table1[[#This Row],[Asset Class]]&lt;&gt;"Local",0.25,IF(R1780="y",1,""))</f>
        <v>0.25</v>
      </c>
      <c r="X1780" s="435">
        <f>IF(Table1[[#This Row],[Asset Class]]&lt;&gt;"Local",0.25,IF(S1780="y",1,""))</f>
        <v>0.25</v>
      </c>
      <c r="Y1780" s="109">
        <f t="shared" si="163"/>
        <v>1</v>
      </c>
      <c r="AA1780" s="274">
        <f t="shared" si="164"/>
        <v>1455757.5</v>
      </c>
      <c r="AB1780" s="275">
        <f t="shared" si="165"/>
        <v>1455757.5</v>
      </c>
      <c r="AC1780" s="275">
        <f t="shared" si="166"/>
        <v>1455757.5</v>
      </c>
      <c r="AD1780" s="275">
        <f t="shared" si="167"/>
        <v>1455757.5</v>
      </c>
      <c r="AE1780" s="276">
        <f t="shared" si="168"/>
        <v>5823030</v>
      </c>
    </row>
    <row r="1781" spans="2:31">
      <c r="B1781" s="227" t="s">
        <v>3070</v>
      </c>
      <c r="C1781" s="228" t="s">
        <v>3071</v>
      </c>
      <c r="D1781" s="228" t="s">
        <v>110</v>
      </c>
      <c r="E1781" s="228" t="s">
        <v>113</v>
      </c>
      <c r="F1781" s="258" t="s">
        <v>102</v>
      </c>
      <c r="G1781" s="374">
        <v>0.5</v>
      </c>
      <c r="H1781" s="378">
        <v>3896.6946596509902</v>
      </c>
      <c r="I1781" s="382">
        <v>77.371645491830151</v>
      </c>
      <c r="J1781" s="349">
        <f>Table1[[#This Row],[Embellishment Area (m2)]]*Table1[[#This Row],[Construction Unit Rate ($/m)]]*Table1[[#This Row],[Embellishment Area Factor]]</f>
        <v>150746.83889821207</v>
      </c>
      <c r="K1781" s="265">
        <v>0</v>
      </c>
      <c r="L1781" s="354">
        <v>51.919695325664051</v>
      </c>
      <c r="M1781" s="101">
        <f>Table1[[#This Row],[Size of land (m2)]]*Table1[[#This Row],[Land Unit Rate ($/m2)]]</f>
        <v>0</v>
      </c>
      <c r="N1781" s="261">
        <v>2021</v>
      </c>
      <c r="O1781" s="101">
        <f>ROUND(IF(Table1[[#This Row],[Valuation Year]]=2016,(Table1[[#This Row],[Total Construction Cost ($)]]+Table1[[#This Row],[Land Value]])*('General Input Sheet'!$G$38/'General Input Sheet'!$G$43),Table1[[#This Row],[Total Construction Cost ($)]]+Table1[[#This Row],[Land Value]]),0)</f>
        <v>150747</v>
      </c>
      <c r="P1781" s="139" t="str" cm="1">
        <f t="array" ref="P1781">_xlfn.IFS(Table1[[#This Row],[Asset Class]]&lt;&gt;"Local","y",P$11=$E1781,"y",Table1[[#This Row],[Asset Class]]="Local","")</f>
        <v/>
      </c>
      <c r="Q1781" s="99" t="str" cm="1">
        <f t="array" ref="Q1781">_xlfn.IFS(Table1[[#This Row],[Asset Class]]&lt;&gt;"Local","y",Q$11=$E1781,"y",Table1[[#This Row],[Asset Class]]="Local","")</f>
        <v/>
      </c>
      <c r="R1781" s="99" t="str" cm="1">
        <f t="array" ref="R1781">_xlfn.IFS(Table1[[#This Row],[Asset Class]]&lt;&gt;"Local","y",R$11=$E1781,"y",Table1[[#This Row],[Asset Class]]="Local","")</f>
        <v/>
      </c>
      <c r="S1781" s="358" t="str" cm="1">
        <f t="array" ref="S1781">_xlfn.IFS(Table1[[#This Row],[Asset Class]]&lt;&gt;"Local","y",S$11=$E1781,"y",Table1[[#This Row],[Asset Class]]="Local","")</f>
        <v>y</v>
      </c>
      <c r="U1781" s="109" t="str">
        <f>IF(Table1[[#This Row],[Asset Class]]&lt;&gt;"Local",0.25,IF(P1781="y",1,""))</f>
        <v/>
      </c>
      <c r="V1781" s="435" t="str">
        <f>IF(Table1[[#This Row],[Asset Class]]&lt;&gt;"Local",0.25,IF(Q1781="y",1,""))</f>
        <v/>
      </c>
      <c r="W1781" s="435" t="str">
        <f>IF(Table1[[#This Row],[Asset Class]]&lt;&gt;"Local",0.25,IF(R1781="y",1,""))</f>
        <v/>
      </c>
      <c r="X1781" s="435">
        <f>IF(Table1[[#This Row],[Asset Class]]&lt;&gt;"Local",0.25,IF(S1781="y",1,""))</f>
        <v>1</v>
      </c>
      <c r="Y1781" s="109">
        <f t="shared" si="163"/>
        <v>1</v>
      </c>
      <c r="AA1781" s="274" t="str">
        <f t="shared" si="164"/>
        <v/>
      </c>
      <c r="AB1781" s="275" t="str">
        <f t="shared" si="165"/>
        <v/>
      </c>
      <c r="AC1781" s="275" t="str">
        <f t="shared" si="166"/>
        <v/>
      </c>
      <c r="AD1781" s="275">
        <f t="shared" si="167"/>
        <v>150747</v>
      </c>
      <c r="AE1781" s="276">
        <f t="shared" si="168"/>
        <v>150747</v>
      </c>
    </row>
    <row r="1782" spans="2:31">
      <c r="B1782" s="227" t="s">
        <v>3072</v>
      </c>
      <c r="C1782" s="228" t="s">
        <v>3073</v>
      </c>
      <c r="D1782" s="228" t="s">
        <v>110</v>
      </c>
      <c r="E1782" s="228" t="s">
        <v>101</v>
      </c>
      <c r="F1782" s="258" t="s">
        <v>102</v>
      </c>
      <c r="G1782" s="374">
        <v>0.5</v>
      </c>
      <c r="H1782" s="377">
        <v>3158.6938718567485</v>
      </c>
      <c r="I1782" s="382">
        <v>143.96305955739601</v>
      </c>
      <c r="J1782" s="349">
        <f>Table1[[#This Row],[Embellishment Area (m2)]]*Table1[[#This Row],[Construction Unit Rate ($/m)]]*Table1[[#This Row],[Embellishment Area Factor]]</f>
        <v>227367.61699884743</v>
      </c>
      <c r="K1782" s="263">
        <v>0</v>
      </c>
      <c r="L1782" s="354">
        <v>39.027494808321961</v>
      </c>
      <c r="M1782" s="101">
        <f>Table1[[#This Row],[Size of land (m2)]]*Table1[[#This Row],[Land Unit Rate ($/m2)]]</f>
        <v>0</v>
      </c>
      <c r="N1782" s="261">
        <v>2021</v>
      </c>
      <c r="O1782" s="219">
        <f>ROUND(IF(Table1[[#This Row],[Valuation Year]]=2016,(Table1[[#This Row],[Total Construction Cost ($)]]+Table1[[#This Row],[Land Value]])*('General Input Sheet'!$G$38/'General Input Sheet'!$G$43),Table1[[#This Row],[Total Construction Cost ($)]]+Table1[[#This Row],[Land Value]]),0)</f>
        <v>227368</v>
      </c>
      <c r="P1782" s="139" t="str" cm="1">
        <f t="array" ref="P1782">_xlfn.IFS(Table1[[#This Row],[Asset Class]]&lt;&gt;"Local","y",P$11=$E1782,"y",Table1[[#This Row],[Asset Class]]="Local","")</f>
        <v/>
      </c>
      <c r="Q1782" s="99" t="str" cm="1">
        <f t="array" ref="Q1782">_xlfn.IFS(Table1[[#This Row],[Asset Class]]&lt;&gt;"Local","y",Q$11=$E1782,"y",Table1[[#This Row],[Asset Class]]="Local","")</f>
        <v/>
      </c>
      <c r="R1782" s="99" t="str" cm="1">
        <f t="array" ref="R1782">_xlfn.IFS(Table1[[#This Row],[Asset Class]]&lt;&gt;"Local","y",R$11=$E1782,"y",Table1[[#This Row],[Asset Class]]="Local","")</f>
        <v>y</v>
      </c>
      <c r="S1782" s="358" t="str" cm="1">
        <f t="array" ref="S1782">_xlfn.IFS(Table1[[#This Row],[Asset Class]]&lt;&gt;"Local","y",S$11=$E1782,"y",Table1[[#This Row],[Asset Class]]="Local","")</f>
        <v/>
      </c>
      <c r="U1782" s="109" t="str">
        <f>IF(Table1[[#This Row],[Asset Class]]&lt;&gt;"Local",0.25,IF(P1782="y",1,""))</f>
        <v/>
      </c>
      <c r="V1782" s="435" t="str">
        <f>IF(Table1[[#This Row],[Asset Class]]&lt;&gt;"Local",0.25,IF(Q1782="y",1,""))</f>
        <v/>
      </c>
      <c r="W1782" s="435">
        <f>IF(Table1[[#This Row],[Asset Class]]&lt;&gt;"Local",0.25,IF(R1782="y",1,""))</f>
        <v>1</v>
      </c>
      <c r="X1782" s="435" t="str">
        <f>IF(Table1[[#This Row],[Asset Class]]&lt;&gt;"Local",0.25,IF(S1782="y",1,""))</f>
        <v/>
      </c>
      <c r="Y1782" s="109">
        <f t="shared" si="163"/>
        <v>1</v>
      </c>
      <c r="AA1782" s="274" t="str">
        <f t="shared" si="164"/>
        <v/>
      </c>
      <c r="AB1782" s="275" t="str">
        <f t="shared" si="165"/>
        <v/>
      </c>
      <c r="AC1782" s="275">
        <f t="shared" si="166"/>
        <v>227368</v>
      </c>
      <c r="AD1782" s="275" t="str">
        <f t="shared" si="167"/>
        <v/>
      </c>
      <c r="AE1782" s="276">
        <f t="shared" si="168"/>
        <v>227368</v>
      </c>
    </row>
    <row r="1783" spans="2:31">
      <c r="B1783" s="227" t="s">
        <v>3074</v>
      </c>
      <c r="C1783" s="228" t="s">
        <v>3075</v>
      </c>
      <c r="D1783" s="228" t="s">
        <v>110</v>
      </c>
      <c r="E1783" s="228" t="s">
        <v>113</v>
      </c>
      <c r="F1783" s="258" t="s">
        <v>102</v>
      </c>
      <c r="G1783" s="374">
        <v>0.5</v>
      </c>
      <c r="H1783" s="377">
        <v>2801.9708972840208</v>
      </c>
      <c r="I1783" s="382">
        <v>77.371645491830151</v>
      </c>
      <c r="J1783" s="349">
        <f>Table1[[#This Row],[Embellishment Area (m2)]]*Table1[[#This Row],[Construction Unit Rate ($/m)]]*Table1[[#This Row],[Embellishment Area Factor]]</f>
        <v>108396.54947154224</v>
      </c>
      <c r="K1783" s="263">
        <v>5603.9417945680416</v>
      </c>
      <c r="L1783" s="354">
        <v>51.919695325664051</v>
      </c>
      <c r="M1783" s="101">
        <f>Table1[[#This Row],[Size of land (m2)]]*Table1[[#This Row],[Land Unit Rate ($/m2)]]</f>
        <v>290954.95059672778</v>
      </c>
      <c r="N1783" s="261">
        <v>2021</v>
      </c>
      <c r="O1783" s="219">
        <f>ROUND(IF(Table1[[#This Row],[Valuation Year]]=2016,(Table1[[#This Row],[Total Construction Cost ($)]]+Table1[[#This Row],[Land Value]])*('General Input Sheet'!$G$38/'General Input Sheet'!$G$43),Table1[[#This Row],[Total Construction Cost ($)]]+Table1[[#This Row],[Land Value]]),0)</f>
        <v>399352</v>
      </c>
      <c r="P1783" s="139" t="str" cm="1">
        <f t="array" ref="P1783">_xlfn.IFS(Table1[[#This Row],[Asset Class]]&lt;&gt;"Local","y",P$11=$E1783,"y",Table1[[#This Row],[Asset Class]]="Local","")</f>
        <v/>
      </c>
      <c r="Q1783" s="99" t="str" cm="1">
        <f t="array" ref="Q1783">_xlfn.IFS(Table1[[#This Row],[Asset Class]]&lt;&gt;"Local","y",Q$11=$E1783,"y",Table1[[#This Row],[Asset Class]]="Local","")</f>
        <v/>
      </c>
      <c r="R1783" s="99" t="str" cm="1">
        <f t="array" ref="R1783">_xlfn.IFS(Table1[[#This Row],[Asset Class]]&lt;&gt;"Local","y",R$11=$E1783,"y",Table1[[#This Row],[Asset Class]]="Local","")</f>
        <v/>
      </c>
      <c r="S1783" s="358" t="str" cm="1">
        <f t="array" ref="S1783">_xlfn.IFS(Table1[[#This Row],[Asset Class]]&lt;&gt;"Local","y",S$11=$E1783,"y",Table1[[#This Row],[Asset Class]]="Local","")</f>
        <v>y</v>
      </c>
      <c r="U1783" s="109" t="str">
        <f>IF(Table1[[#This Row],[Asset Class]]&lt;&gt;"Local",0.25,IF(P1783="y",1,""))</f>
        <v/>
      </c>
      <c r="V1783" s="435" t="str">
        <f>IF(Table1[[#This Row],[Asset Class]]&lt;&gt;"Local",0.25,IF(Q1783="y",1,""))</f>
        <v/>
      </c>
      <c r="W1783" s="435" t="str">
        <f>IF(Table1[[#This Row],[Asset Class]]&lt;&gt;"Local",0.25,IF(R1783="y",1,""))</f>
        <v/>
      </c>
      <c r="X1783" s="435">
        <f>IF(Table1[[#This Row],[Asset Class]]&lt;&gt;"Local",0.25,IF(S1783="y",1,""))</f>
        <v>1</v>
      </c>
      <c r="Y1783" s="109">
        <f t="shared" si="163"/>
        <v>1</v>
      </c>
      <c r="AA1783" s="274" t="str">
        <f t="shared" si="164"/>
        <v/>
      </c>
      <c r="AB1783" s="275" t="str">
        <f t="shared" si="165"/>
        <v/>
      </c>
      <c r="AC1783" s="275" t="str">
        <f t="shared" si="166"/>
        <v/>
      </c>
      <c r="AD1783" s="275">
        <f t="shared" si="167"/>
        <v>399352</v>
      </c>
      <c r="AE1783" s="276">
        <f t="shared" si="168"/>
        <v>399352</v>
      </c>
    </row>
    <row r="1784" spans="2:31">
      <c r="B1784" s="227" t="s">
        <v>3076</v>
      </c>
      <c r="C1784" s="228" t="s">
        <v>3077</v>
      </c>
      <c r="D1784" s="228" t="s">
        <v>110</v>
      </c>
      <c r="E1784" s="228" t="s">
        <v>142</v>
      </c>
      <c r="F1784" s="258" t="s">
        <v>102</v>
      </c>
      <c r="G1784" s="374">
        <v>0.5</v>
      </c>
      <c r="H1784" s="377">
        <v>1768.1823879703461</v>
      </c>
      <c r="I1784" s="382">
        <v>115.6419902144599</v>
      </c>
      <c r="J1784" s="349">
        <f>Table1[[#This Row],[Embellishment Area (m2)]]*Table1[[#This Row],[Construction Unit Rate ($/m)]]*Table1[[#This Row],[Embellishment Area Factor]]</f>
        <v>102238.06520352354</v>
      </c>
      <c r="K1784" s="263">
        <v>0</v>
      </c>
      <c r="L1784" s="354">
        <v>85.331826959272703</v>
      </c>
      <c r="M1784" s="101">
        <f>Table1[[#This Row],[Size of land (m2)]]*Table1[[#This Row],[Land Unit Rate ($/m2)]]</f>
        <v>0</v>
      </c>
      <c r="N1784" s="261">
        <v>2021</v>
      </c>
      <c r="O1784" s="219">
        <f>ROUND(IF(Table1[[#This Row],[Valuation Year]]=2016,(Table1[[#This Row],[Total Construction Cost ($)]]+Table1[[#This Row],[Land Value]])*('General Input Sheet'!$G$38/'General Input Sheet'!$G$43),Table1[[#This Row],[Total Construction Cost ($)]]+Table1[[#This Row],[Land Value]]),0)</f>
        <v>102238</v>
      </c>
      <c r="P1784" s="139" t="str" cm="1">
        <f t="array" ref="P1784">_xlfn.IFS(Table1[[#This Row],[Asset Class]]&lt;&gt;"Local","y",P$11=$E1784,"y",Table1[[#This Row],[Asset Class]]="Local","")</f>
        <v/>
      </c>
      <c r="Q1784" s="99" t="str" cm="1">
        <f t="array" ref="Q1784">_xlfn.IFS(Table1[[#This Row],[Asset Class]]&lt;&gt;"Local","y",Q$11=$E1784,"y",Table1[[#This Row],[Asset Class]]="Local","")</f>
        <v>y</v>
      </c>
      <c r="R1784" s="99" t="str" cm="1">
        <f t="array" ref="R1784">_xlfn.IFS(Table1[[#This Row],[Asset Class]]&lt;&gt;"Local","y",R$11=$E1784,"y",Table1[[#This Row],[Asset Class]]="Local","")</f>
        <v/>
      </c>
      <c r="S1784" s="358" t="str" cm="1">
        <f t="array" ref="S1784">_xlfn.IFS(Table1[[#This Row],[Asset Class]]&lt;&gt;"Local","y",S$11=$E1784,"y",Table1[[#This Row],[Asset Class]]="Local","")</f>
        <v/>
      </c>
      <c r="U1784" s="109" t="str">
        <f>IF(Table1[[#This Row],[Asset Class]]&lt;&gt;"Local",0.25,IF(P1784="y",1,""))</f>
        <v/>
      </c>
      <c r="V1784" s="435">
        <f>IF(Table1[[#This Row],[Asset Class]]&lt;&gt;"Local",0.25,IF(Q1784="y",1,""))</f>
        <v>1</v>
      </c>
      <c r="W1784" s="435" t="str">
        <f>IF(Table1[[#This Row],[Asset Class]]&lt;&gt;"Local",0.25,IF(R1784="y",1,""))</f>
        <v/>
      </c>
      <c r="X1784" s="435" t="str">
        <f>IF(Table1[[#This Row],[Asset Class]]&lt;&gt;"Local",0.25,IF(S1784="y",1,""))</f>
        <v/>
      </c>
      <c r="Y1784" s="109">
        <f t="shared" si="163"/>
        <v>1</v>
      </c>
      <c r="AA1784" s="274" t="str">
        <f t="shared" si="164"/>
        <v/>
      </c>
      <c r="AB1784" s="275">
        <f t="shared" si="165"/>
        <v>102238</v>
      </c>
      <c r="AC1784" s="275" t="str">
        <f t="shared" si="166"/>
        <v/>
      </c>
      <c r="AD1784" s="275" t="str">
        <f t="shared" si="167"/>
        <v/>
      </c>
      <c r="AE1784" s="276">
        <f t="shared" si="168"/>
        <v>102238</v>
      </c>
    </row>
    <row r="1785" spans="2:31">
      <c r="B1785" s="227" t="s">
        <v>3078</v>
      </c>
      <c r="C1785" s="228" t="s">
        <v>3079</v>
      </c>
      <c r="D1785" s="228" t="s">
        <v>110</v>
      </c>
      <c r="E1785" s="228" t="s">
        <v>106</v>
      </c>
      <c r="F1785" s="258" t="s">
        <v>102</v>
      </c>
      <c r="G1785" s="374">
        <v>0.5</v>
      </c>
      <c r="H1785" s="377">
        <v>3981.5925346530266</v>
      </c>
      <c r="I1785" s="382">
        <v>111.62041035606889</v>
      </c>
      <c r="J1785" s="349">
        <f>Table1[[#This Row],[Embellishment Area (m2)]]*Table1[[#This Row],[Construction Unit Rate ($/m)]]*Table1[[#This Row],[Embellishment Area Factor]]</f>
        <v>222213.49629431564</v>
      </c>
      <c r="K1785" s="263">
        <v>0</v>
      </c>
      <c r="L1785" s="354">
        <v>66.125722619436161</v>
      </c>
      <c r="M1785" s="101">
        <f>Table1[[#This Row],[Size of land (m2)]]*Table1[[#This Row],[Land Unit Rate ($/m2)]]</f>
        <v>0</v>
      </c>
      <c r="N1785" s="261">
        <v>2021</v>
      </c>
      <c r="O1785" s="219">
        <f>ROUND(IF(Table1[[#This Row],[Valuation Year]]=2016,(Table1[[#This Row],[Total Construction Cost ($)]]+Table1[[#This Row],[Land Value]])*('General Input Sheet'!$G$38/'General Input Sheet'!$G$43),Table1[[#This Row],[Total Construction Cost ($)]]+Table1[[#This Row],[Land Value]]),0)</f>
        <v>222213</v>
      </c>
      <c r="P1785" s="139" t="str" cm="1">
        <f t="array" ref="P1785">_xlfn.IFS(Table1[[#This Row],[Asset Class]]&lt;&gt;"Local","y",P$11=$E1785,"y",Table1[[#This Row],[Asset Class]]="Local","")</f>
        <v>y</v>
      </c>
      <c r="Q1785" s="99" t="str" cm="1">
        <f t="array" ref="Q1785">_xlfn.IFS(Table1[[#This Row],[Asset Class]]&lt;&gt;"Local","y",Q$11=$E1785,"y",Table1[[#This Row],[Asset Class]]="Local","")</f>
        <v/>
      </c>
      <c r="R1785" s="99" t="str" cm="1">
        <f t="array" ref="R1785">_xlfn.IFS(Table1[[#This Row],[Asset Class]]&lt;&gt;"Local","y",R$11=$E1785,"y",Table1[[#This Row],[Asset Class]]="Local","")</f>
        <v/>
      </c>
      <c r="S1785" s="358" t="str" cm="1">
        <f t="array" ref="S1785">_xlfn.IFS(Table1[[#This Row],[Asset Class]]&lt;&gt;"Local","y",S$11=$E1785,"y",Table1[[#This Row],[Asset Class]]="Local","")</f>
        <v/>
      </c>
      <c r="U1785" s="109">
        <f>IF(Table1[[#This Row],[Asset Class]]&lt;&gt;"Local",0.25,IF(P1785="y",1,""))</f>
        <v>1</v>
      </c>
      <c r="V1785" s="435" t="str">
        <f>IF(Table1[[#This Row],[Asset Class]]&lt;&gt;"Local",0.25,IF(Q1785="y",1,""))</f>
        <v/>
      </c>
      <c r="W1785" s="435" t="str">
        <f>IF(Table1[[#This Row],[Asset Class]]&lt;&gt;"Local",0.25,IF(R1785="y",1,""))</f>
        <v/>
      </c>
      <c r="X1785" s="435" t="str">
        <f>IF(Table1[[#This Row],[Asset Class]]&lt;&gt;"Local",0.25,IF(S1785="y",1,""))</f>
        <v/>
      </c>
      <c r="Y1785" s="109">
        <f t="shared" si="163"/>
        <v>1</v>
      </c>
      <c r="AA1785" s="274">
        <f t="shared" si="164"/>
        <v>222213</v>
      </c>
      <c r="AB1785" s="275" t="str">
        <f t="shared" si="165"/>
        <v/>
      </c>
      <c r="AC1785" s="275" t="str">
        <f t="shared" si="166"/>
        <v/>
      </c>
      <c r="AD1785" s="275" t="str">
        <f t="shared" si="167"/>
        <v/>
      </c>
      <c r="AE1785" s="276">
        <f t="shared" si="168"/>
        <v>222213</v>
      </c>
    </row>
    <row r="1786" spans="2:31">
      <c r="B1786" s="227" t="s">
        <v>3080</v>
      </c>
      <c r="C1786" s="228" t="s">
        <v>3081</v>
      </c>
      <c r="D1786" s="228" t="s">
        <v>110</v>
      </c>
      <c r="E1786" s="228" t="s">
        <v>101</v>
      </c>
      <c r="F1786" s="258" t="s">
        <v>102</v>
      </c>
      <c r="G1786" s="374">
        <v>0.5</v>
      </c>
      <c r="H1786" s="377">
        <v>1854.698829741699</v>
      </c>
      <c r="I1786" s="382">
        <v>143.96305955739601</v>
      </c>
      <c r="J1786" s="349">
        <f>Table1[[#This Row],[Embellishment Area (m2)]]*Table1[[#This Row],[Construction Unit Rate ($/m)]]*Table1[[#This Row],[Embellishment Area Factor]]</f>
        <v>133504.05904356844</v>
      </c>
      <c r="K1786" s="263">
        <v>0</v>
      </c>
      <c r="L1786" s="354">
        <v>39.027494808321961</v>
      </c>
      <c r="M1786" s="101">
        <f>Table1[[#This Row],[Size of land (m2)]]*Table1[[#This Row],[Land Unit Rate ($/m2)]]</f>
        <v>0</v>
      </c>
      <c r="N1786" s="261">
        <v>2021</v>
      </c>
      <c r="O1786" s="219">
        <f>ROUND(IF(Table1[[#This Row],[Valuation Year]]=2016,(Table1[[#This Row],[Total Construction Cost ($)]]+Table1[[#This Row],[Land Value]])*('General Input Sheet'!$G$38/'General Input Sheet'!$G$43),Table1[[#This Row],[Total Construction Cost ($)]]+Table1[[#This Row],[Land Value]]),0)</f>
        <v>133504</v>
      </c>
      <c r="P1786" s="139" t="str" cm="1">
        <f t="array" ref="P1786">_xlfn.IFS(Table1[[#This Row],[Asset Class]]&lt;&gt;"Local","y",P$11=$E1786,"y",Table1[[#This Row],[Asset Class]]="Local","")</f>
        <v/>
      </c>
      <c r="Q1786" s="99" t="str" cm="1">
        <f t="array" ref="Q1786">_xlfn.IFS(Table1[[#This Row],[Asset Class]]&lt;&gt;"Local","y",Q$11=$E1786,"y",Table1[[#This Row],[Asset Class]]="Local","")</f>
        <v/>
      </c>
      <c r="R1786" s="99" t="str" cm="1">
        <f t="array" ref="R1786">_xlfn.IFS(Table1[[#This Row],[Asset Class]]&lt;&gt;"Local","y",R$11=$E1786,"y",Table1[[#This Row],[Asset Class]]="Local","")</f>
        <v>y</v>
      </c>
      <c r="S1786" s="358" t="str" cm="1">
        <f t="array" ref="S1786">_xlfn.IFS(Table1[[#This Row],[Asset Class]]&lt;&gt;"Local","y",S$11=$E1786,"y",Table1[[#This Row],[Asset Class]]="Local","")</f>
        <v/>
      </c>
      <c r="U1786" s="109" t="str">
        <f>IF(Table1[[#This Row],[Asset Class]]&lt;&gt;"Local",0.25,IF(P1786="y",1,""))</f>
        <v/>
      </c>
      <c r="V1786" s="435" t="str">
        <f>IF(Table1[[#This Row],[Asset Class]]&lt;&gt;"Local",0.25,IF(Q1786="y",1,""))</f>
        <v/>
      </c>
      <c r="W1786" s="435">
        <f>IF(Table1[[#This Row],[Asset Class]]&lt;&gt;"Local",0.25,IF(R1786="y",1,""))</f>
        <v>1</v>
      </c>
      <c r="X1786" s="435" t="str">
        <f>IF(Table1[[#This Row],[Asset Class]]&lt;&gt;"Local",0.25,IF(S1786="y",1,""))</f>
        <v/>
      </c>
      <c r="Y1786" s="109">
        <f t="shared" si="163"/>
        <v>1</v>
      </c>
      <c r="AA1786" s="274" t="str">
        <f t="shared" si="164"/>
        <v/>
      </c>
      <c r="AB1786" s="275" t="str">
        <f t="shared" si="165"/>
        <v/>
      </c>
      <c r="AC1786" s="275">
        <f t="shared" si="166"/>
        <v>133504</v>
      </c>
      <c r="AD1786" s="275" t="str">
        <f t="shared" si="167"/>
        <v/>
      </c>
      <c r="AE1786" s="276">
        <f t="shared" si="168"/>
        <v>133504</v>
      </c>
    </row>
    <row r="1787" spans="2:31">
      <c r="B1787" s="227" t="s">
        <v>3082</v>
      </c>
      <c r="C1787" s="228" t="s">
        <v>3083</v>
      </c>
      <c r="D1787" s="228" t="s">
        <v>105</v>
      </c>
      <c r="E1787" s="228" t="s">
        <v>142</v>
      </c>
      <c r="F1787" s="258" t="s">
        <v>107</v>
      </c>
      <c r="G1787" s="374">
        <v>0.5</v>
      </c>
      <c r="H1787" s="377">
        <v>15710.768215396905</v>
      </c>
      <c r="I1787" s="382">
        <v>406.79298511948269</v>
      </c>
      <c r="J1787" s="349">
        <f>Table1[[#This Row],[Embellishment Area (m2)]]*Table1[[#This Row],[Construction Unit Rate ($/m)]]*Table1[[#This Row],[Embellishment Area Factor]]</f>
        <v>3195515.1504307976</v>
      </c>
      <c r="K1787" s="263">
        <v>0</v>
      </c>
      <c r="L1787" s="354">
        <v>77.249060510664719</v>
      </c>
      <c r="M1787" s="101">
        <f>Table1[[#This Row],[Size of land (m2)]]*Table1[[#This Row],[Land Unit Rate ($/m2)]]</f>
        <v>0</v>
      </c>
      <c r="N1787" s="261">
        <v>2021</v>
      </c>
      <c r="O1787" s="219">
        <f>ROUND(IF(Table1[[#This Row],[Valuation Year]]=2016,(Table1[[#This Row],[Total Construction Cost ($)]]+Table1[[#This Row],[Land Value]])*('General Input Sheet'!$G$38/'General Input Sheet'!$G$43),Table1[[#This Row],[Total Construction Cost ($)]]+Table1[[#This Row],[Land Value]]),0)</f>
        <v>3195515</v>
      </c>
      <c r="P1787" s="139" t="str" cm="1">
        <f t="array" ref="P1787">_xlfn.IFS(Table1[[#This Row],[Asset Class]]&lt;&gt;"Local","y",P$11=$E1787,"y",Table1[[#This Row],[Asset Class]]="Local","")</f>
        <v>y</v>
      </c>
      <c r="Q1787" s="99" t="str" cm="1">
        <f t="array" ref="Q1787">_xlfn.IFS(Table1[[#This Row],[Asset Class]]&lt;&gt;"Local","y",Q$11=$E1787,"y",Table1[[#This Row],[Asset Class]]="Local","")</f>
        <v>y</v>
      </c>
      <c r="R1787" s="99" t="str" cm="1">
        <f t="array" ref="R1787">_xlfn.IFS(Table1[[#This Row],[Asset Class]]&lt;&gt;"Local","y",R$11=$E1787,"y",Table1[[#This Row],[Asset Class]]="Local","")</f>
        <v>y</v>
      </c>
      <c r="S1787" s="358" t="str" cm="1">
        <f t="array" ref="S1787">_xlfn.IFS(Table1[[#This Row],[Asset Class]]&lt;&gt;"Local","y",S$11=$E1787,"y",Table1[[#This Row],[Asset Class]]="Local","")</f>
        <v>y</v>
      </c>
      <c r="U1787" s="109">
        <f>IF(Table1[[#This Row],[Asset Class]]&lt;&gt;"Local",0.25,IF(P1787="y",1,""))</f>
        <v>0.25</v>
      </c>
      <c r="V1787" s="435">
        <f>IF(Table1[[#This Row],[Asset Class]]&lt;&gt;"Local",0.25,IF(Q1787="y",1,""))</f>
        <v>0.25</v>
      </c>
      <c r="W1787" s="435">
        <f>IF(Table1[[#This Row],[Asset Class]]&lt;&gt;"Local",0.25,IF(R1787="y",1,""))</f>
        <v>0.25</v>
      </c>
      <c r="X1787" s="435">
        <f>IF(Table1[[#This Row],[Asset Class]]&lt;&gt;"Local",0.25,IF(S1787="y",1,""))</f>
        <v>0.25</v>
      </c>
      <c r="Y1787" s="109">
        <f t="shared" si="163"/>
        <v>1</v>
      </c>
      <c r="AA1787" s="274">
        <f t="shared" si="164"/>
        <v>798878.75</v>
      </c>
      <c r="AB1787" s="275">
        <f t="shared" si="165"/>
        <v>798878.75</v>
      </c>
      <c r="AC1787" s="275">
        <f t="shared" si="166"/>
        <v>798878.75</v>
      </c>
      <c r="AD1787" s="275">
        <f t="shared" si="167"/>
        <v>798878.75</v>
      </c>
      <c r="AE1787" s="276">
        <f t="shared" si="168"/>
        <v>3195515</v>
      </c>
    </row>
    <row r="1788" spans="2:31">
      <c r="B1788" s="227" t="s">
        <v>3082</v>
      </c>
      <c r="C1788" s="228" t="s">
        <v>3084</v>
      </c>
      <c r="D1788" s="228" t="s">
        <v>105</v>
      </c>
      <c r="E1788" s="228" t="s">
        <v>142</v>
      </c>
      <c r="F1788" s="258" t="s">
        <v>102</v>
      </c>
      <c r="G1788" s="374">
        <v>0.5</v>
      </c>
      <c r="H1788" s="377">
        <v>760.92269331821296</v>
      </c>
      <c r="I1788" s="382">
        <v>406.79298511948269</v>
      </c>
      <c r="J1788" s="349">
        <f>Table1[[#This Row],[Embellishment Area (m2)]]*Table1[[#This Row],[Construction Unit Rate ($/m)]]*Table1[[#This Row],[Embellishment Area Factor]]</f>
        <v>154769.00693003624</v>
      </c>
      <c r="K1788" s="263">
        <v>0</v>
      </c>
      <c r="L1788" s="354">
        <v>77.249060510664719</v>
      </c>
      <c r="M1788" s="101">
        <f>Table1[[#This Row],[Size of land (m2)]]*Table1[[#This Row],[Land Unit Rate ($/m2)]]</f>
        <v>0</v>
      </c>
      <c r="N1788" s="261">
        <v>2021</v>
      </c>
      <c r="O1788" s="219">
        <f>ROUND(IF(Table1[[#This Row],[Valuation Year]]=2016,(Table1[[#This Row],[Total Construction Cost ($)]]+Table1[[#This Row],[Land Value]])*('General Input Sheet'!$G$38/'General Input Sheet'!$G$43),Table1[[#This Row],[Total Construction Cost ($)]]+Table1[[#This Row],[Land Value]]),0)</f>
        <v>154769</v>
      </c>
      <c r="P1788" s="139" t="str" cm="1">
        <f t="array" ref="P1788">_xlfn.IFS(Table1[[#This Row],[Asset Class]]&lt;&gt;"Local","y",P$11=$E1788,"y",Table1[[#This Row],[Asset Class]]="Local","")</f>
        <v>y</v>
      </c>
      <c r="Q1788" s="99" t="str" cm="1">
        <f t="array" ref="Q1788">_xlfn.IFS(Table1[[#This Row],[Asset Class]]&lt;&gt;"Local","y",Q$11=$E1788,"y",Table1[[#This Row],[Asset Class]]="Local","")</f>
        <v>y</v>
      </c>
      <c r="R1788" s="99" t="str" cm="1">
        <f t="array" ref="R1788">_xlfn.IFS(Table1[[#This Row],[Asset Class]]&lt;&gt;"Local","y",R$11=$E1788,"y",Table1[[#This Row],[Asset Class]]="Local","")</f>
        <v>y</v>
      </c>
      <c r="S1788" s="358" t="str" cm="1">
        <f t="array" ref="S1788">_xlfn.IFS(Table1[[#This Row],[Asset Class]]&lt;&gt;"Local","y",S$11=$E1788,"y",Table1[[#This Row],[Asset Class]]="Local","")</f>
        <v>y</v>
      </c>
      <c r="U1788" s="109">
        <f>IF(Table1[[#This Row],[Asset Class]]&lt;&gt;"Local",0.25,IF(P1788="y",1,""))</f>
        <v>0.25</v>
      </c>
      <c r="V1788" s="435">
        <f>IF(Table1[[#This Row],[Asset Class]]&lt;&gt;"Local",0.25,IF(Q1788="y",1,""))</f>
        <v>0.25</v>
      </c>
      <c r="W1788" s="435">
        <f>IF(Table1[[#This Row],[Asset Class]]&lt;&gt;"Local",0.25,IF(R1788="y",1,""))</f>
        <v>0.25</v>
      </c>
      <c r="X1788" s="435">
        <f>IF(Table1[[#This Row],[Asset Class]]&lt;&gt;"Local",0.25,IF(S1788="y",1,""))</f>
        <v>0.25</v>
      </c>
      <c r="Y1788" s="109">
        <f t="shared" si="163"/>
        <v>1</v>
      </c>
      <c r="AA1788" s="274">
        <f t="shared" si="164"/>
        <v>38692.25</v>
      </c>
      <c r="AB1788" s="275">
        <f t="shared" si="165"/>
        <v>38692.25</v>
      </c>
      <c r="AC1788" s="275">
        <f t="shared" si="166"/>
        <v>38692.25</v>
      </c>
      <c r="AD1788" s="275">
        <f t="shared" si="167"/>
        <v>38692.25</v>
      </c>
      <c r="AE1788" s="276">
        <f t="shared" si="168"/>
        <v>154769</v>
      </c>
    </row>
    <row r="1789" spans="2:31">
      <c r="B1789" s="227" t="s">
        <v>3085</v>
      </c>
      <c r="C1789" s="228" t="s">
        <v>3086</v>
      </c>
      <c r="D1789" s="228" t="s">
        <v>110</v>
      </c>
      <c r="E1789" s="228" t="s">
        <v>142</v>
      </c>
      <c r="F1789" s="258" t="s">
        <v>102</v>
      </c>
      <c r="G1789" s="374">
        <v>0.5</v>
      </c>
      <c r="H1789" s="377">
        <v>515.32815985127547</v>
      </c>
      <c r="I1789" s="382">
        <v>115.6419902144599</v>
      </c>
      <c r="J1789" s="349">
        <f>Table1[[#This Row],[Embellishment Area (m2)]]*Table1[[#This Row],[Construction Unit Rate ($/m)]]*Table1[[#This Row],[Embellishment Area Factor]]</f>
        <v>29796.787009378411</v>
      </c>
      <c r="K1789" s="263">
        <v>0</v>
      </c>
      <c r="L1789" s="354">
        <v>85.331826959272703</v>
      </c>
      <c r="M1789" s="101">
        <f>Table1[[#This Row],[Size of land (m2)]]*Table1[[#This Row],[Land Unit Rate ($/m2)]]</f>
        <v>0</v>
      </c>
      <c r="N1789" s="261">
        <v>2021</v>
      </c>
      <c r="O1789" s="219">
        <f>ROUND(IF(Table1[[#This Row],[Valuation Year]]=2016,(Table1[[#This Row],[Total Construction Cost ($)]]+Table1[[#This Row],[Land Value]])*('General Input Sheet'!$G$38/'General Input Sheet'!$G$43),Table1[[#This Row],[Total Construction Cost ($)]]+Table1[[#This Row],[Land Value]]),0)</f>
        <v>29797</v>
      </c>
      <c r="P1789" s="139" t="str" cm="1">
        <f t="array" ref="P1789">_xlfn.IFS(Table1[[#This Row],[Asset Class]]&lt;&gt;"Local","y",P$11=$E1789,"y",Table1[[#This Row],[Asset Class]]="Local","")</f>
        <v/>
      </c>
      <c r="Q1789" s="99" t="str" cm="1">
        <f t="array" ref="Q1789">_xlfn.IFS(Table1[[#This Row],[Asset Class]]&lt;&gt;"Local","y",Q$11=$E1789,"y",Table1[[#This Row],[Asset Class]]="Local","")</f>
        <v>y</v>
      </c>
      <c r="R1789" s="99" t="str" cm="1">
        <f t="array" ref="R1789">_xlfn.IFS(Table1[[#This Row],[Asset Class]]&lt;&gt;"Local","y",R$11=$E1789,"y",Table1[[#This Row],[Asset Class]]="Local","")</f>
        <v/>
      </c>
      <c r="S1789" s="358" t="str" cm="1">
        <f t="array" ref="S1789">_xlfn.IFS(Table1[[#This Row],[Asset Class]]&lt;&gt;"Local","y",S$11=$E1789,"y",Table1[[#This Row],[Asset Class]]="Local","")</f>
        <v/>
      </c>
      <c r="U1789" s="109" t="str">
        <f>IF(Table1[[#This Row],[Asset Class]]&lt;&gt;"Local",0.25,IF(P1789="y",1,""))</f>
        <v/>
      </c>
      <c r="V1789" s="435">
        <f>IF(Table1[[#This Row],[Asset Class]]&lt;&gt;"Local",0.25,IF(Q1789="y",1,""))</f>
        <v>1</v>
      </c>
      <c r="W1789" s="435" t="str">
        <f>IF(Table1[[#This Row],[Asset Class]]&lt;&gt;"Local",0.25,IF(R1789="y",1,""))</f>
        <v/>
      </c>
      <c r="X1789" s="435" t="str">
        <f>IF(Table1[[#This Row],[Asset Class]]&lt;&gt;"Local",0.25,IF(S1789="y",1,""))</f>
        <v/>
      </c>
      <c r="Y1789" s="109">
        <f t="shared" si="163"/>
        <v>1</v>
      </c>
      <c r="AA1789" s="274" t="str">
        <f t="shared" si="164"/>
        <v/>
      </c>
      <c r="AB1789" s="275">
        <f t="shared" si="165"/>
        <v>29797</v>
      </c>
      <c r="AC1789" s="275" t="str">
        <f t="shared" si="166"/>
        <v/>
      </c>
      <c r="AD1789" s="275" t="str">
        <f t="shared" si="167"/>
        <v/>
      </c>
      <c r="AE1789" s="276">
        <f t="shared" si="168"/>
        <v>29797</v>
      </c>
    </row>
    <row r="1790" spans="2:31">
      <c r="B1790" s="227" t="s">
        <v>3087</v>
      </c>
      <c r="C1790" s="228" t="s">
        <v>3088</v>
      </c>
      <c r="D1790" s="228" t="s">
        <v>110</v>
      </c>
      <c r="E1790" s="228" t="s">
        <v>101</v>
      </c>
      <c r="F1790" s="258" t="s">
        <v>102</v>
      </c>
      <c r="G1790" s="374">
        <v>0.5</v>
      </c>
      <c r="H1790" s="377">
        <v>16029.51074541667</v>
      </c>
      <c r="I1790" s="382">
        <v>143.96305955739601</v>
      </c>
      <c r="J1790" s="349">
        <f>Table1[[#This Row],[Embellishment Area (m2)]]*Table1[[#This Row],[Construction Unit Rate ($/m)]]*Table1[[#This Row],[Embellishment Area Factor]]</f>
        <v>1153828.7050591696</v>
      </c>
      <c r="K1790" s="263">
        <v>0</v>
      </c>
      <c r="L1790" s="354">
        <v>39.027494808321961</v>
      </c>
      <c r="M1790" s="101">
        <f>Table1[[#This Row],[Size of land (m2)]]*Table1[[#This Row],[Land Unit Rate ($/m2)]]</f>
        <v>0</v>
      </c>
      <c r="N1790" s="261">
        <v>2021</v>
      </c>
      <c r="O1790" s="219">
        <f>ROUND(IF(Table1[[#This Row],[Valuation Year]]=2016,(Table1[[#This Row],[Total Construction Cost ($)]]+Table1[[#This Row],[Land Value]])*('General Input Sheet'!$G$38/'General Input Sheet'!$G$43),Table1[[#This Row],[Total Construction Cost ($)]]+Table1[[#This Row],[Land Value]]),0)</f>
        <v>1153829</v>
      </c>
      <c r="P1790" s="139" t="str" cm="1">
        <f t="array" ref="P1790">_xlfn.IFS(Table1[[#This Row],[Asset Class]]&lt;&gt;"Local","y",P$11=$E1790,"y",Table1[[#This Row],[Asset Class]]="Local","")</f>
        <v/>
      </c>
      <c r="Q1790" s="99" t="str" cm="1">
        <f t="array" ref="Q1790">_xlfn.IFS(Table1[[#This Row],[Asset Class]]&lt;&gt;"Local","y",Q$11=$E1790,"y",Table1[[#This Row],[Asset Class]]="Local","")</f>
        <v/>
      </c>
      <c r="R1790" s="99" t="str" cm="1">
        <f t="array" ref="R1790">_xlfn.IFS(Table1[[#This Row],[Asset Class]]&lt;&gt;"Local","y",R$11=$E1790,"y",Table1[[#This Row],[Asset Class]]="Local","")</f>
        <v>y</v>
      </c>
      <c r="S1790" s="358" t="str" cm="1">
        <f t="array" ref="S1790">_xlfn.IFS(Table1[[#This Row],[Asset Class]]&lt;&gt;"Local","y",S$11=$E1790,"y",Table1[[#This Row],[Asset Class]]="Local","")</f>
        <v/>
      </c>
      <c r="U1790" s="109" t="str">
        <f>IF(Table1[[#This Row],[Asset Class]]&lt;&gt;"Local",0.25,IF(P1790="y",1,""))</f>
        <v/>
      </c>
      <c r="V1790" s="435" t="str">
        <f>IF(Table1[[#This Row],[Asset Class]]&lt;&gt;"Local",0.25,IF(Q1790="y",1,""))</f>
        <v/>
      </c>
      <c r="W1790" s="435">
        <f>IF(Table1[[#This Row],[Asset Class]]&lt;&gt;"Local",0.25,IF(R1790="y",1,""))</f>
        <v>1</v>
      </c>
      <c r="X1790" s="435" t="str">
        <f>IF(Table1[[#This Row],[Asset Class]]&lt;&gt;"Local",0.25,IF(S1790="y",1,""))</f>
        <v/>
      </c>
      <c r="Y1790" s="109">
        <f t="shared" si="163"/>
        <v>1</v>
      </c>
      <c r="AA1790" s="274" t="str">
        <f t="shared" si="164"/>
        <v/>
      </c>
      <c r="AB1790" s="275" t="str">
        <f t="shared" si="165"/>
        <v/>
      </c>
      <c r="AC1790" s="275">
        <f t="shared" si="166"/>
        <v>1153829</v>
      </c>
      <c r="AD1790" s="275" t="str">
        <f t="shared" si="167"/>
        <v/>
      </c>
      <c r="AE1790" s="276">
        <f t="shared" si="168"/>
        <v>1153829</v>
      </c>
    </row>
    <row r="1791" spans="2:31">
      <c r="B1791" s="227" t="s">
        <v>3089</v>
      </c>
      <c r="C1791" s="228" t="s">
        <v>3090</v>
      </c>
      <c r="D1791" s="228" t="s">
        <v>110</v>
      </c>
      <c r="E1791" s="228" t="s">
        <v>106</v>
      </c>
      <c r="F1791" s="258" t="s">
        <v>107</v>
      </c>
      <c r="G1791" s="374">
        <v>0.5</v>
      </c>
      <c r="H1791" s="377">
        <v>10055.783578333951</v>
      </c>
      <c r="I1791" s="382">
        <v>111.62041035606889</v>
      </c>
      <c r="J1791" s="349">
        <f>Table1[[#This Row],[Embellishment Area (m2)]]*Table1[[#This Row],[Construction Unit Rate ($/m)]]*Table1[[#This Row],[Embellishment Area Factor]]</f>
        <v>561215.34473272716</v>
      </c>
      <c r="K1791" s="263">
        <v>0</v>
      </c>
      <c r="L1791" s="354">
        <v>66.125722619436161</v>
      </c>
      <c r="M1791" s="101">
        <f>Table1[[#This Row],[Size of land (m2)]]*Table1[[#This Row],[Land Unit Rate ($/m2)]]</f>
        <v>0</v>
      </c>
      <c r="N1791" s="261">
        <v>2021</v>
      </c>
      <c r="O1791" s="219">
        <f>ROUND(IF(Table1[[#This Row],[Valuation Year]]=2016,(Table1[[#This Row],[Total Construction Cost ($)]]+Table1[[#This Row],[Land Value]])*('General Input Sheet'!$G$38/'General Input Sheet'!$G$43),Table1[[#This Row],[Total Construction Cost ($)]]+Table1[[#This Row],[Land Value]]),0)</f>
        <v>561215</v>
      </c>
      <c r="P1791" s="139" t="str" cm="1">
        <f t="array" ref="P1791">_xlfn.IFS(Table1[[#This Row],[Asset Class]]&lt;&gt;"Local","y",P$11=$E1791,"y",Table1[[#This Row],[Asset Class]]="Local","")</f>
        <v>y</v>
      </c>
      <c r="Q1791" s="99" t="str" cm="1">
        <f t="array" ref="Q1791">_xlfn.IFS(Table1[[#This Row],[Asset Class]]&lt;&gt;"Local","y",Q$11=$E1791,"y",Table1[[#This Row],[Asset Class]]="Local","")</f>
        <v/>
      </c>
      <c r="R1791" s="99" t="str" cm="1">
        <f t="array" ref="R1791">_xlfn.IFS(Table1[[#This Row],[Asset Class]]&lt;&gt;"Local","y",R$11=$E1791,"y",Table1[[#This Row],[Asset Class]]="Local","")</f>
        <v/>
      </c>
      <c r="S1791" s="358" t="str" cm="1">
        <f t="array" ref="S1791">_xlfn.IFS(Table1[[#This Row],[Asset Class]]&lt;&gt;"Local","y",S$11=$E1791,"y",Table1[[#This Row],[Asset Class]]="Local","")</f>
        <v/>
      </c>
      <c r="U1791" s="109">
        <f>IF(Table1[[#This Row],[Asset Class]]&lt;&gt;"Local",0.25,IF(P1791="y",1,""))</f>
        <v>1</v>
      </c>
      <c r="V1791" s="435" t="str">
        <f>IF(Table1[[#This Row],[Asset Class]]&lt;&gt;"Local",0.25,IF(Q1791="y",1,""))</f>
        <v/>
      </c>
      <c r="W1791" s="435" t="str">
        <f>IF(Table1[[#This Row],[Asset Class]]&lt;&gt;"Local",0.25,IF(R1791="y",1,""))</f>
        <v/>
      </c>
      <c r="X1791" s="435" t="str">
        <f>IF(Table1[[#This Row],[Asset Class]]&lt;&gt;"Local",0.25,IF(S1791="y",1,""))</f>
        <v/>
      </c>
      <c r="Y1791" s="109">
        <f t="shared" si="163"/>
        <v>1</v>
      </c>
      <c r="AA1791" s="274">
        <f t="shared" si="164"/>
        <v>561215</v>
      </c>
      <c r="AB1791" s="275" t="str">
        <f t="shared" si="165"/>
        <v/>
      </c>
      <c r="AC1791" s="275" t="str">
        <f t="shared" si="166"/>
        <v/>
      </c>
      <c r="AD1791" s="275" t="str">
        <f t="shared" si="167"/>
        <v/>
      </c>
      <c r="AE1791" s="276">
        <f t="shared" si="168"/>
        <v>561215</v>
      </c>
    </row>
    <row r="1792" spans="2:31">
      <c r="B1792" s="227" t="s">
        <v>3089</v>
      </c>
      <c r="C1792" s="228" t="s">
        <v>3091</v>
      </c>
      <c r="D1792" s="228" t="s">
        <v>110</v>
      </c>
      <c r="E1792" s="228" t="s">
        <v>106</v>
      </c>
      <c r="F1792" s="258" t="s">
        <v>102</v>
      </c>
      <c r="G1792" s="374">
        <v>0.5</v>
      </c>
      <c r="H1792" s="377">
        <v>1063.9957844799985</v>
      </c>
      <c r="I1792" s="382">
        <v>111.62041035606889</v>
      </c>
      <c r="J1792" s="349">
        <f>Table1[[#This Row],[Embellishment Area (m2)]]*Table1[[#This Row],[Construction Unit Rate ($/m)]]*Table1[[#This Row],[Embellishment Area Factor]]</f>
        <v>59381.823040392432</v>
      </c>
      <c r="K1792" s="263">
        <v>0</v>
      </c>
      <c r="L1792" s="354">
        <v>66.125722619436161</v>
      </c>
      <c r="M1792" s="101">
        <f>Table1[[#This Row],[Size of land (m2)]]*Table1[[#This Row],[Land Unit Rate ($/m2)]]</f>
        <v>0</v>
      </c>
      <c r="N1792" s="261">
        <v>2021</v>
      </c>
      <c r="O1792" s="219">
        <f>ROUND(IF(Table1[[#This Row],[Valuation Year]]=2016,(Table1[[#This Row],[Total Construction Cost ($)]]+Table1[[#This Row],[Land Value]])*('General Input Sheet'!$G$38/'General Input Sheet'!$G$43),Table1[[#This Row],[Total Construction Cost ($)]]+Table1[[#This Row],[Land Value]]),0)</f>
        <v>59382</v>
      </c>
      <c r="P1792" s="139" t="str" cm="1">
        <f t="array" ref="P1792">_xlfn.IFS(Table1[[#This Row],[Asset Class]]&lt;&gt;"Local","y",P$11=$E1792,"y",Table1[[#This Row],[Asset Class]]="Local","")</f>
        <v>y</v>
      </c>
      <c r="Q1792" s="99" t="str" cm="1">
        <f t="array" ref="Q1792">_xlfn.IFS(Table1[[#This Row],[Asset Class]]&lt;&gt;"Local","y",Q$11=$E1792,"y",Table1[[#This Row],[Asset Class]]="Local","")</f>
        <v/>
      </c>
      <c r="R1792" s="99" t="str" cm="1">
        <f t="array" ref="R1792">_xlfn.IFS(Table1[[#This Row],[Asset Class]]&lt;&gt;"Local","y",R$11=$E1792,"y",Table1[[#This Row],[Asset Class]]="Local","")</f>
        <v/>
      </c>
      <c r="S1792" s="358" t="str" cm="1">
        <f t="array" ref="S1792">_xlfn.IFS(Table1[[#This Row],[Asset Class]]&lt;&gt;"Local","y",S$11=$E1792,"y",Table1[[#This Row],[Asset Class]]="Local","")</f>
        <v/>
      </c>
      <c r="U1792" s="109">
        <f>IF(Table1[[#This Row],[Asset Class]]&lt;&gt;"Local",0.25,IF(P1792="y",1,""))</f>
        <v>1</v>
      </c>
      <c r="V1792" s="435" t="str">
        <f>IF(Table1[[#This Row],[Asset Class]]&lt;&gt;"Local",0.25,IF(Q1792="y",1,""))</f>
        <v/>
      </c>
      <c r="W1792" s="435" t="str">
        <f>IF(Table1[[#This Row],[Asset Class]]&lt;&gt;"Local",0.25,IF(R1792="y",1,""))</f>
        <v/>
      </c>
      <c r="X1792" s="435" t="str">
        <f>IF(Table1[[#This Row],[Asset Class]]&lt;&gt;"Local",0.25,IF(S1792="y",1,""))</f>
        <v/>
      </c>
      <c r="Y1792" s="109">
        <f t="shared" si="163"/>
        <v>1</v>
      </c>
      <c r="AA1792" s="274">
        <f t="shared" si="164"/>
        <v>59382</v>
      </c>
      <c r="AB1792" s="275" t="str">
        <f t="shared" si="165"/>
        <v/>
      </c>
      <c r="AC1792" s="275" t="str">
        <f t="shared" si="166"/>
        <v/>
      </c>
      <c r="AD1792" s="275" t="str">
        <f t="shared" si="167"/>
        <v/>
      </c>
      <c r="AE1792" s="276">
        <f t="shared" si="168"/>
        <v>59382</v>
      </c>
    </row>
    <row r="1793" spans="2:31">
      <c r="B1793" s="227" t="s">
        <v>3092</v>
      </c>
      <c r="C1793" s="228" t="s">
        <v>3093</v>
      </c>
      <c r="D1793" s="228" t="s">
        <v>110</v>
      </c>
      <c r="E1793" s="228" t="s">
        <v>113</v>
      </c>
      <c r="F1793" s="258" t="s">
        <v>107</v>
      </c>
      <c r="G1793" s="374">
        <v>0.5</v>
      </c>
      <c r="H1793" s="377">
        <v>1200.5171824200679</v>
      </c>
      <c r="I1793" s="382">
        <v>77.371645491830151</v>
      </c>
      <c r="J1793" s="349">
        <f>Table1[[#This Row],[Embellishment Area (m2)]]*Table1[[#This Row],[Construction Unit Rate ($/m)]]*Table1[[#This Row],[Embellishment Area Factor]]</f>
        <v>46442.994922528138</v>
      </c>
      <c r="K1793" s="263">
        <v>0</v>
      </c>
      <c r="L1793" s="354">
        <v>51.919695325664051</v>
      </c>
      <c r="M1793" s="101">
        <f>Table1[[#This Row],[Size of land (m2)]]*Table1[[#This Row],[Land Unit Rate ($/m2)]]</f>
        <v>0</v>
      </c>
      <c r="N1793" s="261">
        <v>2021</v>
      </c>
      <c r="O1793" s="219">
        <f>ROUND(IF(Table1[[#This Row],[Valuation Year]]=2016,(Table1[[#This Row],[Total Construction Cost ($)]]+Table1[[#This Row],[Land Value]])*('General Input Sheet'!$G$38/'General Input Sheet'!$G$43),Table1[[#This Row],[Total Construction Cost ($)]]+Table1[[#This Row],[Land Value]]),0)</f>
        <v>46443</v>
      </c>
      <c r="P1793" s="139" t="str" cm="1">
        <f t="array" ref="P1793">_xlfn.IFS(Table1[[#This Row],[Asset Class]]&lt;&gt;"Local","y",P$11=$E1793,"y",Table1[[#This Row],[Asset Class]]="Local","")</f>
        <v/>
      </c>
      <c r="Q1793" s="99" t="str" cm="1">
        <f t="array" ref="Q1793">_xlfn.IFS(Table1[[#This Row],[Asset Class]]&lt;&gt;"Local","y",Q$11=$E1793,"y",Table1[[#This Row],[Asset Class]]="Local","")</f>
        <v/>
      </c>
      <c r="R1793" s="99" t="str" cm="1">
        <f t="array" ref="R1793">_xlfn.IFS(Table1[[#This Row],[Asset Class]]&lt;&gt;"Local","y",R$11=$E1793,"y",Table1[[#This Row],[Asset Class]]="Local","")</f>
        <v/>
      </c>
      <c r="S1793" s="358" t="str" cm="1">
        <f t="array" ref="S1793">_xlfn.IFS(Table1[[#This Row],[Asset Class]]&lt;&gt;"Local","y",S$11=$E1793,"y",Table1[[#This Row],[Asset Class]]="Local","")</f>
        <v>y</v>
      </c>
      <c r="U1793" s="109" t="str">
        <f>IF(Table1[[#This Row],[Asset Class]]&lt;&gt;"Local",0.25,IF(P1793="y",1,""))</f>
        <v/>
      </c>
      <c r="V1793" s="435" t="str">
        <f>IF(Table1[[#This Row],[Asset Class]]&lt;&gt;"Local",0.25,IF(Q1793="y",1,""))</f>
        <v/>
      </c>
      <c r="W1793" s="435" t="str">
        <f>IF(Table1[[#This Row],[Asset Class]]&lt;&gt;"Local",0.25,IF(R1793="y",1,""))</f>
        <v/>
      </c>
      <c r="X1793" s="435">
        <f>IF(Table1[[#This Row],[Asset Class]]&lt;&gt;"Local",0.25,IF(S1793="y",1,""))</f>
        <v>1</v>
      </c>
      <c r="Y1793" s="109">
        <f t="shared" si="163"/>
        <v>1</v>
      </c>
      <c r="AA1793" s="274" t="str">
        <f t="shared" si="164"/>
        <v/>
      </c>
      <c r="AB1793" s="275" t="str">
        <f t="shared" si="165"/>
        <v/>
      </c>
      <c r="AC1793" s="275" t="str">
        <f t="shared" si="166"/>
        <v/>
      </c>
      <c r="AD1793" s="275">
        <f t="shared" si="167"/>
        <v>46443</v>
      </c>
      <c r="AE1793" s="276">
        <f t="shared" si="168"/>
        <v>46443</v>
      </c>
    </row>
    <row r="1794" spans="2:31">
      <c r="B1794" s="227" t="s">
        <v>3094</v>
      </c>
      <c r="C1794" s="228" t="s">
        <v>3095</v>
      </c>
      <c r="D1794" s="228" t="s">
        <v>110</v>
      </c>
      <c r="E1794" s="228" t="s">
        <v>101</v>
      </c>
      <c r="F1794" s="258" t="s">
        <v>102</v>
      </c>
      <c r="G1794" s="374">
        <v>0.5</v>
      </c>
      <c r="H1794" s="377">
        <v>2456.9196450904624</v>
      </c>
      <c r="I1794" s="382">
        <v>143.96305955739601</v>
      </c>
      <c r="J1794" s="349">
        <f>Table1[[#This Row],[Embellishment Area (m2)]]*Table1[[#This Row],[Construction Unit Rate ($/m)]]*Table1[[#This Row],[Embellishment Area Factor]]</f>
        <v>176852.83459694724</v>
      </c>
      <c r="K1794" s="263">
        <v>4913.8392901809248</v>
      </c>
      <c r="L1794" s="354">
        <v>39.027494808321961</v>
      </c>
      <c r="M1794" s="101">
        <f>Table1[[#This Row],[Size of land (m2)]]*Table1[[#This Row],[Land Unit Rate ($/m2)]]</f>
        <v>191774.83738646453</v>
      </c>
      <c r="N1794" s="261">
        <v>2021</v>
      </c>
      <c r="O1794" s="219">
        <f>ROUND(IF(Table1[[#This Row],[Valuation Year]]=2016,(Table1[[#This Row],[Total Construction Cost ($)]]+Table1[[#This Row],[Land Value]])*('General Input Sheet'!$G$38/'General Input Sheet'!$G$43),Table1[[#This Row],[Total Construction Cost ($)]]+Table1[[#This Row],[Land Value]]),0)</f>
        <v>368628</v>
      </c>
      <c r="P1794" s="139" t="str" cm="1">
        <f t="array" ref="P1794">_xlfn.IFS(Table1[[#This Row],[Asset Class]]&lt;&gt;"Local","y",P$11=$E1794,"y",Table1[[#This Row],[Asset Class]]="Local","")</f>
        <v/>
      </c>
      <c r="Q1794" s="99" t="str" cm="1">
        <f t="array" ref="Q1794">_xlfn.IFS(Table1[[#This Row],[Asset Class]]&lt;&gt;"Local","y",Q$11=$E1794,"y",Table1[[#This Row],[Asset Class]]="Local","")</f>
        <v/>
      </c>
      <c r="R1794" s="99" t="str" cm="1">
        <f t="array" ref="R1794">_xlfn.IFS(Table1[[#This Row],[Asset Class]]&lt;&gt;"Local","y",R$11=$E1794,"y",Table1[[#This Row],[Asset Class]]="Local","")</f>
        <v>y</v>
      </c>
      <c r="S1794" s="358" t="str" cm="1">
        <f t="array" ref="S1794">_xlfn.IFS(Table1[[#This Row],[Asset Class]]&lt;&gt;"Local","y",S$11=$E1794,"y",Table1[[#This Row],[Asset Class]]="Local","")</f>
        <v/>
      </c>
      <c r="U1794" s="109" t="str">
        <f>IF(Table1[[#This Row],[Asset Class]]&lt;&gt;"Local",0.25,IF(P1794="y",1,""))</f>
        <v/>
      </c>
      <c r="V1794" s="435" t="str">
        <f>IF(Table1[[#This Row],[Asset Class]]&lt;&gt;"Local",0.25,IF(Q1794="y",1,""))</f>
        <v/>
      </c>
      <c r="W1794" s="435">
        <f>IF(Table1[[#This Row],[Asset Class]]&lt;&gt;"Local",0.25,IF(R1794="y",1,""))</f>
        <v>1</v>
      </c>
      <c r="X1794" s="435" t="str">
        <f>IF(Table1[[#This Row],[Asset Class]]&lt;&gt;"Local",0.25,IF(S1794="y",1,""))</f>
        <v/>
      </c>
      <c r="Y1794" s="109">
        <f t="shared" si="163"/>
        <v>1</v>
      </c>
      <c r="AA1794" s="274" t="str">
        <f t="shared" si="164"/>
        <v/>
      </c>
      <c r="AB1794" s="275" t="str">
        <f t="shared" si="165"/>
        <v/>
      </c>
      <c r="AC1794" s="275">
        <f t="shared" si="166"/>
        <v>368628</v>
      </c>
      <c r="AD1794" s="275" t="str">
        <f t="shared" si="167"/>
        <v/>
      </c>
      <c r="AE1794" s="276">
        <f t="shared" si="168"/>
        <v>368628</v>
      </c>
    </row>
    <row r="1795" spans="2:31">
      <c r="B1795" s="227" t="s">
        <v>3096</v>
      </c>
      <c r="C1795" s="228" t="s">
        <v>3097</v>
      </c>
      <c r="D1795" s="228" t="s">
        <v>105</v>
      </c>
      <c r="E1795" s="228" t="s">
        <v>113</v>
      </c>
      <c r="F1795" s="258" t="s">
        <v>107</v>
      </c>
      <c r="G1795" s="374">
        <v>0.5</v>
      </c>
      <c r="H1795" s="377">
        <v>2396.8050120582739</v>
      </c>
      <c r="I1795" s="382">
        <v>566.28724924743767</v>
      </c>
      <c r="J1795" s="349">
        <f>Table1[[#This Row],[Embellishment Area (m2)]]*Table1[[#This Row],[Construction Unit Rate ($/m)]]*Table1[[#This Row],[Embellishment Area Factor]]</f>
        <v>678640.05863047577</v>
      </c>
      <c r="K1795" s="263">
        <v>0</v>
      </c>
      <c r="L1795" s="354">
        <v>75.676903388107434</v>
      </c>
      <c r="M1795" s="101">
        <f>Table1[[#This Row],[Size of land (m2)]]*Table1[[#This Row],[Land Unit Rate ($/m2)]]</f>
        <v>0</v>
      </c>
      <c r="N1795" s="261">
        <v>2021</v>
      </c>
      <c r="O1795" s="219">
        <f>ROUND(IF(Table1[[#This Row],[Valuation Year]]=2016,(Table1[[#This Row],[Total Construction Cost ($)]]+Table1[[#This Row],[Land Value]])*('General Input Sheet'!$G$38/'General Input Sheet'!$G$43),Table1[[#This Row],[Total Construction Cost ($)]]+Table1[[#This Row],[Land Value]]),0)</f>
        <v>678640</v>
      </c>
      <c r="P1795" s="139" t="str" cm="1">
        <f t="array" ref="P1795">_xlfn.IFS(Table1[[#This Row],[Asset Class]]&lt;&gt;"Local","y",P$11=$E1795,"y",Table1[[#This Row],[Asset Class]]="Local","")</f>
        <v>y</v>
      </c>
      <c r="Q1795" s="99" t="str" cm="1">
        <f t="array" ref="Q1795">_xlfn.IFS(Table1[[#This Row],[Asset Class]]&lt;&gt;"Local","y",Q$11=$E1795,"y",Table1[[#This Row],[Asset Class]]="Local","")</f>
        <v>y</v>
      </c>
      <c r="R1795" s="99" t="str" cm="1">
        <f t="array" ref="R1795">_xlfn.IFS(Table1[[#This Row],[Asset Class]]&lt;&gt;"Local","y",R$11=$E1795,"y",Table1[[#This Row],[Asset Class]]="Local","")</f>
        <v>y</v>
      </c>
      <c r="S1795" s="358" t="str" cm="1">
        <f t="array" ref="S1795">_xlfn.IFS(Table1[[#This Row],[Asset Class]]&lt;&gt;"Local","y",S$11=$E1795,"y",Table1[[#This Row],[Asset Class]]="Local","")</f>
        <v>y</v>
      </c>
      <c r="U1795" s="109">
        <f>IF(Table1[[#This Row],[Asset Class]]&lt;&gt;"Local",0.25,IF(P1795="y",1,""))</f>
        <v>0.25</v>
      </c>
      <c r="V1795" s="435">
        <f>IF(Table1[[#This Row],[Asset Class]]&lt;&gt;"Local",0.25,IF(Q1795="y",1,""))</f>
        <v>0.25</v>
      </c>
      <c r="W1795" s="435">
        <f>IF(Table1[[#This Row],[Asset Class]]&lt;&gt;"Local",0.25,IF(R1795="y",1,""))</f>
        <v>0.25</v>
      </c>
      <c r="X1795" s="435">
        <f>IF(Table1[[#This Row],[Asset Class]]&lt;&gt;"Local",0.25,IF(S1795="y",1,""))</f>
        <v>0.25</v>
      </c>
      <c r="Y1795" s="109">
        <f t="shared" si="163"/>
        <v>1</v>
      </c>
      <c r="AA1795" s="274">
        <f t="shared" si="164"/>
        <v>169660</v>
      </c>
      <c r="AB1795" s="275">
        <f t="shared" si="165"/>
        <v>169660</v>
      </c>
      <c r="AC1795" s="275">
        <f t="shared" si="166"/>
        <v>169660</v>
      </c>
      <c r="AD1795" s="275">
        <f t="shared" si="167"/>
        <v>169660</v>
      </c>
      <c r="AE1795" s="276">
        <f t="shared" si="168"/>
        <v>678640</v>
      </c>
    </row>
    <row r="1796" spans="2:31">
      <c r="B1796" s="227" t="s">
        <v>3098</v>
      </c>
      <c r="C1796" s="228" t="s">
        <v>3099</v>
      </c>
      <c r="D1796" s="228" t="s">
        <v>110</v>
      </c>
      <c r="E1796" s="228" t="s">
        <v>106</v>
      </c>
      <c r="F1796" s="258" t="s">
        <v>102</v>
      </c>
      <c r="G1796" s="374">
        <v>0.5</v>
      </c>
      <c r="H1796" s="377">
        <v>2904.987140221343</v>
      </c>
      <c r="I1796" s="382">
        <v>111.62041035606889</v>
      </c>
      <c r="J1796" s="349">
        <f>Table1[[#This Row],[Embellishment Area (m2)]]*Table1[[#This Row],[Construction Unit Rate ($/m)]]*Table1[[#This Row],[Embellishment Area Factor]]</f>
        <v>162127.92833530466</v>
      </c>
      <c r="K1796" s="263">
        <v>0</v>
      </c>
      <c r="L1796" s="354">
        <v>66.125722619436161</v>
      </c>
      <c r="M1796" s="101">
        <f>Table1[[#This Row],[Size of land (m2)]]*Table1[[#This Row],[Land Unit Rate ($/m2)]]</f>
        <v>0</v>
      </c>
      <c r="N1796" s="261">
        <v>2021</v>
      </c>
      <c r="O1796" s="219">
        <f>ROUND(IF(Table1[[#This Row],[Valuation Year]]=2016,(Table1[[#This Row],[Total Construction Cost ($)]]+Table1[[#This Row],[Land Value]])*('General Input Sheet'!$G$38/'General Input Sheet'!$G$43),Table1[[#This Row],[Total Construction Cost ($)]]+Table1[[#This Row],[Land Value]]),0)</f>
        <v>162128</v>
      </c>
      <c r="P1796" s="139" t="str" cm="1">
        <f t="array" ref="P1796">_xlfn.IFS(Table1[[#This Row],[Asset Class]]&lt;&gt;"Local","y",P$11=$E1796,"y",Table1[[#This Row],[Asset Class]]="Local","")</f>
        <v>y</v>
      </c>
      <c r="Q1796" s="99" t="str" cm="1">
        <f t="array" ref="Q1796">_xlfn.IFS(Table1[[#This Row],[Asset Class]]&lt;&gt;"Local","y",Q$11=$E1796,"y",Table1[[#This Row],[Asset Class]]="Local","")</f>
        <v/>
      </c>
      <c r="R1796" s="99" t="str" cm="1">
        <f t="array" ref="R1796">_xlfn.IFS(Table1[[#This Row],[Asset Class]]&lt;&gt;"Local","y",R$11=$E1796,"y",Table1[[#This Row],[Asset Class]]="Local","")</f>
        <v/>
      </c>
      <c r="S1796" s="358" t="str" cm="1">
        <f t="array" ref="S1796">_xlfn.IFS(Table1[[#This Row],[Asset Class]]&lt;&gt;"Local","y",S$11=$E1796,"y",Table1[[#This Row],[Asset Class]]="Local","")</f>
        <v/>
      </c>
      <c r="U1796" s="109">
        <f>IF(Table1[[#This Row],[Asset Class]]&lt;&gt;"Local",0.25,IF(P1796="y",1,""))</f>
        <v>1</v>
      </c>
      <c r="V1796" s="435" t="str">
        <f>IF(Table1[[#This Row],[Asset Class]]&lt;&gt;"Local",0.25,IF(Q1796="y",1,""))</f>
        <v/>
      </c>
      <c r="W1796" s="435" t="str">
        <f>IF(Table1[[#This Row],[Asset Class]]&lt;&gt;"Local",0.25,IF(R1796="y",1,""))</f>
        <v/>
      </c>
      <c r="X1796" s="435" t="str">
        <f>IF(Table1[[#This Row],[Asset Class]]&lt;&gt;"Local",0.25,IF(S1796="y",1,""))</f>
        <v/>
      </c>
      <c r="Y1796" s="109">
        <f t="shared" si="163"/>
        <v>1</v>
      </c>
      <c r="AA1796" s="274">
        <f t="shared" si="164"/>
        <v>162128</v>
      </c>
      <c r="AB1796" s="275" t="str">
        <f t="shared" si="165"/>
        <v/>
      </c>
      <c r="AC1796" s="275" t="str">
        <f t="shared" si="166"/>
        <v/>
      </c>
      <c r="AD1796" s="275" t="str">
        <f t="shared" si="167"/>
        <v/>
      </c>
      <c r="AE1796" s="276">
        <f t="shared" si="168"/>
        <v>162128</v>
      </c>
    </row>
    <row r="1797" spans="2:31">
      <c r="B1797" s="227" t="s">
        <v>3098</v>
      </c>
      <c r="C1797" s="228" t="s">
        <v>3100</v>
      </c>
      <c r="D1797" s="228" t="s">
        <v>110</v>
      </c>
      <c r="E1797" s="228" t="s">
        <v>106</v>
      </c>
      <c r="F1797" s="258" t="s">
        <v>107</v>
      </c>
      <c r="G1797" s="374">
        <v>0.5</v>
      </c>
      <c r="H1797" s="377">
        <v>13398.70659412123</v>
      </c>
      <c r="I1797" s="382">
        <v>111.62041035606889</v>
      </c>
      <c r="J1797" s="349">
        <f>Table1[[#This Row],[Embellishment Area (m2)]]*Table1[[#This Row],[Construction Unit Rate ($/m)]]*Table1[[#This Row],[Embellishment Area Factor]]</f>
        <v>747784.56413818884</v>
      </c>
      <c r="K1797" s="263">
        <v>0</v>
      </c>
      <c r="L1797" s="354">
        <v>66.125722619436161</v>
      </c>
      <c r="M1797" s="101">
        <f>Table1[[#This Row],[Size of land (m2)]]*Table1[[#This Row],[Land Unit Rate ($/m2)]]</f>
        <v>0</v>
      </c>
      <c r="N1797" s="261">
        <v>2021</v>
      </c>
      <c r="O1797" s="219">
        <f>ROUND(IF(Table1[[#This Row],[Valuation Year]]=2016,(Table1[[#This Row],[Total Construction Cost ($)]]+Table1[[#This Row],[Land Value]])*('General Input Sheet'!$G$38/'General Input Sheet'!$G$43),Table1[[#This Row],[Total Construction Cost ($)]]+Table1[[#This Row],[Land Value]]),0)</f>
        <v>747785</v>
      </c>
      <c r="P1797" s="139" t="str" cm="1">
        <f t="array" ref="P1797">_xlfn.IFS(Table1[[#This Row],[Asset Class]]&lt;&gt;"Local","y",P$11=$E1797,"y",Table1[[#This Row],[Asset Class]]="Local","")</f>
        <v>y</v>
      </c>
      <c r="Q1797" s="99" t="str" cm="1">
        <f t="array" ref="Q1797">_xlfn.IFS(Table1[[#This Row],[Asset Class]]&lt;&gt;"Local","y",Q$11=$E1797,"y",Table1[[#This Row],[Asset Class]]="Local","")</f>
        <v/>
      </c>
      <c r="R1797" s="99" t="str" cm="1">
        <f t="array" ref="R1797">_xlfn.IFS(Table1[[#This Row],[Asset Class]]&lt;&gt;"Local","y",R$11=$E1797,"y",Table1[[#This Row],[Asset Class]]="Local","")</f>
        <v/>
      </c>
      <c r="S1797" s="358" t="str" cm="1">
        <f t="array" ref="S1797">_xlfn.IFS(Table1[[#This Row],[Asset Class]]&lt;&gt;"Local","y",S$11=$E1797,"y",Table1[[#This Row],[Asset Class]]="Local","")</f>
        <v/>
      </c>
      <c r="U1797" s="109">
        <f>IF(Table1[[#This Row],[Asset Class]]&lt;&gt;"Local",0.25,IF(P1797="y",1,""))</f>
        <v>1</v>
      </c>
      <c r="V1797" s="435" t="str">
        <f>IF(Table1[[#This Row],[Asset Class]]&lt;&gt;"Local",0.25,IF(Q1797="y",1,""))</f>
        <v/>
      </c>
      <c r="W1797" s="435" t="str">
        <f>IF(Table1[[#This Row],[Asset Class]]&lt;&gt;"Local",0.25,IF(R1797="y",1,""))</f>
        <v/>
      </c>
      <c r="X1797" s="435" t="str">
        <f>IF(Table1[[#This Row],[Asset Class]]&lt;&gt;"Local",0.25,IF(S1797="y",1,""))</f>
        <v/>
      </c>
      <c r="Y1797" s="109">
        <f t="shared" si="163"/>
        <v>1</v>
      </c>
      <c r="AA1797" s="274">
        <f t="shared" si="164"/>
        <v>747785</v>
      </c>
      <c r="AB1797" s="275" t="str">
        <f t="shared" si="165"/>
        <v/>
      </c>
      <c r="AC1797" s="275" t="str">
        <f t="shared" si="166"/>
        <v/>
      </c>
      <c r="AD1797" s="275" t="str">
        <f t="shared" si="167"/>
        <v/>
      </c>
      <c r="AE1797" s="276">
        <f t="shared" si="168"/>
        <v>747785</v>
      </c>
    </row>
    <row r="1798" spans="2:31">
      <c r="B1798" s="227" t="s">
        <v>3101</v>
      </c>
      <c r="C1798" s="228" t="s">
        <v>3102</v>
      </c>
      <c r="D1798" s="228" t="s">
        <v>110</v>
      </c>
      <c r="E1798" s="228" t="s">
        <v>113</v>
      </c>
      <c r="F1798" s="258" t="s">
        <v>107</v>
      </c>
      <c r="G1798" s="374">
        <v>0.5</v>
      </c>
      <c r="H1798" s="377">
        <v>4287.9121197382356</v>
      </c>
      <c r="I1798" s="382">
        <v>77.371645491830151</v>
      </c>
      <c r="J1798" s="349">
        <f>Table1[[#This Row],[Embellishment Area (m2)]]*Table1[[#This Row],[Construction Unit Rate ($/m)]]*Table1[[#This Row],[Embellishment Area Factor]]</f>
        <v>165881.40821425436</v>
      </c>
      <c r="K1798" s="263">
        <v>0</v>
      </c>
      <c r="L1798" s="354">
        <v>51.919695325664051</v>
      </c>
      <c r="M1798" s="101">
        <f>Table1[[#This Row],[Size of land (m2)]]*Table1[[#This Row],[Land Unit Rate ($/m2)]]</f>
        <v>0</v>
      </c>
      <c r="N1798" s="261">
        <v>2021</v>
      </c>
      <c r="O1798" s="219">
        <f>ROUND(IF(Table1[[#This Row],[Valuation Year]]=2016,(Table1[[#This Row],[Total Construction Cost ($)]]+Table1[[#This Row],[Land Value]])*('General Input Sheet'!$G$38/'General Input Sheet'!$G$43),Table1[[#This Row],[Total Construction Cost ($)]]+Table1[[#This Row],[Land Value]]),0)</f>
        <v>165881</v>
      </c>
      <c r="P1798" s="139" t="str" cm="1">
        <f t="array" ref="P1798">_xlfn.IFS(Table1[[#This Row],[Asset Class]]&lt;&gt;"Local","y",P$11=$E1798,"y",Table1[[#This Row],[Asset Class]]="Local","")</f>
        <v/>
      </c>
      <c r="Q1798" s="99" t="str" cm="1">
        <f t="array" ref="Q1798">_xlfn.IFS(Table1[[#This Row],[Asset Class]]&lt;&gt;"Local","y",Q$11=$E1798,"y",Table1[[#This Row],[Asset Class]]="Local","")</f>
        <v/>
      </c>
      <c r="R1798" s="99" t="str" cm="1">
        <f t="array" ref="R1798">_xlfn.IFS(Table1[[#This Row],[Asset Class]]&lt;&gt;"Local","y",R$11=$E1798,"y",Table1[[#This Row],[Asset Class]]="Local","")</f>
        <v/>
      </c>
      <c r="S1798" s="358" t="str" cm="1">
        <f t="array" ref="S1798">_xlfn.IFS(Table1[[#This Row],[Asset Class]]&lt;&gt;"Local","y",S$11=$E1798,"y",Table1[[#This Row],[Asset Class]]="Local","")</f>
        <v>y</v>
      </c>
      <c r="U1798" s="109" t="str">
        <f>IF(Table1[[#This Row],[Asset Class]]&lt;&gt;"Local",0.25,IF(P1798="y",1,""))</f>
        <v/>
      </c>
      <c r="V1798" s="435" t="str">
        <f>IF(Table1[[#This Row],[Asset Class]]&lt;&gt;"Local",0.25,IF(Q1798="y",1,""))</f>
        <v/>
      </c>
      <c r="W1798" s="435" t="str">
        <f>IF(Table1[[#This Row],[Asset Class]]&lt;&gt;"Local",0.25,IF(R1798="y",1,""))</f>
        <v/>
      </c>
      <c r="X1798" s="435">
        <f>IF(Table1[[#This Row],[Asset Class]]&lt;&gt;"Local",0.25,IF(S1798="y",1,""))</f>
        <v>1</v>
      </c>
      <c r="Y1798" s="109">
        <f t="shared" si="163"/>
        <v>1</v>
      </c>
      <c r="AA1798" s="274" t="str">
        <f t="shared" si="164"/>
        <v/>
      </c>
      <c r="AB1798" s="275" t="str">
        <f t="shared" si="165"/>
        <v/>
      </c>
      <c r="AC1798" s="275" t="str">
        <f t="shared" si="166"/>
        <v/>
      </c>
      <c r="AD1798" s="275">
        <f t="shared" si="167"/>
        <v>165881</v>
      </c>
      <c r="AE1798" s="276">
        <f t="shared" si="168"/>
        <v>165881</v>
      </c>
    </row>
    <row r="1799" spans="2:31">
      <c r="B1799" s="227" t="s">
        <v>3103</v>
      </c>
      <c r="C1799" s="228" t="s">
        <v>3104</v>
      </c>
      <c r="D1799" s="228" t="s">
        <v>110</v>
      </c>
      <c r="E1799" s="228" t="s">
        <v>101</v>
      </c>
      <c r="F1799" s="258" t="s">
        <v>102</v>
      </c>
      <c r="G1799" s="374">
        <v>0.5</v>
      </c>
      <c r="H1799" s="377">
        <v>1043.2344858701556</v>
      </c>
      <c r="I1799" s="382">
        <v>143.96305955739601</v>
      </c>
      <c r="J1799" s="349">
        <f>Table1[[#This Row],[Embellishment Area (m2)]]*Table1[[#This Row],[Construction Unit Rate ($/m)]]*Table1[[#This Row],[Embellishment Area Factor]]</f>
        <v>75093.614210827305</v>
      </c>
      <c r="K1799" s="263">
        <v>0</v>
      </c>
      <c r="L1799" s="354">
        <v>39.027494808321961</v>
      </c>
      <c r="M1799" s="101">
        <f>Table1[[#This Row],[Size of land (m2)]]*Table1[[#This Row],[Land Unit Rate ($/m2)]]</f>
        <v>0</v>
      </c>
      <c r="N1799" s="261">
        <v>2021</v>
      </c>
      <c r="O1799" s="219">
        <f>ROUND(IF(Table1[[#This Row],[Valuation Year]]=2016,(Table1[[#This Row],[Total Construction Cost ($)]]+Table1[[#This Row],[Land Value]])*('General Input Sheet'!$G$38/'General Input Sheet'!$G$43),Table1[[#This Row],[Total Construction Cost ($)]]+Table1[[#This Row],[Land Value]]),0)</f>
        <v>75094</v>
      </c>
      <c r="P1799" s="139" t="str" cm="1">
        <f t="array" ref="P1799">_xlfn.IFS(Table1[[#This Row],[Asset Class]]&lt;&gt;"Local","y",P$11=$E1799,"y",Table1[[#This Row],[Asset Class]]="Local","")</f>
        <v/>
      </c>
      <c r="Q1799" s="99" t="str" cm="1">
        <f t="array" ref="Q1799">_xlfn.IFS(Table1[[#This Row],[Asset Class]]&lt;&gt;"Local","y",Q$11=$E1799,"y",Table1[[#This Row],[Asset Class]]="Local","")</f>
        <v/>
      </c>
      <c r="R1799" s="99" t="str" cm="1">
        <f t="array" ref="R1799">_xlfn.IFS(Table1[[#This Row],[Asset Class]]&lt;&gt;"Local","y",R$11=$E1799,"y",Table1[[#This Row],[Asset Class]]="Local","")</f>
        <v>y</v>
      </c>
      <c r="S1799" s="358" t="str" cm="1">
        <f t="array" ref="S1799">_xlfn.IFS(Table1[[#This Row],[Asset Class]]&lt;&gt;"Local","y",S$11=$E1799,"y",Table1[[#This Row],[Asset Class]]="Local","")</f>
        <v/>
      </c>
      <c r="U1799" s="109" t="str">
        <f>IF(Table1[[#This Row],[Asset Class]]&lt;&gt;"Local",0.25,IF(P1799="y",1,""))</f>
        <v/>
      </c>
      <c r="V1799" s="435" t="str">
        <f>IF(Table1[[#This Row],[Asset Class]]&lt;&gt;"Local",0.25,IF(Q1799="y",1,""))</f>
        <v/>
      </c>
      <c r="W1799" s="435">
        <f>IF(Table1[[#This Row],[Asset Class]]&lt;&gt;"Local",0.25,IF(R1799="y",1,""))</f>
        <v>1</v>
      </c>
      <c r="X1799" s="435" t="str">
        <f>IF(Table1[[#This Row],[Asset Class]]&lt;&gt;"Local",0.25,IF(S1799="y",1,""))</f>
        <v/>
      </c>
      <c r="Y1799" s="109">
        <f t="shared" si="163"/>
        <v>1</v>
      </c>
      <c r="AA1799" s="274" t="str">
        <f t="shared" si="164"/>
        <v/>
      </c>
      <c r="AB1799" s="275" t="str">
        <f t="shared" si="165"/>
        <v/>
      </c>
      <c r="AC1799" s="275">
        <f t="shared" si="166"/>
        <v>75094</v>
      </c>
      <c r="AD1799" s="275" t="str">
        <f t="shared" si="167"/>
        <v/>
      </c>
      <c r="AE1799" s="276">
        <f t="shared" si="168"/>
        <v>75094</v>
      </c>
    </row>
    <row r="1800" spans="2:31">
      <c r="B1800" s="227" t="s">
        <v>3105</v>
      </c>
      <c r="C1800" s="228" t="s">
        <v>3106</v>
      </c>
      <c r="D1800" s="228" t="s">
        <v>110</v>
      </c>
      <c r="E1800" s="228" t="s">
        <v>101</v>
      </c>
      <c r="F1800" s="258" t="s">
        <v>102</v>
      </c>
      <c r="G1800" s="374">
        <v>0.5</v>
      </c>
      <c r="H1800" s="377">
        <v>2380.65305898934</v>
      </c>
      <c r="I1800" s="382">
        <v>143.96305955739601</v>
      </c>
      <c r="J1800" s="349">
        <f>Table1[[#This Row],[Embellishment Area (m2)]]*Table1[[#This Row],[Construction Unit Rate ($/m)]]*Table1[[#This Row],[Embellishment Area Factor]]</f>
        <v>171363.04905838968</v>
      </c>
      <c r="K1800" s="263">
        <v>0</v>
      </c>
      <c r="L1800" s="354">
        <v>39.027494808321961</v>
      </c>
      <c r="M1800" s="101">
        <f>Table1[[#This Row],[Size of land (m2)]]*Table1[[#This Row],[Land Unit Rate ($/m2)]]</f>
        <v>0</v>
      </c>
      <c r="N1800" s="261">
        <v>2021</v>
      </c>
      <c r="O1800" s="219">
        <f>ROUND(IF(Table1[[#This Row],[Valuation Year]]=2016,(Table1[[#This Row],[Total Construction Cost ($)]]+Table1[[#This Row],[Land Value]])*('General Input Sheet'!$G$38/'General Input Sheet'!$G$43),Table1[[#This Row],[Total Construction Cost ($)]]+Table1[[#This Row],[Land Value]]),0)</f>
        <v>171363</v>
      </c>
      <c r="P1800" s="139" t="str" cm="1">
        <f t="array" ref="P1800">_xlfn.IFS(Table1[[#This Row],[Asset Class]]&lt;&gt;"Local","y",P$11=$E1800,"y",Table1[[#This Row],[Asset Class]]="Local","")</f>
        <v/>
      </c>
      <c r="Q1800" s="99" t="str" cm="1">
        <f t="array" ref="Q1800">_xlfn.IFS(Table1[[#This Row],[Asset Class]]&lt;&gt;"Local","y",Q$11=$E1800,"y",Table1[[#This Row],[Asset Class]]="Local","")</f>
        <v/>
      </c>
      <c r="R1800" s="99" t="str" cm="1">
        <f t="array" ref="R1800">_xlfn.IFS(Table1[[#This Row],[Asset Class]]&lt;&gt;"Local","y",R$11=$E1800,"y",Table1[[#This Row],[Asset Class]]="Local","")</f>
        <v>y</v>
      </c>
      <c r="S1800" s="358" t="str" cm="1">
        <f t="array" ref="S1800">_xlfn.IFS(Table1[[#This Row],[Asset Class]]&lt;&gt;"Local","y",S$11=$E1800,"y",Table1[[#This Row],[Asset Class]]="Local","")</f>
        <v/>
      </c>
      <c r="U1800" s="109" t="str">
        <f>IF(Table1[[#This Row],[Asset Class]]&lt;&gt;"Local",0.25,IF(P1800="y",1,""))</f>
        <v/>
      </c>
      <c r="V1800" s="435" t="str">
        <f>IF(Table1[[#This Row],[Asset Class]]&lt;&gt;"Local",0.25,IF(Q1800="y",1,""))</f>
        <v/>
      </c>
      <c r="W1800" s="435">
        <f>IF(Table1[[#This Row],[Asset Class]]&lt;&gt;"Local",0.25,IF(R1800="y",1,""))</f>
        <v>1</v>
      </c>
      <c r="X1800" s="435" t="str">
        <f>IF(Table1[[#This Row],[Asset Class]]&lt;&gt;"Local",0.25,IF(S1800="y",1,""))</f>
        <v/>
      </c>
      <c r="Y1800" s="109">
        <f t="shared" si="163"/>
        <v>1</v>
      </c>
      <c r="AA1800" s="274" t="str">
        <f t="shared" si="164"/>
        <v/>
      </c>
      <c r="AB1800" s="275" t="str">
        <f t="shared" si="165"/>
        <v/>
      </c>
      <c r="AC1800" s="275">
        <f t="shared" si="166"/>
        <v>171363</v>
      </c>
      <c r="AD1800" s="275" t="str">
        <f t="shared" si="167"/>
        <v/>
      </c>
      <c r="AE1800" s="276">
        <f t="shared" si="168"/>
        <v>171363</v>
      </c>
    </row>
    <row r="1801" spans="2:31">
      <c r="B1801" s="227" t="s">
        <v>3107</v>
      </c>
      <c r="C1801" s="228" t="s">
        <v>3108</v>
      </c>
      <c r="D1801" s="228" t="s">
        <v>110</v>
      </c>
      <c r="E1801" s="228" t="s">
        <v>101</v>
      </c>
      <c r="F1801" s="258" t="s">
        <v>102</v>
      </c>
      <c r="G1801" s="374">
        <v>0.5</v>
      </c>
      <c r="H1801" s="377">
        <v>2418.9969191794057</v>
      </c>
      <c r="I1801" s="382">
        <v>143.96305955739601</v>
      </c>
      <c r="J1801" s="349">
        <f>Table1[[#This Row],[Embellishment Area (m2)]]*Table1[[#This Row],[Construction Unit Rate ($/m)]]*Table1[[#This Row],[Embellishment Area Factor]]</f>
        <v>174123.09877249112</v>
      </c>
      <c r="K1801" s="263">
        <v>4837.9938383588114</v>
      </c>
      <c r="L1801" s="354">
        <v>39.027494808321961</v>
      </c>
      <c r="M1801" s="101">
        <f>Table1[[#This Row],[Size of land (m2)]]*Table1[[#This Row],[Land Unit Rate ($/m2)]]</f>
        <v>188814.77940924215</v>
      </c>
      <c r="N1801" s="261">
        <v>2021</v>
      </c>
      <c r="O1801" s="219">
        <f>ROUND(IF(Table1[[#This Row],[Valuation Year]]=2016,(Table1[[#This Row],[Total Construction Cost ($)]]+Table1[[#This Row],[Land Value]])*('General Input Sheet'!$G$38/'General Input Sheet'!$G$43),Table1[[#This Row],[Total Construction Cost ($)]]+Table1[[#This Row],[Land Value]]),0)</f>
        <v>362938</v>
      </c>
      <c r="P1801" s="139" t="str" cm="1">
        <f t="array" ref="P1801">_xlfn.IFS(Table1[[#This Row],[Asset Class]]&lt;&gt;"Local","y",P$11=$E1801,"y",Table1[[#This Row],[Asset Class]]="Local","")</f>
        <v/>
      </c>
      <c r="Q1801" s="99" t="str" cm="1">
        <f t="array" ref="Q1801">_xlfn.IFS(Table1[[#This Row],[Asset Class]]&lt;&gt;"Local","y",Q$11=$E1801,"y",Table1[[#This Row],[Asset Class]]="Local","")</f>
        <v/>
      </c>
      <c r="R1801" s="99" t="str" cm="1">
        <f t="array" ref="R1801">_xlfn.IFS(Table1[[#This Row],[Asset Class]]&lt;&gt;"Local","y",R$11=$E1801,"y",Table1[[#This Row],[Asset Class]]="Local","")</f>
        <v>y</v>
      </c>
      <c r="S1801" s="358" t="str" cm="1">
        <f t="array" ref="S1801">_xlfn.IFS(Table1[[#This Row],[Asset Class]]&lt;&gt;"Local","y",S$11=$E1801,"y",Table1[[#This Row],[Asset Class]]="Local","")</f>
        <v/>
      </c>
      <c r="U1801" s="109" t="str">
        <f>IF(Table1[[#This Row],[Asset Class]]&lt;&gt;"Local",0.25,IF(P1801="y",1,""))</f>
        <v/>
      </c>
      <c r="V1801" s="435" t="str">
        <f>IF(Table1[[#This Row],[Asset Class]]&lt;&gt;"Local",0.25,IF(Q1801="y",1,""))</f>
        <v/>
      </c>
      <c r="W1801" s="435">
        <f>IF(Table1[[#This Row],[Asset Class]]&lt;&gt;"Local",0.25,IF(R1801="y",1,""))</f>
        <v>1</v>
      </c>
      <c r="X1801" s="435" t="str">
        <f>IF(Table1[[#This Row],[Asset Class]]&lt;&gt;"Local",0.25,IF(S1801="y",1,""))</f>
        <v/>
      </c>
      <c r="Y1801" s="109">
        <f t="shared" si="163"/>
        <v>1</v>
      </c>
      <c r="AA1801" s="274" t="str">
        <f t="shared" si="164"/>
        <v/>
      </c>
      <c r="AB1801" s="275" t="str">
        <f t="shared" si="165"/>
        <v/>
      </c>
      <c r="AC1801" s="275">
        <f t="shared" si="166"/>
        <v>362938</v>
      </c>
      <c r="AD1801" s="275" t="str">
        <f t="shared" si="167"/>
        <v/>
      </c>
      <c r="AE1801" s="276">
        <f t="shared" si="168"/>
        <v>362938</v>
      </c>
    </row>
    <row r="1802" spans="2:31">
      <c r="B1802" s="227" t="s">
        <v>3107</v>
      </c>
      <c r="C1802" s="228" t="s">
        <v>3109</v>
      </c>
      <c r="D1802" s="228" t="s">
        <v>110</v>
      </c>
      <c r="E1802" s="228" t="s">
        <v>101</v>
      </c>
      <c r="F1802" s="258" t="s">
        <v>135</v>
      </c>
      <c r="G1802" s="374">
        <v>0.5</v>
      </c>
      <c r="H1802" s="377">
        <v>8215.7432290575143</v>
      </c>
      <c r="I1802" s="382">
        <v>143.96305955739601</v>
      </c>
      <c r="J1802" s="349">
        <f>Table1[[#This Row],[Embellishment Area (m2)]]*Table1[[#This Row],[Construction Unit Rate ($/m)]]*Table1[[#This Row],[Embellishment Area Factor]]</f>
        <v>591381.76589654002</v>
      </c>
      <c r="K1802" s="263">
        <v>16431.486458115029</v>
      </c>
      <c r="L1802" s="354">
        <v>39.027494808321961</v>
      </c>
      <c r="M1802" s="101">
        <f>Table1[[#This Row],[Size of land (m2)]]*Table1[[#This Row],[Land Unit Rate ($/m2)]]</f>
        <v>641279.7524370969</v>
      </c>
      <c r="N1802" s="261">
        <v>2021</v>
      </c>
      <c r="O1802" s="219">
        <f>ROUND(IF(Table1[[#This Row],[Valuation Year]]=2016,(Table1[[#This Row],[Total Construction Cost ($)]]+Table1[[#This Row],[Land Value]])*('General Input Sheet'!$G$38/'General Input Sheet'!$G$43),Table1[[#This Row],[Total Construction Cost ($)]]+Table1[[#This Row],[Land Value]]),0)</f>
        <v>1232662</v>
      </c>
      <c r="P1802" s="139" t="str" cm="1">
        <f t="array" ref="P1802">_xlfn.IFS(Table1[[#This Row],[Asset Class]]&lt;&gt;"Local","y",P$11=$E1802,"y",Table1[[#This Row],[Asset Class]]="Local","")</f>
        <v/>
      </c>
      <c r="Q1802" s="99" t="str" cm="1">
        <f t="array" ref="Q1802">_xlfn.IFS(Table1[[#This Row],[Asset Class]]&lt;&gt;"Local","y",Q$11=$E1802,"y",Table1[[#This Row],[Asset Class]]="Local","")</f>
        <v/>
      </c>
      <c r="R1802" s="99" t="str" cm="1">
        <f t="array" ref="R1802">_xlfn.IFS(Table1[[#This Row],[Asset Class]]&lt;&gt;"Local","y",R$11=$E1802,"y",Table1[[#This Row],[Asset Class]]="Local","")</f>
        <v>y</v>
      </c>
      <c r="S1802" s="358" t="str" cm="1">
        <f t="array" ref="S1802">_xlfn.IFS(Table1[[#This Row],[Asset Class]]&lt;&gt;"Local","y",S$11=$E1802,"y",Table1[[#This Row],[Asset Class]]="Local","")</f>
        <v/>
      </c>
      <c r="U1802" s="109" t="str">
        <f>IF(Table1[[#This Row],[Asset Class]]&lt;&gt;"Local",0.25,IF(P1802="y",1,""))</f>
        <v/>
      </c>
      <c r="V1802" s="435" t="str">
        <f>IF(Table1[[#This Row],[Asset Class]]&lt;&gt;"Local",0.25,IF(Q1802="y",1,""))</f>
        <v/>
      </c>
      <c r="W1802" s="435">
        <f>IF(Table1[[#This Row],[Asset Class]]&lt;&gt;"Local",0.25,IF(R1802="y",1,""))</f>
        <v>1</v>
      </c>
      <c r="X1802" s="435" t="str">
        <f>IF(Table1[[#This Row],[Asset Class]]&lt;&gt;"Local",0.25,IF(S1802="y",1,""))</f>
        <v/>
      </c>
      <c r="Y1802" s="109">
        <f t="shared" si="163"/>
        <v>1</v>
      </c>
      <c r="AA1802" s="274" t="str">
        <f t="shared" si="164"/>
        <v/>
      </c>
      <c r="AB1802" s="275" t="str">
        <f t="shared" si="165"/>
        <v/>
      </c>
      <c r="AC1802" s="275">
        <f t="shared" si="166"/>
        <v>1232662</v>
      </c>
      <c r="AD1802" s="275" t="str">
        <f t="shared" si="167"/>
        <v/>
      </c>
      <c r="AE1802" s="276">
        <f t="shared" si="168"/>
        <v>1232662</v>
      </c>
    </row>
    <row r="1803" spans="2:31">
      <c r="B1803" s="227" t="s">
        <v>3110</v>
      </c>
      <c r="C1803" s="228" t="s">
        <v>3111</v>
      </c>
      <c r="D1803" s="228" t="s">
        <v>105</v>
      </c>
      <c r="E1803" s="228" t="s">
        <v>101</v>
      </c>
      <c r="F1803" s="258" t="s">
        <v>107</v>
      </c>
      <c r="G1803" s="374">
        <v>0.5</v>
      </c>
      <c r="H1803" s="377">
        <v>11320.874720677884</v>
      </c>
      <c r="I1803" s="382">
        <v>452.87898632773505</v>
      </c>
      <c r="J1803" s="349">
        <f>Table1[[#This Row],[Embellishment Area (m2)]]*Table1[[#This Row],[Construction Unit Rate ($/m)]]*Table1[[#This Row],[Embellishment Area Factor]]</f>
        <v>2563493.1339219403</v>
      </c>
      <c r="K1803" s="263">
        <v>22641.749441355769</v>
      </c>
      <c r="L1803" s="354">
        <v>140.14546069071523</v>
      </c>
      <c r="M1803" s="101">
        <f>Table1[[#This Row],[Size of land (m2)]]*Table1[[#This Row],[Land Unit Rate ($/m2)]]</f>
        <v>3173138.4063025485</v>
      </c>
      <c r="N1803" s="261">
        <v>2021</v>
      </c>
      <c r="O1803" s="219">
        <f>ROUND(IF(Table1[[#This Row],[Valuation Year]]=2016,(Table1[[#This Row],[Total Construction Cost ($)]]+Table1[[#This Row],[Land Value]])*('General Input Sheet'!$G$38/'General Input Sheet'!$G$43),Table1[[#This Row],[Total Construction Cost ($)]]+Table1[[#This Row],[Land Value]]),0)</f>
        <v>5736632</v>
      </c>
      <c r="P1803" s="139" t="str" cm="1">
        <f t="array" ref="P1803">_xlfn.IFS(Table1[[#This Row],[Asset Class]]&lt;&gt;"Local","y",P$11=$E1803,"y",Table1[[#This Row],[Asset Class]]="Local","")</f>
        <v>y</v>
      </c>
      <c r="Q1803" s="99" t="str" cm="1">
        <f t="array" ref="Q1803">_xlfn.IFS(Table1[[#This Row],[Asset Class]]&lt;&gt;"Local","y",Q$11=$E1803,"y",Table1[[#This Row],[Asset Class]]="Local","")</f>
        <v>y</v>
      </c>
      <c r="R1803" s="99" t="str" cm="1">
        <f t="array" ref="R1803">_xlfn.IFS(Table1[[#This Row],[Asset Class]]&lt;&gt;"Local","y",R$11=$E1803,"y",Table1[[#This Row],[Asset Class]]="Local","")</f>
        <v>y</v>
      </c>
      <c r="S1803" s="358" t="str" cm="1">
        <f t="array" ref="S1803">_xlfn.IFS(Table1[[#This Row],[Asset Class]]&lt;&gt;"Local","y",S$11=$E1803,"y",Table1[[#This Row],[Asset Class]]="Local","")</f>
        <v>y</v>
      </c>
      <c r="U1803" s="109">
        <f>IF(Table1[[#This Row],[Asset Class]]&lt;&gt;"Local",0.25,IF(P1803="y",1,""))</f>
        <v>0.25</v>
      </c>
      <c r="V1803" s="435">
        <f>IF(Table1[[#This Row],[Asset Class]]&lt;&gt;"Local",0.25,IF(Q1803="y",1,""))</f>
        <v>0.25</v>
      </c>
      <c r="W1803" s="435">
        <f>IF(Table1[[#This Row],[Asset Class]]&lt;&gt;"Local",0.25,IF(R1803="y",1,""))</f>
        <v>0.25</v>
      </c>
      <c r="X1803" s="435">
        <f>IF(Table1[[#This Row],[Asset Class]]&lt;&gt;"Local",0.25,IF(S1803="y",1,""))</f>
        <v>0.25</v>
      </c>
      <c r="Y1803" s="109">
        <f t="shared" si="163"/>
        <v>1</v>
      </c>
      <c r="AA1803" s="274">
        <f t="shared" si="164"/>
        <v>1434158</v>
      </c>
      <c r="AB1803" s="275">
        <f t="shared" si="165"/>
        <v>1434158</v>
      </c>
      <c r="AC1803" s="275">
        <f t="shared" si="166"/>
        <v>1434158</v>
      </c>
      <c r="AD1803" s="275">
        <f t="shared" si="167"/>
        <v>1434158</v>
      </c>
      <c r="AE1803" s="276">
        <f t="shared" si="168"/>
        <v>5736632</v>
      </c>
    </row>
    <row r="1804" spans="2:31">
      <c r="B1804" s="227" t="s">
        <v>3112</v>
      </c>
      <c r="C1804" s="228" t="s">
        <v>3113</v>
      </c>
      <c r="D1804" s="228" t="s">
        <v>110</v>
      </c>
      <c r="E1804" s="228" t="s">
        <v>101</v>
      </c>
      <c r="F1804" s="258" t="s">
        <v>107</v>
      </c>
      <c r="G1804" s="374">
        <v>0.5</v>
      </c>
      <c r="H1804" s="378">
        <v>4840.7480102558611</v>
      </c>
      <c r="I1804" s="382">
        <v>143.96305955739601</v>
      </c>
      <c r="J1804" s="349">
        <f>Table1[[#This Row],[Embellishment Area (m2)]]*Table1[[#This Row],[Construction Unit Rate ($/m)]]*Table1[[#This Row],[Embellishment Area Factor]]</f>
        <v>348444.44705140538</v>
      </c>
      <c r="K1804" s="265">
        <v>0</v>
      </c>
      <c r="L1804" s="354">
        <v>39.027494808321961</v>
      </c>
      <c r="M1804" s="101">
        <f>Table1[[#This Row],[Size of land (m2)]]*Table1[[#This Row],[Land Unit Rate ($/m2)]]</f>
        <v>0</v>
      </c>
      <c r="N1804" s="261">
        <v>2021</v>
      </c>
      <c r="O1804" s="101">
        <f>ROUND(IF(Table1[[#This Row],[Valuation Year]]=2016,(Table1[[#This Row],[Total Construction Cost ($)]]+Table1[[#This Row],[Land Value]])*('General Input Sheet'!$G$38/'General Input Sheet'!$G$43),Table1[[#This Row],[Total Construction Cost ($)]]+Table1[[#This Row],[Land Value]]),0)</f>
        <v>348444</v>
      </c>
      <c r="P1804" s="139" t="str" cm="1">
        <f t="array" ref="P1804">_xlfn.IFS(Table1[[#This Row],[Asset Class]]&lt;&gt;"Local","y",P$11=$E1804,"y",Table1[[#This Row],[Asset Class]]="Local","")</f>
        <v/>
      </c>
      <c r="Q1804" s="99" t="str" cm="1">
        <f t="array" ref="Q1804">_xlfn.IFS(Table1[[#This Row],[Asset Class]]&lt;&gt;"Local","y",Q$11=$E1804,"y",Table1[[#This Row],[Asset Class]]="Local","")</f>
        <v/>
      </c>
      <c r="R1804" s="99" t="str" cm="1">
        <f t="array" ref="R1804">_xlfn.IFS(Table1[[#This Row],[Asset Class]]&lt;&gt;"Local","y",R$11=$E1804,"y",Table1[[#This Row],[Asset Class]]="Local","")</f>
        <v>y</v>
      </c>
      <c r="S1804" s="358" t="str" cm="1">
        <f t="array" ref="S1804">_xlfn.IFS(Table1[[#This Row],[Asset Class]]&lt;&gt;"Local","y",S$11=$E1804,"y",Table1[[#This Row],[Asset Class]]="Local","")</f>
        <v/>
      </c>
      <c r="U1804" s="109" t="str">
        <f>IF(Table1[[#This Row],[Asset Class]]&lt;&gt;"Local",0.25,IF(P1804="y",1,""))</f>
        <v/>
      </c>
      <c r="V1804" s="435" t="str">
        <f>IF(Table1[[#This Row],[Asset Class]]&lt;&gt;"Local",0.25,IF(Q1804="y",1,""))</f>
        <v/>
      </c>
      <c r="W1804" s="435">
        <f>IF(Table1[[#This Row],[Asset Class]]&lt;&gt;"Local",0.25,IF(R1804="y",1,""))</f>
        <v>1</v>
      </c>
      <c r="X1804" s="435" t="str">
        <f>IF(Table1[[#This Row],[Asset Class]]&lt;&gt;"Local",0.25,IF(S1804="y",1,""))</f>
        <v/>
      </c>
      <c r="Y1804" s="109">
        <f t="shared" si="163"/>
        <v>1</v>
      </c>
      <c r="AA1804" s="274" t="str">
        <f t="shared" si="164"/>
        <v/>
      </c>
      <c r="AB1804" s="275" t="str">
        <f t="shared" si="165"/>
        <v/>
      </c>
      <c r="AC1804" s="275">
        <f t="shared" si="166"/>
        <v>348444</v>
      </c>
      <c r="AD1804" s="275" t="str">
        <f t="shared" si="167"/>
        <v/>
      </c>
      <c r="AE1804" s="276">
        <f t="shared" si="168"/>
        <v>348444</v>
      </c>
    </row>
    <row r="1805" spans="2:31">
      <c r="B1805" s="227" t="s">
        <v>3114</v>
      </c>
      <c r="C1805" s="228" t="s">
        <v>3115</v>
      </c>
      <c r="D1805" s="228" t="s">
        <v>110</v>
      </c>
      <c r="E1805" s="228" t="s">
        <v>113</v>
      </c>
      <c r="F1805" s="258" t="s">
        <v>102</v>
      </c>
      <c r="G1805" s="374">
        <v>0.5</v>
      </c>
      <c r="H1805" s="378">
        <v>3102.3323863426049</v>
      </c>
      <c r="I1805" s="382">
        <v>77.371645491830151</v>
      </c>
      <c r="J1805" s="349">
        <f>Table1[[#This Row],[Embellishment Area (m2)]]*Table1[[#This Row],[Construction Unit Rate ($/m)]]*Table1[[#This Row],[Embellishment Area Factor]]</f>
        <v>120016.28079696174</v>
      </c>
      <c r="K1805" s="265">
        <v>0</v>
      </c>
      <c r="L1805" s="354">
        <v>51.919695325664051</v>
      </c>
      <c r="M1805" s="101">
        <f>Table1[[#This Row],[Size of land (m2)]]*Table1[[#This Row],[Land Unit Rate ($/m2)]]</f>
        <v>0</v>
      </c>
      <c r="N1805" s="261">
        <v>2021</v>
      </c>
      <c r="O1805" s="101">
        <f>ROUND(IF(Table1[[#This Row],[Valuation Year]]=2016,(Table1[[#This Row],[Total Construction Cost ($)]]+Table1[[#This Row],[Land Value]])*('General Input Sheet'!$G$38/'General Input Sheet'!$G$43),Table1[[#This Row],[Total Construction Cost ($)]]+Table1[[#This Row],[Land Value]]),0)</f>
        <v>120016</v>
      </c>
      <c r="P1805" s="139" t="str" cm="1">
        <f t="array" ref="P1805">_xlfn.IFS(Table1[[#This Row],[Asset Class]]&lt;&gt;"Local","y",P$11=$E1805,"y",Table1[[#This Row],[Asset Class]]="Local","")</f>
        <v/>
      </c>
      <c r="Q1805" s="99" t="str" cm="1">
        <f t="array" ref="Q1805">_xlfn.IFS(Table1[[#This Row],[Asset Class]]&lt;&gt;"Local","y",Q$11=$E1805,"y",Table1[[#This Row],[Asset Class]]="Local","")</f>
        <v/>
      </c>
      <c r="R1805" s="99" t="str" cm="1">
        <f t="array" ref="R1805">_xlfn.IFS(Table1[[#This Row],[Asset Class]]&lt;&gt;"Local","y",R$11=$E1805,"y",Table1[[#This Row],[Asset Class]]="Local","")</f>
        <v/>
      </c>
      <c r="S1805" s="358" t="str" cm="1">
        <f t="array" ref="S1805">_xlfn.IFS(Table1[[#This Row],[Asset Class]]&lt;&gt;"Local","y",S$11=$E1805,"y",Table1[[#This Row],[Asset Class]]="Local","")</f>
        <v>y</v>
      </c>
      <c r="U1805" s="109" t="str">
        <f>IF(Table1[[#This Row],[Asset Class]]&lt;&gt;"Local",0.25,IF(P1805="y",1,""))</f>
        <v/>
      </c>
      <c r="V1805" s="435" t="str">
        <f>IF(Table1[[#This Row],[Asset Class]]&lt;&gt;"Local",0.25,IF(Q1805="y",1,""))</f>
        <v/>
      </c>
      <c r="W1805" s="435" t="str">
        <f>IF(Table1[[#This Row],[Asset Class]]&lt;&gt;"Local",0.25,IF(R1805="y",1,""))</f>
        <v/>
      </c>
      <c r="X1805" s="435">
        <f>IF(Table1[[#This Row],[Asset Class]]&lt;&gt;"Local",0.25,IF(S1805="y",1,""))</f>
        <v>1</v>
      </c>
      <c r="Y1805" s="109">
        <f t="shared" si="163"/>
        <v>1</v>
      </c>
      <c r="AA1805" s="274" t="str">
        <f t="shared" si="164"/>
        <v/>
      </c>
      <c r="AB1805" s="275" t="str">
        <f t="shared" si="165"/>
        <v/>
      </c>
      <c r="AC1805" s="275" t="str">
        <f t="shared" si="166"/>
        <v/>
      </c>
      <c r="AD1805" s="275">
        <f t="shared" si="167"/>
        <v>120016</v>
      </c>
      <c r="AE1805" s="276">
        <f t="shared" si="168"/>
        <v>120016</v>
      </c>
    </row>
    <row r="1806" spans="2:31">
      <c r="B1806" s="227" t="s">
        <v>3114</v>
      </c>
      <c r="C1806" s="228" t="s">
        <v>3116</v>
      </c>
      <c r="D1806" s="228" t="s">
        <v>110</v>
      </c>
      <c r="E1806" s="228" t="s">
        <v>113</v>
      </c>
      <c r="F1806" s="258" t="s">
        <v>107</v>
      </c>
      <c r="G1806" s="374">
        <v>0.5</v>
      </c>
      <c r="H1806" s="377">
        <v>33397.960610357943</v>
      </c>
      <c r="I1806" s="382">
        <v>77.371645491830151</v>
      </c>
      <c r="J1806" s="349">
        <f>Table1[[#This Row],[Embellishment Area (m2)]]*Table1[[#This Row],[Construction Unit Rate ($/m)]]*Table1[[#This Row],[Embellishment Area Factor]]</f>
        <v>1292027.5842473609</v>
      </c>
      <c r="K1806" s="263">
        <v>0</v>
      </c>
      <c r="L1806" s="354">
        <v>51.919695325664051</v>
      </c>
      <c r="M1806" s="101">
        <f>Table1[[#This Row],[Size of land (m2)]]*Table1[[#This Row],[Land Unit Rate ($/m2)]]</f>
        <v>0</v>
      </c>
      <c r="N1806" s="261">
        <v>2021</v>
      </c>
      <c r="O1806" s="219">
        <f>ROUND(IF(Table1[[#This Row],[Valuation Year]]=2016,(Table1[[#This Row],[Total Construction Cost ($)]]+Table1[[#This Row],[Land Value]])*('General Input Sheet'!$G$38/'General Input Sheet'!$G$43),Table1[[#This Row],[Total Construction Cost ($)]]+Table1[[#This Row],[Land Value]]),0)</f>
        <v>1292028</v>
      </c>
      <c r="P1806" s="139" t="str" cm="1">
        <f t="array" ref="P1806">_xlfn.IFS(Table1[[#This Row],[Asset Class]]&lt;&gt;"Local","y",P$11=$E1806,"y",Table1[[#This Row],[Asset Class]]="Local","")</f>
        <v/>
      </c>
      <c r="Q1806" s="99" t="str" cm="1">
        <f t="array" ref="Q1806">_xlfn.IFS(Table1[[#This Row],[Asset Class]]&lt;&gt;"Local","y",Q$11=$E1806,"y",Table1[[#This Row],[Asset Class]]="Local","")</f>
        <v/>
      </c>
      <c r="R1806" s="99" t="str" cm="1">
        <f t="array" ref="R1806">_xlfn.IFS(Table1[[#This Row],[Asset Class]]&lt;&gt;"Local","y",R$11=$E1806,"y",Table1[[#This Row],[Asset Class]]="Local","")</f>
        <v/>
      </c>
      <c r="S1806" s="358" t="str" cm="1">
        <f t="array" ref="S1806">_xlfn.IFS(Table1[[#This Row],[Asset Class]]&lt;&gt;"Local","y",S$11=$E1806,"y",Table1[[#This Row],[Asset Class]]="Local","")</f>
        <v>y</v>
      </c>
      <c r="U1806" s="109" t="str">
        <f>IF(Table1[[#This Row],[Asset Class]]&lt;&gt;"Local",0.25,IF(P1806="y",1,""))</f>
        <v/>
      </c>
      <c r="V1806" s="435" t="str">
        <f>IF(Table1[[#This Row],[Asset Class]]&lt;&gt;"Local",0.25,IF(Q1806="y",1,""))</f>
        <v/>
      </c>
      <c r="W1806" s="435" t="str">
        <f>IF(Table1[[#This Row],[Asset Class]]&lt;&gt;"Local",0.25,IF(R1806="y",1,""))</f>
        <v/>
      </c>
      <c r="X1806" s="435">
        <f>IF(Table1[[#This Row],[Asset Class]]&lt;&gt;"Local",0.25,IF(S1806="y",1,""))</f>
        <v>1</v>
      </c>
      <c r="Y1806" s="109">
        <f t="shared" si="163"/>
        <v>1</v>
      </c>
      <c r="AA1806" s="274" t="str">
        <f t="shared" si="164"/>
        <v/>
      </c>
      <c r="AB1806" s="275" t="str">
        <f t="shared" si="165"/>
        <v/>
      </c>
      <c r="AC1806" s="275" t="str">
        <f t="shared" si="166"/>
        <v/>
      </c>
      <c r="AD1806" s="275">
        <f t="shared" si="167"/>
        <v>1292028</v>
      </c>
      <c r="AE1806" s="276">
        <f t="shared" si="168"/>
        <v>1292028</v>
      </c>
    </row>
    <row r="1807" spans="2:31">
      <c r="B1807" s="227" t="s">
        <v>3114</v>
      </c>
      <c r="C1807" s="228" t="s">
        <v>3117</v>
      </c>
      <c r="D1807" s="228" t="s">
        <v>110</v>
      </c>
      <c r="E1807" s="228" t="s">
        <v>113</v>
      </c>
      <c r="F1807" s="258" t="s">
        <v>102</v>
      </c>
      <c r="G1807" s="374">
        <v>0.5</v>
      </c>
      <c r="H1807" s="377">
        <v>16173.442477307844</v>
      </c>
      <c r="I1807" s="382">
        <v>77.371645491830151</v>
      </c>
      <c r="J1807" s="349">
        <f>Table1[[#This Row],[Embellishment Area (m2)]]*Table1[[#This Row],[Construction Unit Rate ($/m)]]*Table1[[#This Row],[Embellishment Area Factor]]</f>
        <v>625682.92886838492</v>
      </c>
      <c r="K1807" s="263">
        <v>0</v>
      </c>
      <c r="L1807" s="354">
        <v>51.919695325664051</v>
      </c>
      <c r="M1807" s="101">
        <f>Table1[[#This Row],[Size of land (m2)]]*Table1[[#This Row],[Land Unit Rate ($/m2)]]</f>
        <v>0</v>
      </c>
      <c r="N1807" s="261">
        <v>2021</v>
      </c>
      <c r="O1807" s="219">
        <f>ROUND(IF(Table1[[#This Row],[Valuation Year]]=2016,(Table1[[#This Row],[Total Construction Cost ($)]]+Table1[[#This Row],[Land Value]])*('General Input Sheet'!$G$38/'General Input Sheet'!$G$43),Table1[[#This Row],[Total Construction Cost ($)]]+Table1[[#This Row],[Land Value]]),0)</f>
        <v>625683</v>
      </c>
      <c r="P1807" s="139" t="str" cm="1">
        <f t="array" ref="P1807">_xlfn.IFS(Table1[[#This Row],[Asset Class]]&lt;&gt;"Local","y",P$11=$E1807,"y",Table1[[#This Row],[Asset Class]]="Local","")</f>
        <v/>
      </c>
      <c r="Q1807" s="99" t="str" cm="1">
        <f t="array" ref="Q1807">_xlfn.IFS(Table1[[#This Row],[Asset Class]]&lt;&gt;"Local","y",Q$11=$E1807,"y",Table1[[#This Row],[Asset Class]]="Local","")</f>
        <v/>
      </c>
      <c r="R1807" s="99" t="str" cm="1">
        <f t="array" ref="R1807">_xlfn.IFS(Table1[[#This Row],[Asset Class]]&lt;&gt;"Local","y",R$11=$E1807,"y",Table1[[#This Row],[Asset Class]]="Local","")</f>
        <v/>
      </c>
      <c r="S1807" s="358" t="str" cm="1">
        <f t="array" ref="S1807">_xlfn.IFS(Table1[[#This Row],[Asset Class]]&lt;&gt;"Local","y",S$11=$E1807,"y",Table1[[#This Row],[Asset Class]]="Local","")</f>
        <v>y</v>
      </c>
      <c r="U1807" s="109" t="str">
        <f>IF(Table1[[#This Row],[Asset Class]]&lt;&gt;"Local",0.25,IF(P1807="y",1,""))</f>
        <v/>
      </c>
      <c r="V1807" s="435" t="str">
        <f>IF(Table1[[#This Row],[Asset Class]]&lt;&gt;"Local",0.25,IF(Q1807="y",1,""))</f>
        <v/>
      </c>
      <c r="W1807" s="435" t="str">
        <f>IF(Table1[[#This Row],[Asset Class]]&lt;&gt;"Local",0.25,IF(R1807="y",1,""))</f>
        <v/>
      </c>
      <c r="X1807" s="435">
        <f>IF(Table1[[#This Row],[Asset Class]]&lt;&gt;"Local",0.25,IF(S1807="y",1,""))</f>
        <v>1</v>
      </c>
      <c r="Y1807" s="109">
        <f t="shared" ref="Y1807:Y1870" si="169">SUM(U1807:X1807)</f>
        <v>1</v>
      </c>
      <c r="AA1807" s="274" t="str">
        <f t="shared" ref="AA1807:AA1870" si="170">IF(U1807="","",(U1807/$Y1807)*$O1807)</f>
        <v/>
      </c>
      <c r="AB1807" s="275" t="str">
        <f t="shared" ref="AB1807:AB1870" si="171">IF(V1807="","",(V1807/$Y1807)*$O1807)</f>
        <v/>
      </c>
      <c r="AC1807" s="275" t="str">
        <f t="shared" ref="AC1807:AC1870" si="172">IF(W1807="","",(W1807/$Y1807)*$O1807)</f>
        <v/>
      </c>
      <c r="AD1807" s="275">
        <f t="shared" ref="AD1807:AD1870" si="173">IF(X1807="","",(X1807/$Y1807)*$O1807)</f>
        <v>625683</v>
      </c>
      <c r="AE1807" s="276">
        <f t="shared" ref="AE1807:AE1870" si="174">SUM(AA1807:AD1807)</f>
        <v>625683</v>
      </c>
    </row>
    <row r="1808" spans="2:31">
      <c r="B1808" s="227" t="s">
        <v>3118</v>
      </c>
      <c r="C1808" s="228" t="s">
        <v>3119</v>
      </c>
      <c r="D1808" s="228" t="s">
        <v>110</v>
      </c>
      <c r="E1808" s="228" t="s">
        <v>101</v>
      </c>
      <c r="F1808" s="258" t="s">
        <v>102</v>
      </c>
      <c r="G1808" s="374">
        <v>0.5</v>
      </c>
      <c r="H1808" s="377">
        <v>770.30989678191099</v>
      </c>
      <c r="I1808" s="382">
        <v>143.96305955739601</v>
      </c>
      <c r="J1808" s="349">
        <f>Table1[[#This Row],[Embellishment Area (m2)]]*Table1[[#This Row],[Construction Unit Rate ($/m)]]*Table1[[#This Row],[Embellishment Area Factor]]</f>
        <v>55448.084774032912</v>
      </c>
      <c r="K1808" s="263">
        <v>0</v>
      </c>
      <c r="L1808" s="354">
        <v>39.027494808321961</v>
      </c>
      <c r="M1808" s="101">
        <f>Table1[[#This Row],[Size of land (m2)]]*Table1[[#This Row],[Land Unit Rate ($/m2)]]</f>
        <v>0</v>
      </c>
      <c r="N1808" s="261">
        <v>2021</v>
      </c>
      <c r="O1808" s="219">
        <f>ROUND(IF(Table1[[#This Row],[Valuation Year]]=2016,(Table1[[#This Row],[Total Construction Cost ($)]]+Table1[[#This Row],[Land Value]])*('General Input Sheet'!$G$38/'General Input Sheet'!$G$43),Table1[[#This Row],[Total Construction Cost ($)]]+Table1[[#This Row],[Land Value]]),0)</f>
        <v>55448</v>
      </c>
      <c r="P1808" s="139" t="str" cm="1">
        <f t="array" ref="P1808">_xlfn.IFS(Table1[[#This Row],[Asset Class]]&lt;&gt;"Local","y",P$11=$E1808,"y",Table1[[#This Row],[Asset Class]]="Local","")</f>
        <v/>
      </c>
      <c r="Q1808" s="99" t="str" cm="1">
        <f t="array" ref="Q1808">_xlfn.IFS(Table1[[#This Row],[Asset Class]]&lt;&gt;"Local","y",Q$11=$E1808,"y",Table1[[#This Row],[Asset Class]]="Local","")</f>
        <v/>
      </c>
      <c r="R1808" s="99" t="str" cm="1">
        <f t="array" ref="R1808">_xlfn.IFS(Table1[[#This Row],[Asset Class]]&lt;&gt;"Local","y",R$11=$E1808,"y",Table1[[#This Row],[Asset Class]]="Local","")</f>
        <v>y</v>
      </c>
      <c r="S1808" s="358" t="str" cm="1">
        <f t="array" ref="S1808">_xlfn.IFS(Table1[[#This Row],[Asset Class]]&lt;&gt;"Local","y",S$11=$E1808,"y",Table1[[#This Row],[Asset Class]]="Local","")</f>
        <v/>
      </c>
      <c r="U1808" s="109" t="str">
        <f>IF(Table1[[#This Row],[Asset Class]]&lt;&gt;"Local",0.25,IF(P1808="y",1,""))</f>
        <v/>
      </c>
      <c r="V1808" s="435" t="str">
        <f>IF(Table1[[#This Row],[Asset Class]]&lt;&gt;"Local",0.25,IF(Q1808="y",1,""))</f>
        <v/>
      </c>
      <c r="W1808" s="435">
        <f>IF(Table1[[#This Row],[Asset Class]]&lt;&gt;"Local",0.25,IF(R1808="y",1,""))</f>
        <v>1</v>
      </c>
      <c r="X1808" s="435" t="str">
        <f>IF(Table1[[#This Row],[Asset Class]]&lt;&gt;"Local",0.25,IF(S1808="y",1,""))</f>
        <v/>
      </c>
      <c r="Y1808" s="109">
        <f t="shared" si="169"/>
        <v>1</v>
      </c>
      <c r="AA1808" s="274" t="str">
        <f t="shared" si="170"/>
        <v/>
      </c>
      <c r="AB1808" s="275" t="str">
        <f t="shared" si="171"/>
        <v/>
      </c>
      <c r="AC1808" s="275">
        <f t="shared" si="172"/>
        <v>55448</v>
      </c>
      <c r="AD1808" s="275" t="str">
        <f t="shared" si="173"/>
        <v/>
      </c>
      <c r="AE1808" s="276">
        <f t="shared" si="174"/>
        <v>55448</v>
      </c>
    </row>
    <row r="1809" spans="2:31">
      <c r="B1809" s="227" t="s">
        <v>3120</v>
      </c>
      <c r="C1809" s="228" t="s">
        <v>3121</v>
      </c>
      <c r="D1809" s="228" t="s">
        <v>105</v>
      </c>
      <c r="E1809" s="228" t="s">
        <v>101</v>
      </c>
      <c r="F1809" s="258" t="s">
        <v>135</v>
      </c>
      <c r="G1809" s="374">
        <v>0.5</v>
      </c>
      <c r="H1809" s="377">
        <v>32408.769529120003</v>
      </c>
      <c r="I1809" s="382">
        <v>452.87898632773505</v>
      </c>
      <c r="J1809" s="349">
        <f>Table1[[#This Row],[Embellishment Area (m2)]]*Table1[[#This Row],[Construction Unit Rate ($/m)]]*Table1[[#This Row],[Embellishment Area Factor]]</f>
        <v>7338625.3462385274</v>
      </c>
      <c r="K1809" s="263">
        <v>64817.539058240007</v>
      </c>
      <c r="L1809" s="354">
        <v>140.14546069071523</v>
      </c>
      <c r="M1809" s="101">
        <f>Table1[[#This Row],[Size of land (m2)]]*Table1[[#This Row],[Land Unit Rate ($/m2)]]</f>
        <v>9083883.8721554745</v>
      </c>
      <c r="N1809" s="261">
        <v>2021</v>
      </c>
      <c r="O1809" s="219">
        <f>ROUND(IF(Table1[[#This Row],[Valuation Year]]=2016,(Table1[[#This Row],[Total Construction Cost ($)]]+Table1[[#This Row],[Land Value]])*('General Input Sheet'!$G$38/'General Input Sheet'!$G$43),Table1[[#This Row],[Total Construction Cost ($)]]+Table1[[#This Row],[Land Value]]),0)</f>
        <v>16422509</v>
      </c>
      <c r="P1809" s="139" t="str" cm="1">
        <f t="array" ref="P1809">_xlfn.IFS(Table1[[#This Row],[Asset Class]]&lt;&gt;"Local","y",P$11=$E1809,"y",Table1[[#This Row],[Asset Class]]="Local","")</f>
        <v>y</v>
      </c>
      <c r="Q1809" s="99" t="str" cm="1">
        <f t="array" ref="Q1809">_xlfn.IFS(Table1[[#This Row],[Asset Class]]&lt;&gt;"Local","y",Q$11=$E1809,"y",Table1[[#This Row],[Asset Class]]="Local","")</f>
        <v>y</v>
      </c>
      <c r="R1809" s="99" t="str" cm="1">
        <f t="array" ref="R1809">_xlfn.IFS(Table1[[#This Row],[Asset Class]]&lt;&gt;"Local","y",R$11=$E1809,"y",Table1[[#This Row],[Asset Class]]="Local","")</f>
        <v>y</v>
      </c>
      <c r="S1809" s="358" t="str" cm="1">
        <f t="array" ref="S1809">_xlfn.IFS(Table1[[#This Row],[Asset Class]]&lt;&gt;"Local","y",S$11=$E1809,"y",Table1[[#This Row],[Asset Class]]="Local","")</f>
        <v>y</v>
      </c>
      <c r="U1809" s="109">
        <f>IF(Table1[[#This Row],[Asset Class]]&lt;&gt;"Local",0.25,IF(P1809="y",1,""))</f>
        <v>0.25</v>
      </c>
      <c r="V1809" s="435">
        <f>IF(Table1[[#This Row],[Asset Class]]&lt;&gt;"Local",0.25,IF(Q1809="y",1,""))</f>
        <v>0.25</v>
      </c>
      <c r="W1809" s="435">
        <f>IF(Table1[[#This Row],[Asset Class]]&lt;&gt;"Local",0.25,IF(R1809="y",1,""))</f>
        <v>0.25</v>
      </c>
      <c r="X1809" s="435">
        <f>IF(Table1[[#This Row],[Asset Class]]&lt;&gt;"Local",0.25,IF(S1809="y",1,""))</f>
        <v>0.25</v>
      </c>
      <c r="Y1809" s="109">
        <f t="shared" si="169"/>
        <v>1</v>
      </c>
      <c r="AA1809" s="274">
        <f t="shared" si="170"/>
        <v>4105627.25</v>
      </c>
      <c r="AB1809" s="275">
        <f t="shared" si="171"/>
        <v>4105627.25</v>
      </c>
      <c r="AC1809" s="275">
        <f t="shared" si="172"/>
        <v>4105627.25</v>
      </c>
      <c r="AD1809" s="275">
        <f t="shared" si="173"/>
        <v>4105627.25</v>
      </c>
      <c r="AE1809" s="276">
        <f t="shared" si="174"/>
        <v>16422509</v>
      </c>
    </row>
    <row r="1810" spans="2:31">
      <c r="B1810" s="227" t="s">
        <v>3122</v>
      </c>
      <c r="C1810" s="228" t="s">
        <v>3123</v>
      </c>
      <c r="D1810" s="228" t="s">
        <v>110</v>
      </c>
      <c r="E1810" s="228" t="s">
        <v>113</v>
      </c>
      <c r="F1810" s="258" t="s">
        <v>107</v>
      </c>
      <c r="G1810" s="374">
        <v>0.5</v>
      </c>
      <c r="H1810" s="377">
        <v>10216.556955255435</v>
      </c>
      <c r="I1810" s="382">
        <v>77.371645491830151</v>
      </c>
      <c r="J1810" s="349">
        <f>Table1[[#This Row],[Embellishment Area (m2)]]*Table1[[#This Row],[Construction Unit Rate ($/m)]]*Table1[[#This Row],[Embellishment Area Factor]]</f>
        <v>395235.9114445576</v>
      </c>
      <c r="K1810" s="263">
        <v>0</v>
      </c>
      <c r="L1810" s="354">
        <v>51.919695325664051</v>
      </c>
      <c r="M1810" s="101">
        <f>Table1[[#This Row],[Size of land (m2)]]*Table1[[#This Row],[Land Unit Rate ($/m2)]]</f>
        <v>0</v>
      </c>
      <c r="N1810" s="261">
        <v>2021</v>
      </c>
      <c r="O1810" s="219">
        <f>ROUND(IF(Table1[[#This Row],[Valuation Year]]=2016,(Table1[[#This Row],[Total Construction Cost ($)]]+Table1[[#This Row],[Land Value]])*('General Input Sheet'!$G$38/'General Input Sheet'!$G$43),Table1[[#This Row],[Total Construction Cost ($)]]+Table1[[#This Row],[Land Value]]),0)</f>
        <v>395236</v>
      </c>
      <c r="P1810" s="139" t="str" cm="1">
        <f t="array" ref="P1810">_xlfn.IFS(Table1[[#This Row],[Asset Class]]&lt;&gt;"Local","y",P$11=$E1810,"y",Table1[[#This Row],[Asset Class]]="Local","")</f>
        <v/>
      </c>
      <c r="Q1810" s="99" t="str" cm="1">
        <f t="array" ref="Q1810">_xlfn.IFS(Table1[[#This Row],[Asset Class]]&lt;&gt;"Local","y",Q$11=$E1810,"y",Table1[[#This Row],[Asset Class]]="Local","")</f>
        <v/>
      </c>
      <c r="R1810" s="99" t="str" cm="1">
        <f t="array" ref="R1810">_xlfn.IFS(Table1[[#This Row],[Asset Class]]&lt;&gt;"Local","y",R$11=$E1810,"y",Table1[[#This Row],[Asset Class]]="Local","")</f>
        <v/>
      </c>
      <c r="S1810" s="358" t="str" cm="1">
        <f t="array" ref="S1810">_xlfn.IFS(Table1[[#This Row],[Asset Class]]&lt;&gt;"Local","y",S$11=$E1810,"y",Table1[[#This Row],[Asset Class]]="Local","")</f>
        <v>y</v>
      </c>
      <c r="U1810" s="109" t="str">
        <f>IF(Table1[[#This Row],[Asset Class]]&lt;&gt;"Local",0.25,IF(P1810="y",1,""))</f>
        <v/>
      </c>
      <c r="V1810" s="435" t="str">
        <f>IF(Table1[[#This Row],[Asset Class]]&lt;&gt;"Local",0.25,IF(Q1810="y",1,""))</f>
        <v/>
      </c>
      <c r="W1810" s="435" t="str">
        <f>IF(Table1[[#This Row],[Asset Class]]&lt;&gt;"Local",0.25,IF(R1810="y",1,""))</f>
        <v/>
      </c>
      <c r="X1810" s="435">
        <f>IF(Table1[[#This Row],[Asset Class]]&lt;&gt;"Local",0.25,IF(S1810="y",1,""))</f>
        <v>1</v>
      </c>
      <c r="Y1810" s="109">
        <f t="shared" si="169"/>
        <v>1</v>
      </c>
      <c r="AA1810" s="274" t="str">
        <f t="shared" si="170"/>
        <v/>
      </c>
      <c r="AB1810" s="275" t="str">
        <f t="shared" si="171"/>
        <v/>
      </c>
      <c r="AC1810" s="275" t="str">
        <f t="shared" si="172"/>
        <v/>
      </c>
      <c r="AD1810" s="275">
        <f t="shared" si="173"/>
        <v>395236</v>
      </c>
      <c r="AE1810" s="276">
        <f t="shared" si="174"/>
        <v>395236</v>
      </c>
    </row>
    <row r="1811" spans="2:31">
      <c r="B1811" s="227" t="s">
        <v>3122</v>
      </c>
      <c r="C1811" s="228" t="s">
        <v>3124</v>
      </c>
      <c r="D1811" s="228" t="s">
        <v>110</v>
      </c>
      <c r="E1811" s="228" t="s">
        <v>113</v>
      </c>
      <c r="F1811" s="258" t="s">
        <v>102</v>
      </c>
      <c r="G1811" s="374">
        <v>0.5</v>
      </c>
      <c r="H1811" s="377">
        <v>2713.7045840229375</v>
      </c>
      <c r="I1811" s="382">
        <v>77.371645491830151</v>
      </c>
      <c r="J1811" s="349">
        <f>Table1[[#This Row],[Embellishment Area (m2)]]*Table1[[#This Row],[Construction Unit Rate ($/m)]]*Table1[[#This Row],[Embellishment Area Factor]]</f>
        <v>104981.89452228857</v>
      </c>
      <c r="K1811" s="263">
        <v>0</v>
      </c>
      <c r="L1811" s="354">
        <v>51.919695325664051</v>
      </c>
      <c r="M1811" s="101">
        <f>Table1[[#This Row],[Size of land (m2)]]*Table1[[#This Row],[Land Unit Rate ($/m2)]]</f>
        <v>0</v>
      </c>
      <c r="N1811" s="261">
        <v>2021</v>
      </c>
      <c r="O1811" s="219">
        <f>ROUND(IF(Table1[[#This Row],[Valuation Year]]=2016,(Table1[[#This Row],[Total Construction Cost ($)]]+Table1[[#This Row],[Land Value]])*('General Input Sheet'!$G$38/'General Input Sheet'!$G$43),Table1[[#This Row],[Total Construction Cost ($)]]+Table1[[#This Row],[Land Value]]),0)</f>
        <v>104982</v>
      </c>
      <c r="P1811" s="139" t="str" cm="1">
        <f t="array" ref="P1811">_xlfn.IFS(Table1[[#This Row],[Asset Class]]&lt;&gt;"Local","y",P$11=$E1811,"y",Table1[[#This Row],[Asset Class]]="Local","")</f>
        <v/>
      </c>
      <c r="Q1811" s="99" t="str" cm="1">
        <f t="array" ref="Q1811">_xlfn.IFS(Table1[[#This Row],[Asset Class]]&lt;&gt;"Local","y",Q$11=$E1811,"y",Table1[[#This Row],[Asset Class]]="Local","")</f>
        <v/>
      </c>
      <c r="R1811" s="99" t="str" cm="1">
        <f t="array" ref="R1811">_xlfn.IFS(Table1[[#This Row],[Asset Class]]&lt;&gt;"Local","y",R$11=$E1811,"y",Table1[[#This Row],[Asset Class]]="Local","")</f>
        <v/>
      </c>
      <c r="S1811" s="358" t="str" cm="1">
        <f t="array" ref="S1811">_xlfn.IFS(Table1[[#This Row],[Asset Class]]&lt;&gt;"Local","y",S$11=$E1811,"y",Table1[[#This Row],[Asset Class]]="Local","")</f>
        <v>y</v>
      </c>
      <c r="U1811" s="109" t="str">
        <f>IF(Table1[[#This Row],[Asset Class]]&lt;&gt;"Local",0.25,IF(P1811="y",1,""))</f>
        <v/>
      </c>
      <c r="V1811" s="435" t="str">
        <f>IF(Table1[[#This Row],[Asset Class]]&lt;&gt;"Local",0.25,IF(Q1811="y",1,""))</f>
        <v/>
      </c>
      <c r="W1811" s="435" t="str">
        <f>IF(Table1[[#This Row],[Asset Class]]&lt;&gt;"Local",0.25,IF(R1811="y",1,""))</f>
        <v/>
      </c>
      <c r="X1811" s="435">
        <f>IF(Table1[[#This Row],[Asset Class]]&lt;&gt;"Local",0.25,IF(S1811="y",1,""))</f>
        <v>1</v>
      </c>
      <c r="Y1811" s="109">
        <f t="shared" si="169"/>
        <v>1</v>
      </c>
      <c r="AA1811" s="274" t="str">
        <f t="shared" si="170"/>
        <v/>
      </c>
      <c r="AB1811" s="275" t="str">
        <f t="shared" si="171"/>
        <v/>
      </c>
      <c r="AC1811" s="275" t="str">
        <f t="shared" si="172"/>
        <v/>
      </c>
      <c r="AD1811" s="275">
        <f t="shared" si="173"/>
        <v>104982</v>
      </c>
      <c r="AE1811" s="276">
        <f t="shared" si="174"/>
        <v>104982</v>
      </c>
    </row>
    <row r="1812" spans="2:31">
      <c r="B1812" s="227" t="s">
        <v>3122</v>
      </c>
      <c r="C1812" s="228" t="s">
        <v>3125</v>
      </c>
      <c r="D1812" s="228" t="s">
        <v>110</v>
      </c>
      <c r="E1812" s="228" t="s">
        <v>113</v>
      </c>
      <c r="F1812" s="258" t="s">
        <v>102</v>
      </c>
      <c r="G1812" s="374">
        <v>0.5</v>
      </c>
      <c r="H1812" s="377">
        <v>3072.9240509694755</v>
      </c>
      <c r="I1812" s="382">
        <v>77.371645491830151</v>
      </c>
      <c r="J1812" s="349">
        <f>Table1[[#This Row],[Embellishment Area (m2)]]*Table1[[#This Row],[Construction Unit Rate ($/m)]]*Table1[[#This Row],[Embellishment Area Factor]]</f>
        <v>118878.59514746444</v>
      </c>
      <c r="K1812" s="263">
        <v>0</v>
      </c>
      <c r="L1812" s="354">
        <v>51.919695325664051</v>
      </c>
      <c r="M1812" s="101">
        <f>Table1[[#This Row],[Size of land (m2)]]*Table1[[#This Row],[Land Unit Rate ($/m2)]]</f>
        <v>0</v>
      </c>
      <c r="N1812" s="261">
        <v>2021</v>
      </c>
      <c r="O1812" s="219">
        <f>ROUND(IF(Table1[[#This Row],[Valuation Year]]=2016,(Table1[[#This Row],[Total Construction Cost ($)]]+Table1[[#This Row],[Land Value]])*('General Input Sheet'!$G$38/'General Input Sheet'!$G$43),Table1[[#This Row],[Total Construction Cost ($)]]+Table1[[#This Row],[Land Value]]),0)</f>
        <v>118879</v>
      </c>
      <c r="P1812" s="139" t="str" cm="1">
        <f t="array" ref="P1812">_xlfn.IFS(Table1[[#This Row],[Asset Class]]&lt;&gt;"Local","y",P$11=$E1812,"y",Table1[[#This Row],[Asset Class]]="Local","")</f>
        <v/>
      </c>
      <c r="Q1812" s="99" t="str" cm="1">
        <f t="array" ref="Q1812">_xlfn.IFS(Table1[[#This Row],[Asset Class]]&lt;&gt;"Local","y",Q$11=$E1812,"y",Table1[[#This Row],[Asset Class]]="Local","")</f>
        <v/>
      </c>
      <c r="R1812" s="99" t="str" cm="1">
        <f t="array" ref="R1812">_xlfn.IFS(Table1[[#This Row],[Asset Class]]&lt;&gt;"Local","y",R$11=$E1812,"y",Table1[[#This Row],[Asset Class]]="Local","")</f>
        <v/>
      </c>
      <c r="S1812" s="358" t="str" cm="1">
        <f t="array" ref="S1812">_xlfn.IFS(Table1[[#This Row],[Asset Class]]&lt;&gt;"Local","y",S$11=$E1812,"y",Table1[[#This Row],[Asset Class]]="Local","")</f>
        <v>y</v>
      </c>
      <c r="U1812" s="109" t="str">
        <f>IF(Table1[[#This Row],[Asset Class]]&lt;&gt;"Local",0.25,IF(P1812="y",1,""))</f>
        <v/>
      </c>
      <c r="V1812" s="435" t="str">
        <f>IF(Table1[[#This Row],[Asset Class]]&lt;&gt;"Local",0.25,IF(Q1812="y",1,""))</f>
        <v/>
      </c>
      <c r="W1812" s="435" t="str">
        <f>IF(Table1[[#This Row],[Asset Class]]&lt;&gt;"Local",0.25,IF(R1812="y",1,""))</f>
        <v/>
      </c>
      <c r="X1812" s="435">
        <f>IF(Table1[[#This Row],[Asset Class]]&lt;&gt;"Local",0.25,IF(S1812="y",1,""))</f>
        <v>1</v>
      </c>
      <c r="Y1812" s="109">
        <f t="shared" si="169"/>
        <v>1</v>
      </c>
      <c r="AA1812" s="274" t="str">
        <f t="shared" si="170"/>
        <v/>
      </c>
      <c r="AB1812" s="275" t="str">
        <f t="shared" si="171"/>
        <v/>
      </c>
      <c r="AC1812" s="275" t="str">
        <f t="shared" si="172"/>
        <v/>
      </c>
      <c r="AD1812" s="275">
        <f t="shared" si="173"/>
        <v>118879</v>
      </c>
      <c r="AE1812" s="276">
        <f t="shared" si="174"/>
        <v>118879</v>
      </c>
    </row>
    <row r="1813" spans="2:31">
      <c r="B1813" s="227" t="s">
        <v>3126</v>
      </c>
      <c r="C1813" s="228" t="s">
        <v>3127</v>
      </c>
      <c r="D1813" s="228" t="s">
        <v>110</v>
      </c>
      <c r="E1813" s="228" t="s">
        <v>113</v>
      </c>
      <c r="F1813" s="258" t="s">
        <v>107</v>
      </c>
      <c r="G1813" s="374">
        <v>0.5</v>
      </c>
      <c r="H1813" s="377">
        <v>2682.4177402717646</v>
      </c>
      <c r="I1813" s="382">
        <v>77.371645491830151</v>
      </c>
      <c r="J1813" s="349">
        <f>Table1[[#This Row],[Embellishment Area (m2)]]*Table1[[#This Row],[Construction Unit Rate ($/m)]]*Table1[[#This Row],[Embellishment Area Factor]]</f>
        <v>103771.53723065155</v>
      </c>
      <c r="K1813" s="263">
        <v>0</v>
      </c>
      <c r="L1813" s="354">
        <v>51.919695325664051</v>
      </c>
      <c r="M1813" s="101">
        <f>Table1[[#This Row],[Size of land (m2)]]*Table1[[#This Row],[Land Unit Rate ($/m2)]]</f>
        <v>0</v>
      </c>
      <c r="N1813" s="261">
        <v>2021</v>
      </c>
      <c r="O1813" s="219">
        <f>ROUND(IF(Table1[[#This Row],[Valuation Year]]=2016,(Table1[[#This Row],[Total Construction Cost ($)]]+Table1[[#This Row],[Land Value]])*('General Input Sheet'!$G$38/'General Input Sheet'!$G$43),Table1[[#This Row],[Total Construction Cost ($)]]+Table1[[#This Row],[Land Value]]),0)</f>
        <v>103772</v>
      </c>
      <c r="P1813" s="139" t="str" cm="1">
        <f t="array" ref="P1813">_xlfn.IFS(Table1[[#This Row],[Asset Class]]&lt;&gt;"Local","y",P$11=$E1813,"y",Table1[[#This Row],[Asset Class]]="Local","")</f>
        <v/>
      </c>
      <c r="Q1813" s="99" t="str" cm="1">
        <f t="array" ref="Q1813">_xlfn.IFS(Table1[[#This Row],[Asset Class]]&lt;&gt;"Local","y",Q$11=$E1813,"y",Table1[[#This Row],[Asset Class]]="Local","")</f>
        <v/>
      </c>
      <c r="R1813" s="99" t="str" cm="1">
        <f t="array" ref="R1813">_xlfn.IFS(Table1[[#This Row],[Asset Class]]&lt;&gt;"Local","y",R$11=$E1813,"y",Table1[[#This Row],[Asset Class]]="Local","")</f>
        <v/>
      </c>
      <c r="S1813" s="358" t="str" cm="1">
        <f t="array" ref="S1813">_xlfn.IFS(Table1[[#This Row],[Asset Class]]&lt;&gt;"Local","y",S$11=$E1813,"y",Table1[[#This Row],[Asset Class]]="Local","")</f>
        <v>y</v>
      </c>
      <c r="U1813" s="109" t="str">
        <f>IF(Table1[[#This Row],[Asset Class]]&lt;&gt;"Local",0.25,IF(P1813="y",1,""))</f>
        <v/>
      </c>
      <c r="V1813" s="435" t="str">
        <f>IF(Table1[[#This Row],[Asset Class]]&lt;&gt;"Local",0.25,IF(Q1813="y",1,""))</f>
        <v/>
      </c>
      <c r="W1813" s="435" t="str">
        <f>IF(Table1[[#This Row],[Asset Class]]&lt;&gt;"Local",0.25,IF(R1813="y",1,""))</f>
        <v/>
      </c>
      <c r="X1813" s="435">
        <f>IF(Table1[[#This Row],[Asset Class]]&lt;&gt;"Local",0.25,IF(S1813="y",1,""))</f>
        <v>1</v>
      </c>
      <c r="Y1813" s="109">
        <f t="shared" si="169"/>
        <v>1</v>
      </c>
      <c r="AA1813" s="274" t="str">
        <f t="shared" si="170"/>
        <v/>
      </c>
      <c r="AB1813" s="275" t="str">
        <f t="shared" si="171"/>
        <v/>
      </c>
      <c r="AC1813" s="275" t="str">
        <f t="shared" si="172"/>
        <v/>
      </c>
      <c r="AD1813" s="275">
        <f t="shared" si="173"/>
        <v>103772</v>
      </c>
      <c r="AE1813" s="276">
        <f t="shared" si="174"/>
        <v>103772</v>
      </c>
    </row>
    <row r="1814" spans="2:31">
      <c r="B1814" s="227" t="s">
        <v>3128</v>
      </c>
      <c r="C1814" s="228" t="s">
        <v>3129</v>
      </c>
      <c r="D1814" s="228" t="s">
        <v>105</v>
      </c>
      <c r="E1814" s="228" t="s">
        <v>101</v>
      </c>
      <c r="F1814" s="258" t="s">
        <v>102</v>
      </c>
      <c r="G1814" s="374">
        <v>0.5</v>
      </c>
      <c r="H1814" s="377">
        <v>8284.3535204918498</v>
      </c>
      <c r="I1814" s="382">
        <v>452.87898632773505</v>
      </c>
      <c r="J1814" s="349">
        <f>Table1[[#This Row],[Embellishment Area (m2)]]*Table1[[#This Row],[Construction Unit Rate ($/m)]]*Table1[[#This Row],[Embellishment Area Factor]]</f>
        <v>1875904.8123704761</v>
      </c>
      <c r="K1814" s="263">
        <v>16568.7070409837</v>
      </c>
      <c r="L1814" s="354">
        <v>140.14546069071523</v>
      </c>
      <c r="M1814" s="101">
        <f>Table1[[#This Row],[Size of land (m2)]]*Table1[[#This Row],[Land Unit Rate ($/m2)]]</f>
        <v>2322029.0813081576</v>
      </c>
      <c r="N1814" s="261">
        <v>2021</v>
      </c>
      <c r="O1814" s="219">
        <f>ROUND(IF(Table1[[#This Row],[Valuation Year]]=2016,(Table1[[#This Row],[Total Construction Cost ($)]]+Table1[[#This Row],[Land Value]])*('General Input Sheet'!$G$38/'General Input Sheet'!$G$43),Table1[[#This Row],[Total Construction Cost ($)]]+Table1[[#This Row],[Land Value]]),0)</f>
        <v>4197934</v>
      </c>
      <c r="P1814" s="139" t="str" cm="1">
        <f t="array" ref="P1814">_xlfn.IFS(Table1[[#This Row],[Asset Class]]&lt;&gt;"Local","y",P$11=$E1814,"y",Table1[[#This Row],[Asset Class]]="Local","")</f>
        <v>y</v>
      </c>
      <c r="Q1814" s="99" t="str" cm="1">
        <f t="array" ref="Q1814">_xlfn.IFS(Table1[[#This Row],[Asset Class]]&lt;&gt;"Local","y",Q$11=$E1814,"y",Table1[[#This Row],[Asset Class]]="Local","")</f>
        <v>y</v>
      </c>
      <c r="R1814" s="99" t="str" cm="1">
        <f t="array" ref="R1814">_xlfn.IFS(Table1[[#This Row],[Asset Class]]&lt;&gt;"Local","y",R$11=$E1814,"y",Table1[[#This Row],[Asset Class]]="Local","")</f>
        <v>y</v>
      </c>
      <c r="S1814" s="358" t="str" cm="1">
        <f t="array" ref="S1814">_xlfn.IFS(Table1[[#This Row],[Asset Class]]&lt;&gt;"Local","y",S$11=$E1814,"y",Table1[[#This Row],[Asset Class]]="Local","")</f>
        <v>y</v>
      </c>
      <c r="U1814" s="109">
        <f>IF(Table1[[#This Row],[Asset Class]]&lt;&gt;"Local",0.25,IF(P1814="y",1,""))</f>
        <v>0.25</v>
      </c>
      <c r="V1814" s="435">
        <f>IF(Table1[[#This Row],[Asset Class]]&lt;&gt;"Local",0.25,IF(Q1814="y",1,""))</f>
        <v>0.25</v>
      </c>
      <c r="W1814" s="435">
        <f>IF(Table1[[#This Row],[Asset Class]]&lt;&gt;"Local",0.25,IF(R1814="y",1,""))</f>
        <v>0.25</v>
      </c>
      <c r="X1814" s="435">
        <f>IF(Table1[[#This Row],[Asset Class]]&lt;&gt;"Local",0.25,IF(S1814="y",1,""))</f>
        <v>0.25</v>
      </c>
      <c r="Y1814" s="109">
        <f t="shared" si="169"/>
        <v>1</v>
      </c>
      <c r="AA1814" s="274">
        <f t="shared" si="170"/>
        <v>1049483.5</v>
      </c>
      <c r="AB1814" s="275">
        <f t="shared" si="171"/>
        <v>1049483.5</v>
      </c>
      <c r="AC1814" s="275">
        <f t="shared" si="172"/>
        <v>1049483.5</v>
      </c>
      <c r="AD1814" s="275">
        <f t="shared" si="173"/>
        <v>1049483.5</v>
      </c>
      <c r="AE1814" s="276">
        <f t="shared" si="174"/>
        <v>4197934</v>
      </c>
    </row>
    <row r="1815" spans="2:31">
      <c r="B1815" s="227" t="s">
        <v>3130</v>
      </c>
      <c r="C1815" s="228" t="s">
        <v>3131</v>
      </c>
      <c r="D1815" s="228" t="s">
        <v>110</v>
      </c>
      <c r="E1815" s="228" t="s">
        <v>101</v>
      </c>
      <c r="F1815" s="258" t="s">
        <v>102</v>
      </c>
      <c r="G1815" s="374">
        <v>0.5</v>
      </c>
      <c r="H1815" s="377">
        <v>828.89934731130995</v>
      </c>
      <c r="I1815" s="382">
        <v>143.96305955739601</v>
      </c>
      <c r="J1815" s="349">
        <f>Table1[[#This Row],[Embellishment Area (m2)]]*Table1[[#This Row],[Construction Unit Rate ($/m)]]*Table1[[#This Row],[Embellishment Area Factor]]</f>
        <v>59665.443052032395</v>
      </c>
      <c r="K1815" s="263">
        <v>1657.7986946226199</v>
      </c>
      <c r="L1815" s="354">
        <v>39.027494808321961</v>
      </c>
      <c r="M1815" s="101">
        <f>Table1[[#This Row],[Size of land (m2)]]*Table1[[#This Row],[Land Unit Rate ($/m2)]]</f>
        <v>64699.729947627224</v>
      </c>
      <c r="N1815" s="261">
        <v>2021</v>
      </c>
      <c r="O1815" s="219">
        <f>ROUND(IF(Table1[[#This Row],[Valuation Year]]=2016,(Table1[[#This Row],[Total Construction Cost ($)]]+Table1[[#This Row],[Land Value]])*('General Input Sheet'!$G$38/'General Input Sheet'!$G$43),Table1[[#This Row],[Total Construction Cost ($)]]+Table1[[#This Row],[Land Value]]),0)</f>
        <v>124365</v>
      </c>
      <c r="P1815" s="139" t="str" cm="1">
        <f t="array" ref="P1815">_xlfn.IFS(Table1[[#This Row],[Asset Class]]&lt;&gt;"Local","y",P$11=$E1815,"y",Table1[[#This Row],[Asset Class]]="Local","")</f>
        <v/>
      </c>
      <c r="Q1815" s="99" t="str" cm="1">
        <f t="array" ref="Q1815">_xlfn.IFS(Table1[[#This Row],[Asset Class]]&lt;&gt;"Local","y",Q$11=$E1815,"y",Table1[[#This Row],[Asset Class]]="Local","")</f>
        <v/>
      </c>
      <c r="R1815" s="99" t="str" cm="1">
        <f t="array" ref="R1815">_xlfn.IFS(Table1[[#This Row],[Asset Class]]&lt;&gt;"Local","y",R$11=$E1815,"y",Table1[[#This Row],[Asset Class]]="Local","")</f>
        <v>y</v>
      </c>
      <c r="S1815" s="358" t="str" cm="1">
        <f t="array" ref="S1815">_xlfn.IFS(Table1[[#This Row],[Asset Class]]&lt;&gt;"Local","y",S$11=$E1815,"y",Table1[[#This Row],[Asset Class]]="Local","")</f>
        <v/>
      </c>
      <c r="U1815" s="109" t="str">
        <f>IF(Table1[[#This Row],[Asset Class]]&lt;&gt;"Local",0.25,IF(P1815="y",1,""))</f>
        <v/>
      </c>
      <c r="V1815" s="435" t="str">
        <f>IF(Table1[[#This Row],[Asset Class]]&lt;&gt;"Local",0.25,IF(Q1815="y",1,""))</f>
        <v/>
      </c>
      <c r="W1815" s="435">
        <f>IF(Table1[[#This Row],[Asset Class]]&lt;&gt;"Local",0.25,IF(R1815="y",1,""))</f>
        <v>1</v>
      </c>
      <c r="X1815" s="435" t="str">
        <f>IF(Table1[[#This Row],[Asset Class]]&lt;&gt;"Local",0.25,IF(S1815="y",1,""))</f>
        <v/>
      </c>
      <c r="Y1815" s="109">
        <f t="shared" si="169"/>
        <v>1</v>
      </c>
      <c r="AA1815" s="274" t="str">
        <f t="shared" si="170"/>
        <v/>
      </c>
      <c r="AB1815" s="275" t="str">
        <f t="shared" si="171"/>
        <v/>
      </c>
      <c r="AC1815" s="275">
        <f t="shared" si="172"/>
        <v>124365</v>
      </c>
      <c r="AD1815" s="275" t="str">
        <f t="shared" si="173"/>
        <v/>
      </c>
      <c r="AE1815" s="276">
        <f t="shared" si="174"/>
        <v>124365</v>
      </c>
    </row>
    <row r="1816" spans="2:31">
      <c r="B1816" s="227" t="s">
        <v>3132</v>
      </c>
      <c r="C1816" s="228" t="s">
        <v>3133</v>
      </c>
      <c r="D1816" s="228" t="s">
        <v>110</v>
      </c>
      <c r="E1816" s="228" t="s">
        <v>101</v>
      </c>
      <c r="F1816" s="258" t="s">
        <v>102</v>
      </c>
      <c r="G1816" s="374">
        <v>0.5</v>
      </c>
      <c r="H1816" s="377">
        <v>1353.6664546419249</v>
      </c>
      <c r="I1816" s="382">
        <v>143.96305955739601</v>
      </c>
      <c r="J1816" s="349">
        <f>Table1[[#This Row],[Embellishment Area (m2)]]*Table1[[#This Row],[Construction Unit Rate ($/m)]]*Table1[[#This Row],[Embellishment Area Factor]]</f>
        <v>97438.982215232274</v>
      </c>
      <c r="K1816" s="263">
        <v>0</v>
      </c>
      <c r="L1816" s="354">
        <v>39.027494808321961</v>
      </c>
      <c r="M1816" s="101">
        <f>Table1[[#This Row],[Size of land (m2)]]*Table1[[#This Row],[Land Unit Rate ($/m2)]]</f>
        <v>0</v>
      </c>
      <c r="N1816" s="261">
        <v>2021</v>
      </c>
      <c r="O1816" s="219">
        <f>ROUND(IF(Table1[[#This Row],[Valuation Year]]=2016,(Table1[[#This Row],[Total Construction Cost ($)]]+Table1[[#This Row],[Land Value]])*('General Input Sheet'!$G$38/'General Input Sheet'!$G$43),Table1[[#This Row],[Total Construction Cost ($)]]+Table1[[#This Row],[Land Value]]),0)</f>
        <v>97439</v>
      </c>
      <c r="P1816" s="139" t="str" cm="1">
        <f t="array" ref="P1816">_xlfn.IFS(Table1[[#This Row],[Asset Class]]&lt;&gt;"Local","y",P$11=$E1816,"y",Table1[[#This Row],[Asset Class]]="Local","")</f>
        <v/>
      </c>
      <c r="Q1816" s="99" t="str" cm="1">
        <f t="array" ref="Q1816">_xlfn.IFS(Table1[[#This Row],[Asset Class]]&lt;&gt;"Local","y",Q$11=$E1816,"y",Table1[[#This Row],[Asset Class]]="Local","")</f>
        <v/>
      </c>
      <c r="R1816" s="99" t="str" cm="1">
        <f t="array" ref="R1816">_xlfn.IFS(Table1[[#This Row],[Asset Class]]&lt;&gt;"Local","y",R$11=$E1816,"y",Table1[[#This Row],[Asset Class]]="Local","")</f>
        <v>y</v>
      </c>
      <c r="S1816" s="358" t="str" cm="1">
        <f t="array" ref="S1816">_xlfn.IFS(Table1[[#This Row],[Asset Class]]&lt;&gt;"Local","y",S$11=$E1816,"y",Table1[[#This Row],[Asset Class]]="Local","")</f>
        <v/>
      </c>
      <c r="U1816" s="109" t="str">
        <f>IF(Table1[[#This Row],[Asset Class]]&lt;&gt;"Local",0.25,IF(P1816="y",1,""))</f>
        <v/>
      </c>
      <c r="V1816" s="435" t="str">
        <f>IF(Table1[[#This Row],[Asset Class]]&lt;&gt;"Local",0.25,IF(Q1816="y",1,""))</f>
        <v/>
      </c>
      <c r="W1816" s="435">
        <f>IF(Table1[[#This Row],[Asset Class]]&lt;&gt;"Local",0.25,IF(R1816="y",1,""))</f>
        <v>1</v>
      </c>
      <c r="X1816" s="435" t="str">
        <f>IF(Table1[[#This Row],[Asset Class]]&lt;&gt;"Local",0.25,IF(S1816="y",1,""))</f>
        <v/>
      </c>
      <c r="Y1816" s="109">
        <f t="shared" si="169"/>
        <v>1</v>
      </c>
      <c r="AA1816" s="274" t="str">
        <f t="shared" si="170"/>
        <v/>
      </c>
      <c r="AB1816" s="275" t="str">
        <f t="shared" si="171"/>
        <v/>
      </c>
      <c r="AC1816" s="275">
        <f t="shared" si="172"/>
        <v>97439</v>
      </c>
      <c r="AD1816" s="275" t="str">
        <f t="shared" si="173"/>
        <v/>
      </c>
      <c r="AE1816" s="276">
        <f t="shared" si="174"/>
        <v>97439</v>
      </c>
    </row>
    <row r="1817" spans="2:31">
      <c r="B1817" s="227" t="s">
        <v>3134</v>
      </c>
      <c r="C1817" s="228" t="s">
        <v>3135</v>
      </c>
      <c r="D1817" s="228" t="s">
        <v>110</v>
      </c>
      <c r="E1817" s="228" t="s">
        <v>101</v>
      </c>
      <c r="F1817" s="258" t="s">
        <v>102</v>
      </c>
      <c r="G1817" s="374">
        <v>0.5</v>
      </c>
      <c r="H1817" s="377">
        <v>1830.7056877883135</v>
      </c>
      <c r="I1817" s="382">
        <v>143.96305955739601</v>
      </c>
      <c r="J1817" s="349">
        <f>Table1[[#This Row],[Embellishment Area (m2)]]*Table1[[#This Row],[Construction Unit Rate ($/m)]]*Table1[[#This Row],[Embellishment Area Factor]]</f>
        <v>131776.99598156629</v>
      </c>
      <c r="K1817" s="263">
        <v>0</v>
      </c>
      <c r="L1817" s="354">
        <v>39.027494808321961</v>
      </c>
      <c r="M1817" s="101">
        <f>Table1[[#This Row],[Size of land (m2)]]*Table1[[#This Row],[Land Unit Rate ($/m2)]]</f>
        <v>0</v>
      </c>
      <c r="N1817" s="261">
        <v>2021</v>
      </c>
      <c r="O1817" s="219">
        <f>ROUND(IF(Table1[[#This Row],[Valuation Year]]=2016,(Table1[[#This Row],[Total Construction Cost ($)]]+Table1[[#This Row],[Land Value]])*('General Input Sheet'!$G$38/'General Input Sheet'!$G$43),Table1[[#This Row],[Total Construction Cost ($)]]+Table1[[#This Row],[Land Value]]),0)</f>
        <v>131777</v>
      </c>
      <c r="P1817" s="139" t="str" cm="1">
        <f t="array" ref="P1817">_xlfn.IFS(Table1[[#This Row],[Asset Class]]&lt;&gt;"Local","y",P$11=$E1817,"y",Table1[[#This Row],[Asset Class]]="Local","")</f>
        <v/>
      </c>
      <c r="Q1817" s="99" t="str" cm="1">
        <f t="array" ref="Q1817">_xlfn.IFS(Table1[[#This Row],[Asset Class]]&lt;&gt;"Local","y",Q$11=$E1817,"y",Table1[[#This Row],[Asset Class]]="Local","")</f>
        <v/>
      </c>
      <c r="R1817" s="99" t="str" cm="1">
        <f t="array" ref="R1817">_xlfn.IFS(Table1[[#This Row],[Asset Class]]&lt;&gt;"Local","y",R$11=$E1817,"y",Table1[[#This Row],[Asset Class]]="Local","")</f>
        <v>y</v>
      </c>
      <c r="S1817" s="358" t="str" cm="1">
        <f t="array" ref="S1817">_xlfn.IFS(Table1[[#This Row],[Asset Class]]&lt;&gt;"Local","y",S$11=$E1817,"y",Table1[[#This Row],[Asset Class]]="Local","")</f>
        <v/>
      </c>
      <c r="U1817" s="109" t="str">
        <f>IF(Table1[[#This Row],[Asset Class]]&lt;&gt;"Local",0.25,IF(P1817="y",1,""))</f>
        <v/>
      </c>
      <c r="V1817" s="435" t="str">
        <f>IF(Table1[[#This Row],[Asset Class]]&lt;&gt;"Local",0.25,IF(Q1817="y",1,""))</f>
        <v/>
      </c>
      <c r="W1817" s="435">
        <f>IF(Table1[[#This Row],[Asset Class]]&lt;&gt;"Local",0.25,IF(R1817="y",1,""))</f>
        <v>1</v>
      </c>
      <c r="X1817" s="435" t="str">
        <f>IF(Table1[[#This Row],[Asset Class]]&lt;&gt;"Local",0.25,IF(S1817="y",1,""))</f>
        <v/>
      </c>
      <c r="Y1817" s="109">
        <f t="shared" si="169"/>
        <v>1</v>
      </c>
      <c r="AA1817" s="274" t="str">
        <f t="shared" si="170"/>
        <v/>
      </c>
      <c r="AB1817" s="275" t="str">
        <f t="shared" si="171"/>
        <v/>
      </c>
      <c r="AC1817" s="275">
        <f t="shared" si="172"/>
        <v>131777</v>
      </c>
      <c r="AD1817" s="275" t="str">
        <f t="shared" si="173"/>
        <v/>
      </c>
      <c r="AE1817" s="276">
        <f t="shared" si="174"/>
        <v>131777</v>
      </c>
    </row>
    <row r="1818" spans="2:31">
      <c r="B1818" s="227" t="s">
        <v>3136</v>
      </c>
      <c r="C1818" s="228" t="s">
        <v>3137</v>
      </c>
      <c r="D1818" s="228" t="s">
        <v>110</v>
      </c>
      <c r="E1818" s="228" t="s">
        <v>101</v>
      </c>
      <c r="F1818" s="258" t="s">
        <v>102</v>
      </c>
      <c r="G1818" s="374">
        <v>0.5</v>
      </c>
      <c r="H1818" s="377">
        <v>2295.3704602585976</v>
      </c>
      <c r="I1818" s="382">
        <v>143.96305955739601</v>
      </c>
      <c r="J1818" s="349">
        <f>Table1[[#This Row],[Embellishment Area (m2)]]*Table1[[#This Row],[Construction Unit Rate ($/m)]]*Table1[[#This Row],[Embellishment Area Factor]]</f>
        <v>165224.277138248</v>
      </c>
      <c r="K1818" s="263">
        <v>0</v>
      </c>
      <c r="L1818" s="354">
        <v>39.027494808321961</v>
      </c>
      <c r="M1818" s="101">
        <f>Table1[[#This Row],[Size of land (m2)]]*Table1[[#This Row],[Land Unit Rate ($/m2)]]</f>
        <v>0</v>
      </c>
      <c r="N1818" s="261">
        <v>2021</v>
      </c>
      <c r="O1818" s="219">
        <f>ROUND(IF(Table1[[#This Row],[Valuation Year]]=2016,(Table1[[#This Row],[Total Construction Cost ($)]]+Table1[[#This Row],[Land Value]])*('General Input Sheet'!$G$38/'General Input Sheet'!$G$43),Table1[[#This Row],[Total Construction Cost ($)]]+Table1[[#This Row],[Land Value]]),0)</f>
        <v>165224</v>
      </c>
      <c r="P1818" s="139" t="str" cm="1">
        <f t="array" ref="P1818">_xlfn.IFS(Table1[[#This Row],[Asset Class]]&lt;&gt;"Local","y",P$11=$E1818,"y",Table1[[#This Row],[Asset Class]]="Local","")</f>
        <v/>
      </c>
      <c r="Q1818" s="99" t="str" cm="1">
        <f t="array" ref="Q1818">_xlfn.IFS(Table1[[#This Row],[Asset Class]]&lt;&gt;"Local","y",Q$11=$E1818,"y",Table1[[#This Row],[Asset Class]]="Local","")</f>
        <v/>
      </c>
      <c r="R1818" s="99" t="str" cm="1">
        <f t="array" ref="R1818">_xlfn.IFS(Table1[[#This Row],[Asset Class]]&lt;&gt;"Local","y",R$11=$E1818,"y",Table1[[#This Row],[Asset Class]]="Local","")</f>
        <v>y</v>
      </c>
      <c r="S1818" s="358" t="str" cm="1">
        <f t="array" ref="S1818">_xlfn.IFS(Table1[[#This Row],[Asset Class]]&lt;&gt;"Local","y",S$11=$E1818,"y",Table1[[#This Row],[Asset Class]]="Local","")</f>
        <v/>
      </c>
      <c r="U1818" s="109" t="str">
        <f>IF(Table1[[#This Row],[Asset Class]]&lt;&gt;"Local",0.25,IF(P1818="y",1,""))</f>
        <v/>
      </c>
      <c r="V1818" s="435" t="str">
        <f>IF(Table1[[#This Row],[Asset Class]]&lt;&gt;"Local",0.25,IF(Q1818="y",1,""))</f>
        <v/>
      </c>
      <c r="W1818" s="435">
        <f>IF(Table1[[#This Row],[Asset Class]]&lt;&gt;"Local",0.25,IF(R1818="y",1,""))</f>
        <v>1</v>
      </c>
      <c r="X1818" s="435" t="str">
        <f>IF(Table1[[#This Row],[Asset Class]]&lt;&gt;"Local",0.25,IF(S1818="y",1,""))</f>
        <v/>
      </c>
      <c r="Y1818" s="109">
        <f t="shared" si="169"/>
        <v>1</v>
      </c>
      <c r="AA1818" s="274" t="str">
        <f t="shared" si="170"/>
        <v/>
      </c>
      <c r="AB1818" s="275" t="str">
        <f t="shared" si="171"/>
        <v/>
      </c>
      <c r="AC1818" s="275">
        <f t="shared" si="172"/>
        <v>165224</v>
      </c>
      <c r="AD1818" s="275" t="str">
        <f t="shared" si="173"/>
        <v/>
      </c>
      <c r="AE1818" s="276">
        <f t="shared" si="174"/>
        <v>165224</v>
      </c>
    </row>
    <row r="1819" spans="2:31">
      <c r="B1819" s="227" t="s">
        <v>3138</v>
      </c>
      <c r="C1819" s="228" t="s">
        <v>3139</v>
      </c>
      <c r="D1819" s="228" t="s">
        <v>105</v>
      </c>
      <c r="E1819" s="228" t="s">
        <v>101</v>
      </c>
      <c r="F1819" s="258" t="s">
        <v>135</v>
      </c>
      <c r="G1819" s="374">
        <v>0.5</v>
      </c>
      <c r="H1819" s="377">
        <v>27884.40012379389</v>
      </c>
      <c r="I1819" s="382">
        <v>452.87898632773505</v>
      </c>
      <c r="J1819" s="349">
        <f>Table1[[#This Row],[Embellishment Area (m2)]]*Table1[[#This Row],[Construction Unit Rate ($/m)]]*Table1[[#This Row],[Embellishment Area Factor]]</f>
        <v>6314129.4312103735</v>
      </c>
      <c r="K1819" s="263">
        <v>0</v>
      </c>
      <c r="L1819" s="354">
        <v>140.14546069071523</v>
      </c>
      <c r="M1819" s="101">
        <f>Table1[[#This Row],[Size of land (m2)]]*Table1[[#This Row],[Land Unit Rate ($/m2)]]</f>
        <v>0</v>
      </c>
      <c r="N1819" s="261">
        <v>2021</v>
      </c>
      <c r="O1819" s="219">
        <f>ROUND(IF(Table1[[#This Row],[Valuation Year]]=2016,(Table1[[#This Row],[Total Construction Cost ($)]]+Table1[[#This Row],[Land Value]])*('General Input Sheet'!$G$38/'General Input Sheet'!$G$43),Table1[[#This Row],[Total Construction Cost ($)]]+Table1[[#This Row],[Land Value]]),0)</f>
        <v>6314129</v>
      </c>
      <c r="P1819" s="139" t="str" cm="1">
        <f t="array" ref="P1819">_xlfn.IFS(Table1[[#This Row],[Asset Class]]&lt;&gt;"Local","y",P$11=$E1819,"y",Table1[[#This Row],[Asset Class]]="Local","")</f>
        <v>y</v>
      </c>
      <c r="Q1819" s="99" t="str" cm="1">
        <f t="array" ref="Q1819">_xlfn.IFS(Table1[[#This Row],[Asset Class]]&lt;&gt;"Local","y",Q$11=$E1819,"y",Table1[[#This Row],[Asset Class]]="Local","")</f>
        <v>y</v>
      </c>
      <c r="R1819" s="99" t="str" cm="1">
        <f t="array" ref="R1819">_xlfn.IFS(Table1[[#This Row],[Asset Class]]&lt;&gt;"Local","y",R$11=$E1819,"y",Table1[[#This Row],[Asset Class]]="Local","")</f>
        <v>y</v>
      </c>
      <c r="S1819" s="358" t="str" cm="1">
        <f t="array" ref="S1819">_xlfn.IFS(Table1[[#This Row],[Asset Class]]&lt;&gt;"Local","y",S$11=$E1819,"y",Table1[[#This Row],[Asset Class]]="Local","")</f>
        <v>y</v>
      </c>
      <c r="U1819" s="109">
        <f>IF(Table1[[#This Row],[Asset Class]]&lt;&gt;"Local",0.25,IF(P1819="y",1,""))</f>
        <v>0.25</v>
      </c>
      <c r="V1819" s="435">
        <f>IF(Table1[[#This Row],[Asset Class]]&lt;&gt;"Local",0.25,IF(Q1819="y",1,""))</f>
        <v>0.25</v>
      </c>
      <c r="W1819" s="435">
        <f>IF(Table1[[#This Row],[Asset Class]]&lt;&gt;"Local",0.25,IF(R1819="y",1,""))</f>
        <v>0.25</v>
      </c>
      <c r="X1819" s="435">
        <f>IF(Table1[[#This Row],[Asset Class]]&lt;&gt;"Local",0.25,IF(S1819="y",1,""))</f>
        <v>0.25</v>
      </c>
      <c r="Y1819" s="109">
        <f t="shared" si="169"/>
        <v>1</v>
      </c>
      <c r="AA1819" s="274">
        <f t="shared" si="170"/>
        <v>1578532.25</v>
      </c>
      <c r="AB1819" s="275">
        <f t="shared" si="171"/>
        <v>1578532.25</v>
      </c>
      <c r="AC1819" s="275">
        <f t="shared" si="172"/>
        <v>1578532.25</v>
      </c>
      <c r="AD1819" s="275">
        <f t="shared" si="173"/>
        <v>1578532.25</v>
      </c>
      <c r="AE1819" s="276">
        <f t="shared" si="174"/>
        <v>6314129</v>
      </c>
    </row>
    <row r="1820" spans="2:31">
      <c r="B1820" s="227" t="s">
        <v>3140</v>
      </c>
      <c r="C1820" s="228" t="s">
        <v>3141</v>
      </c>
      <c r="D1820" s="228" t="s">
        <v>110</v>
      </c>
      <c r="E1820" s="228" t="s">
        <v>106</v>
      </c>
      <c r="F1820" s="258" t="s">
        <v>107</v>
      </c>
      <c r="G1820" s="374">
        <v>0.5</v>
      </c>
      <c r="H1820" s="377">
        <v>817.75582888967597</v>
      </c>
      <c r="I1820" s="382">
        <v>111.62041035606889</v>
      </c>
      <c r="J1820" s="349">
        <f>Table1[[#This Row],[Embellishment Area (m2)]]*Table1[[#This Row],[Construction Unit Rate ($/m)]]*Table1[[#This Row],[Embellishment Area Factor]]</f>
        <v>45639.120595866443</v>
      </c>
      <c r="K1820" s="263">
        <v>0</v>
      </c>
      <c r="L1820" s="354">
        <v>66.125722619436161</v>
      </c>
      <c r="M1820" s="101">
        <f>Table1[[#This Row],[Size of land (m2)]]*Table1[[#This Row],[Land Unit Rate ($/m2)]]</f>
        <v>0</v>
      </c>
      <c r="N1820" s="261">
        <v>2021</v>
      </c>
      <c r="O1820" s="219">
        <f>ROUND(IF(Table1[[#This Row],[Valuation Year]]=2016,(Table1[[#This Row],[Total Construction Cost ($)]]+Table1[[#This Row],[Land Value]])*('General Input Sheet'!$G$38/'General Input Sheet'!$G$43),Table1[[#This Row],[Total Construction Cost ($)]]+Table1[[#This Row],[Land Value]]),0)</f>
        <v>45639</v>
      </c>
      <c r="P1820" s="139" t="str" cm="1">
        <f t="array" ref="P1820">_xlfn.IFS(Table1[[#This Row],[Asset Class]]&lt;&gt;"Local","y",P$11=$E1820,"y",Table1[[#This Row],[Asset Class]]="Local","")</f>
        <v>y</v>
      </c>
      <c r="Q1820" s="99" t="str" cm="1">
        <f t="array" ref="Q1820">_xlfn.IFS(Table1[[#This Row],[Asset Class]]&lt;&gt;"Local","y",Q$11=$E1820,"y",Table1[[#This Row],[Asset Class]]="Local","")</f>
        <v/>
      </c>
      <c r="R1820" s="99" t="str" cm="1">
        <f t="array" ref="R1820">_xlfn.IFS(Table1[[#This Row],[Asset Class]]&lt;&gt;"Local","y",R$11=$E1820,"y",Table1[[#This Row],[Asset Class]]="Local","")</f>
        <v/>
      </c>
      <c r="S1820" s="358" t="str" cm="1">
        <f t="array" ref="S1820">_xlfn.IFS(Table1[[#This Row],[Asset Class]]&lt;&gt;"Local","y",S$11=$E1820,"y",Table1[[#This Row],[Asset Class]]="Local","")</f>
        <v/>
      </c>
      <c r="U1820" s="109">
        <f>IF(Table1[[#This Row],[Asset Class]]&lt;&gt;"Local",0.25,IF(P1820="y",1,""))</f>
        <v>1</v>
      </c>
      <c r="V1820" s="435" t="str">
        <f>IF(Table1[[#This Row],[Asset Class]]&lt;&gt;"Local",0.25,IF(Q1820="y",1,""))</f>
        <v/>
      </c>
      <c r="W1820" s="435" t="str">
        <f>IF(Table1[[#This Row],[Asset Class]]&lt;&gt;"Local",0.25,IF(R1820="y",1,""))</f>
        <v/>
      </c>
      <c r="X1820" s="435" t="str">
        <f>IF(Table1[[#This Row],[Asset Class]]&lt;&gt;"Local",0.25,IF(S1820="y",1,""))</f>
        <v/>
      </c>
      <c r="Y1820" s="109">
        <f t="shared" si="169"/>
        <v>1</v>
      </c>
      <c r="AA1820" s="274">
        <f t="shared" si="170"/>
        <v>45639</v>
      </c>
      <c r="AB1820" s="275" t="str">
        <f t="shared" si="171"/>
        <v/>
      </c>
      <c r="AC1820" s="275" t="str">
        <f t="shared" si="172"/>
        <v/>
      </c>
      <c r="AD1820" s="275" t="str">
        <f t="shared" si="173"/>
        <v/>
      </c>
      <c r="AE1820" s="276">
        <f t="shared" si="174"/>
        <v>45639</v>
      </c>
    </row>
    <row r="1821" spans="2:31">
      <c r="B1821" s="227" t="s">
        <v>3142</v>
      </c>
      <c r="C1821" s="228" t="s">
        <v>3143</v>
      </c>
      <c r="D1821" s="228" t="s">
        <v>110</v>
      </c>
      <c r="E1821" s="228" t="s">
        <v>106</v>
      </c>
      <c r="F1821" s="258" t="s">
        <v>107</v>
      </c>
      <c r="G1821" s="374">
        <v>0.5</v>
      </c>
      <c r="H1821" s="377">
        <v>717.09012164441651</v>
      </c>
      <c r="I1821" s="382">
        <v>111.62041035606889</v>
      </c>
      <c r="J1821" s="349">
        <f>Table1[[#This Row],[Embellishment Area (m2)]]*Table1[[#This Row],[Construction Unit Rate ($/m)]]*Table1[[#This Row],[Embellishment Area Factor]]</f>
        <v>40020.946820116566</v>
      </c>
      <c r="K1821" s="263">
        <v>0</v>
      </c>
      <c r="L1821" s="354">
        <v>66.125722619436161</v>
      </c>
      <c r="M1821" s="101">
        <f>Table1[[#This Row],[Size of land (m2)]]*Table1[[#This Row],[Land Unit Rate ($/m2)]]</f>
        <v>0</v>
      </c>
      <c r="N1821" s="261">
        <v>2021</v>
      </c>
      <c r="O1821" s="219">
        <f>ROUND(IF(Table1[[#This Row],[Valuation Year]]=2016,(Table1[[#This Row],[Total Construction Cost ($)]]+Table1[[#This Row],[Land Value]])*('General Input Sheet'!$G$38/'General Input Sheet'!$G$43),Table1[[#This Row],[Total Construction Cost ($)]]+Table1[[#This Row],[Land Value]]),0)</f>
        <v>40021</v>
      </c>
      <c r="P1821" s="139" t="str" cm="1">
        <f t="array" ref="P1821">_xlfn.IFS(Table1[[#This Row],[Asset Class]]&lt;&gt;"Local","y",P$11=$E1821,"y",Table1[[#This Row],[Asset Class]]="Local","")</f>
        <v>y</v>
      </c>
      <c r="Q1821" s="99" t="str" cm="1">
        <f t="array" ref="Q1821">_xlfn.IFS(Table1[[#This Row],[Asset Class]]&lt;&gt;"Local","y",Q$11=$E1821,"y",Table1[[#This Row],[Asset Class]]="Local","")</f>
        <v/>
      </c>
      <c r="R1821" s="99" t="str" cm="1">
        <f t="array" ref="R1821">_xlfn.IFS(Table1[[#This Row],[Asset Class]]&lt;&gt;"Local","y",R$11=$E1821,"y",Table1[[#This Row],[Asset Class]]="Local","")</f>
        <v/>
      </c>
      <c r="S1821" s="358" t="str" cm="1">
        <f t="array" ref="S1821">_xlfn.IFS(Table1[[#This Row],[Asset Class]]&lt;&gt;"Local","y",S$11=$E1821,"y",Table1[[#This Row],[Asset Class]]="Local","")</f>
        <v/>
      </c>
      <c r="U1821" s="109">
        <f>IF(Table1[[#This Row],[Asset Class]]&lt;&gt;"Local",0.25,IF(P1821="y",1,""))</f>
        <v>1</v>
      </c>
      <c r="V1821" s="435" t="str">
        <f>IF(Table1[[#This Row],[Asset Class]]&lt;&gt;"Local",0.25,IF(Q1821="y",1,""))</f>
        <v/>
      </c>
      <c r="W1821" s="435" t="str">
        <f>IF(Table1[[#This Row],[Asset Class]]&lt;&gt;"Local",0.25,IF(R1821="y",1,""))</f>
        <v/>
      </c>
      <c r="X1821" s="435" t="str">
        <f>IF(Table1[[#This Row],[Asset Class]]&lt;&gt;"Local",0.25,IF(S1821="y",1,""))</f>
        <v/>
      </c>
      <c r="Y1821" s="109">
        <f t="shared" si="169"/>
        <v>1</v>
      </c>
      <c r="AA1821" s="274">
        <f t="shared" si="170"/>
        <v>40021</v>
      </c>
      <c r="AB1821" s="275" t="str">
        <f t="shared" si="171"/>
        <v/>
      </c>
      <c r="AC1821" s="275" t="str">
        <f t="shared" si="172"/>
        <v/>
      </c>
      <c r="AD1821" s="275" t="str">
        <f t="shared" si="173"/>
        <v/>
      </c>
      <c r="AE1821" s="276">
        <f t="shared" si="174"/>
        <v>40021</v>
      </c>
    </row>
    <row r="1822" spans="2:31">
      <c r="B1822" s="227" t="s">
        <v>3144</v>
      </c>
      <c r="C1822" s="228" t="s">
        <v>3145</v>
      </c>
      <c r="D1822" s="228" t="s">
        <v>110</v>
      </c>
      <c r="E1822" s="228" t="s">
        <v>142</v>
      </c>
      <c r="F1822" s="258" t="s">
        <v>102</v>
      </c>
      <c r="G1822" s="374">
        <v>0.5</v>
      </c>
      <c r="H1822" s="377">
        <v>1207.1549884685485</v>
      </c>
      <c r="I1822" s="382">
        <v>115.6419902144599</v>
      </c>
      <c r="J1822" s="349">
        <f>Table1[[#This Row],[Embellishment Area (m2)]]*Table1[[#This Row],[Construction Unit Rate ($/m)]]*Table1[[#This Row],[Embellishment Area Factor]]</f>
        <v>69798.902681908163</v>
      </c>
      <c r="K1822" s="263">
        <v>0</v>
      </c>
      <c r="L1822" s="354">
        <v>85.331826959272703</v>
      </c>
      <c r="M1822" s="101">
        <f>Table1[[#This Row],[Size of land (m2)]]*Table1[[#This Row],[Land Unit Rate ($/m2)]]</f>
        <v>0</v>
      </c>
      <c r="N1822" s="261">
        <v>2021</v>
      </c>
      <c r="O1822" s="219">
        <f>ROUND(IF(Table1[[#This Row],[Valuation Year]]=2016,(Table1[[#This Row],[Total Construction Cost ($)]]+Table1[[#This Row],[Land Value]])*('General Input Sheet'!$G$38/'General Input Sheet'!$G$43),Table1[[#This Row],[Total Construction Cost ($)]]+Table1[[#This Row],[Land Value]]),0)</f>
        <v>69799</v>
      </c>
      <c r="P1822" s="139" t="str" cm="1">
        <f t="array" ref="P1822">_xlfn.IFS(Table1[[#This Row],[Asset Class]]&lt;&gt;"Local","y",P$11=$E1822,"y",Table1[[#This Row],[Asset Class]]="Local","")</f>
        <v/>
      </c>
      <c r="Q1822" s="99" t="str" cm="1">
        <f t="array" ref="Q1822">_xlfn.IFS(Table1[[#This Row],[Asset Class]]&lt;&gt;"Local","y",Q$11=$E1822,"y",Table1[[#This Row],[Asset Class]]="Local","")</f>
        <v>y</v>
      </c>
      <c r="R1822" s="99" t="str" cm="1">
        <f t="array" ref="R1822">_xlfn.IFS(Table1[[#This Row],[Asset Class]]&lt;&gt;"Local","y",R$11=$E1822,"y",Table1[[#This Row],[Asset Class]]="Local","")</f>
        <v/>
      </c>
      <c r="S1822" s="358" t="str" cm="1">
        <f t="array" ref="S1822">_xlfn.IFS(Table1[[#This Row],[Asset Class]]&lt;&gt;"Local","y",S$11=$E1822,"y",Table1[[#This Row],[Asset Class]]="Local","")</f>
        <v/>
      </c>
      <c r="U1822" s="109" t="str">
        <f>IF(Table1[[#This Row],[Asset Class]]&lt;&gt;"Local",0.25,IF(P1822="y",1,""))</f>
        <v/>
      </c>
      <c r="V1822" s="435">
        <f>IF(Table1[[#This Row],[Asset Class]]&lt;&gt;"Local",0.25,IF(Q1822="y",1,""))</f>
        <v>1</v>
      </c>
      <c r="W1822" s="435" t="str">
        <f>IF(Table1[[#This Row],[Asset Class]]&lt;&gt;"Local",0.25,IF(R1822="y",1,""))</f>
        <v/>
      </c>
      <c r="X1822" s="435" t="str">
        <f>IF(Table1[[#This Row],[Asset Class]]&lt;&gt;"Local",0.25,IF(S1822="y",1,""))</f>
        <v/>
      </c>
      <c r="Y1822" s="109">
        <f t="shared" si="169"/>
        <v>1</v>
      </c>
      <c r="AA1822" s="274" t="str">
        <f t="shared" si="170"/>
        <v/>
      </c>
      <c r="AB1822" s="275">
        <f t="shared" si="171"/>
        <v>69799</v>
      </c>
      <c r="AC1822" s="275" t="str">
        <f t="shared" si="172"/>
        <v/>
      </c>
      <c r="AD1822" s="275" t="str">
        <f t="shared" si="173"/>
        <v/>
      </c>
      <c r="AE1822" s="276">
        <f t="shared" si="174"/>
        <v>69799</v>
      </c>
    </row>
    <row r="1823" spans="2:31">
      <c r="B1823" s="227" t="s">
        <v>3146</v>
      </c>
      <c r="C1823" s="228" t="s">
        <v>3147</v>
      </c>
      <c r="D1823" s="228" t="s">
        <v>110</v>
      </c>
      <c r="E1823" s="228" t="s">
        <v>142</v>
      </c>
      <c r="F1823" s="258" t="s">
        <v>102</v>
      </c>
      <c r="G1823" s="374">
        <v>0.5</v>
      </c>
      <c r="H1823" s="377">
        <v>2174.777023099512</v>
      </c>
      <c r="I1823" s="382">
        <v>115.6419902144599</v>
      </c>
      <c r="J1823" s="349">
        <f>Table1[[#This Row],[Embellishment Area (m2)]]*Table1[[#This Row],[Construction Unit Rate ($/m)]]*Table1[[#This Row],[Embellishment Area Factor]]</f>
        <v>125747.77161195299</v>
      </c>
      <c r="K1823" s="263">
        <v>0</v>
      </c>
      <c r="L1823" s="354">
        <v>85.331826959272703</v>
      </c>
      <c r="M1823" s="101">
        <f>Table1[[#This Row],[Size of land (m2)]]*Table1[[#This Row],[Land Unit Rate ($/m2)]]</f>
        <v>0</v>
      </c>
      <c r="N1823" s="261">
        <v>2021</v>
      </c>
      <c r="O1823" s="219">
        <f>ROUND(IF(Table1[[#This Row],[Valuation Year]]=2016,(Table1[[#This Row],[Total Construction Cost ($)]]+Table1[[#This Row],[Land Value]])*('General Input Sheet'!$G$38/'General Input Sheet'!$G$43),Table1[[#This Row],[Total Construction Cost ($)]]+Table1[[#This Row],[Land Value]]),0)</f>
        <v>125748</v>
      </c>
      <c r="P1823" s="139" t="str" cm="1">
        <f t="array" ref="P1823">_xlfn.IFS(Table1[[#This Row],[Asset Class]]&lt;&gt;"Local","y",P$11=$E1823,"y",Table1[[#This Row],[Asset Class]]="Local","")</f>
        <v/>
      </c>
      <c r="Q1823" s="99" t="str" cm="1">
        <f t="array" ref="Q1823">_xlfn.IFS(Table1[[#This Row],[Asset Class]]&lt;&gt;"Local","y",Q$11=$E1823,"y",Table1[[#This Row],[Asset Class]]="Local","")</f>
        <v>y</v>
      </c>
      <c r="R1823" s="99" t="str" cm="1">
        <f t="array" ref="R1823">_xlfn.IFS(Table1[[#This Row],[Asset Class]]&lt;&gt;"Local","y",R$11=$E1823,"y",Table1[[#This Row],[Asset Class]]="Local","")</f>
        <v/>
      </c>
      <c r="S1823" s="358" t="str" cm="1">
        <f t="array" ref="S1823">_xlfn.IFS(Table1[[#This Row],[Asset Class]]&lt;&gt;"Local","y",S$11=$E1823,"y",Table1[[#This Row],[Asset Class]]="Local","")</f>
        <v/>
      </c>
      <c r="U1823" s="109" t="str">
        <f>IF(Table1[[#This Row],[Asset Class]]&lt;&gt;"Local",0.25,IF(P1823="y",1,""))</f>
        <v/>
      </c>
      <c r="V1823" s="435">
        <f>IF(Table1[[#This Row],[Asset Class]]&lt;&gt;"Local",0.25,IF(Q1823="y",1,""))</f>
        <v>1</v>
      </c>
      <c r="W1823" s="435" t="str">
        <f>IF(Table1[[#This Row],[Asset Class]]&lt;&gt;"Local",0.25,IF(R1823="y",1,""))</f>
        <v/>
      </c>
      <c r="X1823" s="435" t="str">
        <f>IF(Table1[[#This Row],[Asset Class]]&lt;&gt;"Local",0.25,IF(S1823="y",1,""))</f>
        <v/>
      </c>
      <c r="Y1823" s="109">
        <f t="shared" si="169"/>
        <v>1</v>
      </c>
      <c r="AA1823" s="274" t="str">
        <f t="shared" si="170"/>
        <v/>
      </c>
      <c r="AB1823" s="275">
        <f t="shared" si="171"/>
        <v>125748</v>
      </c>
      <c r="AC1823" s="275" t="str">
        <f t="shared" si="172"/>
        <v/>
      </c>
      <c r="AD1823" s="275" t="str">
        <f t="shared" si="173"/>
        <v/>
      </c>
      <c r="AE1823" s="276">
        <f t="shared" si="174"/>
        <v>125748</v>
      </c>
    </row>
    <row r="1824" spans="2:31">
      <c r="B1824" s="227" t="s">
        <v>3148</v>
      </c>
      <c r="C1824" s="228" t="s">
        <v>3149</v>
      </c>
      <c r="D1824" s="228" t="s">
        <v>110</v>
      </c>
      <c r="E1824" s="228" t="s">
        <v>101</v>
      </c>
      <c r="F1824" s="258" t="s">
        <v>107</v>
      </c>
      <c r="G1824" s="374">
        <v>0.5</v>
      </c>
      <c r="H1824" s="377">
        <v>4444.6599807543707</v>
      </c>
      <c r="I1824" s="382">
        <v>143.96305955739601</v>
      </c>
      <c r="J1824" s="349">
        <f>Table1[[#This Row],[Embellishment Area (m2)]]*Table1[[#This Row],[Construction Unit Rate ($/m)]]*Table1[[#This Row],[Embellishment Area Factor]]</f>
        <v>319933.42476085806</v>
      </c>
      <c r="K1824" s="263">
        <v>0</v>
      </c>
      <c r="L1824" s="354">
        <v>39.027494808321961</v>
      </c>
      <c r="M1824" s="101">
        <f>Table1[[#This Row],[Size of land (m2)]]*Table1[[#This Row],[Land Unit Rate ($/m2)]]</f>
        <v>0</v>
      </c>
      <c r="N1824" s="261">
        <v>2021</v>
      </c>
      <c r="O1824" s="219">
        <f>ROUND(IF(Table1[[#This Row],[Valuation Year]]=2016,(Table1[[#This Row],[Total Construction Cost ($)]]+Table1[[#This Row],[Land Value]])*('General Input Sheet'!$G$38/'General Input Sheet'!$G$43),Table1[[#This Row],[Total Construction Cost ($)]]+Table1[[#This Row],[Land Value]]),0)</f>
        <v>319933</v>
      </c>
      <c r="P1824" s="139" t="str" cm="1">
        <f t="array" ref="P1824">_xlfn.IFS(Table1[[#This Row],[Asset Class]]&lt;&gt;"Local","y",P$11=$E1824,"y",Table1[[#This Row],[Asset Class]]="Local","")</f>
        <v/>
      </c>
      <c r="Q1824" s="99" t="str" cm="1">
        <f t="array" ref="Q1824">_xlfn.IFS(Table1[[#This Row],[Asset Class]]&lt;&gt;"Local","y",Q$11=$E1824,"y",Table1[[#This Row],[Asset Class]]="Local","")</f>
        <v/>
      </c>
      <c r="R1824" s="99" t="str" cm="1">
        <f t="array" ref="R1824">_xlfn.IFS(Table1[[#This Row],[Asset Class]]&lt;&gt;"Local","y",R$11=$E1824,"y",Table1[[#This Row],[Asset Class]]="Local","")</f>
        <v>y</v>
      </c>
      <c r="S1824" s="358" t="str" cm="1">
        <f t="array" ref="S1824">_xlfn.IFS(Table1[[#This Row],[Asset Class]]&lt;&gt;"Local","y",S$11=$E1824,"y",Table1[[#This Row],[Asset Class]]="Local","")</f>
        <v/>
      </c>
      <c r="U1824" s="109" t="str">
        <f>IF(Table1[[#This Row],[Asset Class]]&lt;&gt;"Local",0.25,IF(P1824="y",1,""))</f>
        <v/>
      </c>
      <c r="V1824" s="435" t="str">
        <f>IF(Table1[[#This Row],[Asset Class]]&lt;&gt;"Local",0.25,IF(Q1824="y",1,""))</f>
        <v/>
      </c>
      <c r="W1824" s="435">
        <f>IF(Table1[[#This Row],[Asset Class]]&lt;&gt;"Local",0.25,IF(R1824="y",1,""))</f>
        <v>1</v>
      </c>
      <c r="X1824" s="435" t="str">
        <f>IF(Table1[[#This Row],[Asset Class]]&lt;&gt;"Local",0.25,IF(S1824="y",1,""))</f>
        <v/>
      </c>
      <c r="Y1824" s="109">
        <f t="shared" si="169"/>
        <v>1</v>
      </c>
      <c r="AA1824" s="274" t="str">
        <f t="shared" si="170"/>
        <v/>
      </c>
      <c r="AB1824" s="275" t="str">
        <f t="shared" si="171"/>
        <v/>
      </c>
      <c r="AC1824" s="275">
        <f t="shared" si="172"/>
        <v>319933</v>
      </c>
      <c r="AD1824" s="275" t="str">
        <f t="shared" si="173"/>
        <v/>
      </c>
      <c r="AE1824" s="276">
        <f t="shared" si="174"/>
        <v>319933</v>
      </c>
    </row>
    <row r="1825" spans="2:31">
      <c r="B1825" s="227" t="s">
        <v>3150</v>
      </c>
      <c r="C1825" s="228" t="s">
        <v>3151</v>
      </c>
      <c r="D1825" s="228" t="s">
        <v>105</v>
      </c>
      <c r="E1825" s="228" t="s">
        <v>142</v>
      </c>
      <c r="F1825" s="258" t="s">
        <v>130</v>
      </c>
      <c r="G1825" s="374">
        <v>0.5</v>
      </c>
      <c r="H1825" s="377">
        <v>5283.3620820557953</v>
      </c>
      <c r="I1825" s="382">
        <v>406.79298511948269</v>
      </c>
      <c r="J1825" s="349">
        <f>Table1[[#This Row],[Embellishment Area (m2)]]*Table1[[#This Row],[Construction Unit Rate ($/m)]]*Table1[[#This Row],[Embellishment Area Factor]]</f>
        <v>1074617.316413281</v>
      </c>
      <c r="K1825" s="263">
        <v>10566.724164111591</v>
      </c>
      <c r="L1825" s="354">
        <v>77.249060510664719</v>
      </c>
      <c r="M1825" s="101">
        <f>Table1[[#This Row],[Size of land (m2)]]*Table1[[#This Row],[Land Unit Rate ($/m2)]]</f>
        <v>816269.51435295935</v>
      </c>
      <c r="N1825" s="261">
        <v>2021</v>
      </c>
      <c r="O1825" s="219">
        <f>ROUND(IF(Table1[[#This Row],[Valuation Year]]=2016,(Table1[[#This Row],[Total Construction Cost ($)]]+Table1[[#This Row],[Land Value]])*('General Input Sheet'!$G$38/'General Input Sheet'!$G$43),Table1[[#This Row],[Total Construction Cost ($)]]+Table1[[#This Row],[Land Value]]),0)</f>
        <v>1890887</v>
      </c>
      <c r="P1825" s="139" t="str" cm="1">
        <f t="array" ref="P1825">_xlfn.IFS(Table1[[#This Row],[Asset Class]]&lt;&gt;"Local","y",P$11=$E1825,"y",Table1[[#This Row],[Asset Class]]="Local","")</f>
        <v>y</v>
      </c>
      <c r="Q1825" s="99" t="str" cm="1">
        <f t="array" ref="Q1825">_xlfn.IFS(Table1[[#This Row],[Asset Class]]&lt;&gt;"Local","y",Q$11=$E1825,"y",Table1[[#This Row],[Asset Class]]="Local","")</f>
        <v>y</v>
      </c>
      <c r="R1825" s="99" t="str" cm="1">
        <f t="array" ref="R1825">_xlfn.IFS(Table1[[#This Row],[Asset Class]]&lt;&gt;"Local","y",R$11=$E1825,"y",Table1[[#This Row],[Asset Class]]="Local","")</f>
        <v>y</v>
      </c>
      <c r="S1825" s="358" t="str" cm="1">
        <f t="array" ref="S1825">_xlfn.IFS(Table1[[#This Row],[Asset Class]]&lt;&gt;"Local","y",S$11=$E1825,"y",Table1[[#This Row],[Asset Class]]="Local","")</f>
        <v>y</v>
      </c>
      <c r="U1825" s="109">
        <f>IF(Table1[[#This Row],[Asset Class]]&lt;&gt;"Local",0.25,IF(P1825="y",1,""))</f>
        <v>0.25</v>
      </c>
      <c r="V1825" s="435">
        <f>IF(Table1[[#This Row],[Asset Class]]&lt;&gt;"Local",0.25,IF(Q1825="y",1,""))</f>
        <v>0.25</v>
      </c>
      <c r="W1825" s="435">
        <f>IF(Table1[[#This Row],[Asset Class]]&lt;&gt;"Local",0.25,IF(R1825="y",1,""))</f>
        <v>0.25</v>
      </c>
      <c r="X1825" s="435">
        <f>IF(Table1[[#This Row],[Asset Class]]&lt;&gt;"Local",0.25,IF(S1825="y",1,""))</f>
        <v>0.25</v>
      </c>
      <c r="Y1825" s="109">
        <f t="shared" si="169"/>
        <v>1</v>
      </c>
      <c r="AA1825" s="274">
        <f t="shared" si="170"/>
        <v>472721.75</v>
      </c>
      <c r="AB1825" s="275">
        <f t="shared" si="171"/>
        <v>472721.75</v>
      </c>
      <c r="AC1825" s="275">
        <f t="shared" si="172"/>
        <v>472721.75</v>
      </c>
      <c r="AD1825" s="275">
        <f t="shared" si="173"/>
        <v>472721.75</v>
      </c>
      <c r="AE1825" s="276">
        <f t="shared" si="174"/>
        <v>1890887</v>
      </c>
    </row>
    <row r="1826" spans="2:31">
      <c r="B1826" s="227" t="s">
        <v>3152</v>
      </c>
      <c r="C1826" s="228" t="s">
        <v>3153</v>
      </c>
      <c r="D1826" s="228" t="s">
        <v>110</v>
      </c>
      <c r="E1826" s="228" t="s">
        <v>101</v>
      </c>
      <c r="F1826" s="258" t="s">
        <v>102</v>
      </c>
      <c r="G1826" s="374">
        <v>0.5</v>
      </c>
      <c r="H1826" s="377">
        <v>859.08939155108851</v>
      </c>
      <c r="I1826" s="382">
        <v>143.96305955739601</v>
      </c>
      <c r="J1826" s="349">
        <f>Table1[[#This Row],[Embellishment Area (m2)]]*Table1[[#This Row],[Construction Unit Rate ($/m)]]*Table1[[#This Row],[Embellishment Area Factor]]</f>
        <v>61838.568620498227</v>
      </c>
      <c r="K1826" s="263">
        <v>0</v>
      </c>
      <c r="L1826" s="354">
        <v>39.027494808321961</v>
      </c>
      <c r="M1826" s="101">
        <f>Table1[[#This Row],[Size of land (m2)]]*Table1[[#This Row],[Land Unit Rate ($/m2)]]</f>
        <v>0</v>
      </c>
      <c r="N1826" s="261">
        <v>2021</v>
      </c>
      <c r="O1826" s="219">
        <f>ROUND(IF(Table1[[#This Row],[Valuation Year]]=2016,(Table1[[#This Row],[Total Construction Cost ($)]]+Table1[[#This Row],[Land Value]])*('General Input Sheet'!$G$38/'General Input Sheet'!$G$43),Table1[[#This Row],[Total Construction Cost ($)]]+Table1[[#This Row],[Land Value]]),0)</f>
        <v>61839</v>
      </c>
      <c r="P1826" s="139" t="str" cm="1">
        <f t="array" ref="P1826">_xlfn.IFS(Table1[[#This Row],[Asset Class]]&lt;&gt;"Local","y",P$11=$E1826,"y",Table1[[#This Row],[Asset Class]]="Local","")</f>
        <v/>
      </c>
      <c r="Q1826" s="99" t="str" cm="1">
        <f t="array" ref="Q1826">_xlfn.IFS(Table1[[#This Row],[Asset Class]]&lt;&gt;"Local","y",Q$11=$E1826,"y",Table1[[#This Row],[Asset Class]]="Local","")</f>
        <v/>
      </c>
      <c r="R1826" s="99" t="str" cm="1">
        <f t="array" ref="R1826">_xlfn.IFS(Table1[[#This Row],[Asset Class]]&lt;&gt;"Local","y",R$11=$E1826,"y",Table1[[#This Row],[Asset Class]]="Local","")</f>
        <v>y</v>
      </c>
      <c r="S1826" s="358" t="str" cm="1">
        <f t="array" ref="S1826">_xlfn.IFS(Table1[[#This Row],[Asset Class]]&lt;&gt;"Local","y",S$11=$E1826,"y",Table1[[#This Row],[Asset Class]]="Local","")</f>
        <v/>
      </c>
      <c r="U1826" s="109" t="str">
        <f>IF(Table1[[#This Row],[Asset Class]]&lt;&gt;"Local",0.25,IF(P1826="y",1,""))</f>
        <v/>
      </c>
      <c r="V1826" s="435" t="str">
        <f>IF(Table1[[#This Row],[Asset Class]]&lt;&gt;"Local",0.25,IF(Q1826="y",1,""))</f>
        <v/>
      </c>
      <c r="W1826" s="435">
        <f>IF(Table1[[#This Row],[Asset Class]]&lt;&gt;"Local",0.25,IF(R1826="y",1,""))</f>
        <v>1</v>
      </c>
      <c r="X1826" s="435" t="str">
        <f>IF(Table1[[#This Row],[Asset Class]]&lt;&gt;"Local",0.25,IF(S1826="y",1,""))</f>
        <v/>
      </c>
      <c r="Y1826" s="109">
        <f t="shared" si="169"/>
        <v>1</v>
      </c>
      <c r="AA1826" s="274" t="str">
        <f t="shared" si="170"/>
        <v/>
      </c>
      <c r="AB1826" s="275" t="str">
        <f t="shared" si="171"/>
        <v/>
      </c>
      <c r="AC1826" s="275">
        <f t="shared" si="172"/>
        <v>61839</v>
      </c>
      <c r="AD1826" s="275" t="str">
        <f t="shared" si="173"/>
        <v/>
      </c>
      <c r="AE1826" s="276">
        <f t="shared" si="174"/>
        <v>61839</v>
      </c>
    </row>
    <row r="1827" spans="2:31">
      <c r="B1827" s="227" t="s">
        <v>3154</v>
      </c>
      <c r="C1827" s="228" t="s">
        <v>3155</v>
      </c>
      <c r="D1827" s="228" t="s">
        <v>110</v>
      </c>
      <c r="E1827" s="228" t="s">
        <v>101</v>
      </c>
      <c r="F1827" s="258" t="s">
        <v>107</v>
      </c>
      <c r="G1827" s="374">
        <v>0.5</v>
      </c>
      <c r="H1827" s="377">
        <v>20700.144486623565</v>
      </c>
      <c r="I1827" s="382">
        <v>143.96305955739601</v>
      </c>
      <c r="J1827" s="349">
        <f>Table1[[#This Row],[Embellishment Area (m2)]]*Table1[[#This Row],[Construction Unit Rate ($/m)]]*Table1[[#This Row],[Embellishment Area Factor]]</f>
        <v>1490028.0667872455</v>
      </c>
      <c r="K1827" s="263">
        <v>41400.28897324713</v>
      </c>
      <c r="L1827" s="354">
        <v>39.027494808321961</v>
      </c>
      <c r="M1827" s="101">
        <f>Table1[[#This Row],[Size of land (m2)]]*Table1[[#This Row],[Land Unit Rate ($/m2)]]</f>
        <v>1615749.5629664313</v>
      </c>
      <c r="N1827" s="261">
        <v>2021</v>
      </c>
      <c r="O1827" s="219">
        <f>ROUND(IF(Table1[[#This Row],[Valuation Year]]=2016,(Table1[[#This Row],[Total Construction Cost ($)]]+Table1[[#This Row],[Land Value]])*('General Input Sheet'!$G$38/'General Input Sheet'!$G$43),Table1[[#This Row],[Total Construction Cost ($)]]+Table1[[#This Row],[Land Value]]),0)</f>
        <v>3105778</v>
      </c>
      <c r="P1827" s="139" t="str" cm="1">
        <f t="array" ref="P1827">_xlfn.IFS(Table1[[#This Row],[Asset Class]]&lt;&gt;"Local","y",P$11=$E1827,"y",Table1[[#This Row],[Asset Class]]="Local","")</f>
        <v/>
      </c>
      <c r="Q1827" s="99" t="str" cm="1">
        <f t="array" ref="Q1827">_xlfn.IFS(Table1[[#This Row],[Asset Class]]&lt;&gt;"Local","y",Q$11=$E1827,"y",Table1[[#This Row],[Asset Class]]="Local","")</f>
        <v/>
      </c>
      <c r="R1827" s="99" t="str" cm="1">
        <f t="array" ref="R1827">_xlfn.IFS(Table1[[#This Row],[Asset Class]]&lt;&gt;"Local","y",R$11=$E1827,"y",Table1[[#This Row],[Asset Class]]="Local","")</f>
        <v>y</v>
      </c>
      <c r="S1827" s="358" t="str" cm="1">
        <f t="array" ref="S1827">_xlfn.IFS(Table1[[#This Row],[Asset Class]]&lt;&gt;"Local","y",S$11=$E1827,"y",Table1[[#This Row],[Asset Class]]="Local","")</f>
        <v/>
      </c>
      <c r="U1827" s="109" t="str">
        <f>IF(Table1[[#This Row],[Asset Class]]&lt;&gt;"Local",0.25,IF(P1827="y",1,""))</f>
        <v/>
      </c>
      <c r="V1827" s="435" t="str">
        <f>IF(Table1[[#This Row],[Asset Class]]&lt;&gt;"Local",0.25,IF(Q1827="y",1,""))</f>
        <v/>
      </c>
      <c r="W1827" s="435">
        <f>IF(Table1[[#This Row],[Asset Class]]&lt;&gt;"Local",0.25,IF(R1827="y",1,""))</f>
        <v>1</v>
      </c>
      <c r="X1827" s="435" t="str">
        <f>IF(Table1[[#This Row],[Asset Class]]&lt;&gt;"Local",0.25,IF(S1827="y",1,""))</f>
        <v/>
      </c>
      <c r="Y1827" s="109">
        <f t="shared" si="169"/>
        <v>1</v>
      </c>
      <c r="AA1827" s="274" t="str">
        <f t="shared" si="170"/>
        <v/>
      </c>
      <c r="AB1827" s="275" t="str">
        <f t="shared" si="171"/>
        <v/>
      </c>
      <c r="AC1827" s="275">
        <f t="shared" si="172"/>
        <v>3105778</v>
      </c>
      <c r="AD1827" s="275" t="str">
        <f t="shared" si="173"/>
        <v/>
      </c>
      <c r="AE1827" s="276">
        <f t="shared" si="174"/>
        <v>3105778</v>
      </c>
    </row>
    <row r="1828" spans="2:31">
      <c r="B1828" s="227" t="s">
        <v>3156</v>
      </c>
      <c r="C1828" s="228" t="s">
        <v>3157</v>
      </c>
      <c r="D1828" s="228" t="s">
        <v>110</v>
      </c>
      <c r="E1828" s="228" t="s">
        <v>106</v>
      </c>
      <c r="F1828" s="258" t="s">
        <v>107</v>
      </c>
      <c r="G1828" s="374">
        <v>0.5</v>
      </c>
      <c r="H1828" s="377">
        <v>8044.9425203920446</v>
      </c>
      <c r="I1828" s="382">
        <v>111.62041035606889</v>
      </c>
      <c r="J1828" s="349">
        <f>Table1[[#This Row],[Embellishment Area (m2)]]*Table1[[#This Row],[Construction Unit Rate ($/m)]]*Table1[[#This Row],[Embellishment Area Factor]]</f>
        <v>448989.89270857355</v>
      </c>
      <c r="K1828" s="263">
        <v>0</v>
      </c>
      <c r="L1828" s="354">
        <v>66.125722619436161</v>
      </c>
      <c r="M1828" s="101">
        <f>Table1[[#This Row],[Size of land (m2)]]*Table1[[#This Row],[Land Unit Rate ($/m2)]]</f>
        <v>0</v>
      </c>
      <c r="N1828" s="261">
        <v>2021</v>
      </c>
      <c r="O1828" s="219">
        <f>ROUND(IF(Table1[[#This Row],[Valuation Year]]=2016,(Table1[[#This Row],[Total Construction Cost ($)]]+Table1[[#This Row],[Land Value]])*('General Input Sheet'!$G$38/'General Input Sheet'!$G$43),Table1[[#This Row],[Total Construction Cost ($)]]+Table1[[#This Row],[Land Value]]),0)</f>
        <v>448990</v>
      </c>
      <c r="P1828" s="139" t="str" cm="1">
        <f t="array" ref="P1828">_xlfn.IFS(Table1[[#This Row],[Asset Class]]&lt;&gt;"Local","y",P$11=$E1828,"y",Table1[[#This Row],[Asset Class]]="Local","")</f>
        <v>y</v>
      </c>
      <c r="Q1828" s="99" t="str" cm="1">
        <f t="array" ref="Q1828">_xlfn.IFS(Table1[[#This Row],[Asset Class]]&lt;&gt;"Local","y",Q$11=$E1828,"y",Table1[[#This Row],[Asset Class]]="Local","")</f>
        <v/>
      </c>
      <c r="R1828" s="99" t="str" cm="1">
        <f t="array" ref="R1828">_xlfn.IFS(Table1[[#This Row],[Asset Class]]&lt;&gt;"Local","y",R$11=$E1828,"y",Table1[[#This Row],[Asset Class]]="Local","")</f>
        <v/>
      </c>
      <c r="S1828" s="358" t="str" cm="1">
        <f t="array" ref="S1828">_xlfn.IFS(Table1[[#This Row],[Asset Class]]&lt;&gt;"Local","y",S$11=$E1828,"y",Table1[[#This Row],[Asset Class]]="Local","")</f>
        <v/>
      </c>
      <c r="U1828" s="109">
        <f>IF(Table1[[#This Row],[Asset Class]]&lt;&gt;"Local",0.25,IF(P1828="y",1,""))</f>
        <v>1</v>
      </c>
      <c r="V1828" s="435" t="str">
        <f>IF(Table1[[#This Row],[Asset Class]]&lt;&gt;"Local",0.25,IF(Q1828="y",1,""))</f>
        <v/>
      </c>
      <c r="W1828" s="435" t="str">
        <f>IF(Table1[[#This Row],[Asset Class]]&lt;&gt;"Local",0.25,IF(R1828="y",1,""))</f>
        <v/>
      </c>
      <c r="X1828" s="435" t="str">
        <f>IF(Table1[[#This Row],[Asset Class]]&lt;&gt;"Local",0.25,IF(S1828="y",1,""))</f>
        <v/>
      </c>
      <c r="Y1828" s="109">
        <f t="shared" si="169"/>
        <v>1</v>
      </c>
      <c r="AA1828" s="274">
        <f t="shared" si="170"/>
        <v>448990</v>
      </c>
      <c r="AB1828" s="275" t="str">
        <f t="shared" si="171"/>
        <v/>
      </c>
      <c r="AC1828" s="275" t="str">
        <f t="shared" si="172"/>
        <v/>
      </c>
      <c r="AD1828" s="275" t="str">
        <f t="shared" si="173"/>
        <v/>
      </c>
      <c r="AE1828" s="276">
        <f t="shared" si="174"/>
        <v>448990</v>
      </c>
    </row>
    <row r="1829" spans="2:31">
      <c r="B1829" s="227" t="s">
        <v>3158</v>
      </c>
      <c r="C1829" s="228" t="s">
        <v>3159</v>
      </c>
      <c r="D1829" s="228" t="s">
        <v>110</v>
      </c>
      <c r="E1829" s="228" t="s">
        <v>101</v>
      </c>
      <c r="F1829" s="258" t="s">
        <v>102</v>
      </c>
      <c r="G1829" s="374">
        <v>0.5</v>
      </c>
      <c r="H1829" s="377">
        <v>10807.432632792896</v>
      </c>
      <c r="I1829" s="382">
        <v>143.96305955739601</v>
      </c>
      <c r="J1829" s="349">
        <f>Table1[[#This Row],[Embellishment Area (m2)]]*Table1[[#This Row],[Construction Unit Rate ($/m)]]*Table1[[#This Row],[Embellishment Area Factor]]</f>
        <v>777935.53388865443</v>
      </c>
      <c r="K1829" s="263">
        <v>21614.865265585791</v>
      </c>
      <c r="L1829" s="354">
        <v>39.027494808321961</v>
      </c>
      <c r="M1829" s="101">
        <f>Table1[[#This Row],[Size of land (m2)]]*Table1[[#This Row],[Land Unit Rate ($/m2)]]</f>
        <v>843574.04193522816</v>
      </c>
      <c r="N1829" s="261">
        <v>2021</v>
      </c>
      <c r="O1829" s="219">
        <f>ROUND(IF(Table1[[#This Row],[Valuation Year]]=2016,(Table1[[#This Row],[Total Construction Cost ($)]]+Table1[[#This Row],[Land Value]])*('General Input Sheet'!$G$38/'General Input Sheet'!$G$43),Table1[[#This Row],[Total Construction Cost ($)]]+Table1[[#This Row],[Land Value]]),0)</f>
        <v>1621510</v>
      </c>
      <c r="P1829" s="139" t="str" cm="1">
        <f t="array" ref="P1829">_xlfn.IFS(Table1[[#This Row],[Asset Class]]&lt;&gt;"Local","y",P$11=$E1829,"y",Table1[[#This Row],[Asset Class]]="Local","")</f>
        <v/>
      </c>
      <c r="Q1829" s="99" t="str" cm="1">
        <f t="array" ref="Q1829">_xlfn.IFS(Table1[[#This Row],[Asset Class]]&lt;&gt;"Local","y",Q$11=$E1829,"y",Table1[[#This Row],[Asset Class]]="Local","")</f>
        <v/>
      </c>
      <c r="R1829" s="99" t="str" cm="1">
        <f t="array" ref="R1829">_xlfn.IFS(Table1[[#This Row],[Asset Class]]&lt;&gt;"Local","y",R$11=$E1829,"y",Table1[[#This Row],[Asset Class]]="Local","")</f>
        <v>y</v>
      </c>
      <c r="S1829" s="358" t="str" cm="1">
        <f t="array" ref="S1829">_xlfn.IFS(Table1[[#This Row],[Asset Class]]&lt;&gt;"Local","y",S$11=$E1829,"y",Table1[[#This Row],[Asset Class]]="Local","")</f>
        <v/>
      </c>
      <c r="U1829" s="109" t="str">
        <f>IF(Table1[[#This Row],[Asset Class]]&lt;&gt;"Local",0.25,IF(P1829="y",1,""))</f>
        <v/>
      </c>
      <c r="V1829" s="435" t="str">
        <f>IF(Table1[[#This Row],[Asset Class]]&lt;&gt;"Local",0.25,IF(Q1829="y",1,""))</f>
        <v/>
      </c>
      <c r="W1829" s="435">
        <f>IF(Table1[[#This Row],[Asset Class]]&lt;&gt;"Local",0.25,IF(R1829="y",1,""))</f>
        <v>1</v>
      </c>
      <c r="X1829" s="435" t="str">
        <f>IF(Table1[[#This Row],[Asset Class]]&lt;&gt;"Local",0.25,IF(S1829="y",1,""))</f>
        <v/>
      </c>
      <c r="Y1829" s="109">
        <f t="shared" si="169"/>
        <v>1</v>
      </c>
      <c r="AA1829" s="274" t="str">
        <f t="shared" si="170"/>
        <v/>
      </c>
      <c r="AB1829" s="275" t="str">
        <f t="shared" si="171"/>
        <v/>
      </c>
      <c r="AC1829" s="275">
        <f t="shared" si="172"/>
        <v>1621510</v>
      </c>
      <c r="AD1829" s="275" t="str">
        <f t="shared" si="173"/>
        <v/>
      </c>
      <c r="AE1829" s="276">
        <f t="shared" si="174"/>
        <v>1621510</v>
      </c>
    </row>
    <row r="1830" spans="2:31">
      <c r="B1830" s="227" t="s">
        <v>3160</v>
      </c>
      <c r="C1830" s="228" t="s">
        <v>3161</v>
      </c>
      <c r="D1830" s="228" t="s">
        <v>105</v>
      </c>
      <c r="E1830" s="228" t="s">
        <v>101</v>
      </c>
      <c r="F1830" s="258" t="s">
        <v>107</v>
      </c>
      <c r="G1830" s="374">
        <v>0.5</v>
      </c>
      <c r="H1830" s="377">
        <v>45417.334648214659</v>
      </c>
      <c r="I1830" s="382">
        <v>452.87898632773505</v>
      </c>
      <c r="J1830" s="349">
        <f>Table1[[#This Row],[Embellishment Area (m2)]]*Table1[[#This Row],[Construction Unit Rate ($/m)]]*Table1[[#This Row],[Embellishment Area Factor]]</f>
        <v>10284278.238595488</v>
      </c>
      <c r="K1830" s="263">
        <v>90834.669296429318</v>
      </c>
      <c r="L1830" s="354">
        <v>140.14546069071523</v>
      </c>
      <c r="M1830" s="101">
        <f>Table1[[#This Row],[Size of land (m2)]]*Table1[[#This Row],[Land Unit Rate ($/m2)]]</f>
        <v>12730066.575236851</v>
      </c>
      <c r="N1830" s="261">
        <v>2021</v>
      </c>
      <c r="O1830" s="219">
        <f>ROUND(IF(Table1[[#This Row],[Valuation Year]]=2016,(Table1[[#This Row],[Total Construction Cost ($)]]+Table1[[#This Row],[Land Value]])*('General Input Sheet'!$G$38/'General Input Sheet'!$G$43),Table1[[#This Row],[Total Construction Cost ($)]]+Table1[[#This Row],[Land Value]]),0)</f>
        <v>23014345</v>
      </c>
      <c r="P1830" s="139" t="str" cm="1">
        <f t="array" ref="P1830">_xlfn.IFS(Table1[[#This Row],[Asset Class]]&lt;&gt;"Local","y",P$11=$E1830,"y",Table1[[#This Row],[Asset Class]]="Local","")</f>
        <v>y</v>
      </c>
      <c r="Q1830" s="99" t="str" cm="1">
        <f t="array" ref="Q1830">_xlfn.IFS(Table1[[#This Row],[Asset Class]]&lt;&gt;"Local","y",Q$11=$E1830,"y",Table1[[#This Row],[Asset Class]]="Local","")</f>
        <v>y</v>
      </c>
      <c r="R1830" s="99" t="str" cm="1">
        <f t="array" ref="R1830">_xlfn.IFS(Table1[[#This Row],[Asset Class]]&lt;&gt;"Local","y",R$11=$E1830,"y",Table1[[#This Row],[Asset Class]]="Local","")</f>
        <v>y</v>
      </c>
      <c r="S1830" s="358" t="str" cm="1">
        <f t="array" ref="S1830">_xlfn.IFS(Table1[[#This Row],[Asset Class]]&lt;&gt;"Local","y",S$11=$E1830,"y",Table1[[#This Row],[Asset Class]]="Local","")</f>
        <v>y</v>
      </c>
      <c r="U1830" s="109">
        <f>IF(Table1[[#This Row],[Asset Class]]&lt;&gt;"Local",0.25,IF(P1830="y",1,""))</f>
        <v>0.25</v>
      </c>
      <c r="V1830" s="435">
        <f>IF(Table1[[#This Row],[Asset Class]]&lt;&gt;"Local",0.25,IF(Q1830="y",1,""))</f>
        <v>0.25</v>
      </c>
      <c r="W1830" s="435">
        <f>IF(Table1[[#This Row],[Asset Class]]&lt;&gt;"Local",0.25,IF(R1830="y",1,""))</f>
        <v>0.25</v>
      </c>
      <c r="X1830" s="435">
        <f>IF(Table1[[#This Row],[Asset Class]]&lt;&gt;"Local",0.25,IF(S1830="y",1,""))</f>
        <v>0.25</v>
      </c>
      <c r="Y1830" s="109">
        <f t="shared" si="169"/>
        <v>1</v>
      </c>
      <c r="AA1830" s="274">
        <f t="shared" si="170"/>
        <v>5753586.25</v>
      </c>
      <c r="AB1830" s="275">
        <f t="shared" si="171"/>
        <v>5753586.25</v>
      </c>
      <c r="AC1830" s="275">
        <f t="shared" si="172"/>
        <v>5753586.25</v>
      </c>
      <c r="AD1830" s="275">
        <f t="shared" si="173"/>
        <v>5753586.25</v>
      </c>
      <c r="AE1830" s="276">
        <f t="shared" si="174"/>
        <v>23014345</v>
      </c>
    </row>
    <row r="1831" spans="2:31">
      <c r="B1831" s="227" t="s">
        <v>3160</v>
      </c>
      <c r="C1831" s="228" t="s">
        <v>3162</v>
      </c>
      <c r="D1831" s="228" t="s">
        <v>105</v>
      </c>
      <c r="E1831" s="228" t="s">
        <v>101</v>
      </c>
      <c r="F1831" s="258" t="s">
        <v>102</v>
      </c>
      <c r="G1831" s="374">
        <v>0.5</v>
      </c>
      <c r="H1831" s="377">
        <v>7367.6537640577199</v>
      </c>
      <c r="I1831" s="382">
        <v>452.87898632773505</v>
      </c>
      <c r="J1831" s="349">
        <f>Table1[[#This Row],[Embellishment Area (m2)]]*Table1[[#This Row],[Construction Unit Rate ($/m)]]*Table1[[#This Row],[Embellishment Area Factor]]</f>
        <v>1668327.7841400909</v>
      </c>
      <c r="K1831" s="263">
        <v>14735.30752811544</v>
      </c>
      <c r="L1831" s="354">
        <v>140.14546069071523</v>
      </c>
      <c r="M1831" s="101">
        <f>Table1[[#This Row],[Size of land (m2)]]*Table1[[#This Row],[Land Unit Rate ($/m2)]]</f>
        <v>2065086.4619471026</v>
      </c>
      <c r="N1831" s="261">
        <v>2021</v>
      </c>
      <c r="O1831" s="219">
        <f>ROUND(IF(Table1[[#This Row],[Valuation Year]]=2016,(Table1[[#This Row],[Total Construction Cost ($)]]+Table1[[#This Row],[Land Value]])*('General Input Sheet'!$G$38/'General Input Sheet'!$G$43),Table1[[#This Row],[Total Construction Cost ($)]]+Table1[[#This Row],[Land Value]]),0)</f>
        <v>3733414</v>
      </c>
      <c r="P1831" s="139" t="str" cm="1">
        <f t="array" ref="P1831">_xlfn.IFS(Table1[[#This Row],[Asset Class]]&lt;&gt;"Local","y",P$11=$E1831,"y",Table1[[#This Row],[Asset Class]]="Local","")</f>
        <v>y</v>
      </c>
      <c r="Q1831" s="99" t="str" cm="1">
        <f t="array" ref="Q1831">_xlfn.IFS(Table1[[#This Row],[Asset Class]]&lt;&gt;"Local","y",Q$11=$E1831,"y",Table1[[#This Row],[Asset Class]]="Local","")</f>
        <v>y</v>
      </c>
      <c r="R1831" s="99" t="str" cm="1">
        <f t="array" ref="R1831">_xlfn.IFS(Table1[[#This Row],[Asset Class]]&lt;&gt;"Local","y",R$11=$E1831,"y",Table1[[#This Row],[Asset Class]]="Local","")</f>
        <v>y</v>
      </c>
      <c r="S1831" s="358" t="str" cm="1">
        <f t="array" ref="S1831">_xlfn.IFS(Table1[[#This Row],[Asset Class]]&lt;&gt;"Local","y",S$11=$E1831,"y",Table1[[#This Row],[Asset Class]]="Local","")</f>
        <v>y</v>
      </c>
      <c r="U1831" s="109">
        <f>IF(Table1[[#This Row],[Asset Class]]&lt;&gt;"Local",0.25,IF(P1831="y",1,""))</f>
        <v>0.25</v>
      </c>
      <c r="V1831" s="435">
        <f>IF(Table1[[#This Row],[Asset Class]]&lt;&gt;"Local",0.25,IF(Q1831="y",1,""))</f>
        <v>0.25</v>
      </c>
      <c r="W1831" s="435">
        <f>IF(Table1[[#This Row],[Asset Class]]&lt;&gt;"Local",0.25,IF(R1831="y",1,""))</f>
        <v>0.25</v>
      </c>
      <c r="X1831" s="435">
        <f>IF(Table1[[#This Row],[Asset Class]]&lt;&gt;"Local",0.25,IF(S1831="y",1,""))</f>
        <v>0.25</v>
      </c>
      <c r="Y1831" s="109">
        <f t="shared" si="169"/>
        <v>1</v>
      </c>
      <c r="AA1831" s="274">
        <f t="shared" si="170"/>
        <v>933353.5</v>
      </c>
      <c r="AB1831" s="275">
        <f t="shared" si="171"/>
        <v>933353.5</v>
      </c>
      <c r="AC1831" s="275">
        <f t="shared" si="172"/>
        <v>933353.5</v>
      </c>
      <c r="AD1831" s="275">
        <f t="shared" si="173"/>
        <v>933353.5</v>
      </c>
      <c r="AE1831" s="276">
        <f t="shared" si="174"/>
        <v>3733414</v>
      </c>
    </row>
    <row r="1832" spans="2:31">
      <c r="B1832" s="227" t="s">
        <v>3163</v>
      </c>
      <c r="C1832" s="228" t="s">
        <v>3164</v>
      </c>
      <c r="D1832" s="228" t="s">
        <v>110</v>
      </c>
      <c r="E1832" s="228" t="s">
        <v>101</v>
      </c>
      <c r="F1832" s="258" t="s">
        <v>102</v>
      </c>
      <c r="G1832" s="374">
        <v>0.5</v>
      </c>
      <c r="H1832" s="377">
        <v>1282.217731098902</v>
      </c>
      <c r="I1832" s="382">
        <v>143.96305955739601</v>
      </c>
      <c r="J1832" s="349">
        <f>Table1[[#This Row],[Embellishment Area (m2)]]*Table1[[#This Row],[Construction Unit Rate ($/m)]]*Table1[[#This Row],[Embellishment Area Factor]]</f>
        <v>92295.993793870206</v>
      </c>
      <c r="K1832" s="263">
        <v>0</v>
      </c>
      <c r="L1832" s="354">
        <v>39.027494808321961</v>
      </c>
      <c r="M1832" s="101">
        <f>Table1[[#This Row],[Size of land (m2)]]*Table1[[#This Row],[Land Unit Rate ($/m2)]]</f>
        <v>0</v>
      </c>
      <c r="N1832" s="261">
        <v>2021</v>
      </c>
      <c r="O1832" s="219">
        <f>ROUND(IF(Table1[[#This Row],[Valuation Year]]=2016,(Table1[[#This Row],[Total Construction Cost ($)]]+Table1[[#This Row],[Land Value]])*('General Input Sheet'!$G$38/'General Input Sheet'!$G$43),Table1[[#This Row],[Total Construction Cost ($)]]+Table1[[#This Row],[Land Value]]),0)</f>
        <v>92296</v>
      </c>
      <c r="P1832" s="139" t="str" cm="1">
        <f t="array" ref="P1832">_xlfn.IFS(Table1[[#This Row],[Asset Class]]&lt;&gt;"Local","y",P$11=$E1832,"y",Table1[[#This Row],[Asset Class]]="Local","")</f>
        <v/>
      </c>
      <c r="Q1832" s="99" t="str" cm="1">
        <f t="array" ref="Q1832">_xlfn.IFS(Table1[[#This Row],[Asset Class]]&lt;&gt;"Local","y",Q$11=$E1832,"y",Table1[[#This Row],[Asset Class]]="Local","")</f>
        <v/>
      </c>
      <c r="R1832" s="99" t="str" cm="1">
        <f t="array" ref="R1832">_xlfn.IFS(Table1[[#This Row],[Asset Class]]&lt;&gt;"Local","y",R$11=$E1832,"y",Table1[[#This Row],[Asset Class]]="Local","")</f>
        <v>y</v>
      </c>
      <c r="S1832" s="358" t="str" cm="1">
        <f t="array" ref="S1832">_xlfn.IFS(Table1[[#This Row],[Asset Class]]&lt;&gt;"Local","y",S$11=$E1832,"y",Table1[[#This Row],[Asset Class]]="Local","")</f>
        <v/>
      </c>
      <c r="U1832" s="109" t="str">
        <f>IF(Table1[[#This Row],[Asset Class]]&lt;&gt;"Local",0.25,IF(P1832="y",1,""))</f>
        <v/>
      </c>
      <c r="V1832" s="435" t="str">
        <f>IF(Table1[[#This Row],[Asset Class]]&lt;&gt;"Local",0.25,IF(Q1832="y",1,""))</f>
        <v/>
      </c>
      <c r="W1832" s="435">
        <f>IF(Table1[[#This Row],[Asset Class]]&lt;&gt;"Local",0.25,IF(R1832="y",1,""))</f>
        <v>1</v>
      </c>
      <c r="X1832" s="435" t="str">
        <f>IF(Table1[[#This Row],[Asset Class]]&lt;&gt;"Local",0.25,IF(S1832="y",1,""))</f>
        <v/>
      </c>
      <c r="Y1832" s="109">
        <f t="shared" si="169"/>
        <v>1</v>
      </c>
      <c r="AA1832" s="274" t="str">
        <f t="shared" si="170"/>
        <v/>
      </c>
      <c r="AB1832" s="275" t="str">
        <f t="shared" si="171"/>
        <v/>
      </c>
      <c r="AC1832" s="275">
        <f t="shared" si="172"/>
        <v>92296</v>
      </c>
      <c r="AD1832" s="275" t="str">
        <f t="shared" si="173"/>
        <v/>
      </c>
      <c r="AE1832" s="276">
        <f t="shared" si="174"/>
        <v>92296</v>
      </c>
    </row>
    <row r="1833" spans="2:31">
      <c r="B1833" s="227" t="s">
        <v>3165</v>
      </c>
      <c r="C1833" s="228" t="s">
        <v>3166</v>
      </c>
      <c r="D1833" s="228" t="s">
        <v>110</v>
      </c>
      <c r="E1833" s="228" t="s">
        <v>101</v>
      </c>
      <c r="F1833" s="258" t="s">
        <v>102</v>
      </c>
      <c r="G1833" s="374">
        <v>0.5</v>
      </c>
      <c r="H1833" s="377">
        <v>3569.0576098042393</v>
      </c>
      <c r="I1833" s="382">
        <v>143.96305955739601</v>
      </c>
      <c r="J1833" s="349">
        <f>Table1[[#This Row],[Embellishment Area (m2)]]*Table1[[#This Row],[Construction Unit Rate ($/m)]]*Table1[[#This Row],[Embellishment Area Factor]]</f>
        <v>256906.22662201256</v>
      </c>
      <c r="K1833" s="263">
        <v>0</v>
      </c>
      <c r="L1833" s="354">
        <v>39.027494808321961</v>
      </c>
      <c r="M1833" s="101">
        <f>Table1[[#This Row],[Size of land (m2)]]*Table1[[#This Row],[Land Unit Rate ($/m2)]]</f>
        <v>0</v>
      </c>
      <c r="N1833" s="261">
        <v>2021</v>
      </c>
      <c r="O1833" s="219">
        <f>ROUND(IF(Table1[[#This Row],[Valuation Year]]=2016,(Table1[[#This Row],[Total Construction Cost ($)]]+Table1[[#This Row],[Land Value]])*('General Input Sheet'!$G$38/'General Input Sheet'!$G$43),Table1[[#This Row],[Total Construction Cost ($)]]+Table1[[#This Row],[Land Value]]),0)</f>
        <v>256906</v>
      </c>
      <c r="P1833" s="139" t="str" cm="1">
        <f t="array" ref="P1833">_xlfn.IFS(Table1[[#This Row],[Asset Class]]&lt;&gt;"Local","y",P$11=$E1833,"y",Table1[[#This Row],[Asset Class]]="Local","")</f>
        <v/>
      </c>
      <c r="Q1833" s="99" t="str" cm="1">
        <f t="array" ref="Q1833">_xlfn.IFS(Table1[[#This Row],[Asset Class]]&lt;&gt;"Local","y",Q$11=$E1833,"y",Table1[[#This Row],[Asset Class]]="Local","")</f>
        <v/>
      </c>
      <c r="R1833" s="99" t="str" cm="1">
        <f t="array" ref="R1833">_xlfn.IFS(Table1[[#This Row],[Asset Class]]&lt;&gt;"Local","y",R$11=$E1833,"y",Table1[[#This Row],[Asset Class]]="Local","")</f>
        <v>y</v>
      </c>
      <c r="S1833" s="358" t="str" cm="1">
        <f t="array" ref="S1833">_xlfn.IFS(Table1[[#This Row],[Asset Class]]&lt;&gt;"Local","y",S$11=$E1833,"y",Table1[[#This Row],[Asset Class]]="Local","")</f>
        <v/>
      </c>
      <c r="U1833" s="109" t="str">
        <f>IF(Table1[[#This Row],[Asset Class]]&lt;&gt;"Local",0.25,IF(P1833="y",1,""))</f>
        <v/>
      </c>
      <c r="V1833" s="435" t="str">
        <f>IF(Table1[[#This Row],[Asset Class]]&lt;&gt;"Local",0.25,IF(Q1833="y",1,""))</f>
        <v/>
      </c>
      <c r="W1833" s="435">
        <f>IF(Table1[[#This Row],[Asset Class]]&lt;&gt;"Local",0.25,IF(R1833="y",1,""))</f>
        <v>1</v>
      </c>
      <c r="X1833" s="435" t="str">
        <f>IF(Table1[[#This Row],[Asset Class]]&lt;&gt;"Local",0.25,IF(S1833="y",1,""))</f>
        <v/>
      </c>
      <c r="Y1833" s="109">
        <f t="shared" si="169"/>
        <v>1</v>
      </c>
      <c r="AA1833" s="274" t="str">
        <f t="shared" si="170"/>
        <v/>
      </c>
      <c r="AB1833" s="275" t="str">
        <f t="shared" si="171"/>
        <v/>
      </c>
      <c r="AC1833" s="275">
        <f t="shared" si="172"/>
        <v>256906</v>
      </c>
      <c r="AD1833" s="275" t="str">
        <f t="shared" si="173"/>
        <v/>
      </c>
      <c r="AE1833" s="276">
        <f t="shared" si="174"/>
        <v>256906</v>
      </c>
    </row>
    <row r="1834" spans="2:31">
      <c r="B1834" s="227" t="s">
        <v>3167</v>
      </c>
      <c r="C1834" s="228" t="s">
        <v>3168</v>
      </c>
      <c r="D1834" s="228" t="s">
        <v>110</v>
      </c>
      <c r="E1834" s="228" t="s">
        <v>142</v>
      </c>
      <c r="F1834" s="258" t="s">
        <v>102</v>
      </c>
      <c r="G1834" s="374">
        <v>0.5</v>
      </c>
      <c r="H1834" s="377">
        <v>3710.576743765434</v>
      </c>
      <c r="I1834" s="382">
        <v>115.6419902144599</v>
      </c>
      <c r="J1834" s="349">
        <f>Table1[[#This Row],[Embellishment Area (m2)]]*Table1[[#This Row],[Construction Unit Rate ($/m)]]*Table1[[#This Row],[Embellishment Area Factor]]</f>
        <v>214549.23974626238</v>
      </c>
      <c r="K1834" s="263">
        <v>0</v>
      </c>
      <c r="L1834" s="354">
        <v>85.331826959272703</v>
      </c>
      <c r="M1834" s="101">
        <f>Table1[[#This Row],[Size of land (m2)]]*Table1[[#This Row],[Land Unit Rate ($/m2)]]</f>
        <v>0</v>
      </c>
      <c r="N1834" s="261">
        <v>2021</v>
      </c>
      <c r="O1834" s="219">
        <f>ROUND(IF(Table1[[#This Row],[Valuation Year]]=2016,(Table1[[#This Row],[Total Construction Cost ($)]]+Table1[[#This Row],[Land Value]])*('General Input Sheet'!$G$38/'General Input Sheet'!$G$43),Table1[[#This Row],[Total Construction Cost ($)]]+Table1[[#This Row],[Land Value]]),0)</f>
        <v>214549</v>
      </c>
      <c r="P1834" s="139" t="str" cm="1">
        <f t="array" ref="P1834">_xlfn.IFS(Table1[[#This Row],[Asset Class]]&lt;&gt;"Local","y",P$11=$E1834,"y",Table1[[#This Row],[Asset Class]]="Local","")</f>
        <v/>
      </c>
      <c r="Q1834" s="99" t="str" cm="1">
        <f t="array" ref="Q1834">_xlfn.IFS(Table1[[#This Row],[Asset Class]]&lt;&gt;"Local","y",Q$11=$E1834,"y",Table1[[#This Row],[Asset Class]]="Local","")</f>
        <v>y</v>
      </c>
      <c r="R1834" s="99" t="str" cm="1">
        <f t="array" ref="R1834">_xlfn.IFS(Table1[[#This Row],[Asset Class]]&lt;&gt;"Local","y",R$11=$E1834,"y",Table1[[#This Row],[Asset Class]]="Local","")</f>
        <v/>
      </c>
      <c r="S1834" s="358" t="str" cm="1">
        <f t="array" ref="S1834">_xlfn.IFS(Table1[[#This Row],[Asset Class]]&lt;&gt;"Local","y",S$11=$E1834,"y",Table1[[#This Row],[Asset Class]]="Local","")</f>
        <v/>
      </c>
      <c r="U1834" s="109" t="str">
        <f>IF(Table1[[#This Row],[Asset Class]]&lt;&gt;"Local",0.25,IF(P1834="y",1,""))</f>
        <v/>
      </c>
      <c r="V1834" s="435">
        <f>IF(Table1[[#This Row],[Asset Class]]&lt;&gt;"Local",0.25,IF(Q1834="y",1,""))</f>
        <v>1</v>
      </c>
      <c r="W1834" s="435" t="str">
        <f>IF(Table1[[#This Row],[Asset Class]]&lt;&gt;"Local",0.25,IF(R1834="y",1,""))</f>
        <v/>
      </c>
      <c r="X1834" s="435" t="str">
        <f>IF(Table1[[#This Row],[Asset Class]]&lt;&gt;"Local",0.25,IF(S1834="y",1,""))</f>
        <v/>
      </c>
      <c r="Y1834" s="109">
        <f t="shared" si="169"/>
        <v>1</v>
      </c>
      <c r="AA1834" s="274" t="str">
        <f t="shared" si="170"/>
        <v/>
      </c>
      <c r="AB1834" s="275">
        <f t="shared" si="171"/>
        <v>214549</v>
      </c>
      <c r="AC1834" s="275" t="str">
        <f t="shared" si="172"/>
        <v/>
      </c>
      <c r="AD1834" s="275" t="str">
        <f t="shared" si="173"/>
        <v/>
      </c>
      <c r="AE1834" s="276">
        <f t="shared" si="174"/>
        <v>214549</v>
      </c>
    </row>
    <row r="1835" spans="2:31">
      <c r="B1835" s="227" t="s">
        <v>3169</v>
      </c>
      <c r="C1835" s="228" t="s">
        <v>3170</v>
      </c>
      <c r="D1835" s="228" t="s">
        <v>110</v>
      </c>
      <c r="E1835" s="228" t="s">
        <v>101</v>
      </c>
      <c r="F1835" s="258" t="s">
        <v>102</v>
      </c>
      <c r="G1835" s="374">
        <v>0.5</v>
      </c>
      <c r="H1835" s="377">
        <v>3304.4648744124397</v>
      </c>
      <c r="I1835" s="382">
        <v>143.96305955739601</v>
      </c>
      <c r="J1835" s="349">
        <f>Table1[[#This Row],[Embellishment Area (m2)]]*Table1[[#This Row],[Construction Unit Rate ($/m)]]*Table1[[#This Row],[Embellishment Area Factor]]</f>
        <v>237860.4367601806</v>
      </c>
      <c r="K1835" s="263">
        <v>0</v>
      </c>
      <c r="L1835" s="354">
        <v>39.027494808321961</v>
      </c>
      <c r="M1835" s="101">
        <f>Table1[[#This Row],[Size of land (m2)]]*Table1[[#This Row],[Land Unit Rate ($/m2)]]</f>
        <v>0</v>
      </c>
      <c r="N1835" s="261">
        <v>2021</v>
      </c>
      <c r="O1835" s="219">
        <f>ROUND(IF(Table1[[#This Row],[Valuation Year]]=2016,(Table1[[#This Row],[Total Construction Cost ($)]]+Table1[[#This Row],[Land Value]])*('General Input Sheet'!$G$38/'General Input Sheet'!$G$43),Table1[[#This Row],[Total Construction Cost ($)]]+Table1[[#This Row],[Land Value]]),0)</f>
        <v>237860</v>
      </c>
      <c r="P1835" s="139" t="str" cm="1">
        <f t="array" ref="P1835">_xlfn.IFS(Table1[[#This Row],[Asset Class]]&lt;&gt;"Local","y",P$11=$E1835,"y",Table1[[#This Row],[Asset Class]]="Local","")</f>
        <v/>
      </c>
      <c r="Q1835" s="99" t="str" cm="1">
        <f t="array" ref="Q1835">_xlfn.IFS(Table1[[#This Row],[Asset Class]]&lt;&gt;"Local","y",Q$11=$E1835,"y",Table1[[#This Row],[Asset Class]]="Local","")</f>
        <v/>
      </c>
      <c r="R1835" s="99" t="str" cm="1">
        <f t="array" ref="R1835">_xlfn.IFS(Table1[[#This Row],[Asset Class]]&lt;&gt;"Local","y",R$11=$E1835,"y",Table1[[#This Row],[Asset Class]]="Local","")</f>
        <v>y</v>
      </c>
      <c r="S1835" s="358" t="str" cm="1">
        <f t="array" ref="S1835">_xlfn.IFS(Table1[[#This Row],[Asset Class]]&lt;&gt;"Local","y",S$11=$E1835,"y",Table1[[#This Row],[Asset Class]]="Local","")</f>
        <v/>
      </c>
      <c r="U1835" s="109" t="str">
        <f>IF(Table1[[#This Row],[Asset Class]]&lt;&gt;"Local",0.25,IF(P1835="y",1,""))</f>
        <v/>
      </c>
      <c r="V1835" s="435" t="str">
        <f>IF(Table1[[#This Row],[Asset Class]]&lt;&gt;"Local",0.25,IF(Q1835="y",1,""))</f>
        <v/>
      </c>
      <c r="W1835" s="435">
        <f>IF(Table1[[#This Row],[Asset Class]]&lt;&gt;"Local",0.25,IF(R1835="y",1,""))</f>
        <v>1</v>
      </c>
      <c r="X1835" s="435" t="str">
        <f>IF(Table1[[#This Row],[Asset Class]]&lt;&gt;"Local",0.25,IF(S1835="y",1,""))</f>
        <v/>
      </c>
      <c r="Y1835" s="109">
        <f t="shared" si="169"/>
        <v>1</v>
      </c>
      <c r="AA1835" s="274" t="str">
        <f t="shared" si="170"/>
        <v/>
      </c>
      <c r="AB1835" s="275" t="str">
        <f t="shared" si="171"/>
        <v/>
      </c>
      <c r="AC1835" s="275">
        <f t="shared" si="172"/>
        <v>237860</v>
      </c>
      <c r="AD1835" s="275" t="str">
        <f t="shared" si="173"/>
        <v/>
      </c>
      <c r="AE1835" s="276">
        <f t="shared" si="174"/>
        <v>237860</v>
      </c>
    </row>
    <row r="1836" spans="2:31">
      <c r="B1836" s="227" t="s">
        <v>3171</v>
      </c>
      <c r="C1836" s="228" t="s">
        <v>3172</v>
      </c>
      <c r="D1836" s="228" t="s">
        <v>110</v>
      </c>
      <c r="E1836" s="228" t="s">
        <v>113</v>
      </c>
      <c r="F1836" s="258" t="s">
        <v>102</v>
      </c>
      <c r="G1836" s="374">
        <v>0.5</v>
      </c>
      <c r="H1836" s="377">
        <v>667.22087004933849</v>
      </c>
      <c r="I1836" s="382">
        <v>77.371645491830151</v>
      </c>
      <c r="J1836" s="349">
        <f>Table1[[#This Row],[Embellishment Area (m2)]]*Table1[[#This Row],[Construction Unit Rate ($/m)]]*Table1[[#This Row],[Embellishment Area Factor]]</f>
        <v>25811.988311103945</v>
      </c>
      <c r="K1836" s="263">
        <v>1334.441740098677</v>
      </c>
      <c r="L1836" s="354">
        <v>51.919695325664051</v>
      </c>
      <c r="M1836" s="101">
        <f>Table1[[#This Row],[Size of land (m2)]]*Table1[[#This Row],[Land Unit Rate ($/m2)]]</f>
        <v>69283.808575772287</v>
      </c>
      <c r="N1836" s="261">
        <v>2021</v>
      </c>
      <c r="O1836" s="219">
        <f>ROUND(IF(Table1[[#This Row],[Valuation Year]]=2016,(Table1[[#This Row],[Total Construction Cost ($)]]+Table1[[#This Row],[Land Value]])*('General Input Sheet'!$G$38/'General Input Sheet'!$G$43),Table1[[#This Row],[Total Construction Cost ($)]]+Table1[[#This Row],[Land Value]]),0)</f>
        <v>95096</v>
      </c>
      <c r="P1836" s="139" t="str" cm="1">
        <f t="array" ref="P1836">_xlfn.IFS(Table1[[#This Row],[Asset Class]]&lt;&gt;"Local","y",P$11=$E1836,"y",Table1[[#This Row],[Asset Class]]="Local","")</f>
        <v/>
      </c>
      <c r="Q1836" s="99" t="str" cm="1">
        <f t="array" ref="Q1836">_xlfn.IFS(Table1[[#This Row],[Asset Class]]&lt;&gt;"Local","y",Q$11=$E1836,"y",Table1[[#This Row],[Asset Class]]="Local","")</f>
        <v/>
      </c>
      <c r="R1836" s="99" t="str" cm="1">
        <f t="array" ref="R1836">_xlfn.IFS(Table1[[#This Row],[Asset Class]]&lt;&gt;"Local","y",R$11=$E1836,"y",Table1[[#This Row],[Asset Class]]="Local","")</f>
        <v/>
      </c>
      <c r="S1836" s="358" t="str" cm="1">
        <f t="array" ref="S1836">_xlfn.IFS(Table1[[#This Row],[Asset Class]]&lt;&gt;"Local","y",S$11=$E1836,"y",Table1[[#This Row],[Asset Class]]="Local","")</f>
        <v>y</v>
      </c>
      <c r="U1836" s="109" t="str">
        <f>IF(Table1[[#This Row],[Asset Class]]&lt;&gt;"Local",0.25,IF(P1836="y",1,""))</f>
        <v/>
      </c>
      <c r="V1836" s="435" t="str">
        <f>IF(Table1[[#This Row],[Asset Class]]&lt;&gt;"Local",0.25,IF(Q1836="y",1,""))</f>
        <v/>
      </c>
      <c r="W1836" s="435" t="str">
        <f>IF(Table1[[#This Row],[Asset Class]]&lt;&gt;"Local",0.25,IF(R1836="y",1,""))</f>
        <v/>
      </c>
      <c r="X1836" s="435">
        <f>IF(Table1[[#This Row],[Asset Class]]&lt;&gt;"Local",0.25,IF(S1836="y",1,""))</f>
        <v>1</v>
      </c>
      <c r="Y1836" s="109">
        <f t="shared" si="169"/>
        <v>1</v>
      </c>
      <c r="AA1836" s="274" t="str">
        <f t="shared" si="170"/>
        <v/>
      </c>
      <c r="AB1836" s="275" t="str">
        <f t="shared" si="171"/>
        <v/>
      </c>
      <c r="AC1836" s="275" t="str">
        <f t="shared" si="172"/>
        <v/>
      </c>
      <c r="AD1836" s="275">
        <f t="shared" si="173"/>
        <v>95096</v>
      </c>
      <c r="AE1836" s="276">
        <f t="shared" si="174"/>
        <v>95096</v>
      </c>
    </row>
    <row r="1837" spans="2:31">
      <c r="B1837" s="227" t="s">
        <v>3173</v>
      </c>
      <c r="C1837" s="228" t="s">
        <v>3174</v>
      </c>
      <c r="D1837" s="228" t="s">
        <v>110</v>
      </c>
      <c r="E1837" s="228" t="s">
        <v>113</v>
      </c>
      <c r="F1837" s="258" t="s">
        <v>130</v>
      </c>
      <c r="G1837" s="374">
        <v>0.5</v>
      </c>
      <c r="H1837" s="377">
        <v>14813.43533505005</v>
      </c>
      <c r="I1837" s="382">
        <v>77.371645491830151</v>
      </c>
      <c r="J1837" s="349">
        <f>Table1[[#This Row],[Embellishment Area (m2)]]*Table1[[#This Row],[Construction Unit Rate ($/m)]]*Table1[[#This Row],[Embellishment Area Factor]]</f>
        <v>573069.93362982129</v>
      </c>
      <c r="K1837" s="263">
        <v>0</v>
      </c>
      <c r="L1837" s="354">
        <v>51.919695325664051</v>
      </c>
      <c r="M1837" s="101">
        <f>Table1[[#This Row],[Size of land (m2)]]*Table1[[#This Row],[Land Unit Rate ($/m2)]]</f>
        <v>0</v>
      </c>
      <c r="N1837" s="261">
        <v>2021</v>
      </c>
      <c r="O1837" s="219">
        <f>ROUND(IF(Table1[[#This Row],[Valuation Year]]=2016,(Table1[[#This Row],[Total Construction Cost ($)]]+Table1[[#This Row],[Land Value]])*('General Input Sheet'!$G$38/'General Input Sheet'!$G$43),Table1[[#This Row],[Total Construction Cost ($)]]+Table1[[#This Row],[Land Value]]),0)</f>
        <v>573070</v>
      </c>
      <c r="P1837" s="139" t="str" cm="1">
        <f t="array" ref="P1837">_xlfn.IFS(Table1[[#This Row],[Asset Class]]&lt;&gt;"Local","y",P$11=$E1837,"y",Table1[[#This Row],[Asset Class]]="Local","")</f>
        <v/>
      </c>
      <c r="Q1837" s="99" t="str" cm="1">
        <f t="array" ref="Q1837">_xlfn.IFS(Table1[[#This Row],[Asset Class]]&lt;&gt;"Local","y",Q$11=$E1837,"y",Table1[[#This Row],[Asset Class]]="Local","")</f>
        <v/>
      </c>
      <c r="R1837" s="99" t="str" cm="1">
        <f t="array" ref="R1837">_xlfn.IFS(Table1[[#This Row],[Asset Class]]&lt;&gt;"Local","y",R$11=$E1837,"y",Table1[[#This Row],[Asset Class]]="Local","")</f>
        <v/>
      </c>
      <c r="S1837" s="358" t="str" cm="1">
        <f t="array" ref="S1837">_xlfn.IFS(Table1[[#This Row],[Asset Class]]&lt;&gt;"Local","y",S$11=$E1837,"y",Table1[[#This Row],[Asset Class]]="Local","")</f>
        <v>y</v>
      </c>
      <c r="U1837" s="109" t="str">
        <f>IF(Table1[[#This Row],[Asset Class]]&lt;&gt;"Local",0.25,IF(P1837="y",1,""))</f>
        <v/>
      </c>
      <c r="V1837" s="435" t="str">
        <f>IF(Table1[[#This Row],[Asset Class]]&lt;&gt;"Local",0.25,IF(Q1837="y",1,""))</f>
        <v/>
      </c>
      <c r="W1837" s="435" t="str">
        <f>IF(Table1[[#This Row],[Asset Class]]&lt;&gt;"Local",0.25,IF(R1837="y",1,""))</f>
        <v/>
      </c>
      <c r="X1837" s="435">
        <f>IF(Table1[[#This Row],[Asset Class]]&lt;&gt;"Local",0.25,IF(S1837="y",1,""))</f>
        <v>1</v>
      </c>
      <c r="Y1837" s="109">
        <f t="shared" si="169"/>
        <v>1</v>
      </c>
      <c r="AA1837" s="274" t="str">
        <f t="shared" si="170"/>
        <v/>
      </c>
      <c r="AB1837" s="275" t="str">
        <f t="shared" si="171"/>
        <v/>
      </c>
      <c r="AC1837" s="275" t="str">
        <f t="shared" si="172"/>
        <v/>
      </c>
      <c r="AD1837" s="275">
        <f t="shared" si="173"/>
        <v>573070</v>
      </c>
      <c r="AE1837" s="276">
        <f t="shared" si="174"/>
        <v>573070</v>
      </c>
    </row>
    <row r="1838" spans="2:31">
      <c r="B1838" s="227" t="s">
        <v>3175</v>
      </c>
      <c r="C1838" s="228" t="s">
        <v>3176</v>
      </c>
      <c r="D1838" s="228" t="s">
        <v>110</v>
      </c>
      <c r="E1838" s="228" t="s">
        <v>106</v>
      </c>
      <c r="F1838" s="258" t="s">
        <v>102</v>
      </c>
      <c r="G1838" s="374">
        <v>0.5</v>
      </c>
      <c r="H1838" s="377">
        <v>683.98286052903904</v>
      </c>
      <c r="I1838" s="382">
        <v>111.62041035606889</v>
      </c>
      <c r="J1838" s="349">
        <f>Table1[[#This Row],[Embellishment Area (m2)]]*Table1[[#This Row],[Construction Unit Rate ($/m)]]*Table1[[#This Row],[Embellishment Area Factor]]</f>
        <v>38173.223784384587</v>
      </c>
      <c r="K1838" s="263">
        <v>0</v>
      </c>
      <c r="L1838" s="354">
        <v>66.125722619436161</v>
      </c>
      <c r="M1838" s="101">
        <f>Table1[[#This Row],[Size of land (m2)]]*Table1[[#This Row],[Land Unit Rate ($/m2)]]</f>
        <v>0</v>
      </c>
      <c r="N1838" s="261">
        <v>2021</v>
      </c>
      <c r="O1838" s="219">
        <f>ROUND(IF(Table1[[#This Row],[Valuation Year]]=2016,(Table1[[#This Row],[Total Construction Cost ($)]]+Table1[[#This Row],[Land Value]])*('General Input Sheet'!$G$38/'General Input Sheet'!$G$43),Table1[[#This Row],[Total Construction Cost ($)]]+Table1[[#This Row],[Land Value]]),0)</f>
        <v>38173</v>
      </c>
      <c r="P1838" s="139" t="str" cm="1">
        <f t="array" ref="P1838">_xlfn.IFS(Table1[[#This Row],[Asset Class]]&lt;&gt;"Local","y",P$11=$E1838,"y",Table1[[#This Row],[Asset Class]]="Local","")</f>
        <v>y</v>
      </c>
      <c r="Q1838" s="99" t="str" cm="1">
        <f t="array" ref="Q1838">_xlfn.IFS(Table1[[#This Row],[Asset Class]]&lt;&gt;"Local","y",Q$11=$E1838,"y",Table1[[#This Row],[Asset Class]]="Local","")</f>
        <v/>
      </c>
      <c r="R1838" s="99" t="str" cm="1">
        <f t="array" ref="R1838">_xlfn.IFS(Table1[[#This Row],[Asset Class]]&lt;&gt;"Local","y",R$11=$E1838,"y",Table1[[#This Row],[Asset Class]]="Local","")</f>
        <v/>
      </c>
      <c r="S1838" s="358" t="str" cm="1">
        <f t="array" ref="S1838">_xlfn.IFS(Table1[[#This Row],[Asset Class]]&lt;&gt;"Local","y",S$11=$E1838,"y",Table1[[#This Row],[Asset Class]]="Local","")</f>
        <v/>
      </c>
      <c r="U1838" s="109">
        <f>IF(Table1[[#This Row],[Asset Class]]&lt;&gt;"Local",0.25,IF(P1838="y",1,""))</f>
        <v>1</v>
      </c>
      <c r="V1838" s="435" t="str">
        <f>IF(Table1[[#This Row],[Asset Class]]&lt;&gt;"Local",0.25,IF(Q1838="y",1,""))</f>
        <v/>
      </c>
      <c r="W1838" s="435" t="str">
        <f>IF(Table1[[#This Row],[Asset Class]]&lt;&gt;"Local",0.25,IF(R1838="y",1,""))</f>
        <v/>
      </c>
      <c r="X1838" s="435" t="str">
        <f>IF(Table1[[#This Row],[Asset Class]]&lt;&gt;"Local",0.25,IF(S1838="y",1,""))</f>
        <v/>
      </c>
      <c r="Y1838" s="109">
        <f t="shared" si="169"/>
        <v>1</v>
      </c>
      <c r="AA1838" s="274">
        <f t="shared" si="170"/>
        <v>38173</v>
      </c>
      <c r="AB1838" s="275" t="str">
        <f t="shared" si="171"/>
        <v/>
      </c>
      <c r="AC1838" s="275" t="str">
        <f t="shared" si="172"/>
        <v/>
      </c>
      <c r="AD1838" s="275" t="str">
        <f t="shared" si="173"/>
        <v/>
      </c>
      <c r="AE1838" s="276">
        <f t="shared" si="174"/>
        <v>38173</v>
      </c>
    </row>
    <row r="1839" spans="2:31">
      <c r="B1839" s="227" t="s">
        <v>3177</v>
      </c>
      <c r="C1839" s="228" t="s">
        <v>3178</v>
      </c>
      <c r="D1839" s="228" t="s">
        <v>110</v>
      </c>
      <c r="E1839" s="228" t="s">
        <v>142</v>
      </c>
      <c r="F1839" s="258" t="s">
        <v>107</v>
      </c>
      <c r="G1839" s="374">
        <v>0.5</v>
      </c>
      <c r="H1839" s="377">
        <v>8798.5457365939146</v>
      </c>
      <c r="I1839" s="382">
        <v>115.6419902144599</v>
      </c>
      <c r="J1839" s="349">
        <f>Table1[[#This Row],[Embellishment Area (m2)]]*Table1[[#This Row],[Construction Unit Rate ($/m)]]*Table1[[#This Row],[Embellishment Area Factor]]</f>
        <v>508740.66998633568</v>
      </c>
      <c r="K1839" s="263">
        <v>17597.091473187829</v>
      </c>
      <c r="L1839" s="354">
        <v>85.331826959272703</v>
      </c>
      <c r="M1839" s="101">
        <f>Table1[[#This Row],[Size of land (m2)]]*Table1[[#This Row],[Land Unit Rate ($/m2)]]</f>
        <v>1501591.964576557</v>
      </c>
      <c r="N1839" s="261">
        <v>2021</v>
      </c>
      <c r="O1839" s="219">
        <f>ROUND(IF(Table1[[#This Row],[Valuation Year]]=2016,(Table1[[#This Row],[Total Construction Cost ($)]]+Table1[[#This Row],[Land Value]])*('General Input Sheet'!$G$38/'General Input Sheet'!$G$43),Table1[[#This Row],[Total Construction Cost ($)]]+Table1[[#This Row],[Land Value]]),0)</f>
        <v>2010333</v>
      </c>
      <c r="P1839" s="139" t="str" cm="1">
        <f t="array" ref="P1839">_xlfn.IFS(Table1[[#This Row],[Asset Class]]&lt;&gt;"Local","y",P$11=$E1839,"y",Table1[[#This Row],[Asset Class]]="Local","")</f>
        <v/>
      </c>
      <c r="Q1839" s="99" t="str" cm="1">
        <f t="array" ref="Q1839">_xlfn.IFS(Table1[[#This Row],[Asset Class]]&lt;&gt;"Local","y",Q$11=$E1839,"y",Table1[[#This Row],[Asset Class]]="Local","")</f>
        <v>y</v>
      </c>
      <c r="R1839" s="99" t="str" cm="1">
        <f t="array" ref="R1839">_xlfn.IFS(Table1[[#This Row],[Asset Class]]&lt;&gt;"Local","y",R$11=$E1839,"y",Table1[[#This Row],[Asset Class]]="Local","")</f>
        <v/>
      </c>
      <c r="S1839" s="358" t="str" cm="1">
        <f t="array" ref="S1839">_xlfn.IFS(Table1[[#This Row],[Asset Class]]&lt;&gt;"Local","y",S$11=$E1839,"y",Table1[[#This Row],[Asset Class]]="Local","")</f>
        <v/>
      </c>
      <c r="U1839" s="109" t="str">
        <f>IF(Table1[[#This Row],[Asset Class]]&lt;&gt;"Local",0.25,IF(P1839="y",1,""))</f>
        <v/>
      </c>
      <c r="V1839" s="435">
        <f>IF(Table1[[#This Row],[Asset Class]]&lt;&gt;"Local",0.25,IF(Q1839="y",1,""))</f>
        <v>1</v>
      </c>
      <c r="W1839" s="435" t="str">
        <f>IF(Table1[[#This Row],[Asset Class]]&lt;&gt;"Local",0.25,IF(R1839="y",1,""))</f>
        <v/>
      </c>
      <c r="X1839" s="435" t="str">
        <f>IF(Table1[[#This Row],[Asset Class]]&lt;&gt;"Local",0.25,IF(S1839="y",1,""))</f>
        <v/>
      </c>
      <c r="Y1839" s="109">
        <f t="shared" si="169"/>
        <v>1</v>
      </c>
      <c r="AA1839" s="274" t="str">
        <f t="shared" si="170"/>
        <v/>
      </c>
      <c r="AB1839" s="275">
        <f t="shared" si="171"/>
        <v>2010333</v>
      </c>
      <c r="AC1839" s="275" t="str">
        <f t="shared" si="172"/>
        <v/>
      </c>
      <c r="AD1839" s="275" t="str">
        <f t="shared" si="173"/>
        <v/>
      </c>
      <c r="AE1839" s="276">
        <f t="shared" si="174"/>
        <v>2010333</v>
      </c>
    </row>
    <row r="1840" spans="2:31">
      <c r="B1840" s="227" t="s">
        <v>3177</v>
      </c>
      <c r="C1840" s="228" t="s">
        <v>3179</v>
      </c>
      <c r="D1840" s="228" t="s">
        <v>110</v>
      </c>
      <c r="E1840" s="228" t="s">
        <v>142</v>
      </c>
      <c r="F1840" s="258" t="s">
        <v>107</v>
      </c>
      <c r="G1840" s="374">
        <v>0.5</v>
      </c>
      <c r="H1840" s="377">
        <v>1231.6309406683195</v>
      </c>
      <c r="I1840" s="382">
        <v>115.6419902144599</v>
      </c>
      <c r="J1840" s="349">
        <f>Table1[[#This Row],[Embellishment Area (m2)]]*Table1[[#This Row],[Construction Unit Rate ($/m)]]*Table1[[#This Row],[Embellishment Area Factor]]</f>
        <v>71214.126594295914</v>
      </c>
      <c r="K1840" s="263">
        <v>2463.2618813366389</v>
      </c>
      <c r="L1840" s="354">
        <v>85.331826959272703</v>
      </c>
      <c r="M1840" s="101">
        <f>Table1[[#This Row],[Size of land (m2)]]*Table1[[#This Row],[Land Unit Rate ($/m2)]]</f>
        <v>210194.63661359061</v>
      </c>
      <c r="N1840" s="261">
        <v>2021</v>
      </c>
      <c r="O1840" s="219">
        <f>ROUND(IF(Table1[[#This Row],[Valuation Year]]=2016,(Table1[[#This Row],[Total Construction Cost ($)]]+Table1[[#This Row],[Land Value]])*('General Input Sheet'!$G$38/'General Input Sheet'!$G$43),Table1[[#This Row],[Total Construction Cost ($)]]+Table1[[#This Row],[Land Value]]),0)</f>
        <v>281409</v>
      </c>
      <c r="P1840" s="139" t="str" cm="1">
        <f t="array" ref="P1840">_xlfn.IFS(Table1[[#This Row],[Asset Class]]&lt;&gt;"Local","y",P$11=$E1840,"y",Table1[[#This Row],[Asset Class]]="Local","")</f>
        <v/>
      </c>
      <c r="Q1840" s="99" t="str" cm="1">
        <f t="array" ref="Q1840">_xlfn.IFS(Table1[[#This Row],[Asset Class]]&lt;&gt;"Local","y",Q$11=$E1840,"y",Table1[[#This Row],[Asset Class]]="Local","")</f>
        <v>y</v>
      </c>
      <c r="R1840" s="99" t="str" cm="1">
        <f t="array" ref="R1840">_xlfn.IFS(Table1[[#This Row],[Asset Class]]&lt;&gt;"Local","y",R$11=$E1840,"y",Table1[[#This Row],[Asset Class]]="Local","")</f>
        <v/>
      </c>
      <c r="S1840" s="358" t="str" cm="1">
        <f t="array" ref="S1840">_xlfn.IFS(Table1[[#This Row],[Asset Class]]&lt;&gt;"Local","y",S$11=$E1840,"y",Table1[[#This Row],[Asset Class]]="Local","")</f>
        <v/>
      </c>
      <c r="U1840" s="109" t="str">
        <f>IF(Table1[[#This Row],[Asset Class]]&lt;&gt;"Local",0.25,IF(P1840="y",1,""))</f>
        <v/>
      </c>
      <c r="V1840" s="435">
        <f>IF(Table1[[#This Row],[Asset Class]]&lt;&gt;"Local",0.25,IF(Q1840="y",1,""))</f>
        <v>1</v>
      </c>
      <c r="W1840" s="435" t="str">
        <f>IF(Table1[[#This Row],[Asset Class]]&lt;&gt;"Local",0.25,IF(R1840="y",1,""))</f>
        <v/>
      </c>
      <c r="X1840" s="435" t="str">
        <f>IF(Table1[[#This Row],[Asset Class]]&lt;&gt;"Local",0.25,IF(S1840="y",1,""))</f>
        <v/>
      </c>
      <c r="Y1840" s="109">
        <f t="shared" si="169"/>
        <v>1</v>
      </c>
      <c r="AA1840" s="274" t="str">
        <f t="shared" si="170"/>
        <v/>
      </c>
      <c r="AB1840" s="275">
        <f t="shared" si="171"/>
        <v>281409</v>
      </c>
      <c r="AC1840" s="275" t="str">
        <f t="shared" si="172"/>
        <v/>
      </c>
      <c r="AD1840" s="275" t="str">
        <f t="shared" si="173"/>
        <v/>
      </c>
      <c r="AE1840" s="276">
        <f t="shared" si="174"/>
        <v>281409</v>
      </c>
    </row>
    <row r="1841" spans="2:31">
      <c r="B1841" s="227" t="s">
        <v>3180</v>
      </c>
      <c r="C1841" s="228" t="s">
        <v>3181</v>
      </c>
      <c r="D1841" s="228" t="s">
        <v>105</v>
      </c>
      <c r="E1841" s="228" t="s">
        <v>142</v>
      </c>
      <c r="F1841" s="258" t="s">
        <v>102</v>
      </c>
      <c r="G1841" s="374">
        <v>0.5</v>
      </c>
      <c r="H1841" s="377">
        <v>52453.231151434898</v>
      </c>
      <c r="I1841" s="382">
        <v>406.79298511948269</v>
      </c>
      <c r="J1841" s="349">
        <f>Table1[[#This Row],[Embellishment Area (m2)]]*Table1[[#This Row],[Construction Unit Rate ($/m)]]*Table1[[#This Row],[Embellishment Area Factor]]</f>
        <v>10668803.239627222</v>
      </c>
      <c r="K1841" s="263">
        <v>104906.4623028698</v>
      </c>
      <c r="L1841" s="354">
        <v>77.249060510664719</v>
      </c>
      <c r="M1841" s="101">
        <f>Table1[[#This Row],[Size of land (m2)]]*Table1[[#This Row],[Land Unit Rate ($/m2)]]</f>
        <v>8103925.6543941563</v>
      </c>
      <c r="N1841" s="261">
        <v>2021</v>
      </c>
      <c r="O1841" s="219">
        <f>ROUND(IF(Table1[[#This Row],[Valuation Year]]=2016,(Table1[[#This Row],[Total Construction Cost ($)]]+Table1[[#This Row],[Land Value]])*('General Input Sheet'!$G$38/'General Input Sheet'!$G$43),Table1[[#This Row],[Total Construction Cost ($)]]+Table1[[#This Row],[Land Value]]),0)</f>
        <v>18772729</v>
      </c>
      <c r="P1841" s="139" t="str" cm="1">
        <f t="array" ref="P1841">_xlfn.IFS(Table1[[#This Row],[Asset Class]]&lt;&gt;"Local","y",P$11=$E1841,"y",Table1[[#This Row],[Asset Class]]="Local","")</f>
        <v>y</v>
      </c>
      <c r="Q1841" s="99" t="str" cm="1">
        <f t="array" ref="Q1841">_xlfn.IFS(Table1[[#This Row],[Asset Class]]&lt;&gt;"Local","y",Q$11=$E1841,"y",Table1[[#This Row],[Asset Class]]="Local","")</f>
        <v>y</v>
      </c>
      <c r="R1841" s="99" t="str" cm="1">
        <f t="array" ref="R1841">_xlfn.IFS(Table1[[#This Row],[Asset Class]]&lt;&gt;"Local","y",R$11=$E1841,"y",Table1[[#This Row],[Asset Class]]="Local","")</f>
        <v>y</v>
      </c>
      <c r="S1841" s="358" t="str" cm="1">
        <f t="array" ref="S1841">_xlfn.IFS(Table1[[#This Row],[Asset Class]]&lt;&gt;"Local","y",S$11=$E1841,"y",Table1[[#This Row],[Asset Class]]="Local","")</f>
        <v>y</v>
      </c>
      <c r="U1841" s="109">
        <f>IF(Table1[[#This Row],[Asset Class]]&lt;&gt;"Local",0.25,IF(P1841="y",1,""))</f>
        <v>0.25</v>
      </c>
      <c r="V1841" s="435">
        <f>IF(Table1[[#This Row],[Asset Class]]&lt;&gt;"Local",0.25,IF(Q1841="y",1,""))</f>
        <v>0.25</v>
      </c>
      <c r="W1841" s="435">
        <f>IF(Table1[[#This Row],[Asset Class]]&lt;&gt;"Local",0.25,IF(R1841="y",1,""))</f>
        <v>0.25</v>
      </c>
      <c r="X1841" s="435">
        <f>IF(Table1[[#This Row],[Asset Class]]&lt;&gt;"Local",0.25,IF(S1841="y",1,""))</f>
        <v>0.25</v>
      </c>
      <c r="Y1841" s="109">
        <f t="shared" si="169"/>
        <v>1</v>
      </c>
      <c r="AA1841" s="274">
        <f t="shared" si="170"/>
        <v>4693182.25</v>
      </c>
      <c r="AB1841" s="275">
        <f t="shared" si="171"/>
        <v>4693182.25</v>
      </c>
      <c r="AC1841" s="275">
        <f t="shared" si="172"/>
        <v>4693182.25</v>
      </c>
      <c r="AD1841" s="275">
        <f t="shared" si="173"/>
        <v>4693182.25</v>
      </c>
      <c r="AE1841" s="276">
        <f t="shared" si="174"/>
        <v>18772729</v>
      </c>
    </row>
    <row r="1842" spans="2:31">
      <c r="B1842" s="227" t="s">
        <v>3182</v>
      </c>
      <c r="C1842" s="228" t="s">
        <v>3183</v>
      </c>
      <c r="D1842" s="228" t="s">
        <v>100</v>
      </c>
      <c r="E1842" s="228" t="s">
        <v>106</v>
      </c>
      <c r="F1842" s="258" t="s">
        <v>107</v>
      </c>
      <c r="G1842" s="374">
        <v>0.5</v>
      </c>
      <c r="H1842" s="377">
        <v>4785.9249243854565</v>
      </c>
      <c r="I1842" s="382">
        <v>407.064610062648</v>
      </c>
      <c r="J1842" s="349">
        <f>Table1[[#This Row],[Embellishment Area (m2)]]*Table1[[#This Row],[Construction Unit Rate ($/m)]]*Table1[[#This Row],[Embellishment Area Factor]]</f>
        <v>974090.33156703704</v>
      </c>
      <c r="K1842" s="263">
        <v>0</v>
      </c>
      <c r="L1842" s="354">
        <v>112.7890879358248</v>
      </c>
      <c r="M1842" s="101">
        <f>Table1[[#This Row],[Size of land (m2)]]*Table1[[#This Row],[Land Unit Rate ($/m2)]]</f>
        <v>0</v>
      </c>
      <c r="N1842" s="261">
        <v>2021</v>
      </c>
      <c r="O1842" s="219">
        <f>ROUND(IF(Table1[[#This Row],[Valuation Year]]=2016,(Table1[[#This Row],[Total Construction Cost ($)]]+Table1[[#This Row],[Land Value]])*('General Input Sheet'!$G$38/'General Input Sheet'!$G$43),Table1[[#This Row],[Total Construction Cost ($)]]+Table1[[#This Row],[Land Value]]),0)</f>
        <v>974090</v>
      </c>
      <c r="P1842" s="139" t="str" cm="1">
        <f t="array" ref="P1842">_xlfn.IFS(Table1[[#This Row],[Asset Class]]&lt;&gt;"Local","y",P$11=$E1842,"y",Table1[[#This Row],[Asset Class]]="Local","")</f>
        <v>y</v>
      </c>
      <c r="Q1842" s="99" t="str" cm="1">
        <f t="array" ref="Q1842">_xlfn.IFS(Table1[[#This Row],[Asset Class]]&lt;&gt;"Local","y",Q$11=$E1842,"y",Table1[[#This Row],[Asset Class]]="Local","")</f>
        <v>y</v>
      </c>
      <c r="R1842" s="99" t="str" cm="1">
        <f t="array" ref="R1842">_xlfn.IFS(Table1[[#This Row],[Asset Class]]&lt;&gt;"Local","y",R$11=$E1842,"y",Table1[[#This Row],[Asset Class]]="Local","")</f>
        <v>y</v>
      </c>
      <c r="S1842" s="358" t="str" cm="1">
        <f t="array" ref="S1842">_xlfn.IFS(Table1[[#This Row],[Asset Class]]&lt;&gt;"Local","y",S$11=$E1842,"y",Table1[[#This Row],[Asset Class]]="Local","")</f>
        <v>y</v>
      </c>
      <c r="U1842" s="109">
        <f>IF(Table1[[#This Row],[Asset Class]]&lt;&gt;"Local",0.25,IF(P1842="y",1,""))</f>
        <v>0.25</v>
      </c>
      <c r="V1842" s="435">
        <f>IF(Table1[[#This Row],[Asset Class]]&lt;&gt;"Local",0.25,IF(Q1842="y",1,""))</f>
        <v>0.25</v>
      </c>
      <c r="W1842" s="435">
        <f>IF(Table1[[#This Row],[Asset Class]]&lt;&gt;"Local",0.25,IF(R1842="y",1,""))</f>
        <v>0.25</v>
      </c>
      <c r="X1842" s="435">
        <f>IF(Table1[[#This Row],[Asset Class]]&lt;&gt;"Local",0.25,IF(S1842="y",1,""))</f>
        <v>0.25</v>
      </c>
      <c r="Y1842" s="109">
        <f t="shared" si="169"/>
        <v>1</v>
      </c>
      <c r="AA1842" s="274">
        <f t="shared" si="170"/>
        <v>243522.5</v>
      </c>
      <c r="AB1842" s="275">
        <f t="shared" si="171"/>
        <v>243522.5</v>
      </c>
      <c r="AC1842" s="275">
        <f t="shared" si="172"/>
        <v>243522.5</v>
      </c>
      <c r="AD1842" s="275">
        <f t="shared" si="173"/>
        <v>243522.5</v>
      </c>
      <c r="AE1842" s="276">
        <f t="shared" si="174"/>
        <v>974090</v>
      </c>
    </row>
    <row r="1843" spans="2:31">
      <c r="B1843" s="227" t="s">
        <v>3184</v>
      </c>
      <c r="C1843" s="228" t="s">
        <v>3185</v>
      </c>
      <c r="D1843" s="228" t="s">
        <v>105</v>
      </c>
      <c r="E1843" s="228" t="s">
        <v>101</v>
      </c>
      <c r="F1843" s="258" t="s">
        <v>107</v>
      </c>
      <c r="G1843" s="374">
        <v>0.5</v>
      </c>
      <c r="H1843" s="377">
        <v>105625.98299727865</v>
      </c>
      <c r="I1843" s="382">
        <v>452.87898632773505</v>
      </c>
      <c r="J1843" s="349">
        <f>Table1[[#This Row],[Embellishment Area (m2)]]*Table1[[#This Row],[Construction Unit Rate ($/m)]]*Table1[[#This Row],[Embellishment Area Factor]]</f>
        <v>23917894.054839067</v>
      </c>
      <c r="K1843" s="263">
        <v>211251.96599455731</v>
      </c>
      <c r="L1843" s="354">
        <v>140.14546069071523</v>
      </c>
      <c r="M1843" s="101">
        <f>Table1[[#This Row],[Size of land (m2)]]*Table1[[#This Row],[Land Unit Rate ($/m2)]]</f>
        <v>29606004.096126541</v>
      </c>
      <c r="N1843" s="261">
        <v>2021</v>
      </c>
      <c r="O1843" s="219">
        <f>ROUND(IF(Table1[[#This Row],[Valuation Year]]=2016,(Table1[[#This Row],[Total Construction Cost ($)]]+Table1[[#This Row],[Land Value]])*('General Input Sheet'!$G$38/'General Input Sheet'!$G$43),Table1[[#This Row],[Total Construction Cost ($)]]+Table1[[#This Row],[Land Value]]),0)</f>
        <v>53523898</v>
      </c>
      <c r="P1843" s="139" t="str" cm="1">
        <f t="array" ref="P1843">_xlfn.IFS(Table1[[#This Row],[Asset Class]]&lt;&gt;"Local","y",P$11=$E1843,"y",Table1[[#This Row],[Asset Class]]="Local","")</f>
        <v>y</v>
      </c>
      <c r="Q1843" s="99" t="str" cm="1">
        <f t="array" ref="Q1843">_xlfn.IFS(Table1[[#This Row],[Asset Class]]&lt;&gt;"Local","y",Q$11=$E1843,"y",Table1[[#This Row],[Asset Class]]="Local","")</f>
        <v>y</v>
      </c>
      <c r="R1843" s="99" t="str" cm="1">
        <f t="array" ref="R1843">_xlfn.IFS(Table1[[#This Row],[Asset Class]]&lt;&gt;"Local","y",R$11=$E1843,"y",Table1[[#This Row],[Asset Class]]="Local","")</f>
        <v>y</v>
      </c>
      <c r="S1843" s="358" t="str" cm="1">
        <f t="array" ref="S1843">_xlfn.IFS(Table1[[#This Row],[Asset Class]]&lt;&gt;"Local","y",S$11=$E1843,"y",Table1[[#This Row],[Asset Class]]="Local","")</f>
        <v>y</v>
      </c>
      <c r="U1843" s="109">
        <f>IF(Table1[[#This Row],[Asset Class]]&lt;&gt;"Local",0.25,IF(P1843="y",1,""))</f>
        <v>0.25</v>
      </c>
      <c r="V1843" s="435">
        <f>IF(Table1[[#This Row],[Asset Class]]&lt;&gt;"Local",0.25,IF(Q1843="y",1,""))</f>
        <v>0.25</v>
      </c>
      <c r="W1843" s="435">
        <f>IF(Table1[[#This Row],[Asset Class]]&lt;&gt;"Local",0.25,IF(R1843="y",1,""))</f>
        <v>0.25</v>
      </c>
      <c r="X1843" s="435">
        <f>IF(Table1[[#This Row],[Asset Class]]&lt;&gt;"Local",0.25,IF(S1843="y",1,""))</f>
        <v>0.25</v>
      </c>
      <c r="Y1843" s="109">
        <f t="shared" si="169"/>
        <v>1</v>
      </c>
      <c r="AA1843" s="274">
        <f t="shared" si="170"/>
        <v>13380974.5</v>
      </c>
      <c r="AB1843" s="275">
        <f t="shared" si="171"/>
        <v>13380974.5</v>
      </c>
      <c r="AC1843" s="275">
        <f t="shared" si="172"/>
        <v>13380974.5</v>
      </c>
      <c r="AD1843" s="275">
        <f t="shared" si="173"/>
        <v>13380974.5</v>
      </c>
      <c r="AE1843" s="276">
        <f t="shared" si="174"/>
        <v>53523898</v>
      </c>
    </row>
    <row r="1844" spans="2:31">
      <c r="B1844" s="227" t="s">
        <v>3184</v>
      </c>
      <c r="C1844" s="228" t="s">
        <v>3186</v>
      </c>
      <c r="D1844" s="228" t="s">
        <v>105</v>
      </c>
      <c r="E1844" s="228" t="s">
        <v>101</v>
      </c>
      <c r="F1844" s="258" t="s">
        <v>107</v>
      </c>
      <c r="G1844" s="374">
        <v>0.5</v>
      </c>
      <c r="H1844" s="377">
        <v>66681.1660816644</v>
      </c>
      <c r="I1844" s="382">
        <v>452.87898632773505</v>
      </c>
      <c r="J1844" s="349">
        <f>Table1[[#This Row],[Embellishment Area (m2)]]*Table1[[#This Row],[Construction Unit Rate ($/m)]]*Table1[[#This Row],[Embellishment Area Factor]]</f>
        <v>15099249.451107761</v>
      </c>
      <c r="K1844" s="263">
        <v>133362.3321633288</v>
      </c>
      <c r="L1844" s="354">
        <v>140.14546069071523</v>
      </c>
      <c r="M1844" s="101">
        <f>Table1[[#This Row],[Size of land (m2)]]*Table1[[#This Row],[Land Unit Rate ($/m2)]]</f>
        <v>18690125.479817905</v>
      </c>
      <c r="N1844" s="261">
        <v>2021</v>
      </c>
      <c r="O1844" s="219">
        <f>ROUND(IF(Table1[[#This Row],[Valuation Year]]=2016,(Table1[[#This Row],[Total Construction Cost ($)]]+Table1[[#This Row],[Land Value]])*('General Input Sheet'!$G$38/'General Input Sheet'!$G$43),Table1[[#This Row],[Total Construction Cost ($)]]+Table1[[#This Row],[Land Value]]),0)</f>
        <v>33789375</v>
      </c>
      <c r="P1844" s="139" t="str" cm="1">
        <f t="array" ref="P1844">_xlfn.IFS(Table1[[#This Row],[Asset Class]]&lt;&gt;"Local","y",P$11=$E1844,"y",Table1[[#This Row],[Asset Class]]="Local","")</f>
        <v>y</v>
      </c>
      <c r="Q1844" s="99" t="str" cm="1">
        <f t="array" ref="Q1844">_xlfn.IFS(Table1[[#This Row],[Asset Class]]&lt;&gt;"Local","y",Q$11=$E1844,"y",Table1[[#This Row],[Asset Class]]="Local","")</f>
        <v>y</v>
      </c>
      <c r="R1844" s="99" t="str" cm="1">
        <f t="array" ref="R1844">_xlfn.IFS(Table1[[#This Row],[Asset Class]]&lt;&gt;"Local","y",R$11=$E1844,"y",Table1[[#This Row],[Asset Class]]="Local","")</f>
        <v>y</v>
      </c>
      <c r="S1844" s="358" t="str" cm="1">
        <f t="array" ref="S1844">_xlfn.IFS(Table1[[#This Row],[Asset Class]]&lt;&gt;"Local","y",S$11=$E1844,"y",Table1[[#This Row],[Asset Class]]="Local","")</f>
        <v>y</v>
      </c>
      <c r="U1844" s="109">
        <f>IF(Table1[[#This Row],[Asset Class]]&lt;&gt;"Local",0.25,IF(P1844="y",1,""))</f>
        <v>0.25</v>
      </c>
      <c r="V1844" s="435">
        <f>IF(Table1[[#This Row],[Asset Class]]&lt;&gt;"Local",0.25,IF(Q1844="y",1,""))</f>
        <v>0.25</v>
      </c>
      <c r="W1844" s="435">
        <f>IF(Table1[[#This Row],[Asset Class]]&lt;&gt;"Local",0.25,IF(R1844="y",1,""))</f>
        <v>0.25</v>
      </c>
      <c r="X1844" s="435">
        <f>IF(Table1[[#This Row],[Asset Class]]&lt;&gt;"Local",0.25,IF(S1844="y",1,""))</f>
        <v>0.25</v>
      </c>
      <c r="Y1844" s="109">
        <f t="shared" si="169"/>
        <v>1</v>
      </c>
      <c r="AA1844" s="274">
        <f t="shared" si="170"/>
        <v>8447343.75</v>
      </c>
      <c r="AB1844" s="275">
        <f t="shared" si="171"/>
        <v>8447343.75</v>
      </c>
      <c r="AC1844" s="275">
        <f t="shared" si="172"/>
        <v>8447343.75</v>
      </c>
      <c r="AD1844" s="275">
        <f t="shared" si="173"/>
        <v>8447343.75</v>
      </c>
      <c r="AE1844" s="276">
        <f t="shared" si="174"/>
        <v>33789375</v>
      </c>
    </row>
    <row r="1845" spans="2:31">
      <c r="B1845" s="227" t="s">
        <v>3187</v>
      </c>
      <c r="C1845" s="228" t="s">
        <v>3188</v>
      </c>
      <c r="D1845" s="228" t="s">
        <v>110</v>
      </c>
      <c r="E1845" s="228" t="s">
        <v>101</v>
      </c>
      <c r="F1845" s="258" t="s">
        <v>102</v>
      </c>
      <c r="G1845" s="374">
        <v>0.5</v>
      </c>
      <c r="H1845" s="377">
        <v>1061.9074287134924</v>
      </c>
      <c r="I1845" s="382">
        <v>143.96305955739601</v>
      </c>
      <c r="J1845" s="349">
        <f>Table1[[#This Row],[Embellishment Area (m2)]]*Table1[[#This Row],[Construction Unit Rate ($/m)]]*Table1[[#This Row],[Embellishment Area Factor]]</f>
        <v>76437.721202160887</v>
      </c>
      <c r="K1845" s="263">
        <v>2123.8148574269849</v>
      </c>
      <c r="L1845" s="354">
        <v>39.027494808321961</v>
      </c>
      <c r="M1845" s="101">
        <f>Table1[[#This Row],[Size of land (m2)]]*Table1[[#This Row],[Land Unit Rate ($/m2)]]</f>
        <v>82887.173322068702</v>
      </c>
      <c r="N1845" s="261">
        <v>2021</v>
      </c>
      <c r="O1845" s="219">
        <f>ROUND(IF(Table1[[#This Row],[Valuation Year]]=2016,(Table1[[#This Row],[Total Construction Cost ($)]]+Table1[[#This Row],[Land Value]])*('General Input Sheet'!$G$38/'General Input Sheet'!$G$43),Table1[[#This Row],[Total Construction Cost ($)]]+Table1[[#This Row],[Land Value]]),0)</f>
        <v>159325</v>
      </c>
      <c r="P1845" s="139" t="str" cm="1">
        <f t="array" ref="P1845">_xlfn.IFS(Table1[[#This Row],[Asset Class]]&lt;&gt;"Local","y",P$11=$E1845,"y",Table1[[#This Row],[Asset Class]]="Local","")</f>
        <v/>
      </c>
      <c r="Q1845" s="99" t="str" cm="1">
        <f t="array" ref="Q1845">_xlfn.IFS(Table1[[#This Row],[Asset Class]]&lt;&gt;"Local","y",Q$11=$E1845,"y",Table1[[#This Row],[Asset Class]]="Local","")</f>
        <v/>
      </c>
      <c r="R1845" s="99" t="str" cm="1">
        <f t="array" ref="R1845">_xlfn.IFS(Table1[[#This Row],[Asset Class]]&lt;&gt;"Local","y",R$11=$E1845,"y",Table1[[#This Row],[Asset Class]]="Local","")</f>
        <v>y</v>
      </c>
      <c r="S1845" s="358" t="str" cm="1">
        <f t="array" ref="S1845">_xlfn.IFS(Table1[[#This Row],[Asset Class]]&lt;&gt;"Local","y",S$11=$E1845,"y",Table1[[#This Row],[Asset Class]]="Local","")</f>
        <v/>
      </c>
      <c r="U1845" s="109" t="str">
        <f>IF(Table1[[#This Row],[Asset Class]]&lt;&gt;"Local",0.25,IF(P1845="y",1,""))</f>
        <v/>
      </c>
      <c r="V1845" s="435" t="str">
        <f>IF(Table1[[#This Row],[Asset Class]]&lt;&gt;"Local",0.25,IF(Q1845="y",1,""))</f>
        <v/>
      </c>
      <c r="W1845" s="435">
        <f>IF(Table1[[#This Row],[Asset Class]]&lt;&gt;"Local",0.25,IF(R1845="y",1,""))</f>
        <v>1</v>
      </c>
      <c r="X1845" s="435" t="str">
        <f>IF(Table1[[#This Row],[Asset Class]]&lt;&gt;"Local",0.25,IF(S1845="y",1,""))</f>
        <v/>
      </c>
      <c r="Y1845" s="109">
        <f t="shared" si="169"/>
        <v>1</v>
      </c>
      <c r="AA1845" s="274" t="str">
        <f t="shared" si="170"/>
        <v/>
      </c>
      <c r="AB1845" s="275" t="str">
        <f t="shared" si="171"/>
        <v/>
      </c>
      <c r="AC1845" s="275">
        <f t="shared" si="172"/>
        <v>159325</v>
      </c>
      <c r="AD1845" s="275" t="str">
        <f t="shared" si="173"/>
        <v/>
      </c>
      <c r="AE1845" s="276">
        <f t="shared" si="174"/>
        <v>159325</v>
      </c>
    </row>
    <row r="1846" spans="2:31">
      <c r="B1846" s="227" t="s">
        <v>3187</v>
      </c>
      <c r="C1846" s="228" t="s">
        <v>3189</v>
      </c>
      <c r="D1846" s="228" t="s">
        <v>110</v>
      </c>
      <c r="E1846" s="228" t="s">
        <v>101</v>
      </c>
      <c r="F1846" s="258" t="s">
        <v>102</v>
      </c>
      <c r="G1846" s="374">
        <v>0.5</v>
      </c>
      <c r="H1846" s="377">
        <v>1178.2266591973785</v>
      </c>
      <c r="I1846" s="382">
        <v>143.96305955739601</v>
      </c>
      <c r="J1846" s="349">
        <f>Table1[[#This Row],[Embellishment Area (m2)]]*Table1[[#This Row],[Construction Unit Rate ($/m)]]*Table1[[#This Row],[Embellishment Area Factor]]</f>
        <v>84810.557355071956</v>
      </c>
      <c r="K1846" s="263">
        <v>2356.4533183947569</v>
      </c>
      <c r="L1846" s="354">
        <v>39.027494808321961</v>
      </c>
      <c r="M1846" s="101">
        <f>Table1[[#This Row],[Size of land (m2)]]*Table1[[#This Row],[Land Unit Rate ($/m2)]]</f>
        <v>91966.469649704435</v>
      </c>
      <c r="N1846" s="261">
        <v>2021</v>
      </c>
      <c r="O1846" s="219">
        <f>ROUND(IF(Table1[[#This Row],[Valuation Year]]=2016,(Table1[[#This Row],[Total Construction Cost ($)]]+Table1[[#This Row],[Land Value]])*('General Input Sheet'!$G$38/'General Input Sheet'!$G$43),Table1[[#This Row],[Total Construction Cost ($)]]+Table1[[#This Row],[Land Value]]),0)</f>
        <v>176777</v>
      </c>
      <c r="P1846" s="139" t="str" cm="1">
        <f t="array" ref="P1846">_xlfn.IFS(Table1[[#This Row],[Asset Class]]&lt;&gt;"Local","y",P$11=$E1846,"y",Table1[[#This Row],[Asset Class]]="Local","")</f>
        <v/>
      </c>
      <c r="Q1846" s="99" t="str" cm="1">
        <f t="array" ref="Q1846">_xlfn.IFS(Table1[[#This Row],[Asset Class]]&lt;&gt;"Local","y",Q$11=$E1846,"y",Table1[[#This Row],[Asset Class]]="Local","")</f>
        <v/>
      </c>
      <c r="R1846" s="99" t="str" cm="1">
        <f t="array" ref="R1846">_xlfn.IFS(Table1[[#This Row],[Asset Class]]&lt;&gt;"Local","y",R$11=$E1846,"y",Table1[[#This Row],[Asset Class]]="Local","")</f>
        <v>y</v>
      </c>
      <c r="S1846" s="358" t="str" cm="1">
        <f t="array" ref="S1846">_xlfn.IFS(Table1[[#This Row],[Asset Class]]&lt;&gt;"Local","y",S$11=$E1846,"y",Table1[[#This Row],[Asset Class]]="Local","")</f>
        <v/>
      </c>
      <c r="U1846" s="109" t="str">
        <f>IF(Table1[[#This Row],[Asset Class]]&lt;&gt;"Local",0.25,IF(P1846="y",1,""))</f>
        <v/>
      </c>
      <c r="V1846" s="435" t="str">
        <f>IF(Table1[[#This Row],[Asset Class]]&lt;&gt;"Local",0.25,IF(Q1846="y",1,""))</f>
        <v/>
      </c>
      <c r="W1846" s="435">
        <f>IF(Table1[[#This Row],[Asset Class]]&lt;&gt;"Local",0.25,IF(R1846="y",1,""))</f>
        <v>1</v>
      </c>
      <c r="X1846" s="435" t="str">
        <f>IF(Table1[[#This Row],[Asset Class]]&lt;&gt;"Local",0.25,IF(S1846="y",1,""))</f>
        <v/>
      </c>
      <c r="Y1846" s="109">
        <f t="shared" si="169"/>
        <v>1</v>
      </c>
      <c r="AA1846" s="274" t="str">
        <f t="shared" si="170"/>
        <v/>
      </c>
      <c r="AB1846" s="275" t="str">
        <f t="shared" si="171"/>
        <v/>
      </c>
      <c r="AC1846" s="275">
        <f t="shared" si="172"/>
        <v>176777</v>
      </c>
      <c r="AD1846" s="275" t="str">
        <f t="shared" si="173"/>
        <v/>
      </c>
      <c r="AE1846" s="276">
        <f t="shared" si="174"/>
        <v>176777</v>
      </c>
    </row>
    <row r="1847" spans="2:31">
      <c r="B1847" s="227" t="s">
        <v>3190</v>
      </c>
      <c r="C1847" s="228" t="s">
        <v>3191</v>
      </c>
      <c r="D1847" s="228" t="s">
        <v>110</v>
      </c>
      <c r="E1847" s="228" t="s">
        <v>113</v>
      </c>
      <c r="F1847" s="258" t="s">
        <v>107</v>
      </c>
      <c r="G1847" s="374">
        <v>0.5</v>
      </c>
      <c r="H1847" s="377">
        <v>394.13845928925156</v>
      </c>
      <c r="I1847" s="382">
        <v>77.371645491830151</v>
      </c>
      <c r="J1847" s="349">
        <f>Table1[[#This Row],[Embellishment Area (m2)]]*Table1[[#This Row],[Construction Unit Rate ($/m)]]*Table1[[#This Row],[Embellishment Area Factor]]</f>
        <v>15247.570573412051</v>
      </c>
      <c r="K1847" s="263">
        <v>0</v>
      </c>
      <c r="L1847" s="354">
        <v>51.919695325664051</v>
      </c>
      <c r="M1847" s="101">
        <f>Table1[[#This Row],[Size of land (m2)]]*Table1[[#This Row],[Land Unit Rate ($/m2)]]</f>
        <v>0</v>
      </c>
      <c r="N1847" s="261">
        <v>2021</v>
      </c>
      <c r="O1847" s="219">
        <f>ROUND(IF(Table1[[#This Row],[Valuation Year]]=2016,(Table1[[#This Row],[Total Construction Cost ($)]]+Table1[[#This Row],[Land Value]])*('General Input Sheet'!$G$38/'General Input Sheet'!$G$43),Table1[[#This Row],[Total Construction Cost ($)]]+Table1[[#This Row],[Land Value]]),0)</f>
        <v>15248</v>
      </c>
      <c r="P1847" s="139" t="str" cm="1">
        <f t="array" ref="P1847">_xlfn.IFS(Table1[[#This Row],[Asset Class]]&lt;&gt;"Local","y",P$11=$E1847,"y",Table1[[#This Row],[Asset Class]]="Local","")</f>
        <v/>
      </c>
      <c r="Q1847" s="99" t="str" cm="1">
        <f t="array" ref="Q1847">_xlfn.IFS(Table1[[#This Row],[Asset Class]]&lt;&gt;"Local","y",Q$11=$E1847,"y",Table1[[#This Row],[Asset Class]]="Local","")</f>
        <v/>
      </c>
      <c r="R1847" s="99" t="str" cm="1">
        <f t="array" ref="R1847">_xlfn.IFS(Table1[[#This Row],[Asset Class]]&lt;&gt;"Local","y",R$11=$E1847,"y",Table1[[#This Row],[Asset Class]]="Local","")</f>
        <v/>
      </c>
      <c r="S1847" s="358" t="str" cm="1">
        <f t="array" ref="S1847">_xlfn.IFS(Table1[[#This Row],[Asset Class]]&lt;&gt;"Local","y",S$11=$E1847,"y",Table1[[#This Row],[Asset Class]]="Local","")</f>
        <v>y</v>
      </c>
      <c r="U1847" s="109" t="str">
        <f>IF(Table1[[#This Row],[Asset Class]]&lt;&gt;"Local",0.25,IF(P1847="y",1,""))</f>
        <v/>
      </c>
      <c r="V1847" s="435" t="str">
        <f>IF(Table1[[#This Row],[Asset Class]]&lt;&gt;"Local",0.25,IF(Q1847="y",1,""))</f>
        <v/>
      </c>
      <c r="W1847" s="435" t="str">
        <f>IF(Table1[[#This Row],[Asset Class]]&lt;&gt;"Local",0.25,IF(R1847="y",1,""))</f>
        <v/>
      </c>
      <c r="X1847" s="435">
        <f>IF(Table1[[#This Row],[Asset Class]]&lt;&gt;"Local",0.25,IF(S1847="y",1,""))</f>
        <v>1</v>
      </c>
      <c r="Y1847" s="109">
        <f t="shared" si="169"/>
        <v>1</v>
      </c>
      <c r="AA1847" s="274" t="str">
        <f t="shared" si="170"/>
        <v/>
      </c>
      <c r="AB1847" s="275" t="str">
        <f t="shared" si="171"/>
        <v/>
      </c>
      <c r="AC1847" s="275" t="str">
        <f t="shared" si="172"/>
        <v/>
      </c>
      <c r="AD1847" s="275">
        <f t="shared" si="173"/>
        <v>15248</v>
      </c>
      <c r="AE1847" s="276">
        <f t="shared" si="174"/>
        <v>15248</v>
      </c>
    </row>
    <row r="1848" spans="2:31">
      <c r="B1848" s="227" t="s">
        <v>3190</v>
      </c>
      <c r="C1848" s="228" t="s">
        <v>3192</v>
      </c>
      <c r="D1848" s="228" t="s">
        <v>110</v>
      </c>
      <c r="E1848" s="228" t="s">
        <v>113</v>
      </c>
      <c r="F1848" s="258" t="s">
        <v>102</v>
      </c>
      <c r="G1848" s="374">
        <v>0.5</v>
      </c>
      <c r="H1848" s="377">
        <v>768.65119801625349</v>
      </c>
      <c r="I1848" s="382">
        <v>77.371645491830151</v>
      </c>
      <c r="J1848" s="349">
        <f>Table1[[#This Row],[Embellishment Area (m2)]]*Table1[[#This Row],[Construction Unit Rate ($/m)]]*Table1[[#This Row],[Embellishment Area Factor]]</f>
        <v>29735.903999892053</v>
      </c>
      <c r="K1848" s="263">
        <v>0</v>
      </c>
      <c r="L1848" s="354">
        <v>51.919695325664051</v>
      </c>
      <c r="M1848" s="101">
        <f>Table1[[#This Row],[Size of land (m2)]]*Table1[[#This Row],[Land Unit Rate ($/m2)]]</f>
        <v>0</v>
      </c>
      <c r="N1848" s="261">
        <v>2021</v>
      </c>
      <c r="O1848" s="219">
        <f>ROUND(IF(Table1[[#This Row],[Valuation Year]]=2016,(Table1[[#This Row],[Total Construction Cost ($)]]+Table1[[#This Row],[Land Value]])*('General Input Sheet'!$G$38/'General Input Sheet'!$G$43),Table1[[#This Row],[Total Construction Cost ($)]]+Table1[[#This Row],[Land Value]]),0)</f>
        <v>29736</v>
      </c>
      <c r="P1848" s="139" t="str" cm="1">
        <f t="array" ref="P1848">_xlfn.IFS(Table1[[#This Row],[Asset Class]]&lt;&gt;"Local","y",P$11=$E1848,"y",Table1[[#This Row],[Asset Class]]="Local","")</f>
        <v/>
      </c>
      <c r="Q1848" s="99" t="str" cm="1">
        <f t="array" ref="Q1848">_xlfn.IFS(Table1[[#This Row],[Asset Class]]&lt;&gt;"Local","y",Q$11=$E1848,"y",Table1[[#This Row],[Asset Class]]="Local","")</f>
        <v/>
      </c>
      <c r="R1848" s="99" t="str" cm="1">
        <f t="array" ref="R1848">_xlfn.IFS(Table1[[#This Row],[Asset Class]]&lt;&gt;"Local","y",R$11=$E1848,"y",Table1[[#This Row],[Asset Class]]="Local","")</f>
        <v/>
      </c>
      <c r="S1848" s="358" t="str" cm="1">
        <f t="array" ref="S1848">_xlfn.IFS(Table1[[#This Row],[Asset Class]]&lt;&gt;"Local","y",S$11=$E1848,"y",Table1[[#This Row],[Asset Class]]="Local","")</f>
        <v>y</v>
      </c>
      <c r="U1848" s="109" t="str">
        <f>IF(Table1[[#This Row],[Asset Class]]&lt;&gt;"Local",0.25,IF(P1848="y",1,""))</f>
        <v/>
      </c>
      <c r="V1848" s="435" t="str">
        <f>IF(Table1[[#This Row],[Asset Class]]&lt;&gt;"Local",0.25,IF(Q1848="y",1,""))</f>
        <v/>
      </c>
      <c r="W1848" s="435" t="str">
        <f>IF(Table1[[#This Row],[Asset Class]]&lt;&gt;"Local",0.25,IF(R1848="y",1,""))</f>
        <v/>
      </c>
      <c r="X1848" s="435">
        <f>IF(Table1[[#This Row],[Asset Class]]&lt;&gt;"Local",0.25,IF(S1848="y",1,""))</f>
        <v>1</v>
      </c>
      <c r="Y1848" s="109">
        <f t="shared" si="169"/>
        <v>1</v>
      </c>
      <c r="AA1848" s="274" t="str">
        <f t="shared" si="170"/>
        <v/>
      </c>
      <c r="AB1848" s="275" t="str">
        <f t="shared" si="171"/>
        <v/>
      </c>
      <c r="AC1848" s="275" t="str">
        <f t="shared" si="172"/>
        <v/>
      </c>
      <c r="AD1848" s="275">
        <f t="shared" si="173"/>
        <v>29736</v>
      </c>
      <c r="AE1848" s="276">
        <f t="shared" si="174"/>
        <v>29736</v>
      </c>
    </row>
    <row r="1849" spans="2:31">
      <c r="B1849" s="227" t="s">
        <v>3193</v>
      </c>
      <c r="C1849" s="228" t="s">
        <v>3194</v>
      </c>
      <c r="D1849" s="228" t="s">
        <v>110</v>
      </c>
      <c r="E1849" s="228" t="s">
        <v>101</v>
      </c>
      <c r="F1849" s="258" t="s">
        <v>102</v>
      </c>
      <c r="G1849" s="374">
        <v>0.5</v>
      </c>
      <c r="H1849" s="377">
        <v>1173.6794759044194</v>
      </c>
      <c r="I1849" s="382">
        <v>143.96305955739601</v>
      </c>
      <c r="J1849" s="349">
        <f>Table1[[#This Row],[Embellishment Area (m2)]]*Table1[[#This Row],[Construction Unit Rate ($/m)]]*Table1[[#This Row],[Embellishment Area Factor]]</f>
        <v>84483.244145460631</v>
      </c>
      <c r="K1849" s="263">
        <v>2347.3589518088388</v>
      </c>
      <c r="L1849" s="354">
        <v>39.027494808321961</v>
      </c>
      <c r="M1849" s="101">
        <f>Table1[[#This Row],[Size of land (m2)]]*Table1[[#This Row],[Land Unit Rate ($/m2)]]</f>
        <v>91611.539304987542</v>
      </c>
      <c r="N1849" s="261">
        <v>2021</v>
      </c>
      <c r="O1849" s="219">
        <f>ROUND(IF(Table1[[#This Row],[Valuation Year]]=2016,(Table1[[#This Row],[Total Construction Cost ($)]]+Table1[[#This Row],[Land Value]])*('General Input Sheet'!$G$38/'General Input Sheet'!$G$43),Table1[[#This Row],[Total Construction Cost ($)]]+Table1[[#This Row],[Land Value]]),0)</f>
        <v>176095</v>
      </c>
      <c r="P1849" s="139" t="str" cm="1">
        <f t="array" ref="P1849">_xlfn.IFS(Table1[[#This Row],[Asset Class]]&lt;&gt;"Local","y",P$11=$E1849,"y",Table1[[#This Row],[Asset Class]]="Local","")</f>
        <v/>
      </c>
      <c r="Q1849" s="99" t="str" cm="1">
        <f t="array" ref="Q1849">_xlfn.IFS(Table1[[#This Row],[Asset Class]]&lt;&gt;"Local","y",Q$11=$E1849,"y",Table1[[#This Row],[Asset Class]]="Local","")</f>
        <v/>
      </c>
      <c r="R1849" s="99" t="str" cm="1">
        <f t="array" ref="R1849">_xlfn.IFS(Table1[[#This Row],[Asset Class]]&lt;&gt;"Local","y",R$11=$E1849,"y",Table1[[#This Row],[Asset Class]]="Local","")</f>
        <v>y</v>
      </c>
      <c r="S1849" s="358" t="str" cm="1">
        <f t="array" ref="S1849">_xlfn.IFS(Table1[[#This Row],[Asset Class]]&lt;&gt;"Local","y",S$11=$E1849,"y",Table1[[#This Row],[Asset Class]]="Local","")</f>
        <v/>
      </c>
      <c r="U1849" s="109" t="str">
        <f>IF(Table1[[#This Row],[Asset Class]]&lt;&gt;"Local",0.25,IF(P1849="y",1,""))</f>
        <v/>
      </c>
      <c r="V1849" s="435" t="str">
        <f>IF(Table1[[#This Row],[Asset Class]]&lt;&gt;"Local",0.25,IF(Q1849="y",1,""))</f>
        <v/>
      </c>
      <c r="W1849" s="435">
        <f>IF(Table1[[#This Row],[Asset Class]]&lt;&gt;"Local",0.25,IF(R1849="y",1,""))</f>
        <v>1</v>
      </c>
      <c r="X1849" s="435" t="str">
        <f>IF(Table1[[#This Row],[Asset Class]]&lt;&gt;"Local",0.25,IF(S1849="y",1,""))</f>
        <v/>
      </c>
      <c r="Y1849" s="109">
        <f t="shared" si="169"/>
        <v>1</v>
      </c>
      <c r="AA1849" s="274" t="str">
        <f t="shared" si="170"/>
        <v/>
      </c>
      <c r="AB1849" s="275" t="str">
        <f t="shared" si="171"/>
        <v/>
      </c>
      <c r="AC1849" s="275">
        <f t="shared" si="172"/>
        <v>176095</v>
      </c>
      <c r="AD1849" s="275" t="str">
        <f t="shared" si="173"/>
        <v/>
      </c>
      <c r="AE1849" s="276">
        <f t="shared" si="174"/>
        <v>176095</v>
      </c>
    </row>
    <row r="1850" spans="2:31">
      <c r="B1850" s="227" t="s">
        <v>3195</v>
      </c>
      <c r="C1850" s="228" t="s">
        <v>3196</v>
      </c>
      <c r="D1850" s="228" t="s">
        <v>110</v>
      </c>
      <c r="E1850" s="228" t="s">
        <v>113</v>
      </c>
      <c r="F1850" s="258" t="s">
        <v>102</v>
      </c>
      <c r="G1850" s="374">
        <v>0.5</v>
      </c>
      <c r="H1850" s="377">
        <v>6075.3643354774349</v>
      </c>
      <c r="I1850" s="382">
        <v>77.371645491830151</v>
      </c>
      <c r="J1850" s="349">
        <f>Table1[[#This Row],[Embellishment Area (m2)]]*Table1[[#This Row],[Construction Unit Rate ($/m)]]*Table1[[#This Row],[Embellishment Area Factor]]</f>
        <v>235030.46779913417</v>
      </c>
      <c r="K1850" s="263">
        <v>0</v>
      </c>
      <c r="L1850" s="354">
        <v>51.919695325664051</v>
      </c>
      <c r="M1850" s="101">
        <f>Table1[[#This Row],[Size of land (m2)]]*Table1[[#This Row],[Land Unit Rate ($/m2)]]</f>
        <v>0</v>
      </c>
      <c r="N1850" s="261">
        <v>2021</v>
      </c>
      <c r="O1850" s="219">
        <f>ROUND(IF(Table1[[#This Row],[Valuation Year]]=2016,(Table1[[#This Row],[Total Construction Cost ($)]]+Table1[[#This Row],[Land Value]])*('General Input Sheet'!$G$38/'General Input Sheet'!$G$43),Table1[[#This Row],[Total Construction Cost ($)]]+Table1[[#This Row],[Land Value]]),0)</f>
        <v>235030</v>
      </c>
      <c r="P1850" s="139" t="str" cm="1">
        <f t="array" ref="P1850">_xlfn.IFS(Table1[[#This Row],[Asset Class]]&lt;&gt;"Local","y",P$11=$E1850,"y",Table1[[#This Row],[Asset Class]]="Local","")</f>
        <v/>
      </c>
      <c r="Q1850" s="99" t="str" cm="1">
        <f t="array" ref="Q1850">_xlfn.IFS(Table1[[#This Row],[Asset Class]]&lt;&gt;"Local","y",Q$11=$E1850,"y",Table1[[#This Row],[Asset Class]]="Local","")</f>
        <v/>
      </c>
      <c r="R1850" s="99" t="str" cm="1">
        <f t="array" ref="R1850">_xlfn.IFS(Table1[[#This Row],[Asset Class]]&lt;&gt;"Local","y",R$11=$E1850,"y",Table1[[#This Row],[Asset Class]]="Local","")</f>
        <v/>
      </c>
      <c r="S1850" s="358" t="str" cm="1">
        <f t="array" ref="S1850">_xlfn.IFS(Table1[[#This Row],[Asset Class]]&lt;&gt;"Local","y",S$11=$E1850,"y",Table1[[#This Row],[Asset Class]]="Local","")</f>
        <v>y</v>
      </c>
      <c r="U1850" s="109" t="str">
        <f>IF(Table1[[#This Row],[Asset Class]]&lt;&gt;"Local",0.25,IF(P1850="y",1,""))</f>
        <v/>
      </c>
      <c r="V1850" s="435" t="str">
        <f>IF(Table1[[#This Row],[Asset Class]]&lt;&gt;"Local",0.25,IF(Q1850="y",1,""))</f>
        <v/>
      </c>
      <c r="W1850" s="435" t="str">
        <f>IF(Table1[[#This Row],[Asset Class]]&lt;&gt;"Local",0.25,IF(R1850="y",1,""))</f>
        <v/>
      </c>
      <c r="X1850" s="435">
        <f>IF(Table1[[#This Row],[Asset Class]]&lt;&gt;"Local",0.25,IF(S1850="y",1,""))</f>
        <v>1</v>
      </c>
      <c r="Y1850" s="109">
        <f t="shared" si="169"/>
        <v>1</v>
      </c>
      <c r="AA1850" s="274" t="str">
        <f t="shared" si="170"/>
        <v/>
      </c>
      <c r="AB1850" s="275" t="str">
        <f t="shared" si="171"/>
        <v/>
      </c>
      <c r="AC1850" s="275" t="str">
        <f t="shared" si="172"/>
        <v/>
      </c>
      <c r="AD1850" s="275">
        <f t="shared" si="173"/>
        <v>235030</v>
      </c>
      <c r="AE1850" s="276">
        <f t="shared" si="174"/>
        <v>235030</v>
      </c>
    </row>
    <row r="1851" spans="2:31">
      <c r="B1851" s="227" t="s">
        <v>3197</v>
      </c>
      <c r="C1851" s="228" t="s">
        <v>3198</v>
      </c>
      <c r="D1851" s="228" t="s">
        <v>110</v>
      </c>
      <c r="E1851" s="228" t="s">
        <v>142</v>
      </c>
      <c r="F1851" s="258" t="s">
        <v>102</v>
      </c>
      <c r="G1851" s="374">
        <v>0.5</v>
      </c>
      <c r="H1851" s="377">
        <v>1503.3890230780371</v>
      </c>
      <c r="I1851" s="382">
        <v>115.6419902144599</v>
      </c>
      <c r="J1851" s="349">
        <f>Table1[[#This Row],[Embellishment Area (m2)]]*Table1[[#This Row],[Construction Unit Rate ($/m)]]*Table1[[#This Row],[Embellishment Area Factor]]</f>
        <v>86927.449347658388</v>
      </c>
      <c r="K1851" s="263">
        <v>0</v>
      </c>
      <c r="L1851" s="354">
        <v>85.331826959272703</v>
      </c>
      <c r="M1851" s="101">
        <f>Table1[[#This Row],[Size of land (m2)]]*Table1[[#This Row],[Land Unit Rate ($/m2)]]</f>
        <v>0</v>
      </c>
      <c r="N1851" s="261">
        <v>2021</v>
      </c>
      <c r="O1851" s="219">
        <f>ROUND(IF(Table1[[#This Row],[Valuation Year]]=2016,(Table1[[#This Row],[Total Construction Cost ($)]]+Table1[[#This Row],[Land Value]])*('General Input Sheet'!$G$38/'General Input Sheet'!$G$43),Table1[[#This Row],[Total Construction Cost ($)]]+Table1[[#This Row],[Land Value]]),0)</f>
        <v>86927</v>
      </c>
      <c r="P1851" s="139" t="str" cm="1">
        <f t="array" ref="P1851">_xlfn.IFS(Table1[[#This Row],[Asset Class]]&lt;&gt;"Local","y",P$11=$E1851,"y",Table1[[#This Row],[Asset Class]]="Local","")</f>
        <v/>
      </c>
      <c r="Q1851" s="99" t="str" cm="1">
        <f t="array" ref="Q1851">_xlfn.IFS(Table1[[#This Row],[Asset Class]]&lt;&gt;"Local","y",Q$11=$E1851,"y",Table1[[#This Row],[Asset Class]]="Local","")</f>
        <v>y</v>
      </c>
      <c r="R1851" s="99" t="str" cm="1">
        <f t="array" ref="R1851">_xlfn.IFS(Table1[[#This Row],[Asset Class]]&lt;&gt;"Local","y",R$11=$E1851,"y",Table1[[#This Row],[Asset Class]]="Local","")</f>
        <v/>
      </c>
      <c r="S1851" s="358" t="str" cm="1">
        <f t="array" ref="S1851">_xlfn.IFS(Table1[[#This Row],[Asset Class]]&lt;&gt;"Local","y",S$11=$E1851,"y",Table1[[#This Row],[Asset Class]]="Local","")</f>
        <v/>
      </c>
      <c r="U1851" s="109" t="str">
        <f>IF(Table1[[#This Row],[Asset Class]]&lt;&gt;"Local",0.25,IF(P1851="y",1,""))</f>
        <v/>
      </c>
      <c r="V1851" s="435">
        <f>IF(Table1[[#This Row],[Asset Class]]&lt;&gt;"Local",0.25,IF(Q1851="y",1,""))</f>
        <v>1</v>
      </c>
      <c r="W1851" s="435" t="str">
        <f>IF(Table1[[#This Row],[Asset Class]]&lt;&gt;"Local",0.25,IF(R1851="y",1,""))</f>
        <v/>
      </c>
      <c r="X1851" s="435" t="str">
        <f>IF(Table1[[#This Row],[Asset Class]]&lt;&gt;"Local",0.25,IF(S1851="y",1,""))</f>
        <v/>
      </c>
      <c r="Y1851" s="109">
        <f t="shared" si="169"/>
        <v>1</v>
      </c>
      <c r="AA1851" s="274" t="str">
        <f t="shared" si="170"/>
        <v/>
      </c>
      <c r="AB1851" s="275">
        <f t="shared" si="171"/>
        <v>86927</v>
      </c>
      <c r="AC1851" s="275" t="str">
        <f t="shared" si="172"/>
        <v/>
      </c>
      <c r="AD1851" s="275" t="str">
        <f t="shared" si="173"/>
        <v/>
      </c>
      <c r="AE1851" s="276">
        <f t="shared" si="174"/>
        <v>86927</v>
      </c>
    </row>
    <row r="1852" spans="2:31">
      <c r="B1852" s="227" t="s">
        <v>3197</v>
      </c>
      <c r="C1852" s="228" t="s">
        <v>3199</v>
      </c>
      <c r="D1852" s="228" t="s">
        <v>110</v>
      </c>
      <c r="E1852" s="228" t="s">
        <v>142</v>
      </c>
      <c r="F1852" s="258" t="s">
        <v>102</v>
      </c>
      <c r="G1852" s="374">
        <v>0.5</v>
      </c>
      <c r="H1852" s="377">
        <v>641.18261869697994</v>
      </c>
      <c r="I1852" s="382">
        <v>115.6419902144599</v>
      </c>
      <c r="J1852" s="349">
        <f>Table1[[#This Row],[Embellishment Area (m2)]]*Table1[[#This Row],[Construction Unit Rate ($/m)]]*Table1[[#This Row],[Embellishment Area Factor]]</f>
        <v>37073.817058518965</v>
      </c>
      <c r="K1852" s="263">
        <v>0</v>
      </c>
      <c r="L1852" s="354">
        <v>85.331826959272703</v>
      </c>
      <c r="M1852" s="101">
        <f>Table1[[#This Row],[Size of land (m2)]]*Table1[[#This Row],[Land Unit Rate ($/m2)]]</f>
        <v>0</v>
      </c>
      <c r="N1852" s="261">
        <v>2021</v>
      </c>
      <c r="O1852" s="219">
        <f>ROUND(IF(Table1[[#This Row],[Valuation Year]]=2016,(Table1[[#This Row],[Total Construction Cost ($)]]+Table1[[#This Row],[Land Value]])*('General Input Sheet'!$G$38/'General Input Sheet'!$G$43),Table1[[#This Row],[Total Construction Cost ($)]]+Table1[[#This Row],[Land Value]]),0)</f>
        <v>37074</v>
      </c>
      <c r="P1852" s="139" t="str" cm="1">
        <f t="array" ref="P1852">_xlfn.IFS(Table1[[#This Row],[Asset Class]]&lt;&gt;"Local","y",P$11=$E1852,"y",Table1[[#This Row],[Asset Class]]="Local","")</f>
        <v/>
      </c>
      <c r="Q1852" s="99" t="str" cm="1">
        <f t="array" ref="Q1852">_xlfn.IFS(Table1[[#This Row],[Asset Class]]&lt;&gt;"Local","y",Q$11=$E1852,"y",Table1[[#This Row],[Asset Class]]="Local","")</f>
        <v>y</v>
      </c>
      <c r="R1852" s="99" t="str" cm="1">
        <f t="array" ref="R1852">_xlfn.IFS(Table1[[#This Row],[Asset Class]]&lt;&gt;"Local","y",R$11=$E1852,"y",Table1[[#This Row],[Asset Class]]="Local","")</f>
        <v/>
      </c>
      <c r="S1852" s="358" t="str" cm="1">
        <f t="array" ref="S1852">_xlfn.IFS(Table1[[#This Row],[Asset Class]]&lt;&gt;"Local","y",S$11=$E1852,"y",Table1[[#This Row],[Asset Class]]="Local","")</f>
        <v/>
      </c>
      <c r="U1852" s="109" t="str">
        <f>IF(Table1[[#This Row],[Asset Class]]&lt;&gt;"Local",0.25,IF(P1852="y",1,""))</f>
        <v/>
      </c>
      <c r="V1852" s="435">
        <f>IF(Table1[[#This Row],[Asset Class]]&lt;&gt;"Local",0.25,IF(Q1852="y",1,""))</f>
        <v>1</v>
      </c>
      <c r="W1852" s="435" t="str">
        <f>IF(Table1[[#This Row],[Asset Class]]&lt;&gt;"Local",0.25,IF(R1852="y",1,""))</f>
        <v/>
      </c>
      <c r="X1852" s="435" t="str">
        <f>IF(Table1[[#This Row],[Asset Class]]&lt;&gt;"Local",0.25,IF(S1852="y",1,""))</f>
        <v/>
      </c>
      <c r="Y1852" s="109">
        <f t="shared" si="169"/>
        <v>1</v>
      </c>
      <c r="AA1852" s="274" t="str">
        <f t="shared" si="170"/>
        <v/>
      </c>
      <c r="AB1852" s="275">
        <f t="shared" si="171"/>
        <v>37074</v>
      </c>
      <c r="AC1852" s="275" t="str">
        <f t="shared" si="172"/>
        <v/>
      </c>
      <c r="AD1852" s="275" t="str">
        <f t="shared" si="173"/>
        <v/>
      </c>
      <c r="AE1852" s="276">
        <f t="shared" si="174"/>
        <v>37074</v>
      </c>
    </row>
    <row r="1853" spans="2:31">
      <c r="B1853" s="227" t="s">
        <v>3200</v>
      </c>
      <c r="C1853" s="228" t="s">
        <v>3201</v>
      </c>
      <c r="D1853" s="228" t="s">
        <v>110</v>
      </c>
      <c r="E1853" s="228" t="s">
        <v>142</v>
      </c>
      <c r="F1853" s="258" t="s">
        <v>102</v>
      </c>
      <c r="G1853" s="374">
        <v>0.5</v>
      </c>
      <c r="H1853" s="377">
        <v>619.96252286988499</v>
      </c>
      <c r="I1853" s="382">
        <v>115.6419902144599</v>
      </c>
      <c r="J1853" s="349">
        <f>Table1[[#This Row],[Embellishment Area (m2)]]*Table1[[#This Row],[Construction Unit Rate ($/m)]]*Table1[[#This Row],[Embellishment Area Factor]]</f>
        <v>35846.850001525556</v>
      </c>
      <c r="K1853" s="263">
        <v>0</v>
      </c>
      <c r="L1853" s="354">
        <v>85.331826959272703</v>
      </c>
      <c r="M1853" s="101">
        <f>Table1[[#This Row],[Size of land (m2)]]*Table1[[#This Row],[Land Unit Rate ($/m2)]]</f>
        <v>0</v>
      </c>
      <c r="N1853" s="261">
        <v>2021</v>
      </c>
      <c r="O1853" s="219">
        <f>ROUND(IF(Table1[[#This Row],[Valuation Year]]=2016,(Table1[[#This Row],[Total Construction Cost ($)]]+Table1[[#This Row],[Land Value]])*('General Input Sheet'!$G$38/'General Input Sheet'!$G$43),Table1[[#This Row],[Total Construction Cost ($)]]+Table1[[#This Row],[Land Value]]),0)</f>
        <v>35847</v>
      </c>
      <c r="P1853" s="139" t="str" cm="1">
        <f t="array" ref="P1853">_xlfn.IFS(Table1[[#This Row],[Asset Class]]&lt;&gt;"Local","y",P$11=$E1853,"y",Table1[[#This Row],[Asset Class]]="Local","")</f>
        <v/>
      </c>
      <c r="Q1853" s="99" t="str" cm="1">
        <f t="array" ref="Q1853">_xlfn.IFS(Table1[[#This Row],[Asset Class]]&lt;&gt;"Local","y",Q$11=$E1853,"y",Table1[[#This Row],[Asset Class]]="Local","")</f>
        <v>y</v>
      </c>
      <c r="R1853" s="99" t="str" cm="1">
        <f t="array" ref="R1853">_xlfn.IFS(Table1[[#This Row],[Asset Class]]&lt;&gt;"Local","y",R$11=$E1853,"y",Table1[[#This Row],[Asset Class]]="Local","")</f>
        <v/>
      </c>
      <c r="S1853" s="358" t="str" cm="1">
        <f t="array" ref="S1853">_xlfn.IFS(Table1[[#This Row],[Asset Class]]&lt;&gt;"Local","y",S$11=$E1853,"y",Table1[[#This Row],[Asset Class]]="Local","")</f>
        <v/>
      </c>
      <c r="U1853" s="109" t="str">
        <f>IF(Table1[[#This Row],[Asset Class]]&lt;&gt;"Local",0.25,IF(P1853="y",1,""))</f>
        <v/>
      </c>
      <c r="V1853" s="435">
        <f>IF(Table1[[#This Row],[Asset Class]]&lt;&gt;"Local",0.25,IF(Q1853="y",1,""))</f>
        <v>1</v>
      </c>
      <c r="W1853" s="435" t="str">
        <f>IF(Table1[[#This Row],[Asset Class]]&lt;&gt;"Local",0.25,IF(R1853="y",1,""))</f>
        <v/>
      </c>
      <c r="X1853" s="435" t="str">
        <f>IF(Table1[[#This Row],[Asset Class]]&lt;&gt;"Local",0.25,IF(S1853="y",1,""))</f>
        <v/>
      </c>
      <c r="Y1853" s="109">
        <f t="shared" si="169"/>
        <v>1</v>
      </c>
      <c r="AA1853" s="274" t="str">
        <f t="shared" si="170"/>
        <v/>
      </c>
      <c r="AB1853" s="275">
        <f t="shared" si="171"/>
        <v>35847</v>
      </c>
      <c r="AC1853" s="275" t="str">
        <f t="shared" si="172"/>
        <v/>
      </c>
      <c r="AD1853" s="275" t="str">
        <f t="shared" si="173"/>
        <v/>
      </c>
      <c r="AE1853" s="276">
        <f t="shared" si="174"/>
        <v>35847</v>
      </c>
    </row>
    <row r="1854" spans="2:31">
      <c r="B1854" s="227" t="s">
        <v>3202</v>
      </c>
      <c r="C1854" s="228" t="s">
        <v>3203</v>
      </c>
      <c r="D1854" s="228" t="s">
        <v>100</v>
      </c>
      <c r="E1854" s="228" t="s">
        <v>106</v>
      </c>
      <c r="F1854" s="258" t="s">
        <v>107</v>
      </c>
      <c r="G1854" s="374">
        <v>0.5</v>
      </c>
      <c r="H1854" s="377">
        <v>2625.0962566211679</v>
      </c>
      <c r="I1854" s="382">
        <v>407.064610062648</v>
      </c>
      <c r="J1854" s="349">
        <f>Table1[[#This Row],[Embellishment Area (m2)]]*Table1[[#This Row],[Construction Unit Rate ($/m)]]*Table1[[#This Row],[Embellishment Area Factor]]</f>
        <v>534291.89203920634</v>
      </c>
      <c r="K1854" s="263">
        <v>0</v>
      </c>
      <c r="L1854" s="354">
        <v>112.7890879358248</v>
      </c>
      <c r="M1854" s="101">
        <f>Table1[[#This Row],[Size of land (m2)]]*Table1[[#This Row],[Land Unit Rate ($/m2)]]</f>
        <v>0</v>
      </c>
      <c r="N1854" s="261">
        <v>2021</v>
      </c>
      <c r="O1854" s="219">
        <f>ROUND(IF(Table1[[#This Row],[Valuation Year]]=2016,(Table1[[#This Row],[Total Construction Cost ($)]]+Table1[[#This Row],[Land Value]])*('General Input Sheet'!$G$38/'General Input Sheet'!$G$43),Table1[[#This Row],[Total Construction Cost ($)]]+Table1[[#This Row],[Land Value]]),0)</f>
        <v>534292</v>
      </c>
      <c r="P1854" s="139" t="str" cm="1">
        <f t="array" ref="P1854">_xlfn.IFS(Table1[[#This Row],[Asset Class]]&lt;&gt;"Local","y",P$11=$E1854,"y",Table1[[#This Row],[Asset Class]]="Local","")</f>
        <v>y</v>
      </c>
      <c r="Q1854" s="99" t="str" cm="1">
        <f t="array" ref="Q1854">_xlfn.IFS(Table1[[#This Row],[Asset Class]]&lt;&gt;"Local","y",Q$11=$E1854,"y",Table1[[#This Row],[Asset Class]]="Local","")</f>
        <v>y</v>
      </c>
      <c r="R1854" s="99" t="str" cm="1">
        <f t="array" ref="R1854">_xlfn.IFS(Table1[[#This Row],[Asset Class]]&lt;&gt;"Local","y",R$11=$E1854,"y",Table1[[#This Row],[Asset Class]]="Local","")</f>
        <v>y</v>
      </c>
      <c r="S1854" s="358" t="str" cm="1">
        <f t="array" ref="S1854">_xlfn.IFS(Table1[[#This Row],[Asset Class]]&lt;&gt;"Local","y",S$11=$E1854,"y",Table1[[#This Row],[Asset Class]]="Local","")</f>
        <v>y</v>
      </c>
      <c r="U1854" s="109">
        <f>IF(Table1[[#This Row],[Asset Class]]&lt;&gt;"Local",0.25,IF(P1854="y",1,""))</f>
        <v>0.25</v>
      </c>
      <c r="V1854" s="435">
        <f>IF(Table1[[#This Row],[Asset Class]]&lt;&gt;"Local",0.25,IF(Q1854="y",1,""))</f>
        <v>0.25</v>
      </c>
      <c r="W1854" s="435">
        <f>IF(Table1[[#This Row],[Asset Class]]&lt;&gt;"Local",0.25,IF(R1854="y",1,""))</f>
        <v>0.25</v>
      </c>
      <c r="X1854" s="435">
        <f>IF(Table1[[#This Row],[Asset Class]]&lt;&gt;"Local",0.25,IF(S1854="y",1,""))</f>
        <v>0.25</v>
      </c>
      <c r="Y1854" s="109">
        <f t="shared" si="169"/>
        <v>1</v>
      </c>
      <c r="AA1854" s="274">
        <f t="shared" si="170"/>
        <v>133573</v>
      </c>
      <c r="AB1854" s="275">
        <f t="shared" si="171"/>
        <v>133573</v>
      </c>
      <c r="AC1854" s="275">
        <f t="shared" si="172"/>
        <v>133573</v>
      </c>
      <c r="AD1854" s="275">
        <f t="shared" si="173"/>
        <v>133573</v>
      </c>
      <c r="AE1854" s="276">
        <f t="shared" si="174"/>
        <v>534292</v>
      </c>
    </row>
    <row r="1855" spans="2:31">
      <c r="B1855" s="227" t="s">
        <v>3204</v>
      </c>
      <c r="C1855" s="228" t="s">
        <v>3205</v>
      </c>
      <c r="D1855" s="228" t="s">
        <v>100</v>
      </c>
      <c r="E1855" s="228" t="s">
        <v>106</v>
      </c>
      <c r="F1855" s="258" t="s">
        <v>102</v>
      </c>
      <c r="G1855" s="374">
        <v>0.5</v>
      </c>
      <c r="H1855" s="377">
        <v>4850.4064954206679</v>
      </c>
      <c r="I1855" s="382">
        <v>407.064610062648</v>
      </c>
      <c r="J1855" s="349">
        <f>Table1[[#This Row],[Embellishment Area (m2)]]*Table1[[#This Row],[Construction Unit Rate ($/m)]]*Table1[[#This Row],[Embellishment Area Factor]]</f>
        <v>987214.41435187461</v>
      </c>
      <c r="K1855" s="263">
        <v>0</v>
      </c>
      <c r="L1855" s="354">
        <v>112.7890879358248</v>
      </c>
      <c r="M1855" s="101">
        <f>Table1[[#This Row],[Size of land (m2)]]*Table1[[#This Row],[Land Unit Rate ($/m2)]]</f>
        <v>0</v>
      </c>
      <c r="N1855" s="261">
        <v>2021</v>
      </c>
      <c r="O1855" s="219">
        <f>ROUND(IF(Table1[[#This Row],[Valuation Year]]=2016,(Table1[[#This Row],[Total Construction Cost ($)]]+Table1[[#This Row],[Land Value]])*('General Input Sheet'!$G$38/'General Input Sheet'!$G$43),Table1[[#This Row],[Total Construction Cost ($)]]+Table1[[#This Row],[Land Value]]),0)</f>
        <v>987214</v>
      </c>
      <c r="P1855" s="139" t="str" cm="1">
        <f t="array" ref="P1855">_xlfn.IFS(Table1[[#This Row],[Asset Class]]&lt;&gt;"Local","y",P$11=$E1855,"y",Table1[[#This Row],[Asset Class]]="Local","")</f>
        <v>y</v>
      </c>
      <c r="Q1855" s="99" t="str" cm="1">
        <f t="array" ref="Q1855">_xlfn.IFS(Table1[[#This Row],[Asset Class]]&lt;&gt;"Local","y",Q$11=$E1855,"y",Table1[[#This Row],[Asset Class]]="Local","")</f>
        <v>y</v>
      </c>
      <c r="R1855" s="99" t="str" cm="1">
        <f t="array" ref="R1855">_xlfn.IFS(Table1[[#This Row],[Asset Class]]&lt;&gt;"Local","y",R$11=$E1855,"y",Table1[[#This Row],[Asset Class]]="Local","")</f>
        <v>y</v>
      </c>
      <c r="S1855" s="358" t="str" cm="1">
        <f t="array" ref="S1855">_xlfn.IFS(Table1[[#This Row],[Asset Class]]&lt;&gt;"Local","y",S$11=$E1855,"y",Table1[[#This Row],[Asset Class]]="Local","")</f>
        <v>y</v>
      </c>
      <c r="U1855" s="109">
        <f>IF(Table1[[#This Row],[Asset Class]]&lt;&gt;"Local",0.25,IF(P1855="y",1,""))</f>
        <v>0.25</v>
      </c>
      <c r="V1855" s="435">
        <f>IF(Table1[[#This Row],[Asset Class]]&lt;&gt;"Local",0.25,IF(Q1855="y",1,""))</f>
        <v>0.25</v>
      </c>
      <c r="W1855" s="435">
        <f>IF(Table1[[#This Row],[Asset Class]]&lt;&gt;"Local",0.25,IF(R1855="y",1,""))</f>
        <v>0.25</v>
      </c>
      <c r="X1855" s="435">
        <f>IF(Table1[[#This Row],[Asset Class]]&lt;&gt;"Local",0.25,IF(S1855="y",1,""))</f>
        <v>0.25</v>
      </c>
      <c r="Y1855" s="109">
        <f t="shared" si="169"/>
        <v>1</v>
      </c>
      <c r="AA1855" s="274">
        <f t="shared" si="170"/>
        <v>246803.5</v>
      </c>
      <c r="AB1855" s="275">
        <f t="shared" si="171"/>
        <v>246803.5</v>
      </c>
      <c r="AC1855" s="275">
        <f t="shared" si="172"/>
        <v>246803.5</v>
      </c>
      <c r="AD1855" s="275">
        <f t="shared" si="173"/>
        <v>246803.5</v>
      </c>
      <c r="AE1855" s="276">
        <f t="shared" si="174"/>
        <v>987214</v>
      </c>
    </row>
    <row r="1856" spans="2:31">
      <c r="B1856" s="227" t="s">
        <v>3204</v>
      </c>
      <c r="C1856" s="228" t="s">
        <v>3206</v>
      </c>
      <c r="D1856" s="228" t="s">
        <v>100</v>
      </c>
      <c r="E1856" s="228" t="s">
        <v>106</v>
      </c>
      <c r="F1856" s="258" t="s">
        <v>107</v>
      </c>
      <c r="G1856" s="374">
        <v>0.5</v>
      </c>
      <c r="H1856" s="377">
        <v>3491.81436468741</v>
      </c>
      <c r="I1856" s="382">
        <v>407.064610062648</v>
      </c>
      <c r="J1856" s="349">
        <f>Table1[[#This Row],[Embellishment Area (m2)]]*Table1[[#This Row],[Construction Unit Rate ($/m)]]*Table1[[#This Row],[Embellishment Area Factor]]</f>
        <v>710697.02638631675</v>
      </c>
      <c r="K1856" s="263">
        <v>0</v>
      </c>
      <c r="L1856" s="354">
        <v>112.7890879358248</v>
      </c>
      <c r="M1856" s="101">
        <f>Table1[[#This Row],[Size of land (m2)]]*Table1[[#This Row],[Land Unit Rate ($/m2)]]</f>
        <v>0</v>
      </c>
      <c r="N1856" s="261">
        <v>2021</v>
      </c>
      <c r="O1856" s="219">
        <f>ROUND(IF(Table1[[#This Row],[Valuation Year]]=2016,(Table1[[#This Row],[Total Construction Cost ($)]]+Table1[[#This Row],[Land Value]])*('General Input Sheet'!$G$38/'General Input Sheet'!$G$43),Table1[[#This Row],[Total Construction Cost ($)]]+Table1[[#This Row],[Land Value]]),0)</f>
        <v>710697</v>
      </c>
      <c r="P1856" s="139" t="str" cm="1">
        <f t="array" ref="P1856">_xlfn.IFS(Table1[[#This Row],[Asset Class]]&lt;&gt;"Local","y",P$11=$E1856,"y",Table1[[#This Row],[Asset Class]]="Local","")</f>
        <v>y</v>
      </c>
      <c r="Q1856" s="99" t="str" cm="1">
        <f t="array" ref="Q1856">_xlfn.IFS(Table1[[#This Row],[Asset Class]]&lt;&gt;"Local","y",Q$11=$E1856,"y",Table1[[#This Row],[Asset Class]]="Local","")</f>
        <v>y</v>
      </c>
      <c r="R1856" s="99" t="str" cm="1">
        <f t="array" ref="R1856">_xlfn.IFS(Table1[[#This Row],[Asset Class]]&lt;&gt;"Local","y",R$11=$E1856,"y",Table1[[#This Row],[Asset Class]]="Local","")</f>
        <v>y</v>
      </c>
      <c r="S1856" s="358" t="str" cm="1">
        <f t="array" ref="S1856">_xlfn.IFS(Table1[[#This Row],[Asset Class]]&lt;&gt;"Local","y",S$11=$E1856,"y",Table1[[#This Row],[Asset Class]]="Local","")</f>
        <v>y</v>
      </c>
      <c r="U1856" s="109">
        <f>IF(Table1[[#This Row],[Asset Class]]&lt;&gt;"Local",0.25,IF(P1856="y",1,""))</f>
        <v>0.25</v>
      </c>
      <c r="V1856" s="435">
        <f>IF(Table1[[#This Row],[Asset Class]]&lt;&gt;"Local",0.25,IF(Q1856="y",1,""))</f>
        <v>0.25</v>
      </c>
      <c r="W1856" s="435">
        <f>IF(Table1[[#This Row],[Asset Class]]&lt;&gt;"Local",0.25,IF(R1856="y",1,""))</f>
        <v>0.25</v>
      </c>
      <c r="X1856" s="435">
        <f>IF(Table1[[#This Row],[Asset Class]]&lt;&gt;"Local",0.25,IF(S1856="y",1,""))</f>
        <v>0.25</v>
      </c>
      <c r="Y1856" s="109">
        <f t="shared" si="169"/>
        <v>1</v>
      </c>
      <c r="AA1856" s="274">
        <f t="shared" si="170"/>
        <v>177674.25</v>
      </c>
      <c r="AB1856" s="275">
        <f t="shared" si="171"/>
        <v>177674.25</v>
      </c>
      <c r="AC1856" s="275">
        <f t="shared" si="172"/>
        <v>177674.25</v>
      </c>
      <c r="AD1856" s="275">
        <f t="shared" si="173"/>
        <v>177674.25</v>
      </c>
      <c r="AE1856" s="276">
        <f t="shared" si="174"/>
        <v>710697</v>
      </c>
    </row>
    <row r="1857" spans="2:31">
      <c r="B1857" s="227" t="s">
        <v>3207</v>
      </c>
      <c r="C1857" s="228" t="s">
        <v>3208</v>
      </c>
      <c r="D1857" s="228" t="s">
        <v>100</v>
      </c>
      <c r="E1857" s="228" t="s">
        <v>101</v>
      </c>
      <c r="F1857" s="258" t="s">
        <v>107</v>
      </c>
      <c r="G1857" s="374">
        <v>0.5</v>
      </c>
      <c r="H1857" s="377">
        <v>1425.278848224214</v>
      </c>
      <c r="I1857" s="382">
        <v>359.58638055692694</v>
      </c>
      <c r="J1857" s="349">
        <f>Table1[[#This Row],[Embellishment Area (m2)]]*Table1[[#This Row],[Construction Unit Rate ($/m)]]*Table1[[#This Row],[Embellishment Area Factor]]</f>
        <v>256255.43115864537</v>
      </c>
      <c r="K1857" s="263">
        <v>0</v>
      </c>
      <c r="L1857" s="354">
        <v>107.04131349308125</v>
      </c>
      <c r="M1857" s="101">
        <f>Table1[[#This Row],[Size of land (m2)]]*Table1[[#This Row],[Land Unit Rate ($/m2)]]</f>
        <v>0</v>
      </c>
      <c r="N1857" s="261">
        <v>2021</v>
      </c>
      <c r="O1857" s="219">
        <f>ROUND(IF(Table1[[#This Row],[Valuation Year]]=2016,(Table1[[#This Row],[Total Construction Cost ($)]]+Table1[[#This Row],[Land Value]])*('General Input Sheet'!$G$38/'General Input Sheet'!$G$43),Table1[[#This Row],[Total Construction Cost ($)]]+Table1[[#This Row],[Land Value]]),0)</f>
        <v>256255</v>
      </c>
      <c r="P1857" s="139" t="str" cm="1">
        <f t="array" ref="P1857">_xlfn.IFS(Table1[[#This Row],[Asset Class]]&lt;&gt;"Local","y",P$11=$E1857,"y",Table1[[#This Row],[Asset Class]]="Local","")</f>
        <v>y</v>
      </c>
      <c r="Q1857" s="99" t="str" cm="1">
        <f t="array" ref="Q1857">_xlfn.IFS(Table1[[#This Row],[Asset Class]]&lt;&gt;"Local","y",Q$11=$E1857,"y",Table1[[#This Row],[Asset Class]]="Local","")</f>
        <v>y</v>
      </c>
      <c r="R1857" s="99" t="str" cm="1">
        <f t="array" ref="R1857">_xlfn.IFS(Table1[[#This Row],[Asset Class]]&lt;&gt;"Local","y",R$11=$E1857,"y",Table1[[#This Row],[Asset Class]]="Local","")</f>
        <v>y</v>
      </c>
      <c r="S1857" s="358" t="str" cm="1">
        <f t="array" ref="S1857">_xlfn.IFS(Table1[[#This Row],[Asset Class]]&lt;&gt;"Local","y",S$11=$E1857,"y",Table1[[#This Row],[Asset Class]]="Local","")</f>
        <v>y</v>
      </c>
      <c r="U1857" s="109">
        <f>IF(Table1[[#This Row],[Asset Class]]&lt;&gt;"Local",0.25,IF(P1857="y",1,""))</f>
        <v>0.25</v>
      </c>
      <c r="V1857" s="435">
        <f>IF(Table1[[#This Row],[Asset Class]]&lt;&gt;"Local",0.25,IF(Q1857="y",1,""))</f>
        <v>0.25</v>
      </c>
      <c r="W1857" s="435">
        <f>IF(Table1[[#This Row],[Asset Class]]&lt;&gt;"Local",0.25,IF(R1857="y",1,""))</f>
        <v>0.25</v>
      </c>
      <c r="X1857" s="435">
        <f>IF(Table1[[#This Row],[Asset Class]]&lt;&gt;"Local",0.25,IF(S1857="y",1,""))</f>
        <v>0.25</v>
      </c>
      <c r="Y1857" s="109">
        <f t="shared" si="169"/>
        <v>1</v>
      </c>
      <c r="AA1857" s="274">
        <f t="shared" si="170"/>
        <v>64063.75</v>
      </c>
      <c r="AB1857" s="275">
        <f t="shared" si="171"/>
        <v>64063.75</v>
      </c>
      <c r="AC1857" s="275">
        <f t="shared" si="172"/>
        <v>64063.75</v>
      </c>
      <c r="AD1857" s="275">
        <f t="shared" si="173"/>
        <v>64063.75</v>
      </c>
      <c r="AE1857" s="276">
        <f t="shared" si="174"/>
        <v>256255</v>
      </c>
    </row>
    <row r="1858" spans="2:31">
      <c r="B1858" s="227" t="s">
        <v>3209</v>
      </c>
      <c r="C1858" s="228" t="s">
        <v>3210</v>
      </c>
      <c r="D1858" s="228" t="s">
        <v>105</v>
      </c>
      <c r="E1858" s="228" t="s">
        <v>113</v>
      </c>
      <c r="F1858" s="258" t="s">
        <v>107</v>
      </c>
      <c r="G1858" s="374">
        <v>0.5</v>
      </c>
      <c r="H1858" s="377">
        <v>40206.341919110862</v>
      </c>
      <c r="I1858" s="382">
        <v>566.28724924743767</v>
      </c>
      <c r="J1858" s="349">
        <f>Table1[[#This Row],[Embellishment Area (m2)]]*Table1[[#This Row],[Construction Unit Rate ($/m)]]*Table1[[#This Row],[Embellishment Area Factor]]</f>
        <v>11384169.383837618</v>
      </c>
      <c r="K1858" s="263">
        <v>80412.683838221725</v>
      </c>
      <c r="L1858" s="354">
        <v>75.676903388107434</v>
      </c>
      <c r="M1858" s="101">
        <f>Table1[[#This Row],[Size of land (m2)]]*Table1[[#This Row],[Land Unit Rate ($/m2)]]</f>
        <v>6085382.9060035339</v>
      </c>
      <c r="N1858" s="261">
        <v>2021</v>
      </c>
      <c r="O1858" s="219">
        <f>ROUND(IF(Table1[[#This Row],[Valuation Year]]=2016,(Table1[[#This Row],[Total Construction Cost ($)]]+Table1[[#This Row],[Land Value]])*('General Input Sheet'!$G$38/'General Input Sheet'!$G$43),Table1[[#This Row],[Total Construction Cost ($)]]+Table1[[#This Row],[Land Value]]),0)</f>
        <v>17469552</v>
      </c>
      <c r="P1858" s="139" t="str" cm="1">
        <f t="array" ref="P1858">_xlfn.IFS(Table1[[#This Row],[Asset Class]]&lt;&gt;"Local","y",P$11=$E1858,"y",Table1[[#This Row],[Asset Class]]="Local","")</f>
        <v>y</v>
      </c>
      <c r="Q1858" s="99" t="str" cm="1">
        <f t="array" ref="Q1858">_xlfn.IFS(Table1[[#This Row],[Asset Class]]&lt;&gt;"Local","y",Q$11=$E1858,"y",Table1[[#This Row],[Asset Class]]="Local","")</f>
        <v>y</v>
      </c>
      <c r="R1858" s="99" t="str" cm="1">
        <f t="array" ref="R1858">_xlfn.IFS(Table1[[#This Row],[Asset Class]]&lt;&gt;"Local","y",R$11=$E1858,"y",Table1[[#This Row],[Asset Class]]="Local","")</f>
        <v>y</v>
      </c>
      <c r="S1858" s="358" t="str" cm="1">
        <f t="array" ref="S1858">_xlfn.IFS(Table1[[#This Row],[Asset Class]]&lt;&gt;"Local","y",S$11=$E1858,"y",Table1[[#This Row],[Asset Class]]="Local","")</f>
        <v>y</v>
      </c>
      <c r="U1858" s="109">
        <f>IF(Table1[[#This Row],[Asset Class]]&lt;&gt;"Local",0.25,IF(P1858="y",1,""))</f>
        <v>0.25</v>
      </c>
      <c r="V1858" s="435">
        <f>IF(Table1[[#This Row],[Asset Class]]&lt;&gt;"Local",0.25,IF(Q1858="y",1,""))</f>
        <v>0.25</v>
      </c>
      <c r="W1858" s="435">
        <f>IF(Table1[[#This Row],[Asset Class]]&lt;&gt;"Local",0.25,IF(R1858="y",1,""))</f>
        <v>0.25</v>
      </c>
      <c r="X1858" s="435">
        <f>IF(Table1[[#This Row],[Asset Class]]&lt;&gt;"Local",0.25,IF(S1858="y",1,""))</f>
        <v>0.25</v>
      </c>
      <c r="Y1858" s="109">
        <f t="shared" si="169"/>
        <v>1</v>
      </c>
      <c r="AA1858" s="274">
        <f t="shared" si="170"/>
        <v>4367388</v>
      </c>
      <c r="AB1858" s="275">
        <f t="shared" si="171"/>
        <v>4367388</v>
      </c>
      <c r="AC1858" s="275">
        <f t="shared" si="172"/>
        <v>4367388</v>
      </c>
      <c r="AD1858" s="275">
        <f t="shared" si="173"/>
        <v>4367388</v>
      </c>
      <c r="AE1858" s="276">
        <f t="shared" si="174"/>
        <v>17469552</v>
      </c>
    </row>
    <row r="1859" spans="2:31">
      <c r="B1859" s="227" t="s">
        <v>3211</v>
      </c>
      <c r="C1859" s="228" t="s">
        <v>3212</v>
      </c>
      <c r="D1859" s="228" t="s">
        <v>110</v>
      </c>
      <c r="E1859" s="228" t="s">
        <v>113</v>
      </c>
      <c r="F1859" s="258" t="s">
        <v>102</v>
      </c>
      <c r="G1859" s="374">
        <v>0.5</v>
      </c>
      <c r="H1859" s="377">
        <v>2042.0400653059876</v>
      </c>
      <c r="I1859" s="382">
        <v>77.371645491830151</v>
      </c>
      <c r="J1859" s="349">
        <f>Table1[[#This Row],[Embellishment Area (m2)]]*Table1[[#This Row],[Construction Unit Rate ($/m)]]*Table1[[#This Row],[Embellishment Area Factor]]</f>
        <v>78998.000006484275</v>
      </c>
      <c r="K1859" s="263">
        <v>4084.0801306119752</v>
      </c>
      <c r="L1859" s="354">
        <v>51.919695325664051</v>
      </c>
      <c r="M1859" s="101">
        <f>Table1[[#This Row],[Size of land (m2)]]*Table1[[#This Row],[Land Unit Rate ($/m2)]]</f>
        <v>212044.19606697198</v>
      </c>
      <c r="N1859" s="261">
        <v>2021</v>
      </c>
      <c r="O1859" s="219">
        <f>ROUND(IF(Table1[[#This Row],[Valuation Year]]=2016,(Table1[[#This Row],[Total Construction Cost ($)]]+Table1[[#This Row],[Land Value]])*('General Input Sheet'!$G$38/'General Input Sheet'!$G$43),Table1[[#This Row],[Total Construction Cost ($)]]+Table1[[#This Row],[Land Value]]),0)</f>
        <v>291042</v>
      </c>
      <c r="P1859" s="139" t="str" cm="1">
        <f t="array" ref="P1859">_xlfn.IFS(Table1[[#This Row],[Asset Class]]&lt;&gt;"Local","y",P$11=$E1859,"y",Table1[[#This Row],[Asset Class]]="Local","")</f>
        <v/>
      </c>
      <c r="Q1859" s="99" t="str" cm="1">
        <f t="array" ref="Q1859">_xlfn.IFS(Table1[[#This Row],[Asset Class]]&lt;&gt;"Local","y",Q$11=$E1859,"y",Table1[[#This Row],[Asset Class]]="Local","")</f>
        <v/>
      </c>
      <c r="R1859" s="99" t="str" cm="1">
        <f t="array" ref="R1859">_xlfn.IFS(Table1[[#This Row],[Asset Class]]&lt;&gt;"Local","y",R$11=$E1859,"y",Table1[[#This Row],[Asset Class]]="Local","")</f>
        <v/>
      </c>
      <c r="S1859" s="358" t="str" cm="1">
        <f t="array" ref="S1859">_xlfn.IFS(Table1[[#This Row],[Asset Class]]&lt;&gt;"Local","y",S$11=$E1859,"y",Table1[[#This Row],[Asset Class]]="Local","")</f>
        <v>y</v>
      </c>
      <c r="U1859" s="109" t="str">
        <f>IF(Table1[[#This Row],[Asset Class]]&lt;&gt;"Local",0.25,IF(P1859="y",1,""))</f>
        <v/>
      </c>
      <c r="V1859" s="435" t="str">
        <f>IF(Table1[[#This Row],[Asset Class]]&lt;&gt;"Local",0.25,IF(Q1859="y",1,""))</f>
        <v/>
      </c>
      <c r="W1859" s="435" t="str">
        <f>IF(Table1[[#This Row],[Asset Class]]&lt;&gt;"Local",0.25,IF(R1859="y",1,""))</f>
        <v/>
      </c>
      <c r="X1859" s="435">
        <f>IF(Table1[[#This Row],[Asset Class]]&lt;&gt;"Local",0.25,IF(S1859="y",1,""))</f>
        <v>1</v>
      </c>
      <c r="Y1859" s="109">
        <f t="shared" si="169"/>
        <v>1</v>
      </c>
      <c r="AA1859" s="274" t="str">
        <f t="shared" si="170"/>
        <v/>
      </c>
      <c r="AB1859" s="275" t="str">
        <f t="shared" si="171"/>
        <v/>
      </c>
      <c r="AC1859" s="275" t="str">
        <f t="shared" si="172"/>
        <v/>
      </c>
      <c r="AD1859" s="275">
        <f t="shared" si="173"/>
        <v>291042</v>
      </c>
      <c r="AE1859" s="276">
        <f t="shared" si="174"/>
        <v>291042</v>
      </c>
    </row>
    <row r="1860" spans="2:31">
      <c r="B1860" s="227" t="s">
        <v>3213</v>
      </c>
      <c r="C1860" s="228" t="s">
        <v>3214</v>
      </c>
      <c r="D1860" s="228" t="s">
        <v>110</v>
      </c>
      <c r="E1860" s="228" t="s">
        <v>113</v>
      </c>
      <c r="F1860" s="258" t="s">
        <v>107</v>
      </c>
      <c r="G1860" s="374">
        <v>0.5</v>
      </c>
      <c r="H1860" s="377">
        <v>14771.81364731177</v>
      </c>
      <c r="I1860" s="382">
        <v>77.371645491830151</v>
      </c>
      <c r="J1860" s="349">
        <f>Table1[[#This Row],[Embellishment Area (m2)]]*Table1[[#This Row],[Construction Unit Rate ($/m)]]*Table1[[#This Row],[Embellishment Area Factor]]</f>
        <v>571459.76439559238</v>
      </c>
      <c r="K1860" s="263">
        <v>0</v>
      </c>
      <c r="L1860" s="354">
        <v>51.919695325664051</v>
      </c>
      <c r="M1860" s="101">
        <f>Table1[[#This Row],[Size of land (m2)]]*Table1[[#This Row],[Land Unit Rate ($/m2)]]</f>
        <v>0</v>
      </c>
      <c r="N1860" s="261">
        <v>2021</v>
      </c>
      <c r="O1860" s="219">
        <f>ROUND(IF(Table1[[#This Row],[Valuation Year]]=2016,(Table1[[#This Row],[Total Construction Cost ($)]]+Table1[[#This Row],[Land Value]])*('General Input Sheet'!$G$38/'General Input Sheet'!$G$43),Table1[[#This Row],[Total Construction Cost ($)]]+Table1[[#This Row],[Land Value]]),0)</f>
        <v>571460</v>
      </c>
      <c r="P1860" s="139" t="str" cm="1">
        <f t="array" ref="P1860">_xlfn.IFS(Table1[[#This Row],[Asset Class]]&lt;&gt;"Local","y",P$11=$E1860,"y",Table1[[#This Row],[Asset Class]]="Local","")</f>
        <v/>
      </c>
      <c r="Q1860" s="99" t="str" cm="1">
        <f t="array" ref="Q1860">_xlfn.IFS(Table1[[#This Row],[Asset Class]]&lt;&gt;"Local","y",Q$11=$E1860,"y",Table1[[#This Row],[Asset Class]]="Local","")</f>
        <v/>
      </c>
      <c r="R1860" s="99" t="str" cm="1">
        <f t="array" ref="R1860">_xlfn.IFS(Table1[[#This Row],[Asset Class]]&lt;&gt;"Local","y",R$11=$E1860,"y",Table1[[#This Row],[Asset Class]]="Local","")</f>
        <v/>
      </c>
      <c r="S1860" s="358" t="str" cm="1">
        <f t="array" ref="S1860">_xlfn.IFS(Table1[[#This Row],[Asset Class]]&lt;&gt;"Local","y",S$11=$E1860,"y",Table1[[#This Row],[Asset Class]]="Local","")</f>
        <v>y</v>
      </c>
      <c r="U1860" s="109" t="str">
        <f>IF(Table1[[#This Row],[Asset Class]]&lt;&gt;"Local",0.25,IF(P1860="y",1,""))</f>
        <v/>
      </c>
      <c r="V1860" s="435" t="str">
        <f>IF(Table1[[#This Row],[Asset Class]]&lt;&gt;"Local",0.25,IF(Q1860="y",1,""))</f>
        <v/>
      </c>
      <c r="W1860" s="435" t="str">
        <f>IF(Table1[[#This Row],[Asset Class]]&lt;&gt;"Local",0.25,IF(R1860="y",1,""))</f>
        <v/>
      </c>
      <c r="X1860" s="435">
        <f>IF(Table1[[#This Row],[Asset Class]]&lt;&gt;"Local",0.25,IF(S1860="y",1,""))</f>
        <v>1</v>
      </c>
      <c r="Y1860" s="109">
        <f t="shared" si="169"/>
        <v>1</v>
      </c>
      <c r="AA1860" s="274" t="str">
        <f t="shared" si="170"/>
        <v/>
      </c>
      <c r="AB1860" s="275" t="str">
        <f t="shared" si="171"/>
        <v/>
      </c>
      <c r="AC1860" s="275" t="str">
        <f t="shared" si="172"/>
        <v/>
      </c>
      <c r="AD1860" s="275">
        <f t="shared" si="173"/>
        <v>571460</v>
      </c>
      <c r="AE1860" s="276">
        <f t="shared" si="174"/>
        <v>571460</v>
      </c>
    </row>
    <row r="1861" spans="2:31">
      <c r="B1861" s="227" t="s">
        <v>3215</v>
      </c>
      <c r="C1861" s="228" t="s">
        <v>3216</v>
      </c>
      <c r="D1861" s="228" t="s">
        <v>110</v>
      </c>
      <c r="E1861" s="228" t="s">
        <v>106</v>
      </c>
      <c r="F1861" s="258" t="s">
        <v>102</v>
      </c>
      <c r="G1861" s="374">
        <v>0.5</v>
      </c>
      <c r="H1861" s="377">
        <v>2950.5421064689403</v>
      </c>
      <c r="I1861" s="382">
        <v>111.62041035606889</v>
      </c>
      <c r="J1861" s="349">
        <f>Table1[[#This Row],[Embellishment Area (m2)]]*Table1[[#This Row],[Construction Unit Rate ($/m)]]*Table1[[#This Row],[Embellishment Area Factor]]</f>
        <v>164670.36034846152</v>
      </c>
      <c r="K1861" s="263">
        <v>0</v>
      </c>
      <c r="L1861" s="354">
        <v>66.125722619436161</v>
      </c>
      <c r="M1861" s="101">
        <f>Table1[[#This Row],[Size of land (m2)]]*Table1[[#This Row],[Land Unit Rate ($/m2)]]</f>
        <v>0</v>
      </c>
      <c r="N1861" s="261">
        <v>2021</v>
      </c>
      <c r="O1861" s="219">
        <f>ROUND(IF(Table1[[#This Row],[Valuation Year]]=2016,(Table1[[#This Row],[Total Construction Cost ($)]]+Table1[[#This Row],[Land Value]])*('General Input Sheet'!$G$38/'General Input Sheet'!$G$43),Table1[[#This Row],[Total Construction Cost ($)]]+Table1[[#This Row],[Land Value]]),0)</f>
        <v>164670</v>
      </c>
      <c r="P1861" s="139" t="str" cm="1">
        <f t="array" ref="P1861">_xlfn.IFS(Table1[[#This Row],[Asset Class]]&lt;&gt;"Local","y",P$11=$E1861,"y",Table1[[#This Row],[Asset Class]]="Local","")</f>
        <v>y</v>
      </c>
      <c r="Q1861" s="99" t="str" cm="1">
        <f t="array" ref="Q1861">_xlfn.IFS(Table1[[#This Row],[Asset Class]]&lt;&gt;"Local","y",Q$11=$E1861,"y",Table1[[#This Row],[Asset Class]]="Local","")</f>
        <v/>
      </c>
      <c r="R1861" s="99" t="str" cm="1">
        <f t="array" ref="R1861">_xlfn.IFS(Table1[[#This Row],[Asset Class]]&lt;&gt;"Local","y",R$11=$E1861,"y",Table1[[#This Row],[Asset Class]]="Local","")</f>
        <v/>
      </c>
      <c r="S1861" s="358" t="str" cm="1">
        <f t="array" ref="S1861">_xlfn.IFS(Table1[[#This Row],[Asset Class]]&lt;&gt;"Local","y",S$11=$E1861,"y",Table1[[#This Row],[Asset Class]]="Local","")</f>
        <v/>
      </c>
      <c r="U1861" s="109">
        <f>IF(Table1[[#This Row],[Asset Class]]&lt;&gt;"Local",0.25,IF(P1861="y",1,""))</f>
        <v>1</v>
      </c>
      <c r="V1861" s="435" t="str">
        <f>IF(Table1[[#This Row],[Asset Class]]&lt;&gt;"Local",0.25,IF(Q1861="y",1,""))</f>
        <v/>
      </c>
      <c r="W1861" s="435" t="str">
        <f>IF(Table1[[#This Row],[Asset Class]]&lt;&gt;"Local",0.25,IF(R1861="y",1,""))</f>
        <v/>
      </c>
      <c r="X1861" s="435" t="str">
        <f>IF(Table1[[#This Row],[Asset Class]]&lt;&gt;"Local",0.25,IF(S1861="y",1,""))</f>
        <v/>
      </c>
      <c r="Y1861" s="109">
        <f t="shared" si="169"/>
        <v>1</v>
      </c>
      <c r="AA1861" s="274">
        <f t="shared" si="170"/>
        <v>164670</v>
      </c>
      <c r="AB1861" s="275" t="str">
        <f t="shared" si="171"/>
        <v/>
      </c>
      <c r="AC1861" s="275" t="str">
        <f t="shared" si="172"/>
        <v/>
      </c>
      <c r="AD1861" s="275" t="str">
        <f t="shared" si="173"/>
        <v/>
      </c>
      <c r="AE1861" s="276">
        <f t="shared" si="174"/>
        <v>164670</v>
      </c>
    </row>
    <row r="1862" spans="2:31">
      <c r="B1862" s="227" t="s">
        <v>3217</v>
      </c>
      <c r="C1862" s="228" t="s">
        <v>3218</v>
      </c>
      <c r="D1862" s="228" t="s">
        <v>110</v>
      </c>
      <c r="E1862" s="228" t="s">
        <v>101</v>
      </c>
      <c r="F1862" s="258" t="s">
        <v>107</v>
      </c>
      <c r="G1862" s="374">
        <v>0.5</v>
      </c>
      <c r="H1862" s="377">
        <v>1222.68200708635</v>
      </c>
      <c r="I1862" s="382">
        <v>143.96305955739601</v>
      </c>
      <c r="J1862" s="349">
        <f>Table1[[#This Row],[Embellishment Area (m2)]]*Table1[[#This Row],[Construction Unit Rate ($/m)]]*Table1[[#This Row],[Embellishment Area Factor]]</f>
        <v>88010.521302964349</v>
      </c>
      <c r="K1862" s="263">
        <v>0</v>
      </c>
      <c r="L1862" s="354">
        <v>39.027494808321961</v>
      </c>
      <c r="M1862" s="101">
        <f>Table1[[#This Row],[Size of land (m2)]]*Table1[[#This Row],[Land Unit Rate ($/m2)]]</f>
        <v>0</v>
      </c>
      <c r="N1862" s="261">
        <v>2021</v>
      </c>
      <c r="O1862" s="219">
        <f>ROUND(IF(Table1[[#This Row],[Valuation Year]]=2016,(Table1[[#This Row],[Total Construction Cost ($)]]+Table1[[#This Row],[Land Value]])*('General Input Sheet'!$G$38/'General Input Sheet'!$G$43),Table1[[#This Row],[Total Construction Cost ($)]]+Table1[[#This Row],[Land Value]]),0)</f>
        <v>88011</v>
      </c>
      <c r="P1862" s="139" t="str" cm="1">
        <f t="array" ref="P1862">_xlfn.IFS(Table1[[#This Row],[Asset Class]]&lt;&gt;"Local","y",P$11=$E1862,"y",Table1[[#This Row],[Asset Class]]="Local","")</f>
        <v/>
      </c>
      <c r="Q1862" s="99" t="str" cm="1">
        <f t="array" ref="Q1862">_xlfn.IFS(Table1[[#This Row],[Asset Class]]&lt;&gt;"Local","y",Q$11=$E1862,"y",Table1[[#This Row],[Asset Class]]="Local","")</f>
        <v/>
      </c>
      <c r="R1862" s="99" t="str" cm="1">
        <f t="array" ref="R1862">_xlfn.IFS(Table1[[#This Row],[Asset Class]]&lt;&gt;"Local","y",R$11=$E1862,"y",Table1[[#This Row],[Asset Class]]="Local","")</f>
        <v>y</v>
      </c>
      <c r="S1862" s="358" t="str" cm="1">
        <f t="array" ref="S1862">_xlfn.IFS(Table1[[#This Row],[Asset Class]]&lt;&gt;"Local","y",S$11=$E1862,"y",Table1[[#This Row],[Asset Class]]="Local","")</f>
        <v/>
      </c>
      <c r="U1862" s="109" t="str">
        <f>IF(Table1[[#This Row],[Asset Class]]&lt;&gt;"Local",0.25,IF(P1862="y",1,""))</f>
        <v/>
      </c>
      <c r="V1862" s="435" t="str">
        <f>IF(Table1[[#This Row],[Asset Class]]&lt;&gt;"Local",0.25,IF(Q1862="y",1,""))</f>
        <v/>
      </c>
      <c r="W1862" s="435">
        <f>IF(Table1[[#This Row],[Asset Class]]&lt;&gt;"Local",0.25,IF(R1862="y",1,""))</f>
        <v>1</v>
      </c>
      <c r="X1862" s="435" t="str">
        <f>IF(Table1[[#This Row],[Asset Class]]&lt;&gt;"Local",0.25,IF(S1862="y",1,""))</f>
        <v/>
      </c>
      <c r="Y1862" s="109">
        <f t="shared" si="169"/>
        <v>1</v>
      </c>
      <c r="AA1862" s="274" t="str">
        <f t="shared" si="170"/>
        <v/>
      </c>
      <c r="AB1862" s="275" t="str">
        <f t="shared" si="171"/>
        <v/>
      </c>
      <c r="AC1862" s="275">
        <f t="shared" si="172"/>
        <v>88011</v>
      </c>
      <c r="AD1862" s="275" t="str">
        <f t="shared" si="173"/>
        <v/>
      </c>
      <c r="AE1862" s="276">
        <f t="shared" si="174"/>
        <v>88011</v>
      </c>
    </row>
    <row r="1863" spans="2:31">
      <c r="B1863" s="227" t="s">
        <v>3217</v>
      </c>
      <c r="C1863" s="228" t="s">
        <v>3219</v>
      </c>
      <c r="D1863" s="228" t="s">
        <v>110</v>
      </c>
      <c r="E1863" s="228" t="s">
        <v>101</v>
      </c>
      <c r="F1863" s="258" t="s">
        <v>107</v>
      </c>
      <c r="G1863" s="374">
        <v>0.5</v>
      </c>
      <c r="H1863" s="377">
        <v>13570.154819543435</v>
      </c>
      <c r="I1863" s="382">
        <v>143.96305955739601</v>
      </c>
      <c r="J1863" s="349">
        <f>Table1[[#This Row],[Embellishment Area (m2)]]*Table1[[#This Row],[Construction Unit Rate ($/m)]]*Table1[[#This Row],[Embellishment Area Factor]]</f>
        <v>976800.50324450806</v>
      </c>
      <c r="K1863" s="263">
        <v>0</v>
      </c>
      <c r="L1863" s="354">
        <v>39.027494808321961</v>
      </c>
      <c r="M1863" s="101">
        <f>Table1[[#This Row],[Size of land (m2)]]*Table1[[#This Row],[Land Unit Rate ($/m2)]]</f>
        <v>0</v>
      </c>
      <c r="N1863" s="261">
        <v>2021</v>
      </c>
      <c r="O1863" s="219">
        <f>ROUND(IF(Table1[[#This Row],[Valuation Year]]=2016,(Table1[[#This Row],[Total Construction Cost ($)]]+Table1[[#This Row],[Land Value]])*('General Input Sheet'!$G$38/'General Input Sheet'!$G$43),Table1[[#This Row],[Total Construction Cost ($)]]+Table1[[#This Row],[Land Value]]),0)</f>
        <v>976801</v>
      </c>
      <c r="P1863" s="139" t="str" cm="1">
        <f t="array" ref="P1863">_xlfn.IFS(Table1[[#This Row],[Asset Class]]&lt;&gt;"Local","y",P$11=$E1863,"y",Table1[[#This Row],[Asset Class]]="Local","")</f>
        <v/>
      </c>
      <c r="Q1863" s="99" t="str" cm="1">
        <f t="array" ref="Q1863">_xlfn.IFS(Table1[[#This Row],[Asset Class]]&lt;&gt;"Local","y",Q$11=$E1863,"y",Table1[[#This Row],[Asset Class]]="Local","")</f>
        <v/>
      </c>
      <c r="R1863" s="99" t="str" cm="1">
        <f t="array" ref="R1863">_xlfn.IFS(Table1[[#This Row],[Asset Class]]&lt;&gt;"Local","y",R$11=$E1863,"y",Table1[[#This Row],[Asset Class]]="Local","")</f>
        <v>y</v>
      </c>
      <c r="S1863" s="358" t="str" cm="1">
        <f t="array" ref="S1863">_xlfn.IFS(Table1[[#This Row],[Asset Class]]&lt;&gt;"Local","y",S$11=$E1863,"y",Table1[[#This Row],[Asset Class]]="Local","")</f>
        <v/>
      </c>
      <c r="U1863" s="109" t="str">
        <f>IF(Table1[[#This Row],[Asset Class]]&lt;&gt;"Local",0.25,IF(P1863="y",1,""))</f>
        <v/>
      </c>
      <c r="V1863" s="435" t="str">
        <f>IF(Table1[[#This Row],[Asset Class]]&lt;&gt;"Local",0.25,IF(Q1863="y",1,""))</f>
        <v/>
      </c>
      <c r="W1863" s="435">
        <f>IF(Table1[[#This Row],[Asset Class]]&lt;&gt;"Local",0.25,IF(R1863="y",1,""))</f>
        <v>1</v>
      </c>
      <c r="X1863" s="435" t="str">
        <f>IF(Table1[[#This Row],[Asset Class]]&lt;&gt;"Local",0.25,IF(S1863="y",1,""))</f>
        <v/>
      </c>
      <c r="Y1863" s="109">
        <f t="shared" si="169"/>
        <v>1</v>
      </c>
      <c r="AA1863" s="274" t="str">
        <f t="shared" si="170"/>
        <v/>
      </c>
      <c r="AB1863" s="275" t="str">
        <f t="shared" si="171"/>
        <v/>
      </c>
      <c r="AC1863" s="275">
        <f t="shared" si="172"/>
        <v>976801</v>
      </c>
      <c r="AD1863" s="275" t="str">
        <f t="shared" si="173"/>
        <v/>
      </c>
      <c r="AE1863" s="276">
        <f t="shared" si="174"/>
        <v>976801</v>
      </c>
    </row>
    <row r="1864" spans="2:31">
      <c r="B1864" s="227" t="s">
        <v>3220</v>
      </c>
      <c r="C1864" s="228" t="s">
        <v>3221</v>
      </c>
      <c r="D1864" s="228" t="s">
        <v>105</v>
      </c>
      <c r="E1864" s="228" t="s">
        <v>101</v>
      </c>
      <c r="F1864" s="258" t="s">
        <v>135</v>
      </c>
      <c r="G1864" s="374">
        <v>0.5</v>
      </c>
      <c r="H1864" s="377">
        <v>30941.865955874218</v>
      </c>
      <c r="I1864" s="382">
        <v>452.87898632773505</v>
      </c>
      <c r="J1864" s="349">
        <f>Table1[[#This Row],[Embellishment Area (m2)]]*Table1[[#This Row],[Construction Unit Rate ($/m)]]*Table1[[#This Row],[Embellishment Area Factor]]</f>
        <v>7006460.4445924852</v>
      </c>
      <c r="K1864" s="263">
        <v>0</v>
      </c>
      <c r="L1864" s="354">
        <v>140.14546069071523</v>
      </c>
      <c r="M1864" s="101">
        <f>Table1[[#This Row],[Size of land (m2)]]*Table1[[#This Row],[Land Unit Rate ($/m2)]]</f>
        <v>0</v>
      </c>
      <c r="N1864" s="261">
        <v>2021</v>
      </c>
      <c r="O1864" s="219">
        <f>ROUND(IF(Table1[[#This Row],[Valuation Year]]=2016,(Table1[[#This Row],[Total Construction Cost ($)]]+Table1[[#This Row],[Land Value]])*('General Input Sheet'!$G$38/'General Input Sheet'!$G$43),Table1[[#This Row],[Total Construction Cost ($)]]+Table1[[#This Row],[Land Value]]),0)</f>
        <v>7006460</v>
      </c>
      <c r="P1864" s="139" t="str" cm="1">
        <f t="array" ref="P1864">_xlfn.IFS(Table1[[#This Row],[Asset Class]]&lt;&gt;"Local","y",P$11=$E1864,"y",Table1[[#This Row],[Asset Class]]="Local","")</f>
        <v>y</v>
      </c>
      <c r="Q1864" s="99" t="str" cm="1">
        <f t="array" ref="Q1864">_xlfn.IFS(Table1[[#This Row],[Asset Class]]&lt;&gt;"Local","y",Q$11=$E1864,"y",Table1[[#This Row],[Asset Class]]="Local","")</f>
        <v>y</v>
      </c>
      <c r="R1864" s="99" t="str" cm="1">
        <f t="array" ref="R1864">_xlfn.IFS(Table1[[#This Row],[Asset Class]]&lt;&gt;"Local","y",R$11=$E1864,"y",Table1[[#This Row],[Asset Class]]="Local","")</f>
        <v>y</v>
      </c>
      <c r="S1864" s="358" t="str" cm="1">
        <f t="array" ref="S1864">_xlfn.IFS(Table1[[#This Row],[Asset Class]]&lt;&gt;"Local","y",S$11=$E1864,"y",Table1[[#This Row],[Asset Class]]="Local","")</f>
        <v>y</v>
      </c>
      <c r="U1864" s="109">
        <f>IF(Table1[[#This Row],[Asset Class]]&lt;&gt;"Local",0.25,IF(P1864="y",1,""))</f>
        <v>0.25</v>
      </c>
      <c r="V1864" s="435">
        <f>IF(Table1[[#This Row],[Asset Class]]&lt;&gt;"Local",0.25,IF(Q1864="y",1,""))</f>
        <v>0.25</v>
      </c>
      <c r="W1864" s="435">
        <f>IF(Table1[[#This Row],[Asset Class]]&lt;&gt;"Local",0.25,IF(R1864="y",1,""))</f>
        <v>0.25</v>
      </c>
      <c r="X1864" s="435">
        <f>IF(Table1[[#This Row],[Asset Class]]&lt;&gt;"Local",0.25,IF(S1864="y",1,""))</f>
        <v>0.25</v>
      </c>
      <c r="Y1864" s="109">
        <f t="shared" si="169"/>
        <v>1</v>
      </c>
      <c r="AA1864" s="274">
        <f t="shared" si="170"/>
        <v>1751615</v>
      </c>
      <c r="AB1864" s="275">
        <f t="shared" si="171"/>
        <v>1751615</v>
      </c>
      <c r="AC1864" s="275">
        <f t="shared" si="172"/>
        <v>1751615</v>
      </c>
      <c r="AD1864" s="275">
        <f t="shared" si="173"/>
        <v>1751615</v>
      </c>
      <c r="AE1864" s="276">
        <f t="shared" si="174"/>
        <v>7006460</v>
      </c>
    </row>
    <row r="1865" spans="2:31">
      <c r="B1865" s="227" t="s">
        <v>3217</v>
      </c>
      <c r="C1865" s="228" t="s">
        <v>3222</v>
      </c>
      <c r="D1865" s="228" t="s">
        <v>110</v>
      </c>
      <c r="E1865" s="228" t="s">
        <v>101</v>
      </c>
      <c r="F1865" s="258" t="s">
        <v>107</v>
      </c>
      <c r="G1865" s="374">
        <v>0.5</v>
      </c>
      <c r="H1865" s="377">
        <v>4601.7749765801082</v>
      </c>
      <c r="I1865" s="382">
        <v>143.96305955739601</v>
      </c>
      <c r="J1865" s="349">
        <f>Table1[[#This Row],[Embellishment Area (m2)]]*Table1[[#This Row],[Construction Unit Rate ($/m)]]*Table1[[#This Row],[Embellishment Area Factor]]</f>
        <v>331242.80251156836</v>
      </c>
      <c r="K1865" s="263">
        <v>0</v>
      </c>
      <c r="L1865" s="354">
        <v>39.027494808321961</v>
      </c>
      <c r="M1865" s="101">
        <f>Table1[[#This Row],[Size of land (m2)]]*Table1[[#This Row],[Land Unit Rate ($/m2)]]</f>
        <v>0</v>
      </c>
      <c r="N1865" s="261">
        <v>2021</v>
      </c>
      <c r="O1865" s="219">
        <f>ROUND(IF(Table1[[#This Row],[Valuation Year]]=2016,(Table1[[#This Row],[Total Construction Cost ($)]]+Table1[[#This Row],[Land Value]])*('General Input Sheet'!$G$38/'General Input Sheet'!$G$43),Table1[[#This Row],[Total Construction Cost ($)]]+Table1[[#This Row],[Land Value]]),0)</f>
        <v>331243</v>
      </c>
      <c r="P1865" s="139" t="str" cm="1">
        <f t="array" ref="P1865">_xlfn.IFS(Table1[[#This Row],[Asset Class]]&lt;&gt;"Local","y",P$11=$E1865,"y",Table1[[#This Row],[Asset Class]]="Local","")</f>
        <v/>
      </c>
      <c r="Q1865" s="99" t="str" cm="1">
        <f t="array" ref="Q1865">_xlfn.IFS(Table1[[#This Row],[Asset Class]]&lt;&gt;"Local","y",Q$11=$E1865,"y",Table1[[#This Row],[Asset Class]]="Local","")</f>
        <v/>
      </c>
      <c r="R1865" s="99" t="str" cm="1">
        <f t="array" ref="R1865">_xlfn.IFS(Table1[[#This Row],[Asset Class]]&lt;&gt;"Local","y",R$11=$E1865,"y",Table1[[#This Row],[Asset Class]]="Local","")</f>
        <v>y</v>
      </c>
      <c r="S1865" s="358" t="str" cm="1">
        <f t="array" ref="S1865">_xlfn.IFS(Table1[[#This Row],[Asset Class]]&lt;&gt;"Local","y",S$11=$E1865,"y",Table1[[#This Row],[Asset Class]]="Local","")</f>
        <v/>
      </c>
      <c r="U1865" s="109" t="str">
        <f>IF(Table1[[#This Row],[Asset Class]]&lt;&gt;"Local",0.25,IF(P1865="y",1,""))</f>
        <v/>
      </c>
      <c r="V1865" s="435" t="str">
        <f>IF(Table1[[#This Row],[Asset Class]]&lt;&gt;"Local",0.25,IF(Q1865="y",1,""))</f>
        <v/>
      </c>
      <c r="W1865" s="435">
        <f>IF(Table1[[#This Row],[Asset Class]]&lt;&gt;"Local",0.25,IF(R1865="y",1,""))</f>
        <v>1</v>
      </c>
      <c r="X1865" s="435" t="str">
        <f>IF(Table1[[#This Row],[Asset Class]]&lt;&gt;"Local",0.25,IF(S1865="y",1,""))</f>
        <v/>
      </c>
      <c r="Y1865" s="109">
        <f t="shared" si="169"/>
        <v>1</v>
      </c>
      <c r="AA1865" s="274" t="str">
        <f t="shared" si="170"/>
        <v/>
      </c>
      <c r="AB1865" s="275" t="str">
        <f t="shared" si="171"/>
        <v/>
      </c>
      <c r="AC1865" s="275">
        <f t="shared" si="172"/>
        <v>331243</v>
      </c>
      <c r="AD1865" s="275" t="str">
        <f t="shared" si="173"/>
        <v/>
      </c>
      <c r="AE1865" s="276">
        <f t="shared" si="174"/>
        <v>331243</v>
      </c>
    </row>
    <row r="1866" spans="2:31">
      <c r="B1866" s="227" t="s">
        <v>3223</v>
      </c>
      <c r="C1866" s="228" t="s">
        <v>3224</v>
      </c>
      <c r="D1866" s="228" t="s">
        <v>110</v>
      </c>
      <c r="E1866" s="228" t="s">
        <v>106</v>
      </c>
      <c r="F1866" s="258" t="s">
        <v>102</v>
      </c>
      <c r="G1866" s="374">
        <v>0.5</v>
      </c>
      <c r="H1866" s="377">
        <v>366.93600288131836</v>
      </c>
      <c r="I1866" s="382">
        <v>111.62041035606889</v>
      </c>
      <c r="J1866" s="349">
        <f>Table1[[#This Row],[Embellishment Area (m2)]]*Table1[[#This Row],[Construction Unit Rate ($/m)]]*Table1[[#This Row],[Embellishment Area Factor]]</f>
        <v>20478.773608014217</v>
      </c>
      <c r="K1866" s="263">
        <v>0</v>
      </c>
      <c r="L1866" s="354">
        <v>66.125722619436161</v>
      </c>
      <c r="M1866" s="101">
        <f>Table1[[#This Row],[Size of land (m2)]]*Table1[[#This Row],[Land Unit Rate ($/m2)]]</f>
        <v>0</v>
      </c>
      <c r="N1866" s="261">
        <v>2021</v>
      </c>
      <c r="O1866" s="219">
        <f>ROUND(IF(Table1[[#This Row],[Valuation Year]]=2016,(Table1[[#This Row],[Total Construction Cost ($)]]+Table1[[#This Row],[Land Value]])*('General Input Sheet'!$G$38/'General Input Sheet'!$G$43),Table1[[#This Row],[Total Construction Cost ($)]]+Table1[[#This Row],[Land Value]]),0)</f>
        <v>20479</v>
      </c>
      <c r="P1866" s="139" t="str" cm="1">
        <f t="array" ref="P1866">_xlfn.IFS(Table1[[#This Row],[Asset Class]]&lt;&gt;"Local","y",P$11=$E1866,"y",Table1[[#This Row],[Asset Class]]="Local","")</f>
        <v>y</v>
      </c>
      <c r="Q1866" s="99" t="str" cm="1">
        <f t="array" ref="Q1866">_xlfn.IFS(Table1[[#This Row],[Asset Class]]&lt;&gt;"Local","y",Q$11=$E1866,"y",Table1[[#This Row],[Asset Class]]="Local","")</f>
        <v/>
      </c>
      <c r="R1866" s="99" t="str" cm="1">
        <f t="array" ref="R1866">_xlfn.IFS(Table1[[#This Row],[Asset Class]]&lt;&gt;"Local","y",R$11=$E1866,"y",Table1[[#This Row],[Asset Class]]="Local","")</f>
        <v/>
      </c>
      <c r="S1866" s="358" t="str" cm="1">
        <f t="array" ref="S1866">_xlfn.IFS(Table1[[#This Row],[Asset Class]]&lt;&gt;"Local","y",S$11=$E1866,"y",Table1[[#This Row],[Asset Class]]="Local","")</f>
        <v/>
      </c>
      <c r="U1866" s="109">
        <f>IF(Table1[[#This Row],[Asset Class]]&lt;&gt;"Local",0.25,IF(P1866="y",1,""))</f>
        <v>1</v>
      </c>
      <c r="V1866" s="435" t="str">
        <f>IF(Table1[[#This Row],[Asset Class]]&lt;&gt;"Local",0.25,IF(Q1866="y",1,""))</f>
        <v/>
      </c>
      <c r="W1866" s="435" t="str">
        <f>IF(Table1[[#This Row],[Asset Class]]&lt;&gt;"Local",0.25,IF(R1866="y",1,""))</f>
        <v/>
      </c>
      <c r="X1866" s="435" t="str">
        <f>IF(Table1[[#This Row],[Asset Class]]&lt;&gt;"Local",0.25,IF(S1866="y",1,""))</f>
        <v/>
      </c>
      <c r="Y1866" s="109">
        <f t="shared" si="169"/>
        <v>1</v>
      </c>
      <c r="AA1866" s="274">
        <f t="shared" si="170"/>
        <v>20479</v>
      </c>
      <c r="AB1866" s="275" t="str">
        <f t="shared" si="171"/>
        <v/>
      </c>
      <c r="AC1866" s="275" t="str">
        <f t="shared" si="172"/>
        <v/>
      </c>
      <c r="AD1866" s="275" t="str">
        <f t="shared" si="173"/>
        <v/>
      </c>
      <c r="AE1866" s="276">
        <f t="shared" si="174"/>
        <v>20479</v>
      </c>
    </row>
    <row r="1867" spans="2:31">
      <c r="B1867" s="227" t="s">
        <v>3223</v>
      </c>
      <c r="C1867" s="228" t="s">
        <v>3225</v>
      </c>
      <c r="D1867" s="228" t="s">
        <v>110</v>
      </c>
      <c r="E1867" s="228" t="s">
        <v>106</v>
      </c>
      <c r="F1867" s="258" t="s">
        <v>107</v>
      </c>
      <c r="G1867" s="374">
        <v>0.5</v>
      </c>
      <c r="H1867" s="377">
        <v>2575.2752412808095</v>
      </c>
      <c r="I1867" s="382">
        <v>111.62041035606889</v>
      </c>
      <c r="J1867" s="349">
        <f>Table1[[#This Row],[Embellishment Area (m2)]]*Table1[[#This Row],[Construction Unit Rate ($/m)]]*Table1[[#This Row],[Embellishment Area Factor]]</f>
        <v>143726.63960579413</v>
      </c>
      <c r="K1867" s="263">
        <v>0</v>
      </c>
      <c r="L1867" s="354">
        <v>66.125722619436161</v>
      </c>
      <c r="M1867" s="101">
        <f>Table1[[#This Row],[Size of land (m2)]]*Table1[[#This Row],[Land Unit Rate ($/m2)]]</f>
        <v>0</v>
      </c>
      <c r="N1867" s="261">
        <v>2021</v>
      </c>
      <c r="O1867" s="219">
        <f>ROUND(IF(Table1[[#This Row],[Valuation Year]]=2016,(Table1[[#This Row],[Total Construction Cost ($)]]+Table1[[#This Row],[Land Value]])*('General Input Sheet'!$G$38/'General Input Sheet'!$G$43),Table1[[#This Row],[Total Construction Cost ($)]]+Table1[[#This Row],[Land Value]]),0)</f>
        <v>143727</v>
      </c>
      <c r="P1867" s="139" t="str" cm="1">
        <f t="array" ref="P1867">_xlfn.IFS(Table1[[#This Row],[Asset Class]]&lt;&gt;"Local","y",P$11=$E1867,"y",Table1[[#This Row],[Asset Class]]="Local","")</f>
        <v>y</v>
      </c>
      <c r="Q1867" s="99" t="str" cm="1">
        <f t="array" ref="Q1867">_xlfn.IFS(Table1[[#This Row],[Asset Class]]&lt;&gt;"Local","y",Q$11=$E1867,"y",Table1[[#This Row],[Asset Class]]="Local","")</f>
        <v/>
      </c>
      <c r="R1867" s="99" t="str" cm="1">
        <f t="array" ref="R1867">_xlfn.IFS(Table1[[#This Row],[Asset Class]]&lt;&gt;"Local","y",R$11=$E1867,"y",Table1[[#This Row],[Asset Class]]="Local","")</f>
        <v/>
      </c>
      <c r="S1867" s="358" t="str" cm="1">
        <f t="array" ref="S1867">_xlfn.IFS(Table1[[#This Row],[Asset Class]]&lt;&gt;"Local","y",S$11=$E1867,"y",Table1[[#This Row],[Asset Class]]="Local","")</f>
        <v/>
      </c>
      <c r="U1867" s="109">
        <f>IF(Table1[[#This Row],[Asset Class]]&lt;&gt;"Local",0.25,IF(P1867="y",1,""))</f>
        <v>1</v>
      </c>
      <c r="V1867" s="435" t="str">
        <f>IF(Table1[[#This Row],[Asset Class]]&lt;&gt;"Local",0.25,IF(Q1867="y",1,""))</f>
        <v/>
      </c>
      <c r="W1867" s="435" t="str">
        <f>IF(Table1[[#This Row],[Asset Class]]&lt;&gt;"Local",0.25,IF(R1867="y",1,""))</f>
        <v/>
      </c>
      <c r="X1867" s="435" t="str">
        <f>IF(Table1[[#This Row],[Asset Class]]&lt;&gt;"Local",0.25,IF(S1867="y",1,""))</f>
        <v/>
      </c>
      <c r="Y1867" s="109">
        <f t="shared" si="169"/>
        <v>1</v>
      </c>
      <c r="AA1867" s="274">
        <f t="shared" si="170"/>
        <v>143727</v>
      </c>
      <c r="AB1867" s="275" t="str">
        <f t="shared" si="171"/>
        <v/>
      </c>
      <c r="AC1867" s="275" t="str">
        <f t="shared" si="172"/>
        <v/>
      </c>
      <c r="AD1867" s="275" t="str">
        <f t="shared" si="173"/>
        <v/>
      </c>
      <c r="AE1867" s="276">
        <f t="shared" si="174"/>
        <v>143727</v>
      </c>
    </row>
    <row r="1868" spans="2:31">
      <c r="B1868" s="227" t="s">
        <v>3226</v>
      </c>
      <c r="C1868" s="228" t="s">
        <v>3227</v>
      </c>
      <c r="D1868" s="228" t="s">
        <v>110</v>
      </c>
      <c r="E1868" s="228" t="s">
        <v>113</v>
      </c>
      <c r="F1868" s="258" t="s">
        <v>107</v>
      </c>
      <c r="G1868" s="374">
        <v>0.5</v>
      </c>
      <c r="H1868" s="377">
        <v>25241.612708116529</v>
      </c>
      <c r="I1868" s="382">
        <v>77.371645491830151</v>
      </c>
      <c r="J1868" s="349">
        <f>Table1[[#This Row],[Embellishment Area (m2)]]*Table1[[#This Row],[Construction Unit Rate ($/m)]]*Table1[[#This Row],[Embellishment Area Factor]]</f>
        <v>976492.55504723347</v>
      </c>
      <c r="K1868" s="263">
        <v>0</v>
      </c>
      <c r="L1868" s="354">
        <v>51.919695325664051</v>
      </c>
      <c r="M1868" s="101">
        <f>Table1[[#This Row],[Size of land (m2)]]*Table1[[#This Row],[Land Unit Rate ($/m2)]]</f>
        <v>0</v>
      </c>
      <c r="N1868" s="261">
        <v>2021</v>
      </c>
      <c r="O1868" s="219">
        <f>ROUND(IF(Table1[[#This Row],[Valuation Year]]=2016,(Table1[[#This Row],[Total Construction Cost ($)]]+Table1[[#This Row],[Land Value]])*('General Input Sheet'!$G$38/'General Input Sheet'!$G$43),Table1[[#This Row],[Total Construction Cost ($)]]+Table1[[#This Row],[Land Value]]),0)</f>
        <v>976493</v>
      </c>
      <c r="P1868" s="139" t="str" cm="1">
        <f t="array" ref="P1868">_xlfn.IFS(Table1[[#This Row],[Asset Class]]&lt;&gt;"Local","y",P$11=$E1868,"y",Table1[[#This Row],[Asset Class]]="Local","")</f>
        <v/>
      </c>
      <c r="Q1868" s="99" t="str" cm="1">
        <f t="array" ref="Q1868">_xlfn.IFS(Table1[[#This Row],[Asset Class]]&lt;&gt;"Local","y",Q$11=$E1868,"y",Table1[[#This Row],[Asset Class]]="Local","")</f>
        <v/>
      </c>
      <c r="R1868" s="99" t="str" cm="1">
        <f t="array" ref="R1868">_xlfn.IFS(Table1[[#This Row],[Asset Class]]&lt;&gt;"Local","y",R$11=$E1868,"y",Table1[[#This Row],[Asset Class]]="Local","")</f>
        <v/>
      </c>
      <c r="S1868" s="358" t="str" cm="1">
        <f t="array" ref="S1868">_xlfn.IFS(Table1[[#This Row],[Asset Class]]&lt;&gt;"Local","y",S$11=$E1868,"y",Table1[[#This Row],[Asset Class]]="Local","")</f>
        <v>y</v>
      </c>
      <c r="U1868" s="109" t="str">
        <f>IF(Table1[[#This Row],[Asset Class]]&lt;&gt;"Local",0.25,IF(P1868="y",1,""))</f>
        <v/>
      </c>
      <c r="V1868" s="435" t="str">
        <f>IF(Table1[[#This Row],[Asset Class]]&lt;&gt;"Local",0.25,IF(Q1868="y",1,""))</f>
        <v/>
      </c>
      <c r="W1868" s="435" t="str">
        <f>IF(Table1[[#This Row],[Asset Class]]&lt;&gt;"Local",0.25,IF(R1868="y",1,""))</f>
        <v/>
      </c>
      <c r="X1868" s="435">
        <f>IF(Table1[[#This Row],[Asset Class]]&lt;&gt;"Local",0.25,IF(S1868="y",1,""))</f>
        <v>1</v>
      </c>
      <c r="Y1868" s="109">
        <f t="shared" si="169"/>
        <v>1</v>
      </c>
      <c r="AA1868" s="274" t="str">
        <f t="shared" si="170"/>
        <v/>
      </c>
      <c r="AB1868" s="275" t="str">
        <f t="shared" si="171"/>
        <v/>
      </c>
      <c r="AC1868" s="275" t="str">
        <f t="shared" si="172"/>
        <v/>
      </c>
      <c r="AD1868" s="275">
        <f t="shared" si="173"/>
        <v>976493</v>
      </c>
      <c r="AE1868" s="276">
        <f t="shared" si="174"/>
        <v>976493</v>
      </c>
    </row>
    <row r="1869" spans="2:31">
      <c r="B1869" s="227" t="s">
        <v>3228</v>
      </c>
      <c r="C1869" s="228" t="s">
        <v>3229</v>
      </c>
      <c r="D1869" s="228" t="s">
        <v>110</v>
      </c>
      <c r="E1869" s="228" t="s">
        <v>101</v>
      </c>
      <c r="F1869" s="258" t="s">
        <v>102</v>
      </c>
      <c r="G1869" s="374">
        <v>0.5</v>
      </c>
      <c r="H1869" s="377">
        <v>14245.58810355101</v>
      </c>
      <c r="I1869" s="382">
        <v>143.96305955739601</v>
      </c>
      <c r="J1869" s="349">
        <f>Table1[[#This Row],[Embellishment Area (m2)]]*Table1[[#This Row],[Construction Unit Rate ($/m)]]*Table1[[#This Row],[Embellishment Area Factor]]</f>
        <v>1025419.2242908231</v>
      </c>
      <c r="K1869" s="263">
        <v>0</v>
      </c>
      <c r="L1869" s="354">
        <v>39.027494808321961</v>
      </c>
      <c r="M1869" s="101">
        <f>Table1[[#This Row],[Size of land (m2)]]*Table1[[#This Row],[Land Unit Rate ($/m2)]]</f>
        <v>0</v>
      </c>
      <c r="N1869" s="261">
        <v>2021</v>
      </c>
      <c r="O1869" s="219">
        <f>ROUND(IF(Table1[[#This Row],[Valuation Year]]=2016,(Table1[[#This Row],[Total Construction Cost ($)]]+Table1[[#This Row],[Land Value]])*('General Input Sheet'!$G$38/'General Input Sheet'!$G$43),Table1[[#This Row],[Total Construction Cost ($)]]+Table1[[#This Row],[Land Value]]),0)</f>
        <v>1025419</v>
      </c>
      <c r="P1869" s="139" t="str" cm="1">
        <f t="array" ref="P1869">_xlfn.IFS(Table1[[#This Row],[Asset Class]]&lt;&gt;"Local","y",P$11=$E1869,"y",Table1[[#This Row],[Asset Class]]="Local","")</f>
        <v/>
      </c>
      <c r="Q1869" s="99" t="str" cm="1">
        <f t="array" ref="Q1869">_xlfn.IFS(Table1[[#This Row],[Asset Class]]&lt;&gt;"Local","y",Q$11=$E1869,"y",Table1[[#This Row],[Asset Class]]="Local","")</f>
        <v/>
      </c>
      <c r="R1869" s="99" t="str" cm="1">
        <f t="array" ref="R1869">_xlfn.IFS(Table1[[#This Row],[Asset Class]]&lt;&gt;"Local","y",R$11=$E1869,"y",Table1[[#This Row],[Asset Class]]="Local","")</f>
        <v>y</v>
      </c>
      <c r="S1869" s="358" t="str" cm="1">
        <f t="array" ref="S1869">_xlfn.IFS(Table1[[#This Row],[Asset Class]]&lt;&gt;"Local","y",S$11=$E1869,"y",Table1[[#This Row],[Asset Class]]="Local","")</f>
        <v/>
      </c>
      <c r="U1869" s="109" t="str">
        <f>IF(Table1[[#This Row],[Asset Class]]&lt;&gt;"Local",0.25,IF(P1869="y",1,""))</f>
        <v/>
      </c>
      <c r="V1869" s="435" t="str">
        <f>IF(Table1[[#This Row],[Asset Class]]&lt;&gt;"Local",0.25,IF(Q1869="y",1,""))</f>
        <v/>
      </c>
      <c r="W1869" s="435">
        <f>IF(Table1[[#This Row],[Asset Class]]&lt;&gt;"Local",0.25,IF(R1869="y",1,""))</f>
        <v>1</v>
      </c>
      <c r="X1869" s="435" t="str">
        <f>IF(Table1[[#This Row],[Asset Class]]&lt;&gt;"Local",0.25,IF(S1869="y",1,""))</f>
        <v/>
      </c>
      <c r="Y1869" s="109">
        <f t="shared" si="169"/>
        <v>1</v>
      </c>
      <c r="AA1869" s="274" t="str">
        <f t="shared" si="170"/>
        <v/>
      </c>
      <c r="AB1869" s="275" t="str">
        <f t="shared" si="171"/>
        <v/>
      </c>
      <c r="AC1869" s="275">
        <f t="shared" si="172"/>
        <v>1025419</v>
      </c>
      <c r="AD1869" s="275" t="str">
        <f t="shared" si="173"/>
        <v/>
      </c>
      <c r="AE1869" s="276">
        <f t="shared" si="174"/>
        <v>1025419</v>
      </c>
    </row>
    <row r="1870" spans="2:31">
      <c r="B1870" s="227" t="s">
        <v>3230</v>
      </c>
      <c r="C1870" s="228" t="s">
        <v>3231</v>
      </c>
      <c r="D1870" s="228" t="s">
        <v>110</v>
      </c>
      <c r="E1870" s="228" t="s">
        <v>113</v>
      </c>
      <c r="F1870" s="258" t="s">
        <v>102</v>
      </c>
      <c r="G1870" s="374">
        <v>0.5</v>
      </c>
      <c r="H1870" s="377">
        <v>3614.3686563588162</v>
      </c>
      <c r="I1870" s="382">
        <v>77.371645491830151</v>
      </c>
      <c r="J1870" s="349">
        <f>Table1[[#This Row],[Embellishment Area (m2)]]*Table1[[#This Row],[Construction Unit Rate ($/m)]]*Table1[[#This Row],[Embellishment Area Factor]]</f>
        <v>139824.82517828839</v>
      </c>
      <c r="K1870" s="263">
        <v>7228.7373127176324</v>
      </c>
      <c r="L1870" s="354">
        <v>51.919695325664051</v>
      </c>
      <c r="M1870" s="101">
        <f>Table1[[#This Row],[Size of land (m2)]]*Table1[[#This Row],[Land Unit Rate ($/m2)]]</f>
        <v>375313.83886555897</v>
      </c>
      <c r="N1870" s="261">
        <v>2021</v>
      </c>
      <c r="O1870" s="219">
        <f>ROUND(IF(Table1[[#This Row],[Valuation Year]]=2016,(Table1[[#This Row],[Total Construction Cost ($)]]+Table1[[#This Row],[Land Value]])*('General Input Sheet'!$G$38/'General Input Sheet'!$G$43),Table1[[#This Row],[Total Construction Cost ($)]]+Table1[[#This Row],[Land Value]]),0)</f>
        <v>515139</v>
      </c>
      <c r="P1870" s="139" t="str" cm="1">
        <f t="array" ref="P1870">_xlfn.IFS(Table1[[#This Row],[Asset Class]]&lt;&gt;"Local","y",P$11=$E1870,"y",Table1[[#This Row],[Asset Class]]="Local","")</f>
        <v/>
      </c>
      <c r="Q1870" s="99" t="str" cm="1">
        <f t="array" ref="Q1870">_xlfn.IFS(Table1[[#This Row],[Asset Class]]&lt;&gt;"Local","y",Q$11=$E1870,"y",Table1[[#This Row],[Asset Class]]="Local","")</f>
        <v/>
      </c>
      <c r="R1870" s="99" t="str" cm="1">
        <f t="array" ref="R1870">_xlfn.IFS(Table1[[#This Row],[Asset Class]]&lt;&gt;"Local","y",R$11=$E1870,"y",Table1[[#This Row],[Asset Class]]="Local","")</f>
        <v/>
      </c>
      <c r="S1870" s="358" t="str" cm="1">
        <f t="array" ref="S1870">_xlfn.IFS(Table1[[#This Row],[Asset Class]]&lt;&gt;"Local","y",S$11=$E1870,"y",Table1[[#This Row],[Asset Class]]="Local","")</f>
        <v>y</v>
      </c>
      <c r="U1870" s="109" t="str">
        <f>IF(Table1[[#This Row],[Asset Class]]&lt;&gt;"Local",0.25,IF(P1870="y",1,""))</f>
        <v/>
      </c>
      <c r="V1870" s="435" t="str">
        <f>IF(Table1[[#This Row],[Asset Class]]&lt;&gt;"Local",0.25,IF(Q1870="y",1,""))</f>
        <v/>
      </c>
      <c r="W1870" s="435" t="str">
        <f>IF(Table1[[#This Row],[Asset Class]]&lt;&gt;"Local",0.25,IF(R1870="y",1,""))</f>
        <v/>
      </c>
      <c r="X1870" s="435">
        <f>IF(Table1[[#This Row],[Asset Class]]&lt;&gt;"Local",0.25,IF(S1870="y",1,""))</f>
        <v>1</v>
      </c>
      <c r="Y1870" s="109">
        <f t="shared" si="169"/>
        <v>1</v>
      </c>
      <c r="AA1870" s="274" t="str">
        <f t="shared" si="170"/>
        <v/>
      </c>
      <c r="AB1870" s="275" t="str">
        <f t="shared" si="171"/>
        <v/>
      </c>
      <c r="AC1870" s="275" t="str">
        <f t="shared" si="172"/>
        <v/>
      </c>
      <c r="AD1870" s="275">
        <f t="shared" si="173"/>
        <v>515139</v>
      </c>
      <c r="AE1870" s="276">
        <f t="shared" si="174"/>
        <v>515139</v>
      </c>
    </row>
    <row r="1871" spans="2:31">
      <c r="B1871" s="227" t="s">
        <v>3232</v>
      </c>
      <c r="C1871" s="228" t="s">
        <v>3233</v>
      </c>
      <c r="D1871" s="228" t="s">
        <v>110</v>
      </c>
      <c r="E1871" s="228" t="s">
        <v>113</v>
      </c>
      <c r="F1871" s="258" t="s">
        <v>107</v>
      </c>
      <c r="G1871" s="374">
        <v>0.5</v>
      </c>
      <c r="H1871" s="377">
        <v>69040.926632675197</v>
      </c>
      <c r="I1871" s="382">
        <v>77.371645491830151</v>
      </c>
      <c r="J1871" s="349">
        <f>Table1[[#This Row],[Embellishment Area (m2)]]*Table1[[#This Row],[Construction Unit Rate ($/m)]]*Table1[[#This Row],[Embellishment Area Factor]]</f>
        <v>2670905.0499253999</v>
      </c>
      <c r="K1871" s="263">
        <v>0</v>
      </c>
      <c r="L1871" s="354">
        <v>51.919695325664051</v>
      </c>
      <c r="M1871" s="101">
        <f>Table1[[#This Row],[Size of land (m2)]]*Table1[[#This Row],[Land Unit Rate ($/m2)]]</f>
        <v>0</v>
      </c>
      <c r="N1871" s="261">
        <v>2021</v>
      </c>
      <c r="O1871" s="219">
        <f>ROUND(IF(Table1[[#This Row],[Valuation Year]]=2016,(Table1[[#This Row],[Total Construction Cost ($)]]+Table1[[#This Row],[Land Value]])*('General Input Sheet'!$G$38/'General Input Sheet'!$G$43),Table1[[#This Row],[Total Construction Cost ($)]]+Table1[[#This Row],[Land Value]]),0)</f>
        <v>2670905</v>
      </c>
      <c r="P1871" s="139" t="str" cm="1">
        <f t="array" ref="P1871">_xlfn.IFS(Table1[[#This Row],[Asset Class]]&lt;&gt;"Local","y",P$11=$E1871,"y",Table1[[#This Row],[Asset Class]]="Local","")</f>
        <v/>
      </c>
      <c r="Q1871" s="99" t="str" cm="1">
        <f t="array" ref="Q1871">_xlfn.IFS(Table1[[#This Row],[Asset Class]]&lt;&gt;"Local","y",Q$11=$E1871,"y",Table1[[#This Row],[Asset Class]]="Local","")</f>
        <v/>
      </c>
      <c r="R1871" s="99" t="str" cm="1">
        <f t="array" ref="R1871">_xlfn.IFS(Table1[[#This Row],[Asset Class]]&lt;&gt;"Local","y",R$11=$E1871,"y",Table1[[#This Row],[Asset Class]]="Local","")</f>
        <v/>
      </c>
      <c r="S1871" s="358" t="str" cm="1">
        <f t="array" ref="S1871">_xlfn.IFS(Table1[[#This Row],[Asset Class]]&lt;&gt;"Local","y",S$11=$E1871,"y",Table1[[#This Row],[Asset Class]]="Local","")</f>
        <v>y</v>
      </c>
      <c r="U1871" s="109" t="str">
        <f>IF(Table1[[#This Row],[Asset Class]]&lt;&gt;"Local",0.25,IF(P1871="y",1,""))</f>
        <v/>
      </c>
      <c r="V1871" s="435" t="str">
        <f>IF(Table1[[#This Row],[Asset Class]]&lt;&gt;"Local",0.25,IF(Q1871="y",1,""))</f>
        <v/>
      </c>
      <c r="W1871" s="435" t="str">
        <f>IF(Table1[[#This Row],[Asset Class]]&lt;&gt;"Local",0.25,IF(R1871="y",1,""))</f>
        <v/>
      </c>
      <c r="X1871" s="435">
        <f>IF(Table1[[#This Row],[Asset Class]]&lt;&gt;"Local",0.25,IF(S1871="y",1,""))</f>
        <v>1</v>
      </c>
      <c r="Y1871" s="109">
        <f t="shared" ref="Y1871:Y1934" si="175">SUM(U1871:X1871)</f>
        <v>1</v>
      </c>
      <c r="AA1871" s="274" t="str">
        <f t="shared" ref="AA1871:AA1934" si="176">IF(U1871="","",(U1871/$Y1871)*$O1871)</f>
        <v/>
      </c>
      <c r="AB1871" s="275" t="str">
        <f t="shared" ref="AB1871:AB1934" si="177">IF(V1871="","",(V1871/$Y1871)*$O1871)</f>
        <v/>
      </c>
      <c r="AC1871" s="275" t="str">
        <f t="shared" ref="AC1871:AC1934" si="178">IF(W1871="","",(W1871/$Y1871)*$O1871)</f>
        <v/>
      </c>
      <c r="AD1871" s="275">
        <f t="shared" ref="AD1871:AD1934" si="179">IF(X1871="","",(X1871/$Y1871)*$O1871)</f>
        <v>2670905</v>
      </c>
      <c r="AE1871" s="276">
        <f t="shared" ref="AE1871:AE1934" si="180">SUM(AA1871:AD1871)</f>
        <v>2670905</v>
      </c>
    </row>
    <row r="1872" spans="2:31">
      <c r="B1872" s="227" t="s">
        <v>3234</v>
      </c>
      <c r="C1872" s="228" t="s">
        <v>3235</v>
      </c>
      <c r="D1872" s="228" t="s">
        <v>110</v>
      </c>
      <c r="E1872" s="228" t="s">
        <v>113</v>
      </c>
      <c r="F1872" s="258" t="s">
        <v>107</v>
      </c>
      <c r="G1872" s="374">
        <v>0.5</v>
      </c>
      <c r="H1872" s="377">
        <v>3452.7863402547814</v>
      </c>
      <c r="I1872" s="382">
        <v>77.371645491830151</v>
      </c>
      <c r="J1872" s="349">
        <f>Table1[[#This Row],[Embellishment Area (m2)]]*Table1[[#This Row],[Construction Unit Rate ($/m)]]*Table1[[#This Row],[Embellishment Area Factor]]</f>
        <v>133573.88033861329</v>
      </c>
      <c r="K1872" s="263">
        <v>0</v>
      </c>
      <c r="L1872" s="354">
        <v>51.919695325664051</v>
      </c>
      <c r="M1872" s="101">
        <f>Table1[[#This Row],[Size of land (m2)]]*Table1[[#This Row],[Land Unit Rate ($/m2)]]</f>
        <v>0</v>
      </c>
      <c r="N1872" s="261">
        <v>2021</v>
      </c>
      <c r="O1872" s="219">
        <f>ROUND(IF(Table1[[#This Row],[Valuation Year]]=2016,(Table1[[#This Row],[Total Construction Cost ($)]]+Table1[[#This Row],[Land Value]])*('General Input Sheet'!$G$38/'General Input Sheet'!$G$43),Table1[[#This Row],[Total Construction Cost ($)]]+Table1[[#This Row],[Land Value]]),0)</f>
        <v>133574</v>
      </c>
      <c r="P1872" s="139" t="str" cm="1">
        <f t="array" ref="P1872">_xlfn.IFS(Table1[[#This Row],[Asset Class]]&lt;&gt;"Local","y",P$11=$E1872,"y",Table1[[#This Row],[Asset Class]]="Local","")</f>
        <v/>
      </c>
      <c r="Q1872" s="99" t="str" cm="1">
        <f t="array" ref="Q1872">_xlfn.IFS(Table1[[#This Row],[Asset Class]]&lt;&gt;"Local","y",Q$11=$E1872,"y",Table1[[#This Row],[Asset Class]]="Local","")</f>
        <v/>
      </c>
      <c r="R1872" s="99" t="str" cm="1">
        <f t="array" ref="R1872">_xlfn.IFS(Table1[[#This Row],[Asset Class]]&lt;&gt;"Local","y",R$11=$E1872,"y",Table1[[#This Row],[Asset Class]]="Local","")</f>
        <v/>
      </c>
      <c r="S1872" s="358" t="str" cm="1">
        <f t="array" ref="S1872">_xlfn.IFS(Table1[[#This Row],[Asset Class]]&lt;&gt;"Local","y",S$11=$E1872,"y",Table1[[#This Row],[Asset Class]]="Local","")</f>
        <v>y</v>
      </c>
      <c r="U1872" s="109" t="str">
        <f>IF(Table1[[#This Row],[Asset Class]]&lt;&gt;"Local",0.25,IF(P1872="y",1,""))</f>
        <v/>
      </c>
      <c r="V1872" s="435" t="str">
        <f>IF(Table1[[#This Row],[Asset Class]]&lt;&gt;"Local",0.25,IF(Q1872="y",1,""))</f>
        <v/>
      </c>
      <c r="W1872" s="435" t="str">
        <f>IF(Table1[[#This Row],[Asset Class]]&lt;&gt;"Local",0.25,IF(R1872="y",1,""))</f>
        <v/>
      </c>
      <c r="X1872" s="435">
        <f>IF(Table1[[#This Row],[Asset Class]]&lt;&gt;"Local",0.25,IF(S1872="y",1,""))</f>
        <v>1</v>
      </c>
      <c r="Y1872" s="109">
        <f t="shared" si="175"/>
        <v>1</v>
      </c>
      <c r="AA1872" s="274" t="str">
        <f t="shared" si="176"/>
        <v/>
      </c>
      <c r="AB1872" s="275" t="str">
        <f t="shared" si="177"/>
        <v/>
      </c>
      <c r="AC1872" s="275" t="str">
        <f t="shared" si="178"/>
        <v/>
      </c>
      <c r="AD1872" s="275">
        <f t="shared" si="179"/>
        <v>133574</v>
      </c>
      <c r="AE1872" s="276">
        <f t="shared" si="180"/>
        <v>133574</v>
      </c>
    </row>
    <row r="1873" spans="2:31">
      <c r="B1873" s="227" t="s">
        <v>3236</v>
      </c>
      <c r="C1873" s="228" t="s">
        <v>3237</v>
      </c>
      <c r="D1873" s="228" t="s">
        <v>110</v>
      </c>
      <c r="E1873" s="228" t="s">
        <v>101</v>
      </c>
      <c r="F1873" s="258" t="s">
        <v>102</v>
      </c>
      <c r="G1873" s="374">
        <v>0.5</v>
      </c>
      <c r="H1873" s="377">
        <v>13201.375131518966</v>
      </c>
      <c r="I1873" s="382">
        <v>143.96305955739601</v>
      </c>
      <c r="J1873" s="349">
        <f>Table1[[#This Row],[Embellishment Area (m2)]]*Table1[[#This Row],[Construction Unit Rate ($/m)]]*Table1[[#This Row],[Embellishment Area Factor]]</f>
        <v>950255.17714919569</v>
      </c>
      <c r="K1873" s="263">
        <v>26402.750263037931</v>
      </c>
      <c r="L1873" s="354">
        <v>39.027494808321961</v>
      </c>
      <c r="M1873" s="101">
        <f>Table1[[#This Row],[Size of land (m2)]]*Table1[[#This Row],[Land Unit Rate ($/m2)]]</f>
        <v>1030433.1988161341</v>
      </c>
      <c r="N1873" s="261">
        <v>2021</v>
      </c>
      <c r="O1873" s="219">
        <f>ROUND(IF(Table1[[#This Row],[Valuation Year]]=2016,(Table1[[#This Row],[Total Construction Cost ($)]]+Table1[[#This Row],[Land Value]])*('General Input Sheet'!$G$38/'General Input Sheet'!$G$43),Table1[[#This Row],[Total Construction Cost ($)]]+Table1[[#This Row],[Land Value]]),0)</f>
        <v>1980688</v>
      </c>
      <c r="P1873" s="139" t="str" cm="1">
        <f t="array" ref="P1873">_xlfn.IFS(Table1[[#This Row],[Asset Class]]&lt;&gt;"Local","y",P$11=$E1873,"y",Table1[[#This Row],[Asset Class]]="Local","")</f>
        <v/>
      </c>
      <c r="Q1873" s="99" t="str" cm="1">
        <f t="array" ref="Q1873">_xlfn.IFS(Table1[[#This Row],[Asset Class]]&lt;&gt;"Local","y",Q$11=$E1873,"y",Table1[[#This Row],[Asset Class]]="Local","")</f>
        <v/>
      </c>
      <c r="R1873" s="99" t="str" cm="1">
        <f t="array" ref="R1873">_xlfn.IFS(Table1[[#This Row],[Asset Class]]&lt;&gt;"Local","y",R$11=$E1873,"y",Table1[[#This Row],[Asset Class]]="Local","")</f>
        <v>y</v>
      </c>
      <c r="S1873" s="358" t="str" cm="1">
        <f t="array" ref="S1873">_xlfn.IFS(Table1[[#This Row],[Asset Class]]&lt;&gt;"Local","y",S$11=$E1873,"y",Table1[[#This Row],[Asset Class]]="Local","")</f>
        <v/>
      </c>
      <c r="U1873" s="109" t="str">
        <f>IF(Table1[[#This Row],[Asset Class]]&lt;&gt;"Local",0.25,IF(P1873="y",1,""))</f>
        <v/>
      </c>
      <c r="V1873" s="435" t="str">
        <f>IF(Table1[[#This Row],[Asset Class]]&lt;&gt;"Local",0.25,IF(Q1873="y",1,""))</f>
        <v/>
      </c>
      <c r="W1873" s="435">
        <f>IF(Table1[[#This Row],[Asset Class]]&lt;&gt;"Local",0.25,IF(R1873="y",1,""))</f>
        <v>1</v>
      </c>
      <c r="X1873" s="435" t="str">
        <f>IF(Table1[[#This Row],[Asset Class]]&lt;&gt;"Local",0.25,IF(S1873="y",1,""))</f>
        <v/>
      </c>
      <c r="Y1873" s="109">
        <f t="shared" si="175"/>
        <v>1</v>
      </c>
      <c r="AA1873" s="274" t="str">
        <f t="shared" si="176"/>
        <v/>
      </c>
      <c r="AB1873" s="275" t="str">
        <f t="shared" si="177"/>
        <v/>
      </c>
      <c r="AC1873" s="275">
        <f t="shared" si="178"/>
        <v>1980688</v>
      </c>
      <c r="AD1873" s="275" t="str">
        <f t="shared" si="179"/>
        <v/>
      </c>
      <c r="AE1873" s="276">
        <f t="shared" si="180"/>
        <v>1980688</v>
      </c>
    </row>
    <row r="1874" spans="2:31">
      <c r="B1874" s="227" t="s">
        <v>3238</v>
      </c>
      <c r="C1874" s="228" t="s">
        <v>3239</v>
      </c>
      <c r="D1874" s="228" t="s">
        <v>110</v>
      </c>
      <c r="E1874" s="228" t="s">
        <v>113</v>
      </c>
      <c r="F1874" s="258" t="s">
        <v>107</v>
      </c>
      <c r="G1874" s="374">
        <v>0.5</v>
      </c>
      <c r="H1874" s="377">
        <v>5725.1595778502997</v>
      </c>
      <c r="I1874" s="382">
        <v>77.371645491830151</v>
      </c>
      <c r="J1874" s="349">
        <f>Table1[[#This Row],[Embellishment Area (m2)]]*Table1[[#This Row],[Construction Unit Rate ($/m)]]*Table1[[#This Row],[Embellishment Area Factor]]</f>
        <v>221482.50862079469</v>
      </c>
      <c r="K1874" s="263">
        <v>0</v>
      </c>
      <c r="L1874" s="354">
        <v>51.919695325664051</v>
      </c>
      <c r="M1874" s="101">
        <f>Table1[[#This Row],[Size of land (m2)]]*Table1[[#This Row],[Land Unit Rate ($/m2)]]</f>
        <v>0</v>
      </c>
      <c r="N1874" s="261">
        <v>2021</v>
      </c>
      <c r="O1874" s="219">
        <f>ROUND(IF(Table1[[#This Row],[Valuation Year]]=2016,(Table1[[#This Row],[Total Construction Cost ($)]]+Table1[[#This Row],[Land Value]])*('General Input Sheet'!$G$38/'General Input Sheet'!$G$43),Table1[[#This Row],[Total Construction Cost ($)]]+Table1[[#This Row],[Land Value]]),0)</f>
        <v>221483</v>
      </c>
      <c r="P1874" s="139" t="str" cm="1">
        <f t="array" ref="P1874">_xlfn.IFS(Table1[[#This Row],[Asset Class]]&lt;&gt;"Local","y",P$11=$E1874,"y",Table1[[#This Row],[Asset Class]]="Local","")</f>
        <v/>
      </c>
      <c r="Q1874" s="99" t="str" cm="1">
        <f t="array" ref="Q1874">_xlfn.IFS(Table1[[#This Row],[Asset Class]]&lt;&gt;"Local","y",Q$11=$E1874,"y",Table1[[#This Row],[Asset Class]]="Local","")</f>
        <v/>
      </c>
      <c r="R1874" s="99" t="str" cm="1">
        <f t="array" ref="R1874">_xlfn.IFS(Table1[[#This Row],[Asset Class]]&lt;&gt;"Local","y",R$11=$E1874,"y",Table1[[#This Row],[Asset Class]]="Local","")</f>
        <v/>
      </c>
      <c r="S1874" s="358" t="str" cm="1">
        <f t="array" ref="S1874">_xlfn.IFS(Table1[[#This Row],[Asset Class]]&lt;&gt;"Local","y",S$11=$E1874,"y",Table1[[#This Row],[Asset Class]]="Local","")</f>
        <v>y</v>
      </c>
      <c r="U1874" s="109" t="str">
        <f>IF(Table1[[#This Row],[Asset Class]]&lt;&gt;"Local",0.25,IF(P1874="y",1,""))</f>
        <v/>
      </c>
      <c r="V1874" s="435" t="str">
        <f>IF(Table1[[#This Row],[Asset Class]]&lt;&gt;"Local",0.25,IF(Q1874="y",1,""))</f>
        <v/>
      </c>
      <c r="W1874" s="435" t="str">
        <f>IF(Table1[[#This Row],[Asset Class]]&lt;&gt;"Local",0.25,IF(R1874="y",1,""))</f>
        <v/>
      </c>
      <c r="X1874" s="435">
        <f>IF(Table1[[#This Row],[Asset Class]]&lt;&gt;"Local",0.25,IF(S1874="y",1,""))</f>
        <v>1</v>
      </c>
      <c r="Y1874" s="109">
        <f t="shared" si="175"/>
        <v>1</v>
      </c>
      <c r="AA1874" s="274" t="str">
        <f t="shared" si="176"/>
        <v/>
      </c>
      <c r="AB1874" s="275" t="str">
        <f t="shared" si="177"/>
        <v/>
      </c>
      <c r="AC1874" s="275" t="str">
        <f t="shared" si="178"/>
        <v/>
      </c>
      <c r="AD1874" s="275">
        <f t="shared" si="179"/>
        <v>221483</v>
      </c>
      <c r="AE1874" s="276">
        <f t="shared" si="180"/>
        <v>221483</v>
      </c>
    </row>
    <row r="1875" spans="2:31">
      <c r="B1875" s="227" t="s">
        <v>3240</v>
      </c>
      <c r="C1875" s="228" t="s">
        <v>3241</v>
      </c>
      <c r="D1875" s="228" t="s">
        <v>105</v>
      </c>
      <c r="E1875" s="228" t="s">
        <v>101</v>
      </c>
      <c r="F1875" s="258" t="s">
        <v>107</v>
      </c>
      <c r="G1875" s="374">
        <v>0.5</v>
      </c>
      <c r="H1875" s="377">
        <v>36935.033640397662</v>
      </c>
      <c r="I1875" s="382">
        <v>452.87898632773505</v>
      </c>
      <c r="J1875" s="349">
        <f>Table1[[#This Row],[Embellishment Area (m2)]]*Table1[[#This Row],[Construction Unit Rate ($/m)]]*Table1[[#This Row],[Embellishment Area Factor]]</f>
        <v>8363550.2975220438</v>
      </c>
      <c r="K1875" s="263">
        <v>0</v>
      </c>
      <c r="L1875" s="354">
        <v>140.14546069071523</v>
      </c>
      <c r="M1875" s="101">
        <f>Table1[[#This Row],[Size of land (m2)]]*Table1[[#This Row],[Land Unit Rate ($/m2)]]</f>
        <v>0</v>
      </c>
      <c r="N1875" s="261">
        <v>2021</v>
      </c>
      <c r="O1875" s="219">
        <f>ROUND(IF(Table1[[#This Row],[Valuation Year]]=2016,(Table1[[#This Row],[Total Construction Cost ($)]]+Table1[[#This Row],[Land Value]])*('General Input Sheet'!$G$38/'General Input Sheet'!$G$43),Table1[[#This Row],[Total Construction Cost ($)]]+Table1[[#This Row],[Land Value]]),0)</f>
        <v>8363550</v>
      </c>
      <c r="P1875" s="139" t="str" cm="1">
        <f t="array" ref="P1875">_xlfn.IFS(Table1[[#This Row],[Asset Class]]&lt;&gt;"Local","y",P$11=$E1875,"y",Table1[[#This Row],[Asset Class]]="Local","")</f>
        <v>y</v>
      </c>
      <c r="Q1875" s="99" t="str" cm="1">
        <f t="array" ref="Q1875">_xlfn.IFS(Table1[[#This Row],[Asset Class]]&lt;&gt;"Local","y",Q$11=$E1875,"y",Table1[[#This Row],[Asset Class]]="Local","")</f>
        <v>y</v>
      </c>
      <c r="R1875" s="99" t="str" cm="1">
        <f t="array" ref="R1875">_xlfn.IFS(Table1[[#This Row],[Asset Class]]&lt;&gt;"Local","y",R$11=$E1875,"y",Table1[[#This Row],[Asset Class]]="Local","")</f>
        <v>y</v>
      </c>
      <c r="S1875" s="358" t="str" cm="1">
        <f t="array" ref="S1875">_xlfn.IFS(Table1[[#This Row],[Asset Class]]&lt;&gt;"Local","y",S$11=$E1875,"y",Table1[[#This Row],[Asset Class]]="Local","")</f>
        <v>y</v>
      </c>
      <c r="U1875" s="109">
        <f>IF(Table1[[#This Row],[Asset Class]]&lt;&gt;"Local",0.25,IF(P1875="y",1,""))</f>
        <v>0.25</v>
      </c>
      <c r="V1875" s="435">
        <f>IF(Table1[[#This Row],[Asset Class]]&lt;&gt;"Local",0.25,IF(Q1875="y",1,""))</f>
        <v>0.25</v>
      </c>
      <c r="W1875" s="435">
        <f>IF(Table1[[#This Row],[Asset Class]]&lt;&gt;"Local",0.25,IF(R1875="y",1,""))</f>
        <v>0.25</v>
      </c>
      <c r="X1875" s="435">
        <f>IF(Table1[[#This Row],[Asset Class]]&lt;&gt;"Local",0.25,IF(S1875="y",1,""))</f>
        <v>0.25</v>
      </c>
      <c r="Y1875" s="109">
        <f t="shared" si="175"/>
        <v>1</v>
      </c>
      <c r="AA1875" s="274">
        <f t="shared" si="176"/>
        <v>2090887.5</v>
      </c>
      <c r="AB1875" s="275">
        <f t="shared" si="177"/>
        <v>2090887.5</v>
      </c>
      <c r="AC1875" s="275">
        <f t="shared" si="178"/>
        <v>2090887.5</v>
      </c>
      <c r="AD1875" s="275">
        <f t="shared" si="179"/>
        <v>2090887.5</v>
      </c>
      <c r="AE1875" s="276">
        <f t="shared" si="180"/>
        <v>8363550</v>
      </c>
    </row>
    <row r="1876" spans="2:31">
      <c r="B1876" s="227" t="s">
        <v>3242</v>
      </c>
      <c r="C1876" s="228" t="s">
        <v>3243</v>
      </c>
      <c r="D1876" s="228" t="s">
        <v>110</v>
      </c>
      <c r="E1876" s="228" t="s">
        <v>101</v>
      </c>
      <c r="F1876" s="258" t="s">
        <v>102</v>
      </c>
      <c r="G1876" s="374">
        <v>0.5</v>
      </c>
      <c r="H1876" s="377">
        <v>17954.01085950145</v>
      </c>
      <c r="I1876" s="382">
        <v>143.96305955739601</v>
      </c>
      <c r="J1876" s="349">
        <f>Table1[[#This Row],[Embellishment Area (m2)]]*Table1[[#This Row],[Construction Unit Rate ($/m)]]*Table1[[#This Row],[Embellishment Area Factor]]</f>
        <v>1292357.1673302709</v>
      </c>
      <c r="K1876" s="263">
        <v>0</v>
      </c>
      <c r="L1876" s="354">
        <v>39.027494808321961</v>
      </c>
      <c r="M1876" s="101">
        <f>Table1[[#This Row],[Size of land (m2)]]*Table1[[#This Row],[Land Unit Rate ($/m2)]]</f>
        <v>0</v>
      </c>
      <c r="N1876" s="261">
        <v>2021</v>
      </c>
      <c r="O1876" s="219">
        <f>ROUND(IF(Table1[[#This Row],[Valuation Year]]=2016,(Table1[[#This Row],[Total Construction Cost ($)]]+Table1[[#This Row],[Land Value]])*('General Input Sheet'!$G$38/'General Input Sheet'!$G$43),Table1[[#This Row],[Total Construction Cost ($)]]+Table1[[#This Row],[Land Value]]),0)</f>
        <v>1292357</v>
      </c>
      <c r="P1876" s="139" t="str" cm="1">
        <f t="array" ref="P1876">_xlfn.IFS(Table1[[#This Row],[Asset Class]]&lt;&gt;"Local","y",P$11=$E1876,"y",Table1[[#This Row],[Asset Class]]="Local","")</f>
        <v/>
      </c>
      <c r="Q1876" s="99" t="str" cm="1">
        <f t="array" ref="Q1876">_xlfn.IFS(Table1[[#This Row],[Asset Class]]&lt;&gt;"Local","y",Q$11=$E1876,"y",Table1[[#This Row],[Asset Class]]="Local","")</f>
        <v/>
      </c>
      <c r="R1876" s="99" t="str" cm="1">
        <f t="array" ref="R1876">_xlfn.IFS(Table1[[#This Row],[Asset Class]]&lt;&gt;"Local","y",R$11=$E1876,"y",Table1[[#This Row],[Asset Class]]="Local","")</f>
        <v>y</v>
      </c>
      <c r="S1876" s="358" t="str" cm="1">
        <f t="array" ref="S1876">_xlfn.IFS(Table1[[#This Row],[Asset Class]]&lt;&gt;"Local","y",S$11=$E1876,"y",Table1[[#This Row],[Asset Class]]="Local","")</f>
        <v/>
      </c>
      <c r="U1876" s="109" t="str">
        <f>IF(Table1[[#This Row],[Asset Class]]&lt;&gt;"Local",0.25,IF(P1876="y",1,""))</f>
        <v/>
      </c>
      <c r="V1876" s="435" t="str">
        <f>IF(Table1[[#This Row],[Asset Class]]&lt;&gt;"Local",0.25,IF(Q1876="y",1,""))</f>
        <v/>
      </c>
      <c r="W1876" s="435">
        <f>IF(Table1[[#This Row],[Asset Class]]&lt;&gt;"Local",0.25,IF(R1876="y",1,""))</f>
        <v>1</v>
      </c>
      <c r="X1876" s="435" t="str">
        <f>IF(Table1[[#This Row],[Asset Class]]&lt;&gt;"Local",0.25,IF(S1876="y",1,""))</f>
        <v/>
      </c>
      <c r="Y1876" s="109">
        <f t="shared" si="175"/>
        <v>1</v>
      </c>
      <c r="AA1876" s="274" t="str">
        <f t="shared" si="176"/>
        <v/>
      </c>
      <c r="AB1876" s="275" t="str">
        <f t="shared" si="177"/>
        <v/>
      </c>
      <c r="AC1876" s="275">
        <f t="shared" si="178"/>
        <v>1292357</v>
      </c>
      <c r="AD1876" s="275" t="str">
        <f t="shared" si="179"/>
        <v/>
      </c>
      <c r="AE1876" s="276">
        <f t="shared" si="180"/>
        <v>1292357</v>
      </c>
    </row>
    <row r="1877" spans="2:31">
      <c r="B1877" s="227" t="s">
        <v>3244</v>
      </c>
      <c r="C1877" s="228" t="s">
        <v>3245</v>
      </c>
      <c r="D1877" s="228" t="s">
        <v>110</v>
      </c>
      <c r="E1877" s="228" t="s">
        <v>113</v>
      </c>
      <c r="F1877" s="258" t="s">
        <v>102</v>
      </c>
      <c r="G1877" s="374">
        <v>0.5</v>
      </c>
      <c r="H1877" s="377">
        <v>5181.9533824885903</v>
      </c>
      <c r="I1877" s="382">
        <v>77.371645491830151</v>
      </c>
      <c r="J1877" s="349">
        <f>Table1[[#This Row],[Embellishment Area (m2)]]*Table1[[#This Row],[Construction Unit Rate ($/m)]]*Table1[[#This Row],[Embellishment Area Factor]]</f>
        <v>200468.13003254868</v>
      </c>
      <c r="K1877" s="263">
        <v>10363.906764977181</v>
      </c>
      <c r="L1877" s="354">
        <v>51.919695325664051</v>
      </c>
      <c r="M1877" s="101">
        <f>Table1[[#This Row],[Size of land (m2)]]*Table1[[#This Row],[Land Unit Rate ($/m2)]]</f>
        <v>538090.88162120373</v>
      </c>
      <c r="N1877" s="261">
        <v>2021</v>
      </c>
      <c r="O1877" s="219">
        <f>ROUND(IF(Table1[[#This Row],[Valuation Year]]=2016,(Table1[[#This Row],[Total Construction Cost ($)]]+Table1[[#This Row],[Land Value]])*('General Input Sheet'!$G$38/'General Input Sheet'!$G$43),Table1[[#This Row],[Total Construction Cost ($)]]+Table1[[#This Row],[Land Value]]),0)</f>
        <v>738559</v>
      </c>
      <c r="P1877" s="139" t="str" cm="1">
        <f t="array" ref="P1877">_xlfn.IFS(Table1[[#This Row],[Asset Class]]&lt;&gt;"Local","y",P$11=$E1877,"y",Table1[[#This Row],[Asset Class]]="Local","")</f>
        <v/>
      </c>
      <c r="Q1877" s="99" t="str" cm="1">
        <f t="array" ref="Q1877">_xlfn.IFS(Table1[[#This Row],[Asset Class]]&lt;&gt;"Local","y",Q$11=$E1877,"y",Table1[[#This Row],[Asset Class]]="Local","")</f>
        <v/>
      </c>
      <c r="R1877" s="99" t="str" cm="1">
        <f t="array" ref="R1877">_xlfn.IFS(Table1[[#This Row],[Asset Class]]&lt;&gt;"Local","y",R$11=$E1877,"y",Table1[[#This Row],[Asset Class]]="Local","")</f>
        <v/>
      </c>
      <c r="S1877" s="358" t="str" cm="1">
        <f t="array" ref="S1877">_xlfn.IFS(Table1[[#This Row],[Asset Class]]&lt;&gt;"Local","y",S$11=$E1877,"y",Table1[[#This Row],[Asset Class]]="Local","")</f>
        <v>y</v>
      </c>
      <c r="U1877" s="109" t="str">
        <f>IF(Table1[[#This Row],[Asset Class]]&lt;&gt;"Local",0.25,IF(P1877="y",1,""))</f>
        <v/>
      </c>
      <c r="V1877" s="435" t="str">
        <f>IF(Table1[[#This Row],[Asset Class]]&lt;&gt;"Local",0.25,IF(Q1877="y",1,""))</f>
        <v/>
      </c>
      <c r="W1877" s="435" t="str">
        <f>IF(Table1[[#This Row],[Asset Class]]&lt;&gt;"Local",0.25,IF(R1877="y",1,""))</f>
        <v/>
      </c>
      <c r="X1877" s="435">
        <f>IF(Table1[[#This Row],[Asset Class]]&lt;&gt;"Local",0.25,IF(S1877="y",1,""))</f>
        <v>1</v>
      </c>
      <c r="Y1877" s="109">
        <f t="shared" si="175"/>
        <v>1</v>
      </c>
      <c r="AA1877" s="274" t="str">
        <f t="shared" si="176"/>
        <v/>
      </c>
      <c r="AB1877" s="275" t="str">
        <f t="shared" si="177"/>
        <v/>
      </c>
      <c r="AC1877" s="275" t="str">
        <f t="shared" si="178"/>
        <v/>
      </c>
      <c r="AD1877" s="275">
        <f t="shared" si="179"/>
        <v>738559</v>
      </c>
      <c r="AE1877" s="276">
        <f t="shared" si="180"/>
        <v>738559</v>
      </c>
    </row>
    <row r="1878" spans="2:31">
      <c r="B1878" s="227" t="s">
        <v>3246</v>
      </c>
      <c r="C1878" s="228" t="s">
        <v>3247</v>
      </c>
      <c r="D1878" s="228" t="s">
        <v>110</v>
      </c>
      <c r="E1878" s="228" t="s">
        <v>106</v>
      </c>
      <c r="F1878" s="258" t="s">
        <v>107</v>
      </c>
      <c r="G1878" s="374">
        <v>0.5</v>
      </c>
      <c r="H1878" s="377">
        <v>236.04305574382181</v>
      </c>
      <c r="I1878" s="382">
        <v>111.62041035606889</v>
      </c>
      <c r="J1878" s="349">
        <f>Table1[[#This Row],[Embellishment Area (m2)]]*Table1[[#This Row],[Construction Unit Rate ($/m)]]*Table1[[#This Row],[Embellishment Area Factor]]</f>
        <v>13173.611371912917</v>
      </c>
      <c r="K1878" s="263">
        <v>0</v>
      </c>
      <c r="L1878" s="354">
        <v>66.125722619436161</v>
      </c>
      <c r="M1878" s="101">
        <f>Table1[[#This Row],[Size of land (m2)]]*Table1[[#This Row],[Land Unit Rate ($/m2)]]</f>
        <v>0</v>
      </c>
      <c r="N1878" s="261">
        <v>2021</v>
      </c>
      <c r="O1878" s="219">
        <f>ROUND(IF(Table1[[#This Row],[Valuation Year]]=2016,(Table1[[#This Row],[Total Construction Cost ($)]]+Table1[[#This Row],[Land Value]])*('General Input Sheet'!$G$38/'General Input Sheet'!$G$43),Table1[[#This Row],[Total Construction Cost ($)]]+Table1[[#This Row],[Land Value]]),0)</f>
        <v>13174</v>
      </c>
      <c r="P1878" s="139" t="str" cm="1">
        <f t="array" ref="P1878">_xlfn.IFS(Table1[[#This Row],[Asset Class]]&lt;&gt;"Local","y",P$11=$E1878,"y",Table1[[#This Row],[Asset Class]]="Local","")</f>
        <v>y</v>
      </c>
      <c r="Q1878" s="99" t="str" cm="1">
        <f t="array" ref="Q1878">_xlfn.IFS(Table1[[#This Row],[Asset Class]]&lt;&gt;"Local","y",Q$11=$E1878,"y",Table1[[#This Row],[Asset Class]]="Local","")</f>
        <v/>
      </c>
      <c r="R1878" s="99" t="str" cm="1">
        <f t="array" ref="R1878">_xlfn.IFS(Table1[[#This Row],[Asset Class]]&lt;&gt;"Local","y",R$11=$E1878,"y",Table1[[#This Row],[Asset Class]]="Local","")</f>
        <v/>
      </c>
      <c r="S1878" s="358" t="str" cm="1">
        <f t="array" ref="S1878">_xlfn.IFS(Table1[[#This Row],[Asset Class]]&lt;&gt;"Local","y",S$11=$E1878,"y",Table1[[#This Row],[Asset Class]]="Local","")</f>
        <v/>
      </c>
      <c r="U1878" s="109">
        <f>IF(Table1[[#This Row],[Asset Class]]&lt;&gt;"Local",0.25,IF(P1878="y",1,""))</f>
        <v>1</v>
      </c>
      <c r="V1878" s="435" t="str">
        <f>IF(Table1[[#This Row],[Asset Class]]&lt;&gt;"Local",0.25,IF(Q1878="y",1,""))</f>
        <v/>
      </c>
      <c r="W1878" s="435" t="str">
        <f>IF(Table1[[#This Row],[Asset Class]]&lt;&gt;"Local",0.25,IF(R1878="y",1,""))</f>
        <v/>
      </c>
      <c r="X1878" s="435" t="str">
        <f>IF(Table1[[#This Row],[Asset Class]]&lt;&gt;"Local",0.25,IF(S1878="y",1,""))</f>
        <v/>
      </c>
      <c r="Y1878" s="109">
        <f t="shared" si="175"/>
        <v>1</v>
      </c>
      <c r="AA1878" s="274">
        <f t="shared" si="176"/>
        <v>13174</v>
      </c>
      <c r="AB1878" s="275" t="str">
        <f t="shared" si="177"/>
        <v/>
      </c>
      <c r="AC1878" s="275" t="str">
        <f t="shared" si="178"/>
        <v/>
      </c>
      <c r="AD1878" s="275" t="str">
        <f t="shared" si="179"/>
        <v/>
      </c>
      <c r="AE1878" s="276">
        <f t="shared" si="180"/>
        <v>13174</v>
      </c>
    </row>
    <row r="1879" spans="2:31">
      <c r="B1879" s="227" t="s">
        <v>3248</v>
      </c>
      <c r="C1879" s="228" t="s">
        <v>3249</v>
      </c>
      <c r="D1879" s="228" t="s">
        <v>110</v>
      </c>
      <c r="E1879" s="228" t="s">
        <v>101</v>
      </c>
      <c r="F1879" s="258" t="s">
        <v>107</v>
      </c>
      <c r="G1879" s="374">
        <v>0.5</v>
      </c>
      <c r="H1879" s="377">
        <v>2668.7568203950959</v>
      </c>
      <c r="I1879" s="382">
        <v>143.96305955739601</v>
      </c>
      <c r="J1879" s="349">
        <f>Table1[[#This Row],[Embellishment Area (m2)]]*Table1[[#This Row],[Construction Unit Rate ($/m)]]*Table1[[#This Row],[Embellishment Area Factor]]</f>
        <v>192101.198539373</v>
      </c>
      <c r="K1879" s="263">
        <v>0</v>
      </c>
      <c r="L1879" s="354">
        <v>39.027494808321961</v>
      </c>
      <c r="M1879" s="101">
        <f>Table1[[#This Row],[Size of land (m2)]]*Table1[[#This Row],[Land Unit Rate ($/m2)]]</f>
        <v>0</v>
      </c>
      <c r="N1879" s="261">
        <v>2021</v>
      </c>
      <c r="O1879" s="219">
        <f>ROUND(IF(Table1[[#This Row],[Valuation Year]]=2016,(Table1[[#This Row],[Total Construction Cost ($)]]+Table1[[#This Row],[Land Value]])*('General Input Sheet'!$G$38/'General Input Sheet'!$G$43),Table1[[#This Row],[Total Construction Cost ($)]]+Table1[[#This Row],[Land Value]]),0)</f>
        <v>192101</v>
      </c>
      <c r="P1879" s="139" t="str" cm="1">
        <f t="array" ref="P1879">_xlfn.IFS(Table1[[#This Row],[Asset Class]]&lt;&gt;"Local","y",P$11=$E1879,"y",Table1[[#This Row],[Asset Class]]="Local","")</f>
        <v/>
      </c>
      <c r="Q1879" s="99" t="str" cm="1">
        <f t="array" ref="Q1879">_xlfn.IFS(Table1[[#This Row],[Asset Class]]&lt;&gt;"Local","y",Q$11=$E1879,"y",Table1[[#This Row],[Asset Class]]="Local","")</f>
        <v/>
      </c>
      <c r="R1879" s="99" t="str" cm="1">
        <f t="array" ref="R1879">_xlfn.IFS(Table1[[#This Row],[Asset Class]]&lt;&gt;"Local","y",R$11=$E1879,"y",Table1[[#This Row],[Asset Class]]="Local","")</f>
        <v>y</v>
      </c>
      <c r="S1879" s="358" t="str" cm="1">
        <f t="array" ref="S1879">_xlfn.IFS(Table1[[#This Row],[Asset Class]]&lt;&gt;"Local","y",S$11=$E1879,"y",Table1[[#This Row],[Asset Class]]="Local","")</f>
        <v/>
      </c>
      <c r="U1879" s="109" t="str">
        <f>IF(Table1[[#This Row],[Asset Class]]&lt;&gt;"Local",0.25,IF(P1879="y",1,""))</f>
        <v/>
      </c>
      <c r="V1879" s="435" t="str">
        <f>IF(Table1[[#This Row],[Asset Class]]&lt;&gt;"Local",0.25,IF(Q1879="y",1,""))</f>
        <v/>
      </c>
      <c r="W1879" s="435">
        <f>IF(Table1[[#This Row],[Asset Class]]&lt;&gt;"Local",0.25,IF(R1879="y",1,""))</f>
        <v>1</v>
      </c>
      <c r="X1879" s="435" t="str">
        <f>IF(Table1[[#This Row],[Asset Class]]&lt;&gt;"Local",0.25,IF(S1879="y",1,""))</f>
        <v/>
      </c>
      <c r="Y1879" s="109">
        <f t="shared" si="175"/>
        <v>1</v>
      </c>
      <c r="AA1879" s="274" t="str">
        <f t="shared" si="176"/>
        <v/>
      </c>
      <c r="AB1879" s="275" t="str">
        <f t="shared" si="177"/>
        <v/>
      </c>
      <c r="AC1879" s="275">
        <f t="shared" si="178"/>
        <v>192101</v>
      </c>
      <c r="AD1879" s="275" t="str">
        <f t="shared" si="179"/>
        <v/>
      </c>
      <c r="AE1879" s="276">
        <f t="shared" si="180"/>
        <v>192101</v>
      </c>
    </row>
    <row r="1880" spans="2:31">
      <c r="B1880" s="227" t="s">
        <v>3250</v>
      </c>
      <c r="C1880" s="228" t="s">
        <v>3251</v>
      </c>
      <c r="D1880" s="228" t="s">
        <v>110</v>
      </c>
      <c r="E1880" s="228" t="s">
        <v>101</v>
      </c>
      <c r="F1880" s="258" t="s">
        <v>102</v>
      </c>
      <c r="G1880" s="374">
        <v>0.5</v>
      </c>
      <c r="H1880" s="377">
        <v>3953.1698745574386</v>
      </c>
      <c r="I1880" s="382">
        <v>143.96305955739601</v>
      </c>
      <c r="J1880" s="349">
        <f>Table1[[#This Row],[Embellishment Area (m2)]]*Table1[[#This Row],[Construction Unit Rate ($/m)]]*Table1[[#This Row],[Embellishment Area Factor]]</f>
        <v>284555.21504570812</v>
      </c>
      <c r="K1880" s="263">
        <v>0</v>
      </c>
      <c r="L1880" s="354">
        <v>39.027494808321961</v>
      </c>
      <c r="M1880" s="101">
        <f>Table1[[#This Row],[Size of land (m2)]]*Table1[[#This Row],[Land Unit Rate ($/m2)]]</f>
        <v>0</v>
      </c>
      <c r="N1880" s="261">
        <v>2021</v>
      </c>
      <c r="O1880" s="219">
        <f>ROUND(IF(Table1[[#This Row],[Valuation Year]]=2016,(Table1[[#This Row],[Total Construction Cost ($)]]+Table1[[#This Row],[Land Value]])*('General Input Sheet'!$G$38/'General Input Sheet'!$G$43),Table1[[#This Row],[Total Construction Cost ($)]]+Table1[[#This Row],[Land Value]]),0)</f>
        <v>284555</v>
      </c>
      <c r="P1880" s="139" t="str" cm="1">
        <f t="array" ref="P1880">_xlfn.IFS(Table1[[#This Row],[Asset Class]]&lt;&gt;"Local","y",P$11=$E1880,"y",Table1[[#This Row],[Asset Class]]="Local","")</f>
        <v/>
      </c>
      <c r="Q1880" s="99" t="str" cm="1">
        <f t="array" ref="Q1880">_xlfn.IFS(Table1[[#This Row],[Asset Class]]&lt;&gt;"Local","y",Q$11=$E1880,"y",Table1[[#This Row],[Asset Class]]="Local","")</f>
        <v/>
      </c>
      <c r="R1880" s="99" t="str" cm="1">
        <f t="array" ref="R1880">_xlfn.IFS(Table1[[#This Row],[Asset Class]]&lt;&gt;"Local","y",R$11=$E1880,"y",Table1[[#This Row],[Asset Class]]="Local","")</f>
        <v>y</v>
      </c>
      <c r="S1880" s="358" t="str" cm="1">
        <f t="array" ref="S1880">_xlfn.IFS(Table1[[#This Row],[Asset Class]]&lt;&gt;"Local","y",S$11=$E1880,"y",Table1[[#This Row],[Asset Class]]="Local","")</f>
        <v/>
      </c>
      <c r="U1880" s="109" t="str">
        <f>IF(Table1[[#This Row],[Asset Class]]&lt;&gt;"Local",0.25,IF(P1880="y",1,""))</f>
        <v/>
      </c>
      <c r="V1880" s="435" t="str">
        <f>IF(Table1[[#This Row],[Asset Class]]&lt;&gt;"Local",0.25,IF(Q1880="y",1,""))</f>
        <v/>
      </c>
      <c r="W1880" s="435">
        <f>IF(Table1[[#This Row],[Asset Class]]&lt;&gt;"Local",0.25,IF(R1880="y",1,""))</f>
        <v>1</v>
      </c>
      <c r="X1880" s="435" t="str">
        <f>IF(Table1[[#This Row],[Asset Class]]&lt;&gt;"Local",0.25,IF(S1880="y",1,""))</f>
        <v/>
      </c>
      <c r="Y1880" s="109">
        <f t="shared" si="175"/>
        <v>1</v>
      </c>
      <c r="AA1880" s="274" t="str">
        <f t="shared" si="176"/>
        <v/>
      </c>
      <c r="AB1880" s="275" t="str">
        <f t="shared" si="177"/>
        <v/>
      </c>
      <c r="AC1880" s="275">
        <f t="shared" si="178"/>
        <v>284555</v>
      </c>
      <c r="AD1880" s="275" t="str">
        <f t="shared" si="179"/>
        <v/>
      </c>
      <c r="AE1880" s="276">
        <f t="shared" si="180"/>
        <v>284555</v>
      </c>
    </row>
    <row r="1881" spans="2:31">
      <c r="B1881" s="227" t="s">
        <v>3252</v>
      </c>
      <c r="C1881" s="228" t="s">
        <v>3253</v>
      </c>
      <c r="D1881" s="228" t="s">
        <v>110</v>
      </c>
      <c r="E1881" s="228" t="s">
        <v>101</v>
      </c>
      <c r="F1881" s="258" t="s">
        <v>135</v>
      </c>
      <c r="G1881" s="374">
        <v>0.5</v>
      </c>
      <c r="H1881" s="377">
        <v>4060.4884355272957</v>
      </c>
      <c r="I1881" s="382">
        <v>143.96305955739601</v>
      </c>
      <c r="J1881" s="349">
        <f>Table1[[#This Row],[Embellishment Area (m2)]]*Table1[[#This Row],[Construction Unit Rate ($/m)]]*Table1[[#This Row],[Embellishment Area Factor]]</f>
        <v>292280.16923796688</v>
      </c>
      <c r="K1881" s="263">
        <v>8120.9768710545914</v>
      </c>
      <c r="L1881" s="354">
        <v>39.027494808321961</v>
      </c>
      <c r="M1881" s="101">
        <f>Table1[[#This Row],[Size of land (m2)]]*Table1[[#This Row],[Land Unit Rate ($/m2)]]</f>
        <v>316941.38267358579</v>
      </c>
      <c r="N1881" s="261">
        <v>2021</v>
      </c>
      <c r="O1881" s="219">
        <f>ROUND(IF(Table1[[#This Row],[Valuation Year]]=2016,(Table1[[#This Row],[Total Construction Cost ($)]]+Table1[[#This Row],[Land Value]])*('General Input Sheet'!$G$38/'General Input Sheet'!$G$43),Table1[[#This Row],[Total Construction Cost ($)]]+Table1[[#This Row],[Land Value]]),0)</f>
        <v>609222</v>
      </c>
      <c r="P1881" s="139" t="str" cm="1">
        <f t="array" ref="P1881">_xlfn.IFS(Table1[[#This Row],[Asset Class]]&lt;&gt;"Local","y",P$11=$E1881,"y",Table1[[#This Row],[Asset Class]]="Local","")</f>
        <v/>
      </c>
      <c r="Q1881" s="99" t="str" cm="1">
        <f t="array" ref="Q1881">_xlfn.IFS(Table1[[#This Row],[Asset Class]]&lt;&gt;"Local","y",Q$11=$E1881,"y",Table1[[#This Row],[Asset Class]]="Local","")</f>
        <v/>
      </c>
      <c r="R1881" s="99" t="str" cm="1">
        <f t="array" ref="R1881">_xlfn.IFS(Table1[[#This Row],[Asset Class]]&lt;&gt;"Local","y",R$11=$E1881,"y",Table1[[#This Row],[Asset Class]]="Local","")</f>
        <v>y</v>
      </c>
      <c r="S1881" s="358" t="str" cm="1">
        <f t="array" ref="S1881">_xlfn.IFS(Table1[[#This Row],[Asset Class]]&lt;&gt;"Local","y",S$11=$E1881,"y",Table1[[#This Row],[Asset Class]]="Local","")</f>
        <v/>
      </c>
      <c r="U1881" s="109" t="str">
        <f>IF(Table1[[#This Row],[Asset Class]]&lt;&gt;"Local",0.25,IF(P1881="y",1,""))</f>
        <v/>
      </c>
      <c r="V1881" s="435" t="str">
        <f>IF(Table1[[#This Row],[Asset Class]]&lt;&gt;"Local",0.25,IF(Q1881="y",1,""))</f>
        <v/>
      </c>
      <c r="W1881" s="435">
        <f>IF(Table1[[#This Row],[Asset Class]]&lt;&gt;"Local",0.25,IF(R1881="y",1,""))</f>
        <v>1</v>
      </c>
      <c r="X1881" s="435" t="str">
        <f>IF(Table1[[#This Row],[Asset Class]]&lt;&gt;"Local",0.25,IF(S1881="y",1,""))</f>
        <v/>
      </c>
      <c r="Y1881" s="109">
        <f t="shared" si="175"/>
        <v>1</v>
      </c>
      <c r="AA1881" s="274" t="str">
        <f t="shared" si="176"/>
        <v/>
      </c>
      <c r="AB1881" s="275" t="str">
        <f t="shared" si="177"/>
        <v/>
      </c>
      <c r="AC1881" s="275">
        <f t="shared" si="178"/>
        <v>609222</v>
      </c>
      <c r="AD1881" s="275" t="str">
        <f t="shared" si="179"/>
        <v/>
      </c>
      <c r="AE1881" s="276">
        <f t="shared" si="180"/>
        <v>609222</v>
      </c>
    </row>
    <row r="1882" spans="2:31">
      <c r="B1882" s="227" t="s">
        <v>3252</v>
      </c>
      <c r="C1882" s="228" t="s">
        <v>3254</v>
      </c>
      <c r="D1882" s="228" t="s">
        <v>110</v>
      </c>
      <c r="E1882" s="228" t="s">
        <v>101</v>
      </c>
      <c r="F1882" s="258" t="s">
        <v>107</v>
      </c>
      <c r="G1882" s="374">
        <v>0.5</v>
      </c>
      <c r="H1882" s="377">
        <v>8264.8742250830055</v>
      </c>
      <c r="I1882" s="382">
        <v>143.96305955739601</v>
      </c>
      <c r="J1882" s="349">
        <f>Table1[[#This Row],[Embellishment Area (m2)]]*Table1[[#This Row],[Construction Unit Rate ($/m)]]*Table1[[#This Row],[Embellishment Area Factor]]</f>
        <v>594918.29015000595</v>
      </c>
      <c r="K1882" s="263">
        <v>16529.748450166011</v>
      </c>
      <c r="L1882" s="354">
        <v>39.027494808321961</v>
      </c>
      <c r="M1882" s="101">
        <f>Table1[[#This Row],[Size of land (m2)]]*Table1[[#This Row],[Land Unit Rate ($/m2)]]</f>
        <v>645114.67182172195</v>
      </c>
      <c r="N1882" s="261">
        <v>2021</v>
      </c>
      <c r="O1882" s="219">
        <f>ROUND(IF(Table1[[#This Row],[Valuation Year]]=2016,(Table1[[#This Row],[Total Construction Cost ($)]]+Table1[[#This Row],[Land Value]])*('General Input Sheet'!$G$38/'General Input Sheet'!$G$43),Table1[[#This Row],[Total Construction Cost ($)]]+Table1[[#This Row],[Land Value]]),0)</f>
        <v>1240033</v>
      </c>
      <c r="P1882" s="139" t="str" cm="1">
        <f t="array" ref="P1882">_xlfn.IFS(Table1[[#This Row],[Asset Class]]&lt;&gt;"Local","y",P$11=$E1882,"y",Table1[[#This Row],[Asset Class]]="Local","")</f>
        <v/>
      </c>
      <c r="Q1882" s="99" t="str" cm="1">
        <f t="array" ref="Q1882">_xlfn.IFS(Table1[[#This Row],[Asset Class]]&lt;&gt;"Local","y",Q$11=$E1882,"y",Table1[[#This Row],[Asset Class]]="Local","")</f>
        <v/>
      </c>
      <c r="R1882" s="99" t="str" cm="1">
        <f t="array" ref="R1882">_xlfn.IFS(Table1[[#This Row],[Asset Class]]&lt;&gt;"Local","y",R$11=$E1882,"y",Table1[[#This Row],[Asset Class]]="Local","")</f>
        <v>y</v>
      </c>
      <c r="S1882" s="358" t="str" cm="1">
        <f t="array" ref="S1882">_xlfn.IFS(Table1[[#This Row],[Asset Class]]&lt;&gt;"Local","y",S$11=$E1882,"y",Table1[[#This Row],[Asset Class]]="Local","")</f>
        <v/>
      </c>
      <c r="U1882" s="109" t="str">
        <f>IF(Table1[[#This Row],[Asset Class]]&lt;&gt;"Local",0.25,IF(P1882="y",1,""))</f>
        <v/>
      </c>
      <c r="V1882" s="435" t="str">
        <f>IF(Table1[[#This Row],[Asset Class]]&lt;&gt;"Local",0.25,IF(Q1882="y",1,""))</f>
        <v/>
      </c>
      <c r="W1882" s="435">
        <f>IF(Table1[[#This Row],[Asset Class]]&lt;&gt;"Local",0.25,IF(R1882="y",1,""))</f>
        <v>1</v>
      </c>
      <c r="X1882" s="435" t="str">
        <f>IF(Table1[[#This Row],[Asset Class]]&lt;&gt;"Local",0.25,IF(S1882="y",1,""))</f>
        <v/>
      </c>
      <c r="Y1882" s="109">
        <f t="shared" si="175"/>
        <v>1</v>
      </c>
      <c r="AA1882" s="274" t="str">
        <f t="shared" si="176"/>
        <v/>
      </c>
      <c r="AB1882" s="275" t="str">
        <f t="shared" si="177"/>
        <v/>
      </c>
      <c r="AC1882" s="275">
        <f t="shared" si="178"/>
        <v>1240033</v>
      </c>
      <c r="AD1882" s="275" t="str">
        <f t="shared" si="179"/>
        <v/>
      </c>
      <c r="AE1882" s="276">
        <f t="shared" si="180"/>
        <v>1240033</v>
      </c>
    </row>
    <row r="1883" spans="2:31">
      <c r="B1883" s="227" t="s">
        <v>3255</v>
      </c>
      <c r="C1883" s="228" t="s">
        <v>3256</v>
      </c>
      <c r="D1883" s="228" t="s">
        <v>110</v>
      </c>
      <c r="E1883" s="228" t="s">
        <v>142</v>
      </c>
      <c r="F1883" s="258" t="s">
        <v>102</v>
      </c>
      <c r="G1883" s="374">
        <v>0.5</v>
      </c>
      <c r="H1883" s="377">
        <v>20580.003783894859</v>
      </c>
      <c r="I1883" s="382">
        <v>115.6419902144599</v>
      </c>
      <c r="J1883" s="349">
        <f>Table1[[#This Row],[Embellishment Area (m2)]]*Table1[[#This Row],[Construction Unit Rate ($/m)]]*Table1[[#This Row],[Embellishment Area Factor]]</f>
        <v>1189956.2980953585</v>
      </c>
      <c r="K1883" s="263">
        <v>41160.007567789718</v>
      </c>
      <c r="L1883" s="354">
        <v>85.331826959272703</v>
      </c>
      <c r="M1883" s="101">
        <f>Table1[[#This Row],[Size of land (m2)]]*Table1[[#This Row],[Land Unit Rate ($/m2)]]</f>
        <v>3512258.6434169873</v>
      </c>
      <c r="N1883" s="261">
        <v>2021</v>
      </c>
      <c r="O1883" s="219">
        <f>ROUND(IF(Table1[[#This Row],[Valuation Year]]=2016,(Table1[[#This Row],[Total Construction Cost ($)]]+Table1[[#This Row],[Land Value]])*('General Input Sheet'!$G$38/'General Input Sheet'!$G$43),Table1[[#This Row],[Total Construction Cost ($)]]+Table1[[#This Row],[Land Value]]),0)</f>
        <v>4702215</v>
      </c>
      <c r="P1883" s="139" t="str" cm="1">
        <f t="array" ref="P1883">_xlfn.IFS(Table1[[#This Row],[Asset Class]]&lt;&gt;"Local","y",P$11=$E1883,"y",Table1[[#This Row],[Asset Class]]="Local","")</f>
        <v/>
      </c>
      <c r="Q1883" s="99" t="str" cm="1">
        <f t="array" ref="Q1883">_xlfn.IFS(Table1[[#This Row],[Asset Class]]&lt;&gt;"Local","y",Q$11=$E1883,"y",Table1[[#This Row],[Asset Class]]="Local","")</f>
        <v>y</v>
      </c>
      <c r="R1883" s="99" t="str" cm="1">
        <f t="array" ref="R1883">_xlfn.IFS(Table1[[#This Row],[Asset Class]]&lt;&gt;"Local","y",R$11=$E1883,"y",Table1[[#This Row],[Asset Class]]="Local","")</f>
        <v/>
      </c>
      <c r="S1883" s="358" t="str" cm="1">
        <f t="array" ref="S1883">_xlfn.IFS(Table1[[#This Row],[Asset Class]]&lt;&gt;"Local","y",S$11=$E1883,"y",Table1[[#This Row],[Asset Class]]="Local","")</f>
        <v/>
      </c>
      <c r="U1883" s="109" t="str">
        <f>IF(Table1[[#This Row],[Asset Class]]&lt;&gt;"Local",0.25,IF(P1883="y",1,""))</f>
        <v/>
      </c>
      <c r="V1883" s="435">
        <f>IF(Table1[[#This Row],[Asset Class]]&lt;&gt;"Local",0.25,IF(Q1883="y",1,""))</f>
        <v>1</v>
      </c>
      <c r="W1883" s="435" t="str">
        <f>IF(Table1[[#This Row],[Asset Class]]&lt;&gt;"Local",0.25,IF(R1883="y",1,""))</f>
        <v/>
      </c>
      <c r="X1883" s="435" t="str">
        <f>IF(Table1[[#This Row],[Asset Class]]&lt;&gt;"Local",0.25,IF(S1883="y",1,""))</f>
        <v/>
      </c>
      <c r="Y1883" s="109">
        <f t="shared" si="175"/>
        <v>1</v>
      </c>
      <c r="AA1883" s="274" t="str">
        <f t="shared" si="176"/>
        <v/>
      </c>
      <c r="AB1883" s="275">
        <f t="shared" si="177"/>
        <v>4702215</v>
      </c>
      <c r="AC1883" s="275" t="str">
        <f t="shared" si="178"/>
        <v/>
      </c>
      <c r="AD1883" s="275" t="str">
        <f t="shared" si="179"/>
        <v/>
      </c>
      <c r="AE1883" s="276">
        <f t="shared" si="180"/>
        <v>4702215</v>
      </c>
    </row>
    <row r="1884" spans="2:31">
      <c r="B1884" s="227" t="s">
        <v>3257</v>
      </c>
      <c r="C1884" s="228" t="s">
        <v>3258</v>
      </c>
      <c r="D1884" s="228" t="s">
        <v>110</v>
      </c>
      <c r="E1884" s="228" t="s">
        <v>101</v>
      </c>
      <c r="F1884" s="258" t="s">
        <v>102</v>
      </c>
      <c r="G1884" s="374">
        <v>0.5</v>
      </c>
      <c r="H1884" s="377">
        <v>3525.5887672537301</v>
      </c>
      <c r="I1884" s="382">
        <v>143.96305955739601</v>
      </c>
      <c r="J1884" s="349">
        <f>Table1[[#This Row],[Embellishment Area (m2)]]*Table1[[#This Row],[Construction Unit Rate ($/m)]]*Table1[[#This Row],[Embellishment Area Factor]]</f>
        <v>253777.27283751755</v>
      </c>
      <c r="K1884" s="263">
        <v>0</v>
      </c>
      <c r="L1884" s="354">
        <v>39.027494808321961</v>
      </c>
      <c r="M1884" s="101">
        <f>Table1[[#This Row],[Size of land (m2)]]*Table1[[#This Row],[Land Unit Rate ($/m2)]]</f>
        <v>0</v>
      </c>
      <c r="N1884" s="261">
        <v>2021</v>
      </c>
      <c r="O1884" s="219">
        <f>ROUND(IF(Table1[[#This Row],[Valuation Year]]=2016,(Table1[[#This Row],[Total Construction Cost ($)]]+Table1[[#This Row],[Land Value]])*('General Input Sheet'!$G$38/'General Input Sheet'!$G$43),Table1[[#This Row],[Total Construction Cost ($)]]+Table1[[#This Row],[Land Value]]),0)</f>
        <v>253777</v>
      </c>
      <c r="P1884" s="139" t="str" cm="1">
        <f t="array" ref="P1884">_xlfn.IFS(Table1[[#This Row],[Asset Class]]&lt;&gt;"Local","y",P$11=$E1884,"y",Table1[[#This Row],[Asset Class]]="Local","")</f>
        <v/>
      </c>
      <c r="Q1884" s="99" t="str" cm="1">
        <f t="array" ref="Q1884">_xlfn.IFS(Table1[[#This Row],[Asset Class]]&lt;&gt;"Local","y",Q$11=$E1884,"y",Table1[[#This Row],[Asset Class]]="Local","")</f>
        <v/>
      </c>
      <c r="R1884" s="99" t="str" cm="1">
        <f t="array" ref="R1884">_xlfn.IFS(Table1[[#This Row],[Asset Class]]&lt;&gt;"Local","y",R$11=$E1884,"y",Table1[[#This Row],[Asset Class]]="Local","")</f>
        <v>y</v>
      </c>
      <c r="S1884" s="358" t="str" cm="1">
        <f t="array" ref="S1884">_xlfn.IFS(Table1[[#This Row],[Asset Class]]&lt;&gt;"Local","y",S$11=$E1884,"y",Table1[[#This Row],[Asset Class]]="Local","")</f>
        <v/>
      </c>
      <c r="U1884" s="109" t="str">
        <f>IF(Table1[[#This Row],[Asset Class]]&lt;&gt;"Local",0.25,IF(P1884="y",1,""))</f>
        <v/>
      </c>
      <c r="V1884" s="435" t="str">
        <f>IF(Table1[[#This Row],[Asset Class]]&lt;&gt;"Local",0.25,IF(Q1884="y",1,""))</f>
        <v/>
      </c>
      <c r="W1884" s="435">
        <f>IF(Table1[[#This Row],[Asset Class]]&lt;&gt;"Local",0.25,IF(R1884="y",1,""))</f>
        <v>1</v>
      </c>
      <c r="X1884" s="435" t="str">
        <f>IF(Table1[[#This Row],[Asset Class]]&lt;&gt;"Local",0.25,IF(S1884="y",1,""))</f>
        <v/>
      </c>
      <c r="Y1884" s="109">
        <f t="shared" si="175"/>
        <v>1</v>
      </c>
      <c r="AA1884" s="274" t="str">
        <f t="shared" si="176"/>
        <v/>
      </c>
      <c r="AB1884" s="275" t="str">
        <f t="shared" si="177"/>
        <v/>
      </c>
      <c r="AC1884" s="275">
        <f t="shared" si="178"/>
        <v>253777</v>
      </c>
      <c r="AD1884" s="275" t="str">
        <f t="shared" si="179"/>
        <v/>
      </c>
      <c r="AE1884" s="276">
        <f t="shared" si="180"/>
        <v>253777</v>
      </c>
    </row>
    <row r="1885" spans="2:31">
      <c r="B1885" s="227" t="s">
        <v>3259</v>
      </c>
      <c r="C1885" s="228" t="s">
        <v>3260</v>
      </c>
      <c r="D1885" s="228" t="s">
        <v>110</v>
      </c>
      <c r="E1885" s="228" t="s">
        <v>106</v>
      </c>
      <c r="F1885" s="258" t="s">
        <v>107</v>
      </c>
      <c r="G1885" s="374">
        <v>0.5</v>
      </c>
      <c r="H1885" s="377">
        <v>8809.1694422694454</v>
      </c>
      <c r="I1885" s="382">
        <v>111.62041035606889</v>
      </c>
      <c r="J1885" s="349">
        <f>Table1[[#This Row],[Embellishment Area (m2)]]*Table1[[#This Row],[Construction Unit Rate ($/m)]]*Table1[[#This Row],[Embellishment Area Factor]]</f>
        <v>491641.55402112898</v>
      </c>
      <c r="K1885" s="263">
        <v>17618.338884538891</v>
      </c>
      <c r="L1885" s="354">
        <v>66.125722619436161</v>
      </c>
      <c r="M1885" s="101">
        <f>Table1[[#This Row],[Size of land (m2)]]*Table1[[#This Row],[Land Unit Rate ($/m2)]]</f>
        <v>1165025.3900942451</v>
      </c>
      <c r="N1885" s="261">
        <v>2021</v>
      </c>
      <c r="O1885" s="219">
        <f>ROUND(IF(Table1[[#This Row],[Valuation Year]]=2016,(Table1[[#This Row],[Total Construction Cost ($)]]+Table1[[#This Row],[Land Value]])*('General Input Sheet'!$G$38/'General Input Sheet'!$G$43),Table1[[#This Row],[Total Construction Cost ($)]]+Table1[[#This Row],[Land Value]]),0)</f>
        <v>1656667</v>
      </c>
      <c r="P1885" s="139" t="str" cm="1">
        <f t="array" ref="P1885">_xlfn.IFS(Table1[[#This Row],[Asset Class]]&lt;&gt;"Local","y",P$11=$E1885,"y",Table1[[#This Row],[Asset Class]]="Local","")</f>
        <v>y</v>
      </c>
      <c r="Q1885" s="99" t="str" cm="1">
        <f t="array" ref="Q1885">_xlfn.IFS(Table1[[#This Row],[Asset Class]]&lt;&gt;"Local","y",Q$11=$E1885,"y",Table1[[#This Row],[Asset Class]]="Local","")</f>
        <v/>
      </c>
      <c r="R1885" s="99" t="str" cm="1">
        <f t="array" ref="R1885">_xlfn.IFS(Table1[[#This Row],[Asset Class]]&lt;&gt;"Local","y",R$11=$E1885,"y",Table1[[#This Row],[Asset Class]]="Local","")</f>
        <v/>
      </c>
      <c r="S1885" s="358" t="str" cm="1">
        <f t="array" ref="S1885">_xlfn.IFS(Table1[[#This Row],[Asset Class]]&lt;&gt;"Local","y",S$11=$E1885,"y",Table1[[#This Row],[Asset Class]]="Local","")</f>
        <v/>
      </c>
      <c r="U1885" s="109">
        <f>IF(Table1[[#This Row],[Asset Class]]&lt;&gt;"Local",0.25,IF(P1885="y",1,""))</f>
        <v>1</v>
      </c>
      <c r="V1885" s="435" t="str">
        <f>IF(Table1[[#This Row],[Asset Class]]&lt;&gt;"Local",0.25,IF(Q1885="y",1,""))</f>
        <v/>
      </c>
      <c r="W1885" s="435" t="str">
        <f>IF(Table1[[#This Row],[Asset Class]]&lt;&gt;"Local",0.25,IF(R1885="y",1,""))</f>
        <v/>
      </c>
      <c r="X1885" s="435" t="str">
        <f>IF(Table1[[#This Row],[Asset Class]]&lt;&gt;"Local",0.25,IF(S1885="y",1,""))</f>
        <v/>
      </c>
      <c r="Y1885" s="109">
        <f t="shared" si="175"/>
        <v>1</v>
      </c>
      <c r="AA1885" s="274">
        <f t="shared" si="176"/>
        <v>1656667</v>
      </c>
      <c r="AB1885" s="275" t="str">
        <f t="shared" si="177"/>
        <v/>
      </c>
      <c r="AC1885" s="275" t="str">
        <f t="shared" si="178"/>
        <v/>
      </c>
      <c r="AD1885" s="275" t="str">
        <f t="shared" si="179"/>
        <v/>
      </c>
      <c r="AE1885" s="276">
        <f t="shared" si="180"/>
        <v>1656667</v>
      </c>
    </row>
    <row r="1886" spans="2:31">
      <c r="B1886" s="227" t="s">
        <v>3261</v>
      </c>
      <c r="C1886" s="228" t="s">
        <v>3262</v>
      </c>
      <c r="D1886" s="228" t="s">
        <v>110</v>
      </c>
      <c r="E1886" s="228" t="s">
        <v>106</v>
      </c>
      <c r="F1886" s="258" t="s">
        <v>102</v>
      </c>
      <c r="G1886" s="374">
        <v>0.5</v>
      </c>
      <c r="H1886" s="377">
        <v>21061.814102314849</v>
      </c>
      <c r="I1886" s="382">
        <v>111.62041035606889</v>
      </c>
      <c r="J1886" s="349">
        <f>Table1[[#This Row],[Embellishment Area (m2)]]*Table1[[#This Row],[Construction Unit Rate ($/m)]]*Table1[[#This Row],[Embellishment Area Factor]]</f>
        <v>1175464.166471811</v>
      </c>
      <c r="K1886" s="263">
        <v>42123.628204629698</v>
      </c>
      <c r="L1886" s="354">
        <v>66.125722619436161</v>
      </c>
      <c r="M1886" s="101">
        <f>Table1[[#This Row],[Size of land (m2)]]*Table1[[#This Row],[Land Unit Rate ($/m2)]]</f>
        <v>2785455.3543836009</v>
      </c>
      <c r="N1886" s="261">
        <v>2021</v>
      </c>
      <c r="O1886" s="219">
        <f>ROUND(IF(Table1[[#This Row],[Valuation Year]]=2016,(Table1[[#This Row],[Total Construction Cost ($)]]+Table1[[#This Row],[Land Value]])*('General Input Sheet'!$G$38/'General Input Sheet'!$G$43),Table1[[#This Row],[Total Construction Cost ($)]]+Table1[[#This Row],[Land Value]]),0)</f>
        <v>3960920</v>
      </c>
      <c r="P1886" s="139" t="str" cm="1">
        <f t="array" ref="P1886">_xlfn.IFS(Table1[[#This Row],[Asset Class]]&lt;&gt;"Local","y",P$11=$E1886,"y",Table1[[#This Row],[Asset Class]]="Local","")</f>
        <v>y</v>
      </c>
      <c r="Q1886" s="99" t="str" cm="1">
        <f t="array" ref="Q1886">_xlfn.IFS(Table1[[#This Row],[Asset Class]]&lt;&gt;"Local","y",Q$11=$E1886,"y",Table1[[#This Row],[Asset Class]]="Local","")</f>
        <v/>
      </c>
      <c r="R1886" s="99" t="str" cm="1">
        <f t="array" ref="R1886">_xlfn.IFS(Table1[[#This Row],[Asset Class]]&lt;&gt;"Local","y",R$11=$E1886,"y",Table1[[#This Row],[Asset Class]]="Local","")</f>
        <v/>
      </c>
      <c r="S1886" s="358" t="str" cm="1">
        <f t="array" ref="S1886">_xlfn.IFS(Table1[[#This Row],[Asset Class]]&lt;&gt;"Local","y",S$11=$E1886,"y",Table1[[#This Row],[Asset Class]]="Local","")</f>
        <v/>
      </c>
      <c r="U1886" s="109">
        <f>IF(Table1[[#This Row],[Asset Class]]&lt;&gt;"Local",0.25,IF(P1886="y",1,""))</f>
        <v>1</v>
      </c>
      <c r="V1886" s="435" t="str">
        <f>IF(Table1[[#This Row],[Asset Class]]&lt;&gt;"Local",0.25,IF(Q1886="y",1,""))</f>
        <v/>
      </c>
      <c r="W1886" s="435" t="str">
        <f>IF(Table1[[#This Row],[Asset Class]]&lt;&gt;"Local",0.25,IF(R1886="y",1,""))</f>
        <v/>
      </c>
      <c r="X1886" s="435" t="str">
        <f>IF(Table1[[#This Row],[Asset Class]]&lt;&gt;"Local",0.25,IF(S1886="y",1,""))</f>
        <v/>
      </c>
      <c r="Y1886" s="109">
        <f t="shared" si="175"/>
        <v>1</v>
      </c>
      <c r="AA1886" s="274">
        <f t="shared" si="176"/>
        <v>3960920</v>
      </c>
      <c r="AB1886" s="275" t="str">
        <f t="shared" si="177"/>
        <v/>
      </c>
      <c r="AC1886" s="275" t="str">
        <f t="shared" si="178"/>
        <v/>
      </c>
      <c r="AD1886" s="275" t="str">
        <f t="shared" si="179"/>
        <v/>
      </c>
      <c r="AE1886" s="276">
        <f t="shared" si="180"/>
        <v>3960920</v>
      </c>
    </row>
    <row r="1887" spans="2:31">
      <c r="B1887" s="227" t="s">
        <v>3263</v>
      </c>
      <c r="C1887" s="228" t="s">
        <v>3264</v>
      </c>
      <c r="D1887" s="228" t="s">
        <v>100</v>
      </c>
      <c r="E1887" s="228" t="s">
        <v>142</v>
      </c>
      <c r="F1887" s="258" t="s">
        <v>107</v>
      </c>
      <c r="G1887" s="374">
        <v>0.5</v>
      </c>
      <c r="H1887" s="377">
        <v>2715.1355756072021</v>
      </c>
      <c r="I1887" s="382">
        <v>236.89696198394208</v>
      </c>
      <c r="J1887" s="349">
        <f>Table1[[#This Row],[Embellishment Area (m2)]]*Table1[[#This Row],[Construction Unit Rate ($/m)]]*Table1[[#This Row],[Embellishment Area Factor]]</f>
        <v>321603.68461793405</v>
      </c>
      <c r="K1887" s="263">
        <v>0</v>
      </c>
      <c r="L1887" s="354">
        <v>76.269268802397988</v>
      </c>
      <c r="M1887" s="101">
        <f>Table1[[#This Row],[Size of land (m2)]]*Table1[[#This Row],[Land Unit Rate ($/m2)]]</f>
        <v>0</v>
      </c>
      <c r="N1887" s="261">
        <v>2021</v>
      </c>
      <c r="O1887" s="219">
        <f>ROUND(IF(Table1[[#This Row],[Valuation Year]]=2016,(Table1[[#This Row],[Total Construction Cost ($)]]+Table1[[#This Row],[Land Value]])*('General Input Sheet'!$G$38/'General Input Sheet'!$G$43),Table1[[#This Row],[Total Construction Cost ($)]]+Table1[[#This Row],[Land Value]]),0)</f>
        <v>321604</v>
      </c>
      <c r="P1887" s="139" t="str" cm="1">
        <f t="array" ref="P1887">_xlfn.IFS(Table1[[#This Row],[Asset Class]]&lt;&gt;"Local","y",P$11=$E1887,"y",Table1[[#This Row],[Asset Class]]="Local","")</f>
        <v>y</v>
      </c>
      <c r="Q1887" s="99" t="str" cm="1">
        <f t="array" ref="Q1887">_xlfn.IFS(Table1[[#This Row],[Asset Class]]&lt;&gt;"Local","y",Q$11=$E1887,"y",Table1[[#This Row],[Asset Class]]="Local","")</f>
        <v>y</v>
      </c>
      <c r="R1887" s="99" t="str" cm="1">
        <f t="array" ref="R1887">_xlfn.IFS(Table1[[#This Row],[Asset Class]]&lt;&gt;"Local","y",R$11=$E1887,"y",Table1[[#This Row],[Asset Class]]="Local","")</f>
        <v>y</v>
      </c>
      <c r="S1887" s="358" t="str" cm="1">
        <f t="array" ref="S1887">_xlfn.IFS(Table1[[#This Row],[Asset Class]]&lt;&gt;"Local","y",S$11=$E1887,"y",Table1[[#This Row],[Asset Class]]="Local","")</f>
        <v>y</v>
      </c>
      <c r="U1887" s="109">
        <f>IF(Table1[[#This Row],[Asset Class]]&lt;&gt;"Local",0.25,IF(P1887="y",1,""))</f>
        <v>0.25</v>
      </c>
      <c r="V1887" s="435">
        <f>IF(Table1[[#This Row],[Asset Class]]&lt;&gt;"Local",0.25,IF(Q1887="y",1,""))</f>
        <v>0.25</v>
      </c>
      <c r="W1887" s="435">
        <f>IF(Table1[[#This Row],[Asset Class]]&lt;&gt;"Local",0.25,IF(R1887="y",1,""))</f>
        <v>0.25</v>
      </c>
      <c r="X1887" s="435">
        <f>IF(Table1[[#This Row],[Asset Class]]&lt;&gt;"Local",0.25,IF(S1887="y",1,""))</f>
        <v>0.25</v>
      </c>
      <c r="Y1887" s="109">
        <f t="shared" si="175"/>
        <v>1</v>
      </c>
      <c r="AA1887" s="274">
        <f t="shared" si="176"/>
        <v>80401</v>
      </c>
      <c r="AB1887" s="275">
        <f t="shared" si="177"/>
        <v>80401</v>
      </c>
      <c r="AC1887" s="275">
        <f t="shared" si="178"/>
        <v>80401</v>
      </c>
      <c r="AD1887" s="275">
        <f t="shared" si="179"/>
        <v>80401</v>
      </c>
      <c r="AE1887" s="276">
        <f t="shared" si="180"/>
        <v>321604</v>
      </c>
    </row>
    <row r="1888" spans="2:31">
      <c r="B1888" s="227" t="s">
        <v>3265</v>
      </c>
      <c r="C1888" s="228" t="s">
        <v>3266</v>
      </c>
      <c r="D1888" s="228" t="s">
        <v>110</v>
      </c>
      <c r="E1888" s="228" t="s">
        <v>106</v>
      </c>
      <c r="F1888" s="258" t="s">
        <v>102</v>
      </c>
      <c r="G1888" s="374">
        <v>0.5</v>
      </c>
      <c r="H1888" s="377">
        <v>2047.6473433578969</v>
      </c>
      <c r="I1888" s="382">
        <v>111.62041035606889</v>
      </c>
      <c r="J1888" s="349">
        <f>Table1[[#This Row],[Embellishment Area (m2)]]*Table1[[#This Row],[Construction Unit Rate ($/m)]]*Table1[[#This Row],[Embellishment Area Factor]]</f>
        <v>114279.61836506137</v>
      </c>
      <c r="K1888" s="263">
        <v>0</v>
      </c>
      <c r="L1888" s="354">
        <v>66.125722619436161</v>
      </c>
      <c r="M1888" s="101">
        <f>Table1[[#This Row],[Size of land (m2)]]*Table1[[#This Row],[Land Unit Rate ($/m2)]]</f>
        <v>0</v>
      </c>
      <c r="N1888" s="261">
        <v>2021</v>
      </c>
      <c r="O1888" s="219">
        <f>ROUND(IF(Table1[[#This Row],[Valuation Year]]=2016,(Table1[[#This Row],[Total Construction Cost ($)]]+Table1[[#This Row],[Land Value]])*('General Input Sheet'!$G$38/'General Input Sheet'!$G$43),Table1[[#This Row],[Total Construction Cost ($)]]+Table1[[#This Row],[Land Value]]),0)</f>
        <v>114280</v>
      </c>
      <c r="P1888" s="139" t="str" cm="1">
        <f t="array" ref="P1888">_xlfn.IFS(Table1[[#This Row],[Asset Class]]&lt;&gt;"Local","y",P$11=$E1888,"y",Table1[[#This Row],[Asset Class]]="Local","")</f>
        <v>y</v>
      </c>
      <c r="Q1888" s="99" t="str" cm="1">
        <f t="array" ref="Q1888">_xlfn.IFS(Table1[[#This Row],[Asset Class]]&lt;&gt;"Local","y",Q$11=$E1888,"y",Table1[[#This Row],[Asset Class]]="Local","")</f>
        <v/>
      </c>
      <c r="R1888" s="99" t="str" cm="1">
        <f t="array" ref="R1888">_xlfn.IFS(Table1[[#This Row],[Asset Class]]&lt;&gt;"Local","y",R$11=$E1888,"y",Table1[[#This Row],[Asset Class]]="Local","")</f>
        <v/>
      </c>
      <c r="S1888" s="358" t="str" cm="1">
        <f t="array" ref="S1888">_xlfn.IFS(Table1[[#This Row],[Asset Class]]&lt;&gt;"Local","y",S$11=$E1888,"y",Table1[[#This Row],[Asset Class]]="Local","")</f>
        <v/>
      </c>
      <c r="U1888" s="109">
        <f>IF(Table1[[#This Row],[Asset Class]]&lt;&gt;"Local",0.25,IF(P1888="y",1,""))</f>
        <v>1</v>
      </c>
      <c r="V1888" s="435" t="str">
        <f>IF(Table1[[#This Row],[Asset Class]]&lt;&gt;"Local",0.25,IF(Q1888="y",1,""))</f>
        <v/>
      </c>
      <c r="W1888" s="435" t="str">
        <f>IF(Table1[[#This Row],[Asset Class]]&lt;&gt;"Local",0.25,IF(R1888="y",1,""))</f>
        <v/>
      </c>
      <c r="X1888" s="435" t="str">
        <f>IF(Table1[[#This Row],[Asset Class]]&lt;&gt;"Local",0.25,IF(S1888="y",1,""))</f>
        <v/>
      </c>
      <c r="Y1888" s="109">
        <f t="shared" si="175"/>
        <v>1</v>
      </c>
      <c r="AA1888" s="274">
        <f t="shared" si="176"/>
        <v>114280</v>
      </c>
      <c r="AB1888" s="275" t="str">
        <f t="shared" si="177"/>
        <v/>
      </c>
      <c r="AC1888" s="275" t="str">
        <f t="shared" si="178"/>
        <v/>
      </c>
      <c r="AD1888" s="275" t="str">
        <f t="shared" si="179"/>
        <v/>
      </c>
      <c r="AE1888" s="276">
        <f t="shared" si="180"/>
        <v>114280</v>
      </c>
    </row>
    <row r="1889" spans="2:31">
      <c r="B1889" s="227" t="s">
        <v>3267</v>
      </c>
      <c r="C1889" s="228" t="s">
        <v>3268</v>
      </c>
      <c r="D1889" s="228" t="s">
        <v>110</v>
      </c>
      <c r="E1889" s="228" t="s">
        <v>101</v>
      </c>
      <c r="F1889" s="258" t="s">
        <v>102</v>
      </c>
      <c r="G1889" s="374">
        <v>0.5</v>
      </c>
      <c r="H1889" s="377">
        <v>2685.4156955702229</v>
      </c>
      <c r="I1889" s="382">
        <v>143.96305955739601</v>
      </c>
      <c r="J1889" s="349">
        <f>Table1[[#This Row],[Embellishment Area (m2)]]*Table1[[#This Row],[Construction Unit Rate ($/m)]]*Table1[[#This Row],[Embellishment Area Factor]]</f>
        <v>193300.329858871</v>
      </c>
      <c r="K1889" s="263">
        <v>0</v>
      </c>
      <c r="L1889" s="354">
        <v>39.027494808321961</v>
      </c>
      <c r="M1889" s="101">
        <f>Table1[[#This Row],[Size of land (m2)]]*Table1[[#This Row],[Land Unit Rate ($/m2)]]</f>
        <v>0</v>
      </c>
      <c r="N1889" s="261">
        <v>2021</v>
      </c>
      <c r="O1889" s="219">
        <f>ROUND(IF(Table1[[#This Row],[Valuation Year]]=2016,(Table1[[#This Row],[Total Construction Cost ($)]]+Table1[[#This Row],[Land Value]])*('General Input Sheet'!$G$38/'General Input Sheet'!$G$43),Table1[[#This Row],[Total Construction Cost ($)]]+Table1[[#This Row],[Land Value]]),0)</f>
        <v>193300</v>
      </c>
      <c r="P1889" s="139" t="str" cm="1">
        <f t="array" ref="P1889">_xlfn.IFS(Table1[[#This Row],[Asset Class]]&lt;&gt;"Local","y",P$11=$E1889,"y",Table1[[#This Row],[Asset Class]]="Local","")</f>
        <v/>
      </c>
      <c r="Q1889" s="99" t="str" cm="1">
        <f t="array" ref="Q1889">_xlfn.IFS(Table1[[#This Row],[Asset Class]]&lt;&gt;"Local","y",Q$11=$E1889,"y",Table1[[#This Row],[Asset Class]]="Local","")</f>
        <v/>
      </c>
      <c r="R1889" s="99" t="str" cm="1">
        <f t="array" ref="R1889">_xlfn.IFS(Table1[[#This Row],[Asset Class]]&lt;&gt;"Local","y",R$11=$E1889,"y",Table1[[#This Row],[Asset Class]]="Local","")</f>
        <v>y</v>
      </c>
      <c r="S1889" s="358" t="str" cm="1">
        <f t="array" ref="S1889">_xlfn.IFS(Table1[[#This Row],[Asset Class]]&lt;&gt;"Local","y",S$11=$E1889,"y",Table1[[#This Row],[Asset Class]]="Local","")</f>
        <v/>
      </c>
      <c r="U1889" s="109" t="str">
        <f>IF(Table1[[#This Row],[Asset Class]]&lt;&gt;"Local",0.25,IF(P1889="y",1,""))</f>
        <v/>
      </c>
      <c r="V1889" s="435" t="str">
        <f>IF(Table1[[#This Row],[Asset Class]]&lt;&gt;"Local",0.25,IF(Q1889="y",1,""))</f>
        <v/>
      </c>
      <c r="W1889" s="435">
        <f>IF(Table1[[#This Row],[Asset Class]]&lt;&gt;"Local",0.25,IF(R1889="y",1,""))</f>
        <v>1</v>
      </c>
      <c r="X1889" s="435" t="str">
        <f>IF(Table1[[#This Row],[Asset Class]]&lt;&gt;"Local",0.25,IF(S1889="y",1,""))</f>
        <v/>
      </c>
      <c r="Y1889" s="109">
        <f t="shared" si="175"/>
        <v>1</v>
      </c>
      <c r="AA1889" s="274" t="str">
        <f t="shared" si="176"/>
        <v/>
      </c>
      <c r="AB1889" s="275" t="str">
        <f t="shared" si="177"/>
        <v/>
      </c>
      <c r="AC1889" s="275">
        <f t="shared" si="178"/>
        <v>193300</v>
      </c>
      <c r="AD1889" s="275" t="str">
        <f t="shared" si="179"/>
        <v/>
      </c>
      <c r="AE1889" s="276">
        <f t="shared" si="180"/>
        <v>193300</v>
      </c>
    </row>
    <row r="1890" spans="2:31">
      <c r="B1890" s="227" t="s">
        <v>3269</v>
      </c>
      <c r="C1890" s="228" t="s">
        <v>3270</v>
      </c>
      <c r="D1890" s="228" t="s">
        <v>110</v>
      </c>
      <c r="E1890" s="228" t="s">
        <v>106</v>
      </c>
      <c r="F1890" s="258" t="s">
        <v>102</v>
      </c>
      <c r="G1890" s="374">
        <v>0.5</v>
      </c>
      <c r="H1890" s="377">
        <v>2153.2873659000893</v>
      </c>
      <c r="I1890" s="382">
        <v>111.62041035606889</v>
      </c>
      <c r="J1890" s="349">
        <f>Table1[[#This Row],[Embellishment Area (m2)]]*Table1[[#This Row],[Construction Unit Rate ($/m)]]*Table1[[#This Row],[Embellishment Area Factor]]</f>
        <v>120175.40969815331</v>
      </c>
      <c r="K1890" s="263">
        <v>0</v>
      </c>
      <c r="L1890" s="354">
        <v>66.125722619436161</v>
      </c>
      <c r="M1890" s="101">
        <f>Table1[[#This Row],[Size of land (m2)]]*Table1[[#This Row],[Land Unit Rate ($/m2)]]</f>
        <v>0</v>
      </c>
      <c r="N1890" s="261">
        <v>2021</v>
      </c>
      <c r="O1890" s="219">
        <f>ROUND(IF(Table1[[#This Row],[Valuation Year]]=2016,(Table1[[#This Row],[Total Construction Cost ($)]]+Table1[[#This Row],[Land Value]])*('General Input Sheet'!$G$38/'General Input Sheet'!$G$43),Table1[[#This Row],[Total Construction Cost ($)]]+Table1[[#This Row],[Land Value]]),0)</f>
        <v>120175</v>
      </c>
      <c r="P1890" s="139" t="str" cm="1">
        <f t="array" ref="P1890">_xlfn.IFS(Table1[[#This Row],[Asset Class]]&lt;&gt;"Local","y",P$11=$E1890,"y",Table1[[#This Row],[Asset Class]]="Local","")</f>
        <v>y</v>
      </c>
      <c r="Q1890" s="99" t="str" cm="1">
        <f t="array" ref="Q1890">_xlfn.IFS(Table1[[#This Row],[Asset Class]]&lt;&gt;"Local","y",Q$11=$E1890,"y",Table1[[#This Row],[Asset Class]]="Local","")</f>
        <v/>
      </c>
      <c r="R1890" s="99" t="str" cm="1">
        <f t="array" ref="R1890">_xlfn.IFS(Table1[[#This Row],[Asset Class]]&lt;&gt;"Local","y",R$11=$E1890,"y",Table1[[#This Row],[Asset Class]]="Local","")</f>
        <v/>
      </c>
      <c r="S1890" s="358" t="str" cm="1">
        <f t="array" ref="S1890">_xlfn.IFS(Table1[[#This Row],[Asset Class]]&lt;&gt;"Local","y",S$11=$E1890,"y",Table1[[#This Row],[Asset Class]]="Local","")</f>
        <v/>
      </c>
      <c r="U1890" s="109">
        <f>IF(Table1[[#This Row],[Asset Class]]&lt;&gt;"Local",0.25,IF(P1890="y",1,""))</f>
        <v>1</v>
      </c>
      <c r="V1890" s="435" t="str">
        <f>IF(Table1[[#This Row],[Asset Class]]&lt;&gt;"Local",0.25,IF(Q1890="y",1,""))</f>
        <v/>
      </c>
      <c r="W1890" s="435" t="str">
        <f>IF(Table1[[#This Row],[Asset Class]]&lt;&gt;"Local",0.25,IF(R1890="y",1,""))</f>
        <v/>
      </c>
      <c r="X1890" s="435" t="str">
        <f>IF(Table1[[#This Row],[Asset Class]]&lt;&gt;"Local",0.25,IF(S1890="y",1,""))</f>
        <v/>
      </c>
      <c r="Y1890" s="109">
        <f t="shared" si="175"/>
        <v>1</v>
      </c>
      <c r="AA1890" s="274">
        <f t="shared" si="176"/>
        <v>120175</v>
      </c>
      <c r="AB1890" s="275" t="str">
        <f t="shared" si="177"/>
        <v/>
      </c>
      <c r="AC1890" s="275" t="str">
        <f t="shared" si="178"/>
        <v/>
      </c>
      <c r="AD1890" s="275" t="str">
        <f t="shared" si="179"/>
        <v/>
      </c>
      <c r="AE1890" s="276">
        <f t="shared" si="180"/>
        <v>120175</v>
      </c>
    </row>
    <row r="1891" spans="2:31">
      <c r="B1891" s="227" t="s">
        <v>3271</v>
      </c>
      <c r="C1891" s="228" t="s">
        <v>3272</v>
      </c>
      <c r="D1891" s="228" t="s">
        <v>110</v>
      </c>
      <c r="E1891" s="228" t="s">
        <v>101</v>
      </c>
      <c r="F1891" s="258" t="s">
        <v>102</v>
      </c>
      <c r="G1891" s="374">
        <v>0.5</v>
      </c>
      <c r="H1891" s="377">
        <v>6353.7077749035552</v>
      </c>
      <c r="I1891" s="382">
        <v>143.96305955739601</v>
      </c>
      <c r="J1891" s="349">
        <f>Table1[[#This Row],[Embellishment Area (m2)]]*Table1[[#This Row],[Construction Unit Rate ($/m)]]*Table1[[#This Row],[Embellishment Area Factor]]</f>
        <v>457349.60540436528</v>
      </c>
      <c r="K1891" s="263">
        <v>0</v>
      </c>
      <c r="L1891" s="354">
        <v>39.027494808321961</v>
      </c>
      <c r="M1891" s="101">
        <f>Table1[[#This Row],[Size of land (m2)]]*Table1[[#This Row],[Land Unit Rate ($/m2)]]</f>
        <v>0</v>
      </c>
      <c r="N1891" s="261">
        <v>2021</v>
      </c>
      <c r="O1891" s="219">
        <f>ROUND(IF(Table1[[#This Row],[Valuation Year]]=2016,(Table1[[#This Row],[Total Construction Cost ($)]]+Table1[[#This Row],[Land Value]])*('General Input Sheet'!$G$38/'General Input Sheet'!$G$43),Table1[[#This Row],[Total Construction Cost ($)]]+Table1[[#This Row],[Land Value]]),0)</f>
        <v>457350</v>
      </c>
      <c r="P1891" s="139" t="str" cm="1">
        <f t="array" ref="P1891">_xlfn.IFS(Table1[[#This Row],[Asset Class]]&lt;&gt;"Local","y",P$11=$E1891,"y",Table1[[#This Row],[Asset Class]]="Local","")</f>
        <v/>
      </c>
      <c r="Q1891" s="99" t="str" cm="1">
        <f t="array" ref="Q1891">_xlfn.IFS(Table1[[#This Row],[Asset Class]]&lt;&gt;"Local","y",Q$11=$E1891,"y",Table1[[#This Row],[Asset Class]]="Local","")</f>
        <v/>
      </c>
      <c r="R1891" s="99" t="str" cm="1">
        <f t="array" ref="R1891">_xlfn.IFS(Table1[[#This Row],[Asset Class]]&lt;&gt;"Local","y",R$11=$E1891,"y",Table1[[#This Row],[Asset Class]]="Local","")</f>
        <v>y</v>
      </c>
      <c r="S1891" s="358" t="str" cm="1">
        <f t="array" ref="S1891">_xlfn.IFS(Table1[[#This Row],[Asset Class]]&lt;&gt;"Local","y",S$11=$E1891,"y",Table1[[#This Row],[Asset Class]]="Local","")</f>
        <v/>
      </c>
      <c r="U1891" s="109" t="str">
        <f>IF(Table1[[#This Row],[Asset Class]]&lt;&gt;"Local",0.25,IF(P1891="y",1,""))</f>
        <v/>
      </c>
      <c r="V1891" s="435" t="str">
        <f>IF(Table1[[#This Row],[Asset Class]]&lt;&gt;"Local",0.25,IF(Q1891="y",1,""))</f>
        <v/>
      </c>
      <c r="W1891" s="435">
        <f>IF(Table1[[#This Row],[Asset Class]]&lt;&gt;"Local",0.25,IF(R1891="y",1,""))</f>
        <v>1</v>
      </c>
      <c r="X1891" s="435" t="str">
        <f>IF(Table1[[#This Row],[Asset Class]]&lt;&gt;"Local",0.25,IF(S1891="y",1,""))</f>
        <v/>
      </c>
      <c r="Y1891" s="109">
        <f t="shared" si="175"/>
        <v>1</v>
      </c>
      <c r="AA1891" s="274" t="str">
        <f t="shared" si="176"/>
        <v/>
      </c>
      <c r="AB1891" s="275" t="str">
        <f t="shared" si="177"/>
        <v/>
      </c>
      <c r="AC1891" s="275">
        <f t="shared" si="178"/>
        <v>457350</v>
      </c>
      <c r="AD1891" s="275" t="str">
        <f t="shared" si="179"/>
        <v/>
      </c>
      <c r="AE1891" s="276">
        <f t="shared" si="180"/>
        <v>457350</v>
      </c>
    </row>
    <row r="1892" spans="2:31">
      <c r="B1892" s="227" t="s">
        <v>3273</v>
      </c>
      <c r="C1892" s="228" t="s">
        <v>3274</v>
      </c>
      <c r="D1892" s="228" t="s">
        <v>110</v>
      </c>
      <c r="E1892" s="228" t="s">
        <v>106</v>
      </c>
      <c r="F1892" s="258" t="s">
        <v>107</v>
      </c>
      <c r="G1892" s="374">
        <v>0.5</v>
      </c>
      <c r="H1892" s="377">
        <v>19396.804080651971</v>
      </c>
      <c r="I1892" s="382">
        <v>111.62041035606889</v>
      </c>
      <c r="J1892" s="349">
        <f>Table1[[#This Row],[Embellishment Area (m2)]]*Table1[[#This Row],[Construction Unit Rate ($/m)]]*Table1[[#This Row],[Embellishment Area Factor]]</f>
        <v>1082539.6155393224</v>
      </c>
      <c r="K1892" s="263">
        <v>0</v>
      </c>
      <c r="L1892" s="354">
        <v>66.125722619436161</v>
      </c>
      <c r="M1892" s="101">
        <f>Table1[[#This Row],[Size of land (m2)]]*Table1[[#This Row],[Land Unit Rate ($/m2)]]</f>
        <v>0</v>
      </c>
      <c r="N1892" s="261">
        <v>2021</v>
      </c>
      <c r="O1892" s="219">
        <f>ROUND(IF(Table1[[#This Row],[Valuation Year]]=2016,(Table1[[#This Row],[Total Construction Cost ($)]]+Table1[[#This Row],[Land Value]])*('General Input Sheet'!$G$38/'General Input Sheet'!$G$43),Table1[[#This Row],[Total Construction Cost ($)]]+Table1[[#This Row],[Land Value]]),0)</f>
        <v>1082540</v>
      </c>
      <c r="P1892" s="139" t="str" cm="1">
        <f t="array" ref="P1892">_xlfn.IFS(Table1[[#This Row],[Asset Class]]&lt;&gt;"Local","y",P$11=$E1892,"y",Table1[[#This Row],[Asset Class]]="Local","")</f>
        <v>y</v>
      </c>
      <c r="Q1892" s="99" t="str" cm="1">
        <f t="array" ref="Q1892">_xlfn.IFS(Table1[[#This Row],[Asset Class]]&lt;&gt;"Local","y",Q$11=$E1892,"y",Table1[[#This Row],[Asset Class]]="Local","")</f>
        <v/>
      </c>
      <c r="R1892" s="99" t="str" cm="1">
        <f t="array" ref="R1892">_xlfn.IFS(Table1[[#This Row],[Asset Class]]&lt;&gt;"Local","y",R$11=$E1892,"y",Table1[[#This Row],[Asset Class]]="Local","")</f>
        <v/>
      </c>
      <c r="S1892" s="358" t="str" cm="1">
        <f t="array" ref="S1892">_xlfn.IFS(Table1[[#This Row],[Asset Class]]&lt;&gt;"Local","y",S$11=$E1892,"y",Table1[[#This Row],[Asset Class]]="Local","")</f>
        <v/>
      </c>
      <c r="U1892" s="109">
        <f>IF(Table1[[#This Row],[Asset Class]]&lt;&gt;"Local",0.25,IF(P1892="y",1,""))</f>
        <v>1</v>
      </c>
      <c r="V1892" s="435" t="str">
        <f>IF(Table1[[#This Row],[Asset Class]]&lt;&gt;"Local",0.25,IF(Q1892="y",1,""))</f>
        <v/>
      </c>
      <c r="W1892" s="435" t="str">
        <f>IF(Table1[[#This Row],[Asset Class]]&lt;&gt;"Local",0.25,IF(R1892="y",1,""))</f>
        <v/>
      </c>
      <c r="X1892" s="435" t="str">
        <f>IF(Table1[[#This Row],[Asset Class]]&lt;&gt;"Local",0.25,IF(S1892="y",1,""))</f>
        <v/>
      </c>
      <c r="Y1892" s="109">
        <f t="shared" si="175"/>
        <v>1</v>
      </c>
      <c r="AA1892" s="274">
        <f t="shared" si="176"/>
        <v>1082540</v>
      </c>
      <c r="AB1892" s="275" t="str">
        <f t="shared" si="177"/>
        <v/>
      </c>
      <c r="AC1892" s="275" t="str">
        <f t="shared" si="178"/>
        <v/>
      </c>
      <c r="AD1892" s="275" t="str">
        <f t="shared" si="179"/>
        <v/>
      </c>
      <c r="AE1892" s="276">
        <f t="shared" si="180"/>
        <v>1082540</v>
      </c>
    </row>
    <row r="1893" spans="2:31">
      <c r="B1893" s="227" t="s">
        <v>3275</v>
      </c>
      <c r="C1893" s="228" t="s">
        <v>3276</v>
      </c>
      <c r="D1893" s="228" t="s">
        <v>105</v>
      </c>
      <c r="E1893" s="228" t="s">
        <v>106</v>
      </c>
      <c r="F1893" s="258" t="s">
        <v>102</v>
      </c>
      <c r="G1893" s="374">
        <v>0.5</v>
      </c>
      <c r="H1893" s="377">
        <v>4694.9316753998901</v>
      </c>
      <c r="I1893" s="382">
        <v>295.91815694928124</v>
      </c>
      <c r="J1893" s="349">
        <f>Table1[[#This Row],[Embellishment Area (m2)]]*Table1[[#This Row],[Construction Unit Rate ($/m)]]*Table1[[#This Row],[Embellishment Area Factor]]</f>
        <v>694657.76419356826</v>
      </c>
      <c r="K1893" s="263">
        <v>0</v>
      </c>
      <c r="L1893" s="354">
        <v>157.26221918381682</v>
      </c>
      <c r="M1893" s="101">
        <f>Table1[[#This Row],[Size of land (m2)]]*Table1[[#This Row],[Land Unit Rate ($/m2)]]</f>
        <v>0</v>
      </c>
      <c r="N1893" s="261">
        <v>2021</v>
      </c>
      <c r="O1893" s="219">
        <f>ROUND(IF(Table1[[#This Row],[Valuation Year]]=2016,(Table1[[#This Row],[Total Construction Cost ($)]]+Table1[[#This Row],[Land Value]])*('General Input Sheet'!$G$38/'General Input Sheet'!$G$43),Table1[[#This Row],[Total Construction Cost ($)]]+Table1[[#This Row],[Land Value]]),0)</f>
        <v>694658</v>
      </c>
      <c r="P1893" s="139" t="str" cm="1">
        <f t="array" ref="P1893">_xlfn.IFS(Table1[[#This Row],[Asset Class]]&lt;&gt;"Local","y",P$11=$E1893,"y",Table1[[#This Row],[Asset Class]]="Local","")</f>
        <v>y</v>
      </c>
      <c r="Q1893" s="99" t="str" cm="1">
        <f t="array" ref="Q1893">_xlfn.IFS(Table1[[#This Row],[Asset Class]]&lt;&gt;"Local","y",Q$11=$E1893,"y",Table1[[#This Row],[Asset Class]]="Local","")</f>
        <v>y</v>
      </c>
      <c r="R1893" s="99" t="str" cm="1">
        <f t="array" ref="R1893">_xlfn.IFS(Table1[[#This Row],[Asset Class]]&lt;&gt;"Local","y",R$11=$E1893,"y",Table1[[#This Row],[Asset Class]]="Local","")</f>
        <v>y</v>
      </c>
      <c r="S1893" s="358" t="str" cm="1">
        <f t="array" ref="S1893">_xlfn.IFS(Table1[[#This Row],[Asset Class]]&lt;&gt;"Local","y",S$11=$E1893,"y",Table1[[#This Row],[Asset Class]]="Local","")</f>
        <v>y</v>
      </c>
      <c r="U1893" s="109">
        <f>IF(Table1[[#This Row],[Asset Class]]&lt;&gt;"Local",0.25,IF(P1893="y",1,""))</f>
        <v>0.25</v>
      </c>
      <c r="V1893" s="435">
        <f>IF(Table1[[#This Row],[Asset Class]]&lt;&gt;"Local",0.25,IF(Q1893="y",1,""))</f>
        <v>0.25</v>
      </c>
      <c r="W1893" s="435">
        <f>IF(Table1[[#This Row],[Asset Class]]&lt;&gt;"Local",0.25,IF(R1893="y",1,""))</f>
        <v>0.25</v>
      </c>
      <c r="X1893" s="435">
        <f>IF(Table1[[#This Row],[Asset Class]]&lt;&gt;"Local",0.25,IF(S1893="y",1,""))</f>
        <v>0.25</v>
      </c>
      <c r="Y1893" s="109">
        <f t="shared" si="175"/>
        <v>1</v>
      </c>
      <c r="AA1893" s="274">
        <f t="shared" si="176"/>
        <v>173664.5</v>
      </c>
      <c r="AB1893" s="275">
        <f t="shared" si="177"/>
        <v>173664.5</v>
      </c>
      <c r="AC1893" s="275">
        <f t="shared" si="178"/>
        <v>173664.5</v>
      </c>
      <c r="AD1893" s="275">
        <f t="shared" si="179"/>
        <v>173664.5</v>
      </c>
      <c r="AE1893" s="276">
        <f t="shared" si="180"/>
        <v>694658</v>
      </c>
    </row>
    <row r="1894" spans="2:31">
      <c r="B1894" s="227" t="s">
        <v>3277</v>
      </c>
      <c r="C1894" s="228" t="s">
        <v>3278</v>
      </c>
      <c r="D1894" s="228" t="s">
        <v>110</v>
      </c>
      <c r="E1894" s="228" t="s">
        <v>101</v>
      </c>
      <c r="F1894" s="258" t="s">
        <v>102</v>
      </c>
      <c r="G1894" s="374">
        <v>0.5</v>
      </c>
      <c r="H1894" s="377">
        <v>5274.7965443345402</v>
      </c>
      <c r="I1894" s="382">
        <v>143.96305955739601</v>
      </c>
      <c r="J1894" s="349">
        <f>Table1[[#This Row],[Embellishment Area (m2)]]*Table1[[#This Row],[Construction Unit Rate ($/m)]]*Table1[[#This Row],[Embellishment Area Factor]]</f>
        <v>379687.92453259003</v>
      </c>
      <c r="K1894" s="263">
        <v>0</v>
      </c>
      <c r="L1894" s="354">
        <v>39.027494808321961</v>
      </c>
      <c r="M1894" s="101">
        <f>Table1[[#This Row],[Size of land (m2)]]*Table1[[#This Row],[Land Unit Rate ($/m2)]]</f>
        <v>0</v>
      </c>
      <c r="N1894" s="261">
        <v>2021</v>
      </c>
      <c r="O1894" s="219">
        <f>ROUND(IF(Table1[[#This Row],[Valuation Year]]=2016,(Table1[[#This Row],[Total Construction Cost ($)]]+Table1[[#This Row],[Land Value]])*('General Input Sheet'!$G$38/'General Input Sheet'!$G$43),Table1[[#This Row],[Total Construction Cost ($)]]+Table1[[#This Row],[Land Value]]),0)</f>
        <v>379688</v>
      </c>
      <c r="P1894" s="139" t="str" cm="1">
        <f t="array" ref="P1894">_xlfn.IFS(Table1[[#This Row],[Asset Class]]&lt;&gt;"Local","y",P$11=$E1894,"y",Table1[[#This Row],[Asset Class]]="Local","")</f>
        <v/>
      </c>
      <c r="Q1894" s="99" t="str" cm="1">
        <f t="array" ref="Q1894">_xlfn.IFS(Table1[[#This Row],[Asset Class]]&lt;&gt;"Local","y",Q$11=$E1894,"y",Table1[[#This Row],[Asset Class]]="Local","")</f>
        <v/>
      </c>
      <c r="R1894" s="99" t="str" cm="1">
        <f t="array" ref="R1894">_xlfn.IFS(Table1[[#This Row],[Asset Class]]&lt;&gt;"Local","y",R$11=$E1894,"y",Table1[[#This Row],[Asset Class]]="Local","")</f>
        <v>y</v>
      </c>
      <c r="S1894" s="358" t="str" cm="1">
        <f t="array" ref="S1894">_xlfn.IFS(Table1[[#This Row],[Asset Class]]&lt;&gt;"Local","y",S$11=$E1894,"y",Table1[[#This Row],[Asset Class]]="Local","")</f>
        <v/>
      </c>
      <c r="U1894" s="109" t="str">
        <f>IF(Table1[[#This Row],[Asset Class]]&lt;&gt;"Local",0.25,IF(P1894="y",1,""))</f>
        <v/>
      </c>
      <c r="V1894" s="435" t="str">
        <f>IF(Table1[[#This Row],[Asset Class]]&lt;&gt;"Local",0.25,IF(Q1894="y",1,""))</f>
        <v/>
      </c>
      <c r="W1894" s="435">
        <f>IF(Table1[[#This Row],[Asset Class]]&lt;&gt;"Local",0.25,IF(R1894="y",1,""))</f>
        <v>1</v>
      </c>
      <c r="X1894" s="435" t="str">
        <f>IF(Table1[[#This Row],[Asset Class]]&lt;&gt;"Local",0.25,IF(S1894="y",1,""))</f>
        <v/>
      </c>
      <c r="Y1894" s="109">
        <f t="shared" si="175"/>
        <v>1</v>
      </c>
      <c r="AA1894" s="274" t="str">
        <f t="shared" si="176"/>
        <v/>
      </c>
      <c r="AB1894" s="275" t="str">
        <f t="shared" si="177"/>
        <v/>
      </c>
      <c r="AC1894" s="275">
        <f t="shared" si="178"/>
        <v>379688</v>
      </c>
      <c r="AD1894" s="275" t="str">
        <f t="shared" si="179"/>
        <v/>
      </c>
      <c r="AE1894" s="276">
        <f t="shared" si="180"/>
        <v>379688</v>
      </c>
    </row>
    <row r="1895" spans="2:31">
      <c r="B1895" s="227" t="s">
        <v>3279</v>
      </c>
      <c r="C1895" s="228" t="s">
        <v>3280</v>
      </c>
      <c r="D1895" s="228" t="s">
        <v>110</v>
      </c>
      <c r="E1895" s="228" t="s">
        <v>106</v>
      </c>
      <c r="F1895" s="258" t="s">
        <v>102</v>
      </c>
      <c r="G1895" s="374">
        <v>0.5</v>
      </c>
      <c r="H1895" s="377">
        <v>1057.2316285179149</v>
      </c>
      <c r="I1895" s="382">
        <v>111.62041035606889</v>
      </c>
      <c r="J1895" s="349">
        <f>Table1[[#This Row],[Embellishment Area (m2)]]*Table1[[#This Row],[Construction Unit Rate ($/m)]]*Table1[[#This Row],[Embellishment Area Factor]]</f>
        <v>59004.314108292325</v>
      </c>
      <c r="K1895" s="263">
        <v>2114.4632570358299</v>
      </c>
      <c r="L1895" s="354">
        <v>66.125722619436161</v>
      </c>
      <c r="M1895" s="101">
        <f>Table1[[#This Row],[Size of land (m2)]]*Table1[[#This Row],[Land Unit Rate ($/m2)]]</f>
        <v>139820.41082374082</v>
      </c>
      <c r="N1895" s="261">
        <v>2021</v>
      </c>
      <c r="O1895" s="219">
        <f>ROUND(IF(Table1[[#This Row],[Valuation Year]]=2016,(Table1[[#This Row],[Total Construction Cost ($)]]+Table1[[#This Row],[Land Value]])*('General Input Sheet'!$G$38/'General Input Sheet'!$G$43),Table1[[#This Row],[Total Construction Cost ($)]]+Table1[[#This Row],[Land Value]]),0)</f>
        <v>198825</v>
      </c>
      <c r="P1895" s="139" t="str" cm="1">
        <f t="array" ref="P1895">_xlfn.IFS(Table1[[#This Row],[Asset Class]]&lt;&gt;"Local","y",P$11=$E1895,"y",Table1[[#This Row],[Asset Class]]="Local","")</f>
        <v>y</v>
      </c>
      <c r="Q1895" s="99" t="str" cm="1">
        <f t="array" ref="Q1895">_xlfn.IFS(Table1[[#This Row],[Asset Class]]&lt;&gt;"Local","y",Q$11=$E1895,"y",Table1[[#This Row],[Asset Class]]="Local","")</f>
        <v/>
      </c>
      <c r="R1895" s="99" t="str" cm="1">
        <f t="array" ref="R1895">_xlfn.IFS(Table1[[#This Row],[Asset Class]]&lt;&gt;"Local","y",R$11=$E1895,"y",Table1[[#This Row],[Asset Class]]="Local","")</f>
        <v/>
      </c>
      <c r="S1895" s="358" t="str" cm="1">
        <f t="array" ref="S1895">_xlfn.IFS(Table1[[#This Row],[Asset Class]]&lt;&gt;"Local","y",S$11=$E1895,"y",Table1[[#This Row],[Asset Class]]="Local","")</f>
        <v/>
      </c>
      <c r="U1895" s="109">
        <f>IF(Table1[[#This Row],[Asset Class]]&lt;&gt;"Local",0.25,IF(P1895="y",1,""))</f>
        <v>1</v>
      </c>
      <c r="V1895" s="435" t="str">
        <f>IF(Table1[[#This Row],[Asset Class]]&lt;&gt;"Local",0.25,IF(Q1895="y",1,""))</f>
        <v/>
      </c>
      <c r="W1895" s="435" t="str">
        <f>IF(Table1[[#This Row],[Asset Class]]&lt;&gt;"Local",0.25,IF(R1895="y",1,""))</f>
        <v/>
      </c>
      <c r="X1895" s="435" t="str">
        <f>IF(Table1[[#This Row],[Asset Class]]&lt;&gt;"Local",0.25,IF(S1895="y",1,""))</f>
        <v/>
      </c>
      <c r="Y1895" s="109">
        <f t="shared" si="175"/>
        <v>1</v>
      </c>
      <c r="AA1895" s="274">
        <f t="shared" si="176"/>
        <v>198825</v>
      </c>
      <c r="AB1895" s="275" t="str">
        <f t="shared" si="177"/>
        <v/>
      </c>
      <c r="AC1895" s="275" t="str">
        <f t="shared" si="178"/>
        <v/>
      </c>
      <c r="AD1895" s="275" t="str">
        <f t="shared" si="179"/>
        <v/>
      </c>
      <c r="AE1895" s="276">
        <f t="shared" si="180"/>
        <v>198825</v>
      </c>
    </row>
    <row r="1896" spans="2:31">
      <c r="B1896" s="227" t="s">
        <v>3281</v>
      </c>
      <c r="C1896" s="228" t="s">
        <v>3282</v>
      </c>
      <c r="D1896" s="228" t="s">
        <v>110</v>
      </c>
      <c r="E1896" s="228" t="s">
        <v>101</v>
      </c>
      <c r="F1896" s="258" t="s">
        <v>102</v>
      </c>
      <c r="G1896" s="374">
        <v>0.5</v>
      </c>
      <c r="H1896" s="377">
        <v>2687.1687120576335</v>
      </c>
      <c r="I1896" s="382">
        <v>143.96305955739601</v>
      </c>
      <c r="J1896" s="349">
        <f>Table1[[#This Row],[Embellishment Area (m2)]]*Table1[[#This Row],[Construction Unit Rate ($/m)]]*Table1[[#This Row],[Embellishment Area Factor]]</f>
        <v>193426.51466736209</v>
      </c>
      <c r="K1896" s="263">
        <v>0</v>
      </c>
      <c r="L1896" s="354">
        <v>39.027494808321961</v>
      </c>
      <c r="M1896" s="101">
        <f>Table1[[#This Row],[Size of land (m2)]]*Table1[[#This Row],[Land Unit Rate ($/m2)]]</f>
        <v>0</v>
      </c>
      <c r="N1896" s="261">
        <v>2021</v>
      </c>
      <c r="O1896" s="219">
        <f>ROUND(IF(Table1[[#This Row],[Valuation Year]]=2016,(Table1[[#This Row],[Total Construction Cost ($)]]+Table1[[#This Row],[Land Value]])*('General Input Sheet'!$G$38/'General Input Sheet'!$G$43),Table1[[#This Row],[Total Construction Cost ($)]]+Table1[[#This Row],[Land Value]]),0)</f>
        <v>193427</v>
      </c>
      <c r="P1896" s="139" t="str" cm="1">
        <f t="array" ref="P1896">_xlfn.IFS(Table1[[#This Row],[Asset Class]]&lt;&gt;"Local","y",P$11=$E1896,"y",Table1[[#This Row],[Asset Class]]="Local","")</f>
        <v/>
      </c>
      <c r="Q1896" s="99" t="str" cm="1">
        <f t="array" ref="Q1896">_xlfn.IFS(Table1[[#This Row],[Asset Class]]&lt;&gt;"Local","y",Q$11=$E1896,"y",Table1[[#This Row],[Asset Class]]="Local","")</f>
        <v/>
      </c>
      <c r="R1896" s="99" t="str" cm="1">
        <f t="array" ref="R1896">_xlfn.IFS(Table1[[#This Row],[Asset Class]]&lt;&gt;"Local","y",R$11=$E1896,"y",Table1[[#This Row],[Asset Class]]="Local","")</f>
        <v>y</v>
      </c>
      <c r="S1896" s="358" t="str" cm="1">
        <f t="array" ref="S1896">_xlfn.IFS(Table1[[#This Row],[Asset Class]]&lt;&gt;"Local","y",S$11=$E1896,"y",Table1[[#This Row],[Asset Class]]="Local","")</f>
        <v/>
      </c>
      <c r="U1896" s="109" t="str">
        <f>IF(Table1[[#This Row],[Asset Class]]&lt;&gt;"Local",0.25,IF(P1896="y",1,""))</f>
        <v/>
      </c>
      <c r="V1896" s="435" t="str">
        <f>IF(Table1[[#This Row],[Asset Class]]&lt;&gt;"Local",0.25,IF(Q1896="y",1,""))</f>
        <v/>
      </c>
      <c r="W1896" s="435">
        <f>IF(Table1[[#This Row],[Asset Class]]&lt;&gt;"Local",0.25,IF(R1896="y",1,""))</f>
        <v>1</v>
      </c>
      <c r="X1896" s="435" t="str">
        <f>IF(Table1[[#This Row],[Asset Class]]&lt;&gt;"Local",0.25,IF(S1896="y",1,""))</f>
        <v/>
      </c>
      <c r="Y1896" s="109">
        <f t="shared" si="175"/>
        <v>1</v>
      </c>
      <c r="AA1896" s="274" t="str">
        <f t="shared" si="176"/>
        <v/>
      </c>
      <c r="AB1896" s="275" t="str">
        <f t="shared" si="177"/>
        <v/>
      </c>
      <c r="AC1896" s="275">
        <f t="shared" si="178"/>
        <v>193427</v>
      </c>
      <c r="AD1896" s="275" t="str">
        <f t="shared" si="179"/>
        <v/>
      </c>
      <c r="AE1896" s="276">
        <f t="shared" si="180"/>
        <v>193427</v>
      </c>
    </row>
    <row r="1897" spans="2:31">
      <c r="B1897" s="227" t="s">
        <v>3283</v>
      </c>
      <c r="C1897" s="228" t="s">
        <v>3284</v>
      </c>
      <c r="D1897" s="228" t="s">
        <v>110</v>
      </c>
      <c r="E1897" s="228" t="s">
        <v>142</v>
      </c>
      <c r="F1897" s="258" t="s">
        <v>102</v>
      </c>
      <c r="G1897" s="374">
        <v>0.5</v>
      </c>
      <c r="H1897" s="377">
        <v>8436.9086532729107</v>
      </c>
      <c r="I1897" s="382">
        <v>115.6419902144599</v>
      </c>
      <c r="J1897" s="349">
        <f>Table1[[#This Row],[Embellishment Area (m2)]]*Table1[[#This Row],[Construction Unit Rate ($/m)]]*Table1[[#This Row],[Embellishment Area Factor]]</f>
        <v>487830.45396103896</v>
      </c>
      <c r="K1897" s="263">
        <v>16873.817306545821</v>
      </c>
      <c r="L1897" s="354">
        <v>85.331826959272703</v>
      </c>
      <c r="M1897" s="101">
        <f>Table1[[#This Row],[Size of land (m2)]]*Table1[[#This Row],[Land Unit Rate ($/m2)]]</f>
        <v>1439873.658544549</v>
      </c>
      <c r="N1897" s="261">
        <v>2021</v>
      </c>
      <c r="O1897" s="219">
        <f>ROUND(IF(Table1[[#This Row],[Valuation Year]]=2016,(Table1[[#This Row],[Total Construction Cost ($)]]+Table1[[#This Row],[Land Value]])*('General Input Sheet'!$G$38/'General Input Sheet'!$G$43),Table1[[#This Row],[Total Construction Cost ($)]]+Table1[[#This Row],[Land Value]]),0)</f>
        <v>1927704</v>
      </c>
      <c r="P1897" s="139" t="str" cm="1">
        <f t="array" ref="P1897">_xlfn.IFS(Table1[[#This Row],[Asset Class]]&lt;&gt;"Local","y",P$11=$E1897,"y",Table1[[#This Row],[Asset Class]]="Local","")</f>
        <v/>
      </c>
      <c r="Q1897" s="99" t="str" cm="1">
        <f t="array" ref="Q1897">_xlfn.IFS(Table1[[#This Row],[Asset Class]]&lt;&gt;"Local","y",Q$11=$E1897,"y",Table1[[#This Row],[Asset Class]]="Local","")</f>
        <v>y</v>
      </c>
      <c r="R1897" s="99" t="str" cm="1">
        <f t="array" ref="R1897">_xlfn.IFS(Table1[[#This Row],[Asset Class]]&lt;&gt;"Local","y",R$11=$E1897,"y",Table1[[#This Row],[Asset Class]]="Local","")</f>
        <v/>
      </c>
      <c r="S1897" s="358" t="str" cm="1">
        <f t="array" ref="S1897">_xlfn.IFS(Table1[[#This Row],[Asset Class]]&lt;&gt;"Local","y",S$11=$E1897,"y",Table1[[#This Row],[Asset Class]]="Local","")</f>
        <v/>
      </c>
      <c r="U1897" s="109" t="str">
        <f>IF(Table1[[#This Row],[Asset Class]]&lt;&gt;"Local",0.25,IF(P1897="y",1,""))</f>
        <v/>
      </c>
      <c r="V1897" s="435">
        <f>IF(Table1[[#This Row],[Asset Class]]&lt;&gt;"Local",0.25,IF(Q1897="y",1,""))</f>
        <v>1</v>
      </c>
      <c r="W1897" s="435" t="str">
        <f>IF(Table1[[#This Row],[Asset Class]]&lt;&gt;"Local",0.25,IF(R1897="y",1,""))</f>
        <v/>
      </c>
      <c r="X1897" s="435" t="str">
        <f>IF(Table1[[#This Row],[Asset Class]]&lt;&gt;"Local",0.25,IF(S1897="y",1,""))</f>
        <v/>
      </c>
      <c r="Y1897" s="109">
        <f t="shared" si="175"/>
        <v>1</v>
      </c>
      <c r="AA1897" s="274" t="str">
        <f t="shared" si="176"/>
        <v/>
      </c>
      <c r="AB1897" s="275">
        <f t="shared" si="177"/>
        <v>1927704</v>
      </c>
      <c r="AC1897" s="275" t="str">
        <f t="shared" si="178"/>
        <v/>
      </c>
      <c r="AD1897" s="275" t="str">
        <f t="shared" si="179"/>
        <v/>
      </c>
      <c r="AE1897" s="276">
        <f t="shared" si="180"/>
        <v>1927704</v>
      </c>
    </row>
    <row r="1898" spans="2:31">
      <c r="B1898" s="227" t="s">
        <v>3285</v>
      </c>
      <c r="C1898" s="228" t="s">
        <v>3286</v>
      </c>
      <c r="D1898" s="228" t="s">
        <v>105</v>
      </c>
      <c r="E1898" s="228" t="s">
        <v>113</v>
      </c>
      <c r="F1898" s="258" t="s">
        <v>107</v>
      </c>
      <c r="G1898" s="374">
        <v>0.5</v>
      </c>
      <c r="H1898" s="377">
        <v>4224.3360002438976</v>
      </c>
      <c r="I1898" s="382">
        <v>566.28724924743767</v>
      </c>
      <c r="J1898" s="349">
        <f>Table1[[#This Row],[Embellishment Area (m2)]]*Table1[[#This Row],[Construction Unit Rate ($/m)]]*Table1[[#This Row],[Embellishment Area Factor]]</f>
        <v>1196093.80673752</v>
      </c>
      <c r="K1898" s="263">
        <v>8448.6720004877952</v>
      </c>
      <c r="L1898" s="354">
        <v>75.676903388107434</v>
      </c>
      <c r="M1898" s="101">
        <f>Table1[[#This Row],[Size of land (m2)]]*Table1[[#This Row],[Land Unit Rate ($/m2)]]</f>
        <v>639369.33473872324</v>
      </c>
      <c r="N1898" s="261">
        <v>2021</v>
      </c>
      <c r="O1898" s="219">
        <f>ROUND(IF(Table1[[#This Row],[Valuation Year]]=2016,(Table1[[#This Row],[Total Construction Cost ($)]]+Table1[[#This Row],[Land Value]])*('General Input Sheet'!$G$38/'General Input Sheet'!$G$43),Table1[[#This Row],[Total Construction Cost ($)]]+Table1[[#This Row],[Land Value]]),0)</f>
        <v>1835463</v>
      </c>
      <c r="P1898" s="139" t="str" cm="1">
        <f t="array" ref="P1898">_xlfn.IFS(Table1[[#This Row],[Asset Class]]&lt;&gt;"Local","y",P$11=$E1898,"y",Table1[[#This Row],[Asset Class]]="Local","")</f>
        <v>y</v>
      </c>
      <c r="Q1898" s="99" t="str" cm="1">
        <f t="array" ref="Q1898">_xlfn.IFS(Table1[[#This Row],[Asset Class]]&lt;&gt;"Local","y",Q$11=$E1898,"y",Table1[[#This Row],[Asset Class]]="Local","")</f>
        <v>y</v>
      </c>
      <c r="R1898" s="99" t="str" cm="1">
        <f t="array" ref="R1898">_xlfn.IFS(Table1[[#This Row],[Asset Class]]&lt;&gt;"Local","y",R$11=$E1898,"y",Table1[[#This Row],[Asset Class]]="Local","")</f>
        <v>y</v>
      </c>
      <c r="S1898" s="358" t="str" cm="1">
        <f t="array" ref="S1898">_xlfn.IFS(Table1[[#This Row],[Asset Class]]&lt;&gt;"Local","y",S$11=$E1898,"y",Table1[[#This Row],[Asset Class]]="Local","")</f>
        <v>y</v>
      </c>
      <c r="U1898" s="109">
        <f>IF(Table1[[#This Row],[Asset Class]]&lt;&gt;"Local",0.25,IF(P1898="y",1,""))</f>
        <v>0.25</v>
      </c>
      <c r="V1898" s="435">
        <f>IF(Table1[[#This Row],[Asset Class]]&lt;&gt;"Local",0.25,IF(Q1898="y",1,""))</f>
        <v>0.25</v>
      </c>
      <c r="W1898" s="435">
        <f>IF(Table1[[#This Row],[Asset Class]]&lt;&gt;"Local",0.25,IF(R1898="y",1,""))</f>
        <v>0.25</v>
      </c>
      <c r="X1898" s="435">
        <f>IF(Table1[[#This Row],[Asset Class]]&lt;&gt;"Local",0.25,IF(S1898="y",1,""))</f>
        <v>0.25</v>
      </c>
      <c r="Y1898" s="109">
        <f t="shared" si="175"/>
        <v>1</v>
      </c>
      <c r="AA1898" s="274">
        <f t="shared" si="176"/>
        <v>458865.75</v>
      </c>
      <c r="AB1898" s="275">
        <f t="shared" si="177"/>
        <v>458865.75</v>
      </c>
      <c r="AC1898" s="275">
        <f t="shared" si="178"/>
        <v>458865.75</v>
      </c>
      <c r="AD1898" s="275">
        <f t="shared" si="179"/>
        <v>458865.75</v>
      </c>
      <c r="AE1898" s="276">
        <f t="shared" si="180"/>
        <v>1835463</v>
      </c>
    </row>
    <row r="1899" spans="2:31">
      <c r="B1899" s="227" t="s">
        <v>3287</v>
      </c>
      <c r="C1899" s="228" t="s">
        <v>3288</v>
      </c>
      <c r="D1899" s="228" t="s">
        <v>110</v>
      </c>
      <c r="E1899" s="228" t="s">
        <v>106</v>
      </c>
      <c r="F1899" s="258" t="s">
        <v>135</v>
      </c>
      <c r="G1899" s="374">
        <v>0.5</v>
      </c>
      <c r="H1899" s="377">
        <v>593.91582062686598</v>
      </c>
      <c r="I1899" s="382">
        <v>111.62041035606889</v>
      </c>
      <c r="J1899" s="349">
        <f>Table1[[#This Row],[Embellishment Area (m2)]]*Table1[[#This Row],[Construction Unit Rate ($/m)]]*Table1[[#This Row],[Embellishment Area Factor]]</f>
        <v>33146.563807666091</v>
      </c>
      <c r="K1899" s="263">
        <v>0</v>
      </c>
      <c r="L1899" s="354">
        <v>66.125722619436161</v>
      </c>
      <c r="M1899" s="101">
        <f>Table1[[#This Row],[Size of land (m2)]]*Table1[[#This Row],[Land Unit Rate ($/m2)]]</f>
        <v>0</v>
      </c>
      <c r="N1899" s="261">
        <v>2021</v>
      </c>
      <c r="O1899" s="219">
        <f>ROUND(IF(Table1[[#This Row],[Valuation Year]]=2016,(Table1[[#This Row],[Total Construction Cost ($)]]+Table1[[#This Row],[Land Value]])*('General Input Sheet'!$G$38/'General Input Sheet'!$G$43),Table1[[#This Row],[Total Construction Cost ($)]]+Table1[[#This Row],[Land Value]]),0)</f>
        <v>33147</v>
      </c>
      <c r="P1899" s="139" t="str" cm="1">
        <f t="array" ref="P1899">_xlfn.IFS(Table1[[#This Row],[Asset Class]]&lt;&gt;"Local","y",P$11=$E1899,"y",Table1[[#This Row],[Asset Class]]="Local","")</f>
        <v>y</v>
      </c>
      <c r="Q1899" s="99" t="str" cm="1">
        <f t="array" ref="Q1899">_xlfn.IFS(Table1[[#This Row],[Asset Class]]&lt;&gt;"Local","y",Q$11=$E1899,"y",Table1[[#This Row],[Asset Class]]="Local","")</f>
        <v/>
      </c>
      <c r="R1899" s="99" t="str" cm="1">
        <f t="array" ref="R1899">_xlfn.IFS(Table1[[#This Row],[Asset Class]]&lt;&gt;"Local","y",R$11=$E1899,"y",Table1[[#This Row],[Asset Class]]="Local","")</f>
        <v/>
      </c>
      <c r="S1899" s="358" t="str" cm="1">
        <f t="array" ref="S1899">_xlfn.IFS(Table1[[#This Row],[Asset Class]]&lt;&gt;"Local","y",S$11=$E1899,"y",Table1[[#This Row],[Asset Class]]="Local","")</f>
        <v/>
      </c>
      <c r="U1899" s="109">
        <f>IF(Table1[[#This Row],[Asset Class]]&lt;&gt;"Local",0.25,IF(P1899="y",1,""))</f>
        <v>1</v>
      </c>
      <c r="V1899" s="435" t="str">
        <f>IF(Table1[[#This Row],[Asset Class]]&lt;&gt;"Local",0.25,IF(Q1899="y",1,""))</f>
        <v/>
      </c>
      <c r="W1899" s="435" t="str">
        <f>IF(Table1[[#This Row],[Asset Class]]&lt;&gt;"Local",0.25,IF(R1899="y",1,""))</f>
        <v/>
      </c>
      <c r="X1899" s="435" t="str">
        <f>IF(Table1[[#This Row],[Asset Class]]&lt;&gt;"Local",0.25,IF(S1899="y",1,""))</f>
        <v/>
      </c>
      <c r="Y1899" s="109">
        <f t="shared" si="175"/>
        <v>1</v>
      </c>
      <c r="AA1899" s="274">
        <f t="shared" si="176"/>
        <v>33147</v>
      </c>
      <c r="AB1899" s="275" t="str">
        <f t="shared" si="177"/>
        <v/>
      </c>
      <c r="AC1899" s="275" t="str">
        <f t="shared" si="178"/>
        <v/>
      </c>
      <c r="AD1899" s="275" t="str">
        <f t="shared" si="179"/>
        <v/>
      </c>
      <c r="AE1899" s="276">
        <f t="shared" si="180"/>
        <v>33147</v>
      </c>
    </row>
    <row r="1900" spans="2:31">
      <c r="B1900" s="227" t="s">
        <v>3287</v>
      </c>
      <c r="C1900" s="228" t="s">
        <v>3289</v>
      </c>
      <c r="D1900" s="228" t="s">
        <v>110</v>
      </c>
      <c r="E1900" s="228" t="s">
        <v>106</v>
      </c>
      <c r="F1900" s="258" t="s">
        <v>102</v>
      </c>
      <c r="G1900" s="374">
        <v>0.5</v>
      </c>
      <c r="H1900" s="377">
        <v>593.91522650014747</v>
      </c>
      <c r="I1900" s="382">
        <v>111.62041035606889</v>
      </c>
      <c r="J1900" s="349">
        <f>Table1[[#This Row],[Embellishment Area (m2)]]*Table1[[#This Row],[Construction Unit Rate ($/m)]]*Table1[[#This Row],[Embellishment Area Factor]]</f>
        <v>33146.530649332031</v>
      </c>
      <c r="K1900" s="263">
        <v>0</v>
      </c>
      <c r="L1900" s="354">
        <v>66.125722619436161</v>
      </c>
      <c r="M1900" s="101">
        <f>Table1[[#This Row],[Size of land (m2)]]*Table1[[#This Row],[Land Unit Rate ($/m2)]]</f>
        <v>0</v>
      </c>
      <c r="N1900" s="261">
        <v>2021</v>
      </c>
      <c r="O1900" s="219">
        <f>ROUND(IF(Table1[[#This Row],[Valuation Year]]=2016,(Table1[[#This Row],[Total Construction Cost ($)]]+Table1[[#This Row],[Land Value]])*('General Input Sheet'!$G$38/'General Input Sheet'!$G$43),Table1[[#This Row],[Total Construction Cost ($)]]+Table1[[#This Row],[Land Value]]),0)</f>
        <v>33147</v>
      </c>
      <c r="P1900" s="139" t="str" cm="1">
        <f t="array" ref="P1900">_xlfn.IFS(Table1[[#This Row],[Asset Class]]&lt;&gt;"Local","y",P$11=$E1900,"y",Table1[[#This Row],[Asset Class]]="Local","")</f>
        <v>y</v>
      </c>
      <c r="Q1900" s="99" t="str" cm="1">
        <f t="array" ref="Q1900">_xlfn.IFS(Table1[[#This Row],[Asset Class]]&lt;&gt;"Local","y",Q$11=$E1900,"y",Table1[[#This Row],[Asset Class]]="Local","")</f>
        <v/>
      </c>
      <c r="R1900" s="99" t="str" cm="1">
        <f t="array" ref="R1900">_xlfn.IFS(Table1[[#This Row],[Asset Class]]&lt;&gt;"Local","y",R$11=$E1900,"y",Table1[[#This Row],[Asset Class]]="Local","")</f>
        <v/>
      </c>
      <c r="S1900" s="358" t="str" cm="1">
        <f t="array" ref="S1900">_xlfn.IFS(Table1[[#This Row],[Asset Class]]&lt;&gt;"Local","y",S$11=$E1900,"y",Table1[[#This Row],[Asset Class]]="Local","")</f>
        <v/>
      </c>
      <c r="U1900" s="109">
        <f>IF(Table1[[#This Row],[Asset Class]]&lt;&gt;"Local",0.25,IF(P1900="y",1,""))</f>
        <v>1</v>
      </c>
      <c r="V1900" s="435" t="str">
        <f>IF(Table1[[#This Row],[Asset Class]]&lt;&gt;"Local",0.25,IF(Q1900="y",1,""))</f>
        <v/>
      </c>
      <c r="W1900" s="435" t="str">
        <f>IF(Table1[[#This Row],[Asset Class]]&lt;&gt;"Local",0.25,IF(R1900="y",1,""))</f>
        <v/>
      </c>
      <c r="X1900" s="435" t="str">
        <f>IF(Table1[[#This Row],[Asset Class]]&lt;&gt;"Local",0.25,IF(S1900="y",1,""))</f>
        <v/>
      </c>
      <c r="Y1900" s="109">
        <f t="shared" si="175"/>
        <v>1</v>
      </c>
      <c r="AA1900" s="274">
        <f t="shared" si="176"/>
        <v>33147</v>
      </c>
      <c r="AB1900" s="275" t="str">
        <f t="shared" si="177"/>
        <v/>
      </c>
      <c r="AC1900" s="275" t="str">
        <f t="shared" si="178"/>
        <v/>
      </c>
      <c r="AD1900" s="275" t="str">
        <f t="shared" si="179"/>
        <v/>
      </c>
      <c r="AE1900" s="276">
        <f t="shared" si="180"/>
        <v>33147</v>
      </c>
    </row>
    <row r="1901" spans="2:31">
      <c r="B1901" s="227" t="s">
        <v>3290</v>
      </c>
      <c r="C1901" s="228" t="s">
        <v>3291</v>
      </c>
      <c r="D1901" s="228" t="s">
        <v>110</v>
      </c>
      <c r="E1901" s="228" t="s">
        <v>106</v>
      </c>
      <c r="F1901" s="258" t="s">
        <v>102</v>
      </c>
      <c r="G1901" s="374">
        <v>0.5</v>
      </c>
      <c r="H1901" s="377">
        <v>1541.3636143247295</v>
      </c>
      <c r="I1901" s="382">
        <v>111.62041035606889</v>
      </c>
      <c r="J1901" s="349">
        <f>Table1[[#This Row],[Embellishment Area (m2)]]*Table1[[#This Row],[Construction Unit Rate ($/m)]]*Table1[[#This Row],[Embellishment Area Factor]]</f>
        <v>86023.819569419909</v>
      </c>
      <c r="K1901" s="263">
        <v>0</v>
      </c>
      <c r="L1901" s="354">
        <v>66.125722619436161</v>
      </c>
      <c r="M1901" s="101">
        <f>Table1[[#This Row],[Size of land (m2)]]*Table1[[#This Row],[Land Unit Rate ($/m2)]]</f>
        <v>0</v>
      </c>
      <c r="N1901" s="261">
        <v>2021</v>
      </c>
      <c r="O1901" s="219">
        <f>ROUND(IF(Table1[[#This Row],[Valuation Year]]=2016,(Table1[[#This Row],[Total Construction Cost ($)]]+Table1[[#This Row],[Land Value]])*('General Input Sheet'!$G$38/'General Input Sheet'!$G$43),Table1[[#This Row],[Total Construction Cost ($)]]+Table1[[#This Row],[Land Value]]),0)</f>
        <v>86024</v>
      </c>
      <c r="P1901" s="139" t="str" cm="1">
        <f t="array" ref="P1901">_xlfn.IFS(Table1[[#This Row],[Asset Class]]&lt;&gt;"Local","y",P$11=$E1901,"y",Table1[[#This Row],[Asset Class]]="Local","")</f>
        <v>y</v>
      </c>
      <c r="Q1901" s="99" t="str" cm="1">
        <f t="array" ref="Q1901">_xlfn.IFS(Table1[[#This Row],[Asset Class]]&lt;&gt;"Local","y",Q$11=$E1901,"y",Table1[[#This Row],[Asset Class]]="Local","")</f>
        <v/>
      </c>
      <c r="R1901" s="99" t="str" cm="1">
        <f t="array" ref="R1901">_xlfn.IFS(Table1[[#This Row],[Asset Class]]&lt;&gt;"Local","y",R$11=$E1901,"y",Table1[[#This Row],[Asset Class]]="Local","")</f>
        <v/>
      </c>
      <c r="S1901" s="358" t="str" cm="1">
        <f t="array" ref="S1901">_xlfn.IFS(Table1[[#This Row],[Asset Class]]&lt;&gt;"Local","y",S$11=$E1901,"y",Table1[[#This Row],[Asset Class]]="Local","")</f>
        <v/>
      </c>
      <c r="U1901" s="109">
        <f>IF(Table1[[#This Row],[Asset Class]]&lt;&gt;"Local",0.25,IF(P1901="y",1,""))</f>
        <v>1</v>
      </c>
      <c r="V1901" s="435" t="str">
        <f>IF(Table1[[#This Row],[Asset Class]]&lt;&gt;"Local",0.25,IF(Q1901="y",1,""))</f>
        <v/>
      </c>
      <c r="W1901" s="435" t="str">
        <f>IF(Table1[[#This Row],[Asset Class]]&lt;&gt;"Local",0.25,IF(R1901="y",1,""))</f>
        <v/>
      </c>
      <c r="X1901" s="435" t="str">
        <f>IF(Table1[[#This Row],[Asset Class]]&lt;&gt;"Local",0.25,IF(S1901="y",1,""))</f>
        <v/>
      </c>
      <c r="Y1901" s="109">
        <f t="shared" si="175"/>
        <v>1</v>
      </c>
      <c r="AA1901" s="274">
        <f t="shared" si="176"/>
        <v>86024</v>
      </c>
      <c r="AB1901" s="275" t="str">
        <f t="shared" si="177"/>
        <v/>
      </c>
      <c r="AC1901" s="275" t="str">
        <f t="shared" si="178"/>
        <v/>
      </c>
      <c r="AD1901" s="275" t="str">
        <f t="shared" si="179"/>
        <v/>
      </c>
      <c r="AE1901" s="276">
        <f t="shared" si="180"/>
        <v>86024</v>
      </c>
    </row>
    <row r="1902" spans="2:31">
      <c r="B1902" s="227" t="s">
        <v>3292</v>
      </c>
      <c r="C1902" s="228" t="s">
        <v>3293</v>
      </c>
      <c r="D1902" s="228" t="s">
        <v>110</v>
      </c>
      <c r="E1902" s="228" t="s">
        <v>142</v>
      </c>
      <c r="F1902" s="258" t="s">
        <v>102</v>
      </c>
      <c r="G1902" s="374">
        <v>0.5</v>
      </c>
      <c r="H1902" s="377">
        <v>8356.9465662606053</v>
      </c>
      <c r="I1902" s="382">
        <v>115.6419902144599</v>
      </c>
      <c r="J1902" s="349">
        <f>Table1[[#This Row],[Embellishment Area (m2)]]*Table1[[#This Row],[Construction Unit Rate ($/m)]]*Table1[[#This Row],[Embellishment Area Factor]]</f>
        <v>483206.96651913656</v>
      </c>
      <c r="K1902" s="263">
        <v>0</v>
      </c>
      <c r="L1902" s="354">
        <v>85.331826959272703</v>
      </c>
      <c r="M1902" s="101">
        <f>Table1[[#This Row],[Size of land (m2)]]*Table1[[#This Row],[Land Unit Rate ($/m2)]]</f>
        <v>0</v>
      </c>
      <c r="N1902" s="261">
        <v>2021</v>
      </c>
      <c r="O1902" s="219">
        <f>ROUND(IF(Table1[[#This Row],[Valuation Year]]=2016,(Table1[[#This Row],[Total Construction Cost ($)]]+Table1[[#This Row],[Land Value]])*('General Input Sheet'!$G$38/'General Input Sheet'!$G$43),Table1[[#This Row],[Total Construction Cost ($)]]+Table1[[#This Row],[Land Value]]),0)</f>
        <v>483207</v>
      </c>
      <c r="P1902" s="139" t="str" cm="1">
        <f t="array" ref="P1902">_xlfn.IFS(Table1[[#This Row],[Asset Class]]&lt;&gt;"Local","y",P$11=$E1902,"y",Table1[[#This Row],[Asset Class]]="Local","")</f>
        <v/>
      </c>
      <c r="Q1902" s="99" t="str" cm="1">
        <f t="array" ref="Q1902">_xlfn.IFS(Table1[[#This Row],[Asset Class]]&lt;&gt;"Local","y",Q$11=$E1902,"y",Table1[[#This Row],[Asset Class]]="Local","")</f>
        <v>y</v>
      </c>
      <c r="R1902" s="99" t="str" cm="1">
        <f t="array" ref="R1902">_xlfn.IFS(Table1[[#This Row],[Asset Class]]&lt;&gt;"Local","y",R$11=$E1902,"y",Table1[[#This Row],[Asset Class]]="Local","")</f>
        <v/>
      </c>
      <c r="S1902" s="358" t="str" cm="1">
        <f t="array" ref="S1902">_xlfn.IFS(Table1[[#This Row],[Asset Class]]&lt;&gt;"Local","y",S$11=$E1902,"y",Table1[[#This Row],[Asset Class]]="Local","")</f>
        <v/>
      </c>
      <c r="U1902" s="109" t="str">
        <f>IF(Table1[[#This Row],[Asset Class]]&lt;&gt;"Local",0.25,IF(P1902="y",1,""))</f>
        <v/>
      </c>
      <c r="V1902" s="435">
        <f>IF(Table1[[#This Row],[Asset Class]]&lt;&gt;"Local",0.25,IF(Q1902="y",1,""))</f>
        <v>1</v>
      </c>
      <c r="W1902" s="435" t="str">
        <f>IF(Table1[[#This Row],[Asset Class]]&lt;&gt;"Local",0.25,IF(R1902="y",1,""))</f>
        <v/>
      </c>
      <c r="X1902" s="435" t="str">
        <f>IF(Table1[[#This Row],[Asset Class]]&lt;&gt;"Local",0.25,IF(S1902="y",1,""))</f>
        <v/>
      </c>
      <c r="Y1902" s="109">
        <f t="shared" si="175"/>
        <v>1</v>
      </c>
      <c r="AA1902" s="274" t="str">
        <f t="shared" si="176"/>
        <v/>
      </c>
      <c r="AB1902" s="275">
        <f t="shared" si="177"/>
        <v>483207</v>
      </c>
      <c r="AC1902" s="275" t="str">
        <f t="shared" si="178"/>
        <v/>
      </c>
      <c r="AD1902" s="275" t="str">
        <f t="shared" si="179"/>
        <v/>
      </c>
      <c r="AE1902" s="276">
        <f t="shared" si="180"/>
        <v>483207</v>
      </c>
    </row>
    <row r="1903" spans="2:31">
      <c r="B1903" s="227" t="s">
        <v>3292</v>
      </c>
      <c r="C1903" s="228" t="s">
        <v>3294</v>
      </c>
      <c r="D1903" s="228" t="s">
        <v>110</v>
      </c>
      <c r="E1903" s="228" t="s">
        <v>142</v>
      </c>
      <c r="F1903" s="258" t="s">
        <v>107</v>
      </c>
      <c r="G1903" s="374">
        <v>0.5</v>
      </c>
      <c r="H1903" s="377">
        <v>28949.754464281519</v>
      </c>
      <c r="I1903" s="382">
        <v>115.6419902144599</v>
      </c>
      <c r="J1903" s="349">
        <f>Table1[[#This Row],[Embellishment Area (m2)]]*Table1[[#This Row],[Construction Unit Rate ($/m)]]*Table1[[#This Row],[Embellishment Area Factor]]</f>
        <v>1673903.6112347301</v>
      </c>
      <c r="K1903" s="263">
        <v>0</v>
      </c>
      <c r="L1903" s="354">
        <v>85.331826959272703</v>
      </c>
      <c r="M1903" s="101">
        <f>Table1[[#This Row],[Size of land (m2)]]*Table1[[#This Row],[Land Unit Rate ($/m2)]]</f>
        <v>0</v>
      </c>
      <c r="N1903" s="261">
        <v>2021</v>
      </c>
      <c r="O1903" s="219">
        <f>ROUND(IF(Table1[[#This Row],[Valuation Year]]=2016,(Table1[[#This Row],[Total Construction Cost ($)]]+Table1[[#This Row],[Land Value]])*('General Input Sheet'!$G$38/'General Input Sheet'!$G$43),Table1[[#This Row],[Total Construction Cost ($)]]+Table1[[#This Row],[Land Value]]),0)</f>
        <v>1673904</v>
      </c>
      <c r="P1903" s="139" t="str" cm="1">
        <f t="array" ref="P1903">_xlfn.IFS(Table1[[#This Row],[Asset Class]]&lt;&gt;"Local","y",P$11=$E1903,"y",Table1[[#This Row],[Asset Class]]="Local","")</f>
        <v/>
      </c>
      <c r="Q1903" s="99" t="str" cm="1">
        <f t="array" ref="Q1903">_xlfn.IFS(Table1[[#This Row],[Asset Class]]&lt;&gt;"Local","y",Q$11=$E1903,"y",Table1[[#This Row],[Asset Class]]="Local","")</f>
        <v>y</v>
      </c>
      <c r="R1903" s="99" t="str" cm="1">
        <f t="array" ref="R1903">_xlfn.IFS(Table1[[#This Row],[Asset Class]]&lt;&gt;"Local","y",R$11=$E1903,"y",Table1[[#This Row],[Asset Class]]="Local","")</f>
        <v/>
      </c>
      <c r="S1903" s="358" t="str" cm="1">
        <f t="array" ref="S1903">_xlfn.IFS(Table1[[#This Row],[Asset Class]]&lt;&gt;"Local","y",S$11=$E1903,"y",Table1[[#This Row],[Asset Class]]="Local","")</f>
        <v/>
      </c>
      <c r="U1903" s="109" t="str">
        <f>IF(Table1[[#This Row],[Asset Class]]&lt;&gt;"Local",0.25,IF(P1903="y",1,""))</f>
        <v/>
      </c>
      <c r="V1903" s="435">
        <f>IF(Table1[[#This Row],[Asset Class]]&lt;&gt;"Local",0.25,IF(Q1903="y",1,""))</f>
        <v>1</v>
      </c>
      <c r="W1903" s="435" t="str">
        <f>IF(Table1[[#This Row],[Asset Class]]&lt;&gt;"Local",0.25,IF(R1903="y",1,""))</f>
        <v/>
      </c>
      <c r="X1903" s="435" t="str">
        <f>IF(Table1[[#This Row],[Asset Class]]&lt;&gt;"Local",0.25,IF(S1903="y",1,""))</f>
        <v/>
      </c>
      <c r="Y1903" s="109">
        <f t="shared" si="175"/>
        <v>1</v>
      </c>
      <c r="AA1903" s="274" t="str">
        <f t="shared" si="176"/>
        <v/>
      </c>
      <c r="AB1903" s="275">
        <f t="shared" si="177"/>
        <v>1673904</v>
      </c>
      <c r="AC1903" s="275" t="str">
        <f t="shared" si="178"/>
        <v/>
      </c>
      <c r="AD1903" s="275" t="str">
        <f t="shared" si="179"/>
        <v/>
      </c>
      <c r="AE1903" s="276">
        <f t="shared" si="180"/>
        <v>1673904</v>
      </c>
    </row>
    <row r="1904" spans="2:31">
      <c r="B1904" s="227" t="s">
        <v>3292</v>
      </c>
      <c r="C1904" s="228" t="s">
        <v>3295</v>
      </c>
      <c r="D1904" s="228" t="s">
        <v>110</v>
      </c>
      <c r="E1904" s="228" t="s">
        <v>142</v>
      </c>
      <c r="F1904" s="258" t="s">
        <v>102</v>
      </c>
      <c r="G1904" s="374">
        <v>0.5</v>
      </c>
      <c r="H1904" s="377">
        <v>1471.8422469831364</v>
      </c>
      <c r="I1904" s="382">
        <v>115.6419902144599</v>
      </c>
      <c r="J1904" s="349">
        <f>Table1[[#This Row],[Embellishment Area (m2)]]*Table1[[#This Row],[Construction Unit Rate ($/m)]]*Table1[[#This Row],[Embellishment Area Factor]]</f>
        <v>85103.383361426269</v>
      </c>
      <c r="K1904" s="263">
        <v>0</v>
      </c>
      <c r="L1904" s="354">
        <v>85.331826959272703</v>
      </c>
      <c r="M1904" s="101">
        <f>Table1[[#This Row],[Size of land (m2)]]*Table1[[#This Row],[Land Unit Rate ($/m2)]]</f>
        <v>0</v>
      </c>
      <c r="N1904" s="261">
        <v>2021</v>
      </c>
      <c r="O1904" s="219">
        <f>ROUND(IF(Table1[[#This Row],[Valuation Year]]=2016,(Table1[[#This Row],[Total Construction Cost ($)]]+Table1[[#This Row],[Land Value]])*('General Input Sheet'!$G$38/'General Input Sheet'!$G$43),Table1[[#This Row],[Total Construction Cost ($)]]+Table1[[#This Row],[Land Value]]),0)</f>
        <v>85103</v>
      </c>
      <c r="P1904" s="139" t="str" cm="1">
        <f t="array" ref="P1904">_xlfn.IFS(Table1[[#This Row],[Asset Class]]&lt;&gt;"Local","y",P$11=$E1904,"y",Table1[[#This Row],[Asset Class]]="Local","")</f>
        <v/>
      </c>
      <c r="Q1904" s="99" t="str" cm="1">
        <f t="array" ref="Q1904">_xlfn.IFS(Table1[[#This Row],[Asset Class]]&lt;&gt;"Local","y",Q$11=$E1904,"y",Table1[[#This Row],[Asset Class]]="Local","")</f>
        <v>y</v>
      </c>
      <c r="R1904" s="99" t="str" cm="1">
        <f t="array" ref="R1904">_xlfn.IFS(Table1[[#This Row],[Asset Class]]&lt;&gt;"Local","y",R$11=$E1904,"y",Table1[[#This Row],[Asset Class]]="Local","")</f>
        <v/>
      </c>
      <c r="S1904" s="358" t="str" cm="1">
        <f t="array" ref="S1904">_xlfn.IFS(Table1[[#This Row],[Asset Class]]&lt;&gt;"Local","y",S$11=$E1904,"y",Table1[[#This Row],[Asset Class]]="Local","")</f>
        <v/>
      </c>
      <c r="U1904" s="109" t="str">
        <f>IF(Table1[[#This Row],[Asset Class]]&lt;&gt;"Local",0.25,IF(P1904="y",1,""))</f>
        <v/>
      </c>
      <c r="V1904" s="435">
        <f>IF(Table1[[#This Row],[Asset Class]]&lt;&gt;"Local",0.25,IF(Q1904="y",1,""))</f>
        <v>1</v>
      </c>
      <c r="W1904" s="435" t="str">
        <f>IF(Table1[[#This Row],[Asset Class]]&lt;&gt;"Local",0.25,IF(R1904="y",1,""))</f>
        <v/>
      </c>
      <c r="X1904" s="435" t="str">
        <f>IF(Table1[[#This Row],[Asset Class]]&lt;&gt;"Local",0.25,IF(S1904="y",1,""))</f>
        <v/>
      </c>
      <c r="Y1904" s="109">
        <f t="shared" si="175"/>
        <v>1</v>
      </c>
      <c r="AA1904" s="274" t="str">
        <f t="shared" si="176"/>
        <v/>
      </c>
      <c r="AB1904" s="275">
        <f t="shared" si="177"/>
        <v>85103</v>
      </c>
      <c r="AC1904" s="275" t="str">
        <f t="shared" si="178"/>
        <v/>
      </c>
      <c r="AD1904" s="275" t="str">
        <f t="shared" si="179"/>
        <v/>
      </c>
      <c r="AE1904" s="276">
        <f t="shared" si="180"/>
        <v>85103</v>
      </c>
    </row>
    <row r="1905" spans="2:31">
      <c r="B1905" s="227" t="s">
        <v>3296</v>
      </c>
      <c r="C1905" s="228" t="s">
        <v>3297</v>
      </c>
      <c r="D1905" s="228" t="s">
        <v>105</v>
      </c>
      <c r="E1905" s="228" t="s">
        <v>142</v>
      </c>
      <c r="F1905" s="258" t="s">
        <v>107</v>
      </c>
      <c r="G1905" s="374">
        <v>0.5</v>
      </c>
      <c r="H1905" s="377">
        <v>29294.370420225885</v>
      </c>
      <c r="I1905" s="382">
        <v>406.79298511948269</v>
      </c>
      <c r="J1905" s="349">
        <f>Table1[[#This Row],[Embellishment Area (m2)]]*Table1[[#This Row],[Construction Unit Rate ($/m)]]*Table1[[#This Row],[Embellishment Area Factor]]</f>
        <v>5958372.1952197812</v>
      </c>
      <c r="K1905" s="263">
        <v>0</v>
      </c>
      <c r="L1905" s="354">
        <v>77.249060510664719</v>
      </c>
      <c r="M1905" s="101">
        <f>Table1[[#This Row],[Size of land (m2)]]*Table1[[#This Row],[Land Unit Rate ($/m2)]]</f>
        <v>0</v>
      </c>
      <c r="N1905" s="261">
        <v>2021</v>
      </c>
      <c r="O1905" s="219">
        <f>ROUND(IF(Table1[[#This Row],[Valuation Year]]=2016,(Table1[[#This Row],[Total Construction Cost ($)]]+Table1[[#This Row],[Land Value]])*('General Input Sheet'!$G$38/'General Input Sheet'!$G$43),Table1[[#This Row],[Total Construction Cost ($)]]+Table1[[#This Row],[Land Value]]),0)</f>
        <v>5958372</v>
      </c>
      <c r="P1905" s="139" t="str" cm="1">
        <f t="array" ref="P1905">_xlfn.IFS(Table1[[#This Row],[Asset Class]]&lt;&gt;"Local","y",P$11=$E1905,"y",Table1[[#This Row],[Asset Class]]="Local","")</f>
        <v>y</v>
      </c>
      <c r="Q1905" s="99" t="str" cm="1">
        <f t="array" ref="Q1905">_xlfn.IFS(Table1[[#This Row],[Asset Class]]&lt;&gt;"Local","y",Q$11=$E1905,"y",Table1[[#This Row],[Asset Class]]="Local","")</f>
        <v>y</v>
      </c>
      <c r="R1905" s="99" t="str" cm="1">
        <f t="array" ref="R1905">_xlfn.IFS(Table1[[#This Row],[Asset Class]]&lt;&gt;"Local","y",R$11=$E1905,"y",Table1[[#This Row],[Asset Class]]="Local","")</f>
        <v>y</v>
      </c>
      <c r="S1905" s="358" t="str" cm="1">
        <f t="array" ref="S1905">_xlfn.IFS(Table1[[#This Row],[Asset Class]]&lt;&gt;"Local","y",S$11=$E1905,"y",Table1[[#This Row],[Asset Class]]="Local","")</f>
        <v>y</v>
      </c>
      <c r="U1905" s="109">
        <f>IF(Table1[[#This Row],[Asset Class]]&lt;&gt;"Local",0.25,IF(P1905="y",1,""))</f>
        <v>0.25</v>
      </c>
      <c r="V1905" s="435">
        <f>IF(Table1[[#This Row],[Asset Class]]&lt;&gt;"Local",0.25,IF(Q1905="y",1,""))</f>
        <v>0.25</v>
      </c>
      <c r="W1905" s="435">
        <f>IF(Table1[[#This Row],[Asset Class]]&lt;&gt;"Local",0.25,IF(R1905="y",1,""))</f>
        <v>0.25</v>
      </c>
      <c r="X1905" s="435">
        <f>IF(Table1[[#This Row],[Asset Class]]&lt;&gt;"Local",0.25,IF(S1905="y",1,""))</f>
        <v>0.25</v>
      </c>
      <c r="Y1905" s="109">
        <f t="shared" si="175"/>
        <v>1</v>
      </c>
      <c r="AA1905" s="274">
        <f t="shared" si="176"/>
        <v>1489593</v>
      </c>
      <c r="AB1905" s="275">
        <f t="shared" si="177"/>
        <v>1489593</v>
      </c>
      <c r="AC1905" s="275">
        <f t="shared" si="178"/>
        <v>1489593</v>
      </c>
      <c r="AD1905" s="275">
        <f t="shared" si="179"/>
        <v>1489593</v>
      </c>
      <c r="AE1905" s="276">
        <f t="shared" si="180"/>
        <v>5958372</v>
      </c>
    </row>
    <row r="1906" spans="2:31">
      <c r="B1906" s="227" t="s">
        <v>3292</v>
      </c>
      <c r="C1906" s="228" t="s">
        <v>3298</v>
      </c>
      <c r="D1906" s="228" t="s">
        <v>110</v>
      </c>
      <c r="E1906" s="228" t="s">
        <v>142</v>
      </c>
      <c r="F1906" s="258" t="s">
        <v>107</v>
      </c>
      <c r="G1906" s="374">
        <v>0.5</v>
      </c>
      <c r="H1906" s="377">
        <v>5551.2517611195899</v>
      </c>
      <c r="I1906" s="382">
        <v>115.6419902144599</v>
      </c>
      <c r="J1906" s="349">
        <f>Table1[[#This Row],[Embellishment Area (m2)]]*Table1[[#This Row],[Construction Unit Rate ($/m)]]*Table1[[#This Row],[Embellishment Area Factor]]</f>
        <v>320978.90091869741</v>
      </c>
      <c r="K1906" s="263">
        <v>0</v>
      </c>
      <c r="L1906" s="354">
        <v>85.331826959272703</v>
      </c>
      <c r="M1906" s="101">
        <f>Table1[[#This Row],[Size of land (m2)]]*Table1[[#This Row],[Land Unit Rate ($/m2)]]</f>
        <v>0</v>
      </c>
      <c r="N1906" s="261">
        <v>2021</v>
      </c>
      <c r="O1906" s="219">
        <f>ROUND(IF(Table1[[#This Row],[Valuation Year]]=2016,(Table1[[#This Row],[Total Construction Cost ($)]]+Table1[[#This Row],[Land Value]])*('General Input Sheet'!$G$38/'General Input Sheet'!$G$43),Table1[[#This Row],[Total Construction Cost ($)]]+Table1[[#This Row],[Land Value]]),0)</f>
        <v>320979</v>
      </c>
      <c r="P1906" s="139" t="str" cm="1">
        <f t="array" ref="P1906">_xlfn.IFS(Table1[[#This Row],[Asset Class]]&lt;&gt;"Local","y",P$11=$E1906,"y",Table1[[#This Row],[Asset Class]]="Local","")</f>
        <v/>
      </c>
      <c r="Q1906" s="99" t="str" cm="1">
        <f t="array" ref="Q1906">_xlfn.IFS(Table1[[#This Row],[Asset Class]]&lt;&gt;"Local","y",Q$11=$E1906,"y",Table1[[#This Row],[Asset Class]]="Local","")</f>
        <v>y</v>
      </c>
      <c r="R1906" s="99" t="str" cm="1">
        <f t="array" ref="R1906">_xlfn.IFS(Table1[[#This Row],[Asset Class]]&lt;&gt;"Local","y",R$11=$E1906,"y",Table1[[#This Row],[Asset Class]]="Local","")</f>
        <v/>
      </c>
      <c r="S1906" s="358" t="str" cm="1">
        <f t="array" ref="S1906">_xlfn.IFS(Table1[[#This Row],[Asset Class]]&lt;&gt;"Local","y",S$11=$E1906,"y",Table1[[#This Row],[Asset Class]]="Local","")</f>
        <v/>
      </c>
      <c r="U1906" s="109" t="str">
        <f>IF(Table1[[#This Row],[Asset Class]]&lt;&gt;"Local",0.25,IF(P1906="y",1,""))</f>
        <v/>
      </c>
      <c r="V1906" s="435">
        <f>IF(Table1[[#This Row],[Asset Class]]&lt;&gt;"Local",0.25,IF(Q1906="y",1,""))</f>
        <v>1</v>
      </c>
      <c r="W1906" s="435" t="str">
        <f>IF(Table1[[#This Row],[Asset Class]]&lt;&gt;"Local",0.25,IF(R1906="y",1,""))</f>
        <v/>
      </c>
      <c r="X1906" s="435" t="str">
        <f>IF(Table1[[#This Row],[Asset Class]]&lt;&gt;"Local",0.25,IF(S1906="y",1,""))</f>
        <v/>
      </c>
      <c r="Y1906" s="109">
        <f t="shared" si="175"/>
        <v>1</v>
      </c>
      <c r="AA1906" s="274" t="str">
        <f t="shared" si="176"/>
        <v/>
      </c>
      <c r="AB1906" s="275">
        <f t="shared" si="177"/>
        <v>320979</v>
      </c>
      <c r="AC1906" s="275" t="str">
        <f t="shared" si="178"/>
        <v/>
      </c>
      <c r="AD1906" s="275" t="str">
        <f t="shared" si="179"/>
        <v/>
      </c>
      <c r="AE1906" s="276">
        <f t="shared" si="180"/>
        <v>320979</v>
      </c>
    </row>
    <row r="1907" spans="2:31">
      <c r="B1907" s="227" t="s">
        <v>3299</v>
      </c>
      <c r="C1907" s="228" t="s">
        <v>3300</v>
      </c>
      <c r="D1907" s="228" t="s">
        <v>110</v>
      </c>
      <c r="E1907" s="228" t="s">
        <v>101</v>
      </c>
      <c r="F1907" s="258" t="s">
        <v>102</v>
      </c>
      <c r="G1907" s="374">
        <v>0.5</v>
      </c>
      <c r="H1907" s="377">
        <v>14511.55186083373</v>
      </c>
      <c r="I1907" s="382">
        <v>143.96305955739601</v>
      </c>
      <c r="J1907" s="349">
        <f>Table1[[#This Row],[Embellishment Area (m2)]]*Table1[[#This Row],[Construction Unit Rate ($/m)]]*Table1[[#This Row],[Embellishment Area Factor]]</f>
        <v>1044563.7024057235</v>
      </c>
      <c r="K1907" s="263">
        <v>0</v>
      </c>
      <c r="L1907" s="354">
        <v>39.027494808321961</v>
      </c>
      <c r="M1907" s="101">
        <f>Table1[[#This Row],[Size of land (m2)]]*Table1[[#This Row],[Land Unit Rate ($/m2)]]</f>
        <v>0</v>
      </c>
      <c r="N1907" s="261">
        <v>2021</v>
      </c>
      <c r="O1907" s="219">
        <f>ROUND(IF(Table1[[#This Row],[Valuation Year]]=2016,(Table1[[#This Row],[Total Construction Cost ($)]]+Table1[[#This Row],[Land Value]])*('General Input Sheet'!$G$38/'General Input Sheet'!$G$43),Table1[[#This Row],[Total Construction Cost ($)]]+Table1[[#This Row],[Land Value]]),0)</f>
        <v>1044564</v>
      </c>
      <c r="P1907" s="139" t="str" cm="1">
        <f t="array" ref="P1907">_xlfn.IFS(Table1[[#This Row],[Asset Class]]&lt;&gt;"Local","y",P$11=$E1907,"y",Table1[[#This Row],[Asset Class]]="Local","")</f>
        <v/>
      </c>
      <c r="Q1907" s="99" t="str" cm="1">
        <f t="array" ref="Q1907">_xlfn.IFS(Table1[[#This Row],[Asset Class]]&lt;&gt;"Local","y",Q$11=$E1907,"y",Table1[[#This Row],[Asset Class]]="Local","")</f>
        <v/>
      </c>
      <c r="R1907" s="99" t="str" cm="1">
        <f t="array" ref="R1907">_xlfn.IFS(Table1[[#This Row],[Asset Class]]&lt;&gt;"Local","y",R$11=$E1907,"y",Table1[[#This Row],[Asset Class]]="Local","")</f>
        <v>y</v>
      </c>
      <c r="S1907" s="358" t="str" cm="1">
        <f t="array" ref="S1907">_xlfn.IFS(Table1[[#This Row],[Asset Class]]&lt;&gt;"Local","y",S$11=$E1907,"y",Table1[[#This Row],[Asset Class]]="Local","")</f>
        <v/>
      </c>
      <c r="U1907" s="109" t="str">
        <f>IF(Table1[[#This Row],[Asset Class]]&lt;&gt;"Local",0.25,IF(P1907="y",1,""))</f>
        <v/>
      </c>
      <c r="V1907" s="435" t="str">
        <f>IF(Table1[[#This Row],[Asset Class]]&lt;&gt;"Local",0.25,IF(Q1907="y",1,""))</f>
        <v/>
      </c>
      <c r="W1907" s="435">
        <f>IF(Table1[[#This Row],[Asset Class]]&lt;&gt;"Local",0.25,IF(R1907="y",1,""))</f>
        <v>1</v>
      </c>
      <c r="X1907" s="435" t="str">
        <f>IF(Table1[[#This Row],[Asset Class]]&lt;&gt;"Local",0.25,IF(S1907="y",1,""))</f>
        <v/>
      </c>
      <c r="Y1907" s="109">
        <f t="shared" si="175"/>
        <v>1</v>
      </c>
      <c r="AA1907" s="274" t="str">
        <f t="shared" si="176"/>
        <v/>
      </c>
      <c r="AB1907" s="275" t="str">
        <f t="shared" si="177"/>
        <v/>
      </c>
      <c r="AC1907" s="275">
        <f t="shared" si="178"/>
        <v>1044564</v>
      </c>
      <c r="AD1907" s="275" t="str">
        <f t="shared" si="179"/>
        <v/>
      </c>
      <c r="AE1907" s="276">
        <f t="shared" si="180"/>
        <v>1044564</v>
      </c>
    </row>
    <row r="1908" spans="2:31">
      <c r="B1908" s="227" t="s">
        <v>3301</v>
      </c>
      <c r="C1908" s="228" t="s">
        <v>3302</v>
      </c>
      <c r="D1908" s="228" t="s">
        <v>110</v>
      </c>
      <c r="E1908" s="228" t="s">
        <v>101</v>
      </c>
      <c r="F1908" s="258" t="s">
        <v>102</v>
      </c>
      <c r="G1908" s="374">
        <v>0.5</v>
      </c>
      <c r="H1908" s="377">
        <v>3378.9476166615786</v>
      </c>
      <c r="I1908" s="382">
        <v>143.96305955739601</v>
      </c>
      <c r="J1908" s="349">
        <f>Table1[[#This Row],[Embellishment Area (m2)]]*Table1[[#This Row],[Construction Unit Rate ($/m)]]*Table1[[#This Row],[Embellishment Area Factor]]</f>
        <v>243221.81848938606</v>
      </c>
      <c r="K1908" s="263">
        <v>0</v>
      </c>
      <c r="L1908" s="354">
        <v>39.027494808321961</v>
      </c>
      <c r="M1908" s="101">
        <f>Table1[[#This Row],[Size of land (m2)]]*Table1[[#This Row],[Land Unit Rate ($/m2)]]</f>
        <v>0</v>
      </c>
      <c r="N1908" s="261">
        <v>2021</v>
      </c>
      <c r="O1908" s="219">
        <f>ROUND(IF(Table1[[#This Row],[Valuation Year]]=2016,(Table1[[#This Row],[Total Construction Cost ($)]]+Table1[[#This Row],[Land Value]])*('General Input Sheet'!$G$38/'General Input Sheet'!$G$43),Table1[[#This Row],[Total Construction Cost ($)]]+Table1[[#This Row],[Land Value]]),0)</f>
        <v>243222</v>
      </c>
      <c r="P1908" s="139" t="str" cm="1">
        <f t="array" ref="P1908">_xlfn.IFS(Table1[[#This Row],[Asset Class]]&lt;&gt;"Local","y",P$11=$E1908,"y",Table1[[#This Row],[Asset Class]]="Local","")</f>
        <v/>
      </c>
      <c r="Q1908" s="99" t="str" cm="1">
        <f t="array" ref="Q1908">_xlfn.IFS(Table1[[#This Row],[Asset Class]]&lt;&gt;"Local","y",Q$11=$E1908,"y",Table1[[#This Row],[Asset Class]]="Local","")</f>
        <v/>
      </c>
      <c r="R1908" s="99" t="str" cm="1">
        <f t="array" ref="R1908">_xlfn.IFS(Table1[[#This Row],[Asset Class]]&lt;&gt;"Local","y",R$11=$E1908,"y",Table1[[#This Row],[Asset Class]]="Local","")</f>
        <v>y</v>
      </c>
      <c r="S1908" s="358" t="str" cm="1">
        <f t="array" ref="S1908">_xlfn.IFS(Table1[[#This Row],[Asset Class]]&lt;&gt;"Local","y",S$11=$E1908,"y",Table1[[#This Row],[Asset Class]]="Local","")</f>
        <v/>
      </c>
      <c r="U1908" s="109" t="str">
        <f>IF(Table1[[#This Row],[Asset Class]]&lt;&gt;"Local",0.25,IF(P1908="y",1,""))</f>
        <v/>
      </c>
      <c r="V1908" s="435" t="str">
        <f>IF(Table1[[#This Row],[Asset Class]]&lt;&gt;"Local",0.25,IF(Q1908="y",1,""))</f>
        <v/>
      </c>
      <c r="W1908" s="435">
        <f>IF(Table1[[#This Row],[Asset Class]]&lt;&gt;"Local",0.25,IF(R1908="y",1,""))</f>
        <v>1</v>
      </c>
      <c r="X1908" s="435" t="str">
        <f>IF(Table1[[#This Row],[Asset Class]]&lt;&gt;"Local",0.25,IF(S1908="y",1,""))</f>
        <v/>
      </c>
      <c r="Y1908" s="109">
        <f t="shared" si="175"/>
        <v>1</v>
      </c>
      <c r="AA1908" s="274" t="str">
        <f t="shared" si="176"/>
        <v/>
      </c>
      <c r="AB1908" s="275" t="str">
        <f t="shared" si="177"/>
        <v/>
      </c>
      <c r="AC1908" s="275">
        <f t="shared" si="178"/>
        <v>243222</v>
      </c>
      <c r="AD1908" s="275" t="str">
        <f t="shared" si="179"/>
        <v/>
      </c>
      <c r="AE1908" s="276">
        <f t="shared" si="180"/>
        <v>243222</v>
      </c>
    </row>
    <row r="1909" spans="2:31">
      <c r="B1909" s="227" t="s">
        <v>3303</v>
      </c>
      <c r="C1909" s="228" t="s">
        <v>3304</v>
      </c>
      <c r="D1909" s="228" t="s">
        <v>110</v>
      </c>
      <c r="E1909" s="228" t="s">
        <v>101</v>
      </c>
      <c r="F1909" s="258" t="s">
        <v>102</v>
      </c>
      <c r="G1909" s="374">
        <v>0.5</v>
      </c>
      <c r="H1909" s="377">
        <v>7653.6714700446346</v>
      </c>
      <c r="I1909" s="382">
        <v>143.96305955739601</v>
      </c>
      <c r="J1909" s="349">
        <f>Table1[[#This Row],[Embellishment Area (m2)]]*Table1[[#This Row],[Construction Unit Rate ($/m)]]*Table1[[#This Row],[Embellishment Area Factor]]</f>
        <v>550922.98083738924</v>
      </c>
      <c r="K1909" s="263">
        <v>0</v>
      </c>
      <c r="L1909" s="354">
        <v>39.027494808321961</v>
      </c>
      <c r="M1909" s="101">
        <f>Table1[[#This Row],[Size of land (m2)]]*Table1[[#This Row],[Land Unit Rate ($/m2)]]</f>
        <v>0</v>
      </c>
      <c r="N1909" s="261">
        <v>2021</v>
      </c>
      <c r="O1909" s="219">
        <f>ROUND(IF(Table1[[#This Row],[Valuation Year]]=2016,(Table1[[#This Row],[Total Construction Cost ($)]]+Table1[[#This Row],[Land Value]])*('General Input Sheet'!$G$38/'General Input Sheet'!$G$43),Table1[[#This Row],[Total Construction Cost ($)]]+Table1[[#This Row],[Land Value]]),0)</f>
        <v>550923</v>
      </c>
      <c r="P1909" s="139" t="str" cm="1">
        <f t="array" ref="P1909">_xlfn.IFS(Table1[[#This Row],[Asset Class]]&lt;&gt;"Local","y",P$11=$E1909,"y",Table1[[#This Row],[Asset Class]]="Local","")</f>
        <v/>
      </c>
      <c r="Q1909" s="99" t="str" cm="1">
        <f t="array" ref="Q1909">_xlfn.IFS(Table1[[#This Row],[Asset Class]]&lt;&gt;"Local","y",Q$11=$E1909,"y",Table1[[#This Row],[Asset Class]]="Local","")</f>
        <v/>
      </c>
      <c r="R1909" s="99" t="str" cm="1">
        <f t="array" ref="R1909">_xlfn.IFS(Table1[[#This Row],[Asset Class]]&lt;&gt;"Local","y",R$11=$E1909,"y",Table1[[#This Row],[Asset Class]]="Local","")</f>
        <v>y</v>
      </c>
      <c r="S1909" s="358" t="str" cm="1">
        <f t="array" ref="S1909">_xlfn.IFS(Table1[[#This Row],[Asset Class]]&lt;&gt;"Local","y",S$11=$E1909,"y",Table1[[#This Row],[Asset Class]]="Local","")</f>
        <v/>
      </c>
      <c r="U1909" s="109" t="str">
        <f>IF(Table1[[#This Row],[Asset Class]]&lt;&gt;"Local",0.25,IF(P1909="y",1,""))</f>
        <v/>
      </c>
      <c r="V1909" s="435" t="str">
        <f>IF(Table1[[#This Row],[Asset Class]]&lt;&gt;"Local",0.25,IF(Q1909="y",1,""))</f>
        <v/>
      </c>
      <c r="W1909" s="435">
        <f>IF(Table1[[#This Row],[Asset Class]]&lt;&gt;"Local",0.25,IF(R1909="y",1,""))</f>
        <v>1</v>
      </c>
      <c r="X1909" s="435" t="str">
        <f>IF(Table1[[#This Row],[Asset Class]]&lt;&gt;"Local",0.25,IF(S1909="y",1,""))</f>
        <v/>
      </c>
      <c r="Y1909" s="109">
        <f t="shared" si="175"/>
        <v>1</v>
      </c>
      <c r="AA1909" s="274" t="str">
        <f t="shared" si="176"/>
        <v/>
      </c>
      <c r="AB1909" s="275" t="str">
        <f t="shared" si="177"/>
        <v/>
      </c>
      <c r="AC1909" s="275">
        <f t="shared" si="178"/>
        <v>550923</v>
      </c>
      <c r="AD1909" s="275" t="str">
        <f t="shared" si="179"/>
        <v/>
      </c>
      <c r="AE1909" s="276">
        <f t="shared" si="180"/>
        <v>550923</v>
      </c>
    </row>
    <row r="1910" spans="2:31">
      <c r="B1910" s="227" t="s">
        <v>3305</v>
      </c>
      <c r="C1910" s="228" t="s">
        <v>3306</v>
      </c>
      <c r="D1910" s="228" t="s">
        <v>110</v>
      </c>
      <c r="E1910" s="228" t="s">
        <v>101</v>
      </c>
      <c r="F1910" s="258" t="s">
        <v>107</v>
      </c>
      <c r="G1910" s="374">
        <v>0.5</v>
      </c>
      <c r="H1910" s="377">
        <v>2390.3745479854897</v>
      </c>
      <c r="I1910" s="382">
        <v>143.96305955739601</v>
      </c>
      <c r="J1910" s="349">
        <f>Table1[[#This Row],[Embellishment Area (m2)]]*Table1[[#This Row],[Construction Unit Rate ($/m)]]*Table1[[#This Row],[Embellishment Area Factor]]</f>
        <v>172062.81670805931</v>
      </c>
      <c r="K1910" s="263">
        <v>0</v>
      </c>
      <c r="L1910" s="354">
        <v>39.027494808321961</v>
      </c>
      <c r="M1910" s="101">
        <f>Table1[[#This Row],[Size of land (m2)]]*Table1[[#This Row],[Land Unit Rate ($/m2)]]</f>
        <v>0</v>
      </c>
      <c r="N1910" s="261">
        <v>2021</v>
      </c>
      <c r="O1910" s="219">
        <f>ROUND(IF(Table1[[#This Row],[Valuation Year]]=2016,(Table1[[#This Row],[Total Construction Cost ($)]]+Table1[[#This Row],[Land Value]])*('General Input Sheet'!$G$38/'General Input Sheet'!$G$43),Table1[[#This Row],[Total Construction Cost ($)]]+Table1[[#This Row],[Land Value]]),0)</f>
        <v>172063</v>
      </c>
      <c r="P1910" s="139" t="str" cm="1">
        <f t="array" ref="P1910">_xlfn.IFS(Table1[[#This Row],[Asset Class]]&lt;&gt;"Local","y",P$11=$E1910,"y",Table1[[#This Row],[Asset Class]]="Local","")</f>
        <v/>
      </c>
      <c r="Q1910" s="99" t="str" cm="1">
        <f t="array" ref="Q1910">_xlfn.IFS(Table1[[#This Row],[Asset Class]]&lt;&gt;"Local","y",Q$11=$E1910,"y",Table1[[#This Row],[Asset Class]]="Local","")</f>
        <v/>
      </c>
      <c r="R1910" s="99" t="str" cm="1">
        <f t="array" ref="R1910">_xlfn.IFS(Table1[[#This Row],[Asset Class]]&lt;&gt;"Local","y",R$11=$E1910,"y",Table1[[#This Row],[Asset Class]]="Local","")</f>
        <v>y</v>
      </c>
      <c r="S1910" s="358" t="str" cm="1">
        <f t="array" ref="S1910">_xlfn.IFS(Table1[[#This Row],[Asset Class]]&lt;&gt;"Local","y",S$11=$E1910,"y",Table1[[#This Row],[Asset Class]]="Local","")</f>
        <v/>
      </c>
      <c r="U1910" s="109" t="str">
        <f>IF(Table1[[#This Row],[Asset Class]]&lt;&gt;"Local",0.25,IF(P1910="y",1,""))</f>
        <v/>
      </c>
      <c r="V1910" s="435" t="str">
        <f>IF(Table1[[#This Row],[Asset Class]]&lt;&gt;"Local",0.25,IF(Q1910="y",1,""))</f>
        <v/>
      </c>
      <c r="W1910" s="435">
        <f>IF(Table1[[#This Row],[Asset Class]]&lt;&gt;"Local",0.25,IF(R1910="y",1,""))</f>
        <v>1</v>
      </c>
      <c r="X1910" s="435" t="str">
        <f>IF(Table1[[#This Row],[Asset Class]]&lt;&gt;"Local",0.25,IF(S1910="y",1,""))</f>
        <v/>
      </c>
      <c r="Y1910" s="109">
        <f t="shared" si="175"/>
        <v>1</v>
      </c>
      <c r="AA1910" s="274" t="str">
        <f t="shared" si="176"/>
        <v/>
      </c>
      <c r="AB1910" s="275" t="str">
        <f t="shared" si="177"/>
        <v/>
      </c>
      <c r="AC1910" s="275">
        <f t="shared" si="178"/>
        <v>172063</v>
      </c>
      <c r="AD1910" s="275" t="str">
        <f t="shared" si="179"/>
        <v/>
      </c>
      <c r="AE1910" s="276">
        <f t="shared" si="180"/>
        <v>172063</v>
      </c>
    </row>
    <row r="1911" spans="2:31">
      <c r="B1911" s="227" t="s">
        <v>3307</v>
      </c>
      <c r="C1911" s="228" t="s">
        <v>3308</v>
      </c>
      <c r="D1911" s="228" t="s">
        <v>110</v>
      </c>
      <c r="E1911" s="228" t="s">
        <v>142</v>
      </c>
      <c r="F1911" s="258" t="s">
        <v>102</v>
      </c>
      <c r="G1911" s="374">
        <v>0.5</v>
      </c>
      <c r="H1911" s="377">
        <v>39470.748778245616</v>
      </c>
      <c r="I1911" s="382">
        <v>115.6419902144599</v>
      </c>
      <c r="J1911" s="349">
        <f>Table1[[#This Row],[Embellishment Area (m2)]]*Table1[[#This Row],[Construction Unit Rate ($/m)]]*Table1[[#This Row],[Embellishment Area Factor]]</f>
        <v>2282237.9719856423</v>
      </c>
      <c r="K1911" s="263">
        <v>0</v>
      </c>
      <c r="L1911" s="354">
        <v>85.331826959272703</v>
      </c>
      <c r="M1911" s="101">
        <f>Table1[[#This Row],[Size of land (m2)]]*Table1[[#This Row],[Land Unit Rate ($/m2)]]</f>
        <v>0</v>
      </c>
      <c r="N1911" s="261">
        <v>2021</v>
      </c>
      <c r="O1911" s="219">
        <f>ROUND(IF(Table1[[#This Row],[Valuation Year]]=2016,(Table1[[#This Row],[Total Construction Cost ($)]]+Table1[[#This Row],[Land Value]])*('General Input Sheet'!$G$38/'General Input Sheet'!$G$43),Table1[[#This Row],[Total Construction Cost ($)]]+Table1[[#This Row],[Land Value]]),0)</f>
        <v>2282238</v>
      </c>
      <c r="P1911" s="139" t="str" cm="1">
        <f t="array" ref="P1911">_xlfn.IFS(Table1[[#This Row],[Asset Class]]&lt;&gt;"Local","y",P$11=$E1911,"y",Table1[[#This Row],[Asset Class]]="Local","")</f>
        <v/>
      </c>
      <c r="Q1911" s="99" t="str" cm="1">
        <f t="array" ref="Q1911">_xlfn.IFS(Table1[[#This Row],[Asset Class]]&lt;&gt;"Local","y",Q$11=$E1911,"y",Table1[[#This Row],[Asset Class]]="Local","")</f>
        <v>y</v>
      </c>
      <c r="R1911" s="99" t="str" cm="1">
        <f t="array" ref="R1911">_xlfn.IFS(Table1[[#This Row],[Asset Class]]&lt;&gt;"Local","y",R$11=$E1911,"y",Table1[[#This Row],[Asset Class]]="Local","")</f>
        <v/>
      </c>
      <c r="S1911" s="358" t="str" cm="1">
        <f t="array" ref="S1911">_xlfn.IFS(Table1[[#This Row],[Asset Class]]&lt;&gt;"Local","y",S$11=$E1911,"y",Table1[[#This Row],[Asset Class]]="Local","")</f>
        <v/>
      </c>
      <c r="U1911" s="109" t="str">
        <f>IF(Table1[[#This Row],[Asset Class]]&lt;&gt;"Local",0.25,IF(P1911="y",1,""))</f>
        <v/>
      </c>
      <c r="V1911" s="435">
        <f>IF(Table1[[#This Row],[Asset Class]]&lt;&gt;"Local",0.25,IF(Q1911="y",1,""))</f>
        <v>1</v>
      </c>
      <c r="W1911" s="435" t="str">
        <f>IF(Table1[[#This Row],[Asset Class]]&lt;&gt;"Local",0.25,IF(R1911="y",1,""))</f>
        <v/>
      </c>
      <c r="X1911" s="435" t="str">
        <f>IF(Table1[[#This Row],[Asset Class]]&lt;&gt;"Local",0.25,IF(S1911="y",1,""))</f>
        <v/>
      </c>
      <c r="Y1911" s="109">
        <f t="shared" si="175"/>
        <v>1</v>
      </c>
      <c r="AA1911" s="274" t="str">
        <f t="shared" si="176"/>
        <v/>
      </c>
      <c r="AB1911" s="275">
        <f t="shared" si="177"/>
        <v>2282238</v>
      </c>
      <c r="AC1911" s="275" t="str">
        <f t="shared" si="178"/>
        <v/>
      </c>
      <c r="AD1911" s="275" t="str">
        <f t="shared" si="179"/>
        <v/>
      </c>
      <c r="AE1911" s="276">
        <f t="shared" si="180"/>
        <v>2282238</v>
      </c>
    </row>
    <row r="1912" spans="2:31">
      <c r="B1912" s="227" t="s">
        <v>3309</v>
      </c>
      <c r="C1912" s="228" t="s">
        <v>3310</v>
      </c>
      <c r="D1912" s="228" t="s">
        <v>110</v>
      </c>
      <c r="E1912" s="228" t="s">
        <v>101</v>
      </c>
      <c r="F1912" s="258" t="s">
        <v>107</v>
      </c>
      <c r="G1912" s="374">
        <v>0.5</v>
      </c>
      <c r="H1912" s="377">
        <v>1169.3912323924189</v>
      </c>
      <c r="I1912" s="382">
        <v>143.96305955739601</v>
      </c>
      <c r="J1912" s="349">
        <f>Table1[[#This Row],[Embellishment Area (m2)]]*Table1[[#This Row],[Construction Unit Rate ($/m)]]*Table1[[#This Row],[Embellishment Area Factor]]</f>
        <v>84174.569817403259</v>
      </c>
      <c r="K1912" s="263">
        <v>2338.7824647848379</v>
      </c>
      <c r="L1912" s="354">
        <v>39.027494808321961</v>
      </c>
      <c r="M1912" s="101">
        <f>Table1[[#This Row],[Size of land (m2)]]*Table1[[#This Row],[Land Unit Rate ($/m2)]]</f>
        <v>91276.820502184695</v>
      </c>
      <c r="N1912" s="261">
        <v>2021</v>
      </c>
      <c r="O1912" s="219">
        <f>ROUND(IF(Table1[[#This Row],[Valuation Year]]=2016,(Table1[[#This Row],[Total Construction Cost ($)]]+Table1[[#This Row],[Land Value]])*('General Input Sheet'!$G$38/'General Input Sheet'!$G$43),Table1[[#This Row],[Total Construction Cost ($)]]+Table1[[#This Row],[Land Value]]),0)</f>
        <v>175451</v>
      </c>
      <c r="P1912" s="139" t="str" cm="1">
        <f t="array" ref="P1912">_xlfn.IFS(Table1[[#This Row],[Asset Class]]&lt;&gt;"Local","y",P$11=$E1912,"y",Table1[[#This Row],[Asset Class]]="Local","")</f>
        <v/>
      </c>
      <c r="Q1912" s="99" t="str" cm="1">
        <f t="array" ref="Q1912">_xlfn.IFS(Table1[[#This Row],[Asset Class]]&lt;&gt;"Local","y",Q$11=$E1912,"y",Table1[[#This Row],[Asset Class]]="Local","")</f>
        <v/>
      </c>
      <c r="R1912" s="99" t="str" cm="1">
        <f t="array" ref="R1912">_xlfn.IFS(Table1[[#This Row],[Asset Class]]&lt;&gt;"Local","y",R$11=$E1912,"y",Table1[[#This Row],[Asset Class]]="Local","")</f>
        <v>y</v>
      </c>
      <c r="S1912" s="358" t="str" cm="1">
        <f t="array" ref="S1912">_xlfn.IFS(Table1[[#This Row],[Asset Class]]&lt;&gt;"Local","y",S$11=$E1912,"y",Table1[[#This Row],[Asset Class]]="Local","")</f>
        <v/>
      </c>
      <c r="U1912" s="109" t="str">
        <f>IF(Table1[[#This Row],[Asset Class]]&lt;&gt;"Local",0.25,IF(P1912="y",1,""))</f>
        <v/>
      </c>
      <c r="V1912" s="435" t="str">
        <f>IF(Table1[[#This Row],[Asset Class]]&lt;&gt;"Local",0.25,IF(Q1912="y",1,""))</f>
        <v/>
      </c>
      <c r="W1912" s="435">
        <f>IF(Table1[[#This Row],[Asset Class]]&lt;&gt;"Local",0.25,IF(R1912="y",1,""))</f>
        <v>1</v>
      </c>
      <c r="X1912" s="435" t="str">
        <f>IF(Table1[[#This Row],[Asset Class]]&lt;&gt;"Local",0.25,IF(S1912="y",1,""))</f>
        <v/>
      </c>
      <c r="Y1912" s="109">
        <f t="shared" si="175"/>
        <v>1</v>
      </c>
      <c r="AA1912" s="274" t="str">
        <f t="shared" si="176"/>
        <v/>
      </c>
      <c r="AB1912" s="275" t="str">
        <f t="shared" si="177"/>
        <v/>
      </c>
      <c r="AC1912" s="275">
        <f t="shared" si="178"/>
        <v>175451</v>
      </c>
      <c r="AD1912" s="275" t="str">
        <f t="shared" si="179"/>
        <v/>
      </c>
      <c r="AE1912" s="276">
        <f t="shared" si="180"/>
        <v>175451</v>
      </c>
    </row>
    <row r="1913" spans="2:31">
      <c r="B1913" s="227" t="s">
        <v>3311</v>
      </c>
      <c r="C1913" s="228" t="s">
        <v>3312</v>
      </c>
      <c r="D1913" s="228" t="s">
        <v>110</v>
      </c>
      <c r="E1913" s="228" t="s">
        <v>101</v>
      </c>
      <c r="F1913" s="258" t="s">
        <v>102</v>
      </c>
      <c r="G1913" s="374">
        <v>0.5</v>
      </c>
      <c r="H1913" s="377">
        <v>5091.7813538063101</v>
      </c>
      <c r="I1913" s="382">
        <v>143.96305955739601</v>
      </c>
      <c r="J1913" s="349">
        <f>Table1[[#This Row],[Embellishment Area (m2)]]*Table1[[#This Row],[Construction Unit Rate ($/m)]]*Table1[[#This Row],[Embellishment Area Factor]]</f>
        <v>366514.21114562813</v>
      </c>
      <c r="K1913" s="263">
        <v>0</v>
      </c>
      <c r="L1913" s="354">
        <v>39.027494808321961</v>
      </c>
      <c r="M1913" s="101">
        <f>Table1[[#This Row],[Size of land (m2)]]*Table1[[#This Row],[Land Unit Rate ($/m2)]]</f>
        <v>0</v>
      </c>
      <c r="N1913" s="261">
        <v>2021</v>
      </c>
      <c r="O1913" s="219">
        <f>ROUND(IF(Table1[[#This Row],[Valuation Year]]=2016,(Table1[[#This Row],[Total Construction Cost ($)]]+Table1[[#This Row],[Land Value]])*('General Input Sheet'!$G$38/'General Input Sheet'!$G$43),Table1[[#This Row],[Total Construction Cost ($)]]+Table1[[#This Row],[Land Value]]),0)</f>
        <v>366514</v>
      </c>
      <c r="P1913" s="139" t="str" cm="1">
        <f t="array" ref="P1913">_xlfn.IFS(Table1[[#This Row],[Asset Class]]&lt;&gt;"Local","y",P$11=$E1913,"y",Table1[[#This Row],[Asset Class]]="Local","")</f>
        <v/>
      </c>
      <c r="Q1913" s="99" t="str" cm="1">
        <f t="array" ref="Q1913">_xlfn.IFS(Table1[[#This Row],[Asset Class]]&lt;&gt;"Local","y",Q$11=$E1913,"y",Table1[[#This Row],[Asset Class]]="Local","")</f>
        <v/>
      </c>
      <c r="R1913" s="99" t="str" cm="1">
        <f t="array" ref="R1913">_xlfn.IFS(Table1[[#This Row],[Asset Class]]&lt;&gt;"Local","y",R$11=$E1913,"y",Table1[[#This Row],[Asset Class]]="Local","")</f>
        <v>y</v>
      </c>
      <c r="S1913" s="358" t="str" cm="1">
        <f t="array" ref="S1913">_xlfn.IFS(Table1[[#This Row],[Asset Class]]&lt;&gt;"Local","y",S$11=$E1913,"y",Table1[[#This Row],[Asset Class]]="Local","")</f>
        <v/>
      </c>
      <c r="U1913" s="109" t="str">
        <f>IF(Table1[[#This Row],[Asset Class]]&lt;&gt;"Local",0.25,IF(P1913="y",1,""))</f>
        <v/>
      </c>
      <c r="V1913" s="435" t="str">
        <f>IF(Table1[[#This Row],[Asset Class]]&lt;&gt;"Local",0.25,IF(Q1913="y",1,""))</f>
        <v/>
      </c>
      <c r="W1913" s="435">
        <f>IF(Table1[[#This Row],[Asset Class]]&lt;&gt;"Local",0.25,IF(R1913="y",1,""))</f>
        <v>1</v>
      </c>
      <c r="X1913" s="435" t="str">
        <f>IF(Table1[[#This Row],[Asset Class]]&lt;&gt;"Local",0.25,IF(S1913="y",1,""))</f>
        <v/>
      </c>
      <c r="Y1913" s="109">
        <f t="shared" si="175"/>
        <v>1</v>
      </c>
      <c r="AA1913" s="274" t="str">
        <f t="shared" si="176"/>
        <v/>
      </c>
      <c r="AB1913" s="275" t="str">
        <f t="shared" si="177"/>
        <v/>
      </c>
      <c r="AC1913" s="275">
        <f t="shared" si="178"/>
        <v>366514</v>
      </c>
      <c r="AD1913" s="275" t="str">
        <f t="shared" si="179"/>
        <v/>
      </c>
      <c r="AE1913" s="276">
        <f t="shared" si="180"/>
        <v>366514</v>
      </c>
    </row>
    <row r="1914" spans="2:31">
      <c r="B1914" s="227" t="s">
        <v>3313</v>
      </c>
      <c r="C1914" s="228" t="s">
        <v>3314</v>
      </c>
      <c r="D1914" s="228" t="s">
        <v>110</v>
      </c>
      <c r="E1914" s="228" t="s">
        <v>113</v>
      </c>
      <c r="F1914" s="258" t="s">
        <v>107</v>
      </c>
      <c r="G1914" s="374">
        <v>0.5</v>
      </c>
      <c r="H1914" s="377">
        <v>10402.950902797855</v>
      </c>
      <c r="I1914" s="382">
        <v>77.371645491830151</v>
      </c>
      <c r="J1914" s="349">
        <f>Table1[[#This Row],[Embellishment Area (m2)]]*Table1[[#This Row],[Construction Unit Rate ($/m)]]*Table1[[#This Row],[Embellishment Area Factor]]</f>
        <v>402446.71466009499</v>
      </c>
      <c r="K1914" s="263">
        <v>0</v>
      </c>
      <c r="L1914" s="354">
        <v>51.919695325664051</v>
      </c>
      <c r="M1914" s="101">
        <f>Table1[[#This Row],[Size of land (m2)]]*Table1[[#This Row],[Land Unit Rate ($/m2)]]</f>
        <v>0</v>
      </c>
      <c r="N1914" s="261">
        <v>2021</v>
      </c>
      <c r="O1914" s="219">
        <f>ROUND(IF(Table1[[#This Row],[Valuation Year]]=2016,(Table1[[#This Row],[Total Construction Cost ($)]]+Table1[[#This Row],[Land Value]])*('General Input Sheet'!$G$38/'General Input Sheet'!$G$43),Table1[[#This Row],[Total Construction Cost ($)]]+Table1[[#This Row],[Land Value]]),0)</f>
        <v>402447</v>
      </c>
      <c r="P1914" s="139" t="str" cm="1">
        <f t="array" ref="P1914">_xlfn.IFS(Table1[[#This Row],[Asset Class]]&lt;&gt;"Local","y",P$11=$E1914,"y",Table1[[#This Row],[Asset Class]]="Local","")</f>
        <v/>
      </c>
      <c r="Q1914" s="99" t="str" cm="1">
        <f t="array" ref="Q1914">_xlfn.IFS(Table1[[#This Row],[Asset Class]]&lt;&gt;"Local","y",Q$11=$E1914,"y",Table1[[#This Row],[Asset Class]]="Local","")</f>
        <v/>
      </c>
      <c r="R1914" s="99" t="str" cm="1">
        <f t="array" ref="R1914">_xlfn.IFS(Table1[[#This Row],[Asset Class]]&lt;&gt;"Local","y",R$11=$E1914,"y",Table1[[#This Row],[Asset Class]]="Local","")</f>
        <v/>
      </c>
      <c r="S1914" s="358" t="str" cm="1">
        <f t="array" ref="S1914">_xlfn.IFS(Table1[[#This Row],[Asset Class]]&lt;&gt;"Local","y",S$11=$E1914,"y",Table1[[#This Row],[Asset Class]]="Local","")</f>
        <v>y</v>
      </c>
      <c r="U1914" s="109" t="str">
        <f>IF(Table1[[#This Row],[Asset Class]]&lt;&gt;"Local",0.25,IF(P1914="y",1,""))</f>
        <v/>
      </c>
      <c r="V1914" s="435" t="str">
        <f>IF(Table1[[#This Row],[Asset Class]]&lt;&gt;"Local",0.25,IF(Q1914="y",1,""))</f>
        <v/>
      </c>
      <c r="W1914" s="435" t="str">
        <f>IF(Table1[[#This Row],[Asset Class]]&lt;&gt;"Local",0.25,IF(R1914="y",1,""))</f>
        <v/>
      </c>
      <c r="X1914" s="435">
        <f>IF(Table1[[#This Row],[Asset Class]]&lt;&gt;"Local",0.25,IF(S1914="y",1,""))</f>
        <v>1</v>
      </c>
      <c r="Y1914" s="109">
        <f t="shared" si="175"/>
        <v>1</v>
      </c>
      <c r="AA1914" s="274" t="str">
        <f t="shared" si="176"/>
        <v/>
      </c>
      <c r="AB1914" s="275" t="str">
        <f t="shared" si="177"/>
        <v/>
      </c>
      <c r="AC1914" s="275" t="str">
        <f t="shared" si="178"/>
        <v/>
      </c>
      <c r="AD1914" s="275">
        <f t="shared" si="179"/>
        <v>402447</v>
      </c>
      <c r="AE1914" s="276">
        <f t="shared" si="180"/>
        <v>402447</v>
      </c>
    </row>
    <row r="1915" spans="2:31">
      <c r="B1915" s="227" t="s">
        <v>3315</v>
      </c>
      <c r="C1915" s="228" t="s">
        <v>3316</v>
      </c>
      <c r="D1915" s="228" t="s">
        <v>110</v>
      </c>
      <c r="E1915" s="228" t="s">
        <v>113</v>
      </c>
      <c r="F1915" s="258" t="s">
        <v>102</v>
      </c>
      <c r="G1915" s="374">
        <v>0.5</v>
      </c>
      <c r="H1915" s="377">
        <v>6633.2360462876104</v>
      </c>
      <c r="I1915" s="382">
        <v>77.371645491830151</v>
      </c>
      <c r="J1915" s="349">
        <f>Table1[[#This Row],[Embellishment Area (m2)]]*Table1[[#This Row],[Construction Unit Rate ($/m)]]*Table1[[#This Row],[Embellishment Area Factor]]</f>
        <v>256612.19391849701</v>
      </c>
      <c r="K1915" s="263">
        <v>0</v>
      </c>
      <c r="L1915" s="354">
        <v>51.919695325664051</v>
      </c>
      <c r="M1915" s="101">
        <f>Table1[[#This Row],[Size of land (m2)]]*Table1[[#This Row],[Land Unit Rate ($/m2)]]</f>
        <v>0</v>
      </c>
      <c r="N1915" s="261">
        <v>2021</v>
      </c>
      <c r="O1915" s="219">
        <f>ROUND(IF(Table1[[#This Row],[Valuation Year]]=2016,(Table1[[#This Row],[Total Construction Cost ($)]]+Table1[[#This Row],[Land Value]])*('General Input Sheet'!$G$38/'General Input Sheet'!$G$43),Table1[[#This Row],[Total Construction Cost ($)]]+Table1[[#This Row],[Land Value]]),0)</f>
        <v>256612</v>
      </c>
      <c r="P1915" s="139" t="str" cm="1">
        <f t="array" ref="P1915">_xlfn.IFS(Table1[[#This Row],[Asset Class]]&lt;&gt;"Local","y",P$11=$E1915,"y",Table1[[#This Row],[Asset Class]]="Local","")</f>
        <v/>
      </c>
      <c r="Q1915" s="99" t="str" cm="1">
        <f t="array" ref="Q1915">_xlfn.IFS(Table1[[#This Row],[Asset Class]]&lt;&gt;"Local","y",Q$11=$E1915,"y",Table1[[#This Row],[Asset Class]]="Local","")</f>
        <v/>
      </c>
      <c r="R1915" s="99" t="str" cm="1">
        <f t="array" ref="R1915">_xlfn.IFS(Table1[[#This Row],[Asset Class]]&lt;&gt;"Local","y",R$11=$E1915,"y",Table1[[#This Row],[Asset Class]]="Local","")</f>
        <v/>
      </c>
      <c r="S1915" s="358" t="str" cm="1">
        <f t="array" ref="S1915">_xlfn.IFS(Table1[[#This Row],[Asset Class]]&lt;&gt;"Local","y",S$11=$E1915,"y",Table1[[#This Row],[Asset Class]]="Local","")</f>
        <v>y</v>
      </c>
      <c r="U1915" s="109" t="str">
        <f>IF(Table1[[#This Row],[Asset Class]]&lt;&gt;"Local",0.25,IF(P1915="y",1,""))</f>
        <v/>
      </c>
      <c r="V1915" s="435" t="str">
        <f>IF(Table1[[#This Row],[Asset Class]]&lt;&gt;"Local",0.25,IF(Q1915="y",1,""))</f>
        <v/>
      </c>
      <c r="W1915" s="435" t="str">
        <f>IF(Table1[[#This Row],[Asset Class]]&lt;&gt;"Local",0.25,IF(R1915="y",1,""))</f>
        <v/>
      </c>
      <c r="X1915" s="435">
        <f>IF(Table1[[#This Row],[Asset Class]]&lt;&gt;"Local",0.25,IF(S1915="y",1,""))</f>
        <v>1</v>
      </c>
      <c r="Y1915" s="109">
        <f t="shared" si="175"/>
        <v>1</v>
      </c>
      <c r="AA1915" s="274" t="str">
        <f t="shared" si="176"/>
        <v/>
      </c>
      <c r="AB1915" s="275" t="str">
        <f t="shared" si="177"/>
        <v/>
      </c>
      <c r="AC1915" s="275" t="str">
        <f t="shared" si="178"/>
        <v/>
      </c>
      <c r="AD1915" s="275">
        <f t="shared" si="179"/>
        <v>256612</v>
      </c>
      <c r="AE1915" s="276">
        <f t="shared" si="180"/>
        <v>256612</v>
      </c>
    </row>
    <row r="1916" spans="2:31">
      <c r="B1916" s="227" t="s">
        <v>3317</v>
      </c>
      <c r="C1916" s="228" t="s">
        <v>3318</v>
      </c>
      <c r="D1916" s="228" t="s">
        <v>110</v>
      </c>
      <c r="E1916" s="228" t="s">
        <v>101</v>
      </c>
      <c r="F1916" s="258" t="s">
        <v>102</v>
      </c>
      <c r="G1916" s="374">
        <v>0.5</v>
      </c>
      <c r="H1916" s="377">
        <v>710.22631174357696</v>
      </c>
      <c r="I1916" s="382">
        <v>143.96305955739601</v>
      </c>
      <c r="J1916" s="349">
        <f>Table1[[#This Row],[Embellishment Area (m2)]]*Table1[[#This Row],[Construction Unit Rate ($/m)]]*Table1[[#This Row],[Embellishment Area Factor]]</f>
        <v>51123.176408385138</v>
      </c>
      <c r="K1916" s="263">
        <v>1420.4526234871539</v>
      </c>
      <c r="L1916" s="354">
        <v>39.027494808321961</v>
      </c>
      <c r="M1916" s="101">
        <f>Table1[[#This Row],[Size of land (m2)]]*Table1[[#This Row],[Land Unit Rate ($/m2)]]</f>
        <v>55436.707388612209</v>
      </c>
      <c r="N1916" s="261">
        <v>2021</v>
      </c>
      <c r="O1916" s="219">
        <f>ROUND(IF(Table1[[#This Row],[Valuation Year]]=2016,(Table1[[#This Row],[Total Construction Cost ($)]]+Table1[[#This Row],[Land Value]])*('General Input Sheet'!$G$38/'General Input Sheet'!$G$43),Table1[[#This Row],[Total Construction Cost ($)]]+Table1[[#This Row],[Land Value]]),0)</f>
        <v>106560</v>
      </c>
      <c r="P1916" s="139" t="str" cm="1">
        <f t="array" ref="P1916">_xlfn.IFS(Table1[[#This Row],[Asset Class]]&lt;&gt;"Local","y",P$11=$E1916,"y",Table1[[#This Row],[Asset Class]]="Local","")</f>
        <v/>
      </c>
      <c r="Q1916" s="99" t="str" cm="1">
        <f t="array" ref="Q1916">_xlfn.IFS(Table1[[#This Row],[Asset Class]]&lt;&gt;"Local","y",Q$11=$E1916,"y",Table1[[#This Row],[Asset Class]]="Local","")</f>
        <v/>
      </c>
      <c r="R1916" s="99" t="str" cm="1">
        <f t="array" ref="R1916">_xlfn.IFS(Table1[[#This Row],[Asset Class]]&lt;&gt;"Local","y",R$11=$E1916,"y",Table1[[#This Row],[Asset Class]]="Local","")</f>
        <v>y</v>
      </c>
      <c r="S1916" s="358" t="str" cm="1">
        <f t="array" ref="S1916">_xlfn.IFS(Table1[[#This Row],[Asset Class]]&lt;&gt;"Local","y",S$11=$E1916,"y",Table1[[#This Row],[Asset Class]]="Local","")</f>
        <v/>
      </c>
      <c r="U1916" s="109" t="str">
        <f>IF(Table1[[#This Row],[Asset Class]]&lt;&gt;"Local",0.25,IF(P1916="y",1,""))</f>
        <v/>
      </c>
      <c r="V1916" s="435" t="str">
        <f>IF(Table1[[#This Row],[Asset Class]]&lt;&gt;"Local",0.25,IF(Q1916="y",1,""))</f>
        <v/>
      </c>
      <c r="W1916" s="435">
        <f>IF(Table1[[#This Row],[Asset Class]]&lt;&gt;"Local",0.25,IF(R1916="y",1,""))</f>
        <v>1</v>
      </c>
      <c r="X1916" s="435" t="str">
        <f>IF(Table1[[#This Row],[Asset Class]]&lt;&gt;"Local",0.25,IF(S1916="y",1,""))</f>
        <v/>
      </c>
      <c r="Y1916" s="109">
        <f t="shared" si="175"/>
        <v>1</v>
      </c>
      <c r="AA1916" s="274" t="str">
        <f t="shared" si="176"/>
        <v/>
      </c>
      <c r="AB1916" s="275" t="str">
        <f t="shared" si="177"/>
        <v/>
      </c>
      <c r="AC1916" s="275">
        <f t="shared" si="178"/>
        <v>106560</v>
      </c>
      <c r="AD1916" s="275" t="str">
        <f t="shared" si="179"/>
        <v/>
      </c>
      <c r="AE1916" s="276">
        <f t="shared" si="180"/>
        <v>106560</v>
      </c>
    </row>
    <row r="1917" spans="2:31">
      <c r="B1917" s="227" t="s">
        <v>3319</v>
      </c>
      <c r="C1917" s="228" t="s">
        <v>3320</v>
      </c>
      <c r="D1917" s="228" t="s">
        <v>105</v>
      </c>
      <c r="E1917" s="228" t="s">
        <v>101</v>
      </c>
      <c r="F1917" s="258" t="s">
        <v>107</v>
      </c>
      <c r="G1917" s="374">
        <v>0.5</v>
      </c>
      <c r="H1917" s="377">
        <v>5194.6860826174052</v>
      </c>
      <c r="I1917" s="382">
        <v>452.87898632773505</v>
      </c>
      <c r="J1917" s="349">
        <f>Table1[[#This Row],[Embellishment Area (m2)]]*Table1[[#This Row],[Construction Unit Rate ($/m)]]*Table1[[#This Row],[Embellishment Area Factor]]</f>
        <v>1176282.0836932817</v>
      </c>
      <c r="K1917" s="263">
        <v>0</v>
      </c>
      <c r="L1917" s="354">
        <v>140.14546069071523</v>
      </c>
      <c r="M1917" s="101">
        <f>Table1[[#This Row],[Size of land (m2)]]*Table1[[#This Row],[Land Unit Rate ($/m2)]]</f>
        <v>0</v>
      </c>
      <c r="N1917" s="261">
        <v>2021</v>
      </c>
      <c r="O1917" s="219">
        <f>ROUND(IF(Table1[[#This Row],[Valuation Year]]=2016,(Table1[[#This Row],[Total Construction Cost ($)]]+Table1[[#This Row],[Land Value]])*('General Input Sheet'!$G$38/'General Input Sheet'!$G$43),Table1[[#This Row],[Total Construction Cost ($)]]+Table1[[#This Row],[Land Value]]),0)</f>
        <v>1176282</v>
      </c>
      <c r="P1917" s="139" t="str" cm="1">
        <f t="array" ref="P1917">_xlfn.IFS(Table1[[#This Row],[Asset Class]]&lt;&gt;"Local","y",P$11=$E1917,"y",Table1[[#This Row],[Asset Class]]="Local","")</f>
        <v>y</v>
      </c>
      <c r="Q1917" s="99" t="str" cm="1">
        <f t="array" ref="Q1917">_xlfn.IFS(Table1[[#This Row],[Asset Class]]&lt;&gt;"Local","y",Q$11=$E1917,"y",Table1[[#This Row],[Asset Class]]="Local","")</f>
        <v>y</v>
      </c>
      <c r="R1917" s="99" t="str" cm="1">
        <f t="array" ref="R1917">_xlfn.IFS(Table1[[#This Row],[Asset Class]]&lt;&gt;"Local","y",R$11=$E1917,"y",Table1[[#This Row],[Asset Class]]="Local","")</f>
        <v>y</v>
      </c>
      <c r="S1917" s="358" t="str" cm="1">
        <f t="array" ref="S1917">_xlfn.IFS(Table1[[#This Row],[Asset Class]]&lt;&gt;"Local","y",S$11=$E1917,"y",Table1[[#This Row],[Asset Class]]="Local","")</f>
        <v>y</v>
      </c>
      <c r="U1917" s="109">
        <f>IF(Table1[[#This Row],[Asset Class]]&lt;&gt;"Local",0.25,IF(P1917="y",1,""))</f>
        <v>0.25</v>
      </c>
      <c r="V1917" s="435">
        <f>IF(Table1[[#This Row],[Asset Class]]&lt;&gt;"Local",0.25,IF(Q1917="y",1,""))</f>
        <v>0.25</v>
      </c>
      <c r="W1917" s="435">
        <f>IF(Table1[[#This Row],[Asset Class]]&lt;&gt;"Local",0.25,IF(R1917="y",1,""))</f>
        <v>0.25</v>
      </c>
      <c r="X1917" s="435">
        <f>IF(Table1[[#This Row],[Asset Class]]&lt;&gt;"Local",0.25,IF(S1917="y",1,""))</f>
        <v>0.25</v>
      </c>
      <c r="Y1917" s="109">
        <f t="shared" si="175"/>
        <v>1</v>
      </c>
      <c r="AA1917" s="274">
        <f t="shared" si="176"/>
        <v>294070.5</v>
      </c>
      <c r="AB1917" s="275">
        <f t="shared" si="177"/>
        <v>294070.5</v>
      </c>
      <c r="AC1917" s="275">
        <f t="shared" si="178"/>
        <v>294070.5</v>
      </c>
      <c r="AD1917" s="275">
        <f t="shared" si="179"/>
        <v>294070.5</v>
      </c>
      <c r="AE1917" s="276">
        <f t="shared" si="180"/>
        <v>1176282</v>
      </c>
    </row>
    <row r="1918" spans="2:31">
      <c r="B1918" s="227" t="s">
        <v>3321</v>
      </c>
      <c r="C1918" s="228" t="s">
        <v>3322</v>
      </c>
      <c r="D1918" s="228" t="s">
        <v>110</v>
      </c>
      <c r="E1918" s="228" t="s">
        <v>101</v>
      </c>
      <c r="F1918" s="258" t="s">
        <v>102</v>
      </c>
      <c r="G1918" s="374">
        <v>0.5</v>
      </c>
      <c r="H1918" s="377">
        <v>6535.2674072969203</v>
      </c>
      <c r="I1918" s="382">
        <v>143.96305955739601</v>
      </c>
      <c r="J1918" s="349">
        <f>Table1[[#This Row],[Embellishment Area (m2)]]*Table1[[#This Row],[Construction Unit Rate ($/m)]]*Table1[[#This Row],[Embellishment Area Factor]]</f>
        <v>470418.54549009778</v>
      </c>
      <c r="K1918" s="263">
        <v>13070.534814593841</v>
      </c>
      <c r="L1918" s="354">
        <v>39.027494808321961</v>
      </c>
      <c r="M1918" s="101">
        <f>Table1[[#This Row],[Size of land (m2)]]*Table1[[#This Row],[Land Unit Rate ($/m2)]]</f>
        <v>510110.22961855255</v>
      </c>
      <c r="N1918" s="261">
        <v>2021</v>
      </c>
      <c r="O1918" s="219">
        <f>ROUND(IF(Table1[[#This Row],[Valuation Year]]=2016,(Table1[[#This Row],[Total Construction Cost ($)]]+Table1[[#This Row],[Land Value]])*('General Input Sheet'!$G$38/'General Input Sheet'!$G$43),Table1[[#This Row],[Total Construction Cost ($)]]+Table1[[#This Row],[Land Value]]),0)</f>
        <v>980529</v>
      </c>
      <c r="P1918" s="139" t="str" cm="1">
        <f t="array" ref="P1918">_xlfn.IFS(Table1[[#This Row],[Asset Class]]&lt;&gt;"Local","y",P$11=$E1918,"y",Table1[[#This Row],[Asset Class]]="Local","")</f>
        <v/>
      </c>
      <c r="Q1918" s="99" t="str" cm="1">
        <f t="array" ref="Q1918">_xlfn.IFS(Table1[[#This Row],[Asset Class]]&lt;&gt;"Local","y",Q$11=$E1918,"y",Table1[[#This Row],[Asset Class]]="Local","")</f>
        <v/>
      </c>
      <c r="R1918" s="99" t="str" cm="1">
        <f t="array" ref="R1918">_xlfn.IFS(Table1[[#This Row],[Asset Class]]&lt;&gt;"Local","y",R$11=$E1918,"y",Table1[[#This Row],[Asset Class]]="Local","")</f>
        <v>y</v>
      </c>
      <c r="S1918" s="358" t="str" cm="1">
        <f t="array" ref="S1918">_xlfn.IFS(Table1[[#This Row],[Asset Class]]&lt;&gt;"Local","y",S$11=$E1918,"y",Table1[[#This Row],[Asset Class]]="Local","")</f>
        <v/>
      </c>
      <c r="U1918" s="109" t="str">
        <f>IF(Table1[[#This Row],[Asset Class]]&lt;&gt;"Local",0.25,IF(P1918="y",1,""))</f>
        <v/>
      </c>
      <c r="V1918" s="435" t="str">
        <f>IF(Table1[[#This Row],[Asset Class]]&lt;&gt;"Local",0.25,IF(Q1918="y",1,""))</f>
        <v/>
      </c>
      <c r="W1918" s="435">
        <f>IF(Table1[[#This Row],[Asset Class]]&lt;&gt;"Local",0.25,IF(R1918="y",1,""))</f>
        <v>1</v>
      </c>
      <c r="X1918" s="435" t="str">
        <f>IF(Table1[[#This Row],[Asset Class]]&lt;&gt;"Local",0.25,IF(S1918="y",1,""))</f>
        <v/>
      </c>
      <c r="Y1918" s="109">
        <f t="shared" si="175"/>
        <v>1</v>
      </c>
      <c r="AA1918" s="274" t="str">
        <f t="shared" si="176"/>
        <v/>
      </c>
      <c r="AB1918" s="275" t="str">
        <f t="shared" si="177"/>
        <v/>
      </c>
      <c r="AC1918" s="275">
        <f t="shared" si="178"/>
        <v>980529</v>
      </c>
      <c r="AD1918" s="275" t="str">
        <f t="shared" si="179"/>
        <v/>
      </c>
      <c r="AE1918" s="276">
        <f t="shared" si="180"/>
        <v>980529</v>
      </c>
    </row>
    <row r="1919" spans="2:31">
      <c r="B1919" s="227" t="s">
        <v>3323</v>
      </c>
      <c r="C1919" s="228" t="s">
        <v>3324</v>
      </c>
      <c r="D1919" s="228" t="s">
        <v>110</v>
      </c>
      <c r="E1919" s="228" t="s">
        <v>101</v>
      </c>
      <c r="F1919" s="258" t="s">
        <v>107</v>
      </c>
      <c r="G1919" s="374">
        <v>0.5</v>
      </c>
      <c r="H1919" s="377">
        <v>6973.7243236678451</v>
      </c>
      <c r="I1919" s="382">
        <v>143.96305955739601</v>
      </c>
      <c r="J1919" s="349">
        <f>Table1[[#This Row],[Embellishment Area (m2)]]*Table1[[#This Row],[Construction Unit Rate ($/m)]]*Table1[[#This Row],[Embellishment Area Factor]]</f>
        <v>501979.34507252759</v>
      </c>
      <c r="K1919" s="263">
        <v>13947.44864733569</v>
      </c>
      <c r="L1919" s="354">
        <v>39.027494808321961</v>
      </c>
      <c r="M1919" s="101">
        <f>Table1[[#This Row],[Size of land (m2)]]*Table1[[#This Row],[Land Unit Rate ($/m2)]]</f>
        <v>544333.97967323079</v>
      </c>
      <c r="N1919" s="261">
        <v>2021</v>
      </c>
      <c r="O1919" s="219">
        <f>ROUND(IF(Table1[[#This Row],[Valuation Year]]=2016,(Table1[[#This Row],[Total Construction Cost ($)]]+Table1[[#This Row],[Land Value]])*('General Input Sheet'!$G$38/'General Input Sheet'!$G$43),Table1[[#This Row],[Total Construction Cost ($)]]+Table1[[#This Row],[Land Value]]),0)</f>
        <v>1046313</v>
      </c>
      <c r="P1919" s="139" t="str" cm="1">
        <f t="array" ref="P1919">_xlfn.IFS(Table1[[#This Row],[Asset Class]]&lt;&gt;"Local","y",P$11=$E1919,"y",Table1[[#This Row],[Asset Class]]="Local","")</f>
        <v/>
      </c>
      <c r="Q1919" s="99" t="str" cm="1">
        <f t="array" ref="Q1919">_xlfn.IFS(Table1[[#This Row],[Asset Class]]&lt;&gt;"Local","y",Q$11=$E1919,"y",Table1[[#This Row],[Asset Class]]="Local","")</f>
        <v/>
      </c>
      <c r="R1919" s="99" t="str" cm="1">
        <f t="array" ref="R1919">_xlfn.IFS(Table1[[#This Row],[Asset Class]]&lt;&gt;"Local","y",R$11=$E1919,"y",Table1[[#This Row],[Asset Class]]="Local","")</f>
        <v>y</v>
      </c>
      <c r="S1919" s="358" t="str" cm="1">
        <f t="array" ref="S1919">_xlfn.IFS(Table1[[#This Row],[Asset Class]]&lt;&gt;"Local","y",S$11=$E1919,"y",Table1[[#This Row],[Asset Class]]="Local","")</f>
        <v/>
      </c>
      <c r="U1919" s="109" t="str">
        <f>IF(Table1[[#This Row],[Asset Class]]&lt;&gt;"Local",0.25,IF(P1919="y",1,""))</f>
        <v/>
      </c>
      <c r="V1919" s="435" t="str">
        <f>IF(Table1[[#This Row],[Asset Class]]&lt;&gt;"Local",0.25,IF(Q1919="y",1,""))</f>
        <v/>
      </c>
      <c r="W1919" s="435">
        <f>IF(Table1[[#This Row],[Asset Class]]&lt;&gt;"Local",0.25,IF(R1919="y",1,""))</f>
        <v>1</v>
      </c>
      <c r="X1919" s="435" t="str">
        <f>IF(Table1[[#This Row],[Asset Class]]&lt;&gt;"Local",0.25,IF(S1919="y",1,""))</f>
        <v/>
      </c>
      <c r="Y1919" s="109">
        <f t="shared" si="175"/>
        <v>1</v>
      </c>
      <c r="AA1919" s="274" t="str">
        <f t="shared" si="176"/>
        <v/>
      </c>
      <c r="AB1919" s="275" t="str">
        <f t="shared" si="177"/>
        <v/>
      </c>
      <c r="AC1919" s="275">
        <f t="shared" si="178"/>
        <v>1046313</v>
      </c>
      <c r="AD1919" s="275" t="str">
        <f t="shared" si="179"/>
        <v/>
      </c>
      <c r="AE1919" s="276">
        <f t="shared" si="180"/>
        <v>1046313</v>
      </c>
    </row>
    <row r="1920" spans="2:31">
      <c r="B1920" s="227" t="s">
        <v>3325</v>
      </c>
      <c r="C1920" s="228" t="s">
        <v>3326</v>
      </c>
      <c r="D1920" s="228" t="s">
        <v>110</v>
      </c>
      <c r="E1920" s="228" t="s">
        <v>142</v>
      </c>
      <c r="F1920" s="258" t="s">
        <v>102</v>
      </c>
      <c r="G1920" s="374">
        <v>0.5</v>
      </c>
      <c r="H1920" s="377">
        <v>949.84849640090351</v>
      </c>
      <c r="I1920" s="382">
        <v>115.6419902144599</v>
      </c>
      <c r="J1920" s="349">
        <f>Table1[[#This Row],[Embellishment Area (m2)]]*Table1[[#This Row],[Construction Unit Rate ($/m)]]*Table1[[#This Row],[Embellishment Area Factor]]</f>
        <v>54921.185263006366</v>
      </c>
      <c r="K1920" s="263">
        <v>1899.696992801807</v>
      </c>
      <c r="L1920" s="354">
        <v>85.331826959272703</v>
      </c>
      <c r="M1920" s="101">
        <f>Table1[[#This Row],[Size of land (m2)]]*Table1[[#This Row],[Land Unit Rate ($/m2)]]</f>
        <v>162104.61506481451</v>
      </c>
      <c r="N1920" s="261">
        <v>2021</v>
      </c>
      <c r="O1920" s="219">
        <f>ROUND(IF(Table1[[#This Row],[Valuation Year]]=2016,(Table1[[#This Row],[Total Construction Cost ($)]]+Table1[[#This Row],[Land Value]])*('General Input Sheet'!$G$38/'General Input Sheet'!$G$43),Table1[[#This Row],[Total Construction Cost ($)]]+Table1[[#This Row],[Land Value]]),0)</f>
        <v>217026</v>
      </c>
      <c r="P1920" s="139" t="str" cm="1">
        <f t="array" ref="P1920">_xlfn.IFS(Table1[[#This Row],[Asset Class]]&lt;&gt;"Local","y",P$11=$E1920,"y",Table1[[#This Row],[Asset Class]]="Local","")</f>
        <v/>
      </c>
      <c r="Q1920" s="99" t="str" cm="1">
        <f t="array" ref="Q1920">_xlfn.IFS(Table1[[#This Row],[Asset Class]]&lt;&gt;"Local","y",Q$11=$E1920,"y",Table1[[#This Row],[Asset Class]]="Local","")</f>
        <v>y</v>
      </c>
      <c r="R1920" s="99" t="str" cm="1">
        <f t="array" ref="R1920">_xlfn.IFS(Table1[[#This Row],[Asset Class]]&lt;&gt;"Local","y",R$11=$E1920,"y",Table1[[#This Row],[Asset Class]]="Local","")</f>
        <v/>
      </c>
      <c r="S1920" s="358" t="str" cm="1">
        <f t="array" ref="S1920">_xlfn.IFS(Table1[[#This Row],[Asset Class]]&lt;&gt;"Local","y",S$11=$E1920,"y",Table1[[#This Row],[Asset Class]]="Local","")</f>
        <v/>
      </c>
      <c r="U1920" s="109" t="str">
        <f>IF(Table1[[#This Row],[Asset Class]]&lt;&gt;"Local",0.25,IF(P1920="y",1,""))</f>
        <v/>
      </c>
      <c r="V1920" s="435">
        <f>IF(Table1[[#This Row],[Asset Class]]&lt;&gt;"Local",0.25,IF(Q1920="y",1,""))</f>
        <v>1</v>
      </c>
      <c r="W1920" s="435" t="str">
        <f>IF(Table1[[#This Row],[Asset Class]]&lt;&gt;"Local",0.25,IF(R1920="y",1,""))</f>
        <v/>
      </c>
      <c r="X1920" s="435" t="str">
        <f>IF(Table1[[#This Row],[Asset Class]]&lt;&gt;"Local",0.25,IF(S1920="y",1,""))</f>
        <v/>
      </c>
      <c r="Y1920" s="109">
        <f t="shared" si="175"/>
        <v>1</v>
      </c>
      <c r="AA1920" s="274" t="str">
        <f t="shared" si="176"/>
        <v/>
      </c>
      <c r="AB1920" s="275">
        <f t="shared" si="177"/>
        <v>217026</v>
      </c>
      <c r="AC1920" s="275" t="str">
        <f t="shared" si="178"/>
        <v/>
      </c>
      <c r="AD1920" s="275" t="str">
        <f t="shared" si="179"/>
        <v/>
      </c>
      <c r="AE1920" s="276">
        <f t="shared" si="180"/>
        <v>217026</v>
      </c>
    </row>
    <row r="1921" spans="2:31">
      <c r="B1921" s="227" t="s">
        <v>3327</v>
      </c>
      <c r="C1921" s="228" t="s">
        <v>3328</v>
      </c>
      <c r="D1921" s="228" t="s">
        <v>110</v>
      </c>
      <c r="E1921" s="228" t="s">
        <v>101</v>
      </c>
      <c r="F1921" s="258" t="s">
        <v>102</v>
      </c>
      <c r="G1921" s="374">
        <v>0.5</v>
      </c>
      <c r="H1921" s="377">
        <v>517.180333193553</v>
      </c>
      <c r="I1921" s="382">
        <v>143.96305955739601</v>
      </c>
      <c r="J1921" s="349">
        <f>Table1[[#This Row],[Embellishment Area (m2)]]*Table1[[#This Row],[Construction Unit Rate ($/m)]]*Table1[[#This Row],[Embellishment Area Factor]]</f>
        <v>37227.43155472869</v>
      </c>
      <c r="K1921" s="263">
        <v>1034.360666387106</v>
      </c>
      <c r="L1921" s="354">
        <v>39.027494808321961</v>
      </c>
      <c r="M1921" s="101">
        <f>Table1[[#This Row],[Size of land (m2)]]*Table1[[#This Row],[Land Unit Rate ($/m2)]]</f>
        <v>40368.505537355224</v>
      </c>
      <c r="N1921" s="261">
        <v>2021</v>
      </c>
      <c r="O1921" s="219">
        <f>ROUND(IF(Table1[[#This Row],[Valuation Year]]=2016,(Table1[[#This Row],[Total Construction Cost ($)]]+Table1[[#This Row],[Land Value]])*('General Input Sheet'!$G$38/'General Input Sheet'!$G$43),Table1[[#This Row],[Total Construction Cost ($)]]+Table1[[#This Row],[Land Value]]),0)</f>
        <v>77596</v>
      </c>
      <c r="P1921" s="139" t="str" cm="1">
        <f t="array" ref="P1921">_xlfn.IFS(Table1[[#This Row],[Asset Class]]&lt;&gt;"Local","y",P$11=$E1921,"y",Table1[[#This Row],[Asset Class]]="Local","")</f>
        <v/>
      </c>
      <c r="Q1921" s="99" t="str" cm="1">
        <f t="array" ref="Q1921">_xlfn.IFS(Table1[[#This Row],[Asset Class]]&lt;&gt;"Local","y",Q$11=$E1921,"y",Table1[[#This Row],[Asset Class]]="Local","")</f>
        <v/>
      </c>
      <c r="R1921" s="99" t="str" cm="1">
        <f t="array" ref="R1921">_xlfn.IFS(Table1[[#This Row],[Asset Class]]&lt;&gt;"Local","y",R$11=$E1921,"y",Table1[[#This Row],[Asset Class]]="Local","")</f>
        <v>y</v>
      </c>
      <c r="S1921" s="358" t="str" cm="1">
        <f t="array" ref="S1921">_xlfn.IFS(Table1[[#This Row],[Asset Class]]&lt;&gt;"Local","y",S$11=$E1921,"y",Table1[[#This Row],[Asset Class]]="Local","")</f>
        <v/>
      </c>
      <c r="U1921" s="109" t="str">
        <f>IF(Table1[[#This Row],[Asset Class]]&lt;&gt;"Local",0.25,IF(P1921="y",1,""))</f>
        <v/>
      </c>
      <c r="V1921" s="435" t="str">
        <f>IF(Table1[[#This Row],[Asset Class]]&lt;&gt;"Local",0.25,IF(Q1921="y",1,""))</f>
        <v/>
      </c>
      <c r="W1921" s="435">
        <f>IF(Table1[[#This Row],[Asset Class]]&lt;&gt;"Local",0.25,IF(R1921="y",1,""))</f>
        <v>1</v>
      </c>
      <c r="X1921" s="435" t="str">
        <f>IF(Table1[[#This Row],[Asset Class]]&lt;&gt;"Local",0.25,IF(S1921="y",1,""))</f>
        <v/>
      </c>
      <c r="Y1921" s="109">
        <f t="shared" si="175"/>
        <v>1</v>
      </c>
      <c r="AA1921" s="274" t="str">
        <f t="shared" si="176"/>
        <v/>
      </c>
      <c r="AB1921" s="275" t="str">
        <f t="shared" si="177"/>
        <v/>
      </c>
      <c r="AC1921" s="275">
        <f t="shared" si="178"/>
        <v>77596</v>
      </c>
      <c r="AD1921" s="275" t="str">
        <f t="shared" si="179"/>
        <v/>
      </c>
      <c r="AE1921" s="276">
        <f t="shared" si="180"/>
        <v>77596</v>
      </c>
    </row>
    <row r="1922" spans="2:31">
      <c r="B1922" s="227" t="s">
        <v>3329</v>
      </c>
      <c r="C1922" s="228" t="s">
        <v>3330</v>
      </c>
      <c r="D1922" s="228" t="s">
        <v>110</v>
      </c>
      <c r="E1922" s="228" t="s">
        <v>106</v>
      </c>
      <c r="F1922" s="258" t="s">
        <v>107</v>
      </c>
      <c r="G1922" s="374">
        <v>0.5</v>
      </c>
      <c r="H1922" s="377">
        <v>33.089007889800364</v>
      </c>
      <c r="I1922" s="382">
        <v>111.62041035606889</v>
      </c>
      <c r="J1922" s="349">
        <f>Table1[[#This Row],[Embellishment Area (m2)]]*Table1[[#This Row],[Construction Unit Rate ($/m)]]*Table1[[#This Row],[Embellishment Area Factor]]</f>
        <v>1846.7043194673588</v>
      </c>
      <c r="K1922" s="263">
        <v>0</v>
      </c>
      <c r="L1922" s="354">
        <v>66.125722619436161</v>
      </c>
      <c r="M1922" s="101">
        <f>Table1[[#This Row],[Size of land (m2)]]*Table1[[#This Row],[Land Unit Rate ($/m2)]]</f>
        <v>0</v>
      </c>
      <c r="N1922" s="261">
        <v>2021</v>
      </c>
      <c r="O1922" s="219">
        <f>ROUND(IF(Table1[[#This Row],[Valuation Year]]=2016,(Table1[[#This Row],[Total Construction Cost ($)]]+Table1[[#This Row],[Land Value]])*('General Input Sheet'!$G$38/'General Input Sheet'!$G$43),Table1[[#This Row],[Total Construction Cost ($)]]+Table1[[#This Row],[Land Value]]),0)</f>
        <v>1847</v>
      </c>
      <c r="P1922" s="139" t="str" cm="1">
        <f t="array" ref="P1922">_xlfn.IFS(Table1[[#This Row],[Asset Class]]&lt;&gt;"Local","y",P$11=$E1922,"y",Table1[[#This Row],[Asset Class]]="Local","")</f>
        <v>y</v>
      </c>
      <c r="Q1922" s="99" t="str" cm="1">
        <f t="array" ref="Q1922">_xlfn.IFS(Table1[[#This Row],[Asset Class]]&lt;&gt;"Local","y",Q$11=$E1922,"y",Table1[[#This Row],[Asset Class]]="Local","")</f>
        <v/>
      </c>
      <c r="R1922" s="99" t="str" cm="1">
        <f t="array" ref="R1922">_xlfn.IFS(Table1[[#This Row],[Asset Class]]&lt;&gt;"Local","y",R$11=$E1922,"y",Table1[[#This Row],[Asset Class]]="Local","")</f>
        <v/>
      </c>
      <c r="S1922" s="358" t="str" cm="1">
        <f t="array" ref="S1922">_xlfn.IFS(Table1[[#This Row],[Asset Class]]&lt;&gt;"Local","y",S$11=$E1922,"y",Table1[[#This Row],[Asset Class]]="Local","")</f>
        <v/>
      </c>
      <c r="U1922" s="109">
        <f>IF(Table1[[#This Row],[Asset Class]]&lt;&gt;"Local",0.25,IF(P1922="y",1,""))</f>
        <v>1</v>
      </c>
      <c r="V1922" s="435" t="str">
        <f>IF(Table1[[#This Row],[Asset Class]]&lt;&gt;"Local",0.25,IF(Q1922="y",1,""))</f>
        <v/>
      </c>
      <c r="W1922" s="435" t="str">
        <f>IF(Table1[[#This Row],[Asset Class]]&lt;&gt;"Local",0.25,IF(R1922="y",1,""))</f>
        <v/>
      </c>
      <c r="X1922" s="435" t="str">
        <f>IF(Table1[[#This Row],[Asset Class]]&lt;&gt;"Local",0.25,IF(S1922="y",1,""))</f>
        <v/>
      </c>
      <c r="Y1922" s="109">
        <f t="shared" si="175"/>
        <v>1</v>
      </c>
      <c r="AA1922" s="274">
        <f t="shared" si="176"/>
        <v>1847</v>
      </c>
      <c r="AB1922" s="275" t="str">
        <f t="shared" si="177"/>
        <v/>
      </c>
      <c r="AC1922" s="275" t="str">
        <f t="shared" si="178"/>
        <v/>
      </c>
      <c r="AD1922" s="275" t="str">
        <f t="shared" si="179"/>
        <v/>
      </c>
      <c r="AE1922" s="276">
        <f t="shared" si="180"/>
        <v>1847</v>
      </c>
    </row>
    <row r="1923" spans="2:31">
      <c r="B1923" s="227" t="s">
        <v>3331</v>
      </c>
      <c r="C1923" s="228" t="s">
        <v>3332</v>
      </c>
      <c r="D1923" s="228" t="s">
        <v>110</v>
      </c>
      <c r="E1923" s="228" t="s">
        <v>101</v>
      </c>
      <c r="F1923" s="258" t="s">
        <v>135</v>
      </c>
      <c r="G1923" s="374">
        <v>0.5</v>
      </c>
      <c r="H1923" s="377">
        <v>1016.0186843482555</v>
      </c>
      <c r="I1923" s="382">
        <v>143.96305955739601</v>
      </c>
      <c r="J1923" s="349">
        <f>Table1[[#This Row],[Embellishment Area (m2)]]*Table1[[#This Row],[Construction Unit Rate ($/m)]]*Table1[[#This Row],[Embellishment Area Factor]]</f>
        <v>73134.579183127527</v>
      </c>
      <c r="K1923" s="263">
        <v>0</v>
      </c>
      <c r="L1923" s="354">
        <v>39.027494808321961</v>
      </c>
      <c r="M1923" s="101">
        <f>Table1[[#This Row],[Size of land (m2)]]*Table1[[#This Row],[Land Unit Rate ($/m2)]]</f>
        <v>0</v>
      </c>
      <c r="N1923" s="261">
        <v>2021</v>
      </c>
      <c r="O1923" s="219">
        <f>ROUND(IF(Table1[[#This Row],[Valuation Year]]=2016,(Table1[[#This Row],[Total Construction Cost ($)]]+Table1[[#This Row],[Land Value]])*('General Input Sheet'!$G$38/'General Input Sheet'!$G$43),Table1[[#This Row],[Total Construction Cost ($)]]+Table1[[#This Row],[Land Value]]),0)</f>
        <v>73135</v>
      </c>
      <c r="P1923" s="139" t="str" cm="1">
        <f t="array" ref="P1923">_xlfn.IFS(Table1[[#This Row],[Asset Class]]&lt;&gt;"Local","y",P$11=$E1923,"y",Table1[[#This Row],[Asset Class]]="Local","")</f>
        <v/>
      </c>
      <c r="Q1923" s="99" t="str" cm="1">
        <f t="array" ref="Q1923">_xlfn.IFS(Table1[[#This Row],[Asset Class]]&lt;&gt;"Local","y",Q$11=$E1923,"y",Table1[[#This Row],[Asset Class]]="Local","")</f>
        <v/>
      </c>
      <c r="R1923" s="99" t="str" cm="1">
        <f t="array" ref="R1923">_xlfn.IFS(Table1[[#This Row],[Asset Class]]&lt;&gt;"Local","y",R$11=$E1923,"y",Table1[[#This Row],[Asset Class]]="Local","")</f>
        <v>y</v>
      </c>
      <c r="S1923" s="358" t="str" cm="1">
        <f t="array" ref="S1923">_xlfn.IFS(Table1[[#This Row],[Asset Class]]&lt;&gt;"Local","y",S$11=$E1923,"y",Table1[[#This Row],[Asset Class]]="Local","")</f>
        <v/>
      </c>
      <c r="U1923" s="109" t="str">
        <f>IF(Table1[[#This Row],[Asset Class]]&lt;&gt;"Local",0.25,IF(P1923="y",1,""))</f>
        <v/>
      </c>
      <c r="V1923" s="435" t="str">
        <f>IF(Table1[[#This Row],[Asset Class]]&lt;&gt;"Local",0.25,IF(Q1923="y",1,""))</f>
        <v/>
      </c>
      <c r="W1923" s="435">
        <f>IF(Table1[[#This Row],[Asset Class]]&lt;&gt;"Local",0.25,IF(R1923="y",1,""))</f>
        <v>1</v>
      </c>
      <c r="X1923" s="435" t="str">
        <f>IF(Table1[[#This Row],[Asset Class]]&lt;&gt;"Local",0.25,IF(S1923="y",1,""))</f>
        <v/>
      </c>
      <c r="Y1923" s="109">
        <f t="shared" si="175"/>
        <v>1</v>
      </c>
      <c r="AA1923" s="274" t="str">
        <f t="shared" si="176"/>
        <v/>
      </c>
      <c r="AB1923" s="275" t="str">
        <f t="shared" si="177"/>
        <v/>
      </c>
      <c r="AC1923" s="275">
        <f t="shared" si="178"/>
        <v>73135</v>
      </c>
      <c r="AD1923" s="275" t="str">
        <f t="shared" si="179"/>
        <v/>
      </c>
      <c r="AE1923" s="276">
        <f t="shared" si="180"/>
        <v>73135</v>
      </c>
    </row>
    <row r="1924" spans="2:31">
      <c r="B1924" s="227" t="s">
        <v>3331</v>
      </c>
      <c r="C1924" s="228" t="s">
        <v>3333</v>
      </c>
      <c r="D1924" s="228" t="s">
        <v>110</v>
      </c>
      <c r="E1924" s="228" t="s">
        <v>101</v>
      </c>
      <c r="F1924" s="258" t="s">
        <v>102</v>
      </c>
      <c r="G1924" s="374">
        <v>0.5</v>
      </c>
      <c r="H1924" s="377">
        <v>3195.1151267647128</v>
      </c>
      <c r="I1924" s="382">
        <v>143.96305955739601</v>
      </c>
      <c r="J1924" s="349">
        <f>Table1[[#This Row],[Embellishment Area (m2)]]*Table1[[#This Row],[Construction Unit Rate ($/m)]]*Table1[[#This Row],[Embellishment Area Factor]]</f>
        <v>229989.27464358261</v>
      </c>
      <c r="K1924" s="263">
        <v>0</v>
      </c>
      <c r="L1924" s="354">
        <v>39.027494808321961</v>
      </c>
      <c r="M1924" s="101">
        <f>Table1[[#This Row],[Size of land (m2)]]*Table1[[#This Row],[Land Unit Rate ($/m2)]]</f>
        <v>0</v>
      </c>
      <c r="N1924" s="261">
        <v>2021</v>
      </c>
      <c r="O1924" s="219">
        <f>ROUND(IF(Table1[[#This Row],[Valuation Year]]=2016,(Table1[[#This Row],[Total Construction Cost ($)]]+Table1[[#This Row],[Land Value]])*('General Input Sheet'!$G$38/'General Input Sheet'!$G$43),Table1[[#This Row],[Total Construction Cost ($)]]+Table1[[#This Row],[Land Value]]),0)</f>
        <v>229989</v>
      </c>
      <c r="P1924" s="139" t="str" cm="1">
        <f t="array" ref="P1924">_xlfn.IFS(Table1[[#This Row],[Asset Class]]&lt;&gt;"Local","y",P$11=$E1924,"y",Table1[[#This Row],[Asset Class]]="Local","")</f>
        <v/>
      </c>
      <c r="Q1924" s="99" t="str" cm="1">
        <f t="array" ref="Q1924">_xlfn.IFS(Table1[[#This Row],[Asset Class]]&lt;&gt;"Local","y",Q$11=$E1924,"y",Table1[[#This Row],[Asset Class]]="Local","")</f>
        <v/>
      </c>
      <c r="R1924" s="99" t="str" cm="1">
        <f t="array" ref="R1924">_xlfn.IFS(Table1[[#This Row],[Asset Class]]&lt;&gt;"Local","y",R$11=$E1924,"y",Table1[[#This Row],[Asset Class]]="Local","")</f>
        <v>y</v>
      </c>
      <c r="S1924" s="358" t="str" cm="1">
        <f t="array" ref="S1924">_xlfn.IFS(Table1[[#This Row],[Asset Class]]&lt;&gt;"Local","y",S$11=$E1924,"y",Table1[[#This Row],[Asset Class]]="Local","")</f>
        <v/>
      </c>
      <c r="U1924" s="109" t="str">
        <f>IF(Table1[[#This Row],[Asset Class]]&lt;&gt;"Local",0.25,IF(P1924="y",1,""))</f>
        <v/>
      </c>
      <c r="V1924" s="435" t="str">
        <f>IF(Table1[[#This Row],[Asset Class]]&lt;&gt;"Local",0.25,IF(Q1924="y",1,""))</f>
        <v/>
      </c>
      <c r="W1924" s="435">
        <f>IF(Table1[[#This Row],[Asset Class]]&lt;&gt;"Local",0.25,IF(R1924="y",1,""))</f>
        <v>1</v>
      </c>
      <c r="X1924" s="435" t="str">
        <f>IF(Table1[[#This Row],[Asset Class]]&lt;&gt;"Local",0.25,IF(S1924="y",1,""))</f>
        <v/>
      </c>
      <c r="Y1924" s="109">
        <f t="shared" si="175"/>
        <v>1</v>
      </c>
      <c r="AA1924" s="274" t="str">
        <f t="shared" si="176"/>
        <v/>
      </c>
      <c r="AB1924" s="275" t="str">
        <f t="shared" si="177"/>
        <v/>
      </c>
      <c r="AC1924" s="275">
        <f t="shared" si="178"/>
        <v>229989</v>
      </c>
      <c r="AD1924" s="275" t="str">
        <f t="shared" si="179"/>
        <v/>
      </c>
      <c r="AE1924" s="276">
        <f t="shared" si="180"/>
        <v>229989</v>
      </c>
    </row>
    <row r="1925" spans="2:31">
      <c r="B1925" s="227" t="s">
        <v>3334</v>
      </c>
      <c r="C1925" s="228" t="s">
        <v>3335</v>
      </c>
      <c r="D1925" s="228" t="s">
        <v>110</v>
      </c>
      <c r="E1925" s="228" t="s">
        <v>113</v>
      </c>
      <c r="F1925" s="258" t="s">
        <v>102</v>
      </c>
      <c r="G1925" s="374">
        <v>0.5</v>
      </c>
      <c r="H1925" s="377">
        <v>3302.9613756424865</v>
      </c>
      <c r="I1925" s="382">
        <v>77.371645491830151</v>
      </c>
      <c r="J1925" s="349">
        <f>Table1[[#This Row],[Embellishment Area (m2)]]*Table1[[#This Row],[Construction Unit Rate ($/m)]]*Table1[[#This Row],[Embellishment Area Factor]]</f>
        <v>127777.77831470905</v>
      </c>
      <c r="K1925" s="263">
        <v>0</v>
      </c>
      <c r="L1925" s="354">
        <v>51.919695325664051</v>
      </c>
      <c r="M1925" s="101">
        <f>Table1[[#This Row],[Size of land (m2)]]*Table1[[#This Row],[Land Unit Rate ($/m2)]]</f>
        <v>0</v>
      </c>
      <c r="N1925" s="261">
        <v>2021</v>
      </c>
      <c r="O1925" s="219">
        <f>ROUND(IF(Table1[[#This Row],[Valuation Year]]=2016,(Table1[[#This Row],[Total Construction Cost ($)]]+Table1[[#This Row],[Land Value]])*('General Input Sheet'!$G$38/'General Input Sheet'!$G$43),Table1[[#This Row],[Total Construction Cost ($)]]+Table1[[#This Row],[Land Value]]),0)</f>
        <v>127778</v>
      </c>
      <c r="P1925" s="139" t="str" cm="1">
        <f t="array" ref="P1925">_xlfn.IFS(Table1[[#This Row],[Asset Class]]&lt;&gt;"Local","y",P$11=$E1925,"y",Table1[[#This Row],[Asset Class]]="Local","")</f>
        <v/>
      </c>
      <c r="Q1925" s="99" t="str" cm="1">
        <f t="array" ref="Q1925">_xlfn.IFS(Table1[[#This Row],[Asset Class]]&lt;&gt;"Local","y",Q$11=$E1925,"y",Table1[[#This Row],[Asset Class]]="Local","")</f>
        <v/>
      </c>
      <c r="R1925" s="99" t="str" cm="1">
        <f t="array" ref="R1925">_xlfn.IFS(Table1[[#This Row],[Asset Class]]&lt;&gt;"Local","y",R$11=$E1925,"y",Table1[[#This Row],[Asset Class]]="Local","")</f>
        <v/>
      </c>
      <c r="S1925" s="358" t="str" cm="1">
        <f t="array" ref="S1925">_xlfn.IFS(Table1[[#This Row],[Asset Class]]&lt;&gt;"Local","y",S$11=$E1925,"y",Table1[[#This Row],[Asset Class]]="Local","")</f>
        <v>y</v>
      </c>
      <c r="U1925" s="109" t="str">
        <f>IF(Table1[[#This Row],[Asset Class]]&lt;&gt;"Local",0.25,IF(P1925="y",1,""))</f>
        <v/>
      </c>
      <c r="V1925" s="435" t="str">
        <f>IF(Table1[[#This Row],[Asset Class]]&lt;&gt;"Local",0.25,IF(Q1925="y",1,""))</f>
        <v/>
      </c>
      <c r="W1925" s="435" t="str">
        <f>IF(Table1[[#This Row],[Asset Class]]&lt;&gt;"Local",0.25,IF(R1925="y",1,""))</f>
        <v/>
      </c>
      <c r="X1925" s="435">
        <f>IF(Table1[[#This Row],[Asset Class]]&lt;&gt;"Local",0.25,IF(S1925="y",1,""))</f>
        <v>1</v>
      </c>
      <c r="Y1925" s="109">
        <f t="shared" si="175"/>
        <v>1</v>
      </c>
      <c r="AA1925" s="274" t="str">
        <f t="shared" si="176"/>
        <v/>
      </c>
      <c r="AB1925" s="275" t="str">
        <f t="shared" si="177"/>
        <v/>
      </c>
      <c r="AC1925" s="275" t="str">
        <f t="shared" si="178"/>
        <v/>
      </c>
      <c r="AD1925" s="275">
        <f t="shared" si="179"/>
        <v>127778</v>
      </c>
      <c r="AE1925" s="276">
        <f t="shared" si="180"/>
        <v>127778</v>
      </c>
    </row>
    <row r="1926" spans="2:31">
      <c r="B1926" s="227" t="s">
        <v>3336</v>
      </c>
      <c r="C1926" s="228" t="s">
        <v>3337</v>
      </c>
      <c r="D1926" s="228" t="s">
        <v>110</v>
      </c>
      <c r="E1926" s="228" t="s">
        <v>101</v>
      </c>
      <c r="F1926" s="258" t="s">
        <v>102</v>
      </c>
      <c r="G1926" s="374">
        <v>0.5</v>
      </c>
      <c r="H1926" s="377">
        <v>1692.449485373141</v>
      </c>
      <c r="I1926" s="382">
        <v>143.96305955739601</v>
      </c>
      <c r="J1926" s="349">
        <f>Table1[[#This Row],[Embellishment Area (m2)]]*Table1[[#This Row],[Construction Unit Rate ($/m)]]*Table1[[#This Row],[Embellishment Area Factor]]</f>
        <v>121825.10303032886</v>
      </c>
      <c r="K1926" s="263">
        <v>3384.898970746282</v>
      </c>
      <c r="L1926" s="354">
        <v>39.027494808321961</v>
      </c>
      <c r="M1926" s="101">
        <f>Table1[[#This Row],[Size of land (m2)]]*Table1[[#This Row],[Land Unit Rate ($/m2)]]</f>
        <v>132104.12700749488</v>
      </c>
      <c r="N1926" s="261">
        <v>2021</v>
      </c>
      <c r="O1926" s="219">
        <f>ROUND(IF(Table1[[#This Row],[Valuation Year]]=2016,(Table1[[#This Row],[Total Construction Cost ($)]]+Table1[[#This Row],[Land Value]])*('General Input Sheet'!$G$38/'General Input Sheet'!$G$43),Table1[[#This Row],[Total Construction Cost ($)]]+Table1[[#This Row],[Land Value]]),0)</f>
        <v>253929</v>
      </c>
      <c r="P1926" s="139" t="str" cm="1">
        <f t="array" ref="P1926">_xlfn.IFS(Table1[[#This Row],[Asset Class]]&lt;&gt;"Local","y",P$11=$E1926,"y",Table1[[#This Row],[Asset Class]]="Local","")</f>
        <v/>
      </c>
      <c r="Q1926" s="99" t="str" cm="1">
        <f t="array" ref="Q1926">_xlfn.IFS(Table1[[#This Row],[Asset Class]]&lt;&gt;"Local","y",Q$11=$E1926,"y",Table1[[#This Row],[Asset Class]]="Local","")</f>
        <v/>
      </c>
      <c r="R1926" s="99" t="str" cm="1">
        <f t="array" ref="R1926">_xlfn.IFS(Table1[[#This Row],[Asset Class]]&lt;&gt;"Local","y",R$11=$E1926,"y",Table1[[#This Row],[Asset Class]]="Local","")</f>
        <v>y</v>
      </c>
      <c r="S1926" s="358" t="str" cm="1">
        <f t="array" ref="S1926">_xlfn.IFS(Table1[[#This Row],[Asset Class]]&lt;&gt;"Local","y",S$11=$E1926,"y",Table1[[#This Row],[Asset Class]]="Local","")</f>
        <v/>
      </c>
      <c r="U1926" s="109" t="str">
        <f>IF(Table1[[#This Row],[Asset Class]]&lt;&gt;"Local",0.25,IF(P1926="y",1,""))</f>
        <v/>
      </c>
      <c r="V1926" s="435" t="str">
        <f>IF(Table1[[#This Row],[Asset Class]]&lt;&gt;"Local",0.25,IF(Q1926="y",1,""))</f>
        <v/>
      </c>
      <c r="W1926" s="435">
        <f>IF(Table1[[#This Row],[Asset Class]]&lt;&gt;"Local",0.25,IF(R1926="y",1,""))</f>
        <v>1</v>
      </c>
      <c r="X1926" s="435" t="str">
        <f>IF(Table1[[#This Row],[Asset Class]]&lt;&gt;"Local",0.25,IF(S1926="y",1,""))</f>
        <v/>
      </c>
      <c r="Y1926" s="109">
        <f t="shared" si="175"/>
        <v>1</v>
      </c>
      <c r="AA1926" s="274" t="str">
        <f t="shared" si="176"/>
        <v/>
      </c>
      <c r="AB1926" s="275" t="str">
        <f t="shared" si="177"/>
        <v/>
      </c>
      <c r="AC1926" s="275">
        <f t="shared" si="178"/>
        <v>253929</v>
      </c>
      <c r="AD1926" s="275" t="str">
        <f t="shared" si="179"/>
        <v/>
      </c>
      <c r="AE1926" s="276">
        <f t="shared" si="180"/>
        <v>253929</v>
      </c>
    </row>
    <row r="1927" spans="2:31">
      <c r="B1927" s="227" t="s">
        <v>3338</v>
      </c>
      <c r="C1927" s="228" t="s">
        <v>3339</v>
      </c>
      <c r="D1927" s="228" t="s">
        <v>105</v>
      </c>
      <c r="E1927" s="228" t="s">
        <v>106</v>
      </c>
      <c r="F1927" s="258" t="s">
        <v>107</v>
      </c>
      <c r="G1927" s="374">
        <v>0.5</v>
      </c>
      <c r="H1927" s="377">
        <v>2710.8297756874094</v>
      </c>
      <c r="I1927" s="382">
        <v>295.91815694928124</v>
      </c>
      <c r="J1927" s="349">
        <f>Table1[[#This Row],[Embellishment Area (m2)]]*Table1[[#This Row],[Construction Unit Rate ($/m)]]*Table1[[#This Row],[Embellishment Area Factor]]</f>
        <v>401091.87551232585</v>
      </c>
      <c r="K1927" s="263">
        <v>0</v>
      </c>
      <c r="L1927" s="354">
        <v>157.26221918381682</v>
      </c>
      <c r="M1927" s="101">
        <f>Table1[[#This Row],[Size of land (m2)]]*Table1[[#This Row],[Land Unit Rate ($/m2)]]</f>
        <v>0</v>
      </c>
      <c r="N1927" s="261">
        <v>2021</v>
      </c>
      <c r="O1927" s="219">
        <f>ROUND(IF(Table1[[#This Row],[Valuation Year]]=2016,(Table1[[#This Row],[Total Construction Cost ($)]]+Table1[[#This Row],[Land Value]])*('General Input Sheet'!$G$38/'General Input Sheet'!$G$43),Table1[[#This Row],[Total Construction Cost ($)]]+Table1[[#This Row],[Land Value]]),0)</f>
        <v>401092</v>
      </c>
      <c r="P1927" s="139" t="str" cm="1">
        <f t="array" ref="P1927">_xlfn.IFS(Table1[[#This Row],[Asset Class]]&lt;&gt;"Local","y",P$11=$E1927,"y",Table1[[#This Row],[Asset Class]]="Local","")</f>
        <v>y</v>
      </c>
      <c r="Q1927" s="99" t="str" cm="1">
        <f t="array" ref="Q1927">_xlfn.IFS(Table1[[#This Row],[Asset Class]]&lt;&gt;"Local","y",Q$11=$E1927,"y",Table1[[#This Row],[Asset Class]]="Local","")</f>
        <v>y</v>
      </c>
      <c r="R1927" s="99" t="str" cm="1">
        <f t="array" ref="R1927">_xlfn.IFS(Table1[[#This Row],[Asset Class]]&lt;&gt;"Local","y",R$11=$E1927,"y",Table1[[#This Row],[Asset Class]]="Local","")</f>
        <v>y</v>
      </c>
      <c r="S1927" s="358" t="str" cm="1">
        <f t="array" ref="S1927">_xlfn.IFS(Table1[[#This Row],[Asset Class]]&lt;&gt;"Local","y",S$11=$E1927,"y",Table1[[#This Row],[Asset Class]]="Local","")</f>
        <v>y</v>
      </c>
      <c r="U1927" s="109">
        <f>IF(Table1[[#This Row],[Asset Class]]&lt;&gt;"Local",0.25,IF(P1927="y",1,""))</f>
        <v>0.25</v>
      </c>
      <c r="V1927" s="435">
        <f>IF(Table1[[#This Row],[Asset Class]]&lt;&gt;"Local",0.25,IF(Q1927="y",1,""))</f>
        <v>0.25</v>
      </c>
      <c r="W1927" s="435">
        <f>IF(Table1[[#This Row],[Asset Class]]&lt;&gt;"Local",0.25,IF(R1927="y",1,""))</f>
        <v>0.25</v>
      </c>
      <c r="X1927" s="435">
        <f>IF(Table1[[#This Row],[Asset Class]]&lt;&gt;"Local",0.25,IF(S1927="y",1,""))</f>
        <v>0.25</v>
      </c>
      <c r="Y1927" s="109">
        <f t="shared" si="175"/>
        <v>1</v>
      </c>
      <c r="AA1927" s="274">
        <f t="shared" si="176"/>
        <v>100273</v>
      </c>
      <c r="AB1927" s="275">
        <f t="shared" si="177"/>
        <v>100273</v>
      </c>
      <c r="AC1927" s="275">
        <f t="shared" si="178"/>
        <v>100273</v>
      </c>
      <c r="AD1927" s="275">
        <f t="shared" si="179"/>
        <v>100273</v>
      </c>
      <c r="AE1927" s="276">
        <f t="shared" si="180"/>
        <v>401092</v>
      </c>
    </row>
    <row r="1928" spans="2:31">
      <c r="B1928" s="227" t="s">
        <v>3340</v>
      </c>
      <c r="C1928" s="228" t="s">
        <v>3341</v>
      </c>
      <c r="D1928" s="228" t="s">
        <v>100</v>
      </c>
      <c r="E1928" s="228" t="s">
        <v>106</v>
      </c>
      <c r="F1928" s="258" t="s">
        <v>107</v>
      </c>
      <c r="G1928" s="374">
        <v>0.5</v>
      </c>
      <c r="H1928" s="377">
        <v>9910.9491703485546</v>
      </c>
      <c r="I1928" s="382">
        <v>407.064610062648</v>
      </c>
      <c r="J1928" s="349">
        <f>Table1[[#This Row],[Embellishment Area (m2)]]*Table1[[#This Row],[Construction Unit Rate ($/m)]]*Table1[[#This Row],[Embellishment Area Factor]]</f>
        <v>2017198.3296893295</v>
      </c>
      <c r="K1928" s="263">
        <v>0</v>
      </c>
      <c r="L1928" s="354">
        <v>112.7890879358248</v>
      </c>
      <c r="M1928" s="101">
        <f>Table1[[#This Row],[Size of land (m2)]]*Table1[[#This Row],[Land Unit Rate ($/m2)]]</f>
        <v>0</v>
      </c>
      <c r="N1928" s="261">
        <v>2021</v>
      </c>
      <c r="O1928" s="219">
        <f>ROUND(IF(Table1[[#This Row],[Valuation Year]]=2016,(Table1[[#This Row],[Total Construction Cost ($)]]+Table1[[#This Row],[Land Value]])*('General Input Sheet'!$G$38/'General Input Sheet'!$G$43),Table1[[#This Row],[Total Construction Cost ($)]]+Table1[[#This Row],[Land Value]]),0)</f>
        <v>2017198</v>
      </c>
      <c r="P1928" s="139" t="str" cm="1">
        <f t="array" ref="P1928">_xlfn.IFS(Table1[[#This Row],[Asset Class]]&lt;&gt;"Local","y",P$11=$E1928,"y",Table1[[#This Row],[Asset Class]]="Local","")</f>
        <v>y</v>
      </c>
      <c r="Q1928" s="99" t="str" cm="1">
        <f t="array" ref="Q1928">_xlfn.IFS(Table1[[#This Row],[Asset Class]]&lt;&gt;"Local","y",Q$11=$E1928,"y",Table1[[#This Row],[Asset Class]]="Local","")</f>
        <v>y</v>
      </c>
      <c r="R1928" s="99" t="str" cm="1">
        <f t="array" ref="R1928">_xlfn.IFS(Table1[[#This Row],[Asset Class]]&lt;&gt;"Local","y",R$11=$E1928,"y",Table1[[#This Row],[Asset Class]]="Local","")</f>
        <v>y</v>
      </c>
      <c r="S1928" s="358" t="str" cm="1">
        <f t="array" ref="S1928">_xlfn.IFS(Table1[[#This Row],[Asset Class]]&lt;&gt;"Local","y",S$11=$E1928,"y",Table1[[#This Row],[Asset Class]]="Local","")</f>
        <v>y</v>
      </c>
      <c r="U1928" s="109">
        <f>IF(Table1[[#This Row],[Asset Class]]&lt;&gt;"Local",0.25,IF(P1928="y",1,""))</f>
        <v>0.25</v>
      </c>
      <c r="V1928" s="435">
        <f>IF(Table1[[#This Row],[Asset Class]]&lt;&gt;"Local",0.25,IF(Q1928="y",1,""))</f>
        <v>0.25</v>
      </c>
      <c r="W1928" s="435">
        <f>IF(Table1[[#This Row],[Asset Class]]&lt;&gt;"Local",0.25,IF(R1928="y",1,""))</f>
        <v>0.25</v>
      </c>
      <c r="X1928" s="435">
        <f>IF(Table1[[#This Row],[Asset Class]]&lt;&gt;"Local",0.25,IF(S1928="y",1,""))</f>
        <v>0.25</v>
      </c>
      <c r="Y1928" s="109">
        <f t="shared" si="175"/>
        <v>1</v>
      </c>
      <c r="AA1928" s="274">
        <f t="shared" si="176"/>
        <v>504299.5</v>
      </c>
      <c r="AB1928" s="275">
        <f t="shared" si="177"/>
        <v>504299.5</v>
      </c>
      <c r="AC1928" s="275">
        <f t="shared" si="178"/>
        <v>504299.5</v>
      </c>
      <c r="AD1928" s="275">
        <f t="shared" si="179"/>
        <v>504299.5</v>
      </c>
      <c r="AE1928" s="276">
        <f t="shared" si="180"/>
        <v>2017198</v>
      </c>
    </row>
    <row r="1929" spans="2:31">
      <c r="B1929" s="227" t="s">
        <v>3342</v>
      </c>
      <c r="C1929" s="228" t="s">
        <v>3343</v>
      </c>
      <c r="D1929" s="228" t="s">
        <v>110</v>
      </c>
      <c r="E1929" s="228" t="s">
        <v>101</v>
      </c>
      <c r="F1929" s="258" t="s">
        <v>107</v>
      </c>
      <c r="G1929" s="374">
        <v>0.5</v>
      </c>
      <c r="H1929" s="377">
        <v>635.24768839123453</v>
      </c>
      <c r="I1929" s="382">
        <v>143.96305955739601</v>
      </c>
      <c r="J1929" s="349">
        <f>Table1[[#This Row],[Embellishment Area (m2)]]*Table1[[#This Row],[Construction Unit Rate ($/m)]]*Table1[[#This Row],[Embellishment Area Factor]]</f>
        <v>45726.100398782721</v>
      </c>
      <c r="K1929" s="263">
        <v>0</v>
      </c>
      <c r="L1929" s="354">
        <v>39.027494808321961</v>
      </c>
      <c r="M1929" s="101">
        <f>Table1[[#This Row],[Size of land (m2)]]*Table1[[#This Row],[Land Unit Rate ($/m2)]]</f>
        <v>0</v>
      </c>
      <c r="N1929" s="261">
        <v>2021</v>
      </c>
      <c r="O1929" s="219">
        <f>ROUND(IF(Table1[[#This Row],[Valuation Year]]=2016,(Table1[[#This Row],[Total Construction Cost ($)]]+Table1[[#This Row],[Land Value]])*('General Input Sheet'!$G$38/'General Input Sheet'!$G$43),Table1[[#This Row],[Total Construction Cost ($)]]+Table1[[#This Row],[Land Value]]),0)</f>
        <v>45726</v>
      </c>
      <c r="P1929" s="139" t="str" cm="1">
        <f t="array" ref="P1929">_xlfn.IFS(Table1[[#This Row],[Asset Class]]&lt;&gt;"Local","y",P$11=$E1929,"y",Table1[[#This Row],[Asset Class]]="Local","")</f>
        <v/>
      </c>
      <c r="Q1929" s="99" t="str" cm="1">
        <f t="array" ref="Q1929">_xlfn.IFS(Table1[[#This Row],[Asset Class]]&lt;&gt;"Local","y",Q$11=$E1929,"y",Table1[[#This Row],[Asset Class]]="Local","")</f>
        <v/>
      </c>
      <c r="R1929" s="99" t="str" cm="1">
        <f t="array" ref="R1929">_xlfn.IFS(Table1[[#This Row],[Asset Class]]&lt;&gt;"Local","y",R$11=$E1929,"y",Table1[[#This Row],[Asset Class]]="Local","")</f>
        <v>y</v>
      </c>
      <c r="S1929" s="358" t="str" cm="1">
        <f t="array" ref="S1929">_xlfn.IFS(Table1[[#This Row],[Asset Class]]&lt;&gt;"Local","y",S$11=$E1929,"y",Table1[[#This Row],[Asset Class]]="Local","")</f>
        <v/>
      </c>
      <c r="U1929" s="109" t="str">
        <f>IF(Table1[[#This Row],[Asset Class]]&lt;&gt;"Local",0.25,IF(P1929="y",1,""))</f>
        <v/>
      </c>
      <c r="V1929" s="435" t="str">
        <f>IF(Table1[[#This Row],[Asset Class]]&lt;&gt;"Local",0.25,IF(Q1929="y",1,""))</f>
        <v/>
      </c>
      <c r="W1929" s="435">
        <f>IF(Table1[[#This Row],[Asset Class]]&lt;&gt;"Local",0.25,IF(R1929="y",1,""))</f>
        <v>1</v>
      </c>
      <c r="X1929" s="435" t="str">
        <f>IF(Table1[[#This Row],[Asset Class]]&lt;&gt;"Local",0.25,IF(S1929="y",1,""))</f>
        <v/>
      </c>
      <c r="Y1929" s="109">
        <f t="shared" si="175"/>
        <v>1</v>
      </c>
      <c r="AA1929" s="274" t="str">
        <f t="shared" si="176"/>
        <v/>
      </c>
      <c r="AB1929" s="275" t="str">
        <f t="shared" si="177"/>
        <v/>
      </c>
      <c r="AC1929" s="275">
        <f t="shared" si="178"/>
        <v>45726</v>
      </c>
      <c r="AD1929" s="275" t="str">
        <f t="shared" si="179"/>
        <v/>
      </c>
      <c r="AE1929" s="276">
        <f t="shared" si="180"/>
        <v>45726</v>
      </c>
    </row>
    <row r="1930" spans="2:31">
      <c r="B1930" s="227" t="s">
        <v>3344</v>
      </c>
      <c r="C1930" s="228" t="s">
        <v>3345</v>
      </c>
      <c r="D1930" s="228" t="s">
        <v>110</v>
      </c>
      <c r="E1930" s="228" t="s">
        <v>101</v>
      </c>
      <c r="F1930" s="258" t="s">
        <v>107</v>
      </c>
      <c r="G1930" s="374">
        <v>0.5</v>
      </c>
      <c r="H1930" s="377">
        <v>38836.263897588899</v>
      </c>
      <c r="I1930" s="382">
        <v>143.96305955739601</v>
      </c>
      <c r="J1930" s="349">
        <f>Table1[[#This Row],[Embellishment Area (m2)]]*Table1[[#This Row],[Construction Unit Rate ($/m)]]*Table1[[#This Row],[Embellishment Area Factor]]</f>
        <v>2795493.6862376695</v>
      </c>
      <c r="K1930" s="263">
        <v>77672.527795177797</v>
      </c>
      <c r="L1930" s="354">
        <v>39.027494808321961</v>
      </c>
      <c r="M1930" s="101">
        <f>Table1[[#This Row],[Size of land (m2)]]*Table1[[#This Row],[Land Unit Rate ($/m2)]]</f>
        <v>3031364.1752755446</v>
      </c>
      <c r="N1930" s="261">
        <v>2021</v>
      </c>
      <c r="O1930" s="219">
        <f>ROUND(IF(Table1[[#This Row],[Valuation Year]]=2016,(Table1[[#This Row],[Total Construction Cost ($)]]+Table1[[#This Row],[Land Value]])*('General Input Sheet'!$G$38/'General Input Sheet'!$G$43),Table1[[#This Row],[Total Construction Cost ($)]]+Table1[[#This Row],[Land Value]]),0)</f>
        <v>5826858</v>
      </c>
      <c r="P1930" s="139" t="str" cm="1">
        <f t="array" ref="P1930">_xlfn.IFS(Table1[[#This Row],[Asset Class]]&lt;&gt;"Local","y",P$11=$E1930,"y",Table1[[#This Row],[Asset Class]]="Local","")</f>
        <v/>
      </c>
      <c r="Q1930" s="99" t="str" cm="1">
        <f t="array" ref="Q1930">_xlfn.IFS(Table1[[#This Row],[Asset Class]]&lt;&gt;"Local","y",Q$11=$E1930,"y",Table1[[#This Row],[Asset Class]]="Local","")</f>
        <v/>
      </c>
      <c r="R1930" s="99" t="str" cm="1">
        <f t="array" ref="R1930">_xlfn.IFS(Table1[[#This Row],[Asset Class]]&lt;&gt;"Local","y",R$11=$E1930,"y",Table1[[#This Row],[Asset Class]]="Local","")</f>
        <v>y</v>
      </c>
      <c r="S1930" s="358" t="str" cm="1">
        <f t="array" ref="S1930">_xlfn.IFS(Table1[[#This Row],[Asset Class]]&lt;&gt;"Local","y",S$11=$E1930,"y",Table1[[#This Row],[Asset Class]]="Local","")</f>
        <v/>
      </c>
      <c r="U1930" s="109" t="str">
        <f>IF(Table1[[#This Row],[Asset Class]]&lt;&gt;"Local",0.25,IF(P1930="y",1,""))</f>
        <v/>
      </c>
      <c r="V1930" s="435" t="str">
        <f>IF(Table1[[#This Row],[Asset Class]]&lt;&gt;"Local",0.25,IF(Q1930="y",1,""))</f>
        <v/>
      </c>
      <c r="W1930" s="435">
        <f>IF(Table1[[#This Row],[Asset Class]]&lt;&gt;"Local",0.25,IF(R1930="y",1,""))</f>
        <v>1</v>
      </c>
      <c r="X1930" s="435" t="str">
        <f>IF(Table1[[#This Row],[Asset Class]]&lt;&gt;"Local",0.25,IF(S1930="y",1,""))</f>
        <v/>
      </c>
      <c r="Y1930" s="109">
        <f t="shared" si="175"/>
        <v>1</v>
      </c>
      <c r="AA1930" s="274" t="str">
        <f t="shared" si="176"/>
        <v/>
      </c>
      <c r="AB1930" s="275" t="str">
        <f t="shared" si="177"/>
        <v/>
      </c>
      <c r="AC1930" s="275">
        <f t="shared" si="178"/>
        <v>5826858</v>
      </c>
      <c r="AD1930" s="275" t="str">
        <f t="shared" si="179"/>
        <v/>
      </c>
      <c r="AE1930" s="276">
        <f t="shared" si="180"/>
        <v>5826858</v>
      </c>
    </row>
    <row r="1931" spans="2:31">
      <c r="B1931" s="227" t="s">
        <v>3346</v>
      </c>
      <c r="C1931" s="228" t="s">
        <v>3347</v>
      </c>
      <c r="D1931" s="228" t="s">
        <v>110</v>
      </c>
      <c r="E1931" s="228" t="s">
        <v>142</v>
      </c>
      <c r="F1931" s="258" t="s">
        <v>107</v>
      </c>
      <c r="G1931" s="374">
        <v>0.5</v>
      </c>
      <c r="H1931" s="377">
        <v>14709.573130533439</v>
      </c>
      <c r="I1931" s="382">
        <v>115.6419902144599</v>
      </c>
      <c r="J1931" s="349">
        <f>Table1[[#This Row],[Embellishment Area (m2)]]*Table1[[#This Row],[Construction Unit Rate ($/m)]]*Table1[[#This Row],[Embellishment Area Factor]]</f>
        <v>850522.15601001505</v>
      </c>
      <c r="K1931" s="263">
        <v>0</v>
      </c>
      <c r="L1931" s="354">
        <v>85.331826959272703</v>
      </c>
      <c r="M1931" s="101">
        <f>Table1[[#This Row],[Size of land (m2)]]*Table1[[#This Row],[Land Unit Rate ($/m2)]]</f>
        <v>0</v>
      </c>
      <c r="N1931" s="261">
        <v>2021</v>
      </c>
      <c r="O1931" s="219">
        <f>ROUND(IF(Table1[[#This Row],[Valuation Year]]=2016,(Table1[[#This Row],[Total Construction Cost ($)]]+Table1[[#This Row],[Land Value]])*('General Input Sheet'!$G$38/'General Input Sheet'!$G$43),Table1[[#This Row],[Total Construction Cost ($)]]+Table1[[#This Row],[Land Value]]),0)</f>
        <v>850522</v>
      </c>
      <c r="P1931" s="139" t="str" cm="1">
        <f t="array" ref="P1931">_xlfn.IFS(Table1[[#This Row],[Asset Class]]&lt;&gt;"Local","y",P$11=$E1931,"y",Table1[[#This Row],[Asset Class]]="Local","")</f>
        <v/>
      </c>
      <c r="Q1931" s="99" t="str" cm="1">
        <f t="array" ref="Q1931">_xlfn.IFS(Table1[[#This Row],[Asset Class]]&lt;&gt;"Local","y",Q$11=$E1931,"y",Table1[[#This Row],[Asset Class]]="Local","")</f>
        <v>y</v>
      </c>
      <c r="R1931" s="99" t="str" cm="1">
        <f t="array" ref="R1931">_xlfn.IFS(Table1[[#This Row],[Asset Class]]&lt;&gt;"Local","y",R$11=$E1931,"y",Table1[[#This Row],[Asset Class]]="Local","")</f>
        <v/>
      </c>
      <c r="S1931" s="358" t="str" cm="1">
        <f t="array" ref="S1931">_xlfn.IFS(Table1[[#This Row],[Asset Class]]&lt;&gt;"Local","y",S$11=$E1931,"y",Table1[[#This Row],[Asset Class]]="Local","")</f>
        <v/>
      </c>
      <c r="U1931" s="109" t="str">
        <f>IF(Table1[[#This Row],[Asset Class]]&lt;&gt;"Local",0.25,IF(P1931="y",1,""))</f>
        <v/>
      </c>
      <c r="V1931" s="435">
        <f>IF(Table1[[#This Row],[Asset Class]]&lt;&gt;"Local",0.25,IF(Q1931="y",1,""))</f>
        <v>1</v>
      </c>
      <c r="W1931" s="435" t="str">
        <f>IF(Table1[[#This Row],[Asset Class]]&lt;&gt;"Local",0.25,IF(R1931="y",1,""))</f>
        <v/>
      </c>
      <c r="X1931" s="435" t="str">
        <f>IF(Table1[[#This Row],[Asset Class]]&lt;&gt;"Local",0.25,IF(S1931="y",1,""))</f>
        <v/>
      </c>
      <c r="Y1931" s="109">
        <f t="shared" si="175"/>
        <v>1</v>
      </c>
      <c r="AA1931" s="274" t="str">
        <f t="shared" si="176"/>
        <v/>
      </c>
      <c r="AB1931" s="275">
        <f t="shared" si="177"/>
        <v>850522</v>
      </c>
      <c r="AC1931" s="275" t="str">
        <f t="shared" si="178"/>
        <v/>
      </c>
      <c r="AD1931" s="275" t="str">
        <f t="shared" si="179"/>
        <v/>
      </c>
      <c r="AE1931" s="276">
        <f t="shared" si="180"/>
        <v>850522</v>
      </c>
    </row>
    <row r="1932" spans="2:31">
      <c r="B1932" s="227" t="s">
        <v>3348</v>
      </c>
      <c r="C1932" s="228" t="s">
        <v>3349</v>
      </c>
      <c r="D1932" s="228" t="s">
        <v>110</v>
      </c>
      <c r="E1932" s="228" t="s">
        <v>113</v>
      </c>
      <c r="F1932" s="258" t="s">
        <v>102</v>
      </c>
      <c r="G1932" s="374">
        <v>0.5</v>
      </c>
      <c r="H1932" s="377">
        <v>1567.7585588646316</v>
      </c>
      <c r="I1932" s="382">
        <v>77.371645491830151</v>
      </c>
      <c r="J1932" s="349">
        <f>Table1[[#This Row],[Embellishment Area (m2)]]*Table1[[#This Row],[Construction Unit Rate ($/m)]]*Table1[[#This Row],[Embellishment Area Factor]]</f>
        <v>60650.029716628407</v>
      </c>
      <c r="K1932" s="263">
        <v>0</v>
      </c>
      <c r="L1932" s="354">
        <v>51.919695325664051</v>
      </c>
      <c r="M1932" s="101">
        <f>Table1[[#This Row],[Size of land (m2)]]*Table1[[#This Row],[Land Unit Rate ($/m2)]]</f>
        <v>0</v>
      </c>
      <c r="N1932" s="261">
        <v>2021</v>
      </c>
      <c r="O1932" s="219">
        <f>ROUND(IF(Table1[[#This Row],[Valuation Year]]=2016,(Table1[[#This Row],[Total Construction Cost ($)]]+Table1[[#This Row],[Land Value]])*('General Input Sheet'!$G$38/'General Input Sheet'!$G$43),Table1[[#This Row],[Total Construction Cost ($)]]+Table1[[#This Row],[Land Value]]),0)</f>
        <v>60650</v>
      </c>
      <c r="P1932" s="139" t="str" cm="1">
        <f t="array" ref="P1932">_xlfn.IFS(Table1[[#This Row],[Asset Class]]&lt;&gt;"Local","y",P$11=$E1932,"y",Table1[[#This Row],[Asset Class]]="Local","")</f>
        <v/>
      </c>
      <c r="Q1932" s="99" t="str" cm="1">
        <f t="array" ref="Q1932">_xlfn.IFS(Table1[[#This Row],[Asset Class]]&lt;&gt;"Local","y",Q$11=$E1932,"y",Table1[[#This Row],[Asset Class]]="Local","")</f>
        <v/>
      </c>
      <c r="R1932" s="99" t="str" cm="1">
        <f t="array" ref="R1932">_xlfn.IFS(Table1[[#This Row],[Asset Class]]&lt;&gt;"Local","y",R$11=$E1932,"y",Table1[[#This Row],[Asset Class]]="Local","")</f>
        <v/>
      </c>
      <c r="S1932" s="358" t="str" cm="1">
        <f t="array" ref="S1932">_xlfn.IFS(Table1[[#This Row],[Asset Class]]&lt;&gt;"Local","y",S$11=$E1932,"y",Table1[[#This Row],[Asset Class]]="Local","")</f>
        <v>y</v>
      </c>
      <c r="U1932" s="109" t="str">
        <f>IF(Table1[[#This Row],[Asset Class]]&lt;&gt;"Local",0.25,IF(P1932="y",1,""))</f>
        <v/>
      </c>
      <c r="V1932" s="435" t="str">
        <f>IF(Table1[[#This Row],[Asset Class]]&lt;&gt;"Local",0.25,IF(Q1932="y",1,""))</f>
        <v/>
      </c>
      <c r="W1932" s="435" t="str">
        <f>IF(Table1[[#This Row],[Asset Class]]&lt;&gt;"Local",0.25,IF(R1932="y",1,""))</f>
        <v/>
      </c>
      <c r="X1932" s="435">
        <f>IF(Table1[[#This Row],[Asset Class]]&lt;&gt;"Local",0.25,IF(S1932="y",1,""))</f>
        <v>1</v>
      </c>
      <c r="Y1932" s="109">
        <f t="shared" si="175"/>
        <v>1</v>
      </c>
      <c r="AA1932" s="274" t="str">
        <f t="shared" si="176"/>
        <v/>
      </c>
      <c r="AB1932" s="275" t="str">
        <f t="shared" si="177"/>
        <v/>
      </c>
      <c r="AC1932" s="275" t="str">
        <f t="shared" si="178"/>
        <v/>
      </c>
      <c r="AD1932" s="275">
        <f t="shared" si="179"/>
        <v>60650</v>
      </c>
      <c r="AE1932" s="276">
        <f t="shared" si="180"/>
        <v>60650</v>
      </c>
    </row>
    <row r="1933" spans="2:31">
      <c r="B1933" s="227" t="s">
        <v>3348</v>
      </c>
      <c r="C1933" s="228" t="s">
        <v>3350</v>
      </c>
      <c r="D1933" s="228" t="s">
        <v>110</v>
      </c>
      <c r="E1933" s="228" t="s">
        <v>113</v>
      </c>
      <c r="F1933" s="258" t="s">
        <v>107</v>
      </c>
      <c r="G1933" s="374">
        <v>0.5</v>
      </c>
      <c r="H1933" s="377">
        <v>5159.2609092033954</v>
      </c>
      <c r="I1933" s="382">
        <v>77.371645491830151</v>
      </c>
      <c r="J1933" s="349">
        <f>Table1[[#This Row],[Embellishment Area (m2)]]*Table1[[#This Row],[Construction Unit Rate ($/m)]]*Table1[[#This Row],[Embellishment Area Factor]]</f>
        <v>199590.25303337121</v>
      </c>
      <c r="K1933" s="263">
        <v>0</v>
      </c>
      <c r="L1933" s="354">
        <v>51.919695325664051</v>
      </c>
      <c r="M1933" s="101">
        <f>Table1[[#This Row],[Size of land (m2)]]*Table1[[#This Row],[Land Unit Rate ($/m2)]]</f>
        <v>0</v>
      </c>
      <c r="N1933" s="261">
        <v>2021</v>
      </c>
      <c r="O1933" s="219">
        <f>ROUND(IF(Table1[[#This Row],[Valuation Year]]=2016,(Table1[[#This Row],[Total Construction Cost ($)]]+Table1[[#This Row],[Land Value]])*('General Input Sheet'!$G$38/'General Input Sheet'!$G$43),Table1[[#This Row],[Total Construction Cost ($)]]+Table1[[#This Row],[Land Value]]),0)</f>
        <v>199590</v>
      </c>
      <c r="P1933" s="139" t="str" cm="1">
        <f t="array" ref="P1933">_xlfn.IFS(Table1[[#This Row],[Asset Class]]&lt;&gt;"Local","y",P$11=$E1933,"y",Table1[[#This Row],[Asset Class]]="Local","")</f>
        <v/>
      </c>
      <c r="Q1933" s="99" t="str" cm="1">
        <f t="array" ref="Q1933">_xlfn.IFS(Table1[[#This Row],[Asset Class]]&lt;&gt;"Local","y",Q$11=$E1933,"y",Table1[[#This Row],[Asset Class]]="Local","")</f>
        <v/>
      </c>
      <c r="R1933" s="99" t="str" cm="1">
        <f t="array" ref="R1933">_xlfn.IFS(Table1[[#This Row],[Asset Class]]&lt;&gt;"Local","y",R$11=$E1933,"y",Table1[[#This Row],[Asset Class]]="Local","")</f>
        <v/>
      </c>
      <c r="S1933" s="358" t="str" cm="1">
        <f t="array" ref="S1933">_xlfn.IFS(Table1[[#This Row],[Asset Class]]&lt;&gt;"Local","y",S$11=$E1933,"y",Table1[[#This Row],[Asset Class]]="Local","")</f>
        <v>y</v>
      </c>
      <c r="U1933" s="109" t="str">
        <f>IF(Table1[[#This Row],[Asset Class]]&lt;&gt;"Local",0.25,IF(P1933="y",1,""))</f>
        <v/>
      </c>
      <c r="V1933" s="435" t="str">
        <f>IF(Table1[[#This Row],[Asset Class]]&lt;&gt;"Local",0.25,IF(Q1933="y",1,""))</f>
        <v/>
      </c>
      <c r="W1933" s="435" t="str">
        <f>IF(Table1[[#This Row],[Asset Class]]&lt;&gt;"Local",0.25,IF(R1933="y",1,""))</f>
        <v/>
      </c>
      <c r="X1933" s="435">
        <f>IF(Table1[[#This Row],[Asset Class]]&lt;&gt;"Local",0.25,IF(S1933="y",1,""))</f>
        <v>1</v>
      </c>
      <c r="Y1933" s="109">
        <f t="shared" si="175"/>
        <v>1</v>
      </c>
      <c r="AA1933" s="274" t="str">
        <f t="shared" si="176"/>
        <v/>
      </c>
      <c r="AB1933" s="275" t="str">
        <f t="shared" si="177"/>
        <v/>
      </c>
      <c r="AC1933" s="275" t="str">
        <f t="shared" si="178"/>
        <v/>
      </c>
      <c r="AD1933" s="275">
        <f t="shared" si="179"/>
        <v>199590</v>
      </c>
      <c r="AE1933" s="276">
        <f t="shared" si="180"/>
        <v>199590</v>
      </c>
    </row>
    <row r="1934" spans="2:31">
      <c r="B1934" s="227" t="s">
        <v>3348</v>
      </c>
      <c r="C1934" s="228" t="s">
        <v>3351</v>
      </c>
      <c r="D1934" s="228" t="s">
        <v>110</v>
      </c>
      <c r="E1934" s="228" t="s">
        <v>113</v>
      </c>
      <c r="F1934" s="258" t="s">
        <v>107</v>
      </c>
      <c r="G1934" s="374">
        <v>0.5</v>
      </c>
      <c r="H1934" s="377">
        <v>20028.586871617696</v>
      </c>
      <c r="I1934" s="382">
        <v>77.371645491830151</v>
      </c>
      <c r="J1934" s="349">
        <f>Table1[[#This Row],[Embellishment Area (m2)]]*Table1[[#This Row],[Construction Unit Rate ($/m)]]*Table1[[#This Row],[Embellishment Area Factor]]</f>
        <v>774822.36156656395</v>
      </c>
      <c r="K1934" s="263">
        <v>0</v>
      </c>
      <c r="L1934" s="354">
        <v>51.919695325664051</v>
      </c>
      <c r="M1934" s="101">
        <f>Table1[[#This Row],[Size of land (m2)]]*Table1[[#This Row],[Land Unit Rate ($/m2)]]</f>
        <v>0</v>
      </c>
      <c r="N1934" s="261">
        <v>2021</v>
      </c>
      <c r="O1934" s="219">
        <f>ROUND(IF(Table1[[#This Row],[Valuation Year]]=2016,(Table1[[#This Row],[Total Construction Cost ($)]]+Table1[[#This Row],[Land Value]])*('General Input Sheet'!$G$38/'General Input Sheet'!$G$43),Table1[[#This Row],[Total Construction Cost ($)]]+Table1[[#This Row],[Land Value]]),0)</f>
        <v>774822</v>
      </c>
      <c r="P1934" s="139" t="str" cm="1">
        <f t="array" ref="P1934">_xlfn.IFS(Table1[[#This Row],[Asset Class]]&lt;&gt;"Local","y",P$11=$E1934,"y",Table1[[#This Row],[Asset Class]]="Local","")</f>
        <v/>
      </c>
      <c r="Q1934" s="99" t="str" cm="1">
        <f t="array" ref="Q1934">_xlfn.IFS(Table1[[#This Row],[Asset Class]]&lt;&gt;"Local","y",Q$11=$E1934,"y",Table1[[#This Row],[Asset Class]]="Local","")</f>
        <v/>
      </c>
      <c r="R1934" s="99" t="str" cm="1">
        <f t="array" ref="R1934">_xlfn.IFS(Table1[[#This Row],[Asset Class]]&lt;&gt;"Local","y",R$11=$E1934,"y",Table1[[#This Row],[Asset Class]]="Local","")</f>
        <v/>
      </c>
      <c r="S1934" s="358" t="str" cm="1">
        <f t="array" ref="S1934">_xlfn.IFS(Table1[[#This Row],[Asset Class]]&lt;&gt;"Local","y",S$11=$E1934,"y",Table1[[#This Row],[Asset Class]]="Local","")</f>
        <v>y</v>
      </c>
      <c r="U1934" s="109" t="str">
        <f>IF(Table1[[#This Row],[Asset Class]]&lt;&gt;"Local",0.25,IF(P1934="y",1,""))</f>
        <v/>
      </c>
      <c r="V1934" s="435" t="str">
        <f>IF(Table1[[#This Row],[Asset Class]]&lt;&gt;"Local",0.25,IF(Q1934="y",1,""))</f>
        <v/>
      </c>
      <c r="W1934" s="435" t="str">
        <f>IF(Table1[[#This Row],[Asset Class]]&lt;&gt;"Local",0.25,IF(R1934="y",1,""))</f>
        <v/>
      </c>
      <c r="X1934" s="435">
        <f>IF(Table1[[#This Row],[Asset Class]]&lt;&gt;"Local",0.25,IF(S1934="y",1,""))</f>
        <v>1</v>
      </c>
      <c r="Y1934" s="109">
        <f t="shared" si="175"/>
        <v>1</v>
      </c>
      <c r="AA1934" s="274" t="str">
        <f t="shared" si="176"/>
        <v/>
      </c>
      <c r="AB1934" s="275" t="str">
        <f t="shared" si="177"/>
        <v/>
      </c>
      <c r="AC1934" s="275" t="str">
        <f t="shared" si="178"/>
        <v/>
      </c>
      <c r="AD1934" s="275">
        <f t="shared" si="179"/>
        <v>774822</v>
      </c>
      <c r="AE1934" s="276">
        <f t="shared" si="180"/>
        <v>774822</v>
      </c>
    </row>
    <row r="1935" spans="2:31">
      <c r="B1935" s="227" t="s">
        <v>3352</v>
      </c>
      <c r="C1935" s="228" t="s">
        <v>3353</v>
      </c>
      <c r="D1935" s="228" t="s">
        <v>110</v>
      </c>
      <c r="E1935" s="228" t="s">
        <v>113</v>
      </c>
      <c r="F1935" s="258" t="s">
        <v>107</v>
      </c>
      <c r="G1935" s="374">
        <v>0.5</v>
      </c>
      <c r="H1935" s="377">
        <v>1232.7878343335344</v>
      </c>
      <c r="I1935" s="382">
        <v>77.371645491830151</v>
      </c>
      <c r="J1935" s="349">
        <f>Table1[[#This Row],[Embellishment Area (m2)]]*Table1[[#This Row],[Construction Unit Rate ($/m)]]*Table1[[#This Row],[Embellishment Area Factor]]</f>
        <v>47691.41164234763</v>
      </c>
      <c r="K1935" s="263">
        <v>2465.5756686670688</v>
      </c>
      <c r="L1935" s="354">
        <v>51.919695325664051</v>
      </c>
      <c r="M1935" s="101">
        <f>Table1[[#This Row],[Size of land (m2)]]*Table1[[#This Row],[Land Unit Rate ($/m2)]]</f>
        <v>128011.93751956463</v>
      </c>
      <c r="N1935" s="261">
        <v>2021</v>
      </c>
      <c r="O1935" s="219">
        <f>ROUND(IF(Table1[[#This Row],[Valuation Year]]=2016,(Table1[[#This Row],[Total Construction Cost ($)]]+Table1[[#This Row],[Land Value]])*('General Input Sheet'!$G$38/'General Input Sheet'!$G$43),Table1[[#This Row],[Total Construction Cost ($)]]+Table1[[#This Row],[Land Value]]),0)</f>
        <v>175703</v>
      </c>
      <c r="P1935" s="139" t="str" cm="1">
        <f t="array" ref="P1935">_xlfn.IFS(Table1[[#This Row],[Asset Class]]&lt;&gt;"Local","y",P$11=$E1935,"y",Table1[[#This Row],[Asset Class]]="Local","")</f>
        <v/>
      </c>
      <c r="Q1935" s="99" t="str" cm="1">
        <f t="array" ref="Q1935">_xlfn.IFS(Table1[[#This Row],[Asset Class]]&lt;&gt;"Local","y",Q$11=$E1935,"y",Table1[[#This Row],[Asset Class]]="Local","")</f>
        <v/>
      </c>
      <c r="R1935" s="99" t="str" cm="1">
        <f t="array" ref="R1935">_xlfn.IFS(Table1[[#This Row],[Asset Class]]&lt;&gt;"Local","y",R$11=$E1935,"y",Table1[[#This Row],[Asset Class]]="Local","")</f>
        <v/>
      </c>
      <c r="S1935" s="358" t="str" cm="1">
        <f t="array" ref="S1935">_xlfn.IFS(Table1[[#This Row],[Asset Class]]&lt;&gt;"Local","y",S$11=$E1935,"y",Table1[[#This Row],[Asset Class]]="Local","")</f>
        <v>y</v>
      </c>
      <c r="U1935" s="109" t="str">
        <f>IF(Table1[[#This Row],[Asset Class]]&lt;&gt;"Local",0.25,IF(P1935="y",1,""))</f>
        <v/>
      </c>
      <c r="V1935" s="435" t="str">
        <f>IF(Table1[[#This Row],[Asset Class]]&lt;&gt;"Local",0.25,IF(Q1935="y",1,""))</f>
        <v/>
      </c>
      <c r="W1935" s="435" t="str">
        <f>IF(Table1[[#This Row],[Asset Class]]&lt;&gt;"Local",0.25,IF(R1935="y",1,""))</f>
        <v/>
      </c>
      <c r="X1935" s="435">
        <f>IF(Table1[[#This Row],[Asset Class]]&lt;&gt;"Local",0.25,IF(S1935="y",1,""))</f>
        <v>1</v>
      </c>
      <c r="Y1935" s="109">
        <f t="shared" ref="Y1935:Y1998" si="181">SUM(U1935:X1935)</f>
        <v>1</v>
      </c>
      <c r="AA1935" s="274" t="str">
        <f t="shared" ref="AA1935:AA1998" si="182">IF(U1935="","",(U1935/$Y1935)*$O1935)</f>
        <v/>
      </c>
      <c r="AB1935" s="275" t="str">
        <f t="shared" ref="AB1935:AB1998" si="183">IF(V1935="","",(V1935/$Y1935)*$O1935)</f>
        <v/>
      </c>
      <c r="AC1935" s="275" t="str">
        <f t="shared" ref="AC1935:AC1998" si="184">IF(W1935="","",(W1935/$Y1935)*$O1935)</f>
        <v/>
      </c>
      <c r="AD1935" s="275">
        <f t="shared" ref="AD1935:AD1998" si="185">IF(X1935="","",(X1935/$Y1935)*$O1935)</f>
        <v>175703</v>
      </c>
      <c r="AE1935" s="276">
        <f t="shared" ref="AE1935:AE1998" si="186">SUM(AA1935:AD1935)</f>
        <v>175703</v>
      </c>
    </row>
    <row r="1936" spans="2:31">
      <c r="B1936" s="227" t="s">
        <v>3354</v>
      </c>
      <c r="C1936" s="228" t="s">
        <v>3355</v>
      </c>
      <c r="D1936" s="228" t="s">
        <v>110</v>
      </c>
      <c r="E1936" s="228" t="s">
        <v>106</v>
      </c>
      <c r="F1936" s="258" t="s">
        <v>102</v>
      </c>
      <c r="G1936" s="374">
        <v>0.5</v>
      </c>
      <c r="H1936" s="377">
        <v>522.25654918727605</v>
      </c>
      <c r="I1936" s="382">
        <v>111.62041035606889</v>
      </c>
      <c r="J1936" s="349">
        <f>Table1[[#This Row],[Embellishment Area (m2)]]*Table1[[#This Row],[Construction Unit Rate ($/m)]]*Table1[[#This Row],[Embellishment Area Factor]]</f>
        <v>29147.245165714114</v>
      </c>
      <c r="K1936" s="263">
        <v>0</v>
      </c>
      <c r="L1936" s="354">
        <v>66.125722619436161</v>
      </c>
      <c r="M1936" s="101">
        <f>Table1[[#This Row],[Size of land (m2)]]*Table1[[#This Row],[Land Unit Rate ($/m2)]]</f>
        <v>0</v>
      </c>
      <c r="N1936" s="261">
        <v>2021</v>
      </c>
      <c r="O1936" s="219">
        <f>ROUND(IF(Table1[[#This Row],[Valuation Year]]=2016,(Table1[[#This Row],[Total Construction Cost ($)]]+Table1[[#This Row],[Land Value]])*('General Input Sheet'!$G$38/'General Input Sheet'!$G$43),Table1[[#This Row],[Total Construction Cost ($)]]+Table1[[#This Row],[Land Value]]),0)</f>
        <v>29147</v>
      </c>
      <c r="P1936" s="139" t="str" cm="1">
        <f t="array" ref="P1936">_xlfn.IFS(Table1[[#This Row],[Asset Class]]&lt;&gt;"Local","y",P$11=$E1936,"y",Table1[[#This Row],[Asset Class]]="Local","")</f>
        <v>y</v>
      </c>
      <c r="Q1936" s="99" t="str" cm="1">
        <f t="array" ref="Q1936">_xlfn.IFS(Table1[[#This Row],[Asset Class]]&lt;&gt;"Local","y",Q$11=$E1936,"y",Table1[[#This Row],[Asset Class]]="Local","")</f>
        <v/>
      </c>
      <c r="R1936" s="99" t="str" cm="1">
        <f t="array" ref="R1936">_xlfn.IFS(Table1[[#This Row],[Asset Class]]&lt;&gt;"Local","y",R$11=$E1936,"y",Table1[[#This Row],[Asset Class]]="Local","")</f>
        <v/>
      </c>
      <c r="S1936" s="358" t="str" cm="1">
        <f t="array" ref="S1936">_xlfn.IFS(Table1[[#This Row],[Asset Class]]&lt;&gt;"Local","y",S$11=$E1936,"y",Table1[[#This Row],[Asset Class]]="Local","")</f>
        <v/>
      </c>
      <c r="U1936" s="109">
        <f>IF(Table1[[#This Row],[Asset Class]]&lt;&gt;"Local",0.25,IF(P1936="y",1,""))</f>
        <v>1</v>
      </c>
      <c r="V1936" s="435" t="str">
        <f>IF(Table1[[#This Row],[Asset Class]]&lt;&gt;"Local",0.25,IF(Q1936="y",1,""))</f>
        <v/>
      </c>
      <c r="W1936" s="435" t="str">
        <f>IF(Table1[[#This Row],[Asset Class]]&lt;&gt;"Local",0.25,IF(R1936="y",1,""))</f>
        <v/>
      </c>
      <c r="X1936" s="435" t="str">
        <f>IF(Table1[[#This Row],[Asset Class]]&lt;&gt;"Local",0.25,IF(S1936="y",1,""))</f>
        <v/>
      </c>
      <c r="Y1936" s="109">
        <f t="shared" si="181"/>
        <v>1</v>
      </c>
      <c r="AA1936" s="274">
        <f t="shared" si="182"/>
        <v>29147</v>
      </c>
      <c r="AB1936" s="275" t="str">
        <f t="shared" si="183"/>
        <v/>
      </c>
      <c r="AC1936" s="275" t="str">
        <f t="shared" si="184"/>
        <v/>
      </c>
      <c r="AD1936" s="275" t="str">
        <f t="shared" si="185"/>
        <v/>
      </c>
      <c r="AE1936" s="276">
        <f t="shared" si="186"/>
        <v>29147</v>
      </c>
    </row>
    <row r="1937" spans="2:31">
      <c r="B1937" s="227" t="s">
        <v>3356</v>
      </c>
      <c r="C1937" s="228" t="s">
        <v>3357</v>
      </c>
      <c r="D1937" s="228" t="s">
        <v>110</v>
      </c>
      <c r="E1937" s="228" t="s">
        <v>113</v>
      </c>
      <c r="F1937" s="258" t="s">
        <v>102</v>
      </c>
      <c r="G1937" s="374">
        <v>0.5</v>
      </c>
      <c r="H1937" s="377">
        <v>4319.6097546458777</v>
      </c>
      <c r="I1937" s="382">
        <v>77.371645491830151</v>
      </c>
      <c r="J1937" s="349">
        <f>Table1[[#This Row],[Embellishment Area (m2)]]*Table1[[#This Row],[Construction Unit Rate ($/m)]]*Table1[[#This Row],[Embellishment Area Factor]]</f>
        <v>167107.65729975613</v>
      </c>
      <c r="K1937" s="263">
        <v>0</v>
      </c>
      <c r="L1937" s="354">
        <v>51.919695325664051</v>
      </c>
      <c r="M1937" s="101">
        <f>Table1[[#This Row],[Size of land (m2)]]*Table1[[#This Row],[Land Unit Rate ($/m2)]]</f>
        <v>0</v>
      </c>
      <c r="N1937" s="261">
        <v>2021</v>
      </c>
      <c r="O1937" s="219">
        <f>ROUND(IF(Table1[[#This Row],[Valuation Year]]=2016,(Table1[[#This Row],[Total Construction Cost ($)]]+Table1[[#This Row],[Land Value]])*('General Input Sheet'!$G$38/'General Input Sheet'!$G$43),Table1[[#This Row],[Total Construction Cost ($)]]+Table1[[#This Row],[Land Value]]),0)</f>
        <v>167108</v>
      </c>
      <c r="P1937" s="139" t="str" cm="1">
        <f t="array" ref="P1937">_xlfn.IFS(Table1[[#This Row],[Asset Class]]&lt;&gt;"Local","y",P$11=$E1937,"y",Table1[[#This Row],[Asset Class]]="Local","")</f>
        <v/>
      </c>
      <c r="Q1937" s="99" t="str" cm="1">
        <f t="array" ref="Q1937">_xlfn.IFS(Table1[[#This Row],[Asset Class]]&lt;&gt;"Local","y",Q$11=$E1937,"y",Table1[[#This Row],[Asset Class]]="Local","")</f>
        <v/>
      </c>
      <c r="R1937" s="99" t="str" cm="1">
        <f t="array" ref="R1937">_xlfn.IFS(Table1[[#This Row],[Asset Class]]&lt;&gt;"Local","y",R$11=$E1937,"y",Table1[[#This Row],[Asset Class]]="Local","")</f>
        <v/>
      </c>
      <c r="S1937" s="358" t="str" cm="1">
        <f t="array" ref="S1937">_xlfn.IFS(Table1[[#This Row],[Asset Class]]&lt;&gt;"Local","y",S$11=$E1937,"y",Table1[[#This Row],[Asset Class]]="Local","")</f>
        <v>y</v>
      </c>
      <c r="U1937" s="109" t="str">
        <f>IF(Table1[[#This Row],[Asset Class]]&lt;&gt;"Local",0.25,IF(P1937="y",1,""))</f>
        <v/>
      </c>
      <c r="V1937" s="435" t="str">
        <f>IF(Table1[[#This Row],[Asset Class]]&lt;&gt;"Local",0.25,IF(Q1937="y",1,""))</f>
        <v/>
      </c>
      <c r="W1937" s="435" t="str">
        <f>IF(Table1[[#This Row],[Asset Class]]&lt;&gt;"Local",0.25,IF(R1937="y",1,""))</f>
        <v/>
      </c>
      <c r="X1937" s="435">
        <f>IF(Table1[[#This Row],[Asset Class]]&lt;&gt;"Local",0.25,IF(S1937="y",1,""))</f>
        <v>1</v>
      </c>
      <c r="Y1937" s="109">
        <f t="shared" si="181"/>
        <v>1</v>
      </c>
      <c r="AA1937" s="274" t="str">
        <f t="shared" si="182"/>
        <v/>
      </c>
      <c r="AB1937" s="275" t="str">
        <f t="shared" si="183"/>
        <v/>
      </c>
      <c r="AC1937" s="275" t="str">
        <f t="shared" si="184"/>
        <v/>
      </c>
      <c r="AD1937" s="275">
        <f t="shared" si="185"/>
        <v>167108</v>
      </c>
      <c r="AE1937" s="276">
        <f t="shared" si="186"/>
        <v>167108</v>
      </c>
    </row>
    <row r="1938" spans="2:31">
      <c r="B1938" s="227" t="s">
        <v>3358</v>
      </c>
      <c r="C1938" s="228" t="s">
        <v>3359</v>
      </c>
      <c r="D1938" s="228" t="s">
        <v>105</v>
      </c>
      <c r="E1938" s="228" t="s">
        <v>106</v>
      </c>
      <c r="F1938" s="258" t="s">
        <v>107</v>
      </c>
      <c r="G1938" s="374">
        <v>0.5</v>
      </c>
      <c r="H1938" s="377">
        <v>3889.3092631211925</v>
      </c>
      <c r="I1938" s="382">
        <v>295.91815694928124</v>
      </c>
      <c r="J1938" s="349">
        <f>Table1[[#This Row],[Embellishment Area (m2)]]*Table1[[#This Row],[Construction Unit Rate ($/m)]]*Table1[[#This Row],[Embellishment Area Factor]]</f>
        <v>575458.61447429517</v>
      </c>
      <c r="K1938" s="263">
        <v>7778.6185262423851</v>
      </c>
      <c r="L1938" s="354">
        <v>157.26221918381682</v>
      </c>
      <c r="M1938" s="101">
        <f>Table1[[#This Row],[Size of land (m2)]]*Table1[[#This Row],[Land Unit Rate ($/m2)]]</f>
        <v>1223282.8116212282</v>
      </c>
      <c r="N1938" s="261">
        <v>2021</v>
      </c>
      <c r="O1938" s="219">
        <f>ROUND(IF(Table1[[#This Row],[Valuation Year]]=2016,(Table1[[#This Row],[Total Construction Cost ($)]]+Table1[[#This Row],[Land Value]])*('General Input Sheet'!$G$38/'General Input Sheet'!$G$43),Table1[[#This Row],[Total Construction Cost ($)]]+Table1[[#This Row],[Land Value]]),0)</f>
        <v>1798741</v>
      </c>
      <c r="P1938" s="139" t="str" cm="1">
        <f t="array" ref="P1938">_xlfn.IFS(Table1[[#This Row],[Asset Class]]&lt;&gt;"Local","y",P$11=$E1938,"y",Table1[[#This Row],[Asset Class]]="Local","")</f>
        <v>y</v>
      </c>
      <c r="Q1938" s="99" t="str" cm="1">
        <f t="array" ref="Q1938">_xlfn.IFS(Table1[[#This Row],[Asset Class]]&lt;&gt;"Local","y",Q$11=$E1938,"y",Table1[[#This Row],[Asset Class]]="Local","")</f>
        <v>y</v>
      </c>
      <c r="R1938" s="99" t="str" cm="1">
        <f t="array" ref="R1938">_xlfn.IFS(Table1[[#This Row],[Asset Class]]&lt;&gt;"Local","y",R$11=$E1938,"y",Table1[[#This Row],[Asset Class]]="Local","")</f>
        <v>y</v>
      </c>
      <c r="S1938" s="358" t="str" cm="1">
        <f t="array" ref="S1938">_xlfn.IFS(Table1[[#This Row],[Asset Class]]&lt;&gt;"Local","y",S$11=$E1938,"y",Table1[[#This Row],[Asset Class]]="Local","")</f>
        <v>y</v>
      </c>
      <c r="U1938" s="109">
        <f>IF(Table1[[#This Row],[Asset Class]]&lt;&gt;"Local",0.25,IF(P1938="y",1,""))</f>
        <v>0.25</v>
      </c>
      <c r="V1938" s="435">
        <f>IF(Table1[[#This Row],[Asset Class]]&lt;&gt;"Local",0.25,IF(Q1938="y",1,""))</f>
        <v>0.25</v>
      </c>
      <c r="W1938" s="435">
        <f>IF(Table1[[#This Row],[Asset Class]]&lt;&gt;"Local",0.25,IF(R1938="y",1,""))</f>
        <v>0.25</v>
      </c>
      <c r="X1938" s="435">
        <f>IF(Table1[[#This Row],[Asset Class]]&lt;&gt;"Local",0.25,IF(S1938="y",1,""))</f>
        <v>0.25</v>
      </c>
      <c r="Y1938" s="109">
        <f t="shared" si="181"/>
        <v>1</v>
      </c>
      <c r="AA1938" s="274">
        <f t="shared" si="182"/>
        <v>449685.25</v>
      </c>
      <c r="AB1938" s="275">
        <f t="shared" si="183"/>
        <v>449685.25</v>
      </c>
      <c r="AC1938" s="275">
        <f t="shared" si="184"/>
        <v>449685.25</v>
      </c>
      <c r="AD1938" s="275">
        <f t="shared" si="185"/>
        <v>449685.25</v>
      </c>
      <c r="AE1938" s="276">
        <f t="shared" si="186"/>
        <v>1798741</v>
      </c>
    </row>
    <row r="1939" spans="2:31">
      <c r="B1939" s="227" t="s">
        <v>3358</v>
      </c>
      <c r="C1939" s="228" t="s">
        <v>3360</v>
      </c>
      <c r="D1939" s="228" t="s">
        <v>105</v>
      </c>
      <c r="E1939" s="228" t="s">
        <v>106</v>
      </c>
      <c r="F1939" s="258" t="s">
        <v>107</v>
      </c>
      <c r="G1939" s="374">
        <v>0.5</v>
      </c>
      <c r="H1939" s="377">
        <v>3001.4265076407651</v>
      </c>
      <c r="I1939" s="382">
        <v>295.91815694928124</v>
      </c>
      <c r="J1939" s="349">
        <f>Table1[[#This Row],[Embellishment Area (m2)]]*Table1[[#This Row],[Construction Unit Rate ($/m)]]*Table1[[#This Row],[Embellishment Area Factor]]</f>
        <v>444088.30017988652</v>
      </c>
      <c r="K1939" s="263">
        <v>6002.8530152815301</v>
      </c>
      <c r="L1939" s="354">
        <v>157.26221918381682</v>
      </c>
      <c r="M1939" s="101">
        <f>Table1[[#This Row],[Size of land (m2)]]*Table1[[#This Row],[Land Unit Rate ($/m2)]]</f>
        <v>944021.98661743978</v>
      </c>
      <c r="N1939" s="261">
        <v>2021</v>
      </c>
      <c r="O1939" s="219">
        <f>ROUND(IF(Table1[[#This Row],[Valuation Year]]=2016,(Table1[[#This Row],[Total Construction Cost ($)]]+Table1[[#This Row],[Land Value]])*('General Input Sheet'!$G$38/'General Input Sheet'!$G$43),Table1[[#This Row],[Total Construction Cost ($)]]+Table1[[#This Row],[Land Value]]),0)</f>
        <v>1388110</v>
      </c>
      <c r="P1939" s="139" t="str" cm="1">
        <f t="array" ref="P1939">_xlfn.IFS(Table1[[#This Row],[Asset Class]]&lt;&gt;"Local","y",P$11=$E1939,"y",Table1[[#This Row],[Asset Class]]="Local","")</f>
        <v>y</v>
      </c>
      <c r="Q1939" s="99" t="str" cm="1">
        <f t="array" ref="Q1939">_xlfn.IFS(Table1[[#This Row],[Asset Class]]&lt;&gt;"Local","y",Q$11=$E1939,"y",Table1[[#This Row],[Asset Class]]="Local","")</f>
        <v>y</v>
      </c>
      <c r="R1939" s="99" t="str" cm="1">
        <f t="array" ref="R1939">_xlfn.IFS(Table1[[#This Row],[Asset Class]]&lt;&gt;"Local","y",R$11=$E1939,"y",Table1[[#This Row],[Asset Class]]="Local","")</f>
        <v>y</v>
      </c>
      <c r="S1939" s="358" t="str" cm="1">
        <f t="array" ref="S1939">_xlfn.IFS(Table1[[#This Row],[Asset Class]]&lt;&gt;"Local","y",S$11=$E1939,"y",Table1[[#This Row],[Asset Class]]="Local","")</f>
        <v>y</v>
      </c>
      <c r="U1939" s="109">
        <f>IF(Table1[[#This Row],[Asset Class]]&lt;&gt;"Local",0.25,IF(P1939="y",1,""))</f>
        <v>0.25</v>
      </c>
      <c r="V1939" s="435">
        <f>IF(Table1[[#This Row],[Asset Class]]&lt;&gt;"Local",0.25,IF(Q1939="y",1,""))</f>
        <v>0.25</v>
      </c>
      <c r="W1939" s="435">
        <f>IF(Table1[[#This Row],[Asset Class]]&lt;&gt;"Local",0.25,IF(R1939="y",1,""))</f>
        <v>0.25</v>
      </c>
      <c r="X1939" s="435">
        <f>IF(Table1[[#This Row],[Asset Class]]&lt;&gt;"Local",0.25,IF(S1939="y",1,""))</f>
        <v>0.25</v>
      </c>
      <c r="Y1939" s="109">
        <f t="shared" si="181"/>
        <v>1</v>
      </c>
      <c r="AA1939" s="274">
        <f t="shared" si="182"/>
        <v>347027.5</v>
      </c>
      <c r="AB1939" s="275">
        <f t="shared" si="183"/>
        <v>347027.5</v>
      </c>
      <c r="AC1939" s="275">
        <f t="shared" si="184"/>
        <v>347027.5</v>
      </c>
      <c r="AD1939" s="275">
        <f t="shared" si="185"/>
        <v>347027.5</v>
      </c>
      <c r="AE1939" s="276">
        <f t="shared" si="186"/>
        <v>1388110</v>
      </c>
    </row>
    <row r="1940" spans="2:31">
      <c r="B1940" s="227" t="s">
        <v>3361</v>
      </c>
      <c r="C1940" s="228" t="s">
        <v>3362</v>
      </c>
      <c r="D1940" s="228" t="s">
        <v>105</v>
      </c>
      <c r="E1940" s="228" t="s">
        <v>101</v>
      </c>
      <c r="F1940" s="258" t="s">
        <v>102</v>
      </c>
      <c r="G1940" s="374">
        <v>0.5</v>
      </c>
      <c r="H1940" s="377">
        <v>33125.359175322897</v>
      </c>
      <c r="I1940" s="382">
        <v>452.87898632773505</v>
      </c>
      <c r="J1940" s="349">
        <f>Table1[[#This Row],[Embellishment Area (m2)]]*Table1[[#This Row],[Construction Unit Rate ($/m)]]*Table1[[#This Row],[Embellishment Area Factor]]</f>
        <v>7500889.5425311858</v>
      </c>
      <c r="K1940" s="263">
        <v>66250.718350645795</v>
      </c>
      <c r="L1940" s="354">
        <v>140.14546069071523</v>
      </c>
      <c r="M1940" s="101">
        <f>Table1[[#This Row],[Size of land (m2)]]*Table1[[#This Row],[Land Unit Rate ($/m2)]]</f>
        <v>9284737.4443420768</v>
      </c>
      <c r="N1940" s="261">
        <v>2021</v>
      </c>
      <c r="O1940" s="219">
        <f>ROUND(IF(Table1[[#This Row],[Valuation Year]]=2016,(Table1[[#This Row],[Total Construction Cost ($)]]+Table1[[#This Row],[Land Value]])*('General Input Sheet'!$G$38/'General Input Sheet'!$G$43),Table1[[#This Row],[Total Construction Cost ($)]]+Table1[[#This Row],[Land Value]]),0)</f>
        <v>16785627</v>
      </c>
      <c r="P1940" s="139" t="str" cm="1">
        <f t="array" ref="P1940">_xlfn.IFS(Table1[[#This Row],[Asset Class]]&lt;&gt;"Local","y",P$11=$E1940,"y",Table1[[#This Row],[Asset Class]]="Local","")</f>
        <v>y</v>
      </c>
      <c r="Q1940" s="99" t="str" cm="1">
        <f t="array" ref="Q1940">_xlfn.IFS(Table1[[#This Row],[Asset Class]]&lt;&gt;"Local","y",Q$11=$E1940,"y",Table1[[#This Row],[Asset Class]]="Local","")</f>
        <v>y</v>
      </c>
      <c r="R1940" s="99" t="str" cm="1">
        <f t="array" ref="R1940">_xlfn.IFS(Table1[[#This Row],[Asset Class]]&lt;&gt;"Local","y",R$11=$E1940,"y",Table1[[#This Row],[Asset Class]]="Local","")</f>
        <v>y</v>
      </c>
      <c r="S1940" s="358" t="str" cm="1">
        <f t="array" ref="S1940">_xlfn.IFS(Table1[[#This Row],[Asset Class]]&lt;&gt;"Local","y",S$11=$E1940,"y",Table1[[#This Row],[Asset Class]]="Local","")</f>
        <v>y</v>
      </c>
      <c r="U1940" s="109">
        <f>IF(Table1[[#This Row],[Asset Class]]&lt;&gt;"Local",0.25,IF(P1940="y",1,""))</f>
        <v>0.25</v>
      </c>
      <c r="V1940" s="435">
        <f>IF(Table1[[#This Row],[Asset Class]]&lt;&gt;"Local",0.25,IF(Q1940="y",1,""))</f>
        <v>0.25</v>
      </c>
      <c r="W1940" s="435">
        <f>IF(Table1[[#This Row],[Asset Class]]&lt;&gt;"Local",0.25,IF(R1940="y",1,""))</f>
        <v>0.25</v>
      </c>
      <c r="X1940" s="435">
        <f>IF(Table1[[#This Row],[Asset Class]]&lt;&gt;"Local",0.25,IF(S1940="y",1,""))</f>
        <v>0.25</v>
      </c>
      <c r="Y1940" s="109">
        <f t="shared" si="181"/>
        <v>1</v>
      </c>
      <c r="AA1940" s="274">
        <f t="shared" si="182"/>
        <v>4196406.75</v>
      </c>
      <c r="AB1940" s="275">
        <f t="shared" si="183"/>
        <v>4196406.75</v>
      </c>
      <c r="AC1940" s="275">
        <f t="shared" si="184"/>
        <v>4196406.75</v>
      </c>
      <c r="AD1940" s="275">
        <f t="shared" si="185"/>
        <v>4196406.75</v>
      </c>
      <c r="AE1940" s="276">
        <f t="shared" si="186"/>
        <v>16785627</v>
      </c>
    </row>
    <row r="1941" spans="2:31">
      <c r="B1941" s="227" t="s">
        <v>3363</v>
      </c>
      <c r="C1941" s="228" t="s">
        <v>3364</v>
      </c>
      <c r="D1941" s="228" t="s">
        <v>110</v>
      </c>
      <c r="E1941" s="228" t="s">
        <v>101</v>
      </c>
      <c r="F1941" s="258" t="s">
        <v>107</v>
      </c>
      <c r="G1941" s="374">
        <v>0.5</v>
      </c>
      <c r="H1941" s="377">
        <v>14401.1919928883</v>
      </c>
      <c r="I1941" s="382">
        <v>143.96305955739601</v>
      </c>
      <c r="J1941" s="349">
        <f>Table1[[#This Row],[Embellishment Area (m2)]]*Table1[[#This Row],[Construction Unit Rate ($/m)]]*Table1[[#This Row],[Embellishment Area Factor]]</f>
        <v>1036619.8302848364</v>
      </c>
      <c r="K1941" s="263">
        <v>0</v>
      </c>
      <c r="L1941" s="354">
        <v>39.027494808321961</v>
      </c>
      <c r="M1941" s="101">
        <f>Table1[[#This Row],[Size of land (m2)]]*Table1[[#This Row],[Land Unit Rate ($/m2)]]</f>
        <v>0</v>
      </c>
      <c r="N1941" s="261">
        <v>2021</v>
      </c>
      <c r="O1941" s="219">
        <f>ROUND(IF(Table1[[#This Row],[Valuation Year]]=2016,(Table1[[#This Row],[Total Construction Cost ($)]]+Table1[[#This Row],[Land Value]])*('General Input Sheet'!$G$38/'General Input Sheet'!$G$43),Table1[[#This Row],[Total Construction Cost ($)]]+Table1[[#This Row],[Land Value]]),0)</f>
        <v>1036620</v>
      </c>
      <c r="P1941" s="139" t="str" cm="1">
        <f t="array" ref="P1941">_xlfn.IFS(Table1[[#This Row],[Asset Class]]&lt;&gt;"Local","y",P$11=$E1941,"y",Table1[[#This Row],[Asset Class]]="Local","")</f>
        <v/>
      </c>
      <c r="Q1941" s="99" t="str" cm="1">
        <f t="array" ref="Q1941">_xlfn.IFS(Table1[[#This Row],[Asset Class]]&lt;&gt;"Local","y",Q$11=$E1941,"y",Table1[[#This Row],[Asset Class]]="Local","")</f>
        <v/>
      </c>
      <c r="R1941" s="99" t="str" cm="1">
        <f t="array" ref="R1941">_xlfn.IFS(Table1[[#This Row],[Asset Class]]&lt;&gt;"Local","y",R$11=$E1941,"y",Table1[[#This Row],[Asset Class]]="Local","")</f>
        <v>y</v>
      </c>
      <c r="S1941" s="358" t="str" cm="1">
        <f t="array" ref="S1941">_xlfn.IFS(Table1[[#This Row],[Asset Class]]&lt;&gt;"Local","y",S$11=$E1941,"y",Table1[[#This Row],[Asset Class]]="Local","")</f>
        <v/>
      </c>
      <c r="U1941" s="109" t="str">
        <f>IF(Table1[[#This Row],[Asset Class]]&lt;&gt;"Local",0.25,IF(P1941="y",1,""))</f>
        <v/>
      </c>
      <c r="V1941" s="435" t="str">
        <f>IF(Table1[[#This Row],[Asset Class]]&lt;&gt;"Local",0.25,IF(Q1941="y",1,""))</f>
        <v/>
      </c>
      <c r="W1941" s="435">
        <f>IF(Table1[[#This Row],[Asset Class]]&lt;&gt;"Local",0.25,IF(R1941="y",1,""))</f>
        <v>1</v>
      </c>
      <c r="X1941" s="435" t="str">
        <f>IF(Table1[[#This Row],[Asset Class]]&lt;&gt;"Local",0.25,IF(S1941="y",1,""))</f>
        <v/>
      </c>
      <c r="Y1941" s="109">
        <f t="shared" si="181"/>
        <v>1</v>
      </c>
      <c r="AA1941" s="274" t="str">
        <f t="shared" si="182"/>
        <v/>
      </c>
      <c r="AB1941" s="275" t="str">
        <f t="shared" si="183"/>
        <v/>
      </c>
      <c r="AC1941" s="275">
        <f t="shared" si="184"/>
        <v>1036620</v>
      </c>
      <c r="AD1941" s="275" t="str">
        <f t="shared" si="185"/>
        <v/>
      </c>
      <c r="AE1941" s="276">
        <f t="shared" si="186"/>
        <v>1036620</v>
      </c>
    </row>
    <row r="1942" spans="2:31">
      <c r="B1942" s="227" t="s">
        <v>3363</v>
      </c>
      <c r="C1942" s="228" t="s">
        <v>3365</v>
      </c>
      <c r="D1942" s="228" t="s">
        <v>110</v>
      </c>
      <c r="E1942" s="228" t="s">
        <v>101</v>
      </c>
      <c r="F1942" s="258" t="s">
        <v>102</v>
      </c>
      <c r="G1942" s="374">
        <v>0.5</v>
      </c>
      <c r="H1942" s="377">
        <v>8346.0143534813906</v>
      </c>
      <c r="I1942" s="382">
        <v>143.96305955739601</v>
      </c>
      <c r="J1942" s="349">
        <f>Table1[[#This Row],[Embellishment Area (m2)]]*Table1[[#This Row],[Construction Unit Rate ($/m)]]*Table1[[#This Row],[Embellishment Area Factor]]</f>
        <v>600758.8807185617</v>
      </c>
      <c r="K1942" s="263">
        <v>0</v>
      </c>
      <c r="L1942" s="354">
        <v>39.027494808321961</v>
      </c>
      <c r="M1942" s="101">
        <f>Table1[[#This Row],[Size of land (m2)]]*Table1[[#This Row],[Land Unit Rate ($/m2)]]</f>
        <v>0</v>
      </c>
      <c r="N1942" s="261">
        <v>2021</v>
      </c>
      <c r="O1942" s="219">
        <f>ROUND(IF(Table1[[#This Row],[Valuation Year]]=2016,(Table1[[#This Row],[Total Construction Cost ($)]]+Table1[[#This Row],[Land Value]])*('General Input Sheet'!$G$38/'General Input Sheet'!$G$43),Table1[[#This Row],[Total Construction Cost ($)]]+Table1[[#This Row],[Land Value]]),0)</f>
        <v>600759</v>
      </c>
      <c r="P1942" s="139" t="str" cm="1">
        <f t="array" ref="P1942">_xlfn.IFS(Table1[[#This Row],[Asset Class]]&lt;&gt;"Local","y",P$11=$E1942,"y",Table1[[#This Row],[Asset Class]]="Local","")</f>
        <v/>
      </c>
      <c r="Q1942" s="99" t="str" cm="1">
        <f t="array" ref="Q1942">_xlfn.IFS(Table1[[#This Row],[Asset Class]]&lt;&gt;"Local","y",Q$11=$E1942,"y",Table1[[#This Row],[Asset Class]]="Local","")</f>
        <v/>
      </c>
      <c r="R1942" s="99" t="str" cm="1">
        <f t="array" ref="R1942">_xlfn.IFS(Table1[[#This Row],[Asset Class]]&lt;&gt;"Local","y",R$11=$E1942,"y",Table1[[#This Row],[Asset Class]]="Local","")</f>
        <v>y</v>
      </c>
      <c r="S1942" s="358" t="str" cm="1">
        <f t="array" ref="S1942">_xlfn.IFS(Table1[[#This Row],[Asset Class]]&lt;&gt;"Local","y",S$11=$E1942,"y",Table1[[#This Row],[Asset Class]]="Local","")</f>
        <v/>
      </c>
      <c r="U1942" s="109" t="str">
        <f>IF(Table1[[#This Row],[Asset Class]]&lt;&gt;"Local",0.25,IF(P1942="y",1,""))</f>
        <v/>
      </c>
      <c r="V1942" s="435" t="str">
        <f>IF(Table1[[#This Row],[Asset Class]]&lt;&gt;"Local",0.25,IF(Q1942="y",1,""))</f>
        <v/>
      </c>
      <c r="W1942" s="435">
        <f>IF(Table1[[#This Row],[Asset Class]]&lt;&gt;"Local",0.25,IF(R1942="y",1,""))</f>
        <v>1</v>
      </c>
      <c r="X1942" s="435" t="str">
        <f>IF(Table1[[#This Row],[Asset Class]]&lt;&gt;"Local",0.25,IF(S1942="y",1,""))</f>
        <v/>
      </c>
      <c r="Y1942" s="109">
        <f t="shared" si="181"/>
        <v>1</v>
      </c>
      <c r="AA1942" s="274" t="str">
        <f t="shared" si="182"/>
        <v/>
      </c>
      <c r="AB1942" s="275" t="str">
        <f t="shared" si="183"/>
        <v/>
      </c>
      <c r="AC1942" s="275">
        <f t="shared" si="184"/>
        <v>600759</v>
      </c>
      <c r="AD1942" s="275" t="str">
        <f t="shared" si="185"/>
        <v/>
      </c>
      <c r="AE1942" s="276">
        <f t="shared" si="186"/>
        <v>600759</v>
      </c>
    </row>
    <row r="1943" spans="2:31">
      <c r="B1943" s="227" t="s">
        <v>3366</v>
      </c>
      <c r="C1943" s="228" t="s">
        <v>3367</v>
      </c>
      <c r="D1943" s="228" t="s">
        <v>110</v>
      </c>
      <c r="E1943" s="228" t="s">
        <v>101</v>
      </c>
      <c r="F1943" s="258" t="s">
        <v>102</v>
      </c>
      <c r="G1943" s="374">
        <v>0.5</v>
      </c>
      <c r="H1943" s="377">
        <v>8881.7428850056203</v>
      </c>
      <c r="I1943" s="382">
        <v>143.96305955739601</v>
      </c>
      <c r="J1943" s="349">
        <f>Table1[[#This Row],[Embellishment Area (m2)]]*Table1[[#This Row],[Construction Unit Rate ($/m)]]*Table1[[#This Row],[Embellishment Area Factor]]</f>
        <v>639321.43996377115</v>
      </c>
      <c r="K1943" s="263">
        <v>0</v>
      </c>
      <c r="L1943" s="354">
        <v>39.027494808321961</v>
      </c>
      <c r="M1943" s="101">
        <f>Table1[[#This Row],[Size of land (m2)]]*Table1[[#This Row],[Land Unit Rate ($/m2)]]</f>
        <v>0</v>
      </c>
      <c r="N1943" s="261">
        <v>2021</v>
      </c>
      <c r="O1943" s="219">
        <f>ROUND(IF(Table1[[#This Row],[Valuation Year]]=2016,(Table1[[#This Row],[Total Construction Cost ($)]]+Table1[[#This Row],[Land Value]])*('General Input Sheet'!$G$38/'General Input Sheet'!$G$43),Table1[[#This Row],[Total Construction Cost ($)]]+Table1[[#This Row],[Land Value]]),0)</f>
        <v>639321</v>
      </c>
      <c r="P1943" s="139" t="str" cm="1">
        <f t="array" ref="P1943">_xlfn.IFS(Table1[[#This Row],[Asset Class]]&lt;&gt;"Local","y",P$11=$E1943,"y",Table1[[#This Row],[Asset Class]]="Local","")</f>
        <v/>
      </c>
      <c r="Q1943" s="99" t="str" cm="1">
        <f t="array" ref="Q1943">_xlfn.IFS(Table1[[#This Row],[Asset Class]]&lt;&gt;"Local","y",Q$11=$E1943,"y",Table1[[#This Row],[Asset Class]]="Local","")</f>
        <v/>
      </c>
      <c r="R1943" s="99" t="str" cm="1">
        <f t="array" ref="R1943">_xlfn.IFS(Table1[[#This Row],[Asset Class]]&lt;&gt;"Local","y",R$11=$E1943,"y",Table1[[#This Row],[Asset Class]]="Local","")</f>
        <v>y</v>
      </c>
      <c r="S1943" s="358" t="str" cm="1">
        <f t="array" ref="S1943">_xlfn.IFS(Table1[[#This Row],[Asset Class]]&lt;&gt;"Local","y",S$11=$E1943,"y",Table1[[#This Row],[Asset Class]]="Local","")</f>
        <v/>
      </c>
      <c r="U1943" s="109" t="str">
        <f>IF(Table1[[#This Row],[Asset Class]]&lt;&gt;"Local",0.25,IF(P1943="y",1,""))</f>
        <v/>
      </c>
      <c r="V1943" s="435" t="str">
        <f>IF(Table1[[#This Row],[Asset Class]]&lt;&gt;"Local",0.25,IF(Q1943="y",1,""))</f>
        <v/>
      </c>
      <c r="W1943" s="435">
        <f>IF(Table1[[#This Row],[Asset Class]]&lt;&gt;"Local",0.25,IF(R1943="y",1,""))</f>
        <v>1</v>
      </c>
      <c r="X1943" s="435" t="str">
        <f>IF(Table1[[#This Row],[Asset Class]]&lt;&gt;"Local",0.25,IF(S1943="y",1,""))</f>
        <v/>
      </c>
      <c r="Y1943" s="109">
        <f t="shared" si="181"/>
        <v>1</v>
      </c>
      <c r="AA1943" s="274" t="str">
        <f t="shared" si="182"/>
        <v/>
      </c>
      <c r="AB1943" s="275" t="str">
        <f t="shared" si="183"/>
        <v/>
      </c>
      <c r="AC1943" s="275">
        <f t="shared" si="184"/>
        <v>639321</v>
      </c>
      <c r="AD1943" s="275" t="str">
        <f t="shared" si="185"/>
        <v/>
      </c>
      <c r="AE1943" s="276">
        <f t="shared" si="186"/>
        <v>639321</v>
      </c>
    </row>
    <row r="1944" spans="2:31">
      <c r="B1944" s="227" t="s">
        <v>3368</v>
      </c>
      <c r="C1944" s="228" t="s">
        <v>3369</v>
      </c>
      <c r="D1944" s="228" t="s">
        <v>110</v>
      </c>
      <c r="E1944" s="228" t="s">
        <v>106</v>
      </c>
      <c r="F1944" s="258" t="s">
        <v>107</v>
      </c>
      <c r="G1944" s="374">
        <v>0.5</v>
      </c>
      <c r="H1944" s="377">
        <v>2590.1869263432332</v>
      </c>
      <c r="I1944" s="382">
        <v>111.62041035606889</v>
      </c>
      <c r="J1944" s="349">
        <f>Table1[[#This Row],[Embellishment Area (m2)]]*Table1[[#This Row],[Construction Unit Rate ($/m)]]*Table1[[#This Row],[Embellishment Area Factor]]</f>
        <v>144558.86380867823</v>
      </c>
      <c r="K1944" s="263">
        <v>0</v>
      </c>
      <c r="L1944" s="354">
        <v>66.125722619436161</v>
      </c>
      <c r="M1944" s="101">
        <f>Table1[[#This Row],[Size of land (m2)]]*Table1[[#This Row],[Land Unit Rate ($/m2)]]</f>
        <v>0</v>
      </c>
      <c r="N1944" s="261">
        <v>2021</v>
      </c>
      <c r="O1944" s="219">
        <f>ROUND(IF(Table1[[#This Row],[Valuation Year]]=2016,(Table1[[#This Row],[Total Construction Cost ($)]]+Table1[[#This Row],[Land Value]])*('General Input Sheet'!$G$38/'General Input Sheet'!$G$43),Table1[[#This Row],[Total Construction Cost ($)]]+Table1[[#This Row],[Land Value]]),0)</f>
        <v>144559</v>
      </c>
      <c r="P1944" s="139" t="str" cm="1">
        <f t="array" ref="P1944">_xlfn.IFS(Table1[[#This Row],[Asset Class]]&lt;&gt;"Local","y",P$11=$E1944,"y",Table1[[#This Row],[Asset Class]]="Local","")</f>
        <v>y</v>
      </c>
      <c r="Q1944" s="99" t="str" cm="1">
        <f t="array" ref="Q1944">_xlfn.IFS(Table1[[#This Row],[Asset Class]]&lt;&gt;"Local","y",Q$11=$E1944,"y",Table1[[#This Row],[Asset Class]]="Local","")</f>
        <v/>
      </c>
      <c r="R1944" s="99" t="str" cm="1">
        <f t="array" ref="R1944">_xlfn.IFS(Table1[[#This Row],[Asset Class]]&lt;&gt;"Local","y",R$11=$E1944,"y",Table1[[#This Row],[Asset Class]]="Local","")</f>
        <v/>
      </c>
      <c r="S1944" s="358" t="str" cm="1">
        <f t="array" ref="S1944">_xlfn.IFS(Table1[[#This Row],[Asset Class]]&lt;&gt;"Local","y",S$11=$E1944,"y",Table1[[#This Row],[Asset Class]]="Local","")</f>
        <v/>
      </c>
      <c r="U1944" s="109">
        <f>IF(Table1[[#This Row],[Asset Class]]&lt;&gt;"Local",0.25,IF(P1944="y",1,""))</f>
        <v>1</v>
      </c>
      <c r="V1944" s="435" t="str">
        <f>IF(Table1[[#This Row],[Asset Class]]&lt;&gt;"Local",0.25,IF(Q1944="y",1,""))</f>
        <v/>
      </c>
      <c r="W1944" s="435" t="str">
        <f>IF(Table1[[#This Row],[Asset Class]]&lt;&gt;"Local",0.25,IF(R1944="y",1,""))</f>
        <v/>
      </c>
      <c r="X1944" s="435" t="str">
        <f>IF(Table1[[#This Row],[Asset Class]]&lt;&gt;"Local",0.25,IF(S1944="y",1,""))</f>
        <v/>
      </c>
      <c r="Y1944" s="109">
        <f t="shared" si="181"/>
        <v>1</v>
      </c>
      <c r="AA1944" s="274">
        <f t="shared" si="182"/>
        <v>144559</v>
      </c>
      <c r="AB1944" s="275" t="str">
        <f t="shared" si="183"/>
        <v/>
      </c>
      <c r="AC1944" s="275" t="str">
        <f t="shared" si="184"/>
        <v/>
      </c>
      <c r="AD1944" s="275" t="str">
        <f t="shared" si="185"/>
        <v/>
      </c>
      <c r="AE1944" s="276">
        <f t="shared" si="186"/>
        <v>144559</v>
      </c>
    </row>
    <row r="1945" spans="2:31">
      <c r="B1945" s="227" t="s">
        <v>3370</v>
      </c>
      <c r="C1945" s="228" t="s">
        <v>3371</v>
      </c>
      <c r="D1945" s="228" t="s">
        <v>110</v>
      </c>
      <c r="E1945" s="228" t="s">
        <v>106</v>
      </c>
      <c r="F1945" s="258" t="s">
        <v>107</v>
      </c>
      <c r="G1945" s="374">
        <v>0.5</v>
      </c>
      <c r="H1945" s="377">
        <v>1679.795636864447</v>
      </c>
      <c r="I1945" s="382">
        <v>111.62041035606889</v>
      </c>
      <c r="J1945" s="349">
        <f>Table1[[#This Row],[Embellishment Area (m2)]]*Table1[[#This Row],[Construction Unit Rate ($/m)]]*Table1[[#This Row],[Embellishment Area Factor]]</f>
        <v>93749.739150571826</v>
      </c>
      <c r="K1945" s="263">
        <v>3359.5912737288941</v>
      </c>
      <c r="L1945" s="354">
        <v>66.125722619436161</v>
      </c>
      <c r="M1945" s="101">
        <f>Table1[[#This Row],[Size of land (m2)]]*Table1[[#This Row],[Land Unit Rate ($/m2)]]</f>
        <v>222155.40068127506</v>
      </c>
      <c r="N1945" s="261">
        <v>2021</v>
      </c>
      <c r="O1945" s="219">
        <f>ROUND(IF(Table1[[#This Row],[Valuation Year]]=2016,(Table1[[#This Row],[Total Construction Cost ($)]]+Table1[[#This Row],[Land Value]])*('General Input Sheet'!$G$38/'General Input Sheet'!$G$43),Table1[[#This Row],[Total Construction Cost ($)]]+Table1[[#This Row],[Land Value]]),0)</f>
        <v>315905</v>
      </c>
      <c r="P1945" s="139" t="str" cm="1">
        <f t="array" ref="P1945">_xlfn.IFS(Table1[[#This Row],[Asset Class]]&lt;&gt;"Local","y",P$11=$E1945,"y",Table1[[#This Row],[Asset Class]]="Local","")</f>
        <v>y</v>
      </c>
      <c r="Q1945" s="99" t="str" cm="1">
        <f t="array" ref="Q1945">_xlfn.IFS(Table1[[#This Row],[Asset Class]]&lt;&gt;"Local","y",Q$11=$E1945,"y",Table1[[#This Row],[Asset Class]]="Local","")</f>
        <v/>
      </c>
      <c r="R1945" s="99" t="str" cm="1">
        <f t="array" ref="R1945">_xlfn.IFS(Table1[[#This Row],[Asset Class]]&lt;&gt;"Local","y",R$11=$E1945,"y",Table1[[#This Row],[Asset Class]]="Local","")</f>
        <v/>
      </c>
      <c r="S1945" s="358" t="str" cm="1">
        <f t="array" ref="S1945">_xlfn.IFS(Table1[[#This Row],[Asset Class]]&lt;&gt;"Local","y",S$11=$E1945,"y",Table1[[#This Row],[Asset Class]]="Local","")</f>
        <v/>
      </c>
      <c r="U1945" s="109">
        <f>IF(Table1[[#This Row],[Asset Class]]&lt;&gt;"Local",0.25,IF(P1945="y",1,""))</f>
        <v>1</v>
      </c>
      <c r="V1945" s="435" t="str">
        <f>IF(Table1[[#This Row],[Asset Class]]&lt;&gt;"Local",0.25,IF(Q1945="y",1,""))</f>
        <v/>
      </c>
      <c r="W1945" s="435" t="str">
        <f>IF(Table1[[#This Row],[Asset Class]]&lt;&gt;"Local",0.25,IF(R1945="y",1,""))</f>
        <v/>
      </c>
      <c r="X1945" s="435" t="str">
        <f>IF(Table1[[#This Row],[Asset Class]]&lt;&gt;"Local",0.25,IF(S1945="y",1,""))</f>
        <v/>
      </c>
      <c r="Y1945" s="109">
        <f t="shared" si="181"/>
        <v>1</v>
      </c>
      <c r="AA1945" s="274">
        <f t="shared" si="182"/>
        <v>315905</v>
      </c>
      <c r="AB1945" s="275" t="str">
        <f t="shared" si="183"/>
        <v/>
      </c>
      <c r="AC1945" s="275" t="str">
        <f t="shared" si="184"/>
        <v/>
      </c>
      <c r="AD1945" s="275" t="str">
        <f t="shared" si="185"/>
        <v/>
      </c>
      <c r="AE1945" s="276">
        <f t="shared" si="186"/>
        <v>315905</v>
      </c>
    </row>
    <row r="1946" spans="2:31">
      <c r="B1946" s="227" t="s">
        <v>3372</v>
      </c>
      <c r="C1946" s="228" t="s">
        <v>3373</v>
      </c>
      <c r="D1946" s="228" t="s">
        <v>105</v>
      </c>
      <c r="E1946" s="228" t="s">
        <v>113</v>
      </c>
      <c r="F1946" s="258" t="s">
        <v>107</v>
      </c>
      <c r="G1946" s="374">
        <v>0.5</v>
      </c>
      <c r="H1946" s="377">
        <v>13080.31156166843</v>
      </c>
      <c r="I1946" s="382">
        <v>566.28724924743767</v>
      </c>
      <c r="J1946" s="349">
        <f>Table1[[#This Row],[Embellishment Area (m2)]]*Table1[[#This Row],[Construction Unit Rate ($/m)]]*Table1[[#This Row],[Embellishment Area Factor]]</f>
        <v>3703606.8267783355</v>
      </c>
      <c r="K1946" s="263">
        <v>0</v>
      </c>
      <c r="L1946" s="354">
        <v>75.676903388107434</v>
      </c>
      <c r="M1946" s="101">
        <f>Table1[[#This Row],[Size of land (m2)]]*Table1[[#This Row],[Land Unit Rate ($/m2)]]</f>
        <v>0</v>
      </c>
      <c r="N1946" s="261">
        <v>2021</v>
      </c>
      <c r="O1946" s="219">
        <f>ROUND(IF(Table1[[#This Row],[Valuation Year]]=2016,(Table1[[#This Row],[Total Construction Cost ($)]]+Table1[[#This Row],[Land Value]])*('General Input Sheet'!$G$38/'General Input Sheet'!$G$43),Table1[[#This Row],[Total Construction Cost ($)]]+Table1[[#This Row],[Land Value]]),0)</f>
        <v>3703607</v>
      </c>
      <c r="P1946" s="139" t="str" cm="1">
        <f t="array" ref="P1946">_xlfn.IFS(Table1[[#This Row],[Asset Class]]&lt;&gt;"Local","y",P$11=$E1946,"y",Table1[[#This Row],[Asset Class]]="Local","")</f>
        <v>y</v>
      </c>
      <c r="Q1946" s="99" t="str" cm="1">
        <f t="array" ref="Q1946">_xlfn.IFS(Table1[[#This Row],[Asset Class]]&lt;&gt;"Local","y",Q$11=$E1946,"y",Table1[[#This Row],[Asset Class]]="Local","")</f>
        <v>y</v>
      </c>
      <c r="R1946" s="99" t="str" cm="1">
        <f t="array" ref="R1946">_xlfn.IFS(Table1[[#This Row],[Asset Class]]&lt;&gt;"Local","y",R$11=$E1946,"y",Table1[[#This Row],[Asset Class]]="Local","")</f>
        <v>y</v>
      </c>
      <c r="S1946" s="358" t="str" cm="1">
        <f t="array" ref="S1946">_xlfn.IFS(Table1[[#This Row],[Asset Class]]&lt;&gt;"Local","y",S$11=$E1946,"y",Table1[[#This Row],[Asset Class]]="Local","")</f>
        <v>y</v>
      </c>
      <c r="U1946" s="109">
        <f>IF(Table1[[#This Row],[Asset Class]]&lt;&gt;"Local",0.25,IF(P1946="y",1,""))</f>
        <v>0.25</v>
      </c>
      <c r="V1946" s="435">
        <f>IF(Table1[[#This Row],[Asset Class]]&lt;&gt;"Local",0.25,IF(Q1946="y",1,""))</f>
        <v>0.25</v>
      </c>
      <c r="W1946" s="435">
        <f>IF(Table1[[#This Row],[Asset Class]]&lt;&gt;"Local",0.25,IF(R1946="y",1,""))</f>
        <v>0.25</v>
      </c>
      <c r="X1946" s="435">
        <f>IF(Table1[[#This Row],[Asset Class]]&lt;&gt;"Local",0.25,IF(S1946="y",1,""))</f>
        <v>0.25</v>
      </c>
      <c r="Y1946" s="109">
        <f t="shared" si="181"/>
        <v>1</v>
      </c>
      <c r="AA1946" s="274">
        <f t="shared" si="182"/>
        <v>925901.75</v>
      </c>
      <c r="AB1946" s="275">
        <f t="shared" si="183"/>
        <v>925901.75</v>
      </c>
      <c r="AC1946" s="275">
        <f t="shared" si="184"/>
        <v>925901.75</v>
      </c>
      <c r="AD1946" s="275">
        <f t="shared" si="185"/>
        <v>925901.75</v>
      </c>
      <c r="AE1946" s="276">
        <f t="shared" si="186"/>
        <v>3703607</v>
      </c>
    </row>
    <row r="1947" spans="2:31">
      <c r="B1947" s="227" t="s">
        <v>3374</v>
      </c>
      <c r="C1947" s="228" t="s">
        <v>3375</v>
      </c>
      <c r="D1947" s="228" t="s">
        <v>110</v>
      </c>
      <c r="E1947" s="228" t="s">
        <v>101</v>
      </c>
      <c r="F1947" s="258" t="s">
        <v>102</v>
      </c>
      <c r="G1947" s="374">
        <v>0.5</v>
      </c>
      <c r="H1947" s="377">
        <v>972.17084730807551</v>
      </c>
      <c r="I1947" s="382">
        <v>143.96305955739601</v>
      </c>
      <c r="J1947" s="349">
        <f>Table1[[#This Row],[Embellishment Area (m2)]]*Table1[[#This Row],[Construction Unit Rate ($/m)]]*Table1[[#This Row],[Embellishment Area Factor]]</f>
        <v>69978.344795488301</v>
      </c>
      <c r="K1947" s="263">
        <v>0</v>
      </c>
      <c r="L1947" s="354">
        <v>39.027494808321961</v>
      </c>
      <c r="M1947" s="101">
        <f>Table1[[#This Row],[Size of land (m2)]]*Table1[[#This Row],[Land Unit Rate ($/m2)]]</f>
        <v>0</v>
      </c>
      <c r="N1947" s="261">
        <v>2021</v>
      </c>
      <c r="O1947" s="219">
        <f>ROUND(IF(Table1[[#This Row],[Valuation Year]]=2016,(Table1[[#This Row],[Total Construction Cost ($)]]+Table1[[#This Row],[Land Value]])*('General Input Sheet'!$G$38/'General Input Sheet'!$G$43),Table1[[#This Row],[Total Construction Cost ($)]]+Table1[[#This Row],[Land Value]]),0)</f>
        <v>69978</v>
      </c>
      <c r="P1947" s="139" t="str" cm="1">
        <f t="array" ref="P1947">_xlfn.IFS(Table1[[#This Row],[Asset Class]]&lt;&gt;"Local","y",P$11=$E1947,"y",Table1[[#This Row],[Asset Class]]="Local","")</f>
        <v/>
      </c>
      <c r="Q1947" s="99" t="str" cm="1">
        <f t="array" ref="Q1947">_xlfn.IFS(Table1[[#This Row],[Asset Class]]&lt;&gt;"Local","y",Q$11=$E1947,"y",Table1[[#This Row],[Asset Class]]="Local","")</f>
        <v/>
      </c>
      <c r="R1947" s="99" t="str" cm="1">
        <f t="array" ref="R1947">_xlfn.IFS(Table1[[#This Row],[Asset Class]]&lt;&gt;"Local","y",R$11=$E1947,"y",Table1[[#This Row],[Asset Class]]="Local","")</f>
        <v>y</v>
      </c>
      <c r="S1947" s="358" t="str" cm="1">
        <f t="array" ref="S1947">_xlfn.IFS(Table1[[#This Row],[Asset Class]]&lt;&gt;"Local","y",S$11=$E1947,"y",Table1[[#This Row],[Asset Class]]="Local","")</f>
        <v/>
      </c>
      <c r="U1947" s="109" t="str">
        <f>IF(Table1[[#This Row],[Asset Class]]&lt;&gt;"Local",0.25,IF(P1947="y",1,""))</f>
        <v/>
      </c>
      <c r="V1947" s="435" t="str">
        <f>IF(Table1[[#This Row],[Asset Class]]&lt;&gt;"Local",0.25,IF(Q1947="y",1,""))</f>
        <v/>
      </c>
      <c r="W1947" s="435">
        <f>IF(Table1[[#This Row],[Asset Class]]&lt;&gt;"Local",0.25,IF(R1947="y",1,""))</f>
        <v>1</v>
      </c>
      <c r="X1947" s="435" t="str">
        <f>IF(Table1[[#This Row],[Asset Class]]&lt;&gt;"Local",0.25,IF(S1947="y",1,""))</f>
        <v/>
      </c>
      <c r="Y1947" s="109">
        <f t="shared" si="181"/>
        <v>1</v>
      </c>
      <c r="AA1947" s="274" t="str">
        <f t="shared" si="182"/>
        <v/>
      </c>
      <c r="AB1947" s="275" t="str">
        <f t="shared" si="183"/>
        <v/>
      </c>
      <c r="AC1947" s="275">
        <f t="shared" si="184"/>
        <v>69978</v>
      </c>
      <c r="AD1947" s="275" t="str">
        <f t="shared" si="185"/>
        <v/>
      </c>
      <c r="AE1947" s="276">
        <f t="shared" si="186"/>
        <v>69978</v>
      </c>
    </row>
    <row r="1948" spans="2:31">
      <c r="B1948" s="227" t="s">
        <v>3376</v>
      </c>
      <c r="C1948" s="228" t="s">
        <v>3377</v>
      </c>
      <c r="D1948" s="228" t="s">
        <v>110</v>
      </c>
      <c r="E1948" s="228" t="s">
        <v>113</v>
      </c>
      <c r="F1948" s="258" t="s">
        <v>107</v>
      </c>
      <c r="G1948" s="374">
        <v>0.5</v>
      </c>
      <c r="H1948" s="377">
        <v>15022.557520312064</v>
      </c>
      <c r="I1948" s="382">
        <v>77.371645491830151</v>
      </c>
      <c r="J1948" s="349">
        <f>Table1[[#This Row],[Embellishment Area (m2)]]*Table1[[#This Row],[Construction Unit Rate ($/m)]]*Table1[[#This Row],[Embellishment Area Factor]]</f>
        <v>581159.99742110597</v>
      </c>
      <c r="K1948" s="263">
        <v>0</v>
      </c>
      <c r="L1948" s="354">
        <v>51.919695325664051</v>
      </c>
      <c r="M1948" s="101">
        <f>Table1[[#This Row],[Size of land (m2)]]*Table1[[#This Row],[Land Unit Rate ($/m2)]]</f>
        <v>0</v>
      </c>
      <c r="N1948" s="261">
        <v>2021</v>
      </c>
      <c r="O1948" s="219">
        <f>ROUND(IF(Table1[[#This Row],[Valuation Year]]=2016,(Table1[[#This Row],[Total Construction Cost ($)]]+Table1[[#This Row],[Land Value]])*('General Input Sheet'!$G$38/'General Input Sheet'!$G$43),Table1[[#This Row],[Total Construction Cost ($)]]+Table1[[#This Row],[Land Value]]),0)</f>
        <v>581160</v>
      </c>
      <c r="P1948" s="139" t="str" cm="1">
        <f t="array" ref="P1948">_xlfn.IFS(Table1[[#This Row],[Asset Class]]&lt;&gt;"Local","y",P$11=$E1948,"y",Table1[[#This Row],[Asset Class]]="Local","")</f>
        <v/>
      </c>
      <c r="Q1948" s="99" t="str" cm="1">
        <f t="array" ref="Q1948">_xlfn.IFS(Table1[[#This Row],[Asset Class]]&lt;&gt;"Local","y",Q$11=$E1948,"y",Table1[[#This Row],[Asset Class]]="Local","")</f>
        <v/>
      </c>
      <c r="R1948" s="99" t="str" cm="1">
        <f t="array" ref="R1948">_xlfn.IFS(Table1[[#This Row],[Asset Class]]&lt;&gt;"Local","y",R$11=$E1948,"y",Table1[[#This Row],[Asset Class]]="Local","")</f>
        <v/>
      </c>
      <c r="S1948" s="358" t="str" cm="1">
        <f t="array" ref="S1948">_xlfn.IFS(Table1[[#This Row],[Asset Class]]&lt;&gt;"Local","y",S$11=$E1948,"y",Table1[[#This Row],[Asset Class]]="Local","")</f>
        <v>y</v>
      </c>
      <c r="U1948" s="109" t="str">
        <f>IF(Table1[[#This Row],[Asset Class]]&lt;&gt;"Local",0.25,IF(P1948="y",1,""))</f>
        <v/>
      </c>
      <c r="V1948" s="435" t="str">
        <f>IF(Table1[[#This Row],[Asset Class]]&lt;&gt;"Local",0.25,IF(Q1948="y",1,""))</f>
        <v/>
      </c>
      <c r="W1948" s="435" t="str">
        <f>IF(Table1[[#This Row],[Asset Class]]&lt;&gt;"Local",0.25,IF(R1948="y",1,""))</f>
        <v/>
      </c>
      <c r="X1948" s="435">
        <f>IF(Table1[[#This Row],[Asset Class]]&lt;&gt;"Local",0.25,IF(S1948="y",1,""))</f>
        <v>1</v>
      </c>
      <c r="Y1948" s="109">
        <f t="shared" si="181"/>
        <v>1</v>
      </c>
      <c r="AA1948" s="274" t="str">
        <f t="shared" si="182"/>
        <v/>
      </c>
      <c r="AB1948" s="275" t="str">
        <f t="shared" si="183"/>
        <v/>
      </c>
      <c r="AC1948" s="275" t="str">
        <f t="shared" si="184"/>
        <v/>
      </c>
      <c r="AD1948" s="275">
        <f t="shared" si="185"/>
        <v>581160</v>
      </c>
      <c r="AE1948" s="276">
        <f t="shared" si="186"/>
        <v>581160</v>
      </c>
    </row>
    <row r="1949" spans="2:31">
      <c r="B1949" s="227" t="s">
        <v>3378</v>
      </c>
      <c r="C1949" s="228" t="s">
        <v>3379</v>
      </c>
      <c r="D1949" s="228" t="s">
        <v>110</v>
      </c>
      <c r="E1949" s="228" t="s">
        <v>113</v>
      </c>
      <c r="F1949" s="258" t="s">
        <v>102</v>
      </c>
      <c r="G1949" s="374">
        <v>0.5</v>
      </c>
      <c r="H1949" s="377">
        <v>579.35438267704251</v>
      </c>
      <c r="I1949" s="382">
        <v>77.371645491830151</v>
      </c>
      <c r="J1949" s="349">
        <f>Table1[[#This Row],[Embellishment Area (m2)]]*Table1[[#This Row],[Construction Unit Rate ($/m)]]*Table1[[#This Row],[Embellishment Area Factor]]</f>
        <v>22412.80095531312</v>
      </c>
      <c r="K1949" s="263">
        <v>0</v>
      </c>
      <c r="L1949" s="354">
        <v>51.919695325664051</v>
      </c>
      <c r="M1949" s="101">
        <f>Table1[[#This Row],[Size of land (m2)]]*Table1[[#This Row],[Land Unit Rate ($/m2)]]</f>
        <v>0</v>
      </c>
      <c r="N1949" s="261">
        <v>2021</v>
      </c>
      <c r="O1949" s="219">
        <f>ROUND(IF(Table1[[#This Row],[Valuation Year]]=2016,(Table1[[#This Row],[Total Construction Cost ($)]]+Table1[[#This Row],[Land Value]])*('General Input Sheet'!$G$38/'General Input Sheet'!$G$43),Table1[[#This Row],[Total Construction Cost ($)]]+Table1[[#This Row],[Land Value]]),0)</f>
        <v>22413</v>
      </c>
      <c r="P1949" s="139" t="str" cm="1">
        <f t="array" ref="P1949">_xlfn.IFS(Table1[[#This Row],[Asset Class]]&lt;&gt;"Local","y",P$11=$E1949,"y",Table1[[#This Row],[Asset Class]]="Local","")</f>
        <v/>
      </c>
      <c r="Q1949" s="99" t="str" cm="1">
        <f t="array" ref="Q1949">_xlfn.IFS(Table1[[#This Row],[Asset Class]]&lt;&gt;"Local","y",Q$11=$E1949,"y",Table1[[#This Row],[Asset Class]]="Local","")</f>
        <v/>
      </c>
      <c r="R1949" s="99" t="str" cm="1">
        <f t="array" ref="R1949">_xlfn.IFS(Table1[[#This Row],[Asset Class]]&lt;&gt;"Local","y",R$11=$E1949,"y",Table1[[#This Row],[Asset Class]]="Local","")</f>
        <v/>
      </c>
      <c r="S1949" s="358" t="str" cm="1">
        <f t="array" ref="S1949">_xlfn.IFS(Table1[[#This Row],[Asset Class]]&lt;&gt;"Local","y",S$11=$E1949,"y",Table1[[#This Row],[Asset Class]]="Local","")</f>
        <v>y</v>
      </c>
      <c r="U1949" s="109" t="str">
        <f>IF(Table1[[#This Row],[Asset Class]]&lt;&gt;"Local",0.25,IF(P1949="y",1,""))</f>
        <v/>
      </c>
      <c r="V1949" s="435" t="str">
        <f>IF(Table1[[#This Row],[Asset Class]]&lt;&gt;"Local",0.25,IF(Q1949="y",1,""))</f>
        <v/>
      </c>
      <c r="W1949" s="435" t="str">
        <f>IF(Table1[[#This Row],[Asset Class]]&lt;&gt;"Local",0.25,IF(R1949="y",1,""))</f>
        <v/>
      </c>
      <c r="X1949" s="435">
        <f>IF(Table1[[#This Row],[Asset Class]]&lt;&gt;"Local",0.25,IF(S1949="y",1,""))</f>
        <v>1</v>
      </c>
      <c r="Y1949" s="109">
        <f t="shared" si="181"/>
        <v>1</v>
      </c>
      <c r="AA1949" s="274" t="str">
        <f t="shared" si="182"/>
        <v/>
      </c>
      <c r="AB1949" s="275" t="str">
        <f t="shared" si="183"/>
        <v/>
      </c>
      <c r="AC1949" s="275" t="str">
        <f t="shared" si="184"/>
        <v/>
      </c>
      <c r="AD1949" s="275">
        <f t="shared" si="185"/>
        <v>22413</v>
      </c>
      <c r="AE1949" s="276">
        <f t="shared" si="186"/>
        <v>22413</v>
      </c>
    </row>
    <row r="1950" spans="2:31">
      <c r="B1950" s="227" t="s">
        <v>3380</v>
      </c>
      <c r="C1950" s="228" t="s">
        <v>3381</v>
      </c>
      <c r="D1950" s="228" t="s">
        <v>110</v>
      </c>
      <c r="E1950" s="228" t="s">
        <v>113</v>
      </c>
      <c r="F1950" s="258" t="s">
        <v>102</v>
      </c>
      <c r="G1950" s="374">
        <v>0.5</v>
      </c>
      <c r="H1950" s="377">
        <v>566.43869198022446</v>
      </c>
      <c r="I1950" s="382">
        <v>77.371645491830151</v>
      </c>
      <c r="J1950" s="349">
        <f>Table1[[#This Row],[Embellishment Area (m2)]]*Table1[[#This Row],[Construction Unit Rate ($/m)]]*Table1[[#This Row],[Embellishment Area Factor]]</f>
        <v>21913.146834374951</v>
      </c>
      <c r="K1950" s="263">
        <v>0</v>
      </c>
      <c r="L1950" s="354">
        <v>51.919695325664051</v>
      </c>
      <c r="M1950" s="101">
        <f>Table1[[#This Row],[Size of land (m2)]]*Table1[[#This Row],[Land Unit Rate ($/m2)]]</f>
        <v>0</v>
      </c>
      <c r="N1950" s="261">
        <v>2021</v>
      </c>
      <c r="O1950" s="219">
        <f>ROUND(IF(Table1[[#This Row],[Valuation Year]]=2016,(Table1[[#This Row],[Total Construction Cost ($)]]+Table1[[#This Row],[Land Value]])*('General Input Sheet'!$G$38/'General Input Sheet'!$G$43),Table1[[#This Row],[Total Construction Cost ($)]]+Table1[[#This Row],[Land Value]]),0)</f>
        <v>21913</v>
      </c>
      <c r="P1950" s="139" t="str" cm="1">
        <f t="array" ref="P1950">_xlfn.IFS(Table1[[#This Row],[Asset Class]]&lt;&gt;"Local","y",P$11=$E1950,"y",Table1[[#This Row],[Asset Class]]="Local","")</f>
        <v/>
      </c>
      <c r="Q1950" s="99" t="str" cm="1">
        <f t="array" ref="Q1950">_xlfn.IFS(Table1[[#This Row],[Asset Class]]&lt;&gt;"Local","y",Q$11=$E1950,"y",Table1[[#This Row],[Asset Class]]="Local","")</f>
        <v/>
      </c>
      <c r="R1950" s="99" t="str" cm="1">
        <f t="array" ref="R1950">_xlfn.IFS(Table1[[#This Row],[Asset Class]]&lt;&gt;"Local","y",R$11=$E1950,"y",Table1[[#This Row],[Asset Class]]="Local","")</f>
        <v/>
      </c>
      <c r="S1950" s="358" t="str" cm="1">
        <f t="array" ref="S1950">_xlfn.IFS(Table1[[#This Row],[Asset Class]]&lt;&gt;"Local","y",S$11=$E1950,"y",Table1[[#This Row],[Asset Class]]="Local","")</f>
        <v>y</v>
      </c>
      <c r="U1950" s="109" t="str">
        <f>IF(Table1[[#This Row],[Asset Class]]&lt;&gt;"Local",0.25,IF(P1950="y",1,""))</f>
        <v/>
      </c>
      <c r="V1950" s="435" t="str">
        <f>IF(Table1[[#This Row],[Asset Class]]&lt;&gt;"Local",0.25,IF(Q1950="y",1,""))</f>
        <v/>
      </c>
      <c r="W1950" s="435" t="str">
        <f>IF(Table1[[#This Row],[Asset Class]]&lt;&gt;"Local",0.25,IF(R1950="y",1,""))</f>
        <v/>
      </c>
      <c r="X1950" s="435">
        <f>IF(Table1[[#This Row],[Asset Class]]&lt;&gt;"Local",0.25,IF(S1950="y",1,""))</f>
        <v>1</v>
      </c>
      <c r="Y1950" s="109">
        <f t="shared" si="181"/>
        <v>1</v>
      </c>
      <c r="AA1950" s="274" t="str">
        <f t="shared" si="182"/>
        <v/>
      </c>
      <c r="AB1950" s="275" t="str">
        <f t="shared" si="183"/>
        <v/>
      </c>
      <c r="AC1950" s="275" t="str">
        <f t="shared" si="184"/>
        <v/>
      </c>
      <c r="AD1950" s="275">
        <f t="shared" si="185"/>
        <v>21913</v>
      </c>
      <c r="AE1950" s="276">
        <f t="shared" si="186"/>
        <v>21913</v>
      </c>
    </row>
    <row r="1951" spans="2:31">
      <c r="B1951" s="227" t="s">
        <v>3382</v>
      </c>
      <c r="C1951" s="228" t="s">
        <v>3383</v>
      </c>
      <c r="D1951" s="228" t="s">
        <v>100</v>
      </c>
      <c r="E1951" s="228" t="s">
        <v>142</v>
      </c>
      <c r="F1951" s="258" t="s">
        <v>107</v>
      </c>
      <c r="G1951" s="374">
        <v>0.5</v>
      </c>
      <c r="H1951" s="377">
        <v>291.11221657360437</v>
      </c>
      <c r="I1951" s="382">
        <v>236.89696198394208</v>
      </c>
      <c r="J1951" s="349">
        <f>Table1[[#This Row],[Embellishment Area (m2)]]*Table1[[#This Row],[Construction Unit Rate ($/m)]]*Table1[[#This Row],[Embellishment Area Factor]]</f>
        <v>34481.799851349133</v>
      </c>
      <c r="K1951" s="263">
        <v>582.22443314720874</v>
      </c>
      <c r="L1951" s="354">
        <v>76.269268802397988</v>
      </c>
      <c r="M1951" s="101">
        <f>Table1[[#This Row],[Size of land (m2)]]*Table1[[#This Row],[Land Unit Rate ($/m2)]]</f>
        <v>44405.831795028258</v>
      </c>
      <c r="N1951" s="261">
        <v>2021</v>
      </c>
      <c r="O1951" s="219">
        <f>ROUND(IF(Table1[[#This Row],[Valuation Year]]=2016,(Table1[[#This Row],[Total Construction Cost ($)]]+Table1[[#This Row],[Land Value]])*('General Input Sheet'!$G$38/'General Input Sheet'!$G$43),Table1[[#This Row],[Total Construction Cost ($)]]+Table1[[#This Row],[Land Value]]),0)</f>
        <v>78888</v>
      </c>
      <c r="P1951" s="139" t="str" cm="1">
        <f t="array" ref="P1951">_xlfn.IFS(Table1[[#This Row],[Asset Class]]&lt;&gt;"Local","y",P$11=$E1951,"y",Table1[[#This Row],[Asset Class]]="Local","")</f>
        <v>y</v>
      </c>
      <c r="Q1951" s="99" t="str" cm="1">
        <f t="array" ref="Q1951">_xlfn.IFS(Table1[[#This Row],[Asset Class]]&lt;&gt;"Local","y",Q$11=$E1951,"y",Table1[[#This Row],[Asset Class]]="Local","")</f>
        <v>y</v>
      </c>
      <c r="R1951" s="99" t="str" cm="1">
        <f t="array" ref="R1951">_xlfn.IFS(Table1[[#This Row],[Asset Class]]&lt;&gt;"Local","y",R$11=$E1951,"y",Table1[[#This Row],[Asset Class]]="Local","")</f>
        <v>y</v>
      </c>
      <c r="S1951" s="358" t="str" cm="1">
        <f t="array" ref="S1951">_xlfn.IFS(Table1[[#This Row],[Asset Class]]&lt;&gt;"Local","y",S$11=$E1951,"y",Table1[[#This Row],[Asset Class]]="Local","")</f>
        <v>y</v>
      </c>
      <c r="U1951" s="109">
        <f>IF(Table1[[#This Row],[Asset Class]]&lt;&gt;"Local",0.25,IF(P1951="y",1,""))</f>
        <v>0.25</v>
      </c>
      <c r="V1951" s="435">
        <f>IF(Table1[[#This Row],[Asset Class]]&lt;&gt;"Local",0.25,IF(Q1951="y",1,""))</f>
        <v>0.25</v>
      </c>
      <c r="W1951" s="435">
        <f>IF(Table1[[#This Row],[Asset Class]]&lt;&gt;"Local",0.25,IF(R1951="y",1,""))</f>
        <v>0.25</v>
      </c>
      <c r="X1951" s="435">
        <f>IF(Table1[[#This Row],[Asset Class]]&lt;&gt;"Local",0.25,IF(S1951="y",1,""))</f>
        <v>0.25</v>
      </c>
      <c r="Y1951" s="109">
        <f t="shared" si="181"/>
        <v>1</v>
      </c>
      <c r="AA1951" s="274">
        <f t="shared" si="182"/>
        <v>19722</v>
      </c>
      <c r="AB1951" s="275">
        <f t="shared" si="183"/>
        <v>19722</v>
      </c>
      <c r="AC1951" s="275">
        <f t="shared" si="184"/>
        <v>19722</v>
      </c>
      <c r="AD1951" s="275">
        <f t="shared" si="185"/>
        <v>19722</v>
      </c>
      <c r="AE1951" s="276">
        <f t="shared" si="186"/>
        <v>78888</v>
      </c>
    </row>
    <row r="1952" spans="2:31">
      <c r="B1952" s="227" t="s">
        <v>3382</v>
      </c>
      <c r="C1952" s="228" t="s">
        <v>3384</v>
      </c>
      <c r="D1952" s="228" t="s">
        <v>100</v>
      </c>
      <c r="E1952" s="228" t="s">
        <v>142</v>
      </c>
      <c r="F1952" s="258" t="s">
        <v>102</v>
      </c>
      <c r="G1952" s="374">
        <v>0.5</v>
      </c>
      <c r="H1952" s="377">
        <v>9507.8150546700654</v>
      </c>
      <c r="I1952" s="382">
        <v>236.89696198394208</v>
      </c>
      <c r="J1952" s="349">
        <f>Table1[[#This Row],[Embellishment Area (m2)]]*Table1[[#This Row],[Construction Unit Rate ($/m)]]*Table1[[#This Row],[Embellishment Area Factor]]</f>
        <v>1126186.2507782634</v>
      </c>
      <c r="K1952" s="263">
        <v>19015.630109340131</v>
      </c>
      <c r="L1952" s="354">
        <v>76.269268802397988</v>
      </c>
      <c r="M1952" s="101">
        <f>Table1[[#This Row],[Size of land (m2)]]*Table1[[#This Row],[Land Unit Rate ($/m2)]]</f>
        <v>1450308.2042562352</v>
      </c>
      <c r="N1952" s="261">
        <v>2021</v>
      </c>
      <c r="O1952" s="219">
        <f>ROUND(IF(Table1[[#This Row],[Valuation Year]]=2016,(Table1[[#This Row],[Total Construction Cost ($)]]+Table1[[#This Row],[Land Value]])*('General Input Sheet'!$G$38/'General Input Sheet'!$G$43),Table1[[#This Row],[Total Construction Cost ($)]]+Table1[[#This Row],[Land Value]]),0)</f>
        <v>2576494</v>
      </c>
      <c r="P1952" s="139" t="str" cm="1">
        <f t="array" ref="P1952">_xlfn.IFS(Table1[[#This Row],[Asset Class]]&lt;&gt;"Local","y",P$11=$E1952,"y",Table1[[#This Row],[Asset Class]]="Local","")</f>
        <v>y</v>
      </c>
      <c r="Q1952" s="99" t="str" cm="1">
        <f t="array" ref="Q1952">_xlfn.IFS(Table1[[#This Row],[Asset Class]]&lt;&gt;"Local","y",Q$11=$E1952,"y",Table1[[#This Row],[Asset Class]]="Local","")</f>
        <v>y</v>
      </c>
      <c r="R1952" s="99" t="str" cm="1">
        <f t="array" ref="R1952">_xlfn.IFS(Table1[[#This Row],[Asset Class]]&lt;&gt;"Local","y",R$11=$E1952,"y",Table1[[#This Row],[Asset Class]]="Local","")</f>
        <v>y</v>
      </c>
      <c r="S1952" s="358" t="str" cm="1">
        <f t="array" ref="S1952">_xlfn.IFS(Table1[[#This Row],[Asset Class]]&lt;&gt;"Local","y",S$11=$E1952,"y",Table1[[#This Row],[Asset Class]]="Local","")</f>
        <v>y</v>
      </c>
      <c r="U1952" s="109">
        <f>IF(Table1[[#This Row],[Asset Class]]&lt;&gt;"Local",0.25,IF(P1952="y",1,""))</f>
        <v>0.25</v>
      </c>
      <c r="V1952" s="435">
        <f>IF(Table1[[#This Row],[Asset Class]]&lt;&gt;"Local",0.25,IF(Q1952="y",1,""))</f>
        <v>0.25</v>
      </c>
      <c r="W1952" s="435">
        <f>IF(Table1[[#This Row],[Asset Class]]&lt;&gt;"Local",0.25,IF(R1952="y",1,""))</f>
        <v>0.25</v>
      </c>
      <c r="X1952" s="435">
        <f>IF(Table1[[#This Row],[Asset Class]]&lt;&gt;"Local",0.25,IF(S1952="y",1,""))</f>
        <v>0.25</v>
      </c>
      <c r="Y1952" s="109">
        <f t="shared" si="181"/>
        <v>1</v>
      </c>
      <c r="AA1952" s="274">
        <f t="shared" si="182"/>
        <v>644123.5</v>
      </c>
      <c r="AB1952" s="275">
        <f t="shared" si="183"/>
        <v>644123.5</v>
      </c>
      <c r="AC1952" s="275">
        <f t="shared" si="184"/>
        <v>644123.5</v>
      </c>
      <c r="AD1952" s="275">
        <f t="shared" si="185"/>
        <v>644123.5</v>
      </c>
      <c r="AE1952" s="276">
        <f t="shared" si="186"/>
        <v>2576494</v>
      </c>
    </row>
    <row r="1953" spans="2:31">
      <c r="B1953" s="227" t="s">
        <v>3385</v>
      </c>
      <c r="C1953" s="228" t="s">
        <v>3386</v>
      </c>
      <c r="D1953" s="228" t="s">
        <v>110</v>
      </c>
      <c r="E1953" s="228" t="s">
        <v>106</v>
      </c>
      <c r="F1953" s="258" t="s">
        <v>107</v>
      </c>
      <c r="G1953" s="374">
        <v>0.5</v>
      </c>
      <c r="H1953" s="377">
        <v>841.97394598373148</v>
      </c>
      <c r="I1953" s="382">
        <v>111.62041035606889</v>
      </c>
      <c r="J1953" s="349">
        <f>Table1[[#This Row],[Embellishment Area (m2)]]*Table1[[#This Row],[Construction Unit Rate ($/m)]]*Table1[[#This Row],[Embellishment Area Factor]]</f>
        <v>46990.738679911345</v>
      </c>
      <c r="K1953" s="263">
        <v>0</v>
      </c>
      <c r="L1953" s="354">
        <v>66.125722619436161</v>
      </c>
      <c r="M1953" s="101">
        <f>Table1[[#This Row],[Size of land (m2)]]*Table1[[#This Row],[Land Unit Rate ($/m2)]]</f>
        <v>0</v>
      </c>
      <c r="N1953" s="261">
        <v>2021</v>
      </c>
      <c r="O1953" s="219">
        <f>ROUND(IF(Table1[[#This Row],[Valuation Year]]=2016,(Table1[[#This Row],[Total Construction Cost ($)]]+Table1[[#This Row],[Land Value]])*('General Input Sheet'!$G$38/'General Input Sheet'!$G$43),Table1[[#This Row],[Total Construction Cost ($)]]+Table1[[#This Row],[Land Value]]),0)</f>
        <v>46991</v>
      </c>
      <c r="P1953" s="139" t="str" cm="1">
        <f t="array" ref="P1953">_xlfn.IFS(Table1[[#This Row],[Asset Class]]&lt;&gt;"Local","y",P$11=$E1953,"y",Table1[[#This Row],[Asset Class]]="Local","")</f>
        <v>y</v>
      </c>
      <c r="Q1953" s="99" t="str" cm="1">
        <f t="array" ref="Q1953">_xlfn.IFS(Table1[[#This Row],[Asset Class]]&lt;&gt;"Local","y",Q$11=$E1953,"y",Table1[[#This Row],[Asset Class]]="Local","")</f>
        <v/>
      </c>
      <c r="R1953" s="99" t="str" cm="1">
        <f t="array" ref="R1953">_xlfn.IFS(Table1[[#This Row],[Asset Class]]&lt;&gt;"Local","y",R$11=$E1953,"y",Table1[[#This Row],[Asset Class]]="Local","")</f>
        <v/>
      </c>
      <c r="S1953" s="358" t="str" cm="1">
        <f t="array" ref="S1953">_xlfn.IFS(Table1[[#This Row],[Asset Class]]&lt;&gt;"Local","y",S$11=$E1953,"y",Table1[[#This Row],[Asset Class]]="Local","")</f>
        <v/>
      </c>
      <c r="U1953" s="109">
        <f>IF(Table1[[#This Row],[Asset Class]]&lt;&gt;"Local",0.25,IF(P1953="y",1,""))</f>
        <v>1</v>
      </c>
      <c r="V1953" s="435" t="str">
        <f>IF(Table1[[#This Row],[Asset Class]]&lt;&gt;"Local",0.25,IF(Q1953="y",1,""))</f>
        <v/>
      </c>
      <c r="W1953" s="435" t="str">
        <f>IF(Table1[[#This Row],[Asset Class]]&lt;&gt;"Local",0.25,IF(R1953="y",1,""))</f>
        <v/>
      </c>
      <c r="X1953" s="435" t="str">
        <f>IF(Table1[[#This Row],[Asset Class]]&lt;&gt;"Local",0.25,IF(S1953="y",1,""))</f>
        <v/>
      </c>
      <c r="Y1953" s="109">
        <f t="shared" si="181"/>
        <v>1</v>
      </c>
      <c r="AA1953" s="274">
        <f t="shared" si="182"/>
        <v>46991</v>
      </c>
      <c r="AB1953" s="275" t="str">
        <f t="shared" si="183"/>
        <v/>
      </c>
      <c r="AC1953" s="275" t="str">
        <f t="shared" si="184"/>
        <v/>
      </c>
      <c r="AD1953" s="275" t="str">
        <f t="shared" si="185"/>
        <v/>
      </c>
      <c r="AE1953" s="276">
        <f t="shared" si="186"/>
        <v>46991</v>
      </c>
    </row>
    <row r="1954" spans="2:31">
      <c r="B1954" s="227" t="s">
        <v>3387</v>
      </c>
      <c r="C1954" s="228" t="s">
        <v>3388</v>
      </c>
      <c r="D1954" s="228" t="s">
        <v>110</v>
      </c>
      <c r="E1954" s="228" t="s">
        <v>106</v>
      </c>
      <c r="F1954" s="258" t="s">
        <v>102</v>
      </c>
      <c r="G1954" s="374">
        <v>0.5</v>
      </c>
      <c r="H1954" s="377">
        <v>1800.713982975019</v>
      </c>
      <c r="I1954" s="382">
        <v>111.62041035606889</v>
      </c>
      <c r="J1954" s="349">
        <f>Table1[[#This Row],[Embellishment Area (m2)]]*Table1[[#This Row],[Construction Unit Rate ($/m)]]*Table1[[#This Row],[Embellishment Area Factor]]</f>
        <v>100498.21685679143</v>
      </c>
      <c r="K1954" s="263">
        <v>3601.427965950038</v>
      </c>
      <c r="L1954" s="354">
        <v>66.125722619436161</v>
      </c>
      <c r="M1954" s="101">
        <f>Table1[[#This Row],[Size of land (m2)]]*Table1[[#This Row],[Land Unit Rate ($/m2)]]</f>
        <v>238147.02671029238</v>
      </c>
      <c r="N1954" s="261">
        <v>2021</v>
      </c>
      <c r="O1954" s="219">
        <f>ROUND(IF(Table1[[#This Row],[Valuation Year]]=2016,(Table1[[#This Row],[Total Construction Cost ($)]]+Table1[[#This Row],[Land Value]])*('General Input Sheet'!$G$38/'General Input Sheet'!$G$43),Table1[[#This Row],[Total Construction Cost ($)]]+Table1[[#This Row],[Land Value]]),0)</f>
        <v>338645</v>
      </c>
      <c r="P1954" s="139" t="str" cm="1">
        <f t="array" ref="P1954">_xlfn.IFS(Table1[[#This Row],[Asset Class]]&lt;&gt;"Local","y",P$11=$E1954,"y",Table1[[#This Row],[Asset Class]]="Local","")</f>
        <v>y</v>
      </c>
      <c r="Q1954" s="99" t="str" cm="1">
        <f t="array" ref="Q1954">_xlfn.IFS(Table1[[#This Row],[Asset Class]]&lt;&gt;"Local","y",Q$11=$E1954,"y",Table1[[#This Row],[Asset Class]]="Local","")</f>
        <v/>
      </c>
      <c r="R1954" s="99" t="str" cm="1">
        <f t="array" ref="R1954">_xlfn.IFS(Table1[[#This Row],[Asset Class]]&lt;&gt;"Local","y",R$11=$E1954,"y",Table1[[#This Row],[Asset Class]]="Local","")</f>
        <v/>
      </c>
      <c r="S1954" s="358" t="str" cm="1">
        <f t="array" ref="S1954">_xlfn.IFS(Table1[[#This Row],[Asset Class]]&lt;&gt;"Local","y",S$11=$E1954,"y",Table1[[#This Row],[Asset Class]]="Local","")</f>
        <v/>
      </c>
      <c r="U1954" s="109">
        <f>IF(Table1[[#This Row],[Asset Class]]&lt;&gt;"Local",0.25,IF(P1954="y",1,""))</f>
        <v>1</v>
      </c>
      <c r="V1954" s="435" t="str">
        <f>IF(Table1[[#This Row],[Asset Class]]&lt;&gt;"Local",0.25,IF(Q1954="y",1,""))</f>
        <v/>
      </c>
      <c r="W1954" s="435" t="str">
        <f>IF(Table1[[#This Row],[Asset Class]]&lt;&gt;"Local",0.25,IF(R1954="y",1,""))</f>
        <v/>
      </c>
      <c r="X1954" s="435" t="str">
        <f>IF(Table1[[#This Row],[Asset Class]]&lt;&gt;"Local",0.25,IF(S1954="y",1,""))</f>
        <v/>
      </c>
      <c r="Y1954" s="109">
        <f t="shared" si="181"/>
        <v>1</v>
      </c>
      <c r="AA1954" s="274">
        <f t="shared" si="182"/>
        <v>338645</v>
      </c>
      <c r="AB1954" s="275" t="str">
        <f t="shared" si="183"/>
        <v/>
      </c>
      <c r="AC1954" s="275" t="str">
        <f t="shared" si="184"/>
        <v/>
      </c>
      <c r="AD1954" s="275" t="str">
        <f t="shared" si="185"/>
        <v/>
      </c>
      <c r="AE1954" s="276">
        <f t="shared" si="186"/>
        <v>338645</v>
      </c>
    </row>
    <row r="1955" spans="2:31">
      <c r="B1955" s="227" t="s">
        <v>3389</v>
      </c>
      <c r="C1955" s="228" t="s">
        <v>3390</v>
      </c>
      <c r="D1955" s="228" t="s">
        <v>110</v>
      </c>
      <c r="E1955" s="228" t="s">
        <v>106</v>
      </c>
      <c r="F1955" s="258" t="s">
        <v>102</v>
      </c>
      <c r="G1955" s="374">
        <v>0.5</v>
      </c>
      <c r="H1955" s="377">
        <v>2064.6810052580754</v>
      </c>
      <c r="I1955" s="382">
        <v>111.62041035606889</v>
      </c>
      <c r="J1955" s="349">
        <f>Table1[[#This Row],[Embellishment Area (m2)]]*Table1[[#This Row],[Construction Unit Rate ($/m)]]*Table1[[#This Row],[Embellishment Area Factor]]</f>
        <v>115230.2705306436</v>
      </c>
      <c r="K1955" s="263">
        <v>0</v>
      </c>
      <c r="L1955" s="354">
        <v>66.125722619436161</v>
      </c>
      <c r="M1955" s="101">
        <f>Table1[[#This Row],[Size of land (m2)]]*Table1[[#This Row],[Land Unit Rate ($/m2)]]</f>
        <v>0</v>
      </c>
      <c r="N1955" s="261">
        <v>2021</v>
      </c>
      <c r="O1955" s="219">
        <f>ROUND(IF(Table1[[#This Row],[Valuation Year]]=2016,(Table1[[#This Row],[Total Construction Cost ($)]]+Table1[[#This Row],[Land Value]])*('General Input Sheet'!$G$38/'General Input Sheet'!$G$43),Table1[[#This Row],[Total Construction Cost ($)]]+Table1[[#This Row],[Land Value]]),0)</f>
        <v>115230</v>
      </c>
      <c r="P1955" s="139" t="str" cm="1">
        <f t="array" ref="P1955">_xlfn.IFS(Table1[[#This Row],[Asset Class]]&lt;&gt;"Local","y",P$11=$E1955,"y",Table1[[#This Row],[Asset Class]]="Local","")</f>
        <v>y</v>
      </c>
      <c r="Q1955" s="99" t="str" cm="1">
        <f t="array" ref="Q1955">_xlfn.IFS(Table1[[#This Row],[Asset Class]]&lt;&gt;"Local","y",Q$11=$E1955,"y",Table1[[#This Row],[Asset Class]]="Local","")</f>
        <v/>
      </c>
      <c r="R1955" s="99" t="str" cm="1">
        <f t="array" ref="R1955">_xlfn.IFS(Table1[[#This Row],[Asset Class]]&lt;&gt;"Local","y",R$11=$E1955,"y",Table1[[#This Row],[Asset Class]]="Local","")</f>
        <v/>
      </c>
      <c r="S1955" s="358" t="str" cm="1">
        <f t="array" ref="S1955">_xlfn.IFS(Table1[[#This Row],[Asset Class]]&lt;&gt;"Local","y",S$11=$E1955,"y",Table1[[#This Row],[Asset Class]]="Local","")</f>
        <v/>
      </c>
      <c r="U1955" s="109">
        <f>IF(Table1[[#This Row],[Asset Class]]&lt;&gt;"Local",0.25,IF(P1955="y",1,""))</f>
        <v>1</v>
      </c>
      <c r="V1955" s="435" t="str">
        <f>IF(Table1[[#This Row],[Asset Class]]&lt;&gt;"Local",0.25,IF(Q1955="y",1,""))</f>
        <v/>
      </c>
      <c r="W1955" s="435" t="str">
        <f>IF(Table1[[#This Row],[Asset Class]]&lt;&gt;"Local",0.25,IF(R1955="y",1,""))</f>
        <v/>
      </c>
      <c r="X1955" s="435" t="str">
        <f>IF(Table1[[#This Row],[Asset Class]]&lt;&gt;"Local",0.25,IF(S1955="y",1,""))</f>
        <v/>
      </c>
      <c r="Y1955" s="109">
        <f t="shared" si="181"/>
        <v>1</v>
      </c>
      <c r="AA1955" s="274">
        <f t="shared" si="182"/>
        <v>115230</v>
      </c>
      <c r="AB1955" s="275" t="str">
        <f t="shared" si="183"/>
        <v/>
      </c>
      <c r="AC1955" s="275" t="str">
        <f t="shared" si="184"/>
        <v/>
      </c>
      <c r="AD1955" s="275" t="str">
        <f t="shared" si="185"/>
        <v/>
      </c>
      <c r="AE1955" s="276">
        <f t="shared" si="186"/>
        <v>115230</v>
      </c>
    </row>
    <row r="1956" spans="2:31">
      <c r="B1956" s="227" t="s">
        <v>3391</v>
      </c>
      <c r="C1956" s="228" t="s">
        <v>3392</v>
      </c>
      <c r="D1956" s="228" t="s">
        <v>110</v>
      </c>
      <c r="E1956" s="228" t="s">
        <v>106</v>
      </c>
      <c r="F1956" s="258" t="s">
        <v>102</v>
      </c>
      <c r="G1956" s="374">
        <v>0.5</v>
      </c>
      <c r="H1956" s="377">
        <v>2143.9006272446127</v>
      </c>
      <c r="I1956" s="382">
        <v>111.62041035606889</v>
      </c>
      <c r="J1956" s="349">
        <f>Table1[[#This Row],[Embellishment Area (m2)]]*Table1[[#This Row],[Construction Unit Rate ($/m)]]*Table1[[#This Row],[Embellishment Area Factor]]</f>
        <v>119651.53388783858</v>
      </c>
      <c r="K1956" s="263">
        <v>0</v>
      </c>
      <c r="L1956" s="354">
        <v>66.125722619436161</v>
      </c>
      <c r="M1956" s="101">
        <f>Table1[[#This Row],[Size of land (m2)]]*Table1[[#This Row],[Land Unit Rate ($/m2)]]</f>
        <v>0</v>
      </c>
      <c r="N1956" s="261">
        <v>2021</v>
      </c>
      <c r="O1956" s="219">
        <f>ROUND(IF(Table1[[#This Row],[Valuation Year]]=2016,(Table1[[#This Row],[Total Construction Cost ($)]]+Table1[[#This Row],[Land Value]])*('General Input Sheet'!$G$38/'General Input Sheet'!$G$43),Table1[[#This Row],[Total Construction Cost ($)]]+Table1[[#This Row],[Land Value]]),0)</f>
        <v>119652</v>
      </c>
      <c r="P1956" s="139" t="str" cm="1">
        <f t="array" ref="P1956">_xlfn.IFS(Table1[[#This Row],[Asset Class]]&lt;&gt;"Local","y",P$11=$E1956,"y",Table1[[#This Row],[Asset Class]]="Local","")</f>
        <v>y</v>
      </c>
      <c r="Q1956" s="99" t="str" cm="1">
        <f t="array" ref="Q1956">_xlfn.IFS(Table1[[#This Row],[Asset Class]]&lt;&gt;"Local","y",Q$11=$E1956,"y",Table1[[#This Row],[Asset Class]]="Local","")</f>
        <v/>
      </c>
      <c r="R1956" s="99" t="str" cm="1">
        <f t="array" ref="R1956">_xlfn.IFS(Table1[[#This Row],[Asset Class]]&lt;&gt;"Local","y",R$11=$E1956,"y",Table1[[#This Row],[Asset Class]]="Local","")</f>
        <v/>
      </c>
      <c r="S1956" s="358" t="str" cm="1">
        <f t="array" ref="S1956">_xlfn.IFS(Table1[[#This Row],[Asset Class]]&lt;&gt;"Local","y",S$11=$E1956,"y",Table1[[#This Row],[Asset Class]]="Local","")</f>
        <v/>
      </c>
      <c r="U1956" s="109">
        <f>IF(Table1[[#This Row],[Asset Class]]&lt;&gt;"Local",0.25,IF(P1956="y",1,""))</f>
        <v>1</v>
      </c>
      <c r="V1956" s="435" t="str">
        <f>IF(Table1[[#This Row],[Asset Class]]&lt;&gt;"Local",0.25,IF(Q1956="y",1,""))</f>
        <v/>
      </c>
      <c r="W1956" s="435" t="str">
        <f>IF(Table1[[#This Row],[Asset Class]]&lt;&gt;"Local",0.25,IF(R1956="y",1,""))</f>
        <v/>
      </c>
      <c r="X1956" s="435" t="str">
        <f>IF(Table1[[#This Row],[Asset Class]]&lt;&gt;"Local",0.25,IF(S1956="y",1,""))</f>
        <v/>
      </c>
      <c r="Y1956" s="109">
        <f t="shared" si="181"/>
        <v>1</v>
      </c>
      <c r="AA1956" s="274">
        <f t="shared" si="182"/>
        <v>119652</v>
      </c>
      <c r="AB1956" s="275" t="str">
        <f t="shared" si="183"/>
        <v/>
      </c>
      <c r="AC1956" s="275" t="str">
        <f t="shared" si="184"/>
        <v/>
      </c>
      <c r="AD1956" s="275" t="str">
        <f t="shared" si="185"/>
        <v/>
      </c>
      <c r="AE1956" s="276">
        <f t="shared" si="186"/>
        <v>119652</v>
      </c>
    </row>
    <row r="1957" spans="2:31">
      <c r="B1957" s="227" t="s">
        <v>3393</v>
      </c>
      <c r="C1957" s="228" t="s">
        <v>3394</v>
      </c>
      <c r="D1957" s="228" t="s">
        <v>110</v>
      </c>
      <c r="E1957" s="228" t="s">
        <v>106</v>
      </c>
      <c r="F1957" s="258" t="s">
        <v>102</v>
      </c>
      <c r="G1957" s="374">
        <v>0.5</v>
      </c>
      <c r="H1957" s="377">
        <v>5999.5478469218551</v>
      </c>
      <c r="I1957" s="382">
        <v>111.62041035606889</v>
      </c>
      <c r="J1957" s="349">
        <f>Table1[[#This Row],[Embellishment Area (m2)]]*Table1[[#This Row],[Construction Unit Rate ($/m)]]*Table1[[#This Row],[Embellishment Area Factor]]</f>
        <v>334835.99631214351</v>
      </c>
      <c r="K1957" s="263">
        <v>0</v>
      </c>
      <c r="L1957" s="354">
        <v>66.125722619436161</v>
      </c>
      <c r="M1957" s="101">
        <f>Table1[[#This Row],[Size of land (m2)]]*Table1[[#This Row],[Land Unit Rate ($/m2)]]</f>
        <v>0</v>
      </c>
      <c r="N1957" s="261">
        <v>2021</v>
      </c>
      <c r="O1957" s="219">
        <f>ROUND(IF(Table1[[#This Row],[Valuation Year]]=2016,(Table1[[#This Row],[Total Construction Cost ($)]]+Table1[[#This Row],[Land Value]])*('General Input Sheet'!$G$38/'General Input Sheet'!$G$43),Table1[[#This Row],[Total Construction Cost ($)]]+Table1[[#This Row],[Land Value]]),0)</f>
        <v>334836</v>
      </c>
      <c r="P1957" s="139" t="str" cm="1">
        <f t="array" ref="P1957">_xlfn.IFS(Table1[[#This Row],[Asset Class]]&lt;&gt;"Local","y",P$11=$E1957,"y",Table1[[#This Row],[Asset Class]]="Local","")</f>
        <v>y</v>
      </c>
      <c r="Q1957" s="99" t="str" cm="1">
        <f t="array" ref="Q1957">_xlfn.IFS(Table1[[#This Row],[Asset Class]]&lt;&gt;"Local","y",Q$11=$E1957,"y",Table1[[#This Row],[Asset Class]]="Local","")</f>
        <v/>
      </c>
      <c r="R1957" s="99" t="str" cm="1">
        <f t="array" ref="R1957">_xlfn.IFS(Table1[[#This Row],[Asset Class]]&lt;&gt;"Local","y",R$11=$E1957,"y",Table1[[#This Row],[Asset Class]]="Local","")</f>
        <v/>
      </c>
      <c r="S1957" s="358" t="str" cm="1">
        <f t="array" ref="S1957">_xlfn.IFS(Table1[[#This Row],[Asset Class]]&lt;&gt;"Local","y",S$11=$E1957,"y",Table1[[#This Row],[Asset Class]]="Local","")</f>
        <v/>
      </c>
      <c r="U1957" s="109">
        <f>IF(Table1[[#This Row],[Asset Class]]&lt;&gt;"Local",0.25,IF(P1957="y",1,""))</f>
        <v>1</v>
      </c>
      <c r="V1957" s="435" t="str">
        <f>IF(Table1[[#This Row],[Asset Class]]&lt;&gt;"Local",0.25,IF(Q1957="y",1,""))</f>
        <v/>
      </c>
      <c r="W1957" s="435" t="str">
        <f>IF(Table1[[#This Row],[Asset Class]]&lt;&gt;"Local",0.25,IF(R1957="y",1,""))</f>
        <v/>
      </c>
      <c r="X1957" s="435" t="str">
        <f>IF(Table1[[#This Row],[Asset Class]]&lt;&gt;"Local",0.25,IF(S1957="y",1,""))</f>
        <v/>
      </c>
      <c r="Y1957" s="109">
        <f t="shared" si="181"/>
        <v>1</v>
      </c>
      <c r="AA1957" s="274">
        <f t="shared" si="182"/>
        <v>334836</v>
      </c>
      <c r="AB1957" s="275" t="str">
        <f t="shared" si="183"/>
        <v/>
      </c>
      <c r="AC1957" s="275" t="str">
        <f t="shared" si="184"/>
        <v/>
      </c>
      <c r="AD1957" s="275" t="str">
        <f t="shared" si="185"/>
        <v/>
      </c>
      <c r="AE1957" s="276">
        <f t="shared" si="186"/>
        <v>334836</v>
      </c>
    </row>
    <row r="1958" spans="2:31">
      <c r="B1958" s="227" t="s">
        <v>3395</v>
      </c>
      <c r="C1958" s="228" t="s">
        <v>3396</v>
      </c>
      <c r="D1958" s="228" t="s">
        <v>110</v>
      </c>
      <c r="E1958" s="228" t="s">
        <v>106</v>
      </c>
      <c r="F1958" s="258" t="s">
        <v>102</v>
      </c>
      <c r="G1958" s="374">
        <v>0.5</v>
      </c>
      <c r="H1958" s="377">
        <v>608.79065539391945</v>
      </c>
      <c r="I1958" s="382">
        <v>111.62041035606889</v>
      </c>
      <c r="J1958" s="349">
        <f>Table1[[#This Row],[Embellishment Area (m2)]]*Table1[[#This Row],[Construction Unit Rate ($/m)]]*Table1[[#This Row],[Embellishment Area Factor]]</f>
        <v>33976.731388004708</v>
      </c>
      <c r="K1958" s="263">
        <v>0</v>
      </c>
      <c r="L1958" s="354">
        <v>66.125722619436161</v>
      </c>
      <c r="M1958" s="101">
        <f>Table1[[#This Row],[Size of land (m2)]]*Table1[[#This Row],[Land Unit Rate ($/m2)]]</f>
        <v>0</v>
      </c>
      <c r="N1958" s="261">
        <v>2021</v>
      </c>
      <c r="O1958" s="219">
        <f>ROUND(IF(Table1[[#This Row],[Valuation Year]]=2016,(Table1[[#This Row],[Total Construction Cost ($)]]+Table1[[#This Row],[Land Value]])*('General Input Sheet'!$G$38/'General Input Sheet'!$G$43),Table1[[#This Row],[Total Construction Cost ($)]]+Table1[[#This Row],[Land Value]]),0)</f>
        <v>33977</v>
      </c>
      <c r="P1958" s="139" t="str" cm="1">
        <f t="array" ref="P1958">_xlfn.IFS(Table1[[#This Row],[Asset Class]]&lt;&gt;"Local","y",P$11=$E1958,"y",Table1[[#This Row],[Asset Class]]="Local","")</f>
        <v>y</v>
      </c>
      <c r="Q1958" s="99" t="str" cm="1">
        <f t="array" ref="Q1958">_xlfn.IFS(Table1[[#This Row],[Asset Class]]&lt;&gt;"Local","y",Q$11=$E1958,"y",Table1[[#This Row],[Asset Class]]="Local","")</f>
        <v/>
      </c>
      <c r="R1958" s="99" t="str" cm="1">
        <f t="array" ref="R1958">_xlfn.IFS(Table1[[#This Row],[Asset Class]]&lt;&gt;"Local","y",R$11=$E1958,"y",Table1[[#This Row],[Asset Class]]="Local","")</f>
        <v/>
      </c>
      <c r="S1958" s="358" t="str" cm="1">
        <f t="array" ref="S1958">_xlfn.IFS(Table1[[#This Row],[Asset Class]]&lt;&gt;"Local","y",S$11=$E1958,"y",Table1[[#This Row],[Asset Class]]="Local","")</f>
        <v/>
      </c>
      <c r="U1958" s="109">
        <f>IF(Table1[[#This Row],[Asset Class]]&lt;&gt;"Local",0.25,IF(P1958="y",1,""))</f>
        <v>1</v>
      </c>
      <c r="V1958" s="435" t="str">
        <f>IF(Table1[[#This Row],[Asset Class]]&lt;&gt;"Local",0.25,IF(Q1958="y",1,""))</f>
        <v/>
      </c>
      <c r="W1958" s="435" t="str">
        <f>IF(Table1[[#This Row],[Asset Class]]&lt;&gt;"Local",0.25,IF(R1958="y",1,""))</f>
        <v/>
      </c>
      <c r="X1958" s="435" t="str">
        <f>IF(Table1[[#This Row],[Asset Class]]&lt;&gt;"Local",0.25,IF(S1958="y",1,""))</f>
        <v/>
      </c>
      <c r="Y1958" s="109">
        <f t="shared" si="181"/>
        <v>1</v>
      </c>
      <c r="AA1958" s="274">
        <f t="shared" si="182"/>
        <v>33977</v>
      </c>
      <c r="AB1958" s="275" t="str">
        <f t="shared" si="183"/>
        <v/>
      </c>
      <c r="AC1958" s="275" t="str">
        <f t="shared" si="184"/>
        <v/>
      </c>
      <c r="AD1958" s="275" t="str">
        <f t="shared" si="185"/>
        <v/>
      </c>
      <c r="AE1958" s="276">
        <f t="shared" si="186"/>
        <v>33977</v>
      </c>
    </row>
    <row r="1959" spans="2:31">
      <c r="B1959" s="227" t="s">
        <v>3397</v>
      </c>
      <c r="C1959" s="228" t="s">
        <v>3398</v>
      </c>
      <c r="D1959" s="228" t="s">
        <v>110</v>
      </c>
      <c r="E1959" s="228" t="s">
        <v>101</v>
      </c>
      <c r="F1959" s="258" t="s">
        <v>102</v>
      </c>
      <c r="G1959" s="374">
        <v>0.5</v>
      </c>
      <c r="H1959" s="377">
        <v>1939.3008535820909</v>
      </c>
      <c r="I1959" s="382">
        <v>143.96305955739601</v>
      </c>
      <c r="J1959" s="349">
        <f>Table1[[#This Row],[Embellishment Area (m2)]]*Table1[[#This Row],[Construction Unit Rate ($/m)]]*Table1[[#This Row],[Embellishment Area Factor]]</f>
        <v>139593.84214197373</v>
      </c>
      <c r="K1959" s="263">
        <v>0</v>
      </c>
      <c r="L1959" s="354">
        <v>39.027494808321961</v>
      </c>
      <c r="M1959" s="101">
        <f>Table1[[#This Row],[Size of land (m2)]]*Table1[[#This Row],[Land Unit Rate ($/m2)]]</f>
        <v>0</v>
      </c>
      <c r="N1959" s="261">
        <v>2021</v>
      </c>
      <c r="O1959" s="219">
        <f>ROUND(IF(Table1[[#This Row],[Valuation Year]]=2016,(Table1[[#This Row],[Total Construction Cost ($)]]+Table1[[#This Row],[Land Value]])*('General Input Sheet'!$G$38/'General Input Sheet'!$G$43),Table1[[#This Row],[Total Construction Cost ($)]]+Table1[[#This Row],[Land Value]]),0)</f>
        <v>139594</v>
      </c>
      <c r="P1959" s="139" t="str" cm="1">
        <f t="array" ref="P1959">_xlfn.IFS(Table1[[#This Row],[Asset Class]]&lt;&gt;"Local","y",P$11=$E1959,"y",Table1[[#This Row],[Asset Class]]="Local","")</f>
        <v/>
      </c>
      <c r="Q1959" s="99" t="str" cm="1">
        <f t="array" ref="Q1959">_xlfn.IFS(Table1[[#This Row],[Asset Class]]&lt;&gt;"Local","y",Q$11=$E1959,"y",Table1[[#This Row],[Asset Class]]="Local","")</f>
        <v/>
      </c>
      <c r="R1959" s="99" t="str" cm="1">
        <f t="array" ref="R1959">_xlfn.IFS(Table1[[#This Row],[Asset Class]]&lt;&gt;"Local","y",R$11=$E1959,"y",Table1[[#This Row],[Asset Class]]="Local","")</f>
        <v>y</v>
      </c>
      <c r="S1959" s="358" t="str" cm="1">
        <f t="array" ref="S1959">_xlfn.IFS(Table1[[#This Row],[Asset Class]]&lt;&gt;"Local","y",S$11=$E1959,"y",Table1[[#This Row],[Asset Class]]="Local","")</f>
        <v/>
      </c>
      <c r="U1959" s="109" t="str">
        <f>IF(Table1[[#This Row],[Asset Class]]&lt;&gt;"Local",0.25,IF(P1959="y",1,""))</f>
        <v/>
      </c>
      <c r="V1959" s="435" t="str">
        <f>IF(Table1[[#This Row],[Asset Class]]&lt;&gt;"Local",0.25,IF(Q1959="y",1,""))</f>
        <v/>
      </c>
      <c r="W1959" s="435">
        <f>IF(Table1[[#This Row],[Asset Class]]&lt;&gt;"Local",0.25,IF(R1959="y",1,""))</f>
        <v>1</v>
      </c>
      <c r="X1959" s="435" t="str">
        <f>IF(Table1[[#This Row],[Asset Class]]&lt;&gt;"Local",0.25,IF(S1959="y",1,""))</f>
        <v/>
      </c>
      <c r="Y1959" s="109">
        <f t="shared" si="181"/>
        <v>1</v>
      </c>
      <c r="AA1959" s="274" t="str">
        <f t="shared" si="182"/>
        <v/>
      </c>
      <c r="AB1959" s="275" t="str">
        <f t="shared" si="183"/>
        <v/>
      </c>
      <c r="AC1959" s="275">
        <f t="shared" si="184"/>
        <v>139594</v>
      </c>
      <c r="AD1959" s="275" t="str">
        <f t="shared" si="185"/>
        <v/>
      </c>
      <c r="AE1959" s="276">
        <f t="shared" si="186"/>
        <v>139594</v>
      </c>
    </row>
    <row r="1960" spans="2:31">
      <c r="B1960" s="227" t="s">
        <v>3399</v>
      </c>
      <c r="C1960" s="228" t="s">
        <v>3400</v>
      </c>
      <c r="D1960" s="228" t="s">
        <v>110</v>
      </c>
      <c r="E1960" s="228" t="s">
        <v>101</v>
      </c>
      <c r="F1960" s="258" t="s">
        <v>102</v>
      </c>
      <c r="G1960" s="374">
        <v>0.5</v>
      </c>
      <c r="H1960" s="377">
        <v>11077.9712763072</v>
      </c>
      <c r="I1960" s="382">
        <v>143.96305955739601</v>
      </c>
      <c r="J1960" s="349">
        <f>Table1[[#This Row],[Embellishment Area (m2)]]*Table1[[#This Row],[Construction Unit Rate ($/m)]]*Table1[[#This Row],[Embellishment Area Factor]]</f>
        <v>797409.31931306783</v>
      </c>
      <c r="K1960" s="263">
        <v>0</v>
      </c>
      <c r="L1960" s="354">
        <v>39.027494808321961</v>
      </c>
      <c r="M1960" s="101">
        <f>Table1[[#This Row],[Size of land (m2)]]*Table1[[#This Row],[Land Unit Rate ($/m2)]]</f>
        <v>0</v>
      </c>
      <c r="N1960" s="261">
        <v>2021</v>
      </c>
      <c r="O1960" s="219">
        <f>ROUND(IF(Table1[[#This Row],[Valuation Year]]=2016,(Table1[[#This Row],[Total Construction Cost ($)]]+Table1[[#This Row],[Land Value]])*('General Input Sheet'!$G$38/'General Input Sheet'!$G$43),Table1[[#This Row],[Total Construction Cost ($)]]+Table1[[#This Row],[Land Value]]),0)</f>
        <v>797409</v>
      </c>
      <c r="P1960" s="139" t="str" cm="1">
        <f t="array" ref="P1960">_xlfn.IFS(Table1[[#This Row],[Asset Class]]&lt;&gt;"Local","y",P$11=$E1960,"y",Table1[[#This Row],[Asset Class]]="Local","")</f>
        <v/>
      </c>
      <c r="Q1960" s="99" t="str" cm="1">
        <f t="array" ref="Q1960">_xlfn.IFS(Table1[[#This Row],[Asset Class]]&lt;&gt;"Local","y",Q$11=$E1960,"y",Table1[[#This Row],[Asset Class]]="Local","")</f>
        <v/>
      </c>
      <c r="R1960" s="99" t="str" cm="1">
        <f t="array" ref="R1960">_xlfn.IFS(Table1[[#This Row],[Asset Class]]&lt;&gt;"Local","y",R$11=$E1960,"y",Table1[[#This Row],[Asset Class]]="Local","")</f>
        <v>y</v>
      </c>
      <c r="S1960" s="358" t="str" cm="1">
        <f t="array" ref="S1960">_xlfn.IFS(Table1[[#This Row],[Asset Class]]&lt;&gt;"Local","y",S$11=$E1960,"y",Table1[[#This Row],[Asset Class]]="Local","")</f>
        <v/>
      </c>
      <c r="U1960" s="109" t="str">
        <f>IF(Table1[[#This Row],[Asset Class]]&lt;&gt;"Local",0.25,IF(P1960="y",1,""))</f>
        <v/>
      </c>
      <c r="V1960" s="435" t="str">
        <f>IF(Table1[[#This Row],[Asset Class]]&lt;&gt;"Local",0.25,IF(Q1960="y",1,""))</f>
        <v/>
      </c>
      <c r="W1960" s="435">
        <f>IF(Table1[[#This Row],[Asset Class]]&lt;&gt;"Local",0.25,IF(R1960="y",1,""))</f>
        <v>1</v>
      </c>
      <c r="X1960" s="435" t="str">
        <f>IF(Table1[[#This Row],[Asset Class]]&lt;&gt;"Local",0.25,IF(S1960="y",1,""))</f>
        <v/>
      </c>
      <c r="Y1960" s="109">
        <f t="shared" si="181"/>
        <v>1</v>
      </c>
      <c r="AA1960" s="274" t="str">
        <f t="shared" si="182"/>
        <v/>
      </c>
      <c r="AB1960" s="275" t="str">
        <f t="shared" si="183"/>
        <v/>
      </c>
      <c r="AC1960" s="275">
        <f t="shared" si="184"/>
        <v>797409</v>
      </c>
      <c r="AD1960" s="275" t="str">
        <f t="shared" si="185"/>
        <v/>
      </c>
      <c r="AE1960" s="276">
        <f t="shared" si="186"/>
        <v>797409</v>
      </c>
    </row>
    <row r="1961" spans="2:31">
      <c r="B1961" s="227" t="s">
        <v>3401</v>
      </c>
      <c r="C1961" s="228" t="s">
        <v>3402</v>
      </c>
      <c r="D1961" s="228" t="s">
        <v>110</v>
      </c>
      <c r="E1961" s="228" t="s">
        <v>101</v>
      </c>
      <c r="F1961" s="258" t="s">
        <v>102</v>
      </c>
      <c r="G1961" s="374">
        <v>0.5</v>
      </c>
      <c r="H1961" s="377">
        <v>1027.2297561175765</v>
      </c>
      <c r="I1961" s="382">
        <v>143.96305955739601</v>
      </c>
      <c r="J1961" s="349">
        <f>Table1[[#This Row],[Embellishment Area (m2)]]*Table1[[#This Row],[Construction Unit Rate ($/m)]]*Table1[[#This Row],[Embellishment Area Factor]]</f>
        <v>73941.569279542018</v>
      </c>
      <c r="K1961" s="263">
        <v>0</v>
      </c>
      <c r="L1961" s="354">
        <v>39.027494808321961</v>
      </c>
      <c r="M1961" s="101">
        <f>Table1[[#This Row],[Size of land (m2)]]*Table1[[#This Row],[Land Unit Rate ($/m2)]]</f>
        <v>0</v>
      </c>
      <c r="N1961" s="261">
        <v>2021</v>
      </c>
      <c r="O1961" s="219">
        <f>ROUND(IF(Table1[[#This Row],[Valuation Year]]=2016,(Table1[[#This Row],[Total Construction Cost ($)]]+Table1[[#This Row],[Land Value]])*('General Input Sheet'!$G$38/'General Input Sheet'!$G$43),Table1[[#This Row],[Total Construction Cost ($)]]+Table1[[#This Row],[Land Value]]),0)</f>
        <v>73942</v>
      </c>
      <c r="P1961" s="139" t="str" cm="1">
        <f t="array" ref="P1961">_xlfn.IFS(Table1[[#This Row],[Asset Class]]&lt;&gt;"Local","y",P$11=$E1961,"y",Table1[[#This Row],[Asset Class]]="Local","")</f>
        <v/>
      </c>
      <c r="Q1961" s="99" t="str" cm="1">
        <f t="array" ref="Q1961">_xlfn.IFS(Table1[[#This Row],[Asset Class]]&lt;&gt;"Local","y",Q$11=$E1961,"y",Table1[[#This Row],[Asset Class]]="Local","")</f>
        <v/>
      </c>
      <c r="R1961" s="99" t="str" cm="1">
        <f t="array" ref="R1961">_xlfn.IFS(Table1[[#This Row],[Asset Class]]&lt;&gt;"Local","y",R$11=$E1961,"y",Table1[[#This Row],[Asset Class]]="Local","")</f>
        <v>y</v>
      </c>
      <c r="S1961" s="358" t="str" cm="1">
        <f t="array" ref="S1961">_xlfn.IFS(Table1[[#This Row],[Asset Class]]&lt;&gt;"Local","y",S$11=$E1961,"y",Table1[[#This Row],[Asset Class]]="Local","")</f>
        <v/>
      </c>
      <c r="U1961" s="109" t="str">
        <f>IF(Table1[[#This Row],[Asset Class]]&lt;&gt;"Local",0.25,IF(P1961="y",1,""))</f>
        <v/>
      </c>
      <c r="V1961" s="435" t="str">
        <f>IF(Table1[[#This Row],[Asset Class]]&lt;&gt;"Local",0.25,IF(Q1961="y",1,""))</f>
        <v/>
      </c>
      <c r="W1961" s="435">
        <f>IF(Table1[[#This Row],[Asset Class]]&lt;&gt;"Local",0.25,IF(R1961="y",1,""))</f>
        <v>1</v>
      </c>
      <c r="X1961" s="435" t="str">
        <f>IF(Table1[[#This Row],[Asset Class]]&lt;&gt;"Local",0.25,IF(S1961="y",1,""))</f>
        <v/>
      </c>
      <c r="Y1961" s="109">
        <f t="shared" si="181"/>
        <v>1</v>
      </c>
      <c r="AA1961" s="274" t="str">
        <f t="shared" si="182"/>
        <v/>
      </c>
      <c r="AB1961" s="275" t="str">
        <f t="shared" si="183"/>
        <v/>
      </c>
      <c r="AC1961" s="275">
        <f t="shared" si="184"/>
        <v>73942</v>
      </c>
      <c r="AD1961" s="275" t="str">
        <f t="shared" si="185"/>
        <v/>
      </c>
      <c r="AE1961" s="276">
        <f t="shared" si="186"/>
        <v>73942</v>
      </c>
    </row>
    <row r="1962" spans="2:31">
      <c r="B1962" s="227" t="s">
        <v>3403</v>
      </c>
      <c r="C1962" s="228" t="s">
        <v>3404</v>
      </c>
      <c r="D1962" s="228" t="s">
        <v>110</v>
      </c>
      <c r="E1962" s="228" t="s">
        <v>106</v>
      </c>
      <c r="F1962" s="258" t="s">
        <v>102</v>
      </c>
      <c r="G1962" s="374">
        <v>0.5</v>
      </c>
      <c r="H1962" s="377">
        <v>10154.91306357133</v>
      </c>
      <c r="I1962" s="382">
        <v>111.62041035606889</v>
      </c>
      <c r="J1962" s="349">
        <f>Table1[[#This Row],[Embellishment Area (m2)]]*Table1[[#This Row],[Construction Unit Rate ($/m)]]*Table1[[#This Row],[Embellishment Area Factor]]</f>
        <v>566747.78164301824</v>
      </c>
      <c r="K1962" s="263">
        <v>0</v>
      </c>
      <c r="L1962" s="354">
        <v>66.125722619436161</v>
      </c>
      <c r="M1962" s="101">
        <f>Table1[[#This Row],[Size of land (m2)]]*Table1[[#This Row],[Land Unit Rate ($/m2)]]</f>
        <v>0</v>
      </c>
      <c r="N1962" s="261">
        <v>2021</v>
      </c>
      <c r="O1962" s="219">
        <f>ROUND(IF(Table1[[#This Row],[Valuation Year]]=2016,(Table1[[#This Row],[Total Construction Cost ($)]]+Table1[[#This Row],[Land Value]])*('General Input Sheet'!$G$38/'General Input Sheet'!$G$43),Table1[[#This Row],[Total Construction Cost ($)]]+Table1[[#This Row],[Land Value]]),0)</f>
        <v>566748</v>
      </c>
      <c r="P1962" s="139" t="str" cm="1">
        <f t="array" ref="P1962">_xlfn.IFS(Table1[[#This Row],[Asset Class]]&lt;&gt;"Local","y",P$11=$E1962,"y",Table1[[#This Row],[Asset Class]]="Local","")</f>
        <v>y</v>
      </c>
      <c r="Q1962" s="99" t="str" cm="1">
        <f t="array" ref="Q1962">_xlfn.IFS(Table1[[#This Row],[Asset Class]]&lt;&gt;"Local","y",Q$11=$E1962,"y",Table1[[#This Row],[Asset Class]]="Local","")</f>
        <v/>
      </c>
      <c r="R1962" s="99" t="str" cm="1">
        <f t="array" ref="R1962">_xlfn.IFS(Table1[[#This Row],[Asset Class]]&lt;&gt;"Local","y",R$11=$E1962,"y",Table1[[#This Row],[Asset Class]]="Local","")</f>
        <v/>
      </c>
      <c r="S1962" s="358" t="str" cm="1">
        <f t="array" ref="S1962">_xlfn.IFS(Table1[[#This Row],[Asset Class]]&lt;&gt;"Local","y",S$11=$E1962,"y",Table1[[#This Row],[Asset Class]]="Local","")</f>
        <v/>
      </c>
      <c r="U1962" s="109">
        <f>IF(Table1[[#This Row],[Asset Class]]&lt;&gt;"Local",0.25,IF(P1962="y",1,""))</f>
        <v>1</v>
      </c>
      <c r="V1962" s="435" t="str">
        <f>IF(Table1[[#This Row],[Asset Class]]&lt;&gt;"Local",0.25,IF(Q1962="y",1,""))</f>
        <v/>
      </c>
      <c r="W1962" s="435" t="str">
        <f>IF(Table1[[#This Row],[Asset Class]]&lt;&gt;"Local",0.25,IF(R1962="y",1,""))</f>
        <v/>
      </c>
      <c r="X1962" s="435" t="str">
        <f>IF(Table1[[#This Row],[Asset Class]]&lt;&gt;"Local",0.25,IF(S1962="y",1,""))</f>
        <v/>
      </c>
      <c r="Y1962" s="109">
        <f t="shared" si="181"/>
        <v>1</v>
      </c>
      <c r="AA1962" s="274">
        <f t="shared" si="182"/>
        <v>566748</v>
      </c>
      <c r="AB1962" s="275" t="str">
        <f t="shared" si="183"/>
        <v/>
      </c>
      <c r="AC1962" s="275" t="str">
        <f t="shared" si="184"/>
        <v/>
      </c>
      <c r="AD1962" s="275" t="str">
        <f t="shared" si="185"/>
        <v/>
      </c>
      <c r="AE1962" s="276">
        <f t="shared" si="186"/>
        <v>566748</v>
      </c>
    </row>
    <row r="1963" spans="2:31">
      <c r="B1963" s="227" t="s">
        <v>3405</v>
      </c>
      <c r="C1963" s="228" t="s">
        <v>3406</v>
      </c>
      <c r="D1963" s="228" t="s">
        <v>110</v>
      </c>
      <c r="E1963" s="228" t="s">
        <v>106</v>
      </c>
      <c r="F1963" s="258" t="s">
        <v>102</v>
      </c>
      <c r="G1963" s="374">
        <v>0.5</v>
      </c>
      <c r="H1963" s="377">
        <v>1239.675046613107</v>
      </c>
      <c r="I1963" s="382">
        <v>111.62041035606889</v>
      </c>
      <c r="J1963" s="349">
        <f>Table1[[#This Row],[Embellishment Area (m2)]]*Table1[[#This Row],[Construction Unit Rate ($/m)]]*Table1[[#This Row],[Embellishment Area Factor]]</f>
        <v>69186.518705566923</v>
      </c>
      <c r="K1963" s="263">
        <v>0</v>
      </c>
      <c r="L1963" s="354">
        <v>66.125722619436161</v>
      </c>
      <c r="M1963" s="101">
        <f>Table1[[#This Row],[Size of land (m2)]]*Table1[[#This Row],[Land Unit Rate ($/m2)]]</f>
        <v>0</v>
      </c>
      <c r="N1963" s="261">
        <v>2021</v>
      </c>
      <c r="O1963" s="219">
        <f>ROUND(IF(Table1[[#This Row],[Valuation Year]]=2016,(Table1[[#This Row],[Total Construction Cost ($)]]+Table1[[#This Row],[Land Value]])*('General Input Sheet'!$G$38/'General Input Sheet'!$G$43),Table1[[#This Row],[Total Construction Cost ($)]]+Table1[[#This Row],[Land Value]]),0)</f>
        <v>69187</v>
      </c>
      <c r="P1963" s="139" t="str" cm="1">
        <f t="array" ref="P1963">_xlfn.IFS(Table1[[#This Row],[Asset Class]]&lt;&gt;"Local","y",P$11=$E1963,"y",Table1[[#This Row],[Asset Class]]="Local","")</f>
        <v>y</v>
      </c>
      <c r="Q1963" s="99" t="str" cm="1">
        <f t="array" ref="Q1963">_xlfn.IFS(Table1[[#This Row],[Asset Class]]&lt;&gt;"Local","y",Q$11=$E1963,"y",Table1[[#This Row],[Asset Class]]="Local","")</f>
        <v/>
      </c>
      <c r="R1963" s="99" t="str" cm="1">
        <f t="array" ref="R1963">_xlfn.IFS(Table1[[#This Row],[Asset Class]]&lt;&gt;"Local","y",R$11=$E1963,"y",Table1[[#This Row],[Asset Class]]="Local","")</f>
        <v/>
      </c>
      <c r="S1963" s="358" t="str" cm="1">
        <f t="array" ref="S1963">_xlfn.IFS(Table1[[#This Row],[Asset Class]]&lt;&gt;"Local","y",S$11=$E1963,"y",Table1[[#This Row],[Asset Class]]="Local","")</f>
        <v/>
      </c>
      <c r="U1963" s="109">
        <f>IF(Table1[[#This Row],[Asset Class]]&lt;&gt;"Local",0.25,IF(P1963="y",1,""))</f>
        <v>1</v>
      </c>
      <c r="V1963" s="435" t="str">
        <f>IF(Table1[[#This Row],[Asset Class]]&lt;&gt;"Local",0.25,IF(Q1963="y",1,""))</f>
        <v/>
      </c>
      <c r="W1963" s="435" t="str">
        <f>IF(Table1[[#This Row],[Asset Class]]&lt;&gt;"Local",0.25,IF(R1963="y",1,""))</f>
        <v/>
      </c>
      <c r="X1963" s="435" t="str">
        <f>IF(Table1[[#This Row],[Asset Class]]&lt;&gt;"Local",0.25,IF(S1963="y",1,""))</f>
        <v/>
      </c>
      <c r="Y1963" s="109">
        <f t="shared" si="181"/>
        <v>1</v>
      </c>
      <c r="AA1963" s="274">
        <f t="shared" si="182"/>
        <v>69187</v>
      </c>
      <c r="AB1963" s="275" t="str">
        <f t="shared" si="183"/>
        <v/>
      </c>
      <c r="AC1963" s="275" t="str">
        <f t="shared" si="184"/>
        <v/>
      </c>
      <c r="AD1963" s="275" t="str">
        <f t="shared" si="185"/>
        <v/>
      </c>
      <c r="AE1963" s="276">
        <f t="shared" si="186"/>
        <v>69187</v>
      </c>
    </row>
    <row r="1964" spans="2:31">
      <c r="B1964" s="227" t="s">
        <v>3407</v>
      </c>
      <c r="C1964" s="228" t="s">
        <v>3408</v>
      </c>
      <c r="D1964" s="228" t="s">
        <v>110</v>
      </c>
      <c r="E1964" s="228" t="s">
        <v>106</v>
      </c>
      <c r="F1964" s="258" t="s">
        <v>102</v>
      </c>
      <c r="G1964" s="374">
        <v>0.5</v>
      </c>
      <c r="H1964" s="377">
        <v>11904.498513828725</v>
      </c>
      <c r="I1964" s="382">
        <v>111.62041035606889</v>
      </c>
      <c r="J1964" s="349">
        <f>Table1[[#This Row],[Embellishment Area (m2)]]*Table1[[#This Row],[Construction Unit Rate ($/m)]]*Table1[[#This Row],[Embellishment Area Factor]]</f>
        <v>664392.50459838728</v>
      </c>
      <c r="K1964" s="263">
        <v>0</v>
      </c>
      <c r="L1964" s="354">
        <v>66.125722619436161</v>
      </c>
      <c r="M1964" s="101">
        <f>Table1[[#This Row],[Size of land (m2)]]*Table1[[#This Row],[Land Unit Rate ($/m2)]]</f>
        <v>0</v>
      </c>
      <c r="N1964" s="261">
        <v>2021</v>
      </c>
      <c r="O1964" s="219">
        <f>ROUND(IF(Table1[[#This Row],[Valuation Year]]=2016,(Table1[[#This Row],[Total Construction Cost ($)]]+Table1[[#This Row],[Land Value]])*('General Input Sheet'!$G$38/'General Input Sheet'!$G$43),Table1[[#This Row],[Total Construction Cost ($)]]+Table1[[#This Row],[Land Value]]),0)</f>
        <v>664393</v>
      </c>
      <c r="P1964" s="139" t="str" cm="1">
        <f t="array" ref="P1964">_xlfn.IFS(Table1[[#This Row],[Asset Class]]&lt;&gt;"Local","y",P$11=$E1964,"y",Table1[[#This Row],[Asset Class]]="Local","")</f>
        <v>y</v>
      </c>
      <c r="Q1964" s="99" t="str" cm="1">
        <f t="array" ref="Q1964">_xlfn.IFS(Table1[[#This Row],[Asset Class]]&lt;&gt;"Local","y",Q$11=$E1964,"y",Table1[[#This Row],[Asset Class]]="Local","")</f>
        <v/>
      </c>
      <c r="R1964" s="99" t="str" cm="1">
        <f t="array" ref="R1964">_xlfn.IFS(Table1[[#This Row],[Asset Class]]&lt;&gt;"Local","y",R$11=$E1964,"y",Table1[[#This Row],[Asset Class]]="Local","")</f>
        <v/>
      </c>
      <c r="S1964" s="358" t="str" cm="1">
        <f t="array" ref="S1964">_xlfn.IFS(Table1[[#This Row],[Asset Class]]&lt;&gt;"Local","y",S$11=$E1964,"y",Table1[[#This Row],[Asset Class]]="Local","")</f>
        <v/>
      </c>
      <c r="U1964" s="109">
        <f>IF(Table1[[#This Row],[Asset Class]]&lt;&gt;"Local",0.25,IF(P1964="y",1,""))</f>
        <v>1</v>
      </c>
      <c r="V1964" s="435" t="str">
        <f>IF(Table1[[#This Row],[Asset Class]]&lt;&gt;"Local",0.25,IF(Q1964="y",1,""))</f>
        <v/>
      </c>
      <c r="W1964" s="435" t="str">
        <f>IF(Table1[[#This Row],[Asset Class]]&lt;&gt;"Local",0.25,IF(R1964="y",1,""))</f>
        <v/>
      </c>
      <c r="X1964" s="435" t="str">
        <f>IF(Table1[[#This Row],[Asset Class]]&lt;&gt;"Local",0.25,IF(S1964="y",1,""))</f>
        <v/>
      </c>
      <c r="Y1964" s="109">
        <f t="shared" si="181"/>
        <v>1</v>
      </c>
      <c r="AA1964" s="274">
        <f t="shared" si="182"/>
        <v>664393</v>
      </c>
      <c r="AB1964" s="275" t="str">
        <f t="shared" si="183"/>
        <v/>
      </c>
      <c r="AC1964" s="275" t="str">
        <f t="shared" si="184"/>
        <v/>
      </c>
      <c r="AD1964" s="275" t="str">
        <f t="shared" si="185"/>
        <v/>
      </c>
      <c r="AE1964" s="276">
        <f t="shared" si="186"/>
        <v>664393</v>
      </c>
    </row>
    <row r="1965" spans="2:31">
      <c r="B1965" s="227" t="s">
        <v>3409</v>
      </c>
      <c r="C1965" s="228" t="s">
        <v>3410</v>
      </c>
      <c r="D1965" s="228" t="s">
        <v>110</v>
      </c>
      <c r="E1965" s="228" t="s">
        <v>113</v>
      </c>
      <c r="F1965" s="258" t="s">
        <v>102</v>
      </c>
      <c r="G1965" s="374">
        <v>0.5</v>
      </c>
      <c r="H1965" s="377">
        <v>1286.4366474761596</v>
      </c>
      <c r="I1965" s="382">
        <v>77.371645491830151</v>
      </c>
      <c r="J1965" s="349">
        <f>Table1[[#This Row],[Embellishment Area (m2)]]*Table1[[#This Row],[Construction Unit Rate ($/m)]]*Table1[[#This Row],[Embellishment Area Factor]]</f>
        <v>49766.860118111945</v>
      </c>
      <c r="K1965" s="263">
        <v>0</v>
      </c>
      <c r="L1965" s="354">
        <v>51.919695325664051</v>
      </c>
      <c r="M1965" s="101">
        <f>Table1[[#This Row],[Size of land (m2)]]*Table1[[#This Row],[Land Unit Rate ($/m2)]]</f>
        <v>0</v>
      </c>
      <c r="N1965" s="261">
        <v>2021</v>
      </c>
      <c r="O1965" s="219">
        <f>ROUND(IF(Table1[[#This Row],[Valuation Year]]=2016,(Table1[[#This Row],[Total Construction Cost ($)]]+Table1[[#This Row],[Land Value]])*('General Input Sheet'!$G$38/'General Input Sheet'!$G$43),Table1[[#This Row],[Total Construction Cost ($)]]+Table1[[#This Row],[Land Value]]),0)</f>
        <v>49767</v>
      </c>
      <c r="P1965" s="139" t="str" cm="1">
        <f t="array" ref="P1965">_xlfn.IFS(Table1[[#This Row],[Asset Class]]&lt;&gt;"Local","y",P$11=$E1965,"y",Table1[[#This Row],[Asset Class]]="Local","")</f>
        <v/>
      </c>
      <c r="Q1965" s="99" t="str" cm="1">
        <f t="array" ref="Q1965">_xlfn.IFS(Table1[[#This Row],[Asset Class]]&lt;&gt;"Local","y",Q$11=$E1965,"y",Table1[[#This Row],[Asset Class]]="Local","")</f>
        <v/>
      </c>
      <c r="R1965" s="99" t="str" cm="1">
        <f t="array" ref="R1965">_xlfn.IFS(Table1[[#This Row],[Asset Class]]&lt;&gt;"Local","y",R$11=$E1965,"y",Table1[[#This Row],[Asset Class]]="Local","")</f>
        <v/>
      </c>
      <c r="S1965" s="358" t="str" cm="1">
        <f t="array" ref="S1965">_xlfn.IFS(Table1[[#This Row],[Asset Class]]&lt;&gt;"Local","y",S$11=$E1965,"y",Table1[[#This Row],[Asset Class]]="Local","")</f>
        <v>y</v>
      </c>
      <c r="U1965" s="109" t="str">
        <f>IF(Table1[[#This Row],[Asset Class]]&lt;&gt;"Local",0.25,IF(P1965="y",1,""))</f>
        <v/>
      </c>
      <c r="V1965" s="435" t="str">
        <f>IF(Table1[[#This Row],[Asset Class]]&lt;&gt;"Local",0.25,IF(Q1965="y",1,""))</f>
        <v/>
      </c>
      <c r="W1965" s="435" t="str">
        <f>IF(Table1[[#This Row],[Asset Class]]&lt;&gt;"Local",0.25,IF(R1965="y",1,""))</f>
        <v/>
      </c>
      <c r="X1965" s="435">
        <f>IF(Table1[[#This Row],[Asset Class]]&lt;&gt;"Local",0.25,IF(S1965="y",1,""))</f>
        <v>1</v>
      </c>
      <c r="Y1965" s="109">
        <f t="shared" si="181"/>
        <v>1</v>
      </c>
      <c r="AA1965" s="274" t="str">
        <f t="shared" si="182"/>
        <v/>
      </c>
      <c r="AB1965" s="275" t="str">
        <f t="shared" si="183"/>
        <v/>
      </c>
      <c r="AC1965" s="275" t="str">
        <f t="shared" si="184"/>
        <v/>
      </c>
      <c r="AD1965" s="275">
        <f t="shared" si="185"/>
        <v>49767</v>
      </c>
      <c r="AE1965" s="276">
        <f t="shared" si="186"/>
        <v>49767</v>
      </c>
    </row>
    <row r="1966" spans="2:31">
      <c r="B1966" s="227" t="s">
        <v>3411</v>
      </c>
      <c r="C1966" s="228" t="s">
        <v>3412</v>
      </c>
      <c r="D1966" s="228" t="s">
        <v>110</v>
      </c>
      <c r="E1966" s="228" t="s">
        <v>142</v>
      </c>
      <c r="F1966" s="258" t="s">
        <v>102</v>
      </c>
      <c r="G1966" s="374">
        <v>0.5</v>
      </c>
      <c r="H1966" s="377">
        <v>3092.5247547548315</v>
      </c>
      <c r="I1966" s="382">
        <v>115.6419902144599</v>
      </c>
      <c r="J1966" s="349">
        <f>Table1[[#This Row],[Embellishment Area (m2)]]*Table1[[#This Row],[Construction Unit Rate ($/m)]]*Table1[[#This Row],[Embellishment Area Factor]]</f>
        <v>178812.85871366662</v>
      </c>
      <c r="K1966" s="263">
        <v>0</v>
      </c>
      <c r="L1966" s="354">
        <v>85.331826959272703</v>
      </c>
      <c r="M1966" s="101">
        <f>Table1[[#This Row],[Size of land (m2)]]*Table1[[#This Row],[Land Unit Rate ($/m2)]]</f>
        <v>0</v>
      </c>
      <c r="N1966" s="261">
        <v>2021</v>
      </c>
      <c r="O1966" s="219">
        <f>ROUND(IF(Table1[[#This Row],[Valuation Year]]=2016,(Table1[[#This Row],[Total Construction Cost ($)]]+Table1[[#This Row],[Land Value]])*('General Input Sheet'!$G$38/'General Input Sheet'!$G$43),Table1[[#This Row],[Total Construction Cost ($)]]+Table1[[#This Row],[Land Value]]),0)</f>
        <v>178813</v>
      </c>
      <c r="P1966" s="139" t="str" cm="1">
        <f t="array" ref="P1966">_xlfn.IFS(Table1[[#This Row],[Asset Class]]&lt;&gt;"Local","y",P$11=$E1966,"y",Table1[[#This Row],[Asset Class]]="Local","")</f>
        <v/>
      </c>
      <c r="Q1966" s="99" t="str" cm="1">
        <f t="array" ref="Q1966">_xlfn.IFS(Table1[[#This Row],[Asset Class]]&lt;&gt;"Local","y",Q$11=$E1966,"y",Table1[[#This Row],[Asset Class]]="Local","")</f>
        <v>y</v>
      </c>
      <c r="R1966" s="99" t="str" cm="1">
        <f t="array" ref="R1966">_xlfn.IFS(Table1[[#This Row],[Asset Class]]&lt;&gt;"Local","y",R$11=$E1966,"y",Table1[[#This Row],[Asset Class]]="Local","")</f>
        <v/>
      </c>
      <c r="S1966" s="358" t="str" cm="1">
        <f t="array" ref="S1966">_xlfn.IFS(Table1[[#This Row],[Asset Class]]&lt;&gt;"Local","y",S$11=$E1966,"y",Table1[[#This Row],[Asset Class]]="Local","")</f>
        <v/>
      </c>
      <c r="U1966" s="109" t="str">
        <f>IF(Table1[[#This Row],[Asset Class]]&lt;&gt;"Local",0.25,IF(P1966="y",1,""))</f>
        <v/>
      </c>
      <c r="V1966" s="435">
        <f>IF(Table1[[#This Row],[Asset Class]]&lt;&gt;"Local",0.25,IF(Q1966="y",1,""))</f>
        <v>1</v>
      </c>
      <c r="W1966" s="435" t="str">
        <f>IF(Table1[[#This Row],[Asset Class]]&lt;&gt;"Local",0.25,IF(R1966="y",1,""))</f>
        <v/>
      </c>
      <c r="X1966" s="435" t="str">
        <f>IF(Table1[[#This Row],[Asset Class]]&lt;&gt;"Local",0.25,IF(S1966="y",1,""))</f>
        <v/>
      </c>
      <c r="Y1966" s="109">
        <f t="shared" si="181"/>
        <v>1</v>
      </c>
      <c r="AA1966" s="274" t="str">
        <f t="shared" si="182"/>
        <v/>
      </c>
      <c r="AB1966" s="275">
        <f t="shared" si="183"/>
        <v>178813</v>
      </c>
      <c r="AC1966" s="275" t="str">
        <f t="shared" si="184"/>
        <v/>
      </c>
      <c r="AD1966" s="275" t="str">
        <f t="shared" si="185"/>
        <v/>
      </c>
      <c r="AE1966" s="276">
        <f t="shared" si="186"/>
        <v>178813</v>
      </c>
    </row>
    <row r="1967" spans="2:31">
      <c r="B1967" s="227" t="s">
        <v>3413</v>
      </c>
      <c r="C1967" s="228" t="s">
        <v>3414</v>
      </c>
      <c r="D1967" s="228" t="s">
        <v>110</v>
      </c>
      <c r="E1967" s="228" t="s">
        <v>101</v>
      </c>
      <c r="F1967" s="258" t="s">
        <v>135</v>
      </c>
      <c r="G1967" s="374">
        <v>0.5</v>
      </c>
      <c r="H1967" s="377">
        <v>9767.1770389446592</v>
      </c>
      <c r="I1967" s="382">
        <v>143.96305955739601</v>
      </c>
      <c r="J1967" s="349">
        <f>Table1[[#This Row],[Embellishment Area (m2)]]*Table1[[#This Row],[Construction Unit Rate ($/m)]]*Table1[[#This Row],[Embellishment Area Factor]]</f>
        <v>703056.34488261037</v>
      </c>
      <c r="K1967" s="263">
        <v>19534.354077889318</v>
      </c>
      <c r="L1967" s="354">
        <v>39.027494808321961</v>
      </c>
      <c r="M1967" s="101">
        <f>Table1[[#This Row],[Size of land (m2)]]*Table1[[#This Row],[Land Unit Rate ($/m2)]]</f>
        <v>762376.90235874825</v>
      </c>
      <c r="N1967" s="261">
        <v>2021</v>
      </c>
      <c r="O1967" s="219">
        <f>ROUND(IF(Table1[[#This Row],[Valuation Year]]=2016,(Table1[[#This Row],[Total Construction Cost ($)]]+Table1[[#This Row],[Land Value]])*('General Input Sheet'!$G$38/'General Input Sheet'!$G$43),Table1[[#This Row],[Total Construction Cost ($)]]+Table1[[#This Row],[Land Value]]),0)</f>
        <v>1465433</v>
      </c>
      <c r="P1967" s="139" t="str" cm="1">
        <f t="array" ref="P1967">_xlfn.IFS(Table1[[#This Row],[Asset Class]]&lt;&gt;"Local","y",P$11=$E1967,"y",Table1[[#This Row],[Asset Class]]="Local","")</f>
        <v/>
      </c>
      <c r="Q1967" s="99" t="str" cm="1">
        <f t="array" ref="Q1967">_xlfn.IFS(Table1[[#This Row],[Asset Class]]&lt;&gt;"Local","y",Q$11=$E1967,"y",Table1[[#This Row],[Asset Class]]="Local","")</f>
        <v/>
      </c>
      <c r="R1967" s="99" t="str" cm="1">
        <f t="array" ref="R1967">_xlfn.IFS(Table1[[#This Row],[Asset Class]]&lt;&gt;"Local","y",R$11=$E1967,"y",Table1[[#This Row],[Asset Class]]="Local","")</f>
        <v>y</v>
      </c>
      <c r="S1967" s="358" t="str" cm="1">
        <f t="array" ref="S1967">_xlfn.IFS(Table1[[#This Row],[Asset Class]]&lt;&gt;"Local","y",S$11=$E1967,"y",Table1[[#This Row],[Asset Class]]="Local","")</f>
        <v/>
      </c>
      <c r="U1967" s="109" t="str">
        <f>IF(Table1[[#This Row],[Asset Class]]&lt;&gt;"Local",0.25,IF(P1967="y",1,""))</f>
        <v/>
      </c>
      <c r="V1967" s="435" t="str">
        <f>IF(Table1[[#This Row],[Asset Class]]&lt;&gt;"Local",0.25,IF(Q1967="y",1,""))</f>
        <v/>
      </c>
      <c r="W1967" s="435">
        <f>IF(Table1[[#This Row],[Asset Class]]&lt;&gt;"Local",0.25,IF(R1967="y",1,""))</f>
        <v>1</v>
      </c>
      <c r="X1967" s="435" t="str">
        <f>IF(Table1[[#This Row],[Asset Class]]&lt;&gt;"Local",0.25,IF(S1967="y",1,""))</f>
        <v/>
      </c>
      <c r="Y1967" s="109">
        <f t="shared" si="181"/>
        <v>1</v>
      </c>
      <c r="AA1967" s="274" t="str">
        <f t="shared" si="182"/>
        <v/>
      </c>
      <c r="AB1967" s="275" t="str">
        <f t="shared" si="183"/>
        <v/>
      </c>
      <c r="AC1967" s="275">
        <f t="shared" si="184"/>
        <v>1465433</v>
      </c>
      <c r="AD1967" s="275" t="str">
        <f t="shared" si="185"/>
        <v/>
      </c>
      <c r="AE1967" s="276">
        <f t="shared" si="186"/>
        <v>1465433</v>
      </c>
    </row>
    <row r="1968" spans="2:31">
      <c r="B1968" s="227" t="s">
        <v>3415</v>
      </c>
      <c r="C1968" s="228" t="s">
        <v>3416</v>
      </c>
      <c r="D1968" s="228" t="s">
        <v>105</v>
      </c>
      <c r="E1968" s="228" t="s">
        <v>101</v>
      </c>
      <c r="F1968" s="258" t="s">
        <v>102</v>
      </c>
      <c r="G1968" s="374">
        <v>0.5</v>
      </c>
      <c r="H1968" s="377">
        <v>13787.0405708123</v>
      </c>
      <c r="I1968" s="382">
        <v>452.87898632773505</v>
      </c>
      <c r="J1968" s="349">
        <f>Table1[[#This Row],[Embellishment Area (m2)]]*Table1[[#This Row],[Construction Unit Rate ($/m)]]*Table1[[#This Row],[Embellishment Area Factor]]</f>
        <v>3121930.4790844158</v>
      </c>
      <c r="K1968" s="263">
        <v>27574.0811416246</v>
      </c>
      <c r="L1968" s="354">
        <v>140.14546069071523</v>
      </c>
      <c r="M1968" s="101">
        <f>Table1[[#This Row],[Size of land (m2)]]*Table1[[#This Row],[Land Unit Rate ($/m2)]]</f>
        <v>3864382.3047161424</v>
      </c>
      <c r="N1968" s="261">
        <v>2021</v>
      </c>
      <c r="O1968" s="219">
        <f>ROUND(IF(Table1[[#This Row],[Valuation Year]]=2016,(Table1[[#This Row],[Total Construction Cost ($)]]+Table1[[#This Row],[Land Value]])*('General Input Sheet'!$G$38/'General Input Sheet'!$G$43),Table1[[#This Row],[Total Construction Cost ($)]]+Table1[[#This Row],[Land Value]]),0)</f>
        <v>6986313</v>
      </c>
      <c r="P1968" s="139" t="str" cm="1">
        <f t="array" ref="P1968">_xlfn.IFS(Table1[[#This Row],[Asset Class]]&lt;&gt;"Local","y",P$11=$E1968,"y",Table1[[#This Row],[Asset Class]]="Local","")</f>
        <v>y</v>
      </c>
      <c r="Q1968" s="99" t="str" cm="1">
        <f t="array" ref="Q1968">_xlfn.IFS(Table1[[#This Row],[Asset Class]]&lt;&gt;"Local","y",Q$11=$E1968,"y",Table1[[#This Row],[Asset Class]]="Local","")</f>
        <v>y</v>
      </c>
      <c r="R1968" s="99" t="str" cm="1">
        <f t="array" ref="R1968">_xlfn.IFS(Table1[[#This Row],[Asset Class]]&lt;&gt;"Local","y",R$11=$E1968,"y",Table1[[#This Row],[Asset Class]]="Local","")</f>
        <v>y</v>
      </c>
      <c r="S1968" s="358" t="str" cm="1">
        <f t="array" ref="S1968">_xlfn.IFS(Table1[[#This Row],[Asset Class]]&lt;&gt;"Local","y",S$11=$E1968,"y",Table1[[#This Row],[Asset Class]]="Local","")</f>
        <v>y</v>
      </c>
      <c r="U1968" s="109">
        <f>IF(Table1[[#This Row],[Asset Class]]&lt;&gt;"Local",0.25,IF(P1968="y",1,""))</f>
        <v>0.25</v>
      </c>
      <c r="V1968" s="435">
        <f>IF(Table1[[#This Row],[Asset Class]]&lt;&gt;"Local",0.25,IF(Q1968="y",1,""))</f>
        <v>0.25</v>
      </c>
      <c r="W1968" s="435">
        <f>IF(Table1[[#This Row],[Asset Class]]&lt;&gt;"Local",0.25,IF(R1968="y",1,""))</f>
        <v>0.25</v>
      </c>
      <c r="X1968" s="435">
        <f>IF(Table1[[#This Row],[Asset Class]]&lt;&gt;"Local",0.25,IF(S1968="y",1,""))</f>
        <v>0.25</v>
      </c>
      <c r="Y1968" s="109">
        <f t="shared" si="181"/>
        <v>1</v>
      </c>
      <c r="AA1968" s="274">
        <f t="shared" si="182"/>
        <v>1746578.25</v>
      </c>
      <c r="AB1968" s="275">
        <f t="shared" si="183"/>
        <v>1746578.25</v>
      </c>
      <c r="AC1968" s="275">
        <f t="shared" si="184"/>
        <v>1746578.25</v>
      </c>
      <c r="AD1968" s="275">
        <f t="shared" si="185"/>
        <v>1746578.25</v>
      </c>
      <c r="AE1968" s="276">
        <f t="shared" si="186"/>
        <v>6986313</v>
      </c>
    </row>
    <row r="1969" spans="2:31">
      <c r="B1969" s="227" t="s">
        <v>3413</v>
      </c>
      <c r="C1969" s="228" t="s">
        <v>3417</v>
      </c>
      <c r="D1969" s="228" t="s">
        <v>110</v>
      </c>
      <c r="E1969" s="228" t="s">
        <v>101</v>
      </c>
      <c r="F1969" s="258" t="s">
        <v>135</v>
      </c>
      <c r="G1969" s="374">
        <v>0.5</v>
      </c>
      <c r="H1969" s="377">
        <v>1169.1596647680985</v>
      </c>
      <c r="I1969" s="382">
        <v>143.96305955739601</v>
      </c>
      <c r="J1969" s="349">
        <f>Table1[[#This Row],[Embellishment Area (m2)]]*Table1[[#This Row],[Construction Unit Rate ($/m)]]*Table1[[#This Row],[Embellishment Area Factor]]</f>
        <v>84157.901225557463</v>
      </c>
      <c r="K1969" s="263">
        <v>2338.3193295361971</v>
      </c>
      <c r="L1969" s="354">
        <v>39.027494808321961</v>
      </c>
      <c r="M1969" s="101">
        <f>Table1[[#This Row],[Size of land (m2)]]*Table1[[#This Row],[Land Unit Rate ($/m2)]]</f>
        <v>91258.745493672817</v>
      </c>
      <c r="N1969" s="261">
        <v>2021</v>
      </c>
      <c r="O1969" s="219">
        <f>ROUND(IF(Table1[[#This Row],[Valuation Year]]=2016,(Table1[[#This Row],[Total Construction Cost ($)]]+Table1[[#This Row],[Land Value]])*('General Input Sheet'!$G$38/'General Input Sheet'!$G$43),Table1[[#This Row],[Total Construction Cost ($)]]+Table1[[#This Row],[Land Value]]),0)</f>
        <v>175417</v>
      </c>
      <c r="P1969" s="139" t="str" cm="1">
        <f t="array" ref="P1969">_xlfn.IFS(Table1[[#This Row],[Asset Class]]&lt;&gt;"Local","y",P$11=$E1969,"y",Table1[[#This Row],[Asset Class]]="Local","")</f>
        <v/>
      </c>
      <c r="Q1969" s="99" t="str" cm="1">
        <f t="array" ref="Q1969">_xlfn.IFS(Table1[[#This Row],[Asset Class]]&lt;&gt;"Local","y",Q$11=$E1969,"y",Table1[[#This Row],[Asset Class]]="Local","")</f>
        <v/>
      </c>
      <c r="R1969" s="99" t="str" cm="1">
        <f t="array" ref="R1969">_xlfn.IFS(Table1[[#This Row],[Asset Class]]&lt;&gt;"Local","y",R$11=$E1969,"y",Table1[[#This Row],[Asset Class]]="Local","")</f>
        <v>y</v>
      </c>
      <c r="S1969" s="358" t="str" cm="1">
        <f t="array" ref="S1969">_xlfn.IFS(Table1[[#This Row],[Asset Class]]&lt;&gt;"Local","y",S$11=$E1969,"y",Table1[[#This Row],[Asset Class]]="Local","")</f>
        <v/>
      </c>
      <c r="U1969" s="109" t="str">
        <f>IF(Table1[[#This Row],[Asset Class]]&lt;&gt;"Local",0.25,IF(P1969="y",1,""))</f>
        <v/>
      </c>
      <c r="V1969" s="435" t="str">
        <f>IF(Table1[[#This Row],[Asset Class]]&lt;&gt;"Local",0.25,IF(Q1969="y",1,""))</f>
        <v/>
      </c>
      <c r="W1969" s="435">
        <f>IF(Table1[[#This Row],[Asset Class]]&lt;&gt;"Local",0.25,IF(R1969="y",1,""))</f>
        <v>1</v>
      </c>
      <c r="X1969" s="435" t="str">
        <f>IF(Table1[[#This Row],[Asset Class]]&lt;&gt;"Local",0.25,IF(S1969="y",1,""))</f>
        <v/>
      </c>
      <c r="Y1969" s="109">
        <f t="shared" si="181"/>
        <v>1</v>
      </c>
      <c r="AA1969" s="274" t="str">
        <f t="shared" si="182"/>
        <v/>
      </c>
      <c r="AB1969" s="275" t="str">
        <f t="shared" si="183"/>
        <v/>
      </c>
      <c r="AC1969" s="275">
        <f t="shared" si="184"/>
        <v>175417</v>
      </c>
      <c r="AD1969" s="275" t="str">
        <f t="shared" si="185"/>
        <v/>
      </c>
      <c r="AE1969" s="276">
        <f t="shared" si="186"/>
        <v>175417</v>
      </c>
    </row>
    <row r="1970" spans="2:31">
      <c r="B1970" s="227" t="s">
        <v>3418</v>
      </c>
      <c r="C1970" s="228" t="s">
        <v>3419</v>
      </c>
      <c r="D1970" s="228" t="s">
        <v>105</v>
      </c>
      <c r="E1970" s="228" t="s">
        <v>106</v>
      </c>
      <c r="F1970" s="258" t="s">
        <v>107</v>
      </c>
      <c r="G1970" s="374">
        <v>0.5</v>
      </c>
      <c r="H1970" s="377">
        <v>14467.395817462824</v>
      </c>
      <c r="I1970" s="382">
        <v>295.91815694928124</v>
      </c>
      <c r="J1970" s="349">
        <f>Table1[[#This Row],[Embellishment Area (m2)]]*Table1[[#This Row],[Construction Unit Rate ($/m)]]*Table1[[#This Row],[Embellishment Area Factor]]</f>
        <v>2140582.5530796694</v>
      </c>
      <c r="K1970" s="263">
        <v>0</v>
      </c>
      <c r="L1970" s="354">
        <v>157.26221918381682</v>
      </c>
      <c r="M1970" s="101">
        <f>Table1[[#This Row],[Size of land (m2)]]*Table1[[#This Row],[Land Unit Rate ($/m2)]]</f>
        <v>0</v>
      </c>
      <c r="N1970" s="261">
        <v>2021</v>
      </c>
      <c r="O1970" s="219">
        <f>ROUND(IF(Table1[[#This Row],[Valuation Year]]=2016,(Table1[[#This Row],[Total Construction Cost ($)]]+Table1[[#This Row],[Land Value]])*('General Input Sheet'!$G$38/'General Input Sheet'!$G$43),Table1[[#This Row],[Total Construction Cost ($)]]+Table1[[#This Row],[Land Value]]),0)</f>
        <v>2140583</v>
      </c>
      <c r="P1970" s="139" t="str" cm="1">
        <f t="array" ref="P1970">_xlfn.IFS(Table1[[#This Row],[Asset Class]]&lt;&gt;"Local","y",P$11=$E1970,"y",Table1[[#This Row],[Asset Class]]="Local","")</f>
        <v>y</v>
      </c>
      <c r="Q1970" s="99" t="str" cm="1">
        <f t="array" ref="Q1970">_xlfn.IFS(Table1[[#This Row],[Asset Class]]&lt;&gt;"Local","y",Q$11=$E1970,"y",Table1[[#This Row],[Asset Class]]="Local","")</f>
        <v>y</v>
      </c>
      <c r="R1970" s="99" t="str" cm="1">
        <f t="array" ref="R1970">_xlfn.IFS(Table1[[#This Row],[Asset Class]]&lt;&gt;"Local","y",R$11=$E1970,"y",Table1[[#This Row],[Asset Class]]="Local","")</f>
        <v>y</v>
      </c>
      <c r="S1970" s="358" t="str" cm="1">
        <f t="array" ref="S1970">_xlfn.IFS(Table1[[#This Row],[Asset Class]]&lt;&gt;"Local","y",S$11=$E1970,"y",Table1[[#This Row],[Asset Class]]="Local","")</f>
        <v>y</v>
      </c>
      <c r="U1970" s="109">
        <f>IF(Table1[[#This Row],[Asset Class]]&lt;&gt;"Local",0.25,IF(P1970="y",1,""))</f>
        <v>0.25</v>
      </c>
      <c r="V1970" s="435">
        <f>IF(Table1[[#This Row],[Asset Class]]&lt;&gt;"Local",0.25,IF(Q1970="y",1,""))</f>
        <v>0.25</v>
      </c>
      <c r="W1970" s="435">
        <f>IF(Table1[[#This Row],[Asset Class]]&lt;&gt;"Local",0.25,IF(R1970="y",1,""))</f>
        <v>0.25</v>
      </c>
      <c r="X1970" s="435">
        <f>IF(Table1[[#This Row],[Asset Class]]&lt;&gt;"Local",0.25,IF(S1970="y",1,""))</f>
        <v>0.25</v>
      </c>
      <c r="Y1970" s="109">
        <f t="shared" si="181"/>
        <v>1</v>
      </c>
      <c r="AA1970" s="274">
        <f t="shared" si="182"/>
        <v>535145.75</v>
      </c>
      <c r="AB1970" s="275">
        <f t="shared" si="183"/>
        <v>535145.75</v>
      </c>
      <c r="AC1970" s="275">
        <f t="shared" si="184"/>
        <v>535145.75</v>
      </c>
      <c r="AD1970" s="275">
        <f t="shared" si="185"/>
        <v>535145.75</v>
      </c>
      <c r="AE1970" s="276">
        <f t="shared" si="186"/>
        <v>2140583</v>
      </c>
    </row>
    <row r="1971" spans="2:31">
      <c r="B1971" s="227" t="s">
        <v>3420</v>
      </c>
      <c r="C1971" s="228" t="s">
        <v>3421</v>
      </c>
      <c r="D1971" s="228" t="s">
        <v>110</v>
      </c>
      <c r="E1971" s="228" t="s">
        <v>106</v>
      </c>
      <c r="F1971" s="258" t="s">
        <v>102</v>
      </c>
      <c r="G1971" s="374">
        <v>0.5</v>
      </c>
      <c r="H1971" s="377">
        <v>4945.4801979273361</v>
      </c>
      <c r="I1971" s="382">
        <v>111.62041035606889</v>
      </c>
      <c r="J1971" s="349">
        <f>Table1[[#This Row],[Embellishment Area (m2)]]*Table1[[#This Row],[Construction Unit Rate ($/m)]]*Table1[[#This Row],[Embellishment Area Factor]]</f>
        <v>276008.26455023105</v>
      </c>
      <c r="K1971" s="263">
        <v>0</v>
      </c>
      <c r="L1971" s="354">
        <v>66.125722619436161</v>
      </c>
      <c r="M1971" s="101">
        <f>Table1[[#This Row],[Size of land (m2)]]*Table1[[#This Row],[Land Unit Rate ($/m2)]]</f>
        <v>0</v>
      </c>
      <c r="N1971" s="261">
        <v>2021</v>
      </c>
      <c r="O1971" s="219">
        <f>ROUND(IF(Table1[[#This Row],[Valuation Year]]=2016,(Table1[[#This Row],[Total Construction Cost ($)]]+Table1[[#This Row],[Land Value]])*('General Input Sheet'!$G$38/'General Input Sheet'!$G$43),Table1[[#This Row],[Total Construction Cost ($)]]+Table1[[#This Row],[Land Value]]),0)</f>
        <v>276008</v>
      </c>
      <c r="P1971" s="139" t="str" cm="1">
        <f t="array" ref="P1971">_xlfn.IFS(Table1[[#This Row],[Asset Class]]&lt;&gt;"Local","y",P$11=$E1971,"y",Table1[[#This Row],[Asset Class]]="Local","")</f>
        <v>y</v>
      </c>
      <c r="Q1971" s="99" t="str" cm="1">
        <f t="array" ref="Q1971">_xlfn.IFS(Table1[[#This Row],[Asset Class]]&lt;&gt;"Local","y",Q$11=$E1971,"y",Table1[[#This Row],[Asset Class]]="Local","")</f>
        <v/>
      </c>
      <c r="R1971" s="99" t="str" cm="1">
        <f t="array" ref="R1971">_xlfn.IFS(Table1[[#This Row],[Asset Class]]&lt;&gt;"Local","y",R$11=$E1971,"y",Table1[[#This Row],[Asset Class]]="Local","")</f>
        <v/>
      </c>
      <c r="S1971" s="358" t="str" cm="1">
        <f t="array" ref="S1971">_xlfn.IFS(Table1[[#This Row],[Asset Class]]&lt;&gt;"Local","y",S$11=$E1971,"y",Table1[[#This Row],[Asset Class]]="Local","")</f>
        <v/>
      </c>
      <c r="U1971" s="109">
        <f>IF(Table1[[#This Row],[Asset Class]]&lt;&gt;"Local",0.25,IF(P1971="y",1,""))</f>
        <v>1</v>
      </c>
      <c r="V1971" s="435" t="str">
        <f>IF(Table1[[#This Row],[Asset Class]]&lt;&gt;"Local",0.25,IF(Q1971="y",1,""))</f>
        <v/>
      </c>
      <c r="W1971" s="435" t="str">
        <f>IF(Table1[[#This Row],[Asset Class]]&lt;&gt;"Local",0.25,IF(R1971="y",1,""))</f>
        <v/>
      </c>
      <c r="X1971" s="435" t="str">
        <f>IF(Table1[[#This Row],[Asset Class]]&lt;&gt;"Local",0.25,IF(S1971="y",1,""))</f>
        <v/>
      </c>
      <c r="Y1971" s="109">
        <f t="shared" si="181"/>
        <v>1</v>
      </c>
      <c r="AA1971" s="274">
        <f t="shared" si="182"/>
        <v>276008</v>
      </c>
      <c r="AB1971" s="275" t="str">
        <f t="shared" si="183"/>
        <v/>
      </c>
      <c r="AC1971" s="275" t="str">
        <f t="shared" si="184"/>
        <v/>
      </c>
      <c r="AD1971" s="275" t="str">
        <f t="shared" si="185"/>
        <v/>
      </c>
      <c r="AE1971" s="276">
        <f t="shared" si="186"/>
        <v>276008</v>
      </c>
    </row>
    <row r="1972" spans="2:31">
      <c r="B1972" s="227" t="s">
        <v>3422</v>
      </c>
      <c r="C1972" s="228" t="s">
        <v>3423</v>
      </c>
      <c r="D1972" s="228" t="s">
        <v>110</v>
      </c>
      <c r="E1972" s="228" t="s">
        <v>101</v>
      </c>
      <c r="F1972" s="258" t="s">
        <v>102</v>
      </c>
      <c r="G1972" s="374">
        <v>0.5</v>
      </c>
      <c r="H1972" s="377">
        <v>11255.044450290176</v>
      </c>
      <c r="I1972" s="382">
        <v>143.96305955739601</v>
      </c>
      <c r="J1972" s="349">
        <f>Table1[[#This Row],[Embellishment Area (m2)]]*Table1[[#This Row],[Construction Unit Rate ($/m)]]*Table1[[#This Row],[Embellishment Area Factor]]</f>
        <v>810155.31725913193</v>
      </c>
      <c r="K1972" s="263">
        <v>22510.088900580351</v>
      </c>
      <c r="L1972" s="354">
        <v>39.027494808321961</v>
      </c>
      <c r="M1972" s="101">
        <f>Table1[[#This Row],[Size of land (m2)]]*Table1[[#This Row],[Land Unit Rate ($/m2)]]</f>
        <v>878512.37770226551</v>
      </c>
      <c r="N1972" s="261">
        <v>2021</v>
      </c>
      <c r="O1972" s="219">
        <f>ROUND(IF(Table1[[#This Row],[Valuation Year]]=2016,(Table1[[#This Row],[Total Construction Cost ($)]]+Table1[[#This Row],[Land Value]])*('General Input Sheet'!$G$38/'General Input Sheet'!$G$43),Table1[[#This Row],[Total Construction Cost ($)]]+Table1[[#This Row],[Land Value]]),0)</f>
        <v>1688668</v>
      </c>
      <c r="P1972" s="139" t="str" cm="1">
        <f t="array" ref="P1972">_xlfn.IFS(Table1[[#This Row],[Asset Class]]&lt;&gt;"Local","y",P$11=$E1972,"y",Table1[[#This Row],[Asset Class]]="Local","")</f>
        <v/>
      </c>
      <c r="Q1972" s="99" t="str" cm="1">
        <f t="array" ref="Q1972">_xlfn.IFS(Table1[[#This Row],[Asset Class]]&lt;&gt;"Local","y",Q$11=$E1972,"y",Table1[[#This Row],[Asset Class]]="Local","")</f>
        <v/>
      </c>
      <c r="R1972" s="99" t="str" cm="1">
        <f t="array" ref="R1972">_xlfn.IFS(Table1[[#This Row],[Asset Class]]&lt;&gt;"Local","y",R$11=$E1972,"y",Table1[[#This Row],[Asset Class]]="Local","")</f>
        <v>y</v>
      </c>
      <c r="S1972" s="358" t="str" cm="1">
        <f t="array" ref="S1972">_xlfn.IFS(Table1[[#This Row],[Asset Class]]&lt;&gt;"Local","y",S$11=$E1972,"y",Table1[[#This Row],[Asset Class]]="Local","")</f>
        <v/>
      </c>
      <c r="U1972" s="109" t="str">
        <f>IF(Table1[[#This Row],[Asset Class]]&lt;&gt;"Local",0.25,IF(P1972="y",1,""))</f>
        <v/>
      </c>
      <c r="V1972" s="435" t="str">
        <f>IF(Table1[[#This Row],[Asset Class]]&lt;&gt;"Local",0.25,IF(Q1972="y",1,""))</f>
        <v/>
      </c>
      <c r="W1972" s="435">
        <f>IF(Table1[[#This Row],[Asset Class]]&lt;&gt;"Local",0.25,IF(R1972="y",1,""))</f>
        <v>1</v>
      </c>
      <c r="X1972" s="435" t="str">
        <f>IF(Table1[[#This Row],[Asset Class]]&lt;&gt;"Local",0.25,IF(S1972="y",1,""))</f>
        <v/>
      </c>
      <c r="Y1972" s="109">
        <f t="shared" si="181"/>
        <v>1</v>
      </c>
      <c r="AA1972" s="274" t="str">
        <f t="shared" si="182"/>
        <v/>
      </c>
      <c r="AB1972" s="275" t="str">
        <f t="shared" si="183"/>
        <v/>
      </c>
      <c r="AC1972" s="275">
        <f t="shared" si="184"/>
        <v>1688668</v>
      </c>
      <c r="AD1972" s="275" t="str">
        <f t="shared" si="185"/>
        <v/>
      </c>
      <c r="AE1972" s="276">
        <f t="shared" si="186"/>
        <v>1688668</v>
      </c>
    </row>
    <row r="1973" spans="2:31">
      <c r="B1973" s="227" t="s">
        <v>3424</v>
      </c>
      <c r="C1973" s="228" t="s">
        <v>3425</v>
      </c>
      <c r="D1973" s="228" t="s">
        <v>105</v>
      </c>
      <c r="E1973" s="228" t="s">
        <v>101</v>
      </c>
      <c r="F1973" s="258" t="s">
        <v>107</v>
      </c>
      <c r="G1973" s="374">
        <v>0.5</v>
      </c>
      <c r="H1973" s="377">
        <v>35791.384281524093</v>
      </c>
      <c r="I1973" s="382">
        <v>452.87898632773505</v>
      </c>
      <c r="J1973" s="349">
        <f>Table1[[#This Row],[Embellishment Area (m2)]]*Table1[[#This Row],[Construction Unit Rate ($/m)]]*Table1[[#This Row],[Embellishment Area Factor]]</f>
        <v>8104582.9163415302</v>
      </c>
      <c r="K1973" s="263">
        <v>0</v>
      </c>
      <c r="L1973" s="354">
        <v>140.14546069071523</v>
      </c>
      <c r="M1973" s="101">
        <f>Table1[[#This Row],[Size of land (m2)]]*Table1[[#This Row],[Land Unit Rate ($/m2)]]</f>
        <v>0</v>
      </c>
      <c r="N1973" s="261">
        <v>2021</v>
      </c>
      <c r="O1973" s="219">
        <f>ROUND(IF(Table1[[#This Row],[Valuation Year]]=2016,(Table1[[#This Row],[Total Construction Cost ($)]]+Table1[[#This Row],[Land Value]])*('General Input Sheet'!$G$38/'General Input Sheet'!$G$43),Table1[[#This Row],[Total Construction Cost ($)]]+Table1[[#This Row],[Land Value]]),0)</f>
        <v>8104583</v>
      </c>
      <c r="P1973" s="139" t="str" cm="1">
        <f t="array" ref="P1973">_xlfn.IFS(Table1[[#This Row],[Asset Class]]&lt;&gt;"Local","y",P$11=$E1973,"y",Table1[[#This Row],[Asset Class]]="Local","")</f>
        <v>y</v>
      </c>
      <c r="Q1973" s="99" t="str" cm="1">
        <f t="array" ref="Q1973">_xlfn.IFS(Table1[[#This Row],[Asset Class]]&lt;&gt;"Local","y",Q$11=$E1973,"y",Table1[[#This Row],[Asset Class]]="Local","")</f>
        <v>y</v>
      </c>
      <c r="R1973" s="99" t="str" cm="1">
        <f t="array" ref="R1973">_xlfn.IFS(Table1[[#This Row],[Asset Class]]&lt;&gt;"Local","y",R$11=$E1973,"y",Table1[[#This Row],[Asset Class]]="Local","")</f>
        <v>y</v>
      </c>
      <c r="S1973" s="358" t="str" cm="1">
        <f t="array" ref="S1973">_xlfn.IFS(Table1[[#This Row],[Asset Class]]&lt;&gt;"Local","y",S$11=$E1973,"y",Table1[[#This Row],[Asset Class]]="Local","")</f>
        <v>y</v>
      </c>
      <c r="U1973" s="109">
        <f>IF(Table1[[#This Row],[Asset Class]]&lt;&gt;"Local",0.25,IF(P1973="y",1,""))</f>
        <v>0.25</v>
      </c>
      <c r="V1973" s="435">
        <f>IF(Table1[[#This Row],[Asset Class]]&lt;&gt;"Local",0.25,IF(Q1973="y",1,""))</f>
        <v>0.25</v>
      </c>
      <c r="W1973" s="435">
        <f>IF(Table1[[#This Row],[Asset Class]]&lt;&gt;"Local",0.25,IF(R1973="y",1,""))</f>
        <v>0.25</v>
      </c>
      <c r="X1973" s="435">
        <f>IF(Table1[[#This Row],[Asset Class]]&lt;&gt;"Local",0.25,IF(S1973="y",1,""))</f>
        <v>0.25</v>
      </c>
      <c r="Y1973" s="109">
        <f t="shared" si="181"/>
        <v>1</v>
      </c>
      <c r="AA1973" s="274">
        <f t="shared" si="182"/>
        <v>2026145.75</v>
      </c>
      <c r="AB1973" s="275">
        <f t="shared" si="183"/>
        <v>2026145.75</v>
      </c>
      <c r="AC1973" s="275">
        <f t="shared" si="184"/>
        <v>2026145.75</v>
      </c>
      <c r="AD1973" s="275">
        <f t="shared" si="185"/>
        <v>2026145.75</v>
      </c>
      <c r="AE1973" s="276">
        <f t="shared" si="186"/>
        <v>8104583</v>
      </c>
    </row>
    <row r="1974" spans="2:31">
      <c r="B1974" s="227" t="s">
        <v>3424</v>
      </c>
      <c r="C1974" s="228" t="s">
        <v>3426</v>
      </c>
      <c r="D1974" s="228" t="s">
        <v>105</v>
      </c>
      <c r="E1974" s="228" t="s">
        <v>101</v>
      </c>
      <c r="F1974" s="258" t="s">
        <v>135</v>
      </c>
      <c r="G1974" s="374">
        <v>0.5</v>
      </c>
      <c r="H1974" s="377">
        <v>10466.999907554855</v>
      </c>
      <c r="I1974" s="382">
        <v>452.87898632773505</v>
      </c>
      <c r="J1974" s="349">
        <f>Table1[[#This Row],[Embellishment Area (m2)]]*Table1[[#This Row],[Construction Unit Rate ($/m)]]*Table1[[#This Row],[Embellishment Area Factor]]</f>
        <v>2370142.1540129697</v>
      </c>
      <c r="K1974" s="263">
        <v>0</v>
      </c>
      <c r="L1974" s="354">
        <v>140.14546069071523</v>
      </c>
      <c r="M1974" s="101">
        <f>Table1[[#This Row],[Size of land (m2)]]*Table1[[#This Row],[Land Unit Rate ($/m2)]]</f>
        <v>0</v>
      </c>
      <c r="N1974" s="261">
        <v>2021</v>
      </c>
      <c r="O1974" s="219">
        <f>ROUND(IF(Table1[[#This Row],[Valuation Year]]=2016,(Table1[[#This Row],[Total Construction Cost ($)]]+Table1[[#This Row],[Land Value]])*('General Input Sheet'!$G$38/'General Input Sheet'!$G$43),Table1[[#This Row],[Total Construction Cost ($)]]+Table1[[#This Row],[Land Value]]),0)</f>
        <v>2370142</v>
      </c>
      <c r="P1974" s="139" t="str" cm="1">
        <f t="array" ref="P1974">_xlfn.IFS(Table1[[#This Row],[Asset Class]]&lt;&gt;"Local","y",P$11=$E1974,"y",Table1[[#This Row],[Asset Class]]="Local","")</f>
        <v>y</v>
      </c>
      <c r="Q1974" s="99" t="str" cm="1">
        <f t="array" ref="Q1974">_xlfn.IFS(Table1[[#This Row],[Asset Class]]&lt;&gt;"Local","y",Q$11=$E1974,"y",Table1[[#This Row],[Asset Class]]="Local","")</f>
        <v>y</v>
      </c>
      <c r="R1974" s="99" t="str" cm="1">
        <f t="array" ref="R1974">_xlfn.IFS(Table1[[#This Row],[Asset Class]]&lt;&gt;"Local","y",R$11=$E1974,"y",Table1[[#This Row],[Asset Class]]="Local","")</f>
        <v>y</v>
      </c>
      <c r="S1974" s="358" t="str" cm="1">
        <f t="array" ref="S1974">_xlfn.IFS(Table1[[#This Row],[Asset Class]]&lt;&gt;"Local","y",S$11=$E1974,"y",Table1[[#This Row],[Asset Class]]="Local","")</f>
        <v>y</v>
      </c>
      <c r="U1974" s="109">
        <f>IF(Table1[[#This Row],[Asset Class]]&lt;&gt;"Local",0.25,IF(P1974="y",1,""))</f>
        <v>0.25</v>
      </c>
      <c r="V1974" s="435">
        <f>IF(Table1[[#This Row],[Asset Class]]&lt;&gt;"Local",0.25,IF(Q1974="y",1,""))</f>
        <v>0.25</v>
      </c>
      <c r="W1974" s="435">
        <f>IF(Table1[[#This Row],[Asset Class]]&lt;&gt;"Local",0.25,IF(R1974="y",1,""))</f>
        <v>0.25</v>
      </c>
      <c r="X1974" s="435">
        <f>IF(Table1[[#This Row],[Asset Class]]&lt;&gt;"Local",0.25,IF(S1974="y",1,""))</f>
        <v>0.25</v>
      </c>
      <c r="Y1974" s="109">
        <f t="shared" si="181"/>
        <v>1</v>
      </c>
      <c r="AA1974" s="274">
        <f t="shared" si="182"/>
        <v>592535.5</v>
      </c>
      <c r="AB1974" s="275">
        <f t="shared" si="183"/>
        <v>592535.5</v>
      </c>
      <c r="AC1974" s="275">
        <f t="shared" si="184"/>
        <v>592535.5</v>
      </c>
      <c r="AD1974" s="275">
        <f t="shared" si="185"/>
        <v>592535.5</v>
      </c>
      <c r="AE1974" s="276">
        <f t="shared" si="186"/>
        <v>2370142</v>
      </c>
    </row>
    <row r="1975" spans="2:31">
      <c r="B1975" s="227" t="s">
        <v>3424</v>
      </c>
      <c r="C1975" s="228" t="s">
        <v>3427</v>
      </c>
      <c r="D1975" s="228" t="s">
        <v>105</v>
      </c>
      <c r="E1975" s="228" t="s">
        <v>101</v>
      </c>
      <c r="F1975" s="258" t="s">
        <v>135</v>
      </c>
      <c r="G1975" s="374">
        <v>0.5</v>
      </c>
      <c r="H1975" s="377">
        <v>10886.564708643495</v>
      </c>
      <c r="I1975" s="382">
        <v>452.87898632773505</v>
      </c>
      <c r="J1975" s="349">
        <f>Table1[[#This Row],[Embellishment Area (m2)]]*Table1[[#This Row],[Construction Unit Rate ($/m)]]*Table1[[#This Row],[Embellishment Area Factor]]</f>
        <v>2465148.1949208803</v>
      </c>
      <c r="K1975" s="263">
        <v>0</v>
      </c>
      <c r="L1975" s="354">
        <v>140.14546069071523</v>
      </c>
      <c r="M1975" s="101">
        <f>Table1[[#This Row],[Size of land (m2)]]*Table1[[#This Row],[Land Unit Rate ($/m2)]]</f>
        <v>0</v>
      </c>
      <c r="N1975" s="261">
        <v>2021</v>
      </c>
      <c r="O1975" s="219">
        <f>ROUND(IF(Table1[[#This Row],[Valuation Year]]=2016,(Table1[[#This Row],[Total Construction Cost ($)]]+Table1[[#This Row],[Land Value]])*('General Input Sheet'!$G$38/'General Input Sheet'!$G$43),Table1[[#This Row],[Total Construction Cost ($)]]+Table1[[#This Row],[Land Value]]),0)</f>
        <v>2465148</v>
      </c>
      <c r="P1975" s="139" t="str" cm="1">
        <f t="array" ref="P1975">_xlfn.IFS(Table1[[#This Row],[Asset Class]]&lt;&gt;"Local","y",P$11=$E1975,"y",Table1[[#This Row],[Asset Class]]="Local","")</f>
        <v>y</v>
      </c>
      <c r="Q1975" s="99" t="str" cm="1">
        <f t="array" ref="Q1975">_xlfn.IFS(Table1[[#This Row],[Asset Class]]&lt;&gt;"Local","y",Q$11=$E1975,"y",Table1[[#This Row],[Asset Class]]="Local","")</f>
        <v>y</v>
      </c>
      <c r="R1975" s="99" t="str" cm="1">
        <f t="array" ref="R1975">_xlfn.IFS(Table1[[#This Row],[Asset Class]]&lt;&gt;"Local","y",R$11=$E1975,"y",Table1[[#This Row],[Asset Class]]="Local","")</f>
        <v>y</v>
      </c>
      <c r="S1975" s="358" t="str" cm="1">
        <f t="array" ref="S1975">_xlfn.IFS(Table1[[#This Row],[Asset Class]]&lt;&gt;"Local","y",S$11=$E1975,"y",Table1[[#This Row],[Asset Class]]="Local","")</f>
        <v>y</v>
      </c>
      <c r="U1975" s="109">
        <f>IF(Table1[[#This Row],[Asset Class]]&lt;&gt;"Local",0.25,IF(P1975="y",1,""))</f>
        <v>0.25</v>
      </c>
      <c r="V1975" s="435">
        <f>IF(Table1[[#This Row],[Asset Class]]&lt;&gt;"Local",0.25,IF(Q1975="y",1,""))</f>
        <v>0.25</v>
      </c>
      <c r="W1975" s="435">
        <f>IF(Table1[[#This Row],[Asset Class]]&lt;&gt;"Local",0.25,IF(R1975="y",1,""))</f>
        <v>0.25</v>
      </c>
      <c r="X1975" s="435">
        <f>IF(Table1[[#This Row],[Asset Class]]&lt;&gt;"Local",0.25,IF(S1975="y",1,""))</f>
        <v>0.25</v>
      </c>
      <c r="Y1975" s="109">
        <f t="shared" si="181"/>
        <v>1</v>
      </c>
      <c r="AA1975" s="274">
        <f t="shared" si="182"/>
        <v>616287</v>
      </c>
      <c r="AB1975" s="275">
        <f t="shared" si="183"/>
        <v>616287</v>
      </c>
      <c r="AC1975" s="275">
        <f t="shared" si="184"/>
        <v>616287</v>
      </c>
      <c r="AD1975" s="275">
        <f t="shared" si="185"/>
        <v>616287</v>
      </c>
      <c r="AE1975" s="276">
        <f t="shared" si="186"/>
        <v>2465148</v>
      </c>
    </row>
    <row r="1976" spans="2:31">
      <c r="B1976" s="227" t="s">
        <v>3428</v>
      </c>
      <c r="C1976" s="228" t="s">
        <v>3429</v>
      </c>
      <c r="D1976" s="228" t="s">
        <v>110</v>
      </c>
      <c r="E1976" s="228" t="s">
        <v>101</v>
      </c>
      <c r="F1976" s="258" t="s">
        <v>102</v>
      </c>
      <c r="G1976" s="374">
        <v>0.5</v>
      </c>
      <c r="H1976" s="377">
        <v>723.78927064205345</v>
      </c>
      <c r="I1976" s="382">
        <v>143.96305955739601</v>
      </c>
      <c r="J1976" s="349">
        <f>Table1[[#This Row],[Embellishment Area (m2)]]*Table1[[#This Row],[Construction Unit Rate ($/m)]]*Table1[[#This Row],[Embellishment Area Factor]]</f>
        <v>52099.458938223077</v>
      </c>
      <c r="K1976" s="263">
        <v>0</v>
      </c>
      <c r="L1976" s="354">
        <v>39.027494808321961</v>
      </c>
      <c r="M1976" s="101">
        <f>Table1[[#This Row],[Size of land (m2)]]*Table1[[#This Row],[Land Unit Rate ($/m2)]]</f>
        <v>0</v>
      </c>
      <c r="N1976" s="261">
        <v>2021</v>
      </c>
      <c r="O1976" s="219">
        <f>ROUND(IF(Table1[[#This Row],[Valuation Year]]=2016,(Table1[[#This Row],[Total Construction Cost ($)]]+Table1[[#This Row],[Land Value]])*('General Input Sheet'!$G$38/'General Input Sheet'!$G$43),Table1[[#This Row],[Total Construction Cost ($)]]+Table1[[#This Row],[Land Value]]),0)</f>
        <v>52099</v>
      </c>
      <c r="P1976" s="139" t="str" cm="1">
        <f t="array" ref="P1976">_xlfn.IFS(Table1[[#This Row],[Asset Class]]&lt;&gt;"Local","y",P$11=$E1976,"y",Table1[[#This Row],[Asset Class]]="Local","")</f>
        <v/>
      </c>
      <c r="Q1976" s="99" t="str" cm="1">
        <f t="array" ref="Q1976">_xlfn.IFS(Table1[[#This Row],[Asset Class]]&lt;&gt;"Local","y",Q$11=$E1976,"y",Table1[[#This Row],[Asset Class]]="Local","")</f>
        <v/>
      </c>
      <c r="R1976" s="99" t="str" cm="1">
        <f t="array" ref="R1976">_xlfn.IFS(Table1[[#This Row],[Asset Class]]&lt;&gt;"Local","y",R$11=$E1976,"y",Table1[[#This Row],[Asset Class]]="Local","")</f>
        <v>y</v>
      </c>
      <c r="S1976" s="358" t="str" cm="1">
        <f t="array" ref="S1976">_xlfn.IFS(Table1[[#This Row],[Asset Class]]&lt;&gt;"Local","y",S$11=$E1976,"y",Table1[[#This Row],[Asset Class]]="Local","")</f>
        <v/>
      </c>
      <c r="U1976" s="109" t="str">
        <f>IF(Table1[[#This Row],[Asset Class]]&lt;&gt;"Local",0.25,IF(P1976="y",1,""))</f>
        <v/>
      </c>
      <c r="V1976" s="435" t="str">
        <f>IF(Table1[[#This Row],[Asset Class]]&lt;&gt;"Local",0.25,IF(Q1976="y",1,""))</f>
        <v/>
      </c>
      <c r="W1976" s="435">
        <f>IF(Table1[[#This Row],[Asset Class]]&lt;&gt;"Local",0.25,IF(R1976="y",1,""))</f>
        <v>1</v>
      </c>
      <c r="X1976" s="435" t="str">
        <f>IF(Table1[[#This Row],[Asset Class]]&lt;&gt;"Local",0.25,IF(S1976="y",1,""))</f>
        <v/>
      </c>
      <c r="Y1976" s="109">
        <f t="shared" si="181"/>
        <v>1</v>
      </c>
      <c r="AA1976" s="274" t="str">
        <f t="shared" si="182"/>
        <v/>
      </c>
      <c r="AB1976" s="275" t="str">
        <f t="shared" si="183"/>
        <v/>
      </c>
      <c r="AC1976" s="275">
        <f t="shared" si="184"/>
        <v>52099</v>
      </c>
      <c r="AD1976" s="275" t="str">
        <f t="shared" si="185"/>
        <v/>
      </c>
      <c r="AE1976" s="276">
        <f t="shared" si="186"/>
        <v>52099</v>
      </c>
    </row>
    <row r="1977" spans="2:31">
      <c r="B1977" s="227" t="s">
        <v>3424</v>
      </c>
      <c r="C1977" s="228" t="s">
        <v>3430</v>
      </c>
      <c r="D1977" s="228" t="s">
        <v>105</v>
      </c>
      <c r="E1977" s="228" t="s">
        <v>101</v>
      </c>
      <c r="F1977" s="258" t="s">
        <v>102</v>
      </c>
      <c r="G1977" s="374">
        <v>0.5</v>
      </c>
      <c r="H1977" s="377">
        <v>3897.07362284704</v>
      </c>
      <c r="I1977" s="382">
        <v>452.87898632773505</v>
      </c>
      <c r="J1977" s="349">
        <f>Table1[[#This Row],[Embellishment Area (m2)]]*Table1[[#This Row],[Construction Unit Rate ($/m)]]*Table1[[#This Row],[Embellishment Area Factor]]</f>
        <v>882451.37597976078</v>
      </c>
      <c r="K1977" s="263">
        <v>0</v>
      </c>
      <c r="L1977" s="354">
        <v>140.14546069071523</v>
      </c>
      <c r="M1977" s="101">
        <f>Table1[[#This Row],[Size of land (m2)]]*Table1[[#This Row],[Land Unit Rate ($/m2)]]</f>
        <v>0</v>
      </c>
      <c r="N1977" s="261">
        <v>2021</v>
      </c>
      <c r="O1977" s="219">
        <f>ROUND(IF(Table1[[#This Row],[Valuation Year]]=2016,(Table1[[#This Row],[Total Construction Cost ($)]]+Table1[[#This Row],[Land Value]])*('General Input Sheet'!$G$38/'General Input Sheet'!$G$43),Table1[[#This Row],[Total Construction Cost ($)]]+Table1[[#This Row],[Land Value]]),0)</f>
        <v>882451</v>
      </c>
      <c r="P1977" s="139" t="str" cm="1">
        <f t="array" ref="P1977">_xlfn.IFS(Table1[[#This Row],[Asset Class]]&lt;&gt;"Local","y",P$11=$E1977,"y",Table1[[#This Row],[Asset Class]]="Local","")</f>
        <v>y</v>
      </c>
      <c r="Q1977" s="99" t="str" cm="1">
        <f t="array" ref="Q1977">_xlfn.IFS(Table1[[#This Row],[Asset Class]]&lt;&gt;"Local","y",Q$11=$E1977,"y",Table1[[#This Row],[Asset Class]]="Local","")</f>
        <v>y</v>
      </c>
      <c r="R1977" s="99" t="str" cm="1">
        <f t="array" ref="R1977">_xlfn.IFS(Table1[[#This Row],[Asset Class]]&lt;&gt;"Local","y",R$11=$E1977,"y",Table1[[#This Row],[Asset Class]]="Local","")</f>
        <v>y</v>
      </c>
      <c r="S1977" s="358" t="str" cm="1">
        <f t="array" ref="S1977">_xlfn.IFS(Table1[[#This Row],[Asset Class]]&lt;&gt;"Local","y",S$11=$E1977,"y",Table1[[#This Row],[Asset Class]]="Local","")</f>
        <v>y</v>
      </c>
      <c r="U1977" s="109">
        <f>IF(Table1[[#This Row],[Asset Class]]&lt;&gt;"Local",0.25,IF(P1977="y",1,""))</f>
        <v>0.25</v>
      </c>
      <c r="V1977" s="435">
        <f>IF(Table1[[#This Row],[Asset Class]]&lt;&gt;"Local",0.25,IF(Q1977="y",1,""))</f>
        <v>0.25</v>
      </c>
      <c r="W1977" s="435">
        <f>IF(Table1[[#This Row],[Asset Class]]&lt;&gt;"Local",0.25,IF(R1977="y",1,""))</f>
        <v>0.25</v>
      </c>
      <c r="X1977" s="435">
        <f>IF(Table1[[#This Row],[Asset Class]]&lt;&gt;"Local",0.25,IF(S1977="y",1,""))</f>
        <v>0.25</v>
      </c>
      <c r="Y1977" s="109">
        <f t="shared" si="181"/>
        <v>1</v>
      </c>
      <c r="AA1977" s="274">
        <f t="shared" si="182"/>
        <v>220612.75</v>
      </c>
      <c r="AB1977" s="275">
        <f t="shared" si="183"/>
        <v>220612.75</v>
      </c>
      <c r="AC1977" s="275">
        <f t="shared" si="184"/>
        <v>220612.75</v>
      </c>
      <c r="AD1977" s="275">
        <f t="shared" si="185"/>
        <v>220612.75</v>
      </c>
      <c r="AE1977" s="276">
        <f t="shared" si="186"/>
        <v>882451</v>
      </c>
    </row>
    <row r="1978" spans="2:31">
      <c r="B1978" s="227" t="s">
        <v>3431</v>
      </c>
      <c r="C1978" s="228" t="s">
        <v>3432</v>
      </c>
      <c r="D1978" s="228" t="s">
        <v>110</v>
      </c>
      <c r="E1978" s="228" t="s">
        <v>101</v>
      </c>
      <c r="F1978" s="258" t="s">
        <v>102</v>
      </c>
      <c r="G1978" s="374">
        <v>0.5</v>
      </c>
      <c r="H1978" s="377">
        <v>1687.7567662078466</v>
      </c>
      <c r="I1978" s="382">
        <v>143.96305955739601</v>
      </c>
      <c r="J1978" s="349">
        <f>Table1[[#This Row],[Embellishment Area (m2)]]*Table1[[#This Row],[Construction Unit Rate ($/m)]]*Table1[[#This Row],[Embellishment Area Factor]]</f>
        <v>121487.31392598915</v>
      </c>
      <c r="K1978" s="263">
        <v>0</v>
      </c>
      <c r="L1978" s="354">
        <v>39.027494808321961</v>
      </c>
      <c r="M1978" s="101">
        <f>Table1[[#This Row],[Size of land (m2)]]*Table1[[#This Row],[Land Unit Rate ($/m2)]]</f>
        <v>0</v>
      </c>
      <c r="N1978" s="261">
        <v>2021</v>
      </c>
      <c r="O1978" s="219">
        <f>ROUND(IF(Table1[[#This Row],[Valuation Year]]=2016,(Table1[[#This Row],[Total Construction Cost ($)]]+Table1[[#This Row],[Land Value]])*('General Input Sheet'!$G$38/'General Input Sheet'!$G$43),Table1[[#This Row],[Total Construction Cost ($)]]+Table1[[#This Row],[Land Value]]),0)</f>
        <v>121487</v>
      </c>
      <c r="P1978" s="139" t="str" cm="1">
        <f t="array" ref="P1978">_xlfn.IFS(Table1[[#This Row],[Asset Class]]&lt;&gt;"Local","y",P$11=$E1978,"y",Table1[[#This Row],[Asset Class]]="Local","")</f>
        <v/>
      </c>
      <c r="Q1978" s="99" t="str" cm="1">
        <f t="array" ref="Q1978">_xlfn.IFS(Table1[[#This Row],[Asset Class]]&lt;&gt;"Local","y",Q$11=$E1978,"y",Table1[[#This Row],[Asset Class]]="Local","")</f>
        <v/>
      </c>
      <c r="R1978" s="99" t="str" cm="1">
        <f t="array" ref="R1978">_xlfn.IFS(Table1[[#This Row],[Asset Class]]&lt;&gt;"Local","y",R$11=$E1978,"y",Table1[[#This Row],[Asset Class]]="Local","")</f>
        <v>y</v>
      </c>
      <c r="S1978" s="358" t="str" cm="1">
        <f t="array" ref="S1978">_xlfn.IFS(Table1[[#This Row],[Asset Class]]&lt;&gt;"Local","y",S$11=$E1978,"y",Table1[[#This Row],[Asset Class]]="Local","")</f>
        <v/>
      </c>
      <c r="U1978" s="109" t="str">
        <f>IF(Table1[[#This Row],[Asset Class]]&lt;&gt;"Local",0.25,IF(P1978="y",1,""))</f>
        <v/>
      </c>
      <c r="V1978" s="435" t="str">
        <f>IF(Table1[[#This Row],[Asset Class]]&lt;&gt;"Local",0.25,IF(Q1978="y",1,""))</f>
        <v/>
      </c>
      <c r="W1978" s="435">
        <f>IF(Table1[[#This Row],[Asset Class]]&lt;&gt;"Local",0.25,IF(R1978="y",1,""))</f>
        <v>1</v>
      </c>
      <c r="X1978" s="435" t="str">
        <f>IF(Table1[[#This Row],[Asset Class]]&lt;&gt;"Local",0.25,IF(S1978="y",1,""))</f>
        <v/>
      </c>
      <c r="Y1978" s="109">
        <f t="shared" si="181"/>
        <v>1</v>
      </c>
      <c r="AA1978" s="274" t="str">
        <f t="shared" si="182"/>
        <v/>
      </c>
      <c r="AB1978" s="275" t="str">
        <f t="shared" si="183"/>
        <v/>
      </c>
      <c r="AC1978" s="275">
        <f t="shared" si="184"/>
        <v>121487</v>
      </c>
      <c r="AD1978" s="275" t="str">
        <f t="shared" si="185"/>
        <v/>
      </c>
      <c r="AE1978" s="276">
        <f t="shared" si="186"/>
        <v>121487</v>
      </c>
    </row>
    <row r="1979" spans="2:31">
      <c r="B1979" s="227" t="s">
        <v>3431</v>
      </c>
      <c r="C1979" s="228" t="s">
        <v>3433</v>
      </c>
      <c r="D1979" s="228" t="s">
        <v>110</v>
      </c>
      <c r="E1979" s="228" t="s">
        <v>101</v>
      </c>
      <c r="F1979" s="258" t="s">
        <v>107</v>
      </c>
      <c r="G1979" s="374">
        <v>0.5</v>
      </c>
      <c r="H1979" s="377">
        <v>3839.501975693011</v>
      </c>
      <c r="I1979" s="382">
        <v>143.96305955739601</v>
      </c>
      <c r="J1979" s="349">
        <f>Table1[[#This Row],[Embellishment Area (m2)]]*Table1[[#This Row],[Construction Unit Rate ($/m)]]*Table1[[#This Row],[Embellishment Area Factor]]</f>
        <v>276373.2257987163</v>
      </c>
      <c r="K1979" s="263">
        <v>0</v>
      </c>
      <c r="L1979" s="354">
        <v>39.027494808321961</v>
      </c>
      <c r="M1979" s="101">
        <f>Table1[[#This Row],[Size of land (m2)]]*Table1[[#This Row],[Land Unit Rate ($/m2)]]</f>
        <v>0</v>
      </c>
      <c r="N1979" s="261">
        <v>2021</v>
      </c>
      <c r="O1979" s="219">
        <f>ROUND(IF(Table1[[#This Row],[Valuation Year]]=2016,(Table1[[#This Row],[Total Construction Cost ($)]]+Table1[[#This Row],[Land Value]])*('General Input Sheet'!$G$38/'General Input Sheet'!$G$43),Table1[[#This Row],[Total Construction Cost ($)]]+Table1[[#This Row],[Land Value]]),0)</f>
        <v>276373</v>
      </c>
      <c r="P1979" s="139" t="str" cm="1">
        <f t="array" ref="P1979">_xlfn.IFS(Table1[[#This Row],[Asset Class]]&lt;&gt;"Local","y",P$11=$E1979,"y",Table1[[#This Row],[Asset Class]]="Local","")</f>
        <v/>
      </c>
      <c r="Q1979" s="99" t="str" cm="1">
        <f t="array" ref="Q1979">_xlfn.IFS(Table1[[#This Row],[Asset Class]]&lt;&gt;"Local","y",Q$11=$E1979,"y",Table1[[#This Row],[Asset Class]]="Local","")</f>
        <v/>
      </c>
      <c r="R1979" s="99" t="str" cm="1">
        <f t="array" ref="R1979">_xlfn.IFS(Table1[[#This Row],[Asset Class]]&lt;&gt;"Local","y",R$11=$E1979,"y",Table1[[#This Row],[Asset Class]]="Local","")</f>
        <v>y</v>
      </c>
      <c r="S1979" s="358" t="str" cm="1">
        <f t="array" ref="S1979">_xlfn.IFS(Table1[[#This Row],[Asset Class]]&lt;&gt;"Local","y",S$11=$E1979,"y",Table1[[#This Row],[Asset Class]]="Local","")</f>
        <v/>
      </c>
      <c r="U1979" s="109" t="str">
        <f>IF(Table1[[#This Row],[Asset Class]]&lt;&gt;"Local",0.25,IF(P1979="y",1,""))</f>
        <v/>
      </c>
      <c r="V1979" s="435" t="str">
        <f>IF(Table1[[#This Row],[Asset Class]]&lt;&gt;"Local",0.25,IF(Q1979="y",1,""))</f>
        <v/>
      </c>
      <c r="W1979" s="435">
        <f>IF(Table1[[#This Row],[Asset Class]]&lt;&gt;"Local",0.25,IF(R1979="y",1,""))</f>
        <v>1</v>
      </c>
      <c r="X1979" s="435" t="str">
        <f>IF(Table1[[#This Row],[Asset Class]]&lt;&gt;"Local",0.25,IF(S1979="y",1,""))</f>
        <v/>
      </c>
      <c r="Y1979" s="109">
        <f t="shared" si="181"/>
        <v>1</v>
      </c>
      <c r="AA1979" s="274" t="str">
        <f t="shared" si="182"/>
        <v/>
      </c>
      <c r="AB1979" s="275" t="str">
        <f t="shared" si="183"/>
        <v/>
      </c>
      <c r="AC1979" s="275">
        <f t="shared" si="184"/>
        <v>276373</v>
      </c>
      <c r="AD1979" s="275" t="str">
        <f t="shared" si="185"/>
        <v/>
      </c>
      <c r="AE1979" s="276">
        <f t="shared" si="186"/>
        <v>276373</v>
      </c>
    </row>
    <row r="1980" spans="2:31">
      <c r="B1980" s="227" t="s">
        <v>3434</v>
      </c>
      <c r="C1980" s="228" t="s">
        <v>3435</v>
      </c>
      <c r="D1980" s="228" t="s">
        <v>110</v>
      </c>
      <c r="E1980" s="228" t="s">
        <v>113</v>
      </c>
      <c r="F1980" s="258" t="s">
        <v>107</v>
      </c>
      <c r="G1980" s="374">
        <v>0.5</v>
      </c>
      <c r="H1980" s="377">
        <v>16967.488050636672</v>
      </c>
      <c r="I1980" s="382">
        <v>77.371645491830151</v>
      </c>
      <c r="J1980" s="349">
        <f>Table1[[#This Row],[Embellishment Area (m2)]]*Table1[[#This Row],[Construction Unit Rate ($/m)]]*Table1[[#This Row],[Embellishment Area Factor]]</f>
        <v>656401.2351703624</v>
      </c>
      <c r="K1980" s="263">
        <v>0</v>
      </c>
      <c r="L1980" s="354">
        <v>51.919695325664051</v>
      </c>
      <c r="M1980" s="101">
        <f>Table1[[#This Row],[Size of land (m2)]]*Table1[[#This Row],[Land Unit Rate ($/m2)]]</f>
        <v>0</v>
      </c>
      <c r="N1980" s="261">
        <v>2021</v>
      </c>
      <c r="O1980" s="219">
        <f>ROUND(IF(Table1[[#This Row],[Valuation Year]]=2016,(Table1[[#This Row],[Total Construction Cost ($)]]+Table1[[#This Row],[Land Value]])*('General Input Sheet'!$G$38/'General Input Sheet'!$G$43),Table1[[#This Row],[Total Construction Cost ($)]]+Table1[[#This Row],[Land Value]]),0)</f>
        <v>656401</v>
      </c>
      <c r="P1980" s="139" t="str" cm="1">
        <f t="array" ref="P1980">_xlfn.IFS(Table1[[#This Row],[Asset Class]]&lt;&gt;"Local","y",P$11=$E1980,"y",Table1[[#This Row],[Asset Class]]="Local","")</f>
        <v/>
      </c>
      <c r="Q1980" s="99" t="str" cm="1">
        <f t="array" ref="Q1980">_xlfn.IFS(Table1[[#This Row],[Asset Class]]&lt;&gt;"Local","y",Q$11=$E1980,"y",Table1[[#This Row],[Asset Class]]="Local","")</f>
        <v/>
      </c>
      <c r="R1980" s="99" t="str" cm="1">
        <f t="array" ref="R1980">_xlfn.IFS(Table1[[#This Row],[Asset Class]]&lt;&gt;"Local","y",R$11=$E1980,"y",Table1[[#This Row],[Asset Class]]="Local","")</f>
        <v/>
      </c>
      <c r="S1980" s="358" t="str" cm="1">
        <f t="array" ref="S1980">_xlfn.IFS(Table1[[#This Row],[Asset Class]]&lt;&gt;"Local","y",S$11=$E1980,"y",Table1[[#This Row],[Asset Class]]="Local","")</f>
        <v>y</v>
      </c>
      <c r="U1980" s="109" t="str">
        <f>IF(Table1[[#This Row],[Asset Class]]&lt;&gt;"Local",0.25,IF(P1980="y",1,""))</f>
        <v/>
      </c>
      <c r="V1980" s="435" t="str">
        <f>IF(Table1[[#This Row],[Asset Class]]&lt;&gt;"Local",0.25,IF(Q1980="y",1,""))</f>
        <v/>
      </c>
      <c r="W1980" s="435" t="str">
        <f>IF(Table1[[#This Row],[Asset Class]]&lt;&gt;"Local",0.25,IF(R1980="y",1,""))</f>
        <v/>
      </c>
      <c r="X1980" s="435">
        <f>IF(Table1[[#This Row],[Asset Class]]&lt;&gt;"Local",0.25,IF(S1980="y",1,""))</f>
        <v>1</v>
      </c>
      <c r="Y1980" s="109">
        <f t="shared" si="181"/>
        <v>1</v>
      </c>
      <c r="AA1980" s="274" t="str">
        <f t="shared" si="182"/>
        <v/>
      </c>
      <c r="AB1980" s="275" t="str">
        <f t="shared" si="183"/>
        <v/>
      </c>
      <c r="AC1980" s="275" t="str">
        <f t="shared" si="184"/>
        <v/>
      </c>
      <c r="AD1980" s="275">
        <f t="shared" si="185"/>
        <v>656401</v>
      </c>
      <c r="AE1980" s="276">
        <f t="shared" si="186"/>
        <v>656401</v>
      </c>
    </row>
    <row r="1981" spans="2:31">
      <c r="B1981" s="227" t="s">
        <v>3436</v>
      </c>
      <c r="C1981" s="228" t="s">
        <v>3437</v>
      </c>
      <c r="D1981" s="228" t="s">
        <v>110</v>
      </c>
      <c r="E1981" s="228" t="s">
        <v>113</v>
      </c>
      <c r="F1981" s="258" t="s">
        <v>102</v>
      </c>
      <c r="G1981" s="374">
        <v>0.5</v>
      </c>
      <c r="H1981" s="377">
        <v>1195.5647691916195</v>
      </c>
      <c r="I1981" s="382">
        <v>77.371645491830151</v>
      </c>
      <c r="J1981" s="349">
        <f>Table1[[#This Row],[Embellishment Area (m2)]]*Table1[[#This Row],[Construction Unit Rate ($/m)]]*Table1[[#This Row],[Embellishment Area Factor]]</f>
        <v>46251.406742207859</v>
      </c>
      <c r="K1981" s="263">
        <v>0</v>
      </c>
      <c r="L1981" s="354">
        <v>51.919695325664051</v>
      </c>
      <c r="M1981" s="101">
        <f>Table1[[#This Row],[Size of land (m2)]]*Table1[[#This Row],[Land Unit Rate ($/m2)]]</f>
        <v>0</v>
      </c>
      <c r="N1981" s="261">
        <v>2021</v>
      </c>
      <c r="O1981" s="219">
        <f>ROUND(IF(Table1[[#This Row],[Valuation Year]]=2016,(Table1[[#This Row],[Total Construction Cost ($)]]+Table1[[#This Row],[Land Value]])*('General Input Sheet'!$G$38/'General Input Sheet'!$G$43),Table1[[#This Row],[Total Construction Cost ($)]]+Table1[[#This Row],[Land Value]]),0)</f>
        <v>46251</v>
      </c>
      <c r="P1981" s="139" t="str" cm="1">
        <f t="array" ref="P1981">_xlfn.IFS(Table1[[#This Row],[Asset Class]]&lt;&gt;"Local","y",P$11=$E1981,"y",Table1[[#This Row],[Asset Class]]="Local","")</f>
        <v/>
      </c>
      <c r="Q1981" s="99" t="str" cm="1">
        <f t="array" ref="Q1981">_xlfn.IFS(Table1[[#This Row],[Asset Class]]&lt;&gt;"Local","y",Q$11=$E1981,"y",Table1[[#This Row],[Asset Class]]="Local","")</f>
        <v/>
      </c>
      <c r="R1981" s="99" t="str" cm="1">
        <f t="array" ref="R1981">_xlfn.IFS(Table1[[#This Row],[Asset Class]]&lt;&gt;"Local","y",R$11=$E1981,"y",Table1[[#This Row],[Asset Class]]="Local","")</f>
        <v/>
      </c>
      <c r="S1981" s="358" t="str" cm="1">
        <f t="array" ref="S1981">_xlfn.IFS(Table1[[#This Row],[Asset Class]]&lt;&gt;"Local","y",S$11=$E1981,"y",Table1[[#This Row],[Asset Class]]="Local","")</f>
        <v>y</v>
      </c>
      <c r="U1981" s="109" t="str">
        <f>IF(Table1[[#This Row],[Asset Class]]&lt;&gt;"Local",0.25,IF(P1981="y",1,""))</f>
        <v/>
      </c>
      <c r="V1981" s="435" t="str">
        <f>IF(Table1[[#This Row],[Asset Class]]&lt;&gt;"Local",0.25,IF(Q1981="y",1,""))</f>
        <v/>
      </c>
      <c r="W1981" s="435" t="str">
        <f>IF(Table1[[#This Row],[Asset Class]]&lt;&gt;"Local",0.25,IF(R1981="y",1,""))</f>
        <v/>
      </c>
      <c r="X1981" s="435">
        <f>IF(Table1[[#This Row],[Asset Class]]&lt;&gt;"Local",0.25,IF(S1981="y",1,""))</f>
        <v>1</v>
      </c>
      <c r="Y1981" s="109">
        <f t="shared" si="181"/>
        <v>1</v>
      </c>
      <c r="AA1981" s="274" t="str">
        <f t="shared" si="182"/>
        <v/>
      </c>
      <c r="AB1981" s="275" t="str">
        <f t="shared" si="183"/>
        <v/>
      </c>
      <c r="AC1981" s="275" t="str">
        <f t="shared" si="184"/>
        <v/>
      </c>
      <c r="AD1981" s="275">
        <f t="shared" si="185"/>
        <v>46251</v>
      </c>
      <c r="AE1981" s="276">
        <f t="shared" si="186"/>
        <v>46251</v>
      </c>
    </row>
    <row r="1982" spans="2:31">
      <c r="B1982" s="227" t="s">
        <v>3436</v>
      </c>
      <c r="C1982" s="228" t="s">
        <v>3438</v>
      </c>
      <c r="D1982" s="228" t="s">
        <v>110</v>
      </c>
      <c r="E1982" s="228" t="s">
        <v>113</v>
      </c>
      <c r="F1982" s="258" t="s">
        <v>107</v>
      </c>
      <c r="G1982" s="374">
        <v>0.5</v>
      </c>
      <c r="H1982" s="377">
        <v>14879.431895995254</v>
      </c>
      <c r="I1982" s="382">
        <v>77.371645491830151</v>
      </c>
      <c r="J1982" s="349">
        <f>Table1[[#This Row],[Embellishment Area (m2)]]*Table1[[#This Row],[Construction Unit Rate ($/m)]]*Table1[[#This Row],[Embellishment Area Factor]]</f>
        <v>575623.06488838745</v>
      </c>
      <c r="K1982" s="263">
        <v>0</v>
      </c>
      <c r="L1982" s="354">
        <v>51.919695325664051</v>
      </c>
      <c r="M1982" s="101">
        <f>Table1[[#This Row],[Size of land (m2)]]*Table1[[#This Row],[Land Unit Rate ($/m2)]]</f>
        <v>0</v>
      </c>
      <c r="N1982" s="261">
        <v>2021</v>
      </c>
      <c r="O1982" s="219">
        <f>ROUND(IF(Table1[[#This Row],[Valuation Year]]=2016,(Table1[[#This Row],[Total Construction Cost ($)]]+Table1[[#This Row],[Land Value]])*('General Input Sheet'!$G$38/'General Input Sheet'!$G$43),Table1[[#This Row],[Total Construction Cost ($)]]+Table1[[#This Row],[Land Value]]),0)</f>
        <v>575623</v>
      </c>
      <c r="P1982" s="139" t="str" cm="1">
        <f t="array" ref="P1982">_xlfn.IFS(Table1[[#This Row],[Asset Class]]&lt;&gt;"Local","y",P$11=$E1982,"y",Table1[[#This Row],[Asset Class]]="Local","")</f>
        <v/>
      </c>
      <c r="Q1982" s="99" t="str" cm="1">
        <f t="array" ref="Q1982">_xlfn.IFS(Table1[[#This Row],[Asset Class]]&lt;&gt;"Local","y",Q$11=$E1982,"y",Table1[[#This Row],[Asset Class]]="Local","")</f>
        <v/>
      </c>
      <c r="R1982" s="99" t="str" cm="1">
        <f t="array" ref="R1982">_xlfn.IFS(Table1[[#This Row],[Asset Class]]&lt;&gt;"Local","y",R$11=$E1982,"y",Table1[[#This Row],[Asset Class]]="Local","")</f>
        <v/>
      </c>
      <c r="S1982" s="358" t="str" cm="1">
        <f t="array" ref="S1982">_xlfn.IFS(Table1[[#This Row],[Asset Class]]&lt;&gt;"Local","y",S$11=$E1982,"y",Table1[[#This Row],[Asset Class]]="Local","")</f>
        <v>y</v>
      </c>
      <c r="U1982" s="109" t="str">
        <f>IF(Table1[[#This Row],[Asset Class]]&lt;&gt;"Local",0.25,IF(P1982="y",1,""))</f>
        <v/>
      </c>
      <c r="V1982" s="435" t="str">
        <f>IF(Table1[[#This Row],[Asset Class]]&lt;&gt;"Local",0.25,IF(Q1982="y",1,""))</f>
        <v/>
      </c>
      <c r="W1982" s="435" t="str">
        <f>IF(Table1[[#This Row],[Asset Class]]&lt;&gt;"Local",0.25,IF(R1982="y",1,""))</f>
        <v/>
      </c>
      <c r="X1982" s="435">
        <f>IF(Table1[[#This Row],[Asset Class]]&lt;&gt;"Local",0.25,IF(S1982="y",1,""))</f>
        <v>1</v>
      </c>
      <c r="Y1982" s="109">
        <f t="shared" si="181"/>
        <v>1</v>
      </c>
      <c r="AA1982" s="274" t="str">
        <f t="shared" si="182"/>
        <v/>
      </c>
      <c r="AB1982" s="275" t="str">
        <f t="shared" si="183"/>
        <v/>
      </c>
      <c r="AC1982" s="275" t="str">
        <f t="shared" si="184"/>
        <v/>
      </c>
      <c r="AD1982" s="275">
        <f t="shared" si="185"/>
        <v>575623</v>
      </c>
      <c r="AE1982" s="276">
        <f t="shared" si="186"/>
        <v>575623</v>
      </c>
    </row>
    <row r="1983" spans="2:31">
      <c r="B1983" s="227" t="s">
        <v>3439</v>
      </c>
      <c r="C1983" s="228" t="s">
        <v>3440</v>
      </c>
      <c r="D1983" s="228" t="s">
        <v>105</v>
      </c>
      <c r="E1983" s="228" t="s">
        <v>106</v>
      </c>
      <c r="F1983" s="258" t="s">
        <v>102</v>
      </c>
      <c r="G1983" s="374">
        <v>0.5</v>
      </c>
      <c r="H1983" s="377">
        <v>25786.651432644187</v>
      </c>
      <c r="I1983" s="382">
        <v>295.91815694928124</v>
      </c>
      <c r="J1983" s="349">
        <f>Table1[[#This Row],[Embellishment Area (m2)]]*Table1[[#This Row],[Construction Unit Rate ($/m)]]*Table1[[#This Row],[Embellishment Area Factor]]</f>
        <v>3815369.1829208052</v>
      </c>
      <c r="K1983" s="263">
        <v>51573.302865288373</v>
      </c>
      <c r="L1983" s="354">
        <v>157.26221918381682</v>
      </c>
      <c r="M1983" s="101">
        <f>Table1[[#This Row],[Size of land (m2)]]*Table1[[#This Row],[Land Unit Rate ($/m2)]]</f>
        <v>8110532.0592343481</v>
      </c>
      <c r="N1983" s="261">
        <v>2021</v>
      </c>
      <c r="O1983" s="219">
        <f>ROUND(IF(Table1[[#This Row],[Valuation Year]]=2016,(Table1[[#This Row],[Total Construction Cost ($)]]+Table1[[#This Row],[Land Value]])*('General Input Sheet'!$G$38/'General Input Sheet'!$G$43),Table1[[#This Row],[Total Construction Cost ($)]]+Table1[[#This Row],[Land Value]]),0)</f>
        <v>11925901</v>
      </c>
      <c r="P1983" s="139" t="str" cm="1">
        <f t="array" ref="P1983">_xlfn.IFS(Table1[[#This Row],[Asset Class]]&lt;&gt;"Local","y",P$11=$E1983,"y",Table1[[#This Row],[Asset Class]]="Local","")</f>
        <v>y</v>
      </c>
      <c r="Q1983" s="99" t="str" cm="1">
        <f t="array" ref="Q1983">_xlfn.IFS(Table1[[#This Row],[Asset Class]]&lt;&gt;"Local","y",Q$11=$E1983,"y",Table1[[#This Row],[Asset Class]]="Local","")</f>
        <v>y</v>
      </c>
      <c r="R1983" s="99" t="str" cm="1">
        <f t="array" ref="R1983">_xlfn.IFS(Table1[[#This Row],[Asset Class]]&lt;&gt;"Local","y",R$11=$E1983,"y",Table1[[#This Row],[Asset Class]]="Local","")</f>
        <v>y</v>
      </c>
      <c r="S1983" s="358" t="str" cm="1">
        <f t="array" ref="S1983">_xlfn.IFS(Table1[[#This Row],[Asset Class]]&lt;&gt;"Local","y",S$11=$E1983,"y",Table1[[#This Row],[Asset Class]]="Local","")</f>
        <v>y</v>
      </c>
      <c r="U1983" s="109">
        <f>IF(Table1[[#This Row],[Asset Class]]&lt;&gt;"Local",0.25,IF(P1983="y",1,""))</f>
        <v>0.25</v>
      </c>
      <c r="V1983" s="435">
        <f>IF(Table1[[#This Row],[Asset Class]]&lt;&gt;"Local",0.25,IF(Q1983="y",1,""))</f>
        <v>0.25</v>
      </c>
      <c r="W1983" s="435">
        <f>IF(Table1[[#This Row],[Asset Class]]&lt;&gt;"Local",0.25,IF(R1983="y",1,""))</f>
        <v>0.25</v>
      </c>
      <c r="X1983" s="435">
        <f>IF(Table1[[#This Row],[Asset Class]]&lt;&gt;"Local",0.25,IF(S1983="y",1,""))</f>
        <v>0.25</v>
      </c>
      <c r="Y1983" s="109">
        <f t="shared" si="181"/>
        <v>1</v>
      </c>
      <c r="AA1983" s="274">
        <f t="shared" si="182"/>
        <v>2981475.25</v>
      </c>
      <c r="AB1983" s="275">
        <f t="shared" si="183"/>
        <v>2981475.25</v>
      </c>
      <c r="AC1983" s="275">
        <f t="shared" si="184"/>
        <v>2981475.25</v>
      </c>
      <c r="AD1983" s="275">
        <f t="shared" si="185"/>
        <v>2981475.25</v>
      </c>
      <c r="AE1983" s="276">
        <f t="shared" si="186"/>
        <v>11925901</v>
      </c>
    </row>
    <row r="1984" spans="2:31">
      <c r="B1984" s="227" t="s">
        <v>3441</v>
      </c>
      <c r="C1984" s="228" t="s">
        <v>3442</v>
      </c>
      <c r="D1984" s="228" t="s">
        <v>110</v>
      </c>
      <c r="E1984" s="228" t="s">
        <v>113</v>
      </c>
      <c r="F1984" s="258" t="s">
        <v>107</v>
      </c>
      <c r="G1984" s="374">
        <v>0.5</v>
      </c>
      <c r="H1984" s="377">
        <v>7822.3995496724247</v>
      </c>
      <c r="I1984" s="382">
        <v>77.371645491830151</v>
      </c>
      <c r="J1984" s="349">
        <f>Table1[[#This Row],[Embellishment Area (m2)]]*Table1[[#This Row],[Construction Unit Rate ($/m)]]*Table1[[#This Row],[Embellishment Area Factor]]</f>
        <v>302615.9624263533</v>
      </c>
      <c r="K1984" s="263">
        <v>0</v>
      </c>
      <c r="L1984" s="354">
        <v>51.919695325664051</v>
      </c>
      <c r="M1984" s="101">
        <f>Table1[[#This Row],[Size of land (m2)]]*Table1[[#This Row],[Land Unit Rate ($/m2)]]</f>
        <v>0</v>
      </c>
      <c r="N1984" s="261">
        <v>2021</v>
      </c>
      <c r="O1984" s="219">
        <f>ROUND(IF(Table1[[#This Row],[Valuation Year]]=2016,(Table1[[#This Row],[Total Construction Cost ($)]]+Table1[[#This Row],[Land Value]])*('General Input Sheet'!$G$38/'General Input Sheet'!$G$43),Table1[[#This Row],[Total Construction Cost ($)]]+Table1[[#This Row],[Land Value]]),0)</f>
        <v>302616</v>
      </c>
      <c r="P1984" s="139" t="str" cm="1">
        <f t="array" ref="P1984">_xlfn.IFS(Table1[[#This Row],[Asset Class]]&lt;&gt;"Local","y",P$11=$E1984,"y",Table1[[#This Row],[Asset Class]]="Local","")</f>
        <v/>
      </c>
      <c r="Q1984" s="99" t="str" cm="1">
        <f t="array" ref="Q1984">_xlfn.IFS(Table1[[#This Row],[Asset Class]]&lt;&gt;"Local","y",Q$11=$E1984,"y",Table1[[#This Row],[Asset Class]]="Local","")</f>
        <v/>
      </c>
      <c r="R1984" s="99" t="str" cm="1">
        <f t="array" ref="R1984">_xlfn.IFS(Table1[[#This Row],[Asset Class]]&lt;&gt;"Local","y",R$11=$E1984,"y",Table1[[#This Row],[Asset Class]]="Local","")</f>
        <v/>
      </c>
      <c r="S1984" s="358" t="str" cm="1">
        <f t="array" ref="S1984">_xlfn.IFS(Table1[[#This Row],[Asset Class]]&lt;&gt;"Local","y",S$11=$E1984,"y",Table1[[#This Row],[Asset Class]]="Local","")</f>
        <v>y</v>
      </c>
      <c r="U1984" s="109" t="str">
        <f>IF(Table1[[#This Row],[Asset Class]]&lt;&gt;"Local",0.25,IF(P1984="y",1,""))</f>
        <v/>
      </c>
      <c r="V1984" s="435" t="str">
        <f>IF(Table1[[#This Row],[Asset Class]]&lt;&gt;"Local",0.25,IF(Q1984="y",1,""))</f>
        <v/>
      </c>
      <c r="W1984" s="435" t="str">
        <f>IF(Table1[[#This Row],[Asset Class]]&lt;&gt;"Local",0.25,IF(R1984="y",1,""))</f>
        <v/>
      </c>
      <c r="X1984" s="435">
        <f>IF(Table1[[#This Row],[Asset Class]]&lt;&gt;"Local",0.25,IF(S1984="y",1,""))</f>
        <v>1</v>
      </c>
      <c r="Y1984" s="109">
        <f t="shared" si="181"/>
        <v>1</v>
      </c>
      <c r="AA1984" s="274" t="str">
        <f t="shared" si="182"/>
        <v/>
      </c>
      <c r="AB1984" s="275" t="str">
        <f t="shared" si="183"/>
        <v/>
      </c>
      <c r="AC1984" s="275" t="str">
        <f t="shared" si="184"/>
        <v/>
      </c>
      <c r="AD1984" s="275">
        <f t="shared" si="185"/>
        <v>302616</v>
      </c>
      <c r="AE1984" s="276">
        <f t="shared" si="186"/>
        <v>302616</v>
      </c>
    </row>
    <row r="1985" spans="2:31">
      <c r="B1985" s="227" t="s">
        <v>3443</v>
      </c>
      <c r="C1985" s="228" t="s">
        <v>3444</v>
      </c>
      <c r="D1985" s="228" t="s">
        <v>110</v>
      </c>
      <c r="E1985" s="228" t="s">
        <v>113</v>
      </c>
      <c r="F1985" s="258" t="s">
        <v>107</v>
      </c>
      <c r="G1985" s="374">
        <v>0.5</v>
      </c>
      <c r="H1985" s="377">
        <v>7254.0081188511849</v>
      </c>
      <c r="I1985" s="382">
        <v>77.371645491830151</v>
      </c>
      <c r="J1985" s="349">
        <f>Table1[[#This Row],[Embellishment Area (m2)]]*Table1[[#This Row],[Construction Unit Rate ($/m)]]*Table1[[#This Row],[Embellishment Area Factor]]</f>
        <v>280627.27228330582</v>
      </c>
      <c r="K1985" s="263">
        <v>0</v>
      </c>
      <c r="L1985" s="354">
        <v>51.919695325664051</v>
      </c>
      <c r="M1985" s="101">
        <f>Table1[[#This Row],[Size of land (m2)]]*Table1[[#This Row],[Land Unit Rate ($/m2)]]</f>
        <v>0</v>
      </c>
      <c r="N1985" s="261">
        <v>2021</v>
      </c>
      <c r="O1985" s="219">
        <f>ROUND(IF(Table1[[#This Row],[Valuation Year]]=2016,(Table1[[#This Row],[Total Construction Cost ($)]]+Table1[[#This Row],[Land Value]])*('General Input Sheet'!$G$38/'General Input Sheet'!$G$43),Table1[[#This Row],[Total Construction Cost ($)]]+Table1[[#This Row],[Land Value]]),0)</f>
        <v>280627</v>
      </c>
      <c r="P1985" s="139" t="str" cm="1">
        <f t="array" ref="P1985">_xlfn.IFS(Table1[[#This Row],[Asset Class]]&lt;&gt;"Local","y",P$11=$E1985,"y",Table1[[#This Row],[Asset Class]]="Local","")</f>
        <v/>
      </c>
      <c r="Q1985" s="99" t="str" cm="1">
        <f t="array" ref="Q1985">_xlfn.IFS(Table1[[#This Row],[Asset Class]]&lt;&gt;"Local","y",Q$11=$E1985,"y",Table1[[#This Row],[Asset Class]]="Local","")</f>
        <v/>
      </c>
      <c r="R1985" s="99" t="str" cm="1">
        <f t="array" ref="R1985">_xlfn.IFS(Table1[[#This Row],[Asset Class]]&lt;&gt;"Local","y",R$11=$E1985,"y",Table1[[#This Row],[Asset Class]]="Local","")</f>
        <v/>
      </c>
      <c r="S1985" s="358" t="str" cm="1">
        <f t="array" ref="S1985">_xlfn.IFS(Table1[[#This Row],[Asset Class]]&lt;&gt;"Local","y",S$11=$E1985,"y",Table1[[#This Row],[Asset Class]]="Local","")</f>
        <v>y</v>
      </c>
      <c r="U1985" s="109" t="str">
        <f>IF(Table1[[#This Row],[Asset Class]]&lt;&gt;"Local",0.25,IF(P1985="y",1,""))</f>
        <v/>
      </c>
      <c r="V1985" s="435" t="str">
        <f>IF(Table1[[#This Row],[Asset Class]]&lt;&gt;"Local",0.25,IF(Q1985="y",1,""))</f>
        <v/>
      </c>
      <c r="W1985" s="435" t="str">
        <f>IF(Table1[[#This Row],[Asset Class]]&lt;&gt;"Local",0.25,IF(R1985="y",1,""))</f>
        <v/>
      </c>
      <c r="X1985" s="435">
        <f>IF(Table1[[#This Row],[Asset Class]]&lt;&gt;"Local",0.25,IF(S1985="y",1,""))</f>
        <v>1</v>
      </c>
      <c r="Y1985" s="109">
        <f t="shared" si="181"/>
        <v>1</v>
      </c>
      <c r="AA1985" s="274" t="str">
        <f t="shared" si="182"/>
        <v/>
      </c>
      <c r="AB1985" s="275" t="str">
        <f t="shared" si="183"/>
        <v/>
      </c>
      <c r="AC1985" s="275" t="str">
        <f t="shared" si="184"/>
        <v/>
      </c>
      <c r="AD1985" s="275">
        <f t="shared" si="185"/>
        <v>280627</v>
      </c>
      <c r="AE1985" s="276">
        <f t="shared" si="186"/>
        <v>280627</v>
      </c>
    </row>
    <row r="1986" spans="2:31">
      <c r="B1986" s="227" t="s">
        <v>3443</v>
      </c>
      <c r="C1986" s="228" t="s">
        <v>3445</v>
      </c>
      <c r="D1986" s="228" t="s">
        <v>110</v>
      </c>
      <c r="E1986" s="228" t="s">
        <v>113</v>
      </c>
      <c r="F1986" s="258" t="s">
        <v>102</v>
      </c>
      <c r="G1986" s="374">
        <v>0.5</v>
      </c>
      <c r="H1986" s="377">
        <v>5916.1871248795251</v>
      </c>
      <c r="I1986" s="382">
        <v>77.371645491830151</v>
      </c>
      <c r="J1986" s="349">
        <f>Table1[[#This Row],[Embellishment Area (m2)]]*Table1[[#This Row],[Construction Unit Rate ($/m)]]*Table1[[#This Row],[Embellishment Area Factor]]</f>
        <v>228872.56644475425</v>
      </c>
      <c r="K1986" s="263">
        <v>0</v>
      </c>
      <c r="L1986" s="354">
        <v>51.919695325664051</v>
      </c>
      <c r="M1986" s="101">
        <f>Table1[[#This Row],[Size of land (m2)]]*Table1[[#This Row],[Land Unit Rate ($/m2)]]</f>
        <v>0</v>
      </c>
      <c r="N1986" s="261">
        <v>2021</v>
      </c>
      <c r="O1986" s="219">
        <f>ROUND(IF(Table1[[#This Row],[Valuation Year]]=2016,(Table1[[#This Row],[Total Construction Cost ($)]]+Table1[[#This Row],[Land Value]])*('General Input Sheet'!$G$38/'General Input Sheet'!$G$43),Table1[[#This Row],[Total Construction Cost ($)]]+Table1[[#This Row],[Land Value]]),0)</f>
        <v>228873</v>
      </c>
      <c r="P1986" s="139" t="str" cm="1">
        <f t="array" ref="P1986">_xlfn.IFS(Table1[[#This Row],[Asset Class]]&lt;&gt;"Local","y",P$11=$E1986,"y",Table1[[#This Row],[Asset Class]]="Local","")</f>
        <v/>
      </c>
      <c r="Q1986" s="99" t="str" cm="1">
        <f t="array" ref="Q1986">_xlfn.IFS(Table1[[#This Row],[Asset Class]]&lt;&gt;"Local","y",Q$11=$E1986,"y",Table1[[#This Row],[Asset Class]]="Local","")</f>
        <v/>
      </c>
      <c r="R1986" s="99" t="str" cm="1">
        <f t="array" ref="R1986">_xlfn.IFS(Table1[[#This Row],[Asset Class]]&lt;&gt;"Local","y",R$11=$E1986,"y",Table1[[#This Row],[Asset Class]]="Local","")</f>
        <v/>
      </c>
      <c r="S1986" s="358" t="str" cm="1">
        <f t="array" ref="S1986">_xlfn.IFS(Table1[[#This Row],[Asset Class]]&lt;&gt;"Local","y",S$11=$E1986,"y",Table1[[#This Row],[Asset Class]]="Local","")</f>
        <v>y</v>
      </c>
      <c r="U1986" s="109" t="str">
        <f>IF(Table1[[#This Row],[Asset Class]]&lt;&gt;"Local",0.25,IF(P1986="y",1,""))</f>
        <v/>
      </c>
      <c r="V1986" s="435" t="str">
        <f>IF(Table1[[#This Row],[Asset Class]]&lt;&gt;"Local",0.25,IF(Q1986="y",1,""))</f>
        <v/>
      </c>
      <c r="W1986" s="435" t="str">
        <f>IF(Table1[[#This Row],[Asset Class]]&lt;&gt;"Local",0.25,IF(R1986="y",1,""))</f>
        <v/>
      </c>
      <c r="X1986" s="435">
        <f>IF(Table1[[#This Row],[Asset Class]]&lt;&gt;"Local",0.25,IF(S1986="y",1,""))</f>
        <v>1</v>
      </c>
      <c r="Y1986" s="109">
        <f t="shared" si="181"/>
        <v>1</v>
      </c>
      <c r="AA1986" s="274" t="str">
        <f t="shared" si="182"/>
        <v/>
      </c>
      <c r="AB1986" s="275" t="str">
        <f t="shared" si="183"/>
        <v/>
      </c>
      <c r="AC1986" s="275" t="str">
        <f t="shared" si="184"/>
        <v/>
      </c>
      <c r="AD1986" s="275">
        <f t="shared" si="185"/>
        <v>228873</v>
      </c>
      <c r="AE1986" s="276">
        <f t="shared" si="186"/>
        <v>228873</v>
      </c>
    </row>
    <row r="1987" spans="2:31">
      <c r="B1987" s="227" t="s">
        <v>3446</v>
      </c>
      <c r="C1987" s="228" t="s">
        <v>3447</v>
      </c>
      <c r="D1987" s="228" t="s">
        <v>110</v>
      </c>
      <c r="E1987" s="228" t="s">
        <v>113</v>
      </c>
      <c r="F1987" s="258" t="s">
        <v>102</v>
      </c>
      <c r="G1987" s="374">
        <v>0.5</v>
      </c>
      <c r="H1987" s="377">
        <v>2730.4651178521417</v>
      </c>
      <c r="I1987" s="382">
        <v>77.371645491830151</v>
      </c>
      <c r="J1987" s="349">
        <f>Table1[[#This Row],[Embellishment Area (m2)]]*Table1[[#This Row],[Construction Unit Rate ($/m)]]*Table1[[#This Row],[Embellishment Area Factor]]</f>
        <v>105630.28956313207</v>
      </c>
      <c r="K1987" s="263">
        <v>0</v>
      </c>
      <c r="L1987" s="354">
        <v>51.919695325664051</v>
      </c>
      <c r="M1987" s="101">
        <f>Table1[[#This Row],[Size of land (m2)]]*Table1[[#This Row],[Land Unit Rate ($/m2)]]</f>
        <v>0</v>
      </c>
      <c r="N1987" s="261">
        <v>2021</v>
      </c>
      <c r="O1987" s="219">
        <f>ROUND(IF(Table1[[#This Row],[Valuation Year]]=2016,(Table1[[#This Row],[Total Construction Cost ($)]]+Table1[[#This Row],[Land Value]])*('General Input Sheet'!$G$38/'General Input Sheet'!$G$43),Table1[[#This Row],[Total Construction Cost ($)]]+Table1[[#This Row],[Land Value]]),0)</f>
        <v>105630</v>
      </c>
      <c r="P1987" s="139" t="str" cm="1">
        <f t="array" ref="P1987">_xlfn.IFS(Table1[[#This Row],[Asset Class]]&lt;&gt;"Local","y",P$11=$E1987,"y",Table1[[#This Row],[Asset Class]]="Local","")</f>
        <v/>
      </c>
      <c r="Q1987" s="99" t="str" cm="1">
        <f t="array" ref="Q1987">_xlfn.IFS(Table1[[#This Row],[Asset Class]]&lt;&gt;"Local","y",Q$11=$E1987,"y",Table1[[#This Row],[Asset Class]]="Local","")</f>
        <v/>
      </c>
      <c r="R1987" s="99" t="str" cm="1">
        <f t="array" ref="R1987">_xlfn.IFS(Table1[[#This Row],[Asset Class]]&lt;&gt;"Local","y",R$11=$E1987,"y",Table1[[#This Row],[Asset Class]]="Local","")</f>
        <v/>
      </c>
      <c r="S1987" s="358" t="str" cm="1">
        <f t="array" ref="S1987">_xlfn.IFS(Table1[[#This Row],[Asset Class]]&lt;&gt;"Local","y",S$11=$E1987,"y",Table1[[#This Row],[Asset Class]]="Local","")</f>
        <v>y</v>
      </c>
      <c r="U1987" s="109" t="str">
        <f>IF(Table1[[#This Row],[Asset Class]]&lt;&gt;"Local",0.25,IF(P1987="y",1,""))</f>
        <v/>
      </c>
      <c r="V1987" s="435" t="str">
        <f>IF(Table1[[#This Row],[Asset Class]]&lt;&gt;"Local",0.25,IF(Q1987="y",1,""))</f>
        <v/>
      </c>
      <c r="W1987" s="435" t="str">
        <f>IF(Table1[[#This Row],[Asset Class]]&lt;&gt;"Local",0.25,IF(R1987="y",1,""))</f>
        <v/>
      </c>
      <c r="X1987" s="435">
        <f>IF(Table1[[#This Row],[Asset Class]]&lt;&gt;"Local",0.25,IF(S1987="y",1,""))</f>
        <v>1</v>
      </c>
      <c r="Y1987" s="109">
        <f t="shared" si="181"/>
        <v>1</v>
      </c>
      <c r="AA1987" s="274" t="str">
        <f t="shared" si="182"/>
        <v/>
      </c>
      <c r="AB1987" s="275" t="str">
        <f t="shared" si="183"/>
        <v/>
      </c>
      <c r="AC1987" s="275" t="str">
        <f t="shared" si="184"/>
        <v/>
      </c>
      <c r="AD1987" s="275">
        <f t="shared" si="185"/>
        <v>105630</v>
      </c>
      <c r="AE1987" s="276">
        <f t="shared" si="186"/>
        <v>105630</v>
      </c>
    </row>
    <row r="1988" spans="2:31">
      <c r="B1988" s="227" t="s">
        <v>3448</v>
      </c>
      <c r="C1988" s="228" t="s">
        <v>3449</v>
      </c>
      <c r="D1988" s="228" t="s">
        <v>110</v>
      </c>
      <c r="E1988" s="228" t="s">
        <v>113</v>
      </c>
      <c r="F1988" s="258" t="s">
        <v>102</v>
      </c>
      <c r="G1988" s="374">
        <v>0.5</v>
      </c>
      <c r="H1988" s="378">
        <v>1681.4381692738939</v>
      </c>
      <c r="I1988" s="382">
        <v>77.371645491830151</v>
      </c>
      <c r="J1988" s="349">
        <f>Table1[[#This Row],[Embellishment Area (m2)]]*Table1[[#This Row],[Construction Unit Rate ($/m)]]*Table1[[#This Row],[Embellishment Area Factor]]</f>
        <v>65047.818974745809</v>
      </c>
      <c r="K1988" s="265">
        <v>0</v>
      </c>
      <c r="L1988" s="354">
        <v>51.919695325664051</v>
      </c>
      <c r="M1988" s="101">
        <f>Table1[[#This Row],[Size of land (m2)]]*Table1[[#This Row],[Land Unit Rate ($/m2)]]</f>
        <v>0</v>
      </c>
      <c r="N1988" s="261">
        <v>2021</v>
      </c>
      <c r="O1988" s="101">
        <f>ROUND(IF(Table1[[#This Row],[Valuation Year]]=2016,(Table1[[#This Row],[Total Construction Cost ($)]]+Table1[[#This Row],[Land Value]])*('General Input Sheet'!$G$38/'General Input Sheet'!$G$43),Table1[[#This Row],[Total Construction Cost ($)]]+Table1[[#This Row],[Land Value]]),0)</f>
        <v>65048</v>
      </c>
      <c r="P1988" s="139" t="str" cm="1">
        <f t="array" ref="P1988">_xlfn.IFS(Table1[[#This Row],[Asset Class]]&lt;&gt;"Local","y",P$11=$E1988,"y",Table1[[#This Row],[Asset Class]]="Local","")</f>
        <v/>
      </c>
      <c r="Q1988" s="99" t="str" cm="1">
        <f t="array" ref="Q1988">_xlfn.IFS(Table1[[#This Row],[Asset Class]]&lt;&gt;"Local","y",Q$11=$E1988,"y",Table1[[#This Row],[Asset Class]]="Local","")</f>
        <v/>
      </c>
      <c r="R1988" s="99" t="str" cm="1">
        <f t="array" ref="R1988">_xlfn.IFS(Table1[[#This Row],[Asset Class]]&lt;&gt;"Local","y",R$11=$E1988,"y",Table1[[#This Row],[Asset Class]]="Local","")</f>
        <v/>
      </c>
      <c r="S1988" s="358" t="str" cm="1">
        <f t="array" ref="S1988">_xlfn.IFS(Table1[[#This Row],[Asset Class]]&lt;&gt;"Local","y",S$11=$E1988,"y",Table1[[#This Row],[Asset Class]]="Local","")</f>
        <v>y</v>
      </c>
      <c r="U1988" s="109" t="str">
        <f>IF(Table1[[#This Row],[Asset Class]]&lt;&gt;"Local",0.25,IF(P1988="y",1,""))</f>
        <v/>
      </c>
      <c r="V1988" s="435" t="str">
        <f>IF(Table1[[#This Row],[Asset Class]]&lt;&gt;"Local",0.25,IF(Q1988="y",1,""))</f>
        <v/>
      </c>
      <c r="W1988" s="435" t="str">
        <f>IF(Table1[[#This Row],[Asset Class]]&lt;&gt;"Local",0.25,IF(R1988="y",1,""))</f>
        <v/>
      </c>
      <c r="X1988" s="435">
        <f>IF(Table1[[#This Row],[Asset Class]]&lt;&gt;"Local",0.25,IF(S1988="y",1,""))</f>
        <v>1</v>
      </c>
      <c r="Y1988" s="109">
        <f t="shared" si="181"/>
        <v>1</v>
      </c>
      <c r="AA1988" s="274" t="str">
        <f t="shared" si="182"/>
        <v/>
      </c>
      <c r="AB1988" s="275" t="str">
        <f t="shared" si="183"/>
        <v/>
      </c>
      <c r="AC1988" s="275" t="str">
        <f t="shared" si="184"/>
        <v/>
      </c>
      <c r="AD1988" s="275">
        <f t="shared" si="185"/>
        <v>65048</v>
      </c>
      <c r="AE1988" s="276">
        <f t="shared" si="186"/>
        <v>65048</v>
      </c>
    </row>
    <row r="1989" spans="2:31">
      <c r="B1989" s="227" t="s">
        <v>3450</v>
      </c>
      <c r="C1989" s="228" t="s">
        <v>3451</v>
      </c>
      <c r="D1989" s="228" t="s">
        <v>110</v>
      </c>
      <c r="E1989" s="228" t="s">
        <v>106</v>
      </c>
      <c r="F1989" s="258" t="s">
        <v>102</v>
      </c>
      <c r="G1989" s="374">
        <v>0.5</v>
      </c>
      <c r="H1989" s="378">
        <v>5734.9464161888</v>
      </c>
      <c r="I1989" s="382">
        <v>111.62041035606889</v>
      </c>
      <c r="J1989" s="349">
        <f>Table1[[#This Row],[Embellishment Area (m2)]]*Table1[[#This Row],[Construction Unit Rate ($/m)]]*Table1[[#This Row],[Embellishment Area Factor]]</f>
        <v>320068.53617253026</v>
      </c>
      <c r="K1989" s="265">
        <v>0</v>
      </c>
      <c r="L1989" s="354">
        <v>66.125722619436161</v>
      </c>
      <c r="M1989" s="101">
        <f>Table1[[#This Row],[Size of land (m2)]]*Table1[[#This Row],[Land Unit Rate ($/m2)]]</f>
        <v>0</v>
      </c>
      <c r="N1989" s="261">
        <v>2021</v>
      </c>
      <c r="O1989" s="101">
        <f>ROUND(IF(Table1[[#This Row],[Valuation Year]]=2016,(Table1[[#This Row],[Total Construction Cost ($)]]+Table1[[#This Row],[Land Value]])*('General Input Sheet'!$G$38/'General Input Sheet'!$G$43),Table1[[#This Row],[Total Construction Cost ($)]]+Table1[[#This Row],[Land Value]]),0)</f>
        <v>320069</v>
      </c>
      <c r="P1989" s="139" t="str" cm="1">
        <f t="array" ref="P1989">_xlfn.IFS(Table1[[#This Row],[Asset Class]]&lt;&gt;"Local","y",P$11=$E1989,"y",Table1[[#This Row],[Asset Class]]="Local","")</f>
        <v>y</v>
      </c>
      <c r="Q1989" s="99" t="str" cm="1">
        <f t="array" ref="Q1989">_xlfn.IFS(Table1[[#This Row],[Asset Class]]&lt;&gt;"Local","y",Q$11=$E1989,"y",Table1[[#This Row],[Asset Class]]="Local","")</f>
        <v/>
      </c>
      <c r="R1989" s="99" t="str" cm="1">
        <f t="array" ref="R1989">_xlfn.IFS(Table1[[#This Row],[Asset Class]]&lt;&gt;"Local","y",R$11=$E1989,"y",Table1[[#This Row],[Asset Class]]="Local","")</f>
        <v/>
      </c>
      <c r="S1989" s="358" t="str" cm="1">
        <f t="array" ref="S1989">_xlfn.IFS(Table1[[#This Row],[Asset Class]]&lt;&gt;"Local","y",S$11=$E1989,"y",Table1[[#This Row],[Asset Class]]="Local","")</f>
        <v/>
      </c>
      <c r="U1989" s="109">
        <f>IF(Table1[[#This Row],[Asset Class]]&lt;&gt;"Local",0.25,IF(P1989="y",1,""))</f>
        <v>1</v>
      </c>
      <c r="V1989" s="435" t="str">
        <f>IF(Table1[[#This Row],[Asset Class]]&lt;&gt;"Local",0.25,IF(Q1989="y",1,""))</f>
        <v/>
      </c>
      <c r="W1989" s="435" t="str">
        <f>IF(Table1[[#This Row],[Asset Class]]&lt;&gt;"Local",0.25,IF(R1989="y",1,""))</f>
        <v/>
      </c>
      <c r="X1989" s="435" t="str">
        <f>IF(Table1[[#This Row],[Asset Class]]&lt;&gt;"Local",0.25,IF(S1989="y",1,""))</f>
        <v/>
      </c>
      <c r="Y1989" s="109">
        <f t="shared" si="181"/>
        <v>1</v>
      </c>
      <c r="AA1989" s="274">
        <f t="shared" si="182"/>
        <v>320069</v>
      </c>
      <c r="AB1989" s="275" t="str">
        <f t="shared" si="183"/>
        <v/>
      </c>
      <c r="AC1989" s="275" t="str">
        <f t="shared" si="184"/>
        <v/>
      </c>
      <c r="AD1989" s="275" t="str">
        <f t="shared" si="185"/>
        <v/>
      </c>
      <c r="AE1989" s="276">
        <f t="shared" si="186"/>
        <v>320069</v>
      </c>
    </row>
    <row r="1990" spans="2:31">
      <c r="B1990" s="227" t="s">
        <v>3450</v>
      </c>
      <c r="C1990" s="228" t="s">
        <v>3452</v>
      </c>
      <c r="D1990" s="228" t="s">
        <v>110</v>
      </c>
      <c r="E1990" s="228" t="s">
        <v>106</v>
      </c>
      <c r="F1990" s="258" t="s">
        <v>107</v>
      </c>
      <c r="G1990" s="374">
        <v>0.5</v>
      </c>
      <c r="H1990" s="377">
        <v>10734.804452758621</v>
      </c>
      <c r="I1990" s="382">
        <v>111.62041035606889</v>
      </c>
      <c r="J1990" s="349">
        <f>Table1[[#This Row],[Embellishment Area (m2)]]*Table1[[#This Row],[Construction Unit Rate ($/m)]]*Table1[[#This Row],[Embellishment Area Factor]]</f>
        <v>599111.63905453635</v>
      </c>
      <c r="K1990" s="263">
        <v>0</v>
      </c>
      <c r="L1990" s="354">
        <v>66.125722619436161</v>
      </c>
      <c r="M1990" s="101">
        <f>Table1[[#This Row],[Size of land (m2)]]*Table1[[#This Row],[Land Unit Rate ($/m2)]]</f>
        <v>0</v>
      </c>
      <c r="N1990" s="261">
        <v>2021</v>
      </c>
      <c r="O1990" s="219">
        <f>ROUND(IF(Table1[[#This Row],[Valuation Year]]=2016,(Table1[[#This Row],[Total Construction Cost ($)]]+Table1[[#This Row],[Land Value]])*('General Input Sheet'!$G$38/'General Input Sheet'!$G$43),Table1[[#This Row],[Total Construction Cost ($)]]+Table1[[#This Row],[Land Value]]),0)</f>
        <v>599112</v>
      </c>
      <c r="P1990" s="139" t="str" cm="1">
        <f t="array" ref="P1990">_xlfn.IFS(Table1[[#This Row],[Asset Class]]&lt;&gt;"Local","y",P$11=$E1990,"y",Table1[[#This Row],[Asset Class]]="Local","")</f>
        <v>y</v>
      </c>
      <c r="Q1990" s="99" t="str" cm="1">
        <f t="array" ref="Q1990">_xlfn.IFS(Table1[[#This Row],[Asset Class]]&lt;&gt;"Local","y",Q$11=$E1990,"y",Table1[[#This Row],[Asset Class]]="Local","")</f>
        <v/>
      </c>
      <c r="R1990" s="99" t="str" cm="1">
        <f t="array" ref="R1990">_xlfn.IFS(Table1[[#This Row],[Asset Class]]&lt;&gt;"Local","y",R$11=$E1990,"y",Table1[[#This Row],[Asset Class]]="Local","")</f>
        <v/>
      </c>
      <c r="S1990" s="358" t="str" cm="1">
        <f t="array" ref="S1990">_xlfn.IFS(Table1[[#This Row],[Asset Class]]&lt;&gt;"Local","y",S$11=$E1990,"y",Table1[[#This Row],[Asset Class]]="Local","")</f>
        <v/>
      </c>
      <c r="U1990" s="109">
        <f>IF(Table1[[#This Row],[Asset Class]]&lt;&gt;"Local",0.25,IF(P1990="y",1,""))</f>
        <v>1</v>
      </c>
      <c r="V1990" s="435" t="str">
        <f>IF(Table1[[#This Row],[Asset Class]]&lt;&gt;"Local",0.25,IF(Q1990="y",1,""))</f>
        <v/>
      </c>
      <c r="W1990" s="435" t="str">
        <f>IF(Table1[[#This Row],[Asset Class]]&lt;&gt;"Local",0.25,IF(R1990="y",1,""))</f>
        <v/>
      </c>
      <c r="X1990" s="435" t="str">
        <f>IF(Table1[[#This Row],[Asset Class]]&lt;&gt;"Local",0.25,IF(S1990="y",1,""))</f>
        <v/>
      </c>
      <c r="Y1990" s="109">
        <f t="shared" si="181"/>
        <v>1</v>
      </c>
      <c r="AA1990" s="274">
        <f t="shared" si="182"/>
        <v>599112</v>
      </c>
      <c r="AB1990" s="275" t="str">
        <f t="shared" si="183"/>
        <v/>
      </c>
      <c r="AC1990" s="275" t="str">
        <f t="shared" si="184"/>
        <v/>
      </c>
      <c r="AD1990" s="275" t="str">
        <f t="shared" si="185"/>
        <v/>
      </c>
      <c r="AE1990" s="276">
        <f t="shared" si="186"/>
        <v>599112</v>
      </c>
    </row>
    <row r="1991" spans="2:31">
      <c r="B1991" s="227" t="s">
        <v>3453</v>
      </c>
      <c r="C1991" s="228" t="s">
        <v>3454</v>
      </c>
      <c r="D1991" s="228" t="s">
        <v>105</v>
      </c>
      <c r="E1991" s="228" t="s">
        <v>106</v>
      </c>
      <c r="F1991" s="258" t="s">
        <v>135</v>
      </c>
      <c r="G1991" s="374">
        <v>0.5</v>
      </c>
      <c r="H1991" s="377">
        <v>20701.904059096691</v>
      </c>
      <c r="I1991" s="382">
        <v>295.91815694928124</v>
      </c>
      <c r="J1991" s="349">
        <f>Table1[[#This Row],[Embellishment Area (m2)]]*Table1[[#This Row],[Construction Unit Rate ($/m)]]*Table1[[#This Row],[Embellishment Area Factor]]</f>
        <v>3063034.6472543683</v>
      </c>
      <c r="K1991" s="263">
        <v>0</v>
      </c>
      <c r="L1991" s="354">
        <v>157.26221918381682</v>
      </c>
      <c r="M1991" s="101">
        <f>Table1[[#This Row],[Size of land (m2)]]*Table1[[#This Row],[Land Unit Rate ($/m2)]]</f>
        <v>0</v>
      </c>
      <c r="N1991" s="261">
        <v>2021</v>
      </c>
      <c r="O1991" s="219">
        <f>ROUND(IF(Table1[[#This Row],[Valuation Year]]=2016,(Table1[[#This Row],[Total Construction Cost ($)]]+Table1[[#This Row],[Land Value]])*('General Input Sheet'!$G$38/'General Input Sheet'!$G$43),Table1[[#This Row],[Total Construction Cost ($)]]+Table1[[#This Row],[Land Value]]),0)</f>
        <v>3063035</v>
      </c>
      <c r="P1991" s="139" t="str" cm="1">
        <f t="array" ref="P1991">_xlfn.IFS(Table1[[#This Row],[Asset Class]]&lt;&gt;"Local","y",P$11=$E1991,"y",Table1[[#This Row],[Asset Class]]="Local","")</f>
        <v>y</v>
      </c>
      <c r="Q1991" s="99" t="str" cm="1">
        <f t="array" ref="Q1991">_xlfn.IFS(Table1[[#This Row],[Asset Class]]&lt;&gt;"Local","y",Q$11=$E1991,"y",Table1[[#This Row],[Asset Class]]="Local","")</f>
        <v>y</v>
      </c>
      <c r="R1991" s="99" t="str" cm="1">
        <f t="array" ref="R1991">_xlfn.IFS(Table1[[#This Row],[Asset Class]]&lt;&gt;"Local","y",R$11=$E1991,"y",Table1[[#This Row],[Asset Class]]="Local","")</f>
        <v>y</v>
      </c>
      <c r="S1991" s="358" t="str" cm="1">
        <f t="array" ref="S1991">_xlfn.IFS(Table1[[#This Row],[Asset Class]]&lt;&gt;"Local","y",S$11=$E1991,"y",Table1[[#This Row],[Asset Class]]="Local","")</f>
        <v>y</v>
      </c>
      <c r="U1991" s="109">
        <f>IF(Table1[[#This Row],[Asset Class]]&lt;&gt;"Local",0.25,IF(P1991="y",1,""))</f>
        <v>0.25</v>
      </c>
      <c r="V1991" s="435">
        <f>IF(Table1[[#This Row],[Asset Class]]&lt;&gt;"Local",0.25,IF(Q1991="y",1,""))</f>
        <v>0.25</v>
      </c>
      <c r="W1991" s="435">
        <f>IF(Table1[[#This Row],[Asset Class]]&lt;&gt;"Local",0.25,IF(R1991="y",1,""))</f>
        <v>0.25</v>
      </c>
      <c r="X1991" s="435">
        <f>IF(Table1[[#This Row],[Asset Class]]&lt;&gt;"Local",0.25,IF(S1991="y",1,""))</f>
        <v>0.25</v>
      </c>
      <c r="Y1991" s="109">
        <f t="shared" si="181"/>
        <v>1</v>
      </c>
      <c r="AA1991" s="274">
        <f t="shared" si="182"/>
        <v>765758.75</v>
      </c>
      <c r="AB1991" s="275">
        <f t="shared" si="183"/>
        <v>765758.75</v>
      </c>
      <c r="AC1991" s="275">
        <f t="shared" si="184"/>
        <v>765758.75</v>
      </c>
      <c r="AD1991" s="275">
        <f t="shared" si="185"/>
        <v>765758.75</v>
      </c>
      <c r="AE1991" s="276">
        <f t="shared" si="186"/>
        <v>3063035</v>
      </c>
    </row>
    <row r="1992" spans="2:31">
      <c r="B1992" s="227" t="s">
        <v>3455</v>
      </c>
      <c r="C1992" s="228" t="s">
        <v>3456</v>
      </c>
      <c r="D1992" s="228" t="s">
        <v>110</v>
      </c>
      <c r="E1992" s="228" t="s">
        <v>106</v>
      </c>
      <c r="F1992" s="258" t="s">
        <v>102</v>
      </c>
      <c r="G1992" s="374">
        <v>0.5</v>
      </c>
      <c r="H1992" s="377">
        <v>2054.58007046282</v>
      </c>
      <c r="I1992" s="382">
        <v>111.62041035606889</v>
      </c>
      <c r="J1992" s="349">
        <f>Table1[[#This Row],[Embellishment Area (m2)]]*Table1[[#This Row],[Construction Unit Rate ($/m)]]*Table1[[#This Row],[Embellishment Area Factor]]</f>
        <v>114666.53528723045</v>
      </c>
      <c r="K1992" s="263">
        <v>0</v>
      </c>
      <c r="L1992" s="354">
        <v>66.125722619436161</v>
      </c>
      <c r="M1992" s="101">
        <f>Table1[[#This Row],[Size of land (m2)]]*Table1[[#This Row],[Land Unit Rate ($/m2)]]</f>
        <v>0</v>
      </c>
      <c r="N1992" s="261">
        <v>2021</v>
      </c>
      <c r="O1992" s="219">
        <f>ROUND(IF(Table1[[#This Row],[Valuation Year]]=2016,(Table1[[#This Row],[Total Construction Cost ($)]]+Table1[[#This Row],[Land Value]])*('General Input Sheet'!$G$38/'General Input Sheet'!$G$43),Table1[[#This Row],[Total Construction Cost ($)]]+Table1[[#This Row],[Land Value]]),0)</f>
        <v>114667</v>
      </c>
      <c r="P1992" s="139" t="str" cm="1">
        <f t="array" ref="P1992">_xlfn.IFS(Table1[[#This Row],[Asset Class]]&lt;&gt;"Local","y",P$11=$E1992,"y",Table1[[#This Row],[Asset Class]]="Local","")</f>
        <v>y</v>
      </c>
      <c r="Q1992" s="99" t="str" cm="1">
        <f t="array" ref="Q1992">_xlfn.IFS(Table1[[#This Row],[Asset Class]]&lt;&gt;"Local","y",Q$11=$E1992,"y",Table1[[#This Row],[Asset Class]]="Local","")</f>
        <v/>
      </c>
      <c r="R1992" s="99" t="str" cm="1">
        <f t="array" ref="R1992">_xlfn.IFS(Table1[[#This Row],[Asset Class]]&lt;&gt;"Local","y",R$11=$E1992,"y",Table1[[#This Row],[Asset Class]]="Local","")</f>
        <v/>
      </c>
      <c r="S1992" s="358" t="str" cm="1">
        <f t="array" ref="S1992">_xlfn.IFS(Table1[[#This Row],[Asset Class]]&lt;&gt;"Local","y",S$11=$E1992,"y",Table1[[#This Row],[Asset Class]]="Local","")</f>
        <v/>
      </c>
      <c r="U1992" s="109">
        <f>IF(Table1[[#This Row],[Asset Class]]&lt;&gt;"Local",0.25,IF(P1992="y",1,""))</f>
        <v>1</v>
      </c>
      <c r="V1992" s="435" t="str">
        <f>IF(Table1[[#This Row],[Asset Class]]&lt;&gt;"Local",0.25,IF(Q1992="y",1,""))</f>
        <v/>
      </c>
      <c r="W1992" s="435" t="str">
        <f>IF(Table1[[#This Row],[Asset Class]]&lt;&gt;"Local",0.25,IF(R1992="y",1,""))</f>
        <v/>
      </c>
      <c r="X1992" s="435" t="str">
        <f>IF(Table1[[#This Row],[Asset Class]]&lt;&gt;"Local",0.25,IF(S1992="y",1,""))</f>
        <v/>
      </c>
      <c r="Y1992" s="109">
        <f t="shared" si="181"/>
        <v>1</v>
      </c>
      <c r="AA1992" s="274">
        <f t="shared" si="182"/>
        <v>114667</v>
      </c>
      <c r="AB1992" s="275" t="str">
        <f t="shared" si="183"/>
        <v/>
      </c>
      <c r="AC1992" s="275" t="str">
        <f t="shared" si="184"/>
        <v/>
      </c>
      <c r="AD1992" s="275" t="str">
        <f t="shared" si="185"/>
        <v/>
      </c>
      <c r="AE1992" s="276">
        <f t="shared" si="186"/>
        <v>114667</v>
      </c>
    </row>
    <row r="1993" spans="2:31">
      <c r="B1993" s="227" t="s">
        <v>3457</v>
      </c>
      <c r="C1993" s="228" t="s">
        <v>3458</v>
      </c>
      <c r="D1993" s="228" t="s">
        <v>110</v>
      </c>
      <c r="E1993" s="228" t="s">
        <v>101</v>
      </c>
      <c r="F1993" s="258" t="s">
        <v>102</v>
      </c>
      <c r="G1993" s="374">
        <v>0.5</v>
      </c>
      <c r="H1993" s="377">
        <v>7931.6026785722152</v>
      </c>
      <c r="I1993" s="382">
        <v>143.96305955739601</v>
      </c>
      <c r="J1993" s="349">
        <f>Table1[[#This Row],[Embellishment Area (m2)]]*Table1[[#This Row],[Construction Unit Rate ($/m)]]*Table1[[#This Row],[Embellishment Area Factor]]</f>
        <v>570928.89440044679</v>
      </c>
      <c r="K1993" s="263">
        <v>0</v>
      </c>
      <c r="L1993" s="354">
        <v>39.027494808321961</v>
      </c>
      <c r="M1993" s="101">
        <f>Table1[[#This Row],[Size of land (m2)]]*Table1[[#This Row],[Land Unit Rate ($/m2)]]</f>
        <v>0</v>
      </c>
      <c r="N1993" s="261">
        <v>2021</v>
      </c>
      <c r="O1993" s="219">
        <f>ROUND(IF(Table1[[#This Row],[Valuation Year]]=2016,(Table1[[#This Row],[Total Construction Cost ($)]]+Table1[[#This Row],[Land Value]])*('General Input Sheet'!$G$38/'General Input Sheet'!$G$43),Table1[[#This Row],[Total Construction Cost ($)]]+Table1[[#This Row],[Land Value]]),0)</f>
        <v>570929</v>
      </c>
      <c r="P1993" s="139" t="str" cm="1">
        <f t="array" ref="P1993">_xlfn.IFS(Table1[[#This Row],[Asset Class]]&lt;&gt;"Local","y",P$11=$E1993,"y",Table1[[#This Row],[Asset Class]]="Local","")</f>
        <v/>
      </c>
      <c r="Q1993" s="99" t="str" cm="1">
        <f t="array" ref="Q1993">_xlfn.IFS(Table1[[#This Row],[Asset Class]]&lt;&gt;"Local","y",Q$11=$E1993,"y",Table1[[#This Row],[Asset Class]]="Local","")</f>
        <v/>
      </c>
      <c r="R1993" s="99" t="str" cm="1">
        <f t="array" ref="R1993">_xlfn.IFS(Table1[[#This Row],[Asset Class]]&lt;&gt;"Local","y",R$11=$E1993,"y",Table1[[#This Row],[Asset Class]]="Local","")</f>
        <v>y</v>
      </c>
      <c r="S1993" s="358" t="str" cm="1">
        <f t="array" ref="S1993">_xlfn.IFS(Table1[[#This Row],[Asset Class]]&lt;&gt;"Local","y",S$11=$E1993,"y",Table1[[#This Row],[Asset Class]]="Local","")</f>
        <v/>
      </c>
      <c r="U1993" s="109" t="str">
        <f>IF(Table1[[#This Row],[Asset Class]]&lt;&gt;"Local",0.25,IF(P1993="y",1,""))</f>
        <v/>
      </c>
      <c r="V1993" s="435" t="str">
        <f>IF(Table1[[#This Row],[Asset Class]]&lt;&gt;"Local",0.25,IF(Q1993="y",1,""))</f>
        <v/>
      </c>
      <c r="W1993" s="435">
        <f>IF(Table1[[#This Row],[Asset Class]]&lt;&gt;"Local",0.25,IF(R1993="y",1,""))</f>
        <v>1</v>
      </c>
      <c r="X1993" s="435" t="str">
        <f>IF(Table1[[#This Row],[Asset Class]]&lt;&gt;"Local",0.25,IF(S1993="y",1,""))</f>
        <v/>
      </c>
      <c r="Y1993" s="109">
        <f t="shared" si="181"/>
        <v>1</v>
      </c>
      <c r="AA1993" s="274" t="str">
        <f t="shared" si="182"/>
        <v/>
      </c>
      <c r="AB1993" s="275" t="str">
        <f t="shared" si="183"/>
        <v/>
      </c>
      <c r="AC1993" s="275">
        <f t="shared" si="184"/>
        <v>570929</v>
      </c>
      <c r="AD1993" s="275" t="str">
        <f t="shared" si="185"/>
        <v/>
      </c>
      <c r="AE1993" s="276">
        <f t="shared" si="186"/>
        <v>570929</v>
      </c>
    </row>
    <row r="1994" spans="2:31">
      <c r="B1994" s="227" t="s">
        <v>3459</v>
      </c>
      <c r="C1994" s="228" t="s">
        <v>3460</v>
      </c>
      <c r="D1994" s="228" t="s">
        <v>110</v>
      </c>
      <c r="E1994" s="228" t="s">
        <v>106</v>
      </c>
      <c r="F1994" s="258" t="s">
        <v>107</v>
      </c>
      <c r="G1994" s="374">
        <v>0.5</v>
      </c>
      <c r="H1994" s="377">
        <v>386.46232996977568</v>
      </c>
      <c r="I1994" s="382">
        <v>111.62041035606889</v>
      </c>
      <c r="J1994" s="349">
        <f>Table1[[#This Row],[Embellishment Area (m2)]]*Table1[[#This Row],[Construction Unit Rate ($/m)]]*Table1[[#This Row],[Embellishment Area Factor]]</f>
        <v>21568.541929194431</v>
      </c>
      <c r="K1994" s="263">
        <v>772.92465993955136</v>
      </c>
      <c r="L1994" s="354">
        <v>66.125722619436161</v>
      </c>
      <c r="M1994" s="101">
        <f>Table1[[#This Row],[Size of land (m2)]]*Table1[[#This Row],[Land Unit Rate ($/m2)]]</f>
        <v>51110.201668884794</v>
      </c>
      <c r="N1994" s="261">
        <v>2021</v>
      </c>
      <c r="O1994" s="219">
        <f>ROUND(IF(Table1[[#This Row],[Valuation Year]]=2016,(Table1[[#This Row],[Total Construction Cost ($)]]+Table1[[#This Row],[Land Value]])*('General Input Sheet'!$G$38/'General Input Sheet'!$G$43),Table1[[#This Row],[Total Construction Cost ($)]]+Table1[[#This Row],[Land Value]]),0)</f>
        <v>72679</v>
      </c>
      <c r="P1994" s="139" t="str" cm="1">
        <f t="array" ref="P1994">_xlfn.IFS(Table1[[#This Row],[Asset Class]]&lt;&gt;"Local","y",P$11=$E1994,"y",Table1[[#This Row],[Asset Class]]="Local","")</f>
        <v>y</v>
      </c>
      <c r="Q1994" s="99" t="str" cm="1">
        <f t="array" ref="Q1994">_xlfn.IFS(Table1[[#This Row],[Asset Class]]&lt;&gt;"Local","y",Q$11=$E1994,"y",Table1[[#This Row],[Asset Class]]="Local","")</f>
        <v/>
      </c>
      <c r="R1994" s="99" t="str" cm="1">
        <f t="array" ref="R1994">_xlfn.IFS(Table1[[#This Row],[Asset Class]]&lt;&gt;"Local","y",R$11=$E1994,"y",Table1[[#This Row],[Asset Class]]="Local","")</f>
        <v/>
      </c>
      <c r="S1994" s="358" t="str" cm="1">
        <f t="array" ref="S1994">_xlfn.IFS(Table1[[#This Row],[Asset Class]]&lt;&gt;"Local","y",S$11=$E1994,"y",Table1[[#This Row],[Asset Class]]="Local","")</f>
        <v/>
      </c>
      <c r="U1994" s="109">
        <f>IF(Table1[[#This Row],[Asset Class]]&lt;&gt;"Local",0.25,IF(P1994="y",1,""))</f>
        <v>1</v>
      </c>
      <c r="V1994" s="435" t="str">
        <f>IF(Table1[[#This Row],[Asset Class]]&lt;&gt;"Local",0.25,IF(Q1994="y",1,""))</f>
        <v/>
      </c>
      <c r="W1994" s="435" t="str">
        <f>IF(Table1[[#This Row],[Asset Class]]&lt;&gt;"Local",0.25,IF(R1994="y",1,""))</f>
        <v/>
      </c>
      <c r="X1994" s="435" t="str">
        <f>IF(Table1[[#This Row],[Asset Class]]&lt;&gt;"Local",0.25,IF(S1994="y",1,""))</f>
        <v/>
      </c>
      <c r="Y1994" s="109">
        <f t="shared" si="181"/>
        <v>1</v>
      </c>
      <c r="AA1994" s="274">
        <f t="shared" si="182"/>
        <v>72679</v>
      </c>
      <c r="AB1994" s="275" t="str">
        <f t="shared" si="183"/>
        <v/>
      </c>
      <c r="AC1994" s="275" t="str">
        <f t="shared" si="184"/>
        <v/>
      </c>
      <c r="AD1994" s="275" t="str">
        <f t="shared" si="185"/>
        <v/>
      </c>
      <c r="AE1994" s="276">
        <f t="shared" si="186"/>
        <v>72679</v>
      </c>
    </row>
    <row r="1995" spans="2:31">
      <c r="B1995" s="227" t="s">
        <v>3459</v>
      </c>
      <c r="C1995" s="228" t="s">
        <v>3461</v>
      </c>
      <c r="D1995" s="228" t="s">
        <v>110</v>
      </c>
      <c r="E1995" s="228" t="s">
        <v>106</v>
      </c>
      <c r="F1995" s="258" t="s">
        <v>107</v>
      </c>
      <c r="G1995" s="374">
        <v>0.5</v>
      </c>
      <c r="H1995" s="377">
        <v>979.361428630359</v>
      </c>
      <c r="I1995" s="382">
        <v>111.62041035606889</v>
      </c>
      <c r="J1995" s="349">
        <f>Table1[[#This Row],[Embellishment Area (m2)]]*Table1[[#This Row],[Construction Unit Rate ($/m)]]*Table1[[#This Row],[Embellishment Area Factor]]</f>
        <v>54658.362275313273</v>
      </c>
      <c r="K1995" s="263">
        <v>1958.722857260718</v>
      </c>
      <c r="L1995" s="354">
        <v>66.125722619436161</v>
      </c>
      <c r="M1995" s="101">
        <f>Table1[[#This Row],[Size of land (m2)]]*Table1[[#This Row],[Land Unit Rate ($/m2)]]</f>
        <v>129521.96434757169</v>
      </c>
      <c r="N1995" s="261">
        <v>2021</v>
      </c>
      <c r="O1995" s="219">
        <f>ROUND(IF(Table1[[#This Row],[Valuation Year]]=2016,(Table1[[#This Row],[Total Construction Cost ($)]]+Table1[[#This Row],[Land Value]])*('General Input Sheet'!$G$38/'General Input Sheet'!$G$43),Table1[[#This Row],[Total Construction Cost ($)]]+Table1[[#This Row],[Land Value]]),0)</f>
        <v>184180</v>
      </c>
      <c r="P1995" s="139" t="str" cm="1">
        <f t="array" ref="P1995">_xlfn.IFS(Table1[[#This Row],[Asset Class]]&lt;&gt;"Local","y",P$11=$E1995,"y",Table1[[#This Row],[Asset Class]]="Local","")</f>
        <v>y</v>
      </c>
      <c r="Q1995" s="99" t="str" cm="1">
        <f t="array" ref="Q1995">_xlfn.IFS(Table1[[#This Row],[Asset Class]]&lt;&gt;"Local","y",Q$11=$E1995,"y",Table1[[#This Row],[Asset Class]]="Local","")</f>
        <v/>
      </c>
      <c r="R1995" s="99" t="str" cm="1">
        <f t="array" ref="R1995">_xlfn.IFS(Table1[[#This Row],[Asset Class]]&lt;&gt;"Local","y",R$11=$E1995,"y",Table1[[#This Row],[Asset Class]]="Local","")</f>
        <v/>
      </c>
      <c r="S1995" s="358" t="str" cm="1">
        <f t="array" ref="S1995">_xlfn.IFS(Table1[[#This Row],[Asset Class]]&lt;&gt;"Local","y",S$11=$E1995,"y",Table1[[#This Row],[Asset Class]]="Local","")</f>
        <v/>
      </c>
      <c r="U1995" s="109">
        <f>IF(Table1[[#This Row],[Asset Class]]&lt;&gt;"Local",0.25,IF(P1995="y",1,""))</f>
        <v>1</v>
      </c>
      <c r="V1995" s="435" t="str">
        <f>IF(Table1[[#This Row],[Asset Class]]&lt;&gt;"Local",0.25,IF(Q1995="y",1,""))</f>
        <v/>
      </c>
      <c r="W1995" s="435" t="str">
        <f>IF(Table1[[#This Row],[Asset Class]]&lt;&gt;"Local",0.25,IF(R1995="y",1,""))</f>
        <v/>
      </c>
      <c r="X1995" s="435" t="str">
        <f>IF(Table1[[#This Row],[Asset Class]]&lt;&gt;"Local",0.25,IF(S1995="y",1,""))</f>
        <v/>
      </c>
      <c r="Y1995" s="109">
        <f t="shared" si="181"/>
        <v>1</v>
      </c>
      <c r="AA1995" s="274">
        <f t="shared" si="182"/>
        <v>184180</v>
      </c>
      <c r="AB1995" s="275" t="str">
        <f t="shared" si="183"/>
        <v/>
      </c>
      <c r="AC1995" s="275" t="str">
        <f t="shared" si="184"/>
        <v/>
      </c>
      <c r="AD1995" s="275" t="str">
        <f t="shared" si="185"/>
        <v/>
      </c>
      <c r="AE1995" s="276">
        <f t="shared" si="186"/>
        <v>184180</v>
      </c>
    </row>
    <row r="1996" spans="2:31">
      <c r="B1996" s="227" t="s">
        <v>3462</v>
      </c>
      <c r="C1996" s="228" t="s">
        <v>3463</v>
      </c>
      <c r="D1996" s="228" t="s">
        <v>110</v>
      </c>
      <c r="E1996" s="228" t="s">
        <v>106</v>
      </c>
      <c r="F1996" s="258" t="s">
        <v>102</v>
      </c>
      <c r="G1996" s="374">
        <v>0.5</v>
      </c>
      <c r="H1996" s="377">
        <v>440.32986261446661</v>
      </c>
      <c r="I1996" s="382">
        <v>111.62041035606889</v>
      </c>
      <c r="J1996" s="349">
        <f>Table1[[#This Row],[Embellishment Area (m2)]]*Table1[[#This Row],[Construction Unit Rate ($/m)]]*Table1[[#This Row],[Embellishment Area Factor]]</f>
        <v>24574.899978529098</v>
      </c>
      <c r="K1996" s="263">
        <v>0</v>
      </c>
      <c r="L1996" s="354">
        <v>66.125722619436161</v>
      </c>
      <c r="M1996" s="101">
        <f>Table1[[#This Row],[Size of land (m2)]]*Table1[[#This Row],[Land Unit Rate ($/m2)]]</f>
        <v>0</v>
      </c>
      <c r="N1996" s="261">
        <v>2021</v>
      </c>
      <c r="O1996" s="219">
        <f>ROUND(IF(Table1[[#This Row],[Valuation Year]]=2016,(Table1[[#This Row],[Total Construction Cost ($)]]+Table1[[#This Row],[Land Value]])*('General Input Sheet'!$G$38/'General Input Sheet'!$G$43),Table1[[#This Row],[Total Construction Cost ($)]]+Table1[[#This Row],[Land Value]]),0)</f>
        <v>24575</v>
      </c>
      <c r="P1996" s="139" t="str" cm="1">
        <f t="array" ref="P1996">_xlfn.IFS(Table1[[#This Row],[Asset Class]]&lt;&gt;"Local","y",P$11=$E1996,"y",Table1[[#This Row],[Asset Class]]="Local","")</f>
        <v>y</v>
      </c>
      <c r="Q1996" s="99" t="str" cm="1">
        <f t="array" ref="Q1996">_xlfn.IFS(Table1[[#This Row],[Asset Class]]&lt;&gt;"Local","y",Q$11=$E1996,"y",Table1[[#This Row],[Asset Class]]="Local","")</f>
        <v/>
      </c>
      <c r="R1996" s="99" t="str" cm="1">
        <f t="array" ref="R1996">_xlfn.IFS(Table1[[#This Row],[Asset Class]]&lt;&gt;"Local","y",R$11=$E1996,"y",Table1[[#This Row],[Asset Class]]="Local","")</f>
        <v/>
      </c>
      <c r="S1996" s="358" t="str" cm="1">
        <f t="array" ref="S1996">_xlfn.IFS(Table1[[#This Row],[Asset Class]]&lt;&gt;"Local","y",S$11=$E1996,"y",Table1[[#This Row],[Asset Class]]="Local","")</f>
        <v/>
      </c>
      <c r="U1996" s="109">
        <f>IF(Table1[[#This Row],[Asset Class]]&lt;&gt;"Local",0.25,IF(P1996="y",1,""))</f>
        <v>1</v>
      </c>
      <c r="V1996" s="435" t="str">
        <f>IF(Table1[[#This Row],[Asset Class]]&lt;&gt;"Local",0.25,IF(Q1996="y",1,""))</f>
        <v/>
      </c>
      <c r="W1996" s="435" t="str">
        <f>IF(Table1[[#This Row],[Asset Class]]&lt;&gt;"Local",0.25,IF(R1996="y",1,""))</f>
        <v/>
      </c>
      <c r="X1996" s="435" t="str">
        <f>IF(Table1[[#This Row],[Asset Class]]&lt;&gt;"Local",0.25,IF(S1996="y",1,""))</f>
        <v/>
      </c>
      <c r="Y1996" s="109">
        <f t="shared" si="181"/>
        <v>1</v>
      </c>
      <c r="AA1996" s="274">
        <f t="shared" si="182"/>
        <v>24575</v>
      </c>
      <c r="AB1996" s="275" t="str">
        <f t="shared" si="183"/>
        <v/>
      </c>
      <c r="AC1996" s="275" t="str">
        <f t="shared" si="184"/>
        <v/>
      </c>
      <c r="AD1996" s="275" t="str">
        <f t="shared" si="185"/>
        <v/>
      </c>
      <c r="AE1996" s="276">
        <f t="shared" si="186"/>
        <v>24575</v>
      </c>
    </row>
    <row r="1997" spans="2:31">
      <c r="B1997" s="227" t="s">
        <v>3464</v>
      </c>
      <c r="C1997" s="228" t="s">
        <v>3465</v>
      </c>
      <c r="D1997" s="228" t="s">
        <v>110</v>
      </c>
      <c r="E1997" s="228" t="s">
        <v>101</v>
      </c>
      <c r="F1997" s="258" t="s">
        <v>102</v>
      </c>
      <c r="G1997" s="374">
        <v>0.5</v>
      </c>
      <c r="H1997" s="378">
        <v>4066.5257897754241</v>
      </c>
      <c r="I1997" s="382">
        <v>143.96305955739601</v>
      </c>
      <c r="J1997" s="349">
        <f>Table1[[#This Row],[Embellishment Area (m2)]]*Table1[[#This Row],[Construction Unit Rate ($/m)]]*Table1[[#This Row],[Embellishment Area Factor]]</f>
        <v>292714.7472325631</v>
      </c>
      <c r="K1997" s="265">
        <v>0</v>
      </c>
      <c r="L1997" s="354">
        <v>39.027494808321961</v>
      </c>
      <c r="M1997" s="101">
        <f>Table1[[#This Row],[Size of land (m2)]]*Table1[[#This Row],[Land Unit Rate ($/m2)]]</f>
        <v>0</v>
      </c>
      <c r="N1997" s="261">
        <v>2021</v>
      </c>
      <c r="O1997" s="101">
        <f>ROUND(IF(Table1[[#This Row],[Valuation Year]]=2016,(Table1[[#This Row],[Total Construction Cost ($)]]+Table1[[#This Row],[Land Value]])*('General Input Sheet'!$G$38/'General Input Sheet'!$G$43),Table1[[#This Row],[Total Construction Cost ($)]]+Table1[[#This Row],[Land Value]]),0)</f>
        <v>292715</v>
      </c>
      <c r="P1997" s="139" t="str" cm="1">
        <f t="array" ref="P1997">_xlfn.IFS(Table1[[#This Row],[Asset Class]]&lt;&gt;"Local","y",P$11=$E1997,"y",Table1[[#This Row],[Asset Class]]="Local","")</f>
        <v/>
      </c>
      <c r="Q1997" s="99" t="str" cm="1">
        <f t="array" ref="Q1997">_xlfn.IFS(Table1[[#This Row],[Asset Class]]&lt;&gt;"Local","y",Q$11=$E1997,"y",Table1[[#This Row],[Asset Class]]="Local","")</f>
        <v/>
      </c>
      <c r="R1997" s="99" t="str" cm="1">
        <f t="array" ref="R1997">_xlfn.IFS(Table1[[#This Row],[Asset Class]]&lt;&gt;"Local","y",R$11=$E1997,"y",Table1[[#This Row],[Asset Class]]="Local","")</f>
        <v>y</v>
      </c>
      <c r="S1997" s="358" t="str" cm="1">
        <f t="array" ref="S1997">_xlfn.IFS(Table1[[#This Row],[Asset Class]]&lt;&gt;"Local","y",S$11=$E1997,"y",Table1[[#This Row],[Asset Class]]="Local","")</f>
        <v/>
      </c>
      <c r="U1997" s="109" t="str">
        <f>IF(Table1[[#This Row],[Asset Class]]&lt;&gt;"Local",0.25,IF(P1997="y",1,""))</f>
        <v/>
      </c>
      <c r="V1997" s="435" t="str">
        <f>IF(Table1[[#This Row],[Asset Class]]&lt;&gt;"Local",0.25,IF(Q1997="y",1,""))</f>
        <v/>
      </c>
      <c r="W1997" s="435">
        <f>IF(Table1[[#This Row],[Asset Class]]&lt;&gt;"Local",0.25,IF(R1997="y",1,""))</f>
        <v>1</v>
      </c>
      <c r="X1997" s="435" t="str">
        <f>IF(Table1[[#This Row],[Asset Class]]&lt;&gt;"Local",0.25,IF(S1997="y",1,""))</f>
        <v/>
      </c>
      <c r="Y1997" s="109">
        <f t="shared" si="181"/>
        <v>1</v>
      </c>
      <c r="AA1997" s="274" t="str">
        <f t="shared" si="182"/>
        <v/>
      </c>
      <c r="AB1997" s="275" t="str">
        <f t="shared" si="183"/>
        <v/>
      </c>
      <c r="AC1997" s="275">
        <f t="shared" si="184"/>
        <v>292715</v>
      </c>
      <c r="AD1997" s="275" t="str">
        <f t="shared" si="185"/>
        <v/>
      </c>
      <c r="AE1997" s="276">
        <f t="shared" si="186"/>
        <v>292715</v>
      </c>
    </row>
    <row r="1998" spans="2:31">
      <c r="B1998" s="227" t="s">
        <v>3466</v>
      </c>
      <c r="C1998" s="228" t="s">
        <v>3467</v>
      </c>
      <c r="D1998" s="228" t="s">
        <v>110</v>
      </c>
      <c r="E1998" s="228" t="s">
        <v>113</v>
      </c>
      <c r="F1998" s="258" t="s">
        <v>107</v>
      </c>
      <c r="G1998" s="374">
        <v>0.5</v>
      </c>
      <c r="H1998" s="377">
        <v>1512.3760411504129</v>
      </c>
      <c r="I1998" s="382">
        <v>77.371645491830151</v>
      </c>
      <c r="J1998" s="349">
        <f>Table1[[#This Row],[Embellishment Area (m2)]]*Table1[[#This Row],[Construction Unit Rate ($/m)]]*Table1[[#This Row],[Embellishment Area Factor]]</f>
        <v>58507.511453113635</v>
      </c>
      <c r="K1998" s="263">
        <v>0</v>
      </c>
      <c r="L1998" s="354">
        <v>51.919695325664051</v>
      </c>
      <c r="M1998" s="101">
        <f>Table1[[#This Row],[Size of land (m2)]]*Table1[[#This Row],[Land Unit Rate ($/m2)]]</f>
        <v>0</v>
      </c>
      <c r="N1998" s="261">
        <v>2021</v>
      </c>
      <c r="O1998" s="219">
        <f>ROUND(IF(Table1[[#This Row],[Valuation Year]]=2016,(Table1[[#This Row],[Total Construction Cost ($)]]+Table1[[#This Row],[Land Value]])*('General Input Sheet'!$G$38/'General Input Sheet'!$G$43),Table1[[#This Row],[Total Construction Cost ($)]]+Table1[[#This Row],[Land Value]]),0)</f>
        <v>58508</v>
      </c>
      <c r="P1998" s="139" t="str" cm="1">
        <f t="array" ref="P1998">_xlfn.IFS(Table1[[#This Row],[Asset Class]]&lt;&gt;"Local","y",P$11=$E1998,"y",Table1[[#This Row],[Asset Class]]="Local","")</f>
        <v/>
      </c>
      <c r="Q1998" s="99" t="str" cm="1">
        <f t="array" ref="Q1998">_xlfn.IFS(Table1[[#This Row],[Asset Class]]&lt;&gt;"Local","y",Q$11=$E1998,"y",Table1[[#This Row],[Asset Class]]="Local","")</f>
        <v/>
      </c>
      <c r="R1998" s="99" t="str" cm="1">
        <f t="array" ref="R1998">_xlfn.IFS(Table1[[#This Row],[Asset Class]]&lt;&gt;"Local","y",R$11=$E1998,"y",Table1[[#This Row],[Asset Class]]="Local","")</f>
        <v/>
      </c>
      <c r="S1998" s="358" t="str" cm="1">
        <f t="array" ref="S1998">_xlfn.IFS(Table1[[#This Row],[Asset Class]]&lt;&gt;"Local","y",S$11=$E1998,"y",Table1[[#This Row],[Asset Class]]="Local","")</f>
        <v>y</v>
      </c>
      <c r="U1998" s="109" t="str">
        <f>IF(Table1[[#This Row],[Asset Class]]&lt;&gt;"Local",0.25,IF(P1998="y",1,""))</f>
        <v/>
      </c>
      <c r="V1998" s="435" t="str">
        <f>IF(Table1[[#This Row],[Asset Class]]&lt;&gt;"Local",0.25,IF(Q1998="y",1,""))</f>
        <v/>
      </c>
      <c r="W1998" s="435" t="str">
        <f>IF(Table1[[#This Row],[Asset Class]]&lt;&gt;"Local",0.25,IF(R1998="y",1,""))</f>
        <v/>
      </c>
      <c r="X1998" s="435">
        <f>IF(Table1[[#This Row],[Asset Class]]&lt;&gt;"Local",0.25,IF(S1998="y",1,""))</f>
        <v>1</v>
      </c>
      <c r="Y1998" s="109">
        <f t="shared" si="181"/>
        <v>1</v>
      </c>
      <c r="AA1998" s="274" t="str">
        <f t="shared" si="182"/>
        <v/>
      </c>
      <c r="AB1998" s="275" t="str">
        <f t="shared" si="183"/>
        <v/>
      </c>
      <c r="AC1998" s="275" t="str">
        <f t="shared" si="184"/>
        <v/>
      </c>
      <c r="AD1998" s="275">
        <f t="shared" si="185"/>
        <v>58508</v>
      </c>
      <c r="AE1998" s="276">
        <f t="shared" si="186"/>
        <v>58508</v>
      </c>
    </row>
    <row r="1999" spans="2:31">
      <c r="B1999" s="227" t="s">
        <v>3468</v>
      </c>
      <c r="C1999" s="228" t="s">
        <v>3469</v>
      </c>
      <c r="D1999" s="228" t="s">
        <v>105</v>
      </c>
      <c r="E1999" s="228" t="s">
        <v>142</v>
      </c>
      <c r="F1999" s="258" t="s">
        <v>135</v>
      </c>
      <c r="G1999" s="374">
        <v>0.5</v>
      </c>
      <c r="H1999" s="377">
        <v>438.4441962563364</v>
      </c>
      <c r="I1999" s="382">
        <v>406.79298511948269</v>
      </c>
      <c r="J1999" s="349">
        <f>Table1[[#This Row],[Embellishment Area (m2)]]*Table1[[#This Row],[Construction Unit Rate ($/m)]]*Table1[[#This Row],[Embellishment Area Factor]]</f>
        <v>89178.011701713694</v>
      </c>
      <c r="K1999" s="263">
        <v>876.88839251267279</v>
      </c>
      <c r="L1999" s="354">
        <v>77.249060510664719</v>
      </c>
      <c r="M1999" s="101">
        <f>Table1[[#This Row],[Size of land (m2)]]*Table1[[#This Row],[Land Unit Rate ($/m2)]]</f>
        <v>67738.804494310971</v>
      </c>
      <c r="N1999" s="261">
        <v>2021</v>
      </c>
      <c r="O1999" s="219">
        <f>ROUND(IF(Table1[[#This Row],[Valuation Year]]=2016,(Table1[[#This Row],[Total Construction Cost ($)]]+Table1[[#This Row],[Land Value]])*('General Input Sheet'!$G$38/'General Input Sheet'!$G$43),Table1[[#This Row],[Total Construction Cost ($)]]+Table1[[#This Row],[Land Value]]),0)</f>
        <v>156917</v>
      </c>
      <c r="P1999" s="139" t="str" cm="1">
        <f t="array" ref="P1999">_xlfn.IFS(Table1[[#This Row],[Asset Class]]&lt;&gt;"Local","y",P$11=$E1999,"y",Table1[[#This Row],[Asset Class]]="Local","")</f>
        <v>y</v>
      </c>
      <c r="Q1999" s="99" t="str" cm="1">
        <f t="array" ref="Q1999">_xlfn.IFS(Table1[[#This Row],[Asset Class]]&lt;&gt;"Local","y",Q$11=$E1999,"y",Table1[[#This Row],[Asset Class]]="Local","")</f>
        <v>y</v>
      </c>
      <c r="R1999" s="99" t="str" cm="1">
        <f t="array" ref="R1999">_xlfn.IFS(Table1[[#This Row],[Asset Class]]&lt;&gt;"Local","y",R$11=$E1999,"y",Table1[[#This Row],[Asset Class]]="Local","")</f>
        <v>y</v>
      </c>
      <c r="S1999" s="358" t="str" cm="1">
        <f t="array" ref="S1999">_xlfn.IFS(Table1[[#This Row],[Asset Class]]&lt;&gt;"Local","y",S$11=$E1999,"y",Table1[[#This Row],[Asset Class]]="Local","")</f>
        <v>y</v>
      </c>
      <c r="U1999" s="109">
        <f>IF(Table1[[#This Row],[Asset Class]]&lt;&gt;"Local",0.25,IF(P1999="y",1,""))</f>
        <v>0.25</v>
      </c>
      <c r="V1999" s="435">
        <f>IF(Table1[[#This Row],[Asset Class]]&lt;&gt;"Local",0.25,IF(Q1999="y",1,""))</f>
        <v>0.25</v>
      </c>
      <c r="W1999" s="435">
        <f>IF(Table1[[#This Row],[Asset Class]]&lt;&gt;"Local",0.25,IF(R1999="y",1,""))</f>
        <v>0.25</v>
      </c>
      <c r="X1999" s="435">
        <f>IF(Table1[[#This Row],[Asset Class]]&lt;&gt;"Local",0.25,IF(S1999="y",1,""))</f>
        <v>0.25</v>
      </c>
      <c r="Y1999" s="109">
        <f t="shared" ref="Y1999:Y2062" si="187">SUM(U1999:X1999)</f>
        <v>1</v>
      </c>
      <c r="AA1999" s="274">
        <f t="shared" ref="AA1999:AA2062" si="188">IF(U1999="","",(U1999/$Y1999)*$O1999)</f>
        <v>39229.25</v>
      </c>
      <c r="AB1999" s="275">
        <f t="shared" ref="AB1999:AB2062" si="189">IF(V1999="","",(V1999/$Y1999)*$O1999)</f>
        <v>39229.25</v>
      </c>
      <c r="AC1999" s="275">
        <f t="shared" ref="AC1999:AC2062" si="190">IF(W1999="","",(W1999/$Y1999)*$O1999)</f>
        <v>39229.25</v>
      </c>
      <c r="AD1999" s="275">
        <f t="shared" ref="AD1999:AD2062" si="191">IF(X1999="","",(X1999/$Y1999)*$O1999)</f>
        <v>39229.25</v>
      </c>
      <c r="AE1999" s="276">
        <f t="shared" ref="AE1999:AE2062" si="192">SUM(AA1999:AD1999)</f>
        <v>156917</v>
      </c>
    </row>
    <row r="2000" spans="2:31">
      <c r="B2000" s="227" t="s">
        <v>3468</v>
      </c>
      <c r="C2000" s="228" t="s">
        <v>3470</v>
      </c>
      <c r="D2000" s="228" t="s">
        <v>105</v>
      </c>
      <c r="E2000" s="228" t="s">
        <v>142</v>
      </c>
      <c r="F2000" s="258" t="s">
        <v>135</v>
      </c>
      <c r="G2000" s="374">
        <v>0.5</v>
      </c>
      <c r="H2000" s="377">
        <v>77404.602027760106</v>
      </c>
      <c r="I2000" s="382">
        <v>406.79298511948269</v>
      </c>
      <c r="J2000" s="349">
        <f>Table1[[#This Row],[Embellishment Area (m2)]]*Table1[[#This Row],[Construction Unit Rate ($/m)]]*Table1[[#This Row],[Embellishment Area Factor]]</f>
        <v>15743824.560429048</v>
      </c>
      <c r="K2000" s="263">
        <v>154809.20405552021</v>
      </c>
      <c r="L2000" s="354">
        <v>77.249060510664719</v>
      </c>
      <c r="M2000" s="101">
        <f>Table1[[#This Row],[Size of land (m2)]]*Table1[[#This Row],[Land Unit Rate ($/m2)]]</f>
        <v>11958865.571692724</v>
      </c>
      <c r="N2000" s="261">
        <v>2021</v>
      </c>
      <c r="O2000" s="219">
        <f>ROUND(IF(Table1[[#This Row],[Valuation Year]]=2016,(Table1[[#This Row],[Total Construction Cost ($)]]+Table1[[#This Row],[Land Value]])*('General Input Sheet'!$G$38/'General Input Sheet'!$G$43),Table1[[#This Row],[Total Construction Cost ($)]]+Table1[[#This Row],[Land Value]]),0)</f>
        <v>27702690</v>
      </c>
      <c r="P2000" s="139" t="str" cm="1">
        <f t="array" ref="P2000">_xlfn.IFS(Table1[[#This Row],[Asset Class]]&lt;&gt;"Local","y",P$11=$E2000,"y",Table1[[#This Row],[Asset Class]]="Local","")</f>
        <v>y</v>
      </c>
      <c r="Q2000" s="99" t="str" cm="1">
        <f t="array" ref="Q2000">_xlfn.IFS(Table1[[#This Row],[Asset Class]]&lt;&gt;"Local","y",Q$11=$E2000,"y",Table1[[#This Row],[Asset Class]]="Local","")</f>
        <v>y</v>
      </c>
      <c r="R2000" s="99" t="str" cm="1">
        <f t="array" ref="R2000">_xlfn.IFS(Table1[[#This Row],[Asset Class]]&lt;&gt;"Local","y",R$11=$E2000,"y",Table1[[#This Row],[Asset Class]]="Local","")</f>
        <v>y</v>
      </c>
      <c r="S2000" s="358" t="str" cm="1">
        <f t="array" ref="S2000">_xlfn.IFS(Table1[[#This Row],[Asset Class]]&lt;&gt;"Local","y",S$11=$E2000,"y",Table1[[#This Row],[Asset Class]]="Local","")</f>
        <v>y</v>
      </c>
      <c r="U2000" s="109">
        <f>IF(Table1[[#This Row],[Asset Class]]&lt;&gt;"Local",0.25,IF(P2000="y",1,""))</f>
        <v>0.25</v>
      </c>
      <c r="V2000" s="435">
        <f>IF(Table1[[#This Row],[Asset Class]]&lt;&gt;"Local",0.25,IF(Q2000="y",1,""))</f>
        <v>0.25</v>
      </c>
      <c r="W2000" s="435">
        <f>IF(Table1[[#This Row],[Asset Class]]&lt;&gt;"Local",0.25,IF(R2000="y",1,""))</f>
        <v>0.25</v>
      </c>
      <c r="X2000" s="435">
        <f>IF(Table1[[#This Row],[Asset Class]]&lt;&gt;"Local",0.25,IF(S2000="y",1,""))</f>
        <v>0.25</v>
      </c>
      <c r="Y2000" s="109">
        <f t="shared" si="187"/>
        <v>1</v>
      </c>
      <c r="AA2000" s="274">
        <f t="shared" si="188"/>
        <v>6925672.5</v>
      </c>
      <c r="AB2000" s="275">
        <f t="shared" si="189"/>
        <v>6925672.5</v>
      </c>
      <c r="AC2000" s="275">
        <f t="shared" si="190"/>
        <v>6925672.5</v>
      </c>
      <c r="AD2000" s="275">
        <f t="shared" si="191"/>
        <v>6925672.5</v>
      </c>
      <c r="AE2000" s="276">
        <f t="shared" si="192"/>
        <v>27702690</v>
      </c>
    </row>
    <row r="2001" spans="2:31">
      <c r="B2001" s="227" t="s">
        <v>3471</v>
      </c>
      <c r="C2001" s="228" t="s">
        <v>3472</v>
      </c>
      <c r="D2001" s="228" t="s">
        <v>110</v>
      </c>
      <c r="E2001" s="228" t="s">
        <v>101</v>
      </c>
      <c r="F2001" s="258" t="s">
        <v>107</v>
      </c>
      <c r="G2001" s="374">
        <v>0.5</v>
      </c>
      <c r="H2001" s="377">
        <v>4489.8557591179942</v>
      </c>
      <c r="I2001" s="382">
        <v>143.96305955739601</v>
      </c>
      <c r="J2001" s="349">
        <f>Table1[[#This Row],[Embellishment Area (m2)]]*Table1[[#This Row],[Construction Unit Rate ($/m)]]*Table1[[#This Row],[Embellishment Area Factor]]</f>
        <v>323186.68602701061</v>
      </c>
      <c r="K2001" s="263">
        <v>0</v>
      </c>
      <c r="L2001" s="354">
        <v>39.027494808321961</v>
      </c>
      <c r="M2001" s="101">
        <f>Table1[[#This Row],[Size of land (m2)]]*Table1[[#This Row],[Land Unit Rate ($/m2)]]</f>
        <v>0</v>
      </c>
      <c r="N2001" s="261">
        <v>2021</v>
      </c>
      <c r="O2001" s="219">
        <f>ROUND(IF(Table1[[#This Row],[Valuation Year]]=2016,(Table1[[#This Row],[Total Construction Cost ($)]]+Table1[[#This Row],[Land Value]])*('General Input Sheet'!$G$38/'General Input Sheet'!$G$43),Table1[[#This Row],[Total Construction Cost ($)]]+Table1[[#This Row],[Land Value]]),0)</f>
        <v>323187</v>
      </c>
      <c r="P2001" s="139" t="str" cm="1">
        <f t="array" ref="P2001">_xlfn.IFS(Table1[[#This Row],[Asset Class]]&lt;&gt;"Local","y",P$11=$E2001,"y",Table1[[#This Row],[Asset Class]]="Local","")</f>
        <v/>
      </c>
      <c r="Q2001" s="99" t="str" cm="1">
        <f t="array" ref="Q2001">_xlfn.IFS(Table1[[#This Row],[Asset Class]]&lt;&gt;"Local","y",Q$11=$E2001,"y",Table1[[#This Row],[Asset Class]]="Local","")</f>
        <v/>
      </c>
      <c r="R2001" s="99" t="str" cm="1">
        <f t="array" ref="R2001">_xlfn.IFS(Table1[[#This Row],[Asset Class]]&lt;&gt;"Local","y",R$11=$E2001,"y",Table1[[#This Row],[Asset Class]]="Local","")</f>
        <v>y</v>
      </c>
      <c r="S2001" s="358" t="str" cm="1">
        <f t="array" ref="S2001">_xlfn.IFS(Table1[[#This Row],[Asset Class]]&lt;&gt;"Local","y",S$11=$E2001,"y",Table1[[#This Row],[Asset Class]]="Local","")</f>
        <v/>
      </c>
      <c r="U2001" s="109" t="str">
        <f>IF(Table1[[#This Row],[Asset Class]]&lt;&gt;"Local",0.25,IF(P2001="y",1,""))</f>
        <v/>
      </c>
      <c r="V2001" s="435" t="str">
        <f>IF(Table1[[#This Row],[Asset Class]]&lt;&gt;"Local",0.25,IF(Q2001="y",1,""))</f>
        <v/>
      </c>
      <c r="W2001" s="435">
        <f>IF(Table1[[#This Row],[Asset Class]]&lt;&gt;"Local",0.25,IF(R2001="y",1,""))</f>
        <v>1</v>
      </c>
      <c r="X2001" s="435" t="str">
        <f>IF(Table1[[#This Row],[Asset Class]]&lt;&gt;"Local",0.25,IF(S2001="y",1,""))</f>
        <v/>
      </c>
      <c r="Y2001" s="109">
        <f t="shared" si="187"/>
        <v>1</v>
      </c>
      <c r="AA2001" s="274" t="str">
        <f t="shared" si="188"/>
        <v/>
      </c>
      <c r="AB2001" s="275" t="str">
        <f t="shared" si="189"/>
        <v/>
      </c>
      <c r="AC2001" s="275">
        <f t="shared" si="190"/>
        <v>323187</v>
      </c>
      <c r="AD2001" s="275" t="str">
        <f t="shared" si="191"/>
        <v/>
      </c>
      <c r="AE2001" s="276">
        <f t="shared" si="192"/>
        <v>323187</v>
      </c>
    </row>
    <row r="2002" spans="2:31">
      <c r="B2002" s="227" t="s">
        <v>3473</v>
      </c>
      <c r="C2002" s="228" t="s">
        <v>3474</v>
      </c>
      <c r="D2002" s="228" t="s">
        <v>105</v>
      </c>
      <c r="E2002" s="228" t="s">
        <v>113</v>
      </c>
      <c r="F2002" s="258" t="s">
        <v>107</v>
      </c>
      <c r="G2002" s="374">
        <v>0.5</v>
      </c>
      <c r="H2002" s="377">
        <v>1013.683565627991</v>
      </c>
      <c r="I2002" s="382">
        <v>566.28724924743767</v>
      </c>
      <c r="J2002" s="349">
        <f>Table1[[#This Row],[Embellishment Area (m2)]]*Table1[[#This Row],[Construction Unit Rate ($/m)]]*Table1[[#This Row],[Embellishment Area Factor]]</f>
        <v>287018.03899340477</v>
      </c>
      <c r="K2002" s="263">
        <v>2027.367131255982</v>
      </c>
      <c r="L2002" s="354">
        <v>75.676903388107434</v>
      </c>
      <c r="M2002" s="101">
        <f>Table1[[#This Row],[Size of land (m2)]]*Table1[[#This Row],[Land Unit Rate ($/m2)]]</f>
        <v>153424.86652428348</v>
      </c>
      <c r="N2002" s="261">
        <v>2021</v>
      </c>
      <c r="O2002" s="219">
        <f>ROUND(IF(Table1[[#This Row],[Valuation Year]]=2016,(Table1[[#This Row],[Total Construction Cost ($)]]+Table1[[#This Row],[Land Value]])*('General Input Sheet'!$G$38/'General Input Sheet'!$G$43),Table1[[#This Row],[Total Construction Cost ($)]]+Table1[[#This Row],[Land Value]]),0)</f>
        <v>440443</v>
      </c>
      <c r="P2002" s="139" t="str" cm="1">
        <f t="array" ref="P2002">_xlfn.IFS(Table1[[#This Row],[Asset Class]]&lt;&gt;"Local","y",P$11=$E2002,"y",Table1[[#This Row],[Asset Class]]="Local","")</f>
        <v>y</v>
      </c>
      <c r="Q2002" s="99" t="str" cm="1">
        <f t="array" ref="Q2002">_xlfn.IFS(Table1[[#This Row],[Asset Class]]&lt;&gt;"Local","y",Q$11=$E2002,"y",Table1[[#This Row],[Asset Class]]="Local","")</f>
        <v>y</v>
      </c>
      <c r="R2002" s="99" t="str" cm="1">
        <f t="array" ref="R2002">_xlfn.IFS(Table1[[#This Row],[Asset Class]]&lt;&gt;"Local","y",R$11=$E2002,"y",Table1[[#This Row],[Asset Class]]="Local","")</f>
        <v>y</v>
      </c>
      <c r="S2002" s="358" t="str" cm="1">
        <f t="array" ref="S2002">_xlfn.IFS(Table1[[#This Row],[Asset Class]]&lt;&gt;"Local","y",S$11=$E2002,"y",Table1[[#This Row],[Asset Class]]="Local","")</f>
        <v>y</v>
      </c>
      <c r="U2002" s="109">
        <f>IF(Table1[[#This Row],[Asset Class]]&lt;&gt;"Local",0.25,IF(P2002="y",1,""))</f>
        <v>0.25</v>
      </c>
      <c r="V2002" s="435">
        <f>IF(Table1[[#This Row],[Asset Class]]&lt;&gt;"Local",0.25,IF(Q2002="y",1,""))</f>
        <v>0.25</v>
      </c>
      <c r="W2002" s="435">
        <f>IF(Table1[[#This Row],[Asset Class]]&lt;&gt;"Local",0.25,IF(R2002="y",1,""))</f>
        <v>0.25</v>
      </c>
      <c r="X2002" s="435">
        <f>IF(Table1[[#This Row],[Asset Class]]&lt;&gt;"Local",0.25,IF(S2002="y",1,""))</f>
        <v>0.25</v>
      </c>
      <c r="Y2002" s="109">
        <f t="shared" si="187"/>
        <v>1</v>
      </c>
      <c r="AA2002" s="274">
        <f t="shared" si="188"/>
        <v>110110.75</v>
      </c>
      <c r="AB2002" s="275">
        <f t="shared" si="189"/>
        <v>110110.75</v>
      </c>
      <c r="AC2002" s="275">
        <f t="shared" si="190"/>
        <v>110110.75</v>
      </c>
      <c r="AD2002" s="275">
        <f t="shared" si="191"/>
        <v>110110.75</v>
      </c>
      <c r="AE2002" s="276">
        <f t="shared" si="192"/>
        <v>440443</v>
      </c>
    </row>
    <row r="2003" spans="2:31">
      <c r="B2003" s="227" t="s">
        <v>3475</v>
      </c>
      <c r="C2003" s="228" t="s">
        <v>3476</v>
      </c>
      <c r="D2003" s="228" t="s">
        <v>110</v>
      </c>
      <c r="E2003" s="228" t="s">
        <v>101</v>
      </c>
      <c r="F2003" s="258" t="s">
        <v>102</v>
      </c>
      <c r="G2003" s="374">
        <v>0.5</v>
      </c>
      <c r="H2003" s="377">
        <v>9876.7345712416445</v>
      </c>
      <c r="I2003" s="382">
        <v>143.96305955739601</v>
      </c>
      <c r="J2003" s="349">
        <f>Table1[[#This Row],[Embellishment Area (m2)]]*Table1[[#This Row],[Construction Unit Rate ($/m)]]*Table1[[#This Row],[Embellishment Area Factor]]</f>
        <v>710942.46365612652</v>
      </c>
      <c r="K2003" s="263">
        <v>19753.469142483289</v>
      </c>
      <c r="L2003" s="354">
        <v>39.027494808321961</v>
      </c>
      <c r="M2003" s="101">
        <f>Table1[[#This Row],[Size of land (m2)]]*Table1[[#This Row],[Land Unit Rate ($/m2)]]</f>
        <v>770928.4144046146</v>
      </c>
      <c r="N2003" s="261">
        <v>2021</v>
      </c>
      <c r="O2003" s="219">
        <f>ROUND(IF(Table1[[#This Row],[Valuation Year]]=2016,(Table1[[#This Row],[Total Construction Cost ($)]]+Table1[[#This Row],[Land Value]])*('General Input Sheet'!$G$38/'General Input Sheet'!$G$43),Table1[[#This Row],[Total Construction Cost ($)]]+Table1[[#This Row],[Land Value]]),0)</f>
        <v>1481871</v>
      </c>
      <c r="P2003" s="139" t="str" cm="1">
        <f t="array" ref="P2003">_xlfn.IFS(Table1[[#This Row],[Asset Class]]&lt;&gt;"Local","y",P$11=$E2003,"y",Table1[[#This Row],[Asset Class]]="Local","")</f>
        <v/>
      </c>
      <c r="Q2003" s="99" t="str" cm="1">
        <f t="array" ref="Q2003">_xlfn.IFS(Table1[[#This Row],[Asset Class]]&lt;&gt;"Local","y",Q$11=$E2003,"y",Table1[[#This Row],[Asset Class]]="Local","")</f>
        <v/>
      </c>
      <c r="R2003" s="99" t="str" cm="1">
        <f t="array" ref="R2003">_xlfn.IFS(Table1[[#This Row],[Asset Class]]&lt;&gt;"Local","y",R$11=$E2003,"y",Table1[[#This Row],[Asset Class]]="Local","")</f>
        <v>y</v>
      </c>
      <c r="S2003" s="358" t="str" cm="1">
        <f t="array" ref="S2003">_xlfn.IFS(Table1[[#This Row],[Asset Class]]&lt;&gt;"Local","y",S$11=$E2003,"y",Table1[[#This Row],[Asset Class]]="Local","")</f>
        <v/>
      </c>
      <c r="U2003" s="109" t="str">
        <f>IF(Table1[[#This Row],[Asset Class]]&lt;&gt;"Local",0.25,IF(P2003="y",1,""))</f>
        <v/>
      </c>
      <c r="V2003" s="435" t="str">
        <f>IF(Table1[[#This Row],[Asset Class]]&lt;&gt;"Local",0.25,IF(Q2003="y",1,""))</f>
        <v/>
      </c>
      <c r="W2003" s="435">
        <f>IF(Table1[[#This Row],[Asset Class]]&lt;&gt;"Local",0.25,IF(R2003="y",1,""))</f>
        <v>1</v>
      </c>
      <c r="X2003" s="435" t="str">
        <f>IF(Table1[[#This Row],[Asset Class]]&lt;&gt;"Local",0.25,IF(S2003="y",1,""))</f>
        <v/>
      </c>
      <c r="Y2003" s="109">
        <f t="shared" si="187"/>
        <v>1</v>
      </c>
      <c r="AA2003" s="274" t="str">
        <f t="shared" si="188"/>
        <v/>
      </c>
      <c r="AB2003" s="275" t="str">
        <f t="shared" si="189"/>
        <v/>
      </c>
      <c r="AC2003" s="275">
        <f t="shared" si="190"/>
        <v>1481871</v>
      </c>
      <c r="AD2003" s="275" t="str">
        <f t="shared" si="191"/>
        <v/>
      </c>
      <c r="AE2003" s="276">
        <f t="shared" si="192"/>
        <v>1481871</v>
      </c>
    </row>
    <row r="2004" spans="2:31">
      <c r="B2004" s="227" t="s">
        <v>3477</v>
      </c>
      <c r="C2004" s="228" t="s">
        <v>3478</v>
      </c>
      <c r="D2004" s="228" t="s">
        <v>110</v>
      </c>
      <c r="E2004" s="228" t="s">
        <v>101</v>
      </c>
      <c r="F2004" s="258" t="s">
        <v>107</v>
      </c>
      <c r="G2004" s="374">
        <v>0.5</v>
      </c>
      <c r="H2004" s="377">
        <v>7865.5054040550604</v>
      </c>
      <c r="I2004" s="382">
        <v>143.96305955739601</v>
      </c>
      <c r="J2004" s="349">
        <f>Table1[[#This Row],[Embellishment Area (m2)]]*Table1[[#This Row],[Construction Unit Rate ($/m)]]*Table1[[#This Row],[Embellishment Area Factor]]</f>
        <v>566171.11146649939</v>
      </c>
      <c r="K2004" s="263">
        <v>15731.010808110121</v>
      </c>
      <c r="L2004" s="354">
        <v>39.027494808321961</v>
      </c>
      <c r="M2004" s="101">
        <f>Table1[[#This Row],[Size of land (m2)]]*Table1[[#This Row],[Land Unit Rate ($/m2)]]</f>
        <v>613941.94264317444</v>
      </c>
      <c r="N2004" s="261">
        <v>2021</v>
      </c>
      <c r="O2004" s="219">
        <f>ROUND(IF(Table1[[#This Row],[Valuation Year]]=2016,(Table1[[#This Row],[Total Construction Cost ($)]]+Table1[[#This Row],[Land Value]])*('General Input Sheet'!$G$38/'General Input Sheet'!$G$43),Table1[[#This Row],[Total Construction Cost ($)]]+Table1[[#This Row],[Land Value]]),0)</f>
        <v>1180113</v>
      </c>
      <c r="P2004" s="139" t="str" cm="1">
        <f t="array" ref="P2004">_xlfn.IFS(Table1[[#This Row],[Asset Class]]&lt;&gt;"Local","y",P$11=$E2004,"y",Table1[[#This Row],[Asset Class]]="Local","")</f>
        <v/>
      </c>
      <c r="Q2004" s="99" t="str" cm="1">
        <f t="array" ref="Q2004">_xlfn.IFS(Table1[[#This Row],[Asset Class]]&lt;&gt;"Local","y",Q$11=$E2004,"y",Table1[[#This Row],[Asset Class]]="Local","")</f>
        <v/>
      </c>
      <c r="R2004" s="99" t="str" cm="1">
        <f t="array" ref="R2004">_xlfn.IFS(Table1[[#This Row],[Asset Class]]&lt;&gt;"Local","y",R$11=$E2004,"y",Table1[[#This Row],[Asset Class]]="Local","")</f>
        <v>y</v>
      </c>
      <c r="S2004" s="358" t="str" cm="1">
        <f t="array" ref="S2004">_xlfn.IFS(Table1[[#This Row],[Asset Class]]&lt;&gt;"Local","y",S$11=$E2004,"y",Table1[[#This Row],[Asset Class]]="Local","")</f>
        <v/>
      </c>
      <c r="U2004" s="109" t="str">
        <f>IF(Table1[[#This Row],[Asset Class]]&lt;&gt;"Local",0.25,IF(P2004="y",1,""))</f>
        <v/>
      </c>
      <c r="V2004" s="435" t="str">
        <f>IF(Table1[[#This Row],[Asset Class]]&lt;&gt;"Local",0.25,IF(Q2004="y",1,""))</f>
        <v/>
      </c>
      <c r="W2004" s="435">
        <f>IF(Table1[[#This Row],[Asset Class]]&lt;&gt;"Local",0.25,IF(R2004="y",1,""))</f>
        <v>1</v>
      </c>
      <c r="X2004" s="435" t="str">
        <f>IF(Table1[[#This Row],[Asset Class]]&lt;&gt;"Local",0.25,IF(S2004="y",1,""))</f>
        <v/>
      </c>
      <c r="Y2004" s="109">
        <f t="shared" si="187"/>
        <v>1</v>
      </c>
      <c r="AA2004" s="274" t="str">
        <f t="shared" si="188"/>
        <v/>
      </c>
      <c r="AB2004" s="275" t="str">
        <f t="shared" si="189"/>
        <v/>
      </c>
      <c r="AC2004" s="275">
        <f t="shared" si="190"/>
        <v>1180113</v>
      </c>
      <c r="AD2004" s="275" t="str">
        <f t="shared" si="191"/>
        <v/>
      </c>
      <c r="AE2004" s="276">
        <f t="shared" si="192"/>
        <v>1180113</v>
      </c>
    </row>
    <row r="2005" spans="2:31">
      <c r="B2005" s="227" t="s">
        <v>3479</v>
      </c>
      <c r="C2005" s="228" t="s">
        <v>3480</v>
      </c>
      <c r="D2005" s="228" t="s">
        <v>110</v>
      </c>
      <c r="E2005" s="228" t="s">
        <v>101</v>
      </c>
      <c r="F2005" s="258" t="s">
        <v>102</v>
      </c>
      <c r="G2005" s="374">
        <v>0.5</v>
      </c>
      <c r="H2005" s="377">
        <v>442.4933518217519</v>
      </c>
      <c r="I2005" s="382">
        <v>143.96305955739601</v>
      </c>
      <c r="J2005" s="349">
        <f>Table1[[#This Row],[Embellishment Area (m2)]]*Table1[[#This Row],[Construction Unit Rate ($/m)]]*Table1[[#This Row],[Embellishment Area Factor]]</f>
        <v>31851.348381033327</v>
      </c>
      <c r="K2005" s="263">
        <v>0</v>
      </c>
      <c r="L2005" s="354">
        <v>39.027494808321961</v>
      </c>
      <c r="M2005" s="101">
        <f>Table1[[#This Row],[Size of land (m2)]]*Table1[[#This Row],[Land Unit Rate ($/m2)]]</f>
        <v>0</v>
      </c>
      <c r="N2005" s="261">
        <v>2021</v>
      </c>
      <c r="O2005" s="219">
        <f>ROUND(IF(Table1[[#This Row],[Valuation Year]]=2016,(Table1[[#This Row],[Total Construction Cost ($)]]+Table1[[#This Row],[Land Value]])*('General Input Sheet'!$G$38/'General Input Sheet'!$G$43),Table1[[#This Row],[Total Construction Cost ($)]]+Table1[[#This Row],[Land Value]]),0)</f>
        <v>31851</v>
      </c>
      <c r="P2005" s="139" t="str" cm="1">
        <f t="array" ref="P2005">_xlfn.IFS(Table1[[#This Row],[Asset Class]]&lt;&gt;"Local","y",P$11=$E2005,"y",Table1[[#This Row],[Asset Class]]="Local","")</f>
        <v/>
      </c>
      <c r="Q2005" s="99" t="str" cm="1">
        <f t="array" ref="Q2005">_xlfn.IFS(Table1[[#This Row],[Asset Class]]&lt;&gt;"Local","y",Q$11=$E2005,"y",Table1[[#This Row],[Asset Class]]="Local","")</f>
        <v/>
      </c>
      <c r="R2005" s="99" t="str" cm="1">
        <f t="array" ref="R2005">_xlfn.IFS(Table1[[#This Row],[Asset Class]]&lt;&gt;"Local","y",R$11=$E2005,"y",Table1[[#This Row],[Asset Class]]="Local","")</f>
        <v>y</v>
      </c>
      <c r="S2005" s="358" t="str" cm="1">
        <f t="array" ref="S2005">_xlfn.IFS(Table1[[#This Row],[Asset Class]]&lt;&gt;"Local","y",S$11=$E2005,"y",Table1[[#This Row],[Asset Class]]="Local","")</f>
        <v/>
      </c>
      <c r="U2005" s="109" t="str">
        <f>IF(Table1[[#This Row],[Asset Class]]&lt;&gt;"Local",0.25,IF(P2005="y",1,""))</f>
        <v/>
      </c>
      <c r="V2005" s="435" t="str">
        <f>IF(Table1[[#This Row],[Asset Class]]&lt;&gt;"Local",0.25,IF(Q2005="y",1,""))</f>
        <v/>
      </c>
      <c r="W2005" s="435">
        <f>IF(Table1[[#This Row],[Asset Class]]&lt;&gt;"Local",0.25,IF(R2005="y",1,""))</f>
        <v>1</v>
      </c>
      <c r="X2005" s="435" t="str">
        <f>IF(Table1[[#This Row],[Asset Class]]&lt;&gt;"Local",0.25,IF(S2005="y",1,""))</f>
        <v/>
      </c>
      <c r="Y2005" s="109">
        <f t="shared" si="187"/>
        <v>1</v>
      </c>
      <c r="AA2005" s="274" t="str">
        <f t="shared" si="188"/>
        <v/>
      </c>
      <c r="AB2005" s="275" t="str">
        <f t="shared" si="189"/>
        <v/>
      </c>
      <c r="AC2005" s="275">
        <f t="shared" si="190"/>
        <v>31851</v>
      </c>
      <c r="AD2005" s="275" t="str">
        <f t="shared" si="191"/>
        <v/>
      </c>
      <c r="AE2005" s="276">
        <f t="shared" si="192"/>
        <v>31851</v>
      </c>
    </row>
    <row r="2006" spans="2:31">
      <c r="B2006" s="227" t="s">
        <v>3479</v>
      </c>
      <c r="C2006" s="228" t="s">
        <v>3481</v>
      </c>
      <c r="D2006" s="228" t="s">
        <v>110</v>
      </c>
      <c r="E2006" s="228" t="s">
        <v>101</v>
      </c>
      <c r="F2006" s="258" t="s">
        <v>107</v>
      </c>
      <c r="G2006" s="374">
        <v>0.5</v>
      </c>
      <c r="H2006" s="377">
        <v>12927.518130250701</v>
      </c>
      <c r="I2006" s="382">
        <v>143.96305955739601</v>
      </c>
      <c r="J2006" s="349">
        <f>Table1[[#This Row],[Embellishment Area (m2)]]*Table1[[#This Row],[Construction Unit Rate ($/m)]]*Table1[[#This Row],[Embellishment Area Factor]]</f>
        <v>930542.53125729912</v>
      </c>
      <c r="K2006" s="263">
        <v>0</v>
      </c>
      <c r="L2006" s="354">
        <v>39.027494808321961</v>
      </c>
      <c r="M2006" s="101">
        <f>Table1[[#This Row],[Size of land (m2)]]*Table1[[#This Row],[Land Unit Rate ($/m2)]]</f>
        <v>0</v>
      </c>
      <c r="N2006" s="261">
        <v>2021</v>
      </c>
      <c r="O2006" s="219">
        <f>ROUND(IF(Table1[[#This Row],[Valuation Year]]=2016,(Table1[[#This Row],[Total Construction Cost ($)]]+Table1[[#This Row],[Land Value]])*('General Input Sheet'!$G$38/'General Input Sheet'!$G$43),Table1[[#This Row],[Total Construction Cost ($)]]+Table1[[#This Row],[Land Value]]),0)</f>
        <v>930543</v>
      </c>
      <c r="P2006" s="139" t="str" cm="1">
        <f t="array" ref="P2006">_xlfn.IFS(Table1[[#This Row],[Asset Class]]&lt;&gt;"Local","y",P$11=$E2006,"y",Table1[[#This Row],[Asset Class]]="Local","")</f>
        <v/>
      </c>
      <c r="Q2006" s="99" t="str" cm="1">
        <f t="array" ref="Q2006">_xlfn.IFS(Table1[[#This Row],[Asset Class]]&lt;&gt;"Local","y",Q$11=$E2006,"y",Table1[[#This Row],[Asset Class]]="Local","")</f>
        <v/>
      </c>
      <c r="R2006" s="99" t="str" cm="1">
        <f t="array" ref="R2006">_xlfn.IFS(Table1[[#This Row],[Asset Class]]&lt;&gt;"Local","y",R$11=$E2006,"y",Table1[[#This Row],[Asset Class]]="Local","")</f>
        <v>y</v>
      </c>
      <c r="S2006" s="358" t="str" cm="1">
        <f t="array" ref="S2006">_xlfn.IFS(Table1[[#This Row],[Asset Class]]&lt;&gt;"Local","y",S$11=$E2006,"y",Table1[[#This Row],[Asset Class]]="Local","")</f>
        <v/>
      </c>
      <c r="U2006" s="109" t="str">
        <f>IF(Table1[[#This Row],[Asset Class]]&lt;&gt;"Local",0.25,IF(P2006="y",1,""))</f>
        <v/>
      </c>
      <c r="V2006" s="435" t="str">
        <f>IF(Table1[[#This Row],[Asset Class]]&lt;&gt;"Local",0.25,IF(Q2006="y",1,""))</f>
        <v/>
      </c>
      <c r="W2006" s="435">
        <f>IF(Table1[[#This Row],[Asset Class]]&lt;&gt;"Local",0.25,IF(R2006="y",1,""))</f>
        <v>1</v>
      </c>
      <c r="X2006" s="435" t="str">
        <f>IF(Table1[[#This Row],[Asset Class]]&lt;&gt;"Local",0.25,IF(S2006="y",1,""))</f>
        <v/>
      </c>
      <c r="Y2006" s="109">
        <f t="shared" si="187"/>
        <v>1</v>
      </c>
      <c r="AA2006" s="274" t="str">
        <f t="shared" si="188"/>
        <v/>
      </c>
      <c r="AB2006" s="275" t="str">
        <f t="shared" si="189"/>
        <v/>
      </c>
      <c r="AC2006" s="275">
        <f t="shared" si="190"/>
        <v>930543</v>
      </c>
      <c r="AD2006" s="275" t="str">
        <f t="shared" si="191"/>
        <v/>
      </c>
      <c r="AE2006" s="276">
        <f t="shared" si="192"/>
        <v>930543</v>
      </c>
    </row>
    <row r="2007" spans="2:31">
      <c r="B2007" s="227" t="s">
        <v>3482</v>
      </c>
      <c r="C2007" s="228" t="s">
        <v>3483</v>
      </c>
      <c r="D2007" s="228" t="s">
        <v>110</v>
      </c>
      <c r="E2007" s="228" t="s">
        <v>106</v>
      </c>
      <c r="F2007" s="258" t="s">
        <v>102</v>
      </c>
      <c r="G2007" s="374">
        <v>0.5</v>
      </c>
      <c r="H2007" s="377">
        <v>2571.7329742912466</v>
      </c>
      <c r="I2007" s="382">
        <v>111.62041035606889</v>
      </c>
      <c r="J2007" s="349">
        <f>Table1[[#This Row],[Embellishment Area (m2)]]*Table1[[#This Row],[Construction Unit Rate ($/m)]]*Table1[[#This Row],[Embellishment Area Factor]]</f>
        <v>143528.94495831124</v>
      </c>
      <c r="K2007" s="263">
        <v>5143.4659485824932</v>
      </c>
      <c r="L2007" s="354">
        <v>66.125722619436161</v>
      </c>
      <c r="M2007" s="101">
        <f>Table1[[#This Row],[Size of land (m2)]]*Table1[[#This Row],[Land Unit Rate ($/m2)]]</f>
        <v>340115.40261848102</v>
      </c>
      <c r="N2007" s="261">
        <v>2021</v>
      </c>
      <c r="O2007" s="219">
        <f>ROUND(IF(Table1[[#This Row],[Valuation Year]]=2016,(Table1[[#This Row],[Total Construction Cost ($)]]+Table1[[#This Row],[Land Value]])*('General Input Sheet'!$G$38/'General Input Sheet'!$G$43),Table1[[#This Row],[Total Construction Cost ($)]]+Table1[[#This Row],[Land Value]]),0)</f>
        <v>483644</v>
      </c>
      <c r="P2007" s="139" t="str" cm="1">
        <f t="array" ref="P2007">_xlfn.IFS(Table1[[#This Row],[Asset Class]]&lt;&gt;"Local","y",P$11=$E2007,"y",Table1[[#This Row],[Asset Class]]="Local","")</f>
        <v>y</v>
      </c>
      <c r="Q2007" s="99" t="str" cm="1">
        <f t="array" ref="Q2007">_xlfn.IFS(Table1[[#This Row],[Asset Class]]&lt;&gt;"Local","y",Q$11=$E2007,"y",Table1[[#This Row],[Asset Class]]="Local","")</f>
        <v/>
      </c>
      <c r="R2007" s="99" t="str" cm="1">
        <f t="array" ref="R2007">_xlfn.IFS(Table1[[#This Row],[Asset Class]]&lt;&gt;"Local","y",R$11=$E2007,"y",Table1[[#This Row],[Asset Class]]="Local","")</f>
        <v/>
      </c>
      <c r="S2007" s="358" t="str" cm="1">
        <f t="array" ref="S2007">_xlfn.IFS(Table1[[#This Row],[Asset Class]]&lt;&gt;"Local","y",S$11=$E2007,"y",Table1[[#This Row],[Asset Class]]="Local","")</f>
        <v/>
      </c>
      <c r="U2007" s="109">
        <f>IF(Table1[[#This Row],[Asset Class]]&lt;&gt;"Local",0.25,IF(P2007="y",1,""))</f>
        <v>1</v>
      </c>
      <c r="V2007" s="435" t="str">
        <f>IF(Table1[[#This Row],[Asset Class]]&lt;&gt;"Local",0.25,IF(Q2007="y",1,""))</f>
        <v/>
      </c>
      <c r="W2007" s="435" t="str">
        <f>IF(Table1[[#This Row],[Asset Class]]&lt;&gt;"Local",0.25,IF(R2007="y",1,""))</f>
        <v/>
      </c>
      <c r="X2007" s="435" t="str">
        <f>IF(Table1[[#This Row],[Asset Class]]&lt;&gt;"Local",0.25,IF(S2007="y",1,""))</f>
        <v/>
      </c>
      <c r="Y2007" s="109">
        <f t="shared" si="187"/>
        <v>1</v>
      </c>
      <c r="AA2007" s="274">
        <f t="shared" si="188"/>
        <v>483644</v>
      </c>
      <c r="AB2007" s="275" t="str">
        <f t="shared" si="189"/>
        <v/>
      </c>
      <c r="AC2007" s="275" t="str">
        <f t="shared" si="190"/>
        <v/>
      </c>
      <c r="AD2007" s="275" t="str">
        <f t="shared" si="191"/>
        <v/>
      </c>
      <c r="AE2007" s="276">
        <f t="shared" si="192"/>
        <v>483644</v>
      </c>
    </row>
    <row r="2008" spans="2:31">
      <c r="B2008" s="227" t="s">
        <v>3484</v>
      </c>
      <c r="C2008" s="228" t="s">
        <v>3485</v>
      </c>
      <c r="D2008" s="228" t="s">
        <v>110</v>
      </c>
      <c r="E2008" s="228" t="s">
        <v>101</v>
      </c>
      <c r="F2008" s="258" t="s">
        <v>107</v>
      </c>
      <c r="G2008" s="374">
        <v>0.5</v>
      </c>
      <c r="H2008" s="377">
        <v>1023.8016649573819</v>
      </c>
      <c r="I2008" s="382">
        <v>143.96305955739601</v>
      </c>
      <c r="J2008" s="349">
        <f>Table1[[#This Row],[Embellishment Area (m2)]]*Table1[[#This Row],[Construction Unit Rate ($/m)]]*Table1[[#This Row],[Embellishment Area Factor]]</f>
        <v>73694.810033610382</v>
      </c>
      <c r="K2008" s="263">
        <v>2047.6033299147639</v>
      </c>
      <c r="L2008" s="354">
        <v>39.027494808321961</v>
      </c>
      <c r="M2008" s="101">
        <f>Table1[[#This Row],[Size of land (m2)]]*Table1[[#This Row],[Land Unit Rate ($/m2)]]</f>
        <v>79912.828327751209</v>
      </c>
      <c r="N2008" s="261">
        <v>2021</v>
      </c>
      <c r="O2008" s="219">
        <f>ROUND(IF(Table1[[#This Row],[Valuation Year]]=2016,(Table1[[#This Row],[Total Construction Cost ($)]]+Table1[[#This Row],[Land Value]])*('General Input Sheet'!$G$38/'General Input Sheet'!$G$43),Table1[[#This Row],[Total Construction Cost ($)]]+Table1[[#This Row],[Land Value]]),0)</f>
        <v>153608</v>
      </c>
      <c r="P2008" s="139" t="str" cm="1">
        <f t="array" ref="P2008">_xlfn.IFS(Table1[[#This Row],[Asset Class]]&lt;&gt;"Local","y",P$11=$E2008,"y",Table1[[#This Row],[Asset Class]]="Local","")</f>
        <v/>
      </c>
      <c r="Q2008" s="99" t="str" cm="1">
        <f t="array" ref="Q2008">_xlfn.IFS(Table1[[#This Row],[Asset Class]]&lt;&gt;"Local","y",Q$11=$E2008,"y",Table1[[#This Row],[Asset Class]]="Local","")</f>
        <v/>
      </c>
      <c r="R2008" s="99" t="str" cm="1">
        <f t="array" ref="R2008">_xlfn.IFS(Table1[[#This Row],[Asset Class]]&lt;&gt;"Local","y",R$11=$E2008,"y",Table1[[#This Row],[Asset Class]]="Local","")</f>
        <v>y</v>
      </c>
      <c r="S2008" s="358" t="str" cm="1">
        <f t="array" ref="S2008">_xlfn.IFS(Table1[[#This Row],[Asset Class]]&lt;&gt;"Local","y",S$11=$E2008,"y",Table1[[#This Row],[Asset Class]]="Local","")</f>
        <v/>
      </c>
      <c r="U2008" s="109" t="str">
        <f>IF(Table1[[#This Row],[Asset Class]]&lt;&gt;"Local",0.25,IF(P2008="y",1,""))</f>
        <v/>
      </c>
      <c r="V2008" s="435" t="str">
        <f>IF(Table1[[#This Row],[Asset Class]]&lt;&gt;"Local",0.25,IF(Q2008="y",1,""))</f>
        <v/>
      </c>
      <c r="W2008" s="435">
        <f>IF(Table1[[#This Row],[Asset Class]]&lt;&gt;"Local",0.25,IF(R2008="y",1,""))</f>
        <v>1</v>
      </c>
      <c r="X2008" s="435" t="str">
        <f>IF(Table1[[#This Row],[Asset Class]]&lt;&gt;"Local",0.25,IF(S2008="y",1,""))</f>
        <v/>
      </c>
      <c r="Y2008" s="109">
        <f t="shared" si="187"/>
        <v>1</v>
      </c>
      <c r="AA2008" s="274" t="str">
        <f t="shared" si="188"/>
        <v/>
      </c>
      <c r="AB2008" s="275" t="str">
        <f t="shared" si="189"/>
        <v/>
      </c>
      <c r="AC2008" s="275">
        <f t="shared" si="190"/>
        <v>153608</v>
      </c>
      <c r="AD2008" s="275" t="str">
        <f t="shared" si="191"/>
        <v/>
      </c>
      <c r="AE2008" s="276">
        <f t="shared" si="192"/>
        <v>153608</v>
      </c>
    </row>
    <row r="2009" spans="2:31">
      <c r="B2009" s="227" t="s">
        <v>3486</v>
      </c>
      <c r="C2009" s="228" t="s">
        <v>3487</v>
      </c>
      <c r="D2009" s="228" t="s">
        <v>110</v>
      </c>
      <c r="E2009" s="228" t="s">
        <v>101</v>
      </c>
      <c r="F2009" s="258" t="s">
        <v>102</v>
      </c>
      <c r="G2009" s="374">
        <v>0.5</v>
      </c>
      <c r="H2009" s="377">
        <v>1915.9672557254305</v>
      </c>
      <c r="I2009" s="382">
        <v>143.96305955739601</v>
      </c>
      <c r="J2009" s="349">
        <f>Table1[[#This Row],[Embellishment Area (m2)]]*Table1[[#This Row],[Construction Unit Rate ($/m)]]*Table1[[#This Row],[Embellishment Area Factor]]</f>
        <v>137914.25407301038</v>
      </c>
      <c r="K2009" s="263">
        <v>0</v>
      </c>
      <c r="L2009" s="354">
        <v>39.027494808321961</v>
      </c>
      <c r="M2009" s="101">
        <f>Table1[[#This Row],[Size of land (m2)]]*Table1[[#This Row],[Land Unit Rate ($/m2)]]</f>
        <v>0</v>
      </c>
      <c r="N2009" s="261">
        <v>2021</v>
      </c>
      <c r="O2009" s="219">
        <f>ROUND(IF(Table1[[#This Row],[Valuation Year]]=2016,(Table1[[#This Row],[Total Construction Cost ($)]]+Table1[[#This Row],[Land Value]])*('General Input Sheet'!$G$38/'General Input Sheet'!$G$43),Table1[[#This Row],[Total Construction Cost ($)]]+Table1[[#This Row],[Land Value]]),0)</f>
        <v>137914</v>
      </c>
      <c r="P2009" s="139" t="str" cm="1">
        <f t="array" ref="P2009">_xlfn.IFS(Table1[[#This Row],[Asset Class]]&lt;&gt;"Local","y",P$11=$E2009,"y",Table1[[#This Row],[Asset Class]]="Local","")</f>
        <v/>
      </c>
      <c r="Q2009" s="99" t="str" cm="1">
        <f t="array" ref="Q2009">_xlfn.IFS(Table1[[#This Row],[Asset Class]]&lt;&gt;"Local","y",Q$11=$E2009,"y",Table1[[#This Row],[Asset Class]]="Local","")</f>
        <v/>
      </c>
      <c r="R2009" s="99" t="str" cm="1">
        <f t="array" ref="R2009">_xlfn.IFS(Table1[[#This Row],[Asset Class]]&lt;&gt;"Local","y",R$11=$E2009,"y",Table1[[#This Row],[Asset Class]]="Local","")</f>
        <v>y</v>
      </c>
      <c r="S2009" s="358" t="str" cm="1">
        <f t="array" ref="S2009">_xlfn.IFS(Table1[[#This Row],[Asset Class]]&lt;&gt;"Local","y",S$11=$E2009,"y",Table1[[#This Row],[Asset Class]]="Local","")</f>
        <v/>
      </c>
      <c r="U2009" s="109" t="str">
        <f>IF(Table1[[#This Row],[Asset Class]]&lt;&gt;"Local",0.25,IF(P2009="y",1,""))</f>
        <v/>
      </c>
      <c r="V2009" s="435" t="str">
        <f>IF(Table1[[#This Row],[Asset Class]]&lt;&gt;"Local",0.25,IF(Q2009="y",1,""))</f>
        <v/>
      </c>
      <c r="W2009" s="435">
        <f>IF(Table1[[#This Row],[Asset Class]]&lt;&gt;"Local",0.25,IF(R2009="y",1,""))</f>
        <v>1</v>
      </c>
      <c r="X2009" s="435" t="str">
        <f>IF(Table1[[#This Row],[Asset Class]]&lt;&gt;"Local",0.25,IF(S2009="y",1,""))</f>
        <v/>
      </c>
      <c r="Y2009" s="109">
        <f t="shared" si="187"/>
        <v>1</v>
      </c>
      <c r="AA2009" s="274" t="str">
        <f t="shared" si="188"/>
        <v/>
      </c>
      <c r="AB2009" s="275" t="str">
        <f t="shared" si="189"/>
        <v/>
      </c>
      <c r="AC2009" s="275">
        <f t="shared" si="190"/>
        <v>137914</v>
      </c>
      <c r="AD2009" s="275" t="str">
        <f t="shared" si="191"/>
        <v/>
      </c>
      <c r="AE2009" s="276">
        <f t="shared" si="192"/>
        <v>137914</v>
      </c>
    </row>
    <row r="2010" spans="2:31">
      <c r="B2010" s="227" t="s">
        <v>3488</v>
      </c>
      <c r="C2010" s="228" t="s">
        <v>3489</v>
      </c>
      <c r="D2010" s="228" t="s">
        <v>110</v>
      </c>
      <c r="E2010" s="228" t="s">
        <v>106</v>
      </c>
      <c r="F2010" s="258" t="s">
        <v>102</v>
      </c>
      <c r="G2010" s="374">
        <v>0.5</v>
      </c>
      <c r="H2010" s="377">
        <v>13123.24094396812</v>
      </c>
      <c r="I2010" s="382">
        <v>111.62041035606889</v>
      </c>
      <c r="J2010" s="349">
        <f>Table1[[#This Row],[Embellishment Area (m2)]]*Table1[[#This Row],[Construction Unit Rate ($/m)]]*Table1[[#This Row],[Embellishment Area Factor]]</f>
        <v>732410.76968364313</v>
      </c>
      <c r="K2010" s="263">
        <v>0</v>
      </c>
      <c r="L2010" s="354">
        <v>66.125722619436161</v>
      </c>
      <c r="M2010" s="101">
        <f>Table1[[#This Row],[Size of land (m2)]]*Table1[[#This Row],[Land Unit Rate ($/m2)]]</f>
        <v>0</v>
      </c>
      <c r="N2010" s="261">
        <v>2021</v>
      </c>
      <c r="O2010" s="219">
        <f>ROUND(IF(Table1[[#This Row],[Valuation Year]]=2016,(Table1[[#This Row],[Total Construction Cost ($)]]+Table1[[#This Row],[Land Value]])*('General Input Sheet'!$G$38/'General Input Sheet'!$G$43),Table1[[#This Row],[Total Construction Cost ($)]]+Table1[[#This Row],[Land Value]]),0)</f>
        <v>732411</v>
      </c>
      <c r="P2010" s="139" t="str" cm="1">
        <f t="array" ref="P2010">_xlfn.IFS(Table1[[#This Row],[Asset Class]]&lt;&gt;"Local","y",P$11=$E2010,"y",Table1[[#This Row],[Asset Class]]="Local","")</f>
        <v>y</v>
      </c>
      <c r="Q2010" s="99" t="str" cm="1">
        <f t="array" ref="Q2010">_xlfn.IFS(Table1[[#This Row],[Asset Class]]&lt;&gt;"Local","y",Q$11=$E2010,"y",Table1[[#This Row],[Asset Class]]="Local","")</f>
        <v/>
      </c>
      <c r="R2010" s="99" t="str" cm="1">
        <f t="array" ref="R2010">_xlfn.IFS(Table1[[#This Row],[Asset Class]]&lt;&gt;"Local","y",R$11=$E2010,"y",Table1[[#This Row],[Asset Class]]="Local","")</f>
        <v/>
      </c>
      <c r="S2010" s="358" t="str" cm="1">
        <f t="array" ref="S2010">_xlfn.IFS(Table1[[#This Row],[Asset Class]]&lt;&gt;"Local","y",S$11=$E2010,"y",Table1[[#This Row],[Asset Class]]="Local","")</f>
        <v/>
      </c>
      <c r="U2010" s="109">
        <f>IF(Table1[[#This Row],[Asset Class]]&lt;&gt;"Local",0.25,IF(P2010="y",1,""))</f>
        <v>1</v>
      </c>
      <c r="V2010" s="435" t="str">
        <f>IF(Table1[[#This Row],[Asset Class]]&lt;&gt;"Local",0.25,IF(Q2010="y",1,""))</f>
        <v/>
      </c>
      <c r="W2010" s="435" t="str">
        <f>IF(Table1[[#This Row],[Asset Class]]&lt;&gt;"Local",0.25,IF(R2010="y",1,""))</f>
        <v/>
      </c>
      <c r="X2010" s="435" t="str">
        <f>IF(Table1[[#This Row],[Asset Class]]&lt;&gt;"Local",0.25,IF(S2010="y",1,""))</f>
        <v/>
      </c>
      <c r="Y2010" s="109">
        <f t="shared" si="187"/>
        <v>1</v>
      </c>
      <c r="AA2010" s="274">
        <f t="shared" si="188"/>
        <v>732411</v>
      </c>
      <c r="AB2010" s="275" t="str">
        <f t="shared" si="189"/>
        <v/>
      </c>
      <c r="AC2010" s="275" t="str">
        <f t="shared" si="190"/>
        <v/>
      </c>
      <c r="AD2010" s="275" t="str">
        <f t="shared" si="191"/>
        <v/>
      </c>
      <c r="AE2010" s="276">
        <f t="shared" si="192"/>
        <v>732411</v>
      </c>
    </row>
    <row r="2011" spans="2:31">
      <c r="B2011" s="227" t="s">
        <v>3490</v>
      </c>
      <c r="C2011" s="228" t="s">
        <v>3491</v>
      </c>
      <c r="D2011" s="228" t="s">
        <v>105</v>
      </c>
      <c r="E2011" s="228" t="s">
        <v>142</v>
      </c>
      <c r="F2011" s="258" t="s">
        <v>107</v>
      </c>
      <c r="G2011" s="374">
        <v>0.5</v>
      </c>
      <c r="H2011" s="377">
        <v>8410.6393488166941</v>
      </c>
      <c r="I2011" s="382">
        <v>406.79298511948269</v>
      </c>
      <c r="J2011" s="349">
        <f>Table1[[#This Row],[Embellishment Area (m2)]]*Table1[[#This Row],[Construction Unit Rate ($/m)]]*Table1[[#This Row],[Embellishment Area Factor]]</f>
        <v>1710694.5437342625</v>
      </c>
      <c r="K2011" s="263">
        <v>0</v>
      </c>
      <c r="L2011" s="354">
        <v>77.249060510664719</v>
      </c>
      <c r="M2011" s="101">
        <f>Table1[[#This Row],[Size of land (m2)]]*Table1[[#This Row],[Land Unit Rate ($/m2)]]</f>
        <v>0</v>
      </c>
      <c r="N2011" s="261">
        <v>2021</v>
      </c>
      <c r="O2011" s="219">
        <f>ROUND(IF(Table1[[#This Row],[Valuation Year]]=2016,(Table1[[#This Row],[Total Construction Cost ($)]]+Table1[[#This Row],[Land Value]])*('General Input Sheet'!$G$38/'General Input Sheet'!$G$43),Table1[[#This Row],[Total Construction Cost ($)]]+Table1[[#This Row],[Land Value]]),0)</f>
        <v>1710695</v>
      </c>
      <c r="P2011" s="139" t="str" cm="1">
        <f t="array" ref="P2011">_xlfn.IFS(Table1[[#This Row],[Asset Class]]&lt;&gt;"Local","y",P$11=$E2011,"y",Table1[[#This Row],[Asset Class]]="Local","")</f>
        <v>y</v>
      </c>
      <c r="Q2011" s="99" t="str" cm="1">
        <f t="array" ref="Q2011">_xlfn.IFS(Table1[[#This Row],[Asset Class]]&lt;&gt;"Local","y",Q$11=$E2011,"y",Table1[[#This Row],[Asset Class]]="Local","")</f>
        <v>y</v>
      </c>
      <c r="R2011" s="99" t="str" cm="1">
        <f t="array" ref="R2011">_xlfn.IFS(Table1[[#This Row],[Asset Class]]&lt;&gt;"Local","y",R$11=$E2011,"y",Table1[[#This Row],[Asset Class]]="Local","")</f>
        <v>y</v>
      </c>
      <c r="S2011" s="358" t="str" cm="1">
        <f t="array" ref="S2011">_xlfn.IFS(Table1[[#This Row],[Asset Class]]&lt;&gt;"Local","y",S$11=$E2011,"y",Table1[[#This Row],[Asset Class]]="Local","")</f>
        <v>y</v>
      </c>
      <c r="U2011" s="109">
        <f>IF(Table1[[#This Row],[Asset Class]]&lt;&gt;"Local",0.25,IF(P2011="y",1,""))</f>
        <v>0.25</v>
      </c>
      <c r="V2011" s="435">
        <f>IF(Table1[[#This Row],[Asset Class]]&lt;&gt;"Local",0.25,IF(Q2011="y",1,""))</f>
        <v>0.25</v>
      </c>
      <c r="W2011" s="435">
        <f>IF(Table1[[#This Row],[Asset Class]]&lt;&gt;"Local",0.25,IF(R2011="y",1,""))</f>
        <v>0.25</v>
      </c>
      <c r="X2011" s="435">
        <f>IF(Table1[[#This Row],[Asset Class]]&lt;&gt;"Local",0.25,IF(S2011="y",1,""))</f>
        <v>0.25</v>
      </c>
      <c r="Y2011" s="109">
        <f t="shared" si="187"/>
        <v>1</v>
      </c>
      <c r="AA2011" s="274">
        <f t="shared" si="188"/>
        <v>427673.75</v>
      </c>
      <c r="AB2011" s="275">
        <f t="shared" si="189"/>
        <v>427673.75</v>
      </c>
      <c r="AC2011" s="275">
        <f t="shared" si="190"/>
        <v>427673.75</v>
      </c>
      <c r="AD2011" s="275">
        <f t="shared" si="191"/>
        <v>427673.75</v>
      </c>
      <c r="AE2011" s="276">
        <f t="shared" si="192"/>
        <v>1710695</v>
      </c>
    </row>
    <row r="2012" spans="2:31">
      <c r="B2012" s="227" t="s">
        <v>3492</v>
      </c>
      <c r="C2012" s="228" t="s">
        <v>3493</v>
      </c>
      <c r="D2012" s="228" t="s">
        <v>105</v>
      </c>
      <c r="E2012" s="228" t="s">
        <v>101</v>
      </c>
      <c r="F2012" s="258" t="s">
        <v>102</v>
      </c>
      <c r="G2012" s="374">
        <v>0.5</v>
      </c>
      <c r="H2012" s="377">
        <v>26820.670945363923</v>
      </c>
      <c r="I2012" s="382">
        <v>452.87898632773505</v>
      </c>
      <c r="J2012" s="349">
        <f>Table1[[#This Row],[Embellishment Area (m2)]]*Table1[[#This Row],[Construction Unit Rate ($/m)]]*Table1[[#This Row],[Embellishment Area Factor]]</f>
        <v>6073259.1351830745</v>
      </c>
      <c r="K2012" s="263">
        <v>0</v>
      </c>
      <c r="L2012" s="354">
        <v>140.14546069071523</v>
      </c>
      <c r="M2012" s="101">
        <f>Table1[[#This Row],[Size of land (m2)]]*Table1[[#This Row],[Land Unit Rate ($/m2)]]</f>
        <v>0</v>
      </c>
      <c r="N2012" s="261">
        <v>2021</v>
      </c>
      <c r="O2012" s="219">
        <f>ROUND(IF(Table1[[#This Row],[Valuation Year]]=2016,(Table1[[#This Row],[Total Construction Cost ($)]]+Table1[[#This Row],[Land Value]])*('General Input Sheet'!$G$38/'General Input Sheet'!$G$43),Table1[[#This Row],[Total Construction Cost ($)]]+Table1[[#This Row],[Land Value]]),0)</f>
        <v>6073259</v>
      </c>
      <c r="P2012" s="139" t="str" cm="1">
        <f t="array" ref="P2012">_xlfn.IFS(Table1[[#This Row],[Asset Class]]&lt;&gt;"Local","y",P$11=$E2012,"y",Table1[[#This Row],[Asset Class]]="Local","")</f>
        <v>y</v>
      </c>
      <c r="Q2012" s="99" t="str" cm="1">
        <f t="array" ref="Q2012">_xlfn.IFS(Table1[[#This Row],[Asset Class]]&lt;&gt;"Local","y",Q$11=$E2012,"y",Table1[[#This Row],[Asset Class]]="Local","")</f>
        <v>y</v>
      </c>
      <c r="R2012" s="99" t="str" cm="1">
        <f t="array" ref="R2012">_xlfn.IFS(Table1[[#This Row],[Asset Class]]&lt;&gt;"Local","y",R$11=$E2012,"y",Table1[[#This Row],[Asset Class]]="Local","")</f>
        <v>y</v>
      </c>
      <c r="S2012" s="358" t="str" cm="1">
        <f t="array" ref="S2012">_xlfn.IFS(Table1[[#This Row],[Asset Class]]&lt;&gt;"Local","y",S$11=$E2012,"y",Table1[[#This Row],[Asset Class]]="Local","")</f>
        <v>y</v>
      </c>
      <c r="U2012" s="109">
        <f>IF(Table1[[#This Row],[Asset Class]]&lt;&gt;"Local",0.25,IF(P2012="y",1,""))</f>
        <v>0.25</v>
      </c>
      <c r="V2012" s="435">
        <f>IF(Table1[[#This Row],[Asset Class]]&lt;&gt;"Local",0.25,IF(Q2012="y",1,""))</f>
        <v>0.25</v>
      </c>
      <c r="W2012" s="435">
        <f>IF(Table1[[#This Row],[Asset Class]]&lt;&gt;"Local",0.25,IF(R2012="y",1,""))</f>
        <v>0.25</v>
      </c>
      <c r="X2012" s="435">
        <f>IF(Table1[[#This Row],[Asset Class]]&lt;&gt;"Local",0.25,IF(S2012="y",1,""))</f>
        <v>0.25</v>
      </c>
      <c r="Y2012" s="109">
        <f t="shared" si="187"/>
        <v>1</v>
      </c>
      <c r="AA2012" s="274">
        <f t="shared" si="188"/>
        <v>1518314.75</v>
      </c>
      <c r="AB2012" s="275">
        <f t="shared" si="189"/>
        <v>1518314.75</v>
      </c>
      <c r="AC2012" s="275">
        <f t="shared" si="190"/>
        <v>1518314.75</v>
      </c>
      <c r="AD2012" s="275">
        <f t="shared" si="191"/>
        <v>1518314.75</v>
      </c>
      <c r="AE2012" s="276">
        <f t="shared" si="192"/>
        <v>6073259</v>
      </c>
    </row>
    <row r="2013" spans="2:31">
      <c r="B2013" s="227" t="s">
        <v>3494</v>
      </c>
      <c r="C2013" s="228" t="s">
        <v>3495</v>
      </c>
      <c r="D2013" s="228" t="s">
        <v>110</v>
      </c>
      <c r="E2013" s="228" t="s">
        <v>106</v>
      </c>
      <c r="F2013" s="258" t="s">
        <v>107</v>
      </c>
      <c r="G2013" s="374">
        <v>0.5</v>
      </c>
      <c r="H2013" s="377">
        <v>7902.844080388455</v>
      </c>
      <c r="I2013" s="382">
        <v>111.62041035606889</v>
      </c>
      <c r="J2013" s="349">
        <f>Table1[[#This Row],[Embellishment Area (m2)]]*Table1[[#This Row],[Construction Unit Rate ($/m)]]*Table1[[#This Row],[Embellishment Area Factor]]</f>
        <v>441059.34961649461</v>
      </c>
      <c r="K2013" s="263">
        <v>0</v>
      </c>
      <c r="L2013" s="354">
        <v>66.125722619436161</v>
      </c>
      <c r="M2013" s="101">
        <f>Table1[[#This Row],[Size of land (m2)]]*Table1[[#This Row],[Land Unit Rate ($/m2)]]</f>
        <v>0</v>
      </c>
      <c r="N2013" s="261">
        <v>2021</v>
      </c>
      <c r="O2013" s="219">
        <f>ROUND(IF(Table1[[#This Row],[Valuation Year]]=2016,(Table1[[#This Row],[Total Construction Cost ($)]]+Table1[[#This Row],[Land Value]])*('General Input Sheet'!$G$38/'General Input Sheet'!$G$43),Table1[[#This Row],[Total Construction Cost ($)]]+Table1[[#This Row],[Land Value]]),0)</f>
        <v>441059</v>
      </c>
      <c r="P2013" s="139" t="str" cm="1">
        <f t="array" ref="P2013">_xlfn.IFS(Table1[[#This Row],[Asset Class]]&lt;&gt;"Local","y",P$11=$E2013,"y",Table1[[#This Row],[Asset Class]]="Local","")</f>
        <v>y</v>
      </c>
      <c r="Q2013" s="99" t="str" cm="1">
        <f t="array" ref="Q2013">_xlfn.IFS(Table1[[#This Row],[Asset Class]]&lt;&gt;"Local","y",Q$11=$E2013,"y",Table1[[#This Row],[Asset Class]]="Local","")</f>
        <v/>
      </c>
      <c r="R2013" s="99" t="str" cm="1">
        <f t="array" ref="R2013">_xlfn.IFS(Table1[[#This Row],[Asset Class]]&lt;&gt;"Local","y",R$11=$E2013,"y",Table1[[#This Row],[Asset Class]]="Local","")</f>
        <v/>
      </c>
      <c r="S2013" s="358" t="str" cm="1">
        <f t="array" ref="S2013">_xlfn.IFS(Table1[[#This Row],[Asset Class]]&lt;&gt;"Local","y",S$11=$E2013,"y",Table1[[#This Row],[Asset Class]]="Local","")</f>
        <v/>
      </c>
      <c r="U2013" s="109">
        <f>IF(Table1[[#This Row],[Asset Class]]&lt;&gt;"Local",0.25,IF(P2013="y",1,""))</f>
        <v>1</v>
      </c>
      <c r="V2013" s="435" t="str">
        <f>IF(Table1[[#This Row],[Asset Class]]&lt;&gt;"Local",0.25,IF(Q2013="y",1,""))</f>
        <v/>
      </c>
      <c r="W2013" s="435" t="str">
        <f>IF(Table1[[#This Row],[Asset Class]]&lt;&gt;"Local",0.25,IF(R2013="y",1,""))</f>
        <v/>
      </c>
      <c r="X2013" s="435" t="str">
        <f>IF(Table1[[#This Row],[Asset Class]]&lt;&gt;"Local",0.25,IF(S2013="y",1,""))</f>
        <v/>
      </c>
      <c r="Y2013" s="109">
        <f t="shared" si="187"/>
        <v>1</v>
      </c>
      <c r="AA2013" s="274">
        <f t="shared" si="188"/>
        <v>441059</v>
      </c>
      <c r="AB2013" s="275" t="str">
        <f t="shared" si="189"/>
        <v/>
      </c>
      <c r="AC2013" s="275" t="str">
        <f t="shared" si="190"/>
        <v/>
      </c>
      <c r="AD2013" s="275" t="str">
        <f t="shared" si="191"/>
        <v/>
      </c>
      <c r="AE2013" s="276">
        <f t="shared" si="192"/>
        <v>441059</v>
      </c>
    </row>
    <row r="2014" spans="2:31">
      <c r="B2014" s="227" t="s">
        <v>3496</v>
      </c>
      <c r="C2014" s="228" t="s">
        <v>3497</v>
      </c>
      <c r="D2014" s="228" t="s">
        <v>110</v>
      </c>
      <c r="E2014" s="228" t="s">
        <v>101</v>
      </c>
      <c r="F2014" s="258" t="s">
        <v>102</v>
      </c>
      <c r="G2014" s="374">
        <v>0.5</v>
      </c>
      <c r="H2014" s="377">
        <v>2810.8001704316325</v>
      </c>
      <c r="I2014" s="382">
        <v>143.96305955739601</v>
      </c>
      <c r="J2014" s="349">
        <f>Table1[[#This Row],[Embellishment Area (m2)]]*Table1[[#This Row],[Construction Unit Rate ($/m)]]*Table1[[#This Row],[Embellishment Area Factor]]</f>
        <v>202325.69616989398</v>
      </c>
      <c r="K2014" s="263">
        <v>0</v>
      </c>
      <c r="L2014" s="354">
        <v>39.027494808321961</v>
      </c>
      <c r="M2014" s="101">
        <f>Table1[[#This Row],[Size of land (m2)]]*Table1[[#This Row],[Land Unit Rate ($/m2)]]</f>
        <v>0</v>
      </c>
      <c r="N2014" s="261">
        <v>2021</v>
      </c>
      <c r="O2014" s="219">
        <f>ROUND(IF(Table1[[#This Row],[Valuation Year]]=2016,(Table1[[#This Row],[Total Construction Cost ($)]]+Table1[[#This Row],[Land Value]])*('General Input Sheet'!$G$38/'General Input Sheet'!$G$43),Table1[[#This Row],[Total Construction Cost ($)]]+Table1[[#This Row],[Land Value]]),0)</f>
        <v>202326</v>
      </c>
      <c r="P2014" s="139" t="str" cm="1">
        <f t="array" ref="P2014">_xlfn.IFS(Table1[[#This Row],[Asset Class]]&lt;&gt;"Local","y",P$11=$E2014,"y",Table1[[#This Row],[Asset Class]]="Local","")</f>
        <v/>
      </c>
      <c r="Q2014" s="99" t="str" cm="1">
        <f t="array" ref="Q2014">_xlfn.IFS(Table1[[#This Row],[Asset Class]]&lt;&gt;"Local","y",Q$11=$E2014,"y",Table1[[#This Row],[Asset Class]]="Local","")</f>
        <v/>
      </c>
      <c r="R2014" s="99" t="str" cm="1">
        <f t="array" ref="R2014">_xlfn.IFS(Table1[[#This Row],[Asset Class]]&lt;&gt;"Local","y",R$11=$E2014,"y",Table1[[#This Row],[Asset Class]]="Local","")</f>
        <v>y</v>
      </c>
      <c r="S2014" s="358" t="str" cm="1">
        <f t="array" ref="S2014">_xlfn.IFS(Table1[[#This Row],[Asset Class]]&lt;&gt;"Local","y",S$11=$E2014,"y",Table1[[#This Row],[Asset Class]]="Local","")</f>
        <v/>
      </c>
      <c r="U2014" s="109" t="str">
        <f>IF(Table1[[#This Row],[Asset Class]]&lt;&gt;"Local",0.25,IF(P2014="y",1,""))</f>
        <v/>
      </c>
      <c r="V2014" s="435" t="str">
        <f>IF(Table1[[#This Row],[Asset Class]]&lt;&gt;"Local",0.25,IF(Q2014="y",1,""))</f>
        <v/>
      </c>
      <c r="W2014" s="435">
        <f>IF(Table1[[#This Row],[Asset Class]]&lt;&gt;"Local",0.25,IF(R2014="y",1,""))</f>
        <v>1</v>
      </c>
      <c r="X2014" s="435" t="str">
        <f>IF(Table1[[#This Row],[Asset Class]]&lt;&gt;"Local",0.25,IF(S2014="y",1,""))</f>
        <v/>
      </c>
      <c r="Y2014" s="109">
        <f t="shared" si="187"/>
        <v>1</v>
      </c>
      <c r="AA2014" s="274" t="str">
        <f t="shared" si="188"/>
        <v/>
      </c>
      <c r="AB2014" s="275" t="str">
        <f t="shared" si="189"/>
        <v/>
      </c>
      <c r="AC2014" s="275">
        <f t="shared" si="190"/>
        <v>202326</v>
      </c>
      <c r="AD2014" s="275" t="str">
        <f t="shared" si="191"/>
        <v/>
      </c>
      <c r="AE2014" s="276">
        <f t="shared" si="192"/>
        <v>202326</v>
      </c>
    </row>
    <row r="2015" spans="2:31">
      <c r="B2015" s="227" t="s">
        <v>3498</v>
      </c>
      <c r="C2015" s="228" t="s">
        <v>3499</v>
      </c>
      <c r="D2015" s="228" t="s">
        <v>110</v>
      </c>
      <c r="E2015" s="228" t="s">
        <v>113</v>
      </c>
      <c r="F2015" s="258" t="s">
        <v>102</v>
      </c>
      <c r="G2015" s="374">
        <v>0.5</v>
      </c>
      <c r="H2015" s="377">
        <v>624.29562533706348</v>
      </c>
      <c r="I2015" s="382">
        <v>77.371645491830151</v>
      </c>
      <c r="J2015" s="349">
        <f>Table1[[#This Row],[Embellishment Area (m2)]]*Table1[[#This Row],[Construction Unit Rate ($/m)]]*Table1[[#This Row],[Embellishment Area Factor]]</f>
        <v>24151.389902839848</v>
      </c>
      <c r="K2015" s="263">
        <v>0</v>
      </c>
      <c r="L2015" s="354">
        <v>51.919695325664051</v>
      </c>
      <c r="M2015" s="101">
        <f>Table1[[#This Row],[Size of land (m2)]]*Table1[[#This Row],[Land Unit Rate ($/m2)]]</f>
        <v>0</v>
      </c>
      <c r="N2015" s="261">
        <v>2021</v>
      </c>
      <c r="O2015" s="219">
        <f>ROUND(IF(Table1[[#This Row],[Valuation Year]]=2016,(Table1[[#This Row],[Total Construction Cost ($)]]+Table1[[#This Row],[Land Value]])*('General Input Sheet'!$G$38/'General Input Sheet'!$G$43),Table1[[#This Row],[Total Construction Cost ($)]]+Table1[[#This Row],[Land Value]]),0)</f>
        <v>24151</v>
      </c>
      <c r="P2015" s="139" t="str" cm="1">
        <f t="array" ref="P2015">_xlfn.IFS(Table1[[#This Row],[Asset Class]]&lt;&gt;"Local","y",P$11=$E2015,"y",Table1[[#This Row],[Asset Class]]="Local","")</f>
        <v/>
      </c>
      <c r="Q2015" s="99" t="str" cm="1">
        <f t="array" ref="Q2015">_xlfn.IFS(Table1[[#This Row],[Asset Class]]&lt;&gt;"Local","y",Q$11=$E2015,"y",Table1[[#This Row],[Asset Class]]="Local","")</f>
        <v/>
      </c>
      <c r="R2015" s="99" t="str" cm="1">
        <f t="array" ref="R2015">_xlfn.IFS(Table1[[#This Row],[Asset Class]]&lt;&gt;"Local","y",R$11=$E2015,"y",Table1[[#This Row],[Asset Class]]="Local","")</f>
        <v/>
      </c>
      <c r="S2015" s="358" t="str" cm="1">
        <f t="array" ref="S2015">_xlfn.IFS(Table1[[#This Row],[Asset Class]]&lt;&gt;"Local","y",S$11=$E2015,"y",Table1[[#This Row],[Asset Class]]="Local","")</f>
        <v>y</v>
      </c>
      <c r="U2015" s="109" t="str">
        <f>IF(Table1[[#This Row],[Asset Class]]&lt;&gt;"Local",0.25,IF(P2015="y",1,""))</f>
        <v/>
      </c>
      <c r="V2015" s="435" t="str">
        <f>IF(Table1[[#This Row],[Asset Class]]&lt;&gt;"Local",0.25,IF(Q2015="y",1,""))</f>
        <v/>
      </c>
      <c r="W2015" s="435" t="str">
        <f>IF(Table1[[#This Row],[Asset Class]]&lt;&gt;"Local",0.25,IF(R2015="y",1,""))</f>
        <v/>
      </c>
      <c r="X2015" s="435">
        <f>IF(Table1[[#This Row],[Asset Class]]&lt;&gt;"Local",0.25,IF(S2015="y",1,""))</f>
        <v>1</v>
      </c>
      <c r="Y2015" s="109">
        <f t="shared" si="187"/>
        <v>1</v>
      </c>
      <c r="AA2015" s="274" t="str">
        <f t="shared" si="188"/>
        <v/>
      </c>
      <c r="AB2015" s="275" t="str">
        <f t="shared" si="189"/>
        <v/>
      </c>
      <c r="AC2015" s="275" t="str">
        <f t="shared" si="190"/>
        <v/>
      </c>
      <c r="AD2015" s="275">
        <f t="shared" si="191"/>
        <v>24151</v>
      </c>
      <c r="AE2015" s="276">
        <f t="shared" si="192"/>
        <v>24151</v>
      </c>
    </row>
    <row r="2016" spans="2:31">
      <c r="B2016" s="227" t="s">
        <v>3500</v>
      </c>
      <c r="C2016" s="228" t="s">
        <v>3501</v>
      </c>
      <c r="D2016" s="228" t="s">
        <v>110</v>
      </c>
      <c r="E2016" s="228" t="s">
        <v>142</v>
      </c>
      <c r="F2016" s="258" t="s">
        <v>102</v>
      </c>
      <c r="G2016" s="374">
        <v>0.5</v>
      </c>
      <c r="H2016" s="377">
        <v>725.49899234726445</v>
      </c>
      <c r="I2016" s="382">
        <v>115.6419902144599</v>
      </c>
      <c r="J2016" s="349">
        <f>Table1[[#This Row],[Embellishment Area (m2)]]*Table1[[#This Row],[Construction Unit Rate ($/m)]]*Table1[[#This Row],[Embellishment Area Factor]]</f>
        <v>41949.073686811433</v>
      </c>
      <c r="K2016" s="263">
        <v>0</v>
      </c>
      <c r="L2016" s="354">
        <v>85.331826959272703</v>
      </c>
      <c r="M2016" s="101">
        <f>Table1[[#This Row],[Size of land (m2)]]*Table1[[#This Row],[Land Unit Rate ($/m2)]]</f>
        <v>0</v>
      </c>
      <c r="N2016" s="261">
        <v>2021</v>
      </c>
      <c r="O2016" s="219">
        <f>ROUND(IF(Table1[[#This Row],[Valuation Year]]=2016,(Table1[[#This Row],[Total Construction Cost ($)]]+Table1[[#This Row],[Land Value]])*('General Input Sheet'!$G$38/'General Input Sheet'!$G$43),Table1[[#This Row],[Total Construction Cost ($)]]+Table1[[#This Row],[Land Value]]),0)</f>
        <v>41949</v>
      </c>
      <c r="P2016" s="139" t="str" cm="1">
        <f t="array" ref="P2016">_xlfn.IFS(Table1[[#This Row],[Asset Class]]&lt;&gt;"Local","y",P$11=$E2016,"y",Table1[[#This Row],[Asset Class]]="Local","")</f>
        <v/>
      </c>
      <c r="Q2016" s="99" t="str" cm="1">
        <f t="array" ref="Q2016">_xlfn.IFS(Table1[[#This Row],[Asset Class]]&lt;&gt;"Local","y",Q$11=$E2016,"y",Table1[[#This Row],[Asset Class]]="Local","")</f>
        <v>y</v>
      </c>
      <c r="R2016" s="99" t="str" cm="1">
        <f t="array" ref="R2016">_xlfn.IFS(Table1[[#This Row],[Asset Class]]&lt;&gt;"Local","y",R$11=$E2016,"y",Table1[[#This Row],[Asset Class]]="Local","")</f>
        <v/>
      </c>
      <c r="S2016" s="358" t="str" cm="1">
        <f t="array" ref="S2016">_xlfn.IFS(Table1[[#This Row],[Asset Class]]&lt;&gt;"Local","y",S$11=$E2016,"y",Table1[[#This Row],[Asset Class]]="Local","")</f>
        <v/>
      </c>
      <c r="U2016" s="109" t="str">
        <f>IF(Table1[[#This Row],[Asset Class]]&lt;&gt;"Local",0.25,IF(P2016="y",1,""))</f>
        <v/>
      </c>
      <c r="V2016" s="435">
        <f>IF(Table1[[#This Row],[Asset Class]]&lt;&gt;"Local",0.25,IF(Q2016="y",1,""))</f>
        <v>1</v>
      </c>
      <c r="W2016" s="435" t="str">
        <f>IF(Table1[[#This Row],[Asset Class]]&lt;&gt;"Local",0.25,IF(R2016="y",1,""))</f>
        <v/>
      </c>
      <c r="X2016" s="435" t="str">
        <f>IF(Table1[[#This Row],[Asset Class]]&lt;&gt;"Local",0.25,IF(S2016="y",1,""))</f>
        <v/>
      </c>
      <c r="Y2016" s="109">
        <f t="shared" si="187"/>
        <v>1</v>
      </c>
      <c r="AA2016" s="274" t="str">
        <f t="shared" si="188"/>
        <v/>
      </c>
      <c r="AB2016" s="275">
        <f t="shared" si="189"/>
        <v>41949</v>
      </c>
      <c r="AC2016" s="275" t="str">
        <f t="shared" si="190"/>
        <v/>
      </c>
      <c r="AD2016" s="275" t="str">
        <f t="shared" si="191"/>
        <v/>
      </c>
      <c r="AE2016" s="276">
        <f t="shared" si="192"/>
        <v>41949</v>
      </c>
    </row>
    <row r="2017" spans="2:31">
      <c r="B2017" s="227" t="s">
        <v>3502</v>
      </c>
      <c r="C2017" s="228" t="s">
        <v>3503</v>
      </c>
      <c r="D2017" s="228" t="s">
        <v>105</v>
      </c>
      <c r="E2017" s="228" t="s">
        <v>106</v>
      </c>
      <c r="F2017" s="258" t="s">
        <v>107</v>
      </c>
      <c r="G2017" s="374">
        <v>0.5</v>
      </c>
      <c r="H2017" s="377">
        <v>3578.4499568108031</v>
      </c>
      <c r="I2017" s="382">
        <v>295.91815694928124</v>
      </c>
      <c r="J2017" s="349">
        <f>Table1[[#This Row],[Embellishment Area (m2)]]*Table1[[#This Row],[Construction Unit Rate ($/m)]]*Table1[[#This Row],[Embellishment Area Factor]]</f>
        <v>529464.157977344</v>
      </c>
      <c r="K2017" s="263">
        <v>0</v>
      </c>
      <c r="L2017" s="354">
        <v>157.26221918381682</v>
      </c>
      <c r="M2017" s="101">
        <f>Table1[[#This Row],[Size of land (m2)]]*Table1[[#This Row],[Land Unit Rate ($/m2)]]</f>
        <v>0</v>
      </c>
      <c r="N2017" s="261">
        <v>2021</v>
      </c>
      <c r="O2017" s="219">
        <f>ROUND(IF(Table1[[#This Row],[Valuation Year]]=2016,(Table1[[#This Row],[Total Construction Cost ($)]]+Table1[[#This Row],[Land Value]])*('General Input Sheet'!$G$38/'General Input Sheet'!$G$43),Table1[[#This Row],[Total Construction Cost ($)]]+Table1[[#This Row],[Land Value]]),0)</f>
        <v>529464</v>
      </c>
      <c r="P2017" s="139" t="str" cm="1">
        <f t="array" ref="P2017">_xlfn.IFS(Table1[[#This Row],[Asset Class]]&lt;&gt;"Local","y",P$11=$E2017,"y",Table1[[#This Row],[Asset Class]]="Local","")</f>
        <v>y</v>
      </c>
      <c r="Q2017" s="99" t="str" cm="1">
        <f t="array" ref="Q2017">_xlfn.IFS(Table1[[#This Row],[Asset Class]]&lt;&gt;"Local","y",Q$11=$E2017,"y",Table1[[#This Row],[Asset Class]]="Local","")</f>
        <v>y</v>
      </c>
      <c r="R2017" s="99" t="str" cm="1">
        <f t="array" ref="R2017">_xlfn.IFS(Table1[[#This Row],[Asset Class]]&lt;&gt;"Local","y",R$11=$E2017,"y",Table1[[#This Row],[Asset Class]]="Local","")</f>
        <v>y</v>
      </c>
      <c r="S2017" s="358" t="str" cm="1">
        <f t="array" ref="S2017">_xlfn.IFS(Table1[[#This Row],[Asset Class]]&lt;&gt;"Local","y",S$11=$E2017,"y",Table1[[#This Row],[Asset Class]]="Local","")</f>
        <v>y</v>
      </c>
      <c r="U2017" s="109">
        <f>IF(Table1[[#This Row],[Asset Class]]&lt;&gt;"Local",0.25,IF(P2017="y",1,""))</f>
        <v>0.25</v>
      </c>
      <c r="V2017" s="435">
        <f>IF(Table1[[#This Row],[Asset Class]]&lt;&gt;"Local",0.25,IF(Q2017="y",1,""))</f>
        <v>0.25</v>
      </c>
      <c r="W2017" s="435">
        <f>IF(Table1[[#This Row],[Asset Class]]&lt;&gt;"Local",0.25,IF(R2017="y",1,""))</f>
        <v>0.25</v>
      </c>
      <c r="X2017" s="435">
        <f>IF(Table1[[#This Row],[Asset Class]]&lt;&gt;"Local",0.25,IF(S2017="y",1,""))</f>
        <v>0.25</v>
      </c>
      <c r="Y2017" s="109">
        <f t="shared" si="187"/>
        <v>1</v>
      </c>
      <c r="AA2017" s="274">
        <f t="shared" si="188"/>
        <v>132366</v>
      </c>
      <c r="AB2017" s="275">
        <f t="shared" si="189"/>
        <v>132366</v>
      </c>
      <c r="AC2017" s="275">
        <f t="shared" si="190"/>
        <v>132366</v>
      </c>
      <c r="AD2017" s="275">
        <f t="shared" si="191"/>
        <v>132366</v>
      </c>
      <c r="AE2017" s="276">
        <f t="shared" si="192"/>
        <v>529464</v>
      </c>
    </row>
    <row r="2018" spans="2:31">
      <c r="B2018" s="227" t="s">
        <v>3504</v>
      </c>
      <c r="C2018" s="228" t="s">
        <v>3505</v>
      </c>
      <c r="D2018" s="228" t="s">
        <v>110</v>
      </c>
      <c r="E2018" s="228" t="s">
        <v>106</v>
      </c>
      <c r="F2018" s="258" t="s">
        <v>107</v>
      </c>
      <c r="G2018" s="374">
        <v>0.5</v>
      </c>
      <c r="H2018" s="377">
        <v>2064.1270508438765</v>
      </c>
      <c r="I2018" s="382">
        <v>111.62041035606889</v>
      </c>
      <c r="J2018" s="349">
        <f>Table1[[#This Row],[Embellishment Area (m2)]]*Table1[[#This Row],[Construction Unit Rate ($/m)]]*Table1[[#This Row],[Embellishment Area Factor]]</f>
        <v>115199.35422112788</v>
      </c>
      <c r="K2018" s="263">
        <v>4128.2541016877531</v>
      </c>
      <c r="L2018" s="354">
        <v>66.125722619436161</v>
      </c>
      <c r="M2018" s="101">
        <f>Table1[[#This Row],[Size of land (m2)]]*Table1[[#This Row],[Land Unit Rate ($/m2)]]</f>
        <v>272983.78563075396</v>
      </c>
      <c r="N2018" s="261">
        <v>2021</v>
      </c>
      <c r="O2018" s="219">
        <f>ROUND(IF(Table1[[#This Row],[Valuation Year]]=2016,(Table1[[#This Row],[Total Construction Cost ($)]]+Table1[[#This Row],[Land Value]])*('General Input Sheet'!$G$38/'General Input Sheet'!$G$43),Table1[[#This Row],[Total Construction Cost ($)]]+Table1[[#This Row],[Land Value]]),0)</f>
        <v>388183</v>
      </c>
      <c r="P2018" s="139" t="str" cm="1">
        <f t="array" ref="P2018">_xlfn.IFS(Table1[[#This Row],[Asset Class]]&lt;&gt;"Local","y",P$11=$E2018,"y",Table1[[#This Row],[Asset Class]]="Local","")</f>
        <v>y</v>
      </c>
      <c r="Q2018" s="99" t="str" cm="1">
        <f t="array" ref="Q2018">_xlfn.IFS(Table1[[#This Row],[Asset Class]]&lt;&gt;"Local","y",Q$11=$E2018,"y",Table1[[#This Row],[Asset Class]]="Local","")</f>
        <v/>
      </c>
      <c r="R2018" s="99" t="str" cm="1">
        <f t="array" ref="R2018">_xlfn.IFS(Table1[[#This Row],[Asset Class]]&lt;&gt;"Local","y",R$11=$E2018,"y",Table1[[#This Row],[Asset Class]]="Local","")</f>
        <v/>
      </c>
      <c r="S2018" s="358" t="str" cm="1">
        <f t="array" ref="S2018">_xlfn.IFS(Table1[[#This Row],[Asset Class]]&lt;&gt;"Local","y",S$11=$E2018,"y",Table1[[#This Row],[Asset Class]]="Local","")</f>
        <v/>
      </c>
      <c r="U2018" s="109">
        <f>IF(Table1[[#This Row],[Asset Class]]&lt;&gt;"Local",0.25,IF(P2018="y",1,""))</f>
        <v>1</v>
      </c>
      <c r="V2018" s="435" t="str">
        <f>IF(Table1[[#This Row],[Asset Class]]&lt;&gt;"Local",0.25,IF(Q2018="y",1,""))</f>
        <v/>
      </c>
      <c r="W2018" s="435" t="str">
        <f>IF(Table1[[#This Row],[Asset Class]]&lt;&gt;"Local",0.25,IF(R2018="y",1,""))</f>
        <v/>
      </c>
      <c r="X2018" s="435" t="str">
        <f>IF(Table1[[#This Row],[Asset Class]]&lt;&gt;"Local",0.25,IF(S2018="y",1,""))</f>
        <v/>
      </c>
      <c r="Y2018" s="109">
        <f t="shared" si="187"/>
        <v>1</v>
      </c>
      <c r="AA2018" s="274">
        <f t="shared" si="188"/>
        <v>388183</v>
      </c>
      <c r="AB2018" s="275" t="str">
        <f t="shared" si="189"/>
        <v/>
      </c>
      <c r="AC2018" s="275" t="str">
        <f t="shared" si="190"/>
        <v/>
      </c>
      <c r="AD2018" s="275" t="str">
        <f t="shared" si="191"/>
        <v/>
      </c>
      <c r="AE2018" s="276">
        <f t="shared" si="192"/>
        <v>388183</v>
      </c>
    </row>
    <row r="2019" spans="2:31">
      <c r="B2019" s="227" t="s">
        <v>3504</v>
      </c>
      <c r="C2019" s="228" t="s">
        <v>3506</v>
      </c>
      <c r="D2019" s="228" t="s">
        <v>110</v>
      </c>
      <c r="E2019" s="228" t="s">
        <v>106</v>
      </c>
      <c r="F2019" s="258" t="s">
        <v>130</v>
      </c>
      <c r="G2019" s="374">
        <v>0.5</v>
      </c>
      <c r="H2019" s="377">
        <v>11817.147241347075</v>
      </c>
      <c r="I2019" s="382">
        <v>111.62041035606889</v>
      </c>
      <c r="J2019" s="349">
        <f>Table1[[#This Row],[Embellishment Area (m2)]]*Table1[[#This Row],[Construction Unit Rate ($/m)]]*Table1[[#This Row],[Embellishment Area Factor]]</f>
        <v>659517.41215862392</v>
      </c>
      <c r="K2019" s="263">
        <v>23634.294482694149</v>
      </c>
      <c r="L2019" s="354">
        <v>66.125722619436161</v>
      </c>
      <c r="M2019" s="101">
        <f>Table1[[#This Row],[Size of land (m2)]]*Table1[[#This Row],[Land Unit Rate ($/m2)]]</f>
        <v>1562834.8012687038</v>
      </c>
      <c r="N2019" s="261">
        <v>2021</v>
      </c>
      <c r="O2019" s="219">
        <f>ROUND(IF(Table1[[#This Row],[Valuation Year]]=2016,(Table1[[#This Row],[Total Construction Cost ($)]]+Table1[[#This Row],[Land Value]])*('General Input Sheet'!$G$38/'General Input Sheet'!$G$43),Table1[[#This Row],[Total Construction Cost ($)]]+Table1[[#This Row],[Land Value]]),0)</f>
        <v>2222352</v>
      </c>
      <c r="P2019" s="139" t="str" cm="1">
        <f t="array" ref="P2019">_xlfn.IFS(Table1[[#This Row],[Asset Class]]&lt;&gt;"Local","y",P$11=$E2019,"y",Table1[[#This Row],[Asset Class]]="Local","")</f>
        <v>y</v>
      </c>
      <c r="Q2019" s="99" t="str" cm="1">
        <f t="array" ref="Q2019">_xlfn.IFS(Table1[[#This Row],[Asset Class]]&lt;&gt;"Local","y",Q$11=$E2019,"y",Table1[[#This Row],[Asset Class]]="Local","")</f>
        <v/>
      </c>
      <c r="R2019" s="99" t="str" cm="1">
        <f t="array" ref="R2019">_xlfn.IFS(Table1[[#This Row],[Asset Class]]&lt;&gt;"Local","y",R$11=$E2019,"y",Table1[[#This Row],[Asset Class]]="Local","")</f>
        <v/>
      </c>
      <c r="S2019" s="358" t="str" cm="1">
        <f t="array" ref="S2019">_xlfn.IFS(Table1[[#This Row],[Asset Class]]&lt;&gt;"Local","y",S$11=$E2019,"y",Table1[[#This Row],[Asset Class]]="Local","")</f>
        <v/>
      </c>
      <c r="U2019" s="109">
        <f>IF(Table1[[#This Row],[Asset Class]]&lt;&gt;"Local",0.25,IF(P2019="y",1,""))</f>
        <v>1</v>
      </c>
      <c r="V2019" s="435" t="str">
        <f>IF(Table1[[#This Row],[Asset Class]]&lt;&gt;"Local",0.25,IF(Q2019="y",1,""))</f>
        <v/>
      </c>
      <c r="W2019" s="435" t="str">
        <f>IF(Table1[[#This Row],[Asset Class]]&lt;&gt;"Local",0.25,IF(R2019="y",1,""))</f>
        <v/>
      </c>
      <c r="X2019" s="435" t="str">
        <f>IF(Table1[[#This Row],[Asset Class]]&lt;&gt;"Local",0.25,IF(S2019="y",1,""))</f>
        <v/>
      </c>
      <c r="Y2019" s="109">
        <f t="shared" si="187"/>
        <v>1</v>
      </c>
      <c r="AA2019" s="274">
        <f t="shared" si="188"/>
        <v>2222352</v>
      </c>
      <c r="AB2019" s="275" t="str">
        <f t="shared" si="189"/>
        <v/>
      </c>
      <c r="AC2019" s="275" t="str">
        <f t="shared" si="190"/>
        <v/>
      </c>
      <c r="AD2019" s="275" t="str">
        <f t="shared" si="191"/>
        <v/>
      </c>
      <c r="AE2019" s="276">
        <f t="shared" si="192"/>
        <v>2222352</v>
      </c>
    </row>
    <row r="2020" spans="2:31">
      <c r="B2020" s="227" t="s">
        <v>3504</v>
      </c>
      <c r="C2020" s="228" t="s">
        <v>3507</v>
      </c>
      <c r="D2020" s="228" t="s">
        <v>110</v>
      </c>
      <c r="E2020" s="228" t="s">
        <v>106</v>
      </c>
      <c r="F2020" s="258" t="s">
        <v>107</v>
      </c>
      <c r="G2020" s="374">
        <v>0.5</v>
      </c>
      <c r="H2020" s="377">
        <v>2059.2462848284749</v>
      </c>
      <c r="I2020" s="382">
        <v>111.62041035606889</v>
      </c>
      <c r="J2020" s="349">
        <f>Table1[[#This Row],[Embellishment Area (m2)]]*Table1[[#This Row],[Construction Unit Rate ($/m)]]*Table1[[#This Row],[Embellishment Area Factor]]</f>
        <v>114926.95766838234</v>
      </c>
      <c r="K2020" s="263">
        <v>4118.4925696569499</v>
      </c>
      <c r="L2020" s="354">
        <v>66.125722619436161</v>
      </c>
      <c r="M2020" s="101">
        <f>Table1[[#This Row],[Size of land (m2)]]*Table1[[#This Row],[Land Unit Rate ($/m2)]]</f>
        <v>272338.29727134435</v>
      </c>
      <c r="N2020" s="261">
        <v>2021</v>
      </c>
      <c r="O2020" s="219">
        <f>ROUND(IF(Table1[[#This Row],[Valuation Year]]=2016,(Table1[[#This Row],[Total Construction Cost ($)]]+Table1[[#This Row],[Land Value]])*('General Input Sheet'!$G$38/'General Input Sheet'!$G$43),Table1[[#This Row],[Total Construction Cost ($)]]+Table1[[#This Row],[Land Value]]),0)</f>
        <v>387265</v>
      </c>
      <c r="P2020" s="139" t="str" cm="1">
        <f t="array" ref="P2020">_xlfn.IFS(Table1[[#This Row],[Asset Class]]&lt;&gt;"Local","y",P$11=$E2020,"y",Table1[[#This Row],[Asset Class]]="Local","")</f>
        <v>y</v>
      </c>
      <c r="Q2020" s="99" t="str" cm="1">
        <f t="array" ref="Q2020">_xlfn.IFS(Table1[[#This Row],[Asset Class]]&lt;&gt;"Local","y",Q$11=$E2020,"y",Table1[[#This Row],[Asset Class]]="Local","")</f>
        <v/>
      </c>
      <c r="R2020" s="99" t="str" cm="1">
        <f t="array" ref="R2020">_xlfn.IFS(Table1[[#This Row],[Asset Class]]&lt;&gt;"Local","y",R$11=$E2020,"y",Table1[[#This Row],[Asset Class]]="Local","")</f>
        <v/>
      </c>
      <c r="S2020" s="358" t="str" cm="1">
        <f t="array" ref="S2020">_xlfn.IFS(Table1[[#This Row],[Asset Class]]&lt;&gt;"Local","y",S$11=$E2020,"y",Table1[[#This Row],[Asset Class]]="Local","")</f>
        <v/>
      </c>
      <c r="U2020" s="109">
        <f>IF(Table1[[#This Row],[Asset Class]]&lt;&gt;"Local",0.25,IF(P2020="y",1,""))</f>
        <v>1</v>
      </c>
      <c r="V2020" s="435" t="str">
        <f>IF(Table1[[#This Row],[Asset Class]]&lt;&gt;"Local",0.25,IF(Q2020="y",1,""))</f>
        <v/>
      </c>
      <c r="W2020" s="435" t="str">
        <f>IF(Table1[[#This Row],[Asset Class]]&lt;&gt;"Local",0.25,IF(R2020="y",1,""))</f>
        <v/>
      </c>
      <c r="X2020" s="435" t="str">
        <f>IF(Table1[[#This Row],[Asset Class]]&lt;&gt;"Local",0.25,IF(S2020="y",1,""))</f>
        <v/>
      </c>
      <c r="Y2020" s="109">
        <f t="shared" si="187"/>
        <v>1</v>
      </c>
      <c r="AA2020" s="274">
        <f t="shared" si="188"/>
        <v>387265</v>
      </c>
      <c r="AB2020" s="275" t="str">
        <f t="shared" si="189"/>
        <v/>
      </c>
      <c r="AC2020" s="275" t="str">
        <f t="shared" si="190"/>
        <v/>
      </c>
      <c r="AD2020" s="275" t="str">
        <f t="shared" si="191"/>
        <v/>
      </c>
      <c r="AE2020" s="276">
        <f t="shared" si="192"/>
        <v>387265</v>
      </c>
    </row>
    <row r="2021" spans="2:31">
      <c r="B2021" s="227" t="s">
        <v>3504</v>
      </c>
      <c r="C2021" s="228" t="s">
        <v>3508</v>
      </c>
      <c r="D2021" s="228" t="s">
        <v>110</v>
      </c>
      <c r="E2021" s="228" t="s">
        <v>106</v>
      </c>
      <c r="F2021" s="258" t="s">
        <v>107</v>
      </c>
      <c r="G2021" s="374">
        <v>0.5</v>
      </c>
      <c r="H2021" s="377">
        <v>1555.494684401574</v>
      </c>
      <c r="I2021" s="382">
        <v>111.62041035606889</v>
      </c>
      <c r="J2021" s="349">
        <f>Table1[[#This Row],[Embellishment Area (m2)]]*Table1[[#This Row],[Construction Unit Rate ($/m)]]*Table1[[#This Row],[Embellishment Area Factor]]</f>
        <v>86812.477489793775</v>
      </c>
      <c r="K2021" s="263">
        <v>3110.989368803148</v>
      </c>
      <c r="L2021" s="354">
        <v>66.125722619436161</v>
      </c>
      <c r="M2021" s="101">
        <f>Table1[[#This Row],[Size of land (m2)]]*Table1[[#This Row],[Land Unit Rate ($/m2)]]</f>
        <v>205716.42007349175</v>
      </c>
      <c r="N2021" s="261">
        <v>2021</v>
      </c>
      <c r="O2021" s="219">
        <f>ROUND(IF(Table1[[#This Row],[Valuation Year]]=2016,(Table1[[#This Row],[Total Construction Cost ($)]]+Table1[[#This Row],[Land Value]])*('General Input Sheet'!$G$38/'General Input Sheet'!$G$43),Table1[[#This Row],[Total Construction Cost ($)]]+Table1[[#This Row],[Land Value]]),0)</f>
        <v>292529</v>
      </c>
      <c r="P2021" s="139" t="str" cm="1">
        <f t="array" ref="P2021">_xlfn.IFS(Table1[[#This Row],[Asset Class]]&lt;&gt;"Local","y",P$11=$E2021,"y",Table1[[#This Row],[Asset Class]]="Local","")</f>
        <v>y</v>
      </c>
      <c r="Q2021" s="99" t="str" cm="1">
        <f t="array" ref="Q2021">_xlfn.IFS(Table1[[#This Row],[Asset Class]]&lt;&gt;"Local","y",Q$11=$E2021,"y",Table1[[#This Row],[Asset Class]]="Local","")</f>
        <v/>
      </c>
      <c r="R2021" s="99" t="str" cm="1">
        <f t="array" ref="R2021">_xlfn.IFS(Table1[[#This Row],[Asset Class]]&lt;&gt;"Local","y",R$11=$E2021,"y",Table1[[#This Row],[Asset Class]]="Local","")</f>
        <v/>
      </c>
      <c r="S2021" s="358" t="str" cm="1">
        <f t="array" ref="S2021">_xlfn.IFS(Table1[[#This Row],[Asset Class]]&lt;&gt;"Local","y",S$11=$E2021,"y",Table1[[#This Row],[Asset Class]]="Local","")</f>
        <v/>
      </c>
      <c r="U2021" s="109">
        <f>IF(Table1[[#This Row],[Asset Class]]&lt;&gt;"Local",0.25,IF(P2021="y",1,""))</f>
        <v>1</v>
      </c>
      <c r="V2021" s="435" t="str">
        <f>IF(Table1[[#This Row],[Asset Class]]&lt;&gt;"Local",0.25,IF(Q2021="y",1,""))</f>
        <v/>
      </c>
      <c r="W2021" s="435" t="str">
        <f>IF(Table1[[#This Row],[Asset Class]]&lt;&gt;"Local",0.25,IF(R2021="y",1,""))</f>
        <v/>
      </c>
      <c r="X2021" s="435" t="str">
        <f>IF(Table1[[#This Row],[Asset Class]]&lt;&gt;"Local",0.25,IF(S2021="y",1,""))</f>
        <v/>
      </c>
      <c r="Y2021" s="109">
        <f t="shared" si="187"/>
        <v>1</v>
      </c>
      <c r="AA2021" s="274">
        <f t="shared" si="188"/>
        <v>292529</v>
      </c>
      <c r="AB2021" s="275" t="str">
        <f t="shared" si="189"/>
        <v/>
      </c>
      <c r="AC2021" s="275" t="str">
        <f t="shared" si="190"/>
        <v/>
      </c>
      <c r="AD2021" s="275" t="str">
        <f t="shared" si="191"/>
        <v/>
      </c>
      <c r="AE2021" s="276">
        <f t="shared" si="192"/>
        <v>292529</v>
      </c>
    </row>
    <row r="2022" spans="2:31">
      <c r="B2022" s="227" t="s">
        <v>3509</v>
      </c>
      <c r="C2022" s="228" t="s">
        <v>3510</v>
      </c>
      <c r="D2022" s="228" t="s">
        <v>110</v>
      </c>
      <c r="E2022" s="228" t="s">
        <v>101</v>
      </c>
      <c r="F2022" s="258" t="s">
        <v>102</v>
      </c>
      <c r="G2022" s="374">
        <v>0.5</v>
      </c>
      <c r="H2022" s="377">
        <v>2941.0775505489096</v>
      </c>
      <c r="I2022" s="382">
        <v>143.96305955739601</v>
      </c>
      <c r="J2022" s="349">
        <f>Table1[[#This Row],[Embellishment Area (m2)]]*Table1[[#This Row],[Construction Unit Rate ($/m)]]*Table1[[#This Row],[Embellishment Area Factor]]</f>
        <v>211703.26128629653</v>
      </c>
      <c r="K2022" s="263">
        <v>0</v>
      </c>
      <c r="L2022" s="354">
        <v>39.027494808321961</v>
      </c>
      <c r="M2022" s="101">
        <f>Table1[[#This Row],[Size of land (m2)]]*Table1[[#This Row],[Land Unit Rate ($/m2)]]</f>
        <v>0</v>
      </c>
      <c r="N2022" s="261">
        <v>2021</v>
      </c>
      <c r="O2022" s="219">
        <f>ROUND(IF(Table1[[#This Row],[Valuation Year]]=2016,(Table1[[#This Row],[Total Construction Cost ($)]]+Table1[[#This Row],[Land Value]])*('General Input Sheet'!$G$38/'General Input Sheet'!$G$43),Table1[[#This Row],[Total Construction Cost ($)]]+Table1[[#This Row],[Land Value]]),0)</f>
        <v>211703</v>
      </c>
      <c r="P2022" s="139" t="str" cm="1">
        <f t="array" ref="P2022">_xlfn.IFS(Table1[[#This Row],[Asset Class]]&lt;&gt;"Local","y",P$11=$E2022,"y",Table1[[#This Row],[Asset Class]]="Local","")</f>
        <v/>
      </c>
      <c r="Q2022" s="99" t="str" cm="1">
        <f t="array" ref="Q2022">_xlfn.IFS(Table1[[#This Row],[Asset Class]]&lt;&gt;"Local","y",Q$11=$E2022,"y",Table1[[#This Row],[Asset Class]]="Local","")</f>
        <v/>
      </c>
      <c r="R2022" s="99" t="str" cm="1">
        <f t="array" ref="R2022">_xlfn.IFS(Table1[[#This Row],[Asset Class]]&lt;&gt;"Local","y",R$11=$E2022,"y",Table1[[#This Row],[Asset Class]]="Local","")</f>
        <v>y</v>
      </c>
      <c r="S2022" s="358" t="str" cm="1">
        <f t="array" ref="S2022">_xlfn.IFS(Table1[[#This Row],[Asset Class]]&lt;&gt;"Local","y",S$11=$E2022,"y",Table1[[#This Row],[Asset Class]]="Local","")</f>
        <v/>
      </c>
      <c r="U2022" s="109" t="str">
        <f>IF(Table1[[#This Row],[Asset Class]]&lt;&gt;"Local",0.25,IF(P2022="y",1,""))</f>
        <v/>
      </c>
      <c r="V2022" s="435" t="str">
        <f>IF(Table1[[#This Row],[Asset Class]]&lt;&gt;"Local",0.25,IF(Q2022="y",1,""))</f>
        <v/>
      </c>
      <c r="W2022" s="435">
        <f>IF(Table1[[#This Row],[Asset Class]]&lt;&gt;"Local",0.25,IF(R2022="y",1,""))</f>
        <v>1</v>
      </c>
      <c r="X2022" s="435" t="str">
        <f>IF(Table1[[#This Row],[Asset Class]]&lt;&gt;"Local",0.25,IF(S2022="y",1,""))</f>
        <v/>
      </c>
      <c r="Y2022" s="109">
        <f t="shared" si="187"/>
        <v>1</v>
      </c>
      <c r="AA2022" s="274" t="str">
        <f t="shared" si="188"/>
        <v/>
      </c>
      <c r="AB2022" s="275" t="str">
        <f t="shared" si="189"/>
        <v/>
      </c>
      <c r="AC2022" s="275">
        <f t="shared" si="190"/>
        <v>211703</v>
      </c>
      <c r="AD2022" s="275" t="str">
        <f t="shared" si="191"/>
        <v/>
      </c>
      <c r="AE2022" s="276">
        <f t="shared" si="192"/>
        <v>211703</v>
      </c>
    </row>
    <row r="2023" spans="2:31">
      <c r="B2023" s="227" t="s">
        <v>3511</v>
      </c>
      <c r="C2023" s="228" t="s">
        <v>3512</v>
      </c>
      <c r="D2023" s="228" t="s">
        <v>110</v>
      </c>
      <c r="E2023" s="228" t="s">
        <v>113</v>
      </c>
      <c r="F2023" s="258" t="s">
        <v>107</v>
      </c>
      <c r="G2023" s="374">
        <v>0.5</v>
      </c>
      <c r="H2023" s="377">
        <v>6465.1827002609498</v>
      </c>
      <c r="I2023" s="382">
        <v>77.371645491830151</v>
      </c>
      <c r="J2023" s="349">
        <f>Table1[[#This Row],[Embellishment Area (m2)]]*Table1[[#This Row],[Construction Unit Rate ($/m)]]*Table1[[#This Row],[Embellishment Area Factor]]</f>
        <v>250110.9119622517</v>
      </c>
      <c r="K2023" s="263">
        <v>12930.3654005219</v>
      </c>
      <c r="L2023" s="354">
        <v>51.919695325664051</v>
      </c>
      <c r="M2023" s="101">
        <f>Table1[[#This Row],[Size of land (m2)]]*Table1[[#This Row],[Land Unit Rate ($/m2)]]</f>
        <v>671340.6320446051</v>
      </c>
      <c r="N2023" s="261">
        <v>2021</v>
      </c>
      <c r="O2023" s="219">
        <f>ROUND(IF(Table1[[#This Row],[Valuation Year]]=2016,(Table1[[#This Row],[Total Construction Cost ($)]]+Table1[[#This Row],[Land Value]])*('General Input Sheet'!$G$38/'General Input Sheet'!$G$43),Table1[[#This Row],[Total Construction Cost ($)]]+Table1[[#This Row],[Land Value]]),0)</f>
        <v>921452</v>
      </c>
      <c r="P2023" s="139" t="str" cm="1">
        <f t="array" ref="P2023">_xlfn.IFS(Table1[[#This Row],[Asset Class]]&lt;&gt;"Local","y",P$11=$E2023,"y",Table1[[#This Row],[Asset Class]]="Local","")</f>
        <v/>
      </c>
      <c r="Q2023" s="99" t="str" cm="1">
        <f t="array" ref="Q2023">_xlfn.IFS(Table1[[#This Row],[Asset Class]]&lt;&gt;"Local","y",Q$11=$E2023,"y",Table1[[#This Row],[Asset Class]]="Local","")</f>
        <v/>
      </c>
      <c r="R2023" s="99" t="str" cm="1">
        <f t="array" ref="R2023">_xlfn.IFS(Table1[[#This Row],[Asset Class]]&lt;&gt;"Local","y",R$11=$E2023,"y",Table1[[#This Row],[Asset Class]]="Local","")</f>
        <v/>
      </c>
      <c r="S2023" s="358" t="str" cm="1">
        <f t="array" ref="S2023">_xlfn.IFS(Table1[[#This Row],[Asset Class]]&lt;&gt;"Local","y",S$11=$E2023,"y",Table1[[#This Row],[Asset Class]]="Local","")</f>
        <v>y</v>
      </c>
      <c r="U2023" s="109" t="str">
        <f>IF(Table1[[#This Row],[Asset Class]]&lt;&gt;"Local",0.25,IF(P2023="y",1,""))</f>
        <v/>
      </c>
      <c r="V2023" s="435" t="str">
        <f>IF(Table1[[#This Row],[Asset Class]]&lt;&gt;"Local",0.25,IF(Q2023="y",1,""))</f>
        <v/>
      </c>
      <c r="W2023" s="435" t="str">
        <f>IF(Table1[[#This Row],[Asset Class]]&lt;&gt;"Local",0.25,IF(R2023="y",1,""))</f>
        <v/>
      </c>
      <c r="X2023" s="435">
        <f>IF(Table1[[#This Row],[Asset Class]]&lt;&gt;"Local",0.25,IF(S2023="y",1,""))</f>
        <v>1</v>
      </c>
      <c r="Y2023" s="109">
        <f t="shared" si="187"/>
        <v>1</v>
      </c>
      <c r="AA2023" s="274" t="str">
        <f t="shared" si="188"/>
        <v/>
      </c>
      <c r="AB2023" s="275" t="str">
        <f t="shared" si="189"/>
        <v/>
      </c>
      <c r="AC2023" s="275" t="str">
        <f t="shared" si="190"/>
        <v/>
      </c>
      <c r="AD2023" s="275">
        <f t="shared" si="191"/>
        <v>921452</v>
      </c>
      <c r="AE2023" s="276">
        <f t="shared" si="192"/>
        <v>921452</v>
      </c>
    </row>
    <row r="2024" spans="2:31">
      <c r="B2024" s="227" t="s">
        <v>3513</v>
      </c>
      <c r="C2024" s="228" t="s">
        <v>3514</v>
      </c>
      <c r="D2024" s="228" t="s">
        <v>110</v>
      </c>
      <c r="E2024" s="228" t="s">
        <v>113</v>
      </c>
      <c r="F2024" s="258" t="s">
        <v>107</v>
      </c>
      <c r="G2024" s="374">
        <v>0.5</v>
      </c>
      <c r="H2024" s="377">
        <v>3215.4104456278533</v>
      </c>
      <c r="I2024" s="382">
        <v>77.371645491830151</v>
      </c>
      <c r="J2024" s="349">
        <f>Table1[[#This Row],[Embellishment Area (m2)]]*Table1[[#This Row],[Construction Unit Rate ($/m)]]*Table1[[#This Row],[Embellishment Area Factor]]</f>
        <v>124390.79855492293</v>
      </c>
      <c r="K2024" s="263">
        <v>0</v>
      </c>
      <c r="L2024" s="354">
        <v>51.919695325664051</v>
      </c>
      <c r="M2024" s="101">
        <f>Table1[[#This Row],[Size of land (m2)]]*Table1[[#This Row],[Land Unit Rate ($/m2)]]</f>
        <v>0</v>
      </c>
      <c r="N2024" s="261">
        <v>2021</v>
      </c>
      <c r="O2024" s="219">
        <f>ROUND(IF(Table1[[#This Row],[Valuation Year]]=2016,(Table1[[#This Row],[Total Construction Cost ($)]]+Table1[[#This Row],[Land Value]])*('General Input Sheet'!$G$38/'General Input Sheet'!$G$43),Table1[[#This Row],[Total Construction Cost ($)]]+Table1[[#This Row],[Land Value]]),0)</f>
        <v>124391</v>
      </c>
      <c r="P2024" s="139" t="str" cm="1">
        <f t="array" ref="P2024">_xlfn.IFS(Table1[[#This Row],[Asset Class]]&lt;&gt;"Local","y",P$11=$E2024,"y",Table1[[#This Row],[Asset Class]]="Local","")</f>
        <v/>
      </c>
      <c r="Q2024" s="99" t="str" cm="1">
        <f t="array" ref="Q2024">_xlfn.IFS(Table1[[#This Row],[Asset Class]]&lt;&gt;"Local","y",Q$11=$E2024,"y",Table1[[#This Row],[Asset Class]]="Local","")</f>
        <v/>
      </c>
      <c r="R2024" s="99" t="str" cm="1">
        <f t="array" ref="R2024">_xlfn.IFS(Table1[[#This Row],[Asset Class]]&lt;&gt;"Local","y",R$11=$E2024,"y",Table1[[#This Row],[Asset Class]]="Local","")</f>
        <v/>
      </c>
      <c r="S2024" s="358" t="str" cm="1">
        <f t="array" ref="S2024">_xlfn.IFS(Table1[[#This Row],[Asset Class]]&lt;&gt;"Local","y",S$11=$E2024,"y",Table1[[#This Row],[Asset Class]]="Local","")</f>
        <v>y</v>
      </c>
      <c r="U2024" s="109" t="str">
        <f>IF(Table1[[#This Row],[Asset Class]]&lt;&gt;"Local",0.25,IF(P2024="y",1,""))</f>
        <v/>
      </c>
      <c r="V2024" s="435" t="str">
        <f>IF(Table1[[#This Row],[Asset Class]]&lt;&gt;"Local",0.25,IF(Q2024="y",1,""))</f>
        <v/>
      </c>
      <c r="W2024" s="435" t="str">
        <f>IF(Table1[[#This Row],[Asset Class]]&lt;&gt;"Local",0.25,IF(R2024="y",1,""))</f>
        <v/>
      </c>
      <c r="X2024" s="435">
        <f>IF(Table1[[#This Row],[Asset Class]]&lt;&gt;"Local",0.25,IF(S2024="y",1,""))</f>
        <v>1</v>
      </c>
      <c r="Y2024" s="109">
        <f t="shared" si="187"/>
        <v>1</v>
      </c>
      <c r="AA2024" s="274" t="str">
        <f t="shared" si="188"/>
        <v/>
      </c>
      <c r="AB2024" s="275" t="str">
        <f t="shared" si="189"/>
        <v/>
      </c>
      <c r="AC2024" s="275" t="str">
        <f t="shared" si="190"/>
        <v/>
      </c>
      <c r="AD2024" s="275">
        <f t="shared" si="191"/>
        <v>124391</v>
      </c>
      <c r="AE2024" s="276">
        <f t="shared" si="192"/>
        <v>124391</v>
      </c>
    </row>
    <row r="2025" spans="2:31">
      <c r="B2025" s="227" t="s">
        <v>3515</v>
      </c>
      <c r="C2025" s="228" t="s">
        <v>3516</v>
      </c>
      <c r="D2025" s="228" t="s">
        <v>110</v>
      </c>
      <c r="E2025" s="228" t="s">
        <v>106</v>
      </c>
      <c r="F2025" s="258" t="s">
        <v>102</v>
      </c>
      <c r="G2025" s="374">
        <v>0.5</v>
      </c>
      <c r="H2025" s="377">
        <v>4025.6586268036876</v>
      </c>
      <c r="I2025" s="382">
        <v>111.62041035606889</v>
      </c>
      <c r="J2025" s="349">
        <f>Table1[[#This Row],[Embellishment Area (m2)]]*Table1[[#This Row],[Construction Unit Rate ($/m)]]*Table1[[#This Row],[Embellishment Area Factor]]</f>
        <v>224672.83393863818</v>
      </c>
      <c r="K2025" s="263">
        <v>0</v>
      </c>
      <c r="L2025" s="354">
        <v>66.125722619436161</v>
      </c>
      <c r="M2025" s="101">
        <f>Table1[[#This Row],[Size of land (m2)]]*Table1[[#This Row],[Land Unit Rate ($/m2)]]</f>
        <v>0</v>
      </c>
      <c r="N2025" s="261">
        <v>2021</v>
      </c>
      <c r="O2025" s="219">
        <f>ROUND(IF(Table1[[#This Row],[Valuation Year]]=2016,(Table1[[#This Row],[Total Construction Cost ($)]]+Table1[[#This Row],[Land Value]])*('General Input Sheet'!$G$38/'General Input Sheet'!$G$43),Table1[[#This Row],[Total Construction Cost ($)]]+Table1[[#This Row],[Land Value]]),0)</f>
        <v>224673</v>
      </c>
      <c r="P2025" s="139" t="str" cm="1">
        <f t="array" ref="P2025">_xlfn.IFS(Table1[[#This Row],[Asset Class]]&lt;&gt;"Local","y",P$11=$E2025,"y",Table1[[#This Row],[Asset Class]]="Local","")</f>
        <v>y</v>
      </c>
      <c r="Q2025" s="99" t="str" cm="1">
        <f t="array" ref="Q2025">_xlfn.IFS(Table1[[#This Row],[Asset Class]]&lt;&gt;"Local","y",Q$11=$E2025,"y",Table1[[#This Row],[Asset Class]]="Local","")</f>
        <v/>
      </c>
      <c r="R2025" s="99" t="str" cm="1">
        <f t="array" ref="R2025">_xlfn.IFS(Table1[[#This Row],[Asset Class]]&lt;&gt;"Local","y",R$11=$E2025,"y",Table1[[#This Row],[Asset Class]]="Local","")</f>
        <v/>
      </c>
      <c r="S2025" s="358" t="str" cm="1">
        <f t="array" ref="S2025">_xlfn.IFS(Table1[[#This Row],[Asset Class]]&lt;&gt;"Local","y",S$11=$E2025,"y",Table1[[#This Row],[Asset Class]]="Local","")</f>
        <v/>
      </c>
      <c r="U2025" s="109">
        <f>IF(Table1[[#This Row],[Asset Class]]&lt;&gt;"Local",0.25,IF(P2025="y",1,""))</f>
        <v>1</v>
      </c>
      <c r="V2025" s="435" t="str">
        <f>IF(Table1[[#This Row],[Asset Class]]&lt;&gt;"Local",0.25,IF(Q2025="y",1,""))</f>
        <v/>
      </c>
      <c r="W2025" s="435" t="str">
        <f>IF(Table1[[#This Row],[Asset Class]]&lt;&gt;"Local",0.25,IF(R2025="y",1,""))</f>
        <v/>
      </c>
      <c r="X2025" s="435" t="str">
        <f>IF(Table1[[#This Row],[Asset Class]]&lt;&gt;"Local",0.25,IF(S2025="y",1,""))</f>
        <v/>
      </c>
      <c r="Y2025" s="109">
        <f t="shared" si="187"/>
        <v>1</v>
      </c>
      <c r="AA2025" s="274">
        <f t="shared" si="188"/>
        <v>224673</v>
      </c>
      <c r="AB2025" s="275" t="str">
        <f t="shared" si="189"/>
        <v/>
      </c>
      <c r="AC2025" s="275" t="str">
        <f t="shared" si="190"/>
        <v/>
      </c>
      <c r="AD2025" s="275" t="str">
        <f t="shared" si="191"/>
        <v/>
      </c>
      <c r="AE2025" s="276">
        <f t="shared" si="192"/>
        <v>224673</v>
      </c>
    </row>
    <row r="2026" spans="2:31">
      <c r="B2026" s="227" t="s">
        <v>3517</v>
      </c>
      <c r="C2026" s="228" t="s">
        <v>3518</v>
      </c>
      <c r="D2026" s="228" t="s">
        <v>105</v>
      </c>
      <c r="E2026" s="228" t="s">
        <v>106</v>
      </c>
      <c r="F2026" s="258" t="s">
        <v>102</v>
      </c>
      <c r="G2026" s="374">
        <v>0.5</v>
      </c>
      <c r="H2026" s="377">
        <v>14929.45237636043</v>
      </c>
      <c r="I2026" s="382">
        <v>295.91815694928124</v>
      </c>
      <c r="J2026" s="349">
        <f>Table1[[#This Row],[Embellishment Area (m2)]]*Table1[[#This Row],[Construction Unit Rate ($/m)]]*Table1[[#This Row],[Embellishment Area Factor]]</f>
        <v>2208948.0157373226</v>
      </c>
      <c r="K2026" s="263">
        <v>0</v>
      </c>
      <c r="L2026" s="354">
        <v>157.26221918381682</v>
      </c>
      <c r="M2026" s="101">
        <f>Table1[[#This Row],[Size of land (m2)]]*Table1[[#This Row],[Land Unit Rate ($/m2)]]</f>
        <v>0</v>
      </c>
      <c r="N2026" s="261">
        <v>2021</v>
      </c>
      <c r="O2026" s="219">
        <f>ROUND(IF(Table1[[#This Row],[Valuation Year]]=2016,(Table1[[#This Row],[Total Construction Cost ($)]]+Table1[[#This Row],[Land Value]])*('General Input Sheet'!$G$38/'General Input Sheet'!$G$43),Table1[[#This Row],[Total Construction Cost ($)]]+Table1[[#This Row],[Land Value]]),0)</f>
        <v>2208948</v>
      </c>
      <c r="P2026" s="139" t="str" cm="1">
        <f t="array" ref="P2026">_xlfn.IFS(Table1[[#This Row],[Asset Class]]&lt;&gt;"Local","y",P$11=$E2026,"y",Table1[[#This Row],[Asset Class]]="Local","")</f>
        <v>y</v>
      </c>
      <c r="Q2026" s="99" t="str" cm="1">
        <f t="array" ref="Q2026">_xlfn.IFS(Table1[[#This Row],[Asset Class]]&lt;&gt;"Local","y",Q$11=$E2026,"y",Table1[[#This Row],[Asset Class]]="Local","")</f>
        <v>y</v>
      </c>
      <c r="R2026" s="99" t="str" cm="1">
        <f t="array" ref="R2026">_xlfn.IFS(Table1[[#This Row],[Asset Class]]&lt;&gt;"Local","y",R$11=$E2026,"y",Table1[[#This Row],[Asset Class]]="Local","")</f>
        <v>y</v>
      </c>
      <c r="S2026" s="358" t="str" cm="1">
        <f t="array" ref="S2026">_xlfn.IFS(Table1[[#This Row],[Asset Class]]&lt;&gt;"Local","y",S$11=$E2026,"y",Table1[[#This Row],[Asset Class]]="Local","")</f>
        <v>y</v>
      </c>
      <c r="U2026" s="109">
        <f>IF(Table1[[#This Row],[Asset Class]]&lt;&gt;"Local",0.25,IF(P2026="y",1,""))</f>
        <v>0.25</v>
      </c>
      <c r="V2026" s="435">
        <f>IF(Table1[[#This Row],[Asset Class]]&lt;&gt;"Local",0.25,IF(Q2026="y",1,""))</f>
        <v>0.25</v>
      </c>
      <c r="W2026" s="435">
        <f>IF(Table1[[#This Row],[Asset Class]]&lt;&gt;"Local",0.25,IF(R2026="y",1,""))</f>
        <v>0.25</v>
      </c>
      <c r="X2026" s="435">
        <f>IF(Table1[[#This Row],[Asset Class]]&lt;&gt;"Local",0.25,IF(S2026="y",1,""))</f>
        <v>0.25</v>
      </c>
      <c r="Y2026" s="109">
        <f t="shared" si="187"/>
        <v>1</v>
      </c>
      <c r="AA2026" s="274">
        <f t="shared" si="188"/>
        <v>552237</v>
      </c>
      <c r="AB2026" s="275">
        <f t="shared" si="189"/>
        <v>552237</v>
      </c>
      <c r="AC2026" s="275">
        <f t="shared" si="190"/>
        <v>552237</v>
      </c>
      <c r="AD2026" s="275">
        <f t="shared" si="191"/>
        <v>552237</v>
      </c>
      <c r="AE2026" s="276">
        <f t="shared" si="192"/>
        <v>2208948</v>
      </c>
    </row>
    <row r="2027" spans="2:31">
      <c r="B2027" s="227" t="s">
        <v>3519</v>
      </c>
      <c r="C2027" s="228" t="s">
        <v>3520</v>
      </c>
      <c r="D2027" s="228" t="s">
        <v>110</v>
      </c>
      <c r="E2027" s="228" t="s">
        <v>106</v>
      </c>
      <c r="F2027" s="258" t="s">
        <v>107</v>
      </c>
      <c r="G2027" s="374">
        <v>0.5</v>
      </c>
      <c r="H2027" s="377">
        <v>11136.90450609121</v>
      </c>
      <c r="I2027" s="382">
        <v>111.62041035606889</v>
      </c>
      <c r="J2027" s="349">
        <f>Table1[[#This Row],[Embellishment Area (m2)]]*Table1[[#This Row],[Construction Unit Rate ($/m)]]*Table1[[#This Row],[Embellishment Area Factor]]</f>
        <v>621552.92553312681</v>
      </c>
      <c r="K2027" s="263">
        <v>0</v>
      </c>
      <c r="L2027" s="354">
        <v>66.125722619436161</v>
      </c>
      <c r="M2027" s="101">
        <f>Table1[[#This Row],[Size of land (m2)]]*Table1[[#This Row],[Land Unit Rate ($/m2)]]</f>
        <v>0</v>
      </c>
      <c r="N2027" s="261">
        <v>2021</v>
      </c>
      <c r="O2027" s="219">
        <f>ROUND(IF(Table1[[#This Row],[Valuation Year]]=2016,(Table1[[#This Row],[Total Construction Cost ($)]]+Table1[[#This Row],[Land Value]])*('General Input Sheet'!$G$38/'General Input Sheet'!$G$43),Table1[[#This Row],[Total Construction Cost ($)]]+Table1[[#This Row],[Land Value]]),0)</f>
        <v>621553</v>
      </c>
      <c r="P2027" s="139" t="str" cm="1">
        <f t="array" ref="P2027">_xlfn.IFS(Table1[[#This Row],[Asset Class]]&lt;&gt;"Local","y",P$11=$E2027,"y",Table1[[#This Row],[Asset Class]]="Local","")</f>
        <v>y</v>
      </c>
      <c r="Q2027" s="99" t="str" cm="1">
        <f t="array" ref="Q2027">_xlfn.IFS(Table1[[#This Row],[Asset Class]]&lt;&gt;"Local","y",Q$11=$E2027,"y",Table1[[#This Row],[Asset Class]]="Local","")</f>
        <v/>
      </c>
      <c r="R2027" s="99" t="str" cm="1">
        <f t="array" ref="R2027">_xlfn.IFS(Table1[[#This Row],[Asset Class]]&lt;&gt;"Local","y",R$11=$E2027,"y",Table1[[#This Row],[Asset Class]]="Local","")</f>
        <v/>
      </c>
      <c r="S2027" s="358" t="str" cm="1">
        <f t="array" ref="S2027">_xlfn.IFS(Table1[[#This Row],[Asset Class]]&lt;&gt;"Local","y",S$11=$E2027,"y",Table1[[#This Row],[Asset Class]]="Local","")</f>
        <v/>
      </c>
      <c r="U2027" s="109">
        <f>IF(Table1[[#This Row],[Asset Class]]&lt;&gt;"Local",0.25,IF(P2027="y",1,""))</f>
        <v>1</v>
      </c>
      <c r="V2027" s="435" t="str">
        <f>IF(Table1[[#This Row],[Asset Class]]&lt;&gt;"Local",0.25,IF(Q2027="y",1,""))</f>
        <v/>
      </c>
      <c r="W2027" s="435" t="str">
        <f>IF(Table1[[#This Row],[Asset Class]]&lt;&gt;"Local",0.25,IF(R2027="y",1,""))</f>
        <v/>
      </c>
      <c r="X2027" s="435" t="str">
        <f>IF(Table1[[#This Row],[Asset Class]]&lt;&gt;"Local",0.25,IF(S2027="y",1,""))</f>
        <v/>
      </c>
      <c r="Y2027" s="109">
        <f t="shared" si="187"/>
        <v>1</v>
      </c>
      <c r="AA2027" s="274">
        <f t="shared" si="188"/>
        <v>621553</v>
      </c>
      <c r="AB2027" s="275" t="str">
        <f t="shared" si="189"/>
        <v/>
      </c>
      <c r="AC2027" s="275" t="str">
        <f t="shared" si="190"/>
        <v/>
      </c>
      <c r="AD2027" s="275" t="str">
        <f t="shared" si="191"/>
        <v/>
      </c>
      <c r="AE2027" s="276">
        <f t="shared" si="192"/>
        <v>621553</v>
      </c>
    </row>
    <row r="2028" spans="2:31">
      <c r="B2028" s="227" t="s">
        <v>3521</v>
      </c>
      <c r="C2028" s="228" t="s">
        <v>3522</v>
      </c>
      <c r="D2028" s="228" t="s">
        <v>105</v>
      </c>
      <c r="E2028" s="228" t="s">
        <v>113</v>
      </c>
      <c r="F2028" s="258" t="s">
        <v>327</v>
      </c>
      <c r="G2028" s="374">
        <v>0.5</v>
      </c>
      <c r="H2028" s="377">
        <v>612.77022605043999</v>
      </c>
      <c r="I2028" s="382">
        <v>566.28724924743767</v>
      </c>
      <c r="J2028" s="349">
        <f>Table1[[#This Row],[Embellishment Area (m2)]]*Table1[[#This Row],[Construction Unit Rate ($/m)]]*Table1[[#This Row],[Embellishment Area Factor]]</f>
        <v>173501.98286541711</v>
      </c>
      <c r="K2028" s="263">
        <v>1225.54045210088</v>
      </c>
      <c r="L2028" s="354">
        <v>75.676903388107434</v>
      </c>
      <c r="M2028" s="101">
        <f>Table1[[#This Row],[Size of land (m2)]]*Table1[[#This Row],[Land Unit Rate ($/m2)]]</f>
        <v>92745.106391855807</v>
      </c>
      <c r="N2028" s="261">
        <v>2021</v>
      </c>
      <c r="O2028" s="219">
        <f>ROUND(IF(Table1[[#This Row],[Valuation Year]]=2016,(Table1[[#This Row],[Total Construction Cost ($)]]+Table1[[#This Row],[Land Value]])*('General Input Sheet'!$G$38/'General Input Sheet'!$G$43),Table1[[#This Row],[Total Construction Cost ($)]]+Table1[[#This Row],[Land Value]]),0)</f>
        <v>266247</v>
      </c>
      <c r="P2028" s="139" t="str" cm="1">
        <f t="array" ref="P2028">_xlfn.IFS(Table1[[#This Row],[Asset Class]]&lt;&gt;"Local","y",P$11=$E2028,"y",Table1[[#This Row],[Asset Class]]="Local","")</f>
        <v>y</v>
      </c>
      <c r="Q2028" s="99" t="str" cm="1">
        <f t="array" ref="Q2028">_xlfn.IFS(Table1[[#This Row],[Asset Class]]&lt;&gt;"Local","y",Q$11=$E2028,"y",Table1[[#This Row],[Asset Class]]="Local","")</f>
        <v>y</v>
      </c>
      <c r="R2028" s="99" t="str" cm="1">
        <f t="array" ref="R2028">_xlfn.IFS(Table1[[#This Row],[Asset Class]]&lt;&gt;"Local","y",R$11=$E2028,"y",Table1[[#This Row],[Asset Class]]="Local","")</f>
        <v>y</v>
      </c>
      <c r="S2028" s="358" t="str" cm="1">
        <f t="array" ref="S2028">_xlfn.IFS(Table1[[#This Row],[Asset Class]]&lt;&gt;"Local","y",S$11=$E2028,"y",Table1[[#This Row],[Asset Class]]="Local","")</f>
        <v>y</v>
      </c>
      <c r="U2028" s="109">
        <f>IF(Table1[[#This Row],[Asset Class]]&lt;&gt;"Local",0.25,IF(P2028="y",1,""))</f>
        <v>0.25</v>
      </c>
      <c r="V2028" s="435">
        <f>IF(Table1[[#This Row],[Asset Class]]&lt;&gt;"Local",0.25,IF(Q2028="y",1,""))</f>
        <v>0.25</v>
      </c>
      <c r="W2028" s="435">
        <f>IF(Table1[[#This Row],[Asset Class]]&lt;&gt;"Local",0.25,IF(R2028="y",1,""))</f>
        <v>0.25</v>
      </c>
      <c r="X2028" s="435">
        <f>IF(Table1[[#This Row],[Asset Class]]&lt;&gt;"Local",0.25,IF(S2028="y",1,""))</f>
        <v>0.25</v>
      </c>
      <c r="Y2028" s="109">
        <f t="shared" si="187"/>
        <v>1</v>
      </c>
      <c r="AA2028" s="274">
        <f t="shared" si="188"/>
        <v>66561.75</v>
      </c>
      <c r="AB2028" s="275">
        <f t="shared" si="189"/>
        <v>66561.75</v>
      </c>
      <c r="AC2028" s="275">
        <f t="shared" si="190"/>
        <v>66561.75</v>
      </c>
      <c r="AD2028" s="275">
        <f t="shared" si="191"/>
        <v>66561.75</v>
      </c>
      <c r="AE2028" s="276">
        <f t="shared" si="192"/>
        <v>266247</v>
      </c>
    </row>
    <row r="2029" spans="2:31">
      <c r="B2029" s="227" t="s">
        <v>3523</v>
      </c>
      <c r="C2029" s="228" t="s">
        <v>3524</v>
      </c>
      <c r="D2029" s="228" t="s">
        <v>110</v>
      </c>
      <c r="E2029" s="228" t="s">
        <v>113</v>
      </c>
      <c r="F2029" s="258" t="s">
        <v>107</v>
      </c>
      <c r="G2029" s="374">
        <v>0.5</v>
      </c>
      <c r="H2029" s="377">
        <v>4705.0261906619025</v>
      </c>
      <c r="I2029" s="382">
        <v>77.371645491830151</v>
      </c>
      <c r="J2029" s="349">
        <f>Table1[[#This Row],[Embellishment Area (m2)]]*Table1[[#This Row],[Construction Unit Rate ($/m)]]*Table1[[#This Row],[Embellishment Area Factor]]</f>
        <v>182017.80922683439</v>
      </c>
      <c r="K2029" s="263">
        <v>9410.0523813238051</v>
      </c>
      <c r="L2029" s="354">
        <v>51.919695325664051</v>
      </c>
      <c r="M2029" s="101">
        <f>Table1[[#This Row],[Size of land (m2)]]*Table1[[#This Row],[Land Unit Rate ($/m2)]]</f>
        <v>488567.05263687146</v>
      </c>
      <c r="N2029" s="261">
        <v>2021</v>
      </c>
      <c r="O2029" s="219">
        <f>ROUND(IF(Table1[[#This Row],[Valuation Year]]=2016,(Table1[[#This Row],[Total Construction Cost ($)]]+Table1[[#This Row],[Land Value]])*('General Input Sheet'!$G$38/'General Input Sheet'!$G$43),Table1[[#This Row],[Total Construction Cost ($)]]+Table1[[#This Row],[Land Value]]),0)</f>
        <v>670585</v>
      </c>
      <c r="P2029" s="139" t="str" cm="1">
        <f t="array" ref="P2029">_xlfn.IFS(Table1[[#This Row],[Asset Class]]&lt;&gt;"Local","y",P$11=$E2029,"y",Table1[[#This Row],[Asset Class]]="Local","")</f>
        <v/>
      </c>
      <c r="Q2029" s="99" t="str" cm="1">
        <f t="array" ref="Q2029">_xlfn.IFS(Table1[[#This Row],[Asset Class]]&lt;&gt;"Local","y",Q$11=$E2029,"y",Table1[[#This Row],[Asset Class]]="Local","")</f>
        <v/>
      </c>
      <c r="R2029" s="99" t="str" cm="1">
        <f t="array" ref="R2029">_xlfn.IFS(Table1[[#This Row],[Asset Class]]&lt;&gt;"Local","y",R$11=$E2029,"y",Table1[[#This Row],[Asset Class]]="Local","")</f>
        <v/>
      </c>
      <c r="S2029" s="358" t="str" cm="1">
        <f t="array" ref="S2029">_xlfn.IFS(Table1[[#This Row],[Asset Class]]&lt;&gt;"Local","y",S$11=$E2029,"y",Table1[[#This Row],[Asset Class]]="Local","")</f>
        <v>y</v>
      </c>
      <c r="U2029" s="109" t="str">
        <f>IF(Table1[[#This Row],[Asset Class]]&lt;&gt;"Local",0.25,IF(P2029="y",1,""))</f>
        <v/>
      </c>
      <c r="V2029" s="435" t="str">
        <f>IF(Table1[[#This Row],[Asset Class]]&lt;&gt;"Local",0.25,IF(Q2029="y",1,""))</f>
        <v/>
      </c>
      <c r="W2029" s="435" t="str">
        <f>IF(Table1[[#This Row],[Asset Class]]&lt;&gt;"Local",0.25,IF(R2029="y",1,""))</f>
        <v/>
      </c>
      <c r="X2029" s="435">
        <f>IF(Table1[[#This Row],[Asset Class]]&lt;&gt;"Local",0.25,IF(S2029="y",1,""))</f>
        <v>1</v>
      </c>
      <c r="Y2029" s="109">
        <f t="shared" si="187"/>
        <v>1</v>
      </c>
      <c r="AA2029" s="274" t="str">
        <f t="shared" si="188"/>
        <v/>
      </c>
      <c r="AB2029" s="275" t="str">
        <f t="shared" si="189"/>
        <v/>
      </c>
      <c r="AC2029" s="275" t="str">
        <f t="shared" si="190"/>
        <v/>
      </c>
      <c r="AD2029" s="275">
        <f t="shared" si="191"/>
        <v>670585</v>
      </c>
      <c r="AE2029" s="276">
        <f t="shared" si="192"/>
        <v>670585</v>
      </c>
    </row>
    <row r="2030" spans="2:31">
      <c r="B2030" s="227" t="s">
        <v>3525</v>
      </c>
      <c r="C2030" s="228" t="s">
        <v>3526</v>
      </c>
      <c r="D2030" s="228" t="s">
        <v>105</v>
      </c>
      <c r="E2030" s="228" t="s">
        <v>113</v>
      </c>
      <c r="F2030" s="258" t="s">
        <v>107</v>
      </c>
      <c r="G2030" s="374">
        <v>0.5</v>
      </c>
      <c r="H2030" s="377">
        <v>1079.792525905613</v>
      </c>
      <c r="I2030" s="382">
        <v>566.28724924743767</v>
      </c>
      <c r="J2030" s="349">
        <f>Table1[[#This Row],[Embellishment Area (m2)]]*Table1[[#This Row],[Construction Unit Rate ($/m)]]*Table1[[#This Row],[Embellishment Area Factor]]</f>
        <v>305736.36962651607</v>
      </c>
      <c r="K2030" s="263">
        <v>2159.5850518112261</v>
      </c>
      <c r="L2030" s="354">
        <v>75.676903388107434</v>
      </c>
      <c r="M2030" s="101">
        <f>Table1[[#This Row],[Size of land (m2)]]*Table1[[#This Row],[Land Unit Rate ($/m2)]]</f>
        <v>163430.70932431915</v>
      </c>
      <c r="N2030" s="261">
        <v>2021</v>
      </c>
      <c r="O2030" s="219">
        <f>ROUND(IF(Table1[[#This Row],[Valuation Year]]=2016,(Table1[[#This Row],[Total Construction Cost ($)]]+Table1[[#This Row],[Land Value]])*('General Input Sheet'!$G$38/'General Input Sheet'!$G$43),Table1[[#This Row],[Total Construction Cost ($)]]+Table1[[#This Row],[Land Value]]),0)</f>
        <v>469167</v>
      </c>
      <c r="P2030" s="139" t="str" cm="1">
        <f t="array" ref="P2030">_xlfn.IFS(Table1[[#This Row],[Asset Class]]&lt;&gt;"Local","y",P$11=$E2030,"y",Table1[[#This Row],[Asset Class]]="Local","")</f>
        <v>y</v>
      </c>
      <c r="Q2030" s="99" t="str" cm="1">
        <f t="array" ref="Q2030">_xlfn.IFS(Table1[[#This Row],[Asset Class]]&lt;&gt;"Local","y",Q$11=$E2030,"y",Table1[[#This Row],[Asset Class]]="Local","")</f>
        <v>y</v>
      </c>
      <c r="R2030" s="99" t="str" cm="1">
        <f t="array" ref="R2030">_xlfn.IFS(Table1[[#This Row],[Asset Class]]&lt;&gt;"Local","y",R$11=$E2030,"y",Table1[[#This Row],[Asset Class]]="Local","")</f>
        <v>y</v>
      </c>
      <c r="S2030" s="358" t="str" cm="1">
        <f t="array" ref="S2030">_xlfn.IFS(Table1[[#This Row],[Asset Class]]&lt;&gt;"Local","y",S$11=$E2030,"y",Table1[[#This Row],[Asset Class]]="Local","")</f>
        <v>y</v>
      </c>
      <c r="U2030" s="109">
        <f>IF(Table1[[#This Row],[Asset Class]]&lt;&gt;"Local",0.25,IF(P2030="y",1,""))</f>
        <v>0.25</v>
      </c>
      <c r="V2030" s="435">
        <f>IF(Table1[[#This Row],[Asset Class]]&lt;&gt;"Local",0.25,IF(Q2030="y",1,""))</f>
        <v>0.25</v>
      </c>
      <c r="W2030" s="435">
        <f>IF(Table1[[#This Row],[Asset Class]]&lt;&gt;"Local",0.25,IF(R2030="y",1,""))</f>
        <v>0.25</v>
      </c>
      <c r="X2030" s="435">
        <f>IF(Table1[[#This Row],[Asset Class]]&lt;&gt;"Local",0.25,IF(S2030="y",1,""))</f>
        <v>0.25</v>
      </c>
      <c r="Y2030" s="109">
        <f t="shared" si="187"/>
        <v>1</v>
      </c>
      <c r="AA2030" s="274">
        <f t="shared" si="188"/>
        <v>117291.75</v>
      </c>
      <c r="AB2030" s="275">
        <f t="shared" si="189"/>
        <v>117291.75</v>
      </c>
      <c r="AC2030" s="275">
        <f t="shared" si="190"/>
        <v>117291.75</v>
      </c>
      <c r="AD2030" s="275">
        <f t="shared" si="191"/>
        <v>117291.75</v>
      </c>
      <c r="AE2030" s="276">
        <f t="shared" si="192"/>
        <v>469167</v>
      </c>
    </row>
    <row r="2031" spans="2:31">
      <c r="B2031" s="227" t="s">
        <v>3527</v>
      </c>
      <c r="C2031" s="228" t="s">
        <v>3528</v>
      </c>
      <c r="D2031" s="228" t="s">
        <v>110</v>
      </c>
      <c r="E2031" s="228" t="s">
        <v>106</v>
      </c>
      <c r="F2031" s="258" t="s">
        <v>107</v>
      </c>
      <c r="G2031" s="374">
        <v>0.5</v>
      </c>
      <c r="H2031" s="377">
        <v>603.77530459977402</v>
      </c>
      <c r="I2031" s="382">
        <v>111.62041035606889</v>
      </c>
      <c r="J2031" s="349">
        <f>Table1[[#This Row],[Embellishment Area (m2)]]*Table1[[#This Row],[Construction Unit Rate ($/m)]]*Table1[[#This Row],[Embellishment Area Factor]]</f>
        <v>33696.823631143634</v>
      </c>
      <c r="K2031" s="263">
        <v>0</v>
      </c>
      <c r="L2031" s="354">
        <v>66.125722619436161</v>
      </c>
      <c r="M2031" s="101">
        <f>Table1[[#This Row],[Size of land (m2)]]*Table1[[#This Row],[Land Unit Rate ($/m2)]]</f>
        <v>0</v>
      </c>
      <c r="N2031" s="261">
        <v>2021</v>
      </c>
      <c r="O2031" s="219">
        <f>ROUND(IF(Table1[[#This Row],[Valuation Year]]=2016,(Table1[[#This Row],[Total Construction Cost ($)]]+Table1[[#This Row],[Land Value]])*('General Input Sheet'!$G$38/'General Input Sheet'!$G$43),Table1[[#This Row],[Total Construction Cost ($)]]+Table1[[#This Row],[Land Value]]),0)</f>
        <v>33697</v>
      </c>
      <c r="P2031" s="139" t="str" cm="1">
        <f t="array" ref="P2031">_xlfn.IFS(Table1[[#This Row],[Asset Class]]&lt;&gt;"Local","y",P$11=$E2031,"y",Table1[[#This Row],[Asset Class]]="Local","")</f>
        <v>y</v>
      </c>
      <c r="Q2031" s="99" t="str" cm="1">
        <f t="array" ref="Q2031">_xlfn.IFS(Table1[[#This Row],[Asset Class]]&lt;&gt;"Local","y",Q$11=$E2031,"y",Table1[[#This Row],[Asset Class]]="Local","")</f>
        <v/>
      </c>
      <c r="R2031" s="99" t="str" cm="1">
        <f t="array" ref="R2031">_xlfn.IFS(Table1[[#This Row],[Asset Class]]&lt;&gt;"Local","y",R$11=$E2031,"y",Table1[[#This Row],[Asset Class]]="Local","")</f>
        <v/>
      </c>
      <c r="S2031" s="358" t="str" cm="1">
        <f t="array" ref="S2031">_xlfn.IFS(Table1[[#This Row],[Asset Class]]&lt;&gt;"Local","y",S$11=$E2031,"y",Table1[[#This Row],[Asset Class]]="Local","")</f>
        <v/>
      </c>
      <c r="U2031" s="109">
        <f>IF(Table1[[#This Row],[Asset Class]]&lt;&gt;"Local",0.25,IF(P2031="y",1,""))</f>
        <v>1</v>
      </c>
      <c r="V2031" s="435" t="str">
        <f>IF(Table1[[#This Row],[Asset Class]]&lt;&gt;"Local",0.25,IF(Q2031="y",1,""))</f>
        <v/>
      </c>
      <c r="W2031" s="435" t="str">
        <f>IF(Table1[[#This Row],[Asset Class]]&lt;&gt;"Local",0.25,IF(R2031="y",1,""))</f>
        <v/>
      </c>
      <c r="X2031" s="435" t="str">
        <f>IF(Table1[[#This Row],[Asset Class]]&lt;&gt;"Local",0.25,IF(S2031="y",1,""))</f>
        <v/>
      </c>
      <c r="Y2031" s="109">
        <f t="shared" si="187"/>
        <v>1</v>
      </c>
      <c r="AA2031" s="274">
        <f t="shared" si="188"/>
        <v>33697</v>
      </c>
      <c r="AB2031" s="275" t="str">
        <f t="shared" si="189"/>
        <v/>
      </c>
      <c r="AC2031" s="275" t="str">
        <f t="shared" si="190"/>
        <v/>
      </c>
      <c r="AD2031" s="275" t="str">
        <f t="shared" si="191"/>
        <v/>
      </c>
      <c r="AE2031" s="276">
        <f t="shared" si="192"/>
        <v>33697</v>
      </c>
    </row>
    <row r="2032" spans="2:31">
      <c r="B2032" s="227" t="s">
        <v>3529</v>
      </c>
      <c r="C2032" s="228" t="s">
        <v>3530</v>
      </c>
      <c r="D2032" s="228" t="s">
        <v>110</v>
      </c>
      <c r="E2032" s="228" t="s">
        <v>106</v>
      </c>
      <c r="F2032" s="258" t="s">
        <v>107</v>
      </c>
      <c r="G2032" s="374">
        <v>0.5</v>
      </c>
      <c r="H2032" s="377">
        <v>1336.2467284095885</v>
      </c>
      <c r="I2032" s="382">
        <v>111.62041035606889</v>
      </c>
      <c r="J2032" s="349">
        <f>Table1[[#This Row],[Embellishment Area (m2)]]*Table1[[#This Row],[Construction Unit Rate ($/m)]]*Table1[[#This Row],[Embellishment Area Factor]]</f>
        <v>74576.204081016404</v>
      </c>
      <c r="K2032" s="263">
        <v>0</v>
      </c>
      <c r="L2032" s="354">
        <v>66.125722619436161</v>
      </c>
      <c r="M2032" s="101">
        <f>Table1[[#This Row],[Size of land (m2)]]*Table1[[#This Row],[Land Unit Rate ($/m2)]]</f>
        <v>0</v>
      </c>
      <c r="N2032" s="261">
        <v>2021</v>
      </c>
      <c r="O2032" s="219">
        <f>ROUND(IF(Table1[[#This Row],[Valuation Year]]=2016,(Table1[[#This Row],[Total Construction Cost ($)]]+Table1[[#This Row],[Land Value]])*('General Input Sheet'!$G$38/'General Input Sheet'!$G$43),Table1[[#This Row],[Total Construction Cost ($)]]+Table1[[#This Row],[Land Value]]),0)</f>
        <v>74576</v>
      </c>
      <c r="P2032" s="139" t="str" cm="1">
        <f t="array" ref="P2032">_xlfn.IFS(Table1[[#This Row],[Asset Class]]&lt;&gt;"Local","y",P$11=$E2032,"y",Table1[[#This Row],[Asset Class]]="Local","")</f>
        <v>y</v>
      </c>
      <c r="Q2032" s="99" t="str" cm="1">
        <f t="array" ref="Q2032">_xlfn.IFS(Table1[[#This Row],[Asset Class]]&lt;&gt;"Local","y",Q$11=$E2032,"y",Table1[[#This Row],[Asset Class]]="Local","")</f>
        <v/>
      </c>
      <c r="R2032" s="99" t="str" cm="1">
        <f t="array" ref="R2032">_xlfn.IFS(Table1[[#This Row],[Asset Class]]&lt;&gt;"Local","y",R$11=$E2032,"y",Table1[[#This Row],[Asset Class]]="Local","")</f>
        <v/>
      </c>
      <c r="S2032" s="358" t="str" cm="1">
        <f t="array" ref="S2032">_xlfn.IFS(Table1[[#This Row],[Asset Class]]&lt;&gt;"Local","y",S$11=$E2032,"y",Table1[[#This Row],[Asset Class]]="Local","")</f>
        <v/>
      </c>
      <c r="U2032" s="109">
        <f>IF(Table1[[#This Row],[Asset Class]]&lt;&gt;"Local",0.25,IF(P2032="y",1,""))</f>
        <v>1</v>
      </c>
      <c r="V2032" s="435" t="str">
        <f>IF(Table1[[#This Row],[Asset Class]]&lt;&gt;"Local",0.25,IF(Q2032="y",1,""))</f>
        <v/>
      </c>
      <c r="W2032" s="435" t="str">
        <f>IF(Table1[[#This Row],[Asset Class]]&lt;&gt;"Local",0.25,IF(R2032="y",1,""))</f>
        <v/>
      </c>
      <c r="X2032" s="435" t="str">
        <f>IF(Table1[[#This Row],[Asset Class]]&lt;&gt;"Local",0.25,IF(S2032="y",1,""))</f>
        <v/>
      </c>
      <c r="Y2032" s="109">
        <f t="shared" si="187"/>
        <v>1</v>
      </c>
      <c r="AA2032" s="274">
        <f t="shared" si="188"/>
        <v>74576</v>
      </c>
      <c r="AB2032" s="275" t="str">
        <f t="shared" si="189"/>
        <v/>
      </c>
      <c r="AC2032" s="275" t="str">
        <f t="shared" si="190"/>
        <v/>
      </c>
      <c r="AD2032" s="275" t="str">
        <f t="shared" si="191"/>
        <v/>
      </c>
      <c r="AE2032" s="276">
        <f t="shared" si="192"/>
        <v>74576</v>
      </c>
    </row>
    <row r="2033" spans="2:31">
      <c r="B2033" s="227" t="s">
        <v>3531</v>
      </c>
      <c r="C2033" s="228" t="s">
        <v>3532</v>
      </c>
      <c r="D2033" s="228" t="s">
        <v>110</v>
      </c>
      <c r="E2033" s="228" t="s">
        <v>101</v>
      </c>
      <c r="F2033" s="258" t="s">
        <v>107</v>
      </c>
      <c r="G2033" s="374">
        <v>0.5</v>
      </c>
      <c r="H2033" s="377">
        <v>549.49368387506252</v>
      </c>
      <c r="I2033" s="382">
        <v>143.96305955739601</v>
      </c>
      <c r="J2033" s="349">
        <f>Table1[[#This Row],[Embellishment Area (m2)]]*Table1[[#This Row],[Construction Unit Rate ($/m)]]*Table1[[#This Row],[Embellishment Area Factor]]</f>
        <v>39553.395969059282</v>
      </c>
      <c r="K2033" s="263">
        <v>0</v>
      </c>
      <c r="L2033" s="354">
        <v>39.027494808321961</v>
      </c>
      <c r="M2033" s="101">
        <f>Table1[[#This Row],[Size of land (m2)]]*Table1[[#This Row],[Land Unit Rate ($/m2)]]</f>
        <v>0</v>
      </c>
      <c r="N2033" s="261">
        <v>2021</v>
      </c>
      <c r="O2033" s="219">
        <f>ROUND(IF(Table1[[#This Row],[Valuation Year]]=2016,(Table1[[#This Row],[Total Construction Cost ($)]]+Table1[[#This Row],[Land Value]])*('General Input Sheet'!$G$38/'General Input Sheet'!$G$43),Table1[[#This Row],[Total Construction Cost ($)]]+Table1[[#This Row],[Land Value]]),0)</f>
        <v>39553</v>
      </c>
      <c r="P2033" s="139" t="str" cm="1">
        <f t="array" ref="P2033">_xlfn.IFS(Table1[[#This Row],[Asset Class]]&lt;&gt;"Local","y",P$11=$E2033,"y",Table1[[#This Row],[Asset Class]]="Local","")</f>
        <v/>
      </c>
      <c r="Q2033" s="99" t="str" cm="1">
        <f t="array" ref="Q2033">_xlfn.IFS(Table1[[#This Row],[Asset Class]]&lt;&gt;"Local","y",Q$11=$E2033,"y",Table1[[#This Row],[Asset Class]]="Local","")</f>
        <v/>
      </c>
      <c r="R2033" s="99" t="str" cm="1">
        <f t="array" ref="R2033">_xlfn.IFS(Table1[[#This Row],[Asset Class]]&lt;&gt;"Local","y",R$11=$E2033,"y",Table1[[#This Row],[Asset Class]]="Local","")</f>
        <v>y</v>
      </c>
      <c r="S2033" s="358" t="str" cm="1">
        <f t="array" ref="S2033">_xlfn.IFS(Table1[[#This Row],[Asset Class]]&lt;&gt;"Local","y",S$11=$E2033,"y",Table1[[#This Row],[Asset Class]]="Local","")</f>
        <v/>
      </c>
      <c r="U2033" s="109" t="str">
        <f>IF(Table1[[#This Row],[Asset Class]]&lt;&gt;"Local",0.25,IF(P2033="y",1,""))</f>
        <v/>
      </c>
      <c r="V2033" s="435" t="str">
        <f>IF(Table1[[#This Row],[Asset Class]]&lt;&gt;"Local",0.25,IF(Q2033="y",1,""))</f>
        <v/>
      </c>
      <c r="W2033" s="435">
        <f>IF(Table1[[#This Row],[Asset Class]]&lt;&gt;"Local",0.25,IF(R2033="y",1,""))</f>
        <v>1</v>
      </c>
      <c r="X2033" s="435" t="str">
        <f>IF(Table1[[#This Row],[Asset Class]]&lt;&gt;"Local",0.25,IF(S2033="y",1,""))</f>
        <v/>
      </c>
      <c r="Y2033" s="109">
        <f t="shared" si="187"/>
        <v>1</v>
      </c>
      <c r="AA2033" s="274" t="str">
        <f t="shared" si="188"/>
        <v/>
      </c>
      <c r="AB2033" s="275" t="str">
        <f t="shared" si="189"/>
        <v/>
      </c>
      <c r="AC2033" s="275">
        <f t="shared" si="190"/>
        <v>39553</v>
      </c>
      <c r="AD2033" s="275" t="str">
        <f t="shared" si="191"/>
        <v/>
      </c>
      <c r="AE2033" s="276">
        <f t="shared" si="192"/>
        <v>39553</v>
      </c>
    </row>
    <row r="2034" spans="2:31">
      <c r="B2034" s="227" t="s">
        <v>3533</v>
      </c>
      <c r="C2034" s="228" t="s">
        <v>3534</v>
      </c>
      <c r="D2034" s="228" t="s">
        <v>110</v>
      </c>
      <c r="E2034" s="228" t="s">
        <v>101</v>
      </c>
      <c r="F2034" s="258" t="s">
        <v>102</v>
      </c>
      <c r="G2034" s="374">
        <v>0.5</v>
      </c>
      <c r="H2034" s="377">
        <v>2144.3950376555804</v>
      </c>
      <c r="I2034" s="382">
        <v>143.96305955739601</v>
      </c>
      <c r="J2034" s="349">
        <f>Table1[[#This Row],[Embellishment Area (m2)]]*Table1[[#This Row],[Construction Unit Rate ($/m)]]*Table1[[#This Row],[Embellishment Area Factor]]</f>
        <v>154356.83526029738</v>
      </c>
      <c r="K2034" s="263">
        <v>0</v>
      </c>
      <c r="L2034" s="354">
        <v>39.027494808321961</v>
      </c>
      <c r="M2034" s="101">
        <f>Table1[[#This Row],[Size of land (m2)]]*Table1[[#This Row],[Land Unit Rate ($/m2)]]</f>
        <v>0</v>
      </c>
      <c r="N2034" s="261">
        <v>2021</v>
      </c>
      <c r="O2034" s="219">
        <f>ROUND(IF(Table1[[#This Row],[Valuation Year]]=2016,(Table1[[#This Row],[Total Construction Cost ($)]]+Table1[[#This Row],[Land Value]])*('General Input Sheet'!$G$38/'General Input Sheet'!$G$43),Table1[[#This Row],[Total Construction Cost ($)]]+Table1[[#This Row],[Land Value]]),0)</f>
        <v>154357</v>
      </c>
      <c r="P2034" s="139" t="str" cm="1">
        <f t="array" ref="P2034">_xlfn.IFS(Table1[[#This Row],[Asset Class]]&lt;&gt;"Local","y",P$11=$E2034,"y",Table1[[#This Row],[Asset Class]]="Local","")</f>
        <v/>
      </c>
      <c r="Q2034" s="99" t="str" cm="1">
        <f t="array" ref="Q2034">_xlfn.IFS(Table1[[#This Row],[Asset Class]]&lt;&gt;"Local","y",Q$11=$E2034,"y",Table1[[#This Row],[Asset Class]]="Local","")</f>
        <v/>
      </c>
      <c r="R2034" s="99" t="str" cm="1">
        <f t="array" ref="R2034">_xlfn.IFS(Table1[[#This Row],[Asset Class]]&lt;&gt;"Local","y",R$11=$E2034,"y",Table1[[#This Row],[Asset Class]]="Local","")</f>
        <v>y</v>
      </c>
      <c r="S2034" s="358" t="str" cm="1">
        <f t="array" ref="S2034">_xlfn.IFS(Table1[[#This Row],[Asset Class]]&lt;&gt;"Local","y",S$11=$E2034,"y",Table1[[#This Row],[Asset Class]]="Local","")</f>
        <v/>
      </c>
      <c r="U2034" s="109" t="str">
        <f>IF(Table1[[#This Row],[Asset Class]]&lt;&gt;"Local",0.25,IF(P2034="y",1,""))</f>
        <v/>
      </c>
      <c r="V2034" s="435" t="str">
        <f>IF(Table1[[#This Row],[Asset Class]]&lt;&gt;"Local",0.25,IF(Q2034="y",1,""))</f>
        <v/>
      </c>
      <c r="W2034" s="435">
        <f>IF(Table1[[#This Row],[Asset Class]]&lt;&gt;"Local",0.25,IF(R2034="y",1,""))</f>
        <v>1</v>
      </c>
      <c r="X2034" s="435" t="str">
        <f>IF(Table1[[#This Row],[Asset Class]]&lt;&gt;"Local",0.25,IF(S2034="y",1,""))</f>
        <v/>
      </c>
      <c r="Y2034" s="109">
        <f t="shared" si="187"/>
        <v>1</v>
      </c>
      <c r="AA2034" s="274" t="str">
        <f t="shared" si="188"/>
        <v/>
      </c>
      <c r="AB2034" s="275" t="str">
        <f t="shared" si="189"/>
        <v/>
      </c>
      <c r="AC2034" s="275">
        <f t="shared" si="190"/>
        <v>154357</v>
      </c>
      <c r="AD2034" s="275" t="str">
        <f t="shared" si="191"/>
        <v/>
      </c>
      <c r="AE2034" s="276">
        <f t="shared" si="192"/>
        <v>154357</v>
      </c>
    </row>
    <row r="2035" spans="2:31">
      <c r="B2035" s="227" t="s">
        <v>3535</v>
      </c>
      <c r="C2035" s="228" t="s">
        <v>3536</v>
      </c>
      <c r="D2035" s="228" t="s">
        <v>105</v>
      </c>
      <c r="E2035" s="228" t="s">
        <v>113</v>
      </c>
      <c r="F2035" s="258" t="s">
        <v>102</v>
      </c>
      <c r="G2035" s="374">
        <v>0.5</v>
      </c>
      <c r="H2035" s="377">
        <v>17788.513191095284</v>
      </c>
      <c r="I2035" s="382">
        <v>566.28724924743767</v>
      </c>
      <c r="J2035" s="349">
        <f>Table1[[#This Row],[Embellishment Area (m2)]]*Table1[[#This Row],[Construction Unit Rate ($/m)]]*Table1[[#This Row],[Embellishment Area Factor]]</f>
        <v>5036704.101593554</v>
      </c>
      <c r="K2035" s="263">
        <v>35577.026382190568</v>
      </c>
      <c r="L2035" s="354">
        <v>75.676903388107434</v>
      </c>
      <c r="M2035" s="101">
        <f>Table1[[#This Row],[Size of land (m2)]]*Table1[[#This Row],[Land Unit Rate ($/m2)]]</f>
        <v>2692359.1883611851</v>
      </c>
      <c r="N2035" s="261">
        <v>2021</v>
      </c>
      <c r="O2035" s="219">
        <f>ROUND(IF(Table1[[#This Row],[Valuation Year]]=2016,(Table1[[#This Row],[Total Construction Cost ($)]]+Table1[[#This Row],[Land Value]])*('General Input Sheet'!$G$38/'General Input Sheet'!$G$43),Table1[[#This Row],[Total Construction Cost ($)]]+Table1[[#This Row],[Land Value]]),0)</f>
        <v>7729063</v>
      </c>
      <c r="P2035" s="139" t="str" cm="1">
        <f t="array" ref="P2035">_xlfn.IFS(Table1[[#This Row],[Asset Class]]&lt;&gt;"Local","y",P$11=$E2035,"y",Table1[[#This Row],[Asset Class]]="Local","")</f>
        <v>y</v>
      </c>
      <c r="Q2035" s="99" t="str" cm="1">
        <f t="array" ref="Q2035">_xlfn.IFS(Table1[[#This Row],[Asset Class]]&lt;&gt;"Local","y",Q$11=$E2035,"y",Table1[[#This Row],[Asset Class]]="Local","")</f>
        <v>y</v>
      </c>
      <c r="R2035" s="99" t="str" cm="1">
        <f t="array" ref="R2035">_xlfn.IFS(Table1[[#This Row],[Asset Class]]&lt;&gt;"Local","y",R$11=$E2035,"y",Table1[[#This Row],[Asset Class]]="Local","")</f>
        <v>y</v>
      </c>
      <c r="S2035" s="358" t="str" cm="1">
        <f t="array" ref="S2035">_xlfn.IFS(Table1[[#This Row],[Asset Class]]&lt;&gt;"Local","y",S$11=$E2035,"y",Table1[[#This Row],[Asset Class]]="Local","")</f>
        <v>y</v>
      </c>
      <c r="U2035" s="109">
        <f>IF(Table1[[#This Row],[Asset Class]]&lt;&gt;"Local",0.25,IF(P2035="y",1,""))</f>
        <v>0.25</v>
      </c>
      <c r="V2035" s="435">
        <f>IF(Table1[[#This Row],[Asset Class]]&lt;&gt;"Local",0.25,IF(Q2035="y",1,""))</f>
        <v>0.25</v>
      </c>
      <c r="W2035" s="435">
        <f>IF(Table1[[#This Row],[Asset Class]]&lt;&gt;"Local",0.25,IF(R2035="y",1,""))</f>
        <v>0.25</v>
      </c>
      <c r="X2035" s="435">
        <f>IF(Table1[[#This Row],[Asset Class]]&lt;&gt;"Local",0.25,IF(S2035="y",1,""))</f>
        <v>0.25</v>
      </c>
      <c r="Y2035" s="109">
        <f t="shared" si="187"/>
        <v>1</v>
      </c>
      <c r="AA2035" s="274">
        <f t="shared" si="188"/>
        <v>1932265.75</v>
      </c>
      <c r="AB2035" s="275">
        <f t="shared" si="189"/>
        <v>1932265.75</v>
      </c>
      <c r="AC2035" s="275">
        <f t="shared" si="190"/>
        <v>1932265.75</v>
      </c>
      <c r="AD2035" s="275">
        <f t="shared" si="191"/>
        <v>1932265.75</v>
      </c>
      <c r="AE2035" s="276">
        <f t="shared" si="192"/>
        <v>7729063</v>
      </c>
    </row>
    <row r="2036" spans="2:31">
      <c r="B2036" s="227" t="s">
        <v>3537</v>
      </c>
      <c r="C2036" s="228" t="s">
        <v>3538</v>
      </c>
      <c r="D2036" s="228" t="s">
        <v>110</v>
      </c>
      <c r="E2036" s="228" t="s">
        <v>101</v>
      </c>
      <c r="F2036" s="258" t="s">
        <v>107</v>
      </c>
      <c r="G2036" s="374">
        <v>0.5</v>
      </c>
      <c r="H2036" s="377">
        <v>32763.821343997311</v>
      </c>
      <c r="I2036" s="382">
        <v>143.96305955739601</v>
      </c>
      <c r="J2036" s="349">
        <f>Table1[[#This Row],[Embellishment Area (m2)]]*Table1[[#This Row],[Construction Unit Rate ($/m)]]*Table1[[#This Row],[Embellishment Area Factor]]</f>
        <v>2358389.9817368835</v>
      </c>
      <c r="K2036" s="263">
        <v>0</v>
      </c>
      <c r="L2036" s="354">
        <v>39.027494808321961</v>
      </c>
      <c r="M2036" s="101">
        <f>Table1[[#This Row],[Size of land (m2)]]*Table1[[#This Row],[Land Unit Rate ($/m2)]]</f>
        <v>0</v>
      </c>
      <c r="N2036" s="261">
        <v>2021</v>
      </c>
      <c r="O2036" s="219">
        <f>ROUND(IF(Table1[[#This Row],[Valuation Year]]=2016,(Table1[[#This Row],[Total Construction Cost ($)]]+Table1[[#This Row],[Land Value]])*('General Input Sheet'!$G$38/'General Input Sheet'!$G$43),Table1[[#This Row],[Total Construction Cost ($)]]+Table1[[#This Row],[Land Value]]),0)</f>
        <v>2358390</v>
      </c>
      <c r="P2036" s="139" t="str" cm="1">
        <f t="array" ref="P2036">_xlfn.IFS(Table1[[#This Row],[Asset Class]]&lt;&gt;"Local","y",P$11=$E2036,"y",Table1[[#This Row],[Asset Class]]="Local","")</f>
        <v/>
      </c>
      <c r="Q2036" s="99" t="str" cm="1">
        <f t="array" ref="Q2036">_xlfn.IFS(Table1[[#This Row],[Asset Class]]&lt;&gt;"Local","y",Q$11=$E2036,"y",Table1[[#This Row],[Asset Class]]="Local","")</f>
        <v/>
      </c>
      <c r="R2036" s="99" t="str" cm="1">
        <f t="array" ref="R2036">_xlfn.IFS(Table1[[#This Row],[Asset Class]]&lt;&gt;"Local","y",R$11=$E2036,"y",Table1[[#This Row],[Asset Class]]="Local","")</f>
        <v>y</v>
      </c>
      <c r="S2036" s="358" t="str" cm="1">
        <f t="array" ref="S2036">_xlfn.IFS(Table1[[#This Row],[Asset Class]]&lt;&gt;"Local","y",S$11=$E2036,"y",Table1[[#This Row],[Asset Class]]="Local","")</f>
        <v/>
      </c>
      <c r="U2036" s="109" t="str">
        <f>IF(Table1[[#This Row],[Asset Class]]&lt;&gt;"Local",0.25,IF(P2036="y",1,""))</f>
        <v/>
      </c>
      <c r="V2036" s="435" t="str">
        <f>IF(Table1[[#This Row],[Asset Class]]&lt;&gt;"Local",0.25,IF(Q2036="y",1,""))</f>
        <v/>
      </c>
      <c r="W2036" s="435">
        <f>IF(Table1[[#This Row],[Asset Class]]&lt;&gt;"Local",0.25,IF(R2036="y",1,""))</f>
        <v>1</v>
      </c>
      <c r="X2036" s="435" t="str">
        <f>IF(Table1[[#This Row],[Asset Class]]&lt;&gt;"Local",0.25,IF(S2036="y",1,""))</f>
        <v/>
      </c>
      <c r="Y2036" s="109">
        <f t="shared" si="187"/>
        <v>1</v>
      </c>
      <c r="AA2036" s="274" t="str">
        <f t="shared" si="188"/>
        <v/>
      </c>
      <c r="AB2036" s="275" t="str">
        <f t="shared" si="189"/>
        <v/>
      </c>
      <c r="AC2036" s="275">
        <f t="shared" si="190"/>
        <v>2358390</v>
      </c>
      <c r="AD2036" s="275" t="str">
        <f t="shared" si="191"/>
        <v/>
      </c>
      <c r="AE2036" s="276">
        <f t="shared" si="192"/>
        <v>2358390</v>
      </c>
    </row>
    <row r="2037" spans="2:31">
      <c r="B2037" s="227" t="s">
        <v>3539</v>
      </c>
      <c r="C2037" s="228" t="s">
        <v>3540</v>
      </c>
      <c r="D2037" s="228" t="s">
        <v>110</v>
      </c>
      <c r="E2037" s="228" t="s">
        <v>101</v>
      </c>
      <c r="F2037" s="258" t="s">
        <v>102</v>
      </c>
      <c r="G2037" s="374">
        <v>0.5</v>
      </c>
      <c r="H2037" s="377">
        <v>1341.5381931163374</v>
      </c>
      <c r="I2037" s="382">
        <v>143.96305955739601</v>
      </c>
      <c r="J2037" s="349">
        <f>Table1[[#This Row],[Embellishment Area (m2)]]*Table1[[#This Row],[Construction Unit Rate ($/m)]]*Table1[[#This Row],[Embellishment Area Factor]]</f>
        <v>96565.97139706435</v>
      </c>
      <c r="K2037" s="263">
        <v>0</v>
      </c>
      <c r="L2037" s="354">
        <v>39.027494808321961</v>
      </c>
      <c r="M2037" s="101">
        <f>Table1[[#This Row],[Size of land (m2)]]*Table1[[#This Row],[Land Unit Rate ($/m2)]]</f>
        <v>0</v>
      </c>
      <c r="N2037" s="261">
        <v>2021</v>
      </c>
      <c r="O2037" s="219">
        <f>ROUND(IF(Table1[[#This Row],[Valuation Year]]=2016,(Table1[[#This Row],[Total Construction Cost ($)]]+Table1[[#This Row],[Land Value]])*('General Input Sheet'!$G$38/'General Input Sheet'!$G$43),Table1[[#This Row],[Total Construction Cost ($)]]+Table1[[#This Row],[Land Value]]),0)</f>
        <v>96566</v>
      </c>
      <c r="P2037" s="139" t="str" cm="1">
        <f t="array" ref="P2037">_xlfn.IFS(Table1[[#This Row],[Asset Class]]&lt;&gt;"Local","y",P$11=$E2037,"y",Table1[[#This Row],[Asset Class]]="Local","")</f>
        <v/>
      </c>
      <c r="Q2037" s="99" t="str" cm="1">
        <f t="array" ref="Q2037">_xlfn.IFS(Table1[[#This Row],[Asset Class]]&lt;&gt;"Local","y",Q$11=$E2037,"y",Table1[[#This Row],[Asset Class]]="Local","")</f>
        <v/>
      </c>
      <c r="R2037" s="99" t="str" cm="1">
        <f t="array" ref="R2037">_xlfn.IFS(Table1[[#This Row],[Asset Class]]&lt;&gt;"Local","y",R$11=$E2037,"y",Table1[[#This Row],[Asset Class]]="Local","")</f>
        <v>y</v>
      </c>
      <c r="S2037" s="358" t="str" cm="1">
        <f t="array" ref="S2037">_xlfn.IFS(Table1[[#This Row],[Asset Class]]&lt;&gt;"Local","y",S$11=$E2037,"y",Table1[[#This Row],[Asset Class]]="Local","")</f>
        <v/>
      </c>
      <c r="U2037" s="109" t="str">
        <f>IF(Table1[[#This Row],[Asset Class]]&lt;&gt;"Local",0.25,IF(P2037="y",1,""))</f>
        <v/>
      </c>
      <c r="V2037" s="435" t="str">
        <f>IF(Table1[[#This Row],[Asset Class]]&lt;&gt;"Local",0.25,IF(Q2037="y",1,""))</f>
        <v/>
      </c>
      <c r="W2037" s="435">
        <f>IF(Table1[[#This Row],[Asset Class]]&lt;&gt;"Local",0.25,IF(R2037="y",1,""))</f>
        <v>1</v>
      </c>
      <c r="X2037" s="435" t="str">
        <f>IF(Table1[[#This Row],[Asset Class]]&lt;&gt;"Local",0.25,IF(S2037="y",1,""))</f>
        <v/>
      </c>
      <c r="Y2037" s="109">
        <f t="shared" si="187"/>
        <v>1</v>
      </c>
      <c r="AA2037" s="274" t="str">
        <f t="shared" si="188"/>
        <v/>
      </c>
      <c r="AB2037" s="275" t="str">
        <f t="shared" si="189"/>
        <v/>
      </c>
      <c r="AC2037" s="275">
        <f t="shared" si="190"/>
        <v>96566</v>
      </c>
      <c r="AD2037" s="275" t="str">
        <f t="shared" si="191"/>
        <v/>
      </c>
      <c r="AE2037" s="276">
        <f t="shared" si="192"/>
        <v>96566</v>
      </c>
    </row>
    <row r="2038" spans="2:31">
      <c r="B2038" s="227" t="s">
        <v>3541</v>
      </c>
      <c r="C2038" s="228" t="s">
        <v>3542</v>
      </c>
      <c r="D2038" s="228" t="s">
        <v>110</v>
      </c>
      <c r="E2038" s="228" t="s">
        <v>142</v>
      </c>
      <c r="F2038" s="258" t="s">
        <v>102</v>
      </c>
      <c r="G2038" s="374">
        <v>0.5</v>
      </c>
      <c r="H2038" s="377">
        <v>2111.5560495684508</v>
      </c>
      <c r="I2038" s="382">
        <v>115.6419902144599</v>
      </c>
      <c r="J2038" s="349">
        <f>Table1[[#This Row],[Embellishment Area (m2)]]*Table1[[#This Row],[Construction Unit Rate ($/m)]]*Table1[[#This Row],[Embellishment Area Factor]]</f>
        <v>122092.27201073919</v>
      </c>
      <c r="K2038" s="263">
        <v>0</v>
      </c>
      <c r="L2038" s="354">
        <v>85.331826959272703</v>
      </c>
      <c r="M2038" s="101">
        <f>Table1[[#This Row],[Size of land (m2)]]*Table1[[#This Row],[Land Unit Rate ($/m2)]]</f>
        <v>0</v>
      </c>
      <c r="N2038" s="261">
        <v>2021</v>
      </c>
      <c r="O2038" s="219">
        <f>ROUND(IF(Table1[[#This Row],[Valuation Year]]=2016,(Table1[[#This Row],[Total Construction Cost ($)]]+Table1[[#This Row],[Land Value]])*('General Input Sheet'!$G$38/'General Input Sheet'!$G$43),Table1[[#This Row],[Total Construction Cost ($)]]+Table1[[#This Row],[Land Value]]),0)</f>
        <v>122092</v>
      </c>
      <c r="P2038" s="139" t="str" cm="1">
        <f t="array" ref="P2038">_xlfn.IFS(Table1[[#This Row],[Asset Class]]&lt;&gt;"Local","y",P$11=$E2038,"y",Table1[[#This Row],[Asset Class]]="Local","")</f>
        <v/>
      </c>
      <c r="Q2038" s="99" t="str" cm="1">
        <f t="array" ref="Q2038">_xlfn.IFS(Table1[[#This Row],[Asset Class]]&lt;&gt;"Local","y",Q$11=$E2038,"y",Table1[[#This Row],[Asset Class]]="Local","")</f>
        <v>y</v>
      </c>
      <c r="R2038" s="99" t="str" cm="1">
        <f t="array" ref="R2038">_xlfn.IFS(Table1[[#This Row],[Asset Class]]&lt;&gt;"Local","y",R$11=$E2038,"y",Table1[[#This Row],[Asset Class]]="Local","")</f>
        <v/>
      </c>
      <c r="S2038" s="358" t="str" cm="1">
        <f t="array" ref="S2038">_xlfn.IFS(Table1[[#This Row],[Asset Class]]&lt;&gt;"Local","y",S$11=$E2038,"y",Table1[[#This Row],[Asset Class]]="Local","")</f>
        <v/>
      </c>
      <c r="U2038" s="109" t="str">
        <f>IF(Table1[[#This Row],[Asset Class]]&lt;&gt;"Local",0.25,IF(P2038="y",1,""))</f>
        <v/>
      </c>
      <c r="V2038" s="435">
        <f>IF(Table1[[#This Row],[Asset Class]]&lt;&gt;"Local",0.25,IF(Q2038="y",1,""))</f>
        <v>1</v>
      </c>
      <c r="W2038" s="435" t="str">
        <f>IF(Table1[[#This Row],[Asset Class]]&lt;&gt;"Local",0.25,IF(R2038="y",1,""))</f>
        <v/>
      </c>
      <c r="X2038" s="435" t="str">
        <f>IF(Table1[[#This Row],[Asset Class]]&lt;&gt;"Local",0.25,IF(S2038="y",1,""))</f>
        <v/>
      </c>
      <c r="Y2038" s="109">
        <f t="shared" si="187"/>
        <v>1</v>
      </c>
      <c r="AA2038" s="274" t="str">
        <f t="shared" si="188"/>
        <v/>
      </c>
      <c r="AB2038" s="275">
        <f t="shared" si="189"/>
        <v>122092</v>
      </c>
      <c r="AC2038" s="275" t="str">
        <f t="shared" si="190"/>
        <v/>
      </c>
      <c r="AD2038" s="275" t="str">
        <f t="shared" si="191"/>
        <v/>
      </c>
      <c r="AE2038" s="276">
        <f t="shared" si="192"/>
        <v>122092</v>
      </c>
    </row>
    <row r="2039" spans="2:31">
      <c r="B2039" s="227" t="s">
        <v>3543</v>
      </c>
      <c r="C2039" s="228" t="s">
        <v>3544</v>
      </c>
      <c r="D2039" s="228" t="s">
        <v>110</v>
      </c>
      <c r="E2039" s="228" t="s">
        <v>113</v>
      </c>
      <c r="F2039" s="258" t="s">
        <v>107</v>
      </c>
      <c r="G2039" s="374">
        <v>0.5</v>
      </c>
      <c r="H2039" s="377">
        <v>517.61119253300706</v>
      </c>
      <c r="I2039" s="382">
        <v>77.371645491830151</v>
      </c>
      <c r="J2039" s="349">
        <f>Table1[[#This Row],[Embellishment Area (m2)]]*Table1[[#This Row],[Construction Unit Rate ($/m)]]*Table1[[#This Row],[Embellishment Area Factor]]</f>
        <v>20024.214845633633</v>
      </c>
      <c r="K2039" s="263">
        <v>0</v>
      </c>
      <c r="L2039" s="354">
        <v>51.919695325664051</v>
      </c>
      <c r="M2039" s="101">
        <f>Table1[[#This Row],[Size of land (m2)]]*Table1[[#This Row],[Land Unit Rate ($/m2)]]</f>
        <v>0</v>
      </c>
      <c r="N2039" s="261">
        <v>2021</v>
      </c>
      <c r="O2039" s="219">
        <f>ROUND(IF(Table1[[#This Row],[Valuation Year]]=2016,(Table1[[#This Row],[Total Construction Cost ($)]]+Table1[[#This Row],[Land Value]])*('General Input Sheet'!$G$38/'General Input Sheet'!$G$43),Table1[[#This Row],[Total Construction Cost ($)]]+Table1[[#This Row],[Land Value]]),0)</f>
        <v>20024</v>
      </c>
      <c r="P2039" s="139" t="str" cm="1">
        <f t="array" ref="P2039">_xlfn.IFS(Table1[[#This Row],[Asset Class]]&lt;&gt;"Local","y",P$11=$E2039,"y",Table1[[#This Row],[Asset Class]]="Local","")</f>
        <v/>
      </c>
      <c r="Q2039" s="99" t="str" cm="1">
        <f t="array" ref="Q2039">_xlfn.IFS(Table1[[#This Row],[Asset Class]]&lt;&gt;"Local","y",Q$11=$E2039,"y",Table1[[#This Row],[Asset Class]]="Local","")</f>
        <v/>
      </c>
      <c r="R2039" s="99" t="str" cm="1">
        <f t="array" ref="R2039">_xlfn.IFS(Table1[[#This Row],[Asset Class]]&lt;&gt;"Local","y",R$11=$E2039,"y",Table1[[#This Row],[Asset Class]]="Local","")</f>
        <v/>
      </c>
      <c r="S2039" s="358" t="str" cm="1">
        <f t="array" ref="S2039">_xlfn.IFS(Table1[[#This Row],[Asset Class]]&lt;&gt;"Local","y",S$11=$E2039,"y",Table1[[#This Row],[Asset Class]]="Local","")</f>
        <v>y</v>
      </c>
      <c r="U2039" s="109" t="str">
        <f>IF(Table1[[#This Row],[Asset Class]]&lt;&gt;"Local",0.25,IF(P2039="y",1,""))</f>
        <v/>
      </c>
      <c r="V2039" s="435" t="str">
        <f>IF(Table1[[#This Row],[Asset Class]]&lt;&gt;"Local",0.25,IF(Q2039="y",1,""))</f>
        <v/>
      </c>
      <c r="W2039" s="435" t="str">
        <f>IF(Table1[[#This Row],[Asset Class]]&lt;&gt;"Local",0.25,IF(R2039="y",1,""))</f>
        <v/>
      </c>
      <c r="X2039" s="435">
        <f>IF(Table1[[#This Row],[Asset Class]]&lt;&gt;"Local",0.25,IF(S2039="y",1,""))</f>
        <v>1</v>
      </c>
      <c r="Y2039" s="109">
        <f t="shared" si="187"/>
        <v>1</v>
      </c>
      <c r="AA2039" s="274" t="str">
        <f t="shared" si="188"/>
        <v/>
      </c>
      <c r="AB2039" s="275" t="str">
        <f t="shared" si="189"/>
        <v/>
      </c>
      <c r="AC2039" s="275" t="str">
        <f t="shared" si="190"/>
        <v/>
      </c>
      <c r="AD2039" s="275">
        <f t="shared" si="191"/>
        <v>20024</v>
      </c>
      <c r="AE2039" s="276">
        <f t="shared" si="192"/>
        <v>20024</v>
      </c>
    </row>
    <row r="2040" spans="2:31">
      <c r="B2040" s="227" t="s">
        <v>3545</v>
      </c>
      <c r="C2040" s="228" t="s">
        <v>3546</v>
      </c>
      <c r="D2040" s="228" t="s">
        <v>110</v>
      </c>
      <c r="E2040" s="228" t="s">
        <v>113</v>
      </c>
      <c r="F2040" s="258" t="s">
        <v>107</v>
      </c>
      <c r="G2040" s="374">
        <v>0.5</v>
      </c>
      <c r="H2040" s="377">
        <v>1394.4983802498659</v>
      </c>
      <c r="I2040" s="382">
        <v>77.371645491830151</v>
      </c>
      <c r="J2040" s="349">
        <f>Table1[[#This Row],[Embellishment Area (m2)]]*Table1[[#This Row],[Construction Unit Rate ($/m)]]*Table1[[#This Row],[Embellishment Area Factor]]</f>
        <v>53947.317157811995</v>
      </c>
      <c r="K2040" s="263">
        <v>0</v>
      </c>
      <c r="L2040" s="354">
        <v>51.919695325664051</v>
      </c>
      <c r="M2040" s="101">
        <f>Table1[[#This Row],[Size of land (m2)]]*Table1[[#This Row],[Land Unit Rate ($/m2)]]</f>
        <v>0</v>
      </c>
      <c r="N2040" s="261">
        <v>2021</v>
      </c>
      <c r="O2040" s="219">
        <f>ROUND(IF(Table1[[#This Row],[Valuation Year]]=2016,(Table1[[#This Row],[Total Construction Cost ($)]]+Table1[[#This Row],[Land Value]])*('General Input Sheet'!$G$38/'General Input Sheet'!$G$43),Table1[[#This Row],[Total Construction Cost ($)]]+Table1[[#This Row],[Land Value]]),0)</f>
        <v>53947</v>
      </c>
      <c r="P2040" s="139" t="str" cm="1">
        <f t="array" ref="P2040">_xlfn.IFS(Table1[[#This Row],[Asset Class]]&lt;&gt;"Local","y",P$11=$E2040,"y",Table1[[#This Row],[Asset Class]]="Local","")</f>
        <v/>
      </c>
      <c r="Q2040" s="99" t="str" cm="1">
        <f t="array" ref="Q2040">_xlfn.IFS(Table1[[#This Row],[Asset Class]]&lt;&gt;"Local","y",Q$11=$E2040,"y",Table1[[#This Row],[Asset Class]]="Local","")</f>
        <v/>
      </c>
      <c r="R2040" s="99" t="str" cm="1">
        <f t="array" ref="R2040">_xlfn.IFS(Table1[[#This Row],[Asset Class]]&lt;&gt;"Local","y",R$11=$E2040,"y",Table1[[#This Row],[Asset Class]]="Local","")</f>
        <v/>
      </c>
      <c r="S2040" s="358" t="str" cm="1">
        <f t="array" ref="S2040">_xlfn.IFS(Table1[[#This Row],[Asset Class]]&lt;&gt;"Local","y",S$11=$E2040,"y",Table1[[#This Row],[Asset Class]]="Local","")</f>
        <v>y</v>
      </c>
      <c r="U2040" s="109" t="str">
        <f>IF(Table1[[#This Row],[Asset Class]]&lt;&gt;"Local",0.25,IF(P2040="y",1,""))</f>
        <v/>
      </c>
      <c r="V2040" s="435" t="str">
        <f>IF(Table1[[#This Row],[Asset Class]]&lt;&gt;"Local",0.25,IF(Q2040="y",1,""))</f>
        <v/>
      </c>
      <c r="W2040" s="435" t="str">
        <f>IF(Table1[[#This Row],[Asset Class]]&lt;&gt;"Local",0.25,IF(R2040="y",1,""))</f>
        <v/>
      </c>
      <c r="X2040" s="435">
        <f>IF(Table1[[#This Row],[Asset Class]]&lt;&gt;"Local",0.25,IF(S2040="y",1,""))</f>
        <v>1</v>
      </c>
      <c r="Y2040" s="109">
        <f t="shared" si="187"/>
        <v>1</v>
      </c>
      <c r="AA2040" s="274" t="str">
        <f t="shared" si="188"/>
        <v/>
      </c>
      <c r="AB2040" s="275" t="str">
        <f t="shared" si="189"/>
        <v/>
      </c>
      <c r="AC2040" s="275" t="str">
        <f t="shared" si="190"/>
        <v/>
      </c>
      <c r="AD2040" s="275">
        <f t="shared" si="191"/>
        <v>53947</v>
      </c>
      <c r="AE2040" s="276">
        <f t="shared" si="192"/>
        <v>53947</v>
      </c>
    </row>
    <row r="2041" spans="2:31">
      <c r="B2041" s="227" t="s">
        <v>3547</v>
      </c>
      <c r="C2041" s="228" t="s">
        <v>3548</v>
      </c>
      <c r="D2041" s="228" t="s">
        <v>110</v>
      </c>
      <c r="E2041" s="228" t="s">
        <v>113</v>
      </c>
      <c r="F2041" s="258" t="s">
        <v>107</v>
      </c>
      <c r="G2041" s="374">
        <v>0.5</v>
      </c>
      <c r="H2041" s="377">
        <v>5415.868697973805</v>
      </c>
      <c r="I2041" s="382">
        <v>77.371645491830151</v>
      </c>
      <c r="J2041" s="349">
        <f>Table1[[#This Row],[Embellishment Area (m2)]]*Table1[[#This Row],[Construction Unit Rate ($/m)]]*Table1[[#This Row],[Embellishment Area Factor]]</f>
        <v>209517.33646496449</v>
      </c>
      <c r="K2041" s="263">
        <v>0</v>
      </c>
      <c r="L2041" s="354">
        <v>51.919695325664051</v>
      </c>
      <c r="M2041" s="101">
        <f>Table1[[#This Row],[Size of land (m2)]]*Table1[[#This Row],[Land Unit Rate ($/m2)]]</f>
        <v>0</v>
      </c>
      <c r="N2041" s="261">
        <v>2021</v>
      </c>
      <c r="O2041" s="219">
        <f>ROUND(IF(Table1[[#This Row],[Valuation Year]]=2016,(Table1[[#This Row],[Total Construction Cost ($)]]+Table1[[#This Row],[Land Value]])*('General Input Sheet'!$G$38/'General Input Sheet'!$G$43),Table1[[#This Row],[Total Construction Cost ($)]]+Table1[[#This Row],[Land Value]]),0)</f>
        <v>209517</v>
      </c>
      <c r="P2041" s="139" t="str" cm="1">
        <f t="array" ref="P2041">_xlfn.IFS(Table1[[#This Row],[Asset Class]]&lt;&gt;"Local","y",P$11=$E2041,"y",Table1[[#This Row],[Asset Class]]="Local","")</f>
        <v/>
      </c>
      <c r="Q2041" s="99" t="str" cm="1">
        <f t="array" ref="Q2041">_xlfn.IFS(Table1[[#This Row],[Asset Class]]&lt;&gt;"Local","y",Q$11=$E2041,"y",Table1[[#This Row],[Asset Class]]="Local","")</f>
        <v/>
      </c>
      <c r="R2041" s="99" t="str" cm="1">
        <f t="array" ref="R2041">_xlfn.IFS(Table1[[#This Row],[Asset Class]]&lt;&gt;"Local","y",R$11=$E2041,"y",Table1[[#This Row],[Asset Class]]="Local","")</f>
        <v/>
      </c>
      <c r="S2041" s="358" t="str" cm="1">
        <f t="array" ref="S2041">_xlfn.IFS(Table1[[#This Row],[Asset Class]]&lt;&gt;"Local","y",S$11=$E2041,"y",Table1[[#This Row],[Asset Class]]="Local","")</f>
        <v>y</v>
      </c>
      <c r="U2041" s="109" t="str">
        <f>IF(Table1[[#This Row],[Asset Class]]&lt;&gt;"Local",0.25,IF(P2041="y",1,""))</f>
        <v/>
      </c>
      <c r="V2041" s="435" t="str">
        <f>IF(Table1[[#This Row],[Asset Class]]&lt;&gt;"Local",0.25,IF(Q2041="y",1,""))</f>
        <v/>
      </c>
      <c r="W2041" s="435" t="str">
        <f>IF(Table1[[#This Row],[Asset Class]]&lt;&gt;"Local",0.25,IF(R2041="y",1,""))</f>
        <v/>
      </c>
      <c r="X2041" s="435">
        <f>IF(Table1[[#This Row],[Asset Class]]&lt;&gt;"Local",0.25,IF(S2041="y",1,""))</f>
        <v>1</v>
      </c>
      <c r="Y2041" s="109">
        <f t="shared" si="187"/>
        <v>1</v>
      </c>
      <c r="AA2041" s="274" t="str">
        <f t="shared" si="188"/>
        <v/>
      </c>
      <c r="AB2041" s="275" t="str">
        <f t="shared" si="189"/>
        <v/>
      </c>
      <c r="AC2041" s="275" t="str">
        <f t="shared" si="190"/>
        <v/>
      </c>
      <c r="AD2041" s="275">
        <f t="shared" si="191"/>
        <v>209517</v>
      </c>
      <c r="AE2041" s="276">
        <f t="shared" si="192"/>
        <v>209517</v>
      </c>
    </row>
    <row r="2042" spans="2:31">
      <c r="B2042" s="227" t="s">
        <v>3549</v>
      </c>
      <c r="C2042" s="228" t="s">
        <v>3550</v>
      </c>
      <c r="D2042" s="228" t="s">
        <v>110</v>
      </c>
      <c r="E2042" s="228" t="s">
        <v>113</v>
      </c>
      <c r="F2042" s="258" t="s">
        <v>107</v>
      </c>
      <c r="G2042" s="374">
        <v>0.5</v>
      </c>
      <c r="H2042" s="377">
        <v>3615.8994711797241</v>
      </c>
      <c r="I2042" s="382">
        <v>77.371645491830151</v>
      </c>
      <c r="J2042" s="349">
        <f>Table1[[#This Row],[Embellishment Area (m2)]]*Table1[[#This Row],[Construction Unit Rate ($/m)]]*Table1[[#This Row],[Embellishment Area Factor]]</f>
        <v>139884.04600910685</v>
      </c>
      <c r="K2042" s="263">
        <v>0</v>
      </c>
      <c r="L2042" s="354">
        <v>51.919695325664051</v>
      </c>
      <c r="M2042" s="101">
        <f>Table1[[#This Row],[Size of land (m2)]]*Table1[[#This Row],[Land Unit Rate ($/m2)]]</f>
        <v>0</v>
      </c>
      <c r="N2042" s="261">
        <v>2021</v>
      </c>
      <c r="O2042" s="219">
        <f>ROUND(IF(Table1[[#This Row],[Valuation Year]]=2016,(Table1[[#This Row],[Total Construction Cost ($)]]+Table1[[#This Row],[Land Value]])*('General Input Sheet'!$G$38/'General Input Sheet'!$G$43),Table1[[#This Row],[Total Construction Cost ($)]]+Table1[[#This Row],[Land Value]]),0)</f>
        <v>139884</v>
      </c>
      <c r="P2042" s="139" t="str" cm="1">
        <f t="array" ref="P2042">_xlfn.IFS(Table1[[#This Row],[Asset Class]]&lt;&gt;"Local","y",P$11=$E2042,"y",Table1[[#This Row],[Asset Class]]="Local","")</f>
        <v/>
      </c>
      <c r="Q2042" s="99" t="str" cm="1">
        <f t="array" ref="Q2042">_xlfn.IFS(Table1[[#This Row],[Asset Class]]&lt;&gt;"Local","y",Q$11=$E2042,"y",Table1[[#This Row],[Asset Class]]="Local","")</f>
        <v/>
      </c>
      <c r="R2042" s="99" t="str" cm="1">
        <f t="array" ref="R2042">_xlfn.IFS(Table1[[#This Row],[Asset Class]]&lt;&gt;"Local","y",R$11=$E2042,"y",Table1[[#This Row],[Asset Class]]="Local","")</f>
        <v/>
      </c>
      <c r="S2042" s="358" t="str" cm="1">
        <f t="array" ref="S2042">_xlfn.IFS(Table1[[#This Row],[Asset Class]]&lt;&gt;"Local","y",S$11=$E2042,"y",Table1[[#This Row],[Asset Class]]="Local","")</f>
        <v>y</v>
      </c>
      <c r="U2042" s="109" t="str">
        <f>IF(Table1[[#This Row],[Asset Class]]&lt;&gt;"Local",0.25,IF(P2042="y",1,""))</f>
        <v/>
      </c>
      <c r="V2042" s="435" t="str">
        <f>IF(Table1[[#This Row],[Asset Class]]&lt;&gt;"Local",0.25,IF(Q2042="y",1,""))</f>
        <v/>
      </c>
      <c r="W2042" s="435" t="str">
        <f>IF(Table1[[#This Row],[Asset Class]]&lt;&gt;"Local",0.25,IF(R2042="y",1,""))</f>
        <v/>
      </c>
      <c r="X2042" s="435">
        <f>IF(Table1[[#This Row],[Asset Class]]&lt;&gt;"Local",0.25,IF(S2042="y",1,""))</f>
        <v>1</v>
      </c>
      <c r="Y2042" s="109">
        <f t="shared" si="187"/>
        <v>1</v>
      </c>
      <c r="AA2042" s="274" t="str">
        <f t="shared" si="188"/>
        <v/>
      </c>
      <c r="AB2042" s="275" t="str">
        <f t="shared" si="189"/>
        <v/>
      </c>
      <c r="AC2042" s="275" t="str">
        <f t="shared" si="190"/>
        <v/>
      </c>
      <c r="AD2042" s="275">
        <f t="shared" si="191"/>
        <v>139884</v>
      </c>
      <c r="AE2042" s="276">
        <f t="shared" si="192"/>
        <v>139884</v>
      </c>
    </row>
    <row r="2043" spans="2:31">
      <c r="B2043" s="227" t="s">
        <v>3551</v>
      </c>
      <c r="C2043" s="228" t="s">
        <v>3552</v>
      </c>
      <c r="D2043" s="228" t="s">
        <v>105</v>
      </c>
      <c r="E2043" s="228" t="s">
        <v>113</v>
      </c>
      <c r="F2043" s="258" t="s">
        <v>107</v>
      </c>
      <c r="G2043" s="374">
        <v>0.5</v>
      </c>
      <c r="H2043" s="377">
        <v>4808.5003784232986</v>
      </c>
      <c r="I2043" s="382">
        <v>566.28724924743767</v>
      </c>
      <c r="J2043" s="349">
        <f>Table1[[#This Row],[Embellishment Area (m2)]]*Table1[[#This Row],[Construction Unit Rate ($/m)]]*Table1[[#This Row],[Embellishment Area Factor]]</f>
        <v>1361496.2261512964</v>
      </c>
      <c r="K2043" s="263">
        <v>9617.0007568465971</v>
      </c>
      <c r="L2043" s="354">
        <v>75.676903388107434</v>
      </c>
      <c r="M2043" s="101">
        <f>Table1[[#This Row],[Size of land (m2)]]*Table1[[#This Row],[Land Unit Rate ($/m2)]]</f>
        <v>727784.83715923596</v>
      </c>
      <c r="N2043" s="261">
        <v>2021</v>
      </c>
      <c r="O2043" s="219">
        <f>ROUND(IF(Table1[[#This Row],[Valuation Year]]=2016,(Table1[[#This Row],[Total Construction Cost ($)]]+Table1[[#This Row],[Land Value]])*('General Input Sheet'!$G$38/'General Input Sheet'!$G$43),Table1[[#This Row],[Total Construction Cost ($)]]+Table1[[#This Row],[Land Value]]),0)</f>
        <v>2089281</v>
      </c>
      <c r="P2043" s="139" t="str" cm="1">
        <f t="array" ref="P2043">_xlfn.IFS(Table1[[#This Row],[Asset Class]]&lt;&gt;"Local","y",P$11=$E2043,"y",Table1[[#This Row],[Asset Class]]="Local","")</f>
        <v>y</v>
      </c>
      <c r="Q2043" s="99" t="str" cm="1">
        <f t="array" ref="Q2043">_xlfn.IFS(Table1[[#This Row],[Asset Class]]&lt;&gt;"Local","y",Q$11=$E2043,"y",Table1[[#This Row],[Asset Class]]="Local","")</f>
        <v>y</v>
      </c>
      <c r="R2043" s="99" t="str" cm="1">
        <f t="array" ref="R2043">_xlfn.IFS(Table1[[#This Row],[Asset Class]]&lt;&gt;"Local","y",R$11=$E2043,"y",Table1[[#This Row],[Asset Class]]="Local","")</f>
        <v>y</v>
      </c>
      <c r="S2043" s="358" t="str" cm="1">
        <f t="array" ref="S2043">_xlfn.IFS(Table1[[#This Row],[Asset Class]]&lt;&gt;"Local","y",S$11=$E2043,"y",Table1[[#This Row],[Asset Class]]="Local","")</f>
        <v>y</v>
      </c>
      <c r="U2043" s="109">
        <f>IF(Table1[[#This Row],[Asset Class]]&lt;&gt;"Local",0.25,IF(P2043="y",1,""))</f>
        <v>0.25</v>
      </c>
      <c r="V2043" s="435">
        <f>IF(Table1[[#This Row],[Asset Class]]&lt;&gt;"Local",0.25,IF(Q2043="y",1,""))</f>
        <v>0.25</v>
      </c>
      <c r="W2043" s="435">
        <f>IF(Table1[[#This Row],[Asset Class]]&lt;&gt;"Local",0.25,IF(R2043="y",1,""))</f>
        <v>0.25</v>
      </c>
      <c r="X2043" s="435">
        <f>IF(Table1[[#This Row],[Asset Class]]&lt;&gt;"Local",0.25,IF(S2043="y",1,""))</f>
        <v>0.25</v>
      </c>
      <c r="Y2043" s="109">
        <f t="shared" si="187"/>
        <v>1</v>
      </c>
      <c r="AA2043" s="274">
        <f t="shared" si="188"/>
        <v>522320.25</v>
      </c>
      <c r="AB2043" s="275">
        <f t="shared" si="189"/>
        <v>522320.25</v>
      </c>
      <c r="AC2043" s="275">
        <f t="shared" si="190"/>
        <v>522320.25</v>
      </c>
      <c r="AD2043" s="275">
        <f t="shared" si="191"/>
        <v>522320.25</v>
      </c>
      <c r="AE2043" s="276">
        <f t="shared" si="192"/>
        <v>2089281</v>
      </c>
    </row>
    <row r="2044" spans="2:31">
      <c r="B2044" s="227" t="s">
        <v>3553</v>
      </c>
      <c r="C2044" s="228" t="s">
        <v>3554</v>
      </c>
      <c r="D2044" s="228" t="s">
        <v>110</v>
      </c>
      <c r="E2044" s="228" t="s">
        <v>106</v>
      </c>
      <c r="F2044" s="258" t="s">
        <v>102</v>
      </c>
      <c r="G2044" s="374">
        <v>0.5</v>
      </c>
      <c r="H2044" s="377">
        <v>2737.6313039659153</v>
      </c>
      <c r="I2044" s="382">
        <v>111.62041035606889</v>
      </c>
      <c r="J2044" s="349">
        <f>Table1[[#This Row],[Embellishment Area (m2)]]*Table1[[#This Row],[Construction Unit Rate ($/m)]]*Table1[[#This Row],[Embellishment Area Factor]]</f>
        <v>152787.76477614773</v>
      </c>
      <c r="K2044" s="263">
        <v>0</v>
      </c>
      <c r="L2044" s="354">
        <v>66.125722619436161</v>
      </c>
      <c r="M2044" s="101">
        <f>Table1[[#This Row],[Size of land (m2)]]*Table1[[#This Row],[Land Unit Rate ($/m2)]]</f>
        <v>0</v>
      </c>
      <c r="N2044" s="261">
        <v>2021</v>
      </c>
      <c r="O2044" s="219">
        <f>ROUND(IF(Table1[[#This Row],[Valuation Year]]=2016,(Table1[[#This Row],[Total Construction Cost ($)]]+Table1[[#This Row],[Land Value]])*('General Input Sheet'!$G$38/'General Input Sheet'!$G$43),Table1[[#This Row],[Total Construction Cost ($)]]+Table1[[#This Row],[Land Value]]),0)</f>
        <v>152788</v>
      </c>
      <c r="P2044" s="139" t="str" cm="1">
        <f t="array" ref="P2044">_xlfn.IFS(Table1[[#This Row],[Asset Class]]&lt;&gt;"Local","y",P$11=$E2044,"y",Table1[[#This Row],[Asset Class]]="Local","")</f>
        <v>y</v>
      </c>
      <c r="Q2044" s="99" t="str" cm="1">
        <f t="array" ref="Q2044">_xlfn.IFS(Table1[[#This Row],[Asset Class]]&lt;&gt;"Local","y",Q$11=$E2044,"y",Table1[[#This Row],[Asset Class]]="Local","")</f>
        <v/>
      </c>
      <c r="R2044" s="99" t="str" cm="1">
        <f t="array" ref="R2044">_xlfn.IFS(Table1[[#This Row],[Asset Class]]&lt;&gt;"Local","y",R$11=$E2044,"y",Table1[[#This Row],[Asset Class]]="Local","")</f>
        <v/>
      </c>
      <c r="S2044" s="358" t="str" cm="1">
        <f t="array" ref="S2044">_xlfn.IFS(Table1[[#This Row],[Asset Class]]&lt;&gt;"Local","y",S$11=$E2044,"y",Table1[[#This Row],[Asset Class]]="Local","")</f>
        <v/>
      </c>
      <c r="U2044" s="109">
        <f>IF(Table1[[#This Row],[Asset Class]]&lt;&gt;"Local",0.25,IF(P2044="y",1,""))</f>
        <v>1</v>
      </c>
      <c r="V2044" s="435" t="str">
        <f>IF(Table1[[#This Row],[Asset Class]]&lt;&gt;"Local",0.25,IF(Q2044="y",1,""))</f>
        <v/>
      </c>
      <c r="W2044" s="435" t="str">
        <f>IF(Table1[[#This Row],[Asset Class]]&lt;&gt;"Local",0.25,IF(R2044="y",1,""))</f>
        <v/>
      </c>
      <c r="X2044" s="435" t="str">
        <f>IF(Table1[[#This Row],[Asset Class]]&lt;&gt;"Local",0.25,IF(S2044="y",1,""))</f>
        <v/>
      </c>
      <c r="Y2044" s="109">
        <f t="shared" si="187"/>
        <v>1</v>
      </c>
      <c r="AA2044" s="274">
        <f t="shared" si="188"/>
        <v>152788</v>
      </c>
      <c r="AB2044" s="275" t="str">
        <f t="shared" si="189"/>
        <v/>
      </c>
      <c r="AC2044" s="275" t="str">
        <f t="shared" si="190"/>
        <v/>
      </c>
      <c r="AD2044" s="275" t="str">
        <f t="shared" si="191"/>
        <v/>
      </c>
      <c r="AE2044" s="276">
        <f t="shared" si="192"/>
        <v>152788</v>
      </c>
    </row>
    <row r="2045" spans="2:31">
      <c r="B2045" s="227" t="s">
        <v>3555</v>
      </c>
      <c r="C2045" s="228" t="s">
        <v>3556</v>
      </c>
      <c r="D2045" s="228" t="s">
        <v>110</v>
      </c>
      <c r="E2045" s="228" t="s">
        <v>113</v>
      </c>
      <c r="F2045" s="258" t="s">
        <v>107</v>
      </c>
      <c r="G2045" s="374">
        <v>0.5</v>
      </c>
      <c r="H2045" s="377">
        <v>3870.0532860528897</v>
      </c>
      <c r="I2045" s="382">
        <v>77.371645491830151</v>
      </c>
      <c r="J2045" s="349">
        <f>Table1[[#This Row],[Embellishment Area (m2)]]*Table1[[#This Row],[Construction Unit Rate ($/m)]]*Table1[[#This Row],[Embellishment Area Factor]]</f>
        <v>149716.19544148826</v>
      </c>
      <c r="K2045" s="263">
        <v>7740.1065721057794</v>
      </c>
      <c r="L2045" s="354">
        <v>51.919695325664051</v>
      </c>
      <c r="M2045" s="101">
        <f>Table1[[#This Row],[Size of land (m2)]]*Table1[[#This Row],[Land Unit Rate ($/m2)]]</f>
        <v>401863.97501190205</v>
      </c>
      <c r="N2045" s="261">
        <v>2021</v>
      </c>
      <c r="O2045" s="219">
        <f>ROUND(IF(Table1[[#This Row],[Valuation Year]]=2016,(Table1[[#This Row],[Total Construction Cost ($)]]+Table1[[#This Row],[Land Value]])*('General Input Sheet'!$G$38/'General Input Sheet'!$G$43),Table1[[#This Row],[Total Construction Cost ($)]]+Table1[[#This Row],[Land Value]]),0)</f>
        <v>551580</v>
      </c>
      <c r="P2045" s="139" t="str" cm="1">
        <f t="array" ref="P2045">_xlfn.IFS(Table1[[#This Row],[Asset Class]]&lt;&gt;"Local","y",P$11=$E2045,"y",Table1[[#This Row],[Asset Class]]="Local","")</f>
        <v/>
      </c>
      <c r="Q2045" s="99" t="str" cm="1">
        <f t="array" ref="Q2045">_xlfn.IFS(Table1[[#This Row],[Asset Class]]&lt;&gt;"Local","y",Q$11=$E2045,"y",Table1[[#This Row],[Asset Class]]="Local","")</f>
        <v/>
      </c>
      <c r="R2045" s="99" t="str" cm="1">
        <f t="array" ref="R2045">_xlfn.IFS(Table1[[#This Row],[Asset Class]]&lt;&gt;"Local","y",R$11=$E2045,"y",Table1[[#This Row],[Asset Class]]="Local","")</f>
        <v/>
      </c>
      <c r="S2045" s="358" t="str" cm="1">
        <f t="array" ref="S2045">_xlfn.IFS(Table1[[#This Row],[Asset Class]]&lt;&gt;"Local","y",S$11=$E2045,"y",Table1[[#This Row],[Asset Class]]="Local","")</f>
        <v>y</v>
      </c>
      <c r="U2045" s="109" t="str">
        <f>IF(Table1[[#This Row],[Asset Class]]&lt;&gt;"Local",0.25,IF(P2045="y",1,""))</f>
        <v/>
      </c>
      <c r="V2045" s="435" t="str">
        <f>IF(Table1[[#This Row],[Asset Class]]&lt;&gt;"Local",0.25,IF(Q2045="y",1,""))</f>
        <v/>
      </c>
      <c r="W2045" s="435" t="str">
        <f>IF(Table1[[#This Row],[Asset Class]]&lt;&gt;"Local",0.25,IF(R2045="y",1,""))</f>
        <v/>
      </c>
      <c r="X2045" s="435">
        <f>IF(Table1[[#This Row],[Asset Class]]&lt;&gt;"Local",0.25,IF(S2045="y",1,""))</f>
        <v>1</v>
      </c>
      <c r="Y2045" s="109">
        <f t="shared" si="187"/>
        <v>1</v>
      </c>
      <c r="AA2045" s="274" t="str">
        <f t="shared" si="188"/>
        <v/>
      </c>
      <c r="AB2045" s="275" t="str">
        <f t="shared" si="189"/>
        <v/>
      </c>
      <c r="AC2045" s="275" t="str">
        <f t="shared" si="190"/>
        <v/>
      </c>
      <c r="AD2045" s="275">
        <f t="shared" si="191"/>
        <v>551580</v>
      </c>
      <c r="AE2045" s="276">
        <f t="shared" si="192"/>
        <v>551580</v>
      </c>
    </row>
    <row r="2046" spans="2:31">
      <c r="B2046" s="227" t="s">
        <v>3557</v>
      </c>
      <c r="C2046" s="228" t="s">
        <v>3558</v>
      </c>
      <c r="D2046" s="228" t="s">
        <v>110</v>
      </c>
      <c r="E2046" s="228" t="s">
        <v>142</v>
      </c>
      <c r="F2046" s="258" t="s">
        <v>102</v>
      </c>
      <c r="G2046" s="374">
        <v>0.5</v>
      </c>
      <c r="H2046" s="378">
        <v>869.85219045709846</v>
      </c>
      <c r="I2046" s="382">
        <v>115.6419902144599</v>
      </c>
      <c r="J2046" s="349">
        <f>Table1[[#This Row],[Embellishment Area (m2)]]*Table1[[#This Row],[Construction Unit Rate ($/m)]]*Table1[[#This Row],[Embellishment Area Factor]]</f>
        <v>50295.719248433139</v>
      </c>
      <c r="K2046" s="265">
        <v>1739.7043809141969</v>
      </c>
      <c r="L2046" s="354">
        <v>85.331826959272703</v>
      </c>
      <c r="M2046" s="101">
        <f>Table1[[#This Row],[Size of land (m2)]]*Table1[[#This Row],[Land Unit Rate ($/m2)]]</f>
        <v>148452.15319245891</v>
      </c>
      <c r="N2046" s="261">
        <v>2021</v>
      </c>
      <c r="O2046" s="101">
        <f>ROUND(IF(Table1[[#This Row],[Valuation Year]]=2016,(Table1[[#This Row],[Total Construction Cost ($)]]+Table1[[#This Row],[Land Value]])*('General Input Sheet'!$G$38/'General Input Sheet'!$G$43),Table1[[#This Row],[Total Construction Cost ($)]]+Table1[[#This Row],[Land Value]]),0)</f>
        <v>198748</v>
      </c>
      <c r="P2046" s="139" t="str" cm="1">
        <f t="array" ref="P2046">_xlfn.IFS(Table1[[#This Row],[Asset Class]]&lt;&gt;"Local","y",P$11=$E2046,"y",Table1[[#This Row],[Asset Class]]="Local","")</f>
        <v/>
      </c>
      <c r="Q2046" s="99" t="str" cm="1">
        <f t="array" ref="Q2046">_xlfn.IFS(Table1[[#This Row],[Asset Class]]&lt;&gt;"Local","y",Q$11=$E2046,"y",Table1[[#This Row],[Asset Class]]="Local","")</f>
        <v>y</v>
      </c>
      <c r="R2046" s="99" t="str" cm="1">
        <f t="array" ref="R2046">_xlfn.IFS(Table1[[#This Row],[Asset Class]]&lt;&gt;"Local","y",R$11=$E2046,"y",Table1[[#This Row],[Asset Class]]="Local","")</f>
        <v/>
      </c>
      <c r="S2046" s="358" t="str" cm="1">
        <f t="array" ref="S2046">_xlfn.IFS(Table1[[#This Row],[Asset Class]]&lt;&gt;"Local","y",S$11=$E2046,"y",Table1[[#This Row],[Asset Class]]="Local","")</f>
        <v/>
      </c>
      <c r="U2046" s="109" t="str">
        <f>IF(Table1[[#This Row],[Asset Class]]&lt;&gt;"Local",0.25,IF(P2046="y",1,""))</f>
        <v/>
      </c>
      <c r="V2046" s="435">
        <f>IF(Table1[[#This Row],[Asset Class]]&lt;&gt;"Local",0.25,IF(Q2046="y",1,""))</f>
        <v>1</v>
      </c>
      <c r="W2046" s="435" t="str">
        <f>IF(Table1[[#This Row],[Asset Class]]&lt;&gt;"Local",0.25,IF(R2046="y",1,""))</f>
        <v/>
      </c>
      <c r="X2046" s="435" t="str">
        <f>IF(Table1[[#This Row],[Asset Class]]&lt;&gt;"Local",0.25,IF(S2046="y",1,""))</f>
        <v/>
      </c>
      <c r="Y2046" s="109">
        <f t="shared" si="187"/>
        <v>1</v>
      </c>
      <c r="AA2046" s="274" t="str">
        <f t="shared" si="188"/>
        <v/>
      </c>
      <c r="AB2046" s="275">
        <f t="shared" si="189"/>
        <v>198748</v>
      </c>
      <c r="AC2046" s="275" t="str">
        <f t="shared" si="190"/>
        <v/>
      </c>
      <c r="AD2046" s="275" t="str">
        <f t="shared" si="191"/>
        <v/>
      </c>
      <c r="AE2046" s="276">
        <f t="shared" si="192"/>
        <v>198748</v>
      </c>
    </row>
    <row r="2047" spans="2:31">
      <c r="B2047" s="227" t="s">
        <v>3559</v>
      </c>
      <c r="C2047" s="228" t="s">
        <v>3560</v>
      </c>
      <c r="D2047" s="228" t="s">
        <v>110</v>
      </c>
      <c r="E2047" s="228" t="s">
        <v>113</v>
      </c>
      <c r="F2047" s="258" t="s">
        <v>107</v>
      </c>
      <c r="G2047" s="374">
        <v>0.5</v>
      </c>
      <c r="H2047" s="377">
        <v>15836.501787413656</v>
      </c>
      <c r="I2047" s="382">
        <v>77.371645491830151</v>
      </c>
      <c r="J2047" s="349">
        <f>Table1[[#This Row],[Embellishment Area (m2)]]*Table1[[#This Row],[Construction Unit Rate ($/m)]]*Table1[[#This Row],[Embellishment Area Factor]]</f>
        <v>612648.10106325196</v>
      </c>
      <c r="K2047" s="263">
        <v>0</v>
      </c>
      <c r="L2047" s="354">
        <v>51.919695325664051</v>
      </c>
      <c r="M2047" s="101">
        <f>Table1[[#This Row],[Size of land (m2)]]*Table1[[#This Row],[Land Unit Rate ($/m2)]]</f>
        <v>0</v>
      </c>
      <c r="N2047" s="261">
        <v>2021</v>
      </c>
      <c r="O2047" s="219">
        <f>ROUND(IF(Table1[[#This Row],[Valuation Year]]=2016,(Table1[[#This Row],[Total Construction Cost ($)]]+Table1[[#This Row],[Land Value]])*('General Input Sheet'!$G$38/'General Input Sheet'!$G$43),Table1[[#This Row],[Total Construction Cost ($)]]+Table1[[#This Row],[Land Value]]),0)</f>
        <v>612648</v>
      </c>
      <c r="P2047" s="139" t="str" cm="1">
        <f t="array" ref="P2047">_xlfn.IFS(Table1[[#This Row],[Asset Class]]&lt;&gt;"Local","y",P$11=$E2047,"y",Table1[[#This Row],[Asset Class]]="Local","")</f>
        <v/>
      </c>
      <c r="Q2047" s="99" t="str" cm="1">
        <f t="array" ref="Q2047">_xlfn.IFS(Table1[[#This Row],[Asset Class]]&lt;&gt;"Local","y",Q$11=$E2047,"y",Table1[[#This Row],[Asset Class]]="Local","")</f>
        <v/>
      </c>
      <c r="R2047" s="99" t="str" cm="1">
        <f t="array" ref="R2047">_xlfn.IFS(Table1[[#This Row],[Asset Class]]&lt;&gt;"Local","y",R$11=$E2047,"y",Table1[[#This Row],[Asset Class]]="Local","")</f>
        <v/>
      </c>
      <c r="S2047" s="358" t="str" cm="1">
        <f t="array" ref="S2047">_xlfn.IFS(Table1[[#This Row],[Asset Class]]&lt;&gt;"Local","y",S$11=$E2047,"y",Table1[[#This Row],[Asset Class]]="Local","")</f>
        <v>y</v>
      </c>
      <c r="U2047" s="109" t="str">
        <f>IF(Table1[[#This Row],[Asset Class]]&lt;&gt;"Local",0.25,IF(P2047="y",1,""))</f>
        <v/>
      </c>
      <c r="V2047" s="435" t="str">
        <f>IF(Table1[[#This Row],[Asset Class]]&lt;&gt;"Local",0.25,IF(Q2047="y",1,""))</f>
        <v/>
      </c>
      <c r="W2047" s="435" t="str">
        <f>IF(Table1[[#This Row],[Asset Class]]&lt;&gt;"Local",0.25,IF(R2047="y",1,""))</f>
        <v/>
      </c>
      <c r="X2047" s="435">
        <f>IF(Table1[[#This Row],[Asset Class]]&lt;&gt;"Local",0.25,IF(S2047="y",1,""))</f>
        <v>1</v>
      </c>
      <c r="Y2047" s="109">
        <f t="shared" si="187"/>
        <v>1</v>
      </c>
      <c r="AA2047" s="274" t="str">
        <f t="shared" si="188"/>
        <v/>
      </c>
      <c r="AB2047" s="275" t="str">
        <f t="shared" si="189"/>
        <v/>
      </c>
      <c r="AC2047" s="275" t="str">
        <f t="shared" si="190"/>
        <v/>
      </c>
      <c r="AD2047" s="275">
        <f t="shared" si="191"/>
        <v>612648</v>
      </c>
      <c r="AE2047" s="276">
        <f t="shared" si="192"/>
        <v>612648</v>
      </c>
    </row>
    <row r="2048" spans="2:31">
      <c r="B2048" s="227" t="s">
        <v>3561</v>
      </c>
      <c r="C2048" s="228" t="s">
        <v>3562</v>
      </c>
      <c r="D2048" s="228" t="s">
        <v>105</v>
      </c>
      <c r="E2048" s="228" t="s">
        <v>101</v>
      </c>
      <c r="F2048" s="258" t="s">
        <v>102</v>
      </c>
      <c r="G2048" s="374">
        <v>0.5</v>
      </c>
      <c r="H2048" s="377">
        <v>21318.593606339586</v>
      </c>
      <c r="I2048" s="382">
        <v>452.87898632773505</v>
      </c>
      <c r="J2048" s="349">
        <f>Table1[[#This Row],[Embellishment Area (m2)]]*Table1[[#This Row],[Construction Unit Rate ($/m)]]*Table1[[#This Row],[Embellishment Area Factor]]</f>
        <v>4827371.5311860023</v>
      </c>
      <c r="K2048" s="263">
        <v>42637.187212679171</v>
      </c>
      <c r="L2048" s="354">
        <v>140.14546069071523</v>
      </c>
      <c r="M2048" s="101">
        <f>Table1[[#This Row],[Size of land (m2)]]*Table1[[#This Row],[Land Unit Rate ($/m2)]]</f>
        <v>5975408.2444771947</v>
      </c>
      <c r="N2048" s="261">
        <v>2021</v>
      </c>
      <c r="O2048" s="219">
        <f>ROUND(IF(Table1[[#This Row],[Valuation Year]]=2016,(Table1[[#This Row],[Total Construction Cost ($)]]+Table1[[#This Row],[Land Value]])*('General Input Sheet'!$G$38/'General Input Sheet'!$G$43),Table1[[#This Row],[Total Construction Cost ($)]]+Table1[[#This Row],[Land Value]]),0)</f>
        <v>10802780</v>
      </c>
      <c r="P2048" s="139" t="str" cm="1">
        <f t="array" ref="P2048">_xlfn.IFS(Table1[[#This Row],[Asset Class]]&lt;&gt;"Local","y",P$11=$E2048,"y",Table1[[#This Row],[Asset Class]]="Local","")</f>
        <v>y</v>
      </c>
      <c r="Q2048" s="99" t="str" cm="1">
        <f t="array" ref="Q2048">_xlfn.IFS(Table1[[#This Row],[Asset Class]]&lt;&gt;"Local","y",Q$11=$E2048,"y",Table1[[#This Row],[Asset Class]]="Local","")</f>
        <v>y</v>
      </c>
      <c r="R2048" s="99" t="str" cm="1">
        <f t="array" ref="R2048">_xlfn.IFS(Table1[[#This Row],[Asset Class]]&lt;&gt;"Local","y",R$11=$E2048,"y",Table1[[#This Row],[Asset Class]]="Local","")</f>
        <v>y</v>
      </c>
      <c r="S2048" s="358" t="str" cm="1">
        <f t="array" ref="S2048">_xlfn.IFS(Table1[[#This Row],[Asset Class]]&lt;&gt;"Local","y",S$11=$E2048,"y",Table1[[#This Row],[Asset Class]]="Local","")</f>
        <v>y</v>
      </c>
      <c r="U2048" s="109">
        <f>IF(Table1[[#This Row],[Asset Class]]&lt;&gt;"Local",0.25,IF(P2048="y",1,""))</f>
        <v>0.25</v>
      </c>
      <c r="V2048" s="435">
        <f>IF(Table1[[#This Row],[Asset Class]]&lt;&gt;"Local",0.25,IF(Q2048="y",1,""))</f>
        <v>0.25</v>
      </c>
      <c r="W2048" s="435">
        <f>IF(Table1[[#This Row],[Asset Class]]&lt;&gt;"Local",0.25,IF(R2048="y",1,""))</f>
        <v>0.25</v>
      </c>
      <c r="X2048" s="435">
        <f>IF(Table1[[#This Row],[Asset Class]]&lt;&gt;"Local",0.25,IF(S2048="y",1,""))</f>
        <v>0.25</v>
      </c>
      <c r="Y2048" s="109">
        <f t="shared" si="187"/>
        <v>1</v>
      </c>
      <c r="AA2048" s="274">
        <f t="shared" si="188"/>
        <v>2700695</v>
      </c>
      <c r="AB2048" s="275">
        <f t="shared" si="189"/>
        <v>2700695</v>
      </c>
      <c r="AC2048" s="275">
        <f t="shared" si="190"/>
        <v>2700695</v>
      </c>
      <c r="AD2048" s="275">
        <f t="shared" si="191"/>
        <v>2700695</v>
      </c>
      <c r="AE2048" s="276">
        <f t="shared" si="192"/>
        <v>10802780</v>
      </c>
    </row>
    <row r="2049" spans="2:31">
      <c r="B2049" s="227" t="s">
        <v>3561</v>
      </c>
      <c r="C2049" s="228" t="s">
        <v>3563</v>
      </c>
      <c r="D2049" s="228" t="s">
        <v>105</v>
      </c>
      <c r="E2049" s="228" t="s">
        <v>101</v>
      </c>
      <c r="F2049" s="258" t="s">
        <v>102</v>
      </c>
      <c r="G2049" s="374">
        <v>0.5</v>
      </c>
      <c r="H2049" s="377">
        <v>4140.7948242611228</v>
      </c>
      <c r="I2049" s="382">
        <v>452.87898632773505</v>
      </c>
      <c r="J2049" s="349">
        <f>Table1[[#This Row],[Embellishment Area (m2)]]*Table1[[#This Row],[Construction Unit Rate ($/m)]]*Table1[[#This Row],[Embellishment Area Factor]]</f>
        <v>937639.48130125459</v>
      </c>
      <c r="K2049" s="263">
        <v>8281.5896485222456</v>
      </c>
      <c r="L2049" s="354">
        <v>140.14546069071523</v>
      </c>
      <c r="M2049" s="101">
        <f>Table1[[#This Row],[Size of land (m2)]]*Table1[[#This Row],[Land Unit Rate ($/m2)]]</f>
        <v>1160627.1965436086</v>
      </c>
      <c r="N2049" s="261">
        <v>2021</v>
      </c>
      <c r="O2049" s="219">
        <f>ROUND(IF(Table1[[#This Row],[Valuation Year]]=2016,(Table1[[#This Row],[Total Construction Cost ($)]]+Table1[[#This Row],[Land Value]])*('General Input Sheet'!$G$38/'General Input Sheet'!$G$43),Table1[[#This Row],[Total Construction Cost ($)]]+Table1[[#This Row],[Land Value]]),0)</f>
        <v>2098267</v>
      </c>
      <c r="P2049" s="139" t="str" cm="1">
        <f t="array" ref="P2049">_xlfn.IFS(Table1[[#This Row],[Asset Class]]&lt;&gt;"Local","y",P$11=$E2049,"y",Table1[[#This Row],[Asset Class]]="Local","")</f>
        <v>y</v>
      </c>
      <c r="Q2049" s="99" t="str" cm="1">
        <f t="array" ref="Q2049">_xlfn.IFS(Table1[[#This Row],[Asset Class]]&lt;&gt;"Local","y",Q$11=$E2049,"y",Table1[[#This Row],[Asset Class]]="Local","")</f>
        <v>y</v>
      </c>
      <c r="R2049" s="99" t="str" cm="1">
        <f t="array" ref="R2049">_xlfn.IFS(Table1[[#This Row],[Asset Class]]&lt;&gt;"Local","y",R$11=$E2049,"y",Table1[[#This Row],[Asset Class]]="Local","")</f>
        <v>y</v>
      </c>
      <c r="S2049" s="358" t="str" cm="1">
        <f t="array" ref="S2049">_xlfn.IFS(Table1[[#This Row],[Asset Class]]&lt;&gt;"Local","y",S$11=$E2049,"y",Table1[[#This Row],[Asset Class]]="Local","")</f>
        <v>y</v>
      </c>
      <c r="U2049" s="109">
        <f>IF(Table1[[#This Row],[Asset Class]]&lt;&gt;"Local",0.25,IF(P2049="y",1,""))</f>
        <v>0.25</v>
      </c>
      <c r="V2049" s="435">
        <f>IF(Table1[[#This Row],[Asset Class]]&lt;&gt;"Local",0.25,IF(Q2049="y",1,""))</f>
        <v>0.25</v>
      </c>
      <c r="W2049" s="435">
        <f>IF(Table1[[#This Row],[Asset Class]]&lt;&gt;"Local",0.25,IF(R2049="y",1,""))</f>
        <v>0.25</v>
      </c>
      <c r="X2049" s="435">
        <f>IF(Table1[[#This Row],[Asset Class]]&lt;&gt;"Local",0.25,IF(S2049="y",1,""))</f>
        <v>0.25</v>
      </c>
      <c r="Y2049" s="109">
        <f t="shared" si="187"/>
        <v>1</v>
      </c>
      <c r="AA2049" s="274">
        <f t="shared" si="188"/>
        <v>524566.75</v>
      </c>
      <c r="AB2049" s="275">
        <f t="shared" si="189"/>
        <v>524566.75</v>
      </c>
      <c r="AC2049" s="275">
        <f t="shared" si="190"/>
        <v>524566.75</v>
      </c>
      <c r="AD2049" s="275">
        <f t="shared" si="191"/>
        <v>524566.75</v>
      </c>
      <c r="AE2049" s="276">
        <f t="shared" si="192"/>
        <v>2098267</v>
      </c>
    </row>
    <row r="2050" spans="2:31">
      <c r="B2050" s="227" t="s">
        <v>3561</v>
      </c>
      <c r="C2050" s="228" t="s">
        <v>3564</v>
      </c>
      <c r="D2050" s="228" t="s">
        <v>105</v>
      </c>
      <c r="E2050" s="228" t="s">
        <v>101</v>
      </c>
      <c r="F2050" s="258" t="s">
        <v>135</v>
      </c>
      <c r="G2050" s="374">
        <v>0.5</v>
      </c>
      <c r="H2050" s="377">
        <v>10126.593262461234</v>
      </c>
      <c r="I2050" s="382">
        <v>452.87898632773505</v>
      </c>
      <c r="J2050" s="349">
        <f>Table1[[#This Row],[Embellishment Area (m2)]]*Table1[[#This Row],[Construction Unit Rate ($/m)]]*Table1[[#This Row],[Embellishment Area Factor]]</f>
        <v>2293060.6458283574</v>
      </c>
      <c r="K2050" s="263">
        <v>20253.186524922468</v>
      </c>
      <c r="L2050" s="354">
        <v>140.14546069071523</v>
      </c>
      <c r="M2050" s="101">
        <f>Table1[[#This Row],[Size of land (m2)]]*Table1[[#This Row],[Land Unit Rate ($/m2)]]</f>
        <v>2838392.1559902453</v>
      </c>
      <c r="N2050" s="261">
        <v>2021</v>
      </c>
      <c r="O2050" s="219">
        <f>ROUND(IF(Table1[[#This Row],[Valuation Year]]=2016,(Table1[[#This Row],[Total Construction Cost ($)]]+Table1[[#This Row],[Land Value]])*('General Input Sheet'!$G$38/'General Input Sheet'!$G$43),Table1[[#This Row],[Total Construction Cost ($)]]+Table1[[#This Row],[Land Value]]),0)</f>
        <v>5131453</v>
      </c>
      <c r="P2050" s="139" t="str" cm="1">
        <f t="array" ref="P2050">_xlfn.IFS(Table1[[#This Row],[Asset Class]]&lt;&gt;"Local","y",P$11=$E2050,"y",Table1[[#This Row],[Asset Class]]="Local","")</f>
        <v>y</v>
      </c>
      <c r="Q2050" s="99" t="str" cm="1">
        <f t="array" ref="Q2050">_xlfn.IFS(Table1[[#This Row],[Asset Class]]&lt;&gt;"Local","y",Q$11=$E2050,"y",Table1[[#This Row],[Asset Class]]="Local","")</f>
        <v>y</v>
      </c>
      <c r="R2050" s="99" t="str" cm="1">
        <f t="array" ref="R2050">_xlfn.IFS(Table1[[#This Row],[Asset Class]]&lt;&gt;"Local","y",R$11=$E2050,"y",Table1[[#This Row],[Asset Class]]="Local","")</f>
        <v>y</v>
      </c>
      <c r="S2050" s="358" t="str" cm="1">
        <f t="array" ref="S2050">_xlfn.IFS(Table1[[#This Row],[Asset Class]]&lt;&gt;"Local","y",S$11=$E2050,"y",Table1[[#This Row],[Asset Class]]="Local","")</f>
        <v>y</v>
      </c>
      <c r="U2050" s="109">
        <f>IF(Table1[[#This Row],[Asset Class]]&lt;&gt;"Local",0.25,IF(P2050="y",1,""))</f>
        <v>0.25</v>
      </c>
      <c r="V2050" s="435">
        <f>IF(Table1[[#This Row],[Asset Class]]&lt;&gt;"Local",0.25,IF(Q2050="y",1,""))</f>
        <v>0.25</v>
      </c>
      <c r="W2050" s="435">
        <f>IF(Table1[[#This Row],[Asset Class]]&lt;&gt;"Local",0.25,IF(R2050="y",1,""))</f>
        <v>0.25</v>
      </c>
      <c r="X2050" s="435">
        <f>IF(Table1[[#This Row],[Asset Class]]&lt;&gt;"Local",0.25,IF(S2050="y",1,""))</f>
        <v>0.25</v>
      </c>
      <c r="Y2050" s="109">
        <f t="shared" si="187"/>
        <v>1</v>
      </c>
      <c r="AA2050" s="274">
        <f t="shared" si="188"/>
        <v>1282863.25</v>
      </c>
      <c r="AB2050" s="275">
        <f t="shared" si="189"/>
        <v>1282863.25</v>
      </c>
      <c r="AC2050" s="275">
        <f t="shared" si="190"/>
        <v>1282863.25</v>
      </c>
      <c r="AD2050" s="275">
        <f t="shared" si="191"/>
        <v>1282863.25</v>
      </c>
      <c r="AE2050" s="276">
        <f t="shared" si="192"/>
        <v>5131453</v>
      </c>
    </row>
    <row r="2051" spans="2:31">
      <c r="B2051" s="227" t="s">
        <v>3565</v>
      </c>
      <c r="C2051" s="228" t="s">
        <v>3566</v>
      </c>
      <c r="D2051" s="228" t="s">
        <v>110</v>
      </c>
      <c r="E2051" s="228" t="s">
        <v>106</v>
      </c>
      <c r="F2051" s="258" t="s">
        <v>107</v>
      </c>
      <c r="G2051" s="374">
        <v>0.5</v>
      </c>
      <c r="H2051" s="377">
        <v>4114.8440919904515</v>
      </c>
      <c r="I2051" s="382">
        <v>111.62041035606889</v>
      </c>
      <c r="J2051" s="349">
        <f>Table1[[#This Row],[Embellishment Area (m2)]]*Table1[[#This Row],[Construction Unit Rate ($/m)]]*Table1[[#This Row],[Embellishment Area Factor]]</f>
        <v>229650.29304960993</v>
      </c>
      <c r="K2051" s="263">
        <v>8229.688183980903</v>
      </c>
      <c r="L2051" s="354">
        <v>66.125722619436161</v>
      </c>
      <c r="M2051" s="101">
        <f>Table1[[#This Row],[Size of land (m2)]]*Table1[[#This Row],[Land Unit Rate ($/m2)]]</f>
        <v>544194.07809837244</v>
      </c>
      <c r="N2051" s="261">
        <v>2021</v>
      </c>
      <c r="O2051" s="219">
        <f>ROUND(IF(Table1[[#This Row],[Valuation Year]]=2016,(Table1[[#This Row],[Total Construction Cost ($)]]+Table1[[#This Row],[Land Value]])*('General Input Sheet'!$G$38/'General Input Sheet'!$G$43),Table1[[#This Row],[Total Construction Cost ($)]]+Table1[[#This Row],[Land Value]]),0)</f>
        <v>773844</v>
      </c>
      <c r="P2051" s="139" t="str" cm="1">
        <f t="array" ref="P2051">_xlfn.IFS(Table1[[#This Row],[Asset Class]]&lt;&gt;"Local","y",P$11=$E2051,"y",Table1[[#This Row],[Asset Class]]="Local","")</f>
        <v>y</v>
      </c>
      <c r="Q2051" s="99" t="str" cm="1">
        <f t="array" ref="Q2051">_xlfn.IFS(Table1[[#This Row],[Asset Class]]&lt;&gt;"Local","y",Q$11=$E2051,"y",Table1[[#This Row],[Asset Class]]="Local","")</f>
        <v/>
      </c>
      <c r="R2051" s="99" t="str" cm="1">
        <f t="array" ref="R2051">_xlfn.IFS(Table1[[#This Row],[Asset Class]]&lt;&gt;"Local","y",R$11=$E2051,"y",Table1[[#This Row],[Asset Class]]="Local","")</f>
        <v/>
      </c>
      <c r="S2051" s="358" t="str" cm="1">
        <f t="array" ref="S2051">_xlfn.IFS(Table1[[#This Row],[Asset Class]]&lt;&gt;"Local","y",S$11=$E2051,"y",Table1[[#This Row],[Asset Class]]="Local","")</f>
        <v/>
      </c>
      <c r="U2051" s="109">
        <f>IF(Table1[[#This Row],[Asset Class]]&lt;&gt;"Local",0.25,IF(P2051="y",1,""))</f>
        <v>1</v>
      </c>
      <c r="V2051" s="435" t="str">
        <f>IF(Table1[[#This Row],[Asset Class]]&lt;&gt;"Local",0.25,IF(Q2051="y",1,""))</f>
        <v/>
      </c>
      <c r="W2051" s="435" t="str">
        <f>IF(Table1[[#This Row],[Asset Class]]&lt;&gt;"Local",0.25,IF(R2051="y",1,""))</f>
        <v/>
      </c>
      <c r="X2051" s="435" t="str">
        <f>IF(Table1[[#This Row],[Asset Class]]&lt;&gt;"Local",0.25,IF(S2051="y",1,""))</f>
        <v/>
      </c>
      <c r="Y2051" s="109">
        <f t="shared" si="187"/>
        <v>1</v>
      </c>
      <c r="AA2051" s="274">
        <f t="shared" si="188"/>
        <v>773844</v>
      </c>
      <c r="AB2051" s="275" t="str">
        <f t="shared" si="189"/>
        <v/>
      </c>
      <c r="AC2051" s="275" t="str">
        <f t="shared" si="190"/>
        <v/>
      </c>
      <c r="AD2051" s="275" t="str">
        <f t="shared" si="191"/>
        <v/>
      </c>
      <c r="AE2051" s="276">
        <f t="shared" si="192"/>
        <v>773844</v>
      </c>
    </row>
    <row r="2052" spans="2:31">
      <c r="B2052" s="227" t="s">
        <v>3567</v>
      </c>
      <c r="C2052" s="228" t="s">
        <v>3568</v>
      </c>
      <c r="D2052" s="228" t="s">
        <v>110</v>
      </c>
      <c r="E2052" s="228" t="s">
        <v>113</v>
      </c>
      <c r="F2052" s="258" t="s">
        <v>102</v>
      </c>
      <c r="G2052" s="374">
        <v>0.5</v>
      </c>
      <c r="H2052" s="377">
        <v>3304.4619130581768</v>
      </c>
      <c r="I2052" s="382">
        <v>77.371645491830151</v>
      </c>
      <c r="J2052" s="349">
        <f>Table1[[#This Row],[Embellishment Area (m2)]]*Table1[[#This Row],[Construction Unit Rate ($/m)]]*Table1[[#This Row],[Embellishment Area Factor]]</f>
        <v>127835.82783919606</v>
      </c>
      <c r="K2052" s="263">
        <v>6608.9238261163537</v>
      </c>
      <c r="L2052" s="354">
        <v>51.919695325664051</v>
      </c>
      <c r="M2052" s="101">
        <f>Table1[[#This Row],[Size of land (m2)]]*Table1[[#This Row],[Land Unit Rate ($/m2)]]</f>
        <v>343133.311482483</v>
      </c>
      <c r="N2052" s="261">
        <v>2021</v>
      </c>
      <c r="O2052" s="219">
        <f>ROUND(IF(Table1[[#This Row],[Valuation Year]]=2016,(Table1[[#This Row],[Total Construction Cost ($)]]+Table1[[#This Row],[Land Value]])*('General Input Sheet'!$G$38/'General Input Sheet'!$G$43),Table1[[#This Row],[Total Construction Cost ($)]]+Table1[[#This Row],[Land Value]]),0)</f>
        <v>470969</v>
      </c>
      <c r="P2052" s="139" t="str" cm="1">
        <f t="array" ref="P2052">_xlfn.IFS(Table1[[#This Row],[Asset Class]]&lt;&gt;"Local","y",P$11=$E2052,"y",Table1[[#This Row],[Asset Class]]="Local","")</f>
        <v/>
      </c>
      <c r="Q2052" s="99" t="str" cm="1">
        <f t="array" ref="Q2052">_xlfn.IFS(Table1[[#This Row],[Asset Class]]&lt;&gt;"Local","y",Q$11=$E2052,"y",Table1[[#This Row],[Asset Class]]="Local","")</f>
        <v/>
      </c>
      <c r="R2052" s="99" t="str" cm="1">
        <f t="array" ref="R2052">_xlfn.IFS(Table1[[#This Row],[Asset Class]]&lt;&gt;"Local","y",R$11=$E2052,"y",Table1[[#This Row],[Asset Class]]="Local","")</f>
        <v/>
      </c>
      <c r="S2052" s="358" t="str" cm="1">
        <f t="array" ref="S2052">_xlfn.IFS(Table1[[#This Row],[Asset Class]]&lt;&gt;"Local","y",S$11=$E2052,"y",Table1[[#This Row],[Asset Class]]="Local","")</f>
        <v>y</v>
      </c>
      <c r="U2052" s="109" t="str">
        <f>IF(Table1[[#This Row],[Asset Class]]&lt;&gt;"Local",0.25,IF(P2052="y",1,""))</f>
        <v/>
      </c>
      <c r="V2052" s="435" t="str">
        <f>IF(Table1[[#This Row],[Asset Class]]&lt;&gt;"Local",0.25,IF(Q2052="y",1,""))</f>
        <v/>
      </c>
      <c r="W2052" s="435" t="str">
        <f>IF(Table1[[#This Row],[Asset Class]]&lt;&gt;"Local",0.25,IF(R2052="y",1,""))</f>
        <v/>
      </c>
      <c r="X2052" s="435">
        <f>IF(Table1[[#This Row],[Asset Class]]&lt;&gt;"Local",0.25,IF(S2052="y",1,""))</f>
        <v>1</v>
      </c>
      <c r="Y2052" s="109">
        <f t="shared" si="187"/>
        <v>1</v>
      </c>
      <c r="AA2052" s="274" t="str">
        <f t="shared" si="188"/>
        <v/>
      </c>
      <c r="AB2052" s="275" t="str">
        <f t="shared" si="189"/>
        <v/>
      </c>
      <c r="AC2052" s="275" t="str">
        <f t="shared" si="190"/>
        <v/>
      </c>
      <c r="AD2052" s="275">
        <f t="shared" si="191"/>
        <v>470969</v>
      </c>
      <c r="AE2052" s="276">
        <f t="shared" si="192"/>
        <v>470969</v>
      </c>
    </row>
    <row r="2053" spans="2:31">
      <c r="B2053" s="227" t="s">
        <v>3567</v>
      </c>
      <c r="C2053" s="228" t="s">
        <v>3569</v>
      </c>
      <c r="D2053" s="228" t="s">
        <v>110</v>
      </c>
      <c r="E2053" s="228" t="s">
        <v>113</v>
      </c>
      <c r="F2053" s="258" t="s">
        <v>107</v>
      </c>
      <c r="G2053" s="374">
        <v>0.5</v>
      </c>
      <c r="H2053" s="377">
        <v>2762.4164383631755</v>
      </c>
      <c r="I2053" s="382">
        <v>77.371645491830151</v>
      </c>
      <c r="J2053" s="349">
        <f>Table1[[#This Row],[Embellishment Area (m2)]]*Table1[[#This Row],[Construction Unit Rate ($/m)]]*Table1[[#This Row],[Embellishment Area Factor]]</f>
        <v>106866.35268491984</v>
      </c>
      <c r="K2053" s="263">
        <v>5524.8328767263511</v>
      </c>
      <c r="L2053" s="354">
        <v>51.919695325664051</v>
      </c>
      <c r="M2053" s="101">
        <f>Table1[[#This Row],[Size of land (m2)]]*Table1[[#This Row],[Land Unit Rate ($/m2)]]</f>
        <v>286847.63968484418</v>
      </c>
      <c r="N2053" s="261">
        <v>2021</v>
      </c>
      <c r="O2053" s="219">
        <f>ROUND(IF(Table1[[#This Row],[Valuation Year]]=2016,(Table1[[#This Row],[Total Construction Cost ($)]]+Table1[[#This Row],[Land Value]])*('General Input Sheet'!$G$38/'General Input Sheet'!$G$43),Table1[[#This Row],[Total Construction Cost ($)]]+Table1[[#This Row],[Land Value]]),0)</f>
        <v>393714</v>
      </c>
      <c r="P2053" s="139" t="str" cm="1">
        <f t="array" ref="P2053">_xlfn.IFS(Table1[[#This Row],[Asset Class]]&lt;&gt;"Local","y",P$11=$E2053,"y",Table1[[#This Row],[Asset Class]]="Local","")</f>
        <v/>
      </c>
      <c r="Q2053" s="99" t="str" cm="1">
        <f t="array" ref="Q2053">_xlfn.IFS(Table1[[#This Row],[Asset Class]]&lt;&gt;"Local","y",Q$11=$E2053,"y",Table1[[#This Row],[Asset Class]]="Local","")</f>
        <v/>
      </c>
      <c r="R2053" s="99" t="str" cm="1">
        <f t="array" ref="R2053">_xlfn.IFS(Table1[[#This Row],[Asset Class]]&lt;&gt;"Local","y",R$11=$E2053,"y",Table1[[#This Row],[Asset Class]]="Local","")</f>
        <v/>
      </c>
      <c r="S2053" s="358" t="str" cm="1">
        <f t="array" ref="S2053">_xlfn.IFS(Table1[[#This Row],[Asset Class]]&lt;&gt;"Local","y",S$11=$E2053,"y",Table1[[#This Row],[Asset Class]]="Local","")</f>
        <v>y</v>
      </c>
      <c r="U2053" s="109" t="str">
        <f>IF(Table1[[#This Row],[Asset Class]]&lt;&gt;"Local",0.25,IF(P2053="y",1,""))</f>
        <v/>
      </c>
      <c r="V2053" s="435" t="str">
        <f>IF(Table1[[#This Row],[Asset Class]]&lt;&gt;"Local",0.25,IF(Q2053="y",1,""))</f>
        <v/>
      </c>
      <c r="W2053" s="435" t="str">
        <f>IF(Table1[[#This Row],[Asset Class]]&lt;&gt;"Local",0.25,IF(R2053="y",1,""))</f>
        <v/>
      </c>
      <c r="X2053" s="435">
        <f>IF(Table1[[#This Row],[Asset Class]]&lt;&gt;"Local",0.25,IF(S2053="y",1,""))</f>
        <v>1</v>
      </c>
      <c r="Y2053" s="109">
        <f t="shared" si="187"/>
        <v>1</v>
      </c>
      <c r="AA2053" s="274" t="str">
        <f t="shared" si="188"/>
        <v/>
      </c>
      <c r="AB2053" s="275" t="str">
        <f t="shared" si="189"/>
        <v/>
      </c>
      <c r="AC2053" s="275" t="str">
        <f t="shared" si="190"/>
        <v/>
      </c>
      <c r="AD2053" s="275">
        <f t="shared" si="191"/>
        <v>393714</v>
      </c>
      <c r="AE2053" s="276">
        <f t="shared" si="192"/>
        <v>393714</v>
      </c>
    </row>
    <row r="2054" spans="2:31">
      <c r="B2054" s="227" t="s">
        <v>3570</v>
      </c>
      <c r="C2054" s="228" t="s">
        <v>3571</v>
      </c>
      <c r="D2054" s="228" t="s">
        <v>110</v>
      </c>
      <c r="E2054" s="228" t="s">
        <v>106</v>
      </c>
      <c r="F2054" s="258" t="s">
        <v>102</v>
      </c>
      <c r="G2054" s="374">
        <v>0.5</v>
      </c>
      <c r="H2054" s="377">
        <v>1758.6670179601265</v>
      </c>
      <c r="I2054" s="382">
        <v>111.62041035606889</v>
      </c>
      <c r="J2054" s="349">
        <f>Table1[[#This Row],[Embellishment Area (m2)]]*Table1[[#This Row],[Construction Unit Rate ($/m)]]*Table1[[#This Row],[Embellishment Area Factor]]</f>
        <v>98151.567112196644</v>
      </c>
      <c r="K2054" s="263">
        <v>0</v>
      </c>
      <c r="L2054" s="354">
        <v>66.125722619436161</v>
      </c>
      <c r="M2054" s="101">
        <f>Table1[[#This Row],[Size of land (m2)]]*Table1[[#This Row],[Land Unit Rate ($/m2)]]</f>
        <v>0</v>
      </c>
      <c r="N2054" s="261">
        <v>2021</v>
      </c>
      <c r="O2054" s="219">
        <f>ROUND(IF(Table1[[#This Row],[Valuation Year]]=2016,(Table1[[#This Row],[Total Construction Cost ($)]]+Table1[[#This Row],[Land Value]])*('General Input Sheet'!$G$38/'General Input Sheet'!$G$43),Table1[[#This Row],[Total Construction Cost ($)]]+Table1[[#This Row],[Land Value]]),0)</f>
        <v>98152</v>
      </c>
      <c r="P2054" s="139" t="str" cm="1">
        <f t="array" ref="P2054">_xlfn.IFS(Table1[[#This Row],[Asset Class]]&lt;&gt;"Local","y",P$11=$E2054,"y",Table1[[#This Row],[Asset Class]]="Local","")</f>
        <v>y</v>
      </c>
      <c r="Q2054" s="99" t="str" cm="1">
        <f t="array" ref="Q2054">_xlfn.IFS(Table1[[#This Row],[Asset Class]]&lt;&gt;"Local","y",Q$11=$E2054,"y",Table1[[#This Row],[Asset Class]]="Local","")</f>
        <v/>
      </c>
      <c r="R2054" s="99" t="str" cm="1">
        <f t="array" ref="R2054">_xlfn.IFS(Table1[[#This Row],[Asset Class]]&lt;&gt;"Local","y",R$11=$E2054,"y",Table1[[#This Row],[Asset Class]]="Local","")</f>
        <v/>
      </c>
      <c r="S2054" s="358" t="str" cm="1">
        <f t="array" ref="S2054">_xlfn.IFS(Table1[[#This Row],[Asset Class]]&lt;&gt;"Local","y",S$11=$E2054,"y",Table1[[#This Row],[Asset Class]]="Local","")</f>
        <v/>
      </c>
      <c r="U2054" s="109">
        <f>IF(Table1[[#This Row],[Asset Class]]&lt;&gt;"Local",0.25,IF(P2054="y",1,""))</f>
        <v>1</v>
      </c>
      <c r="V2054" s="435" t="str">
        <f>IF(Table1[[#This Row],[Asset Class]]&lt;&gt;"Local",0.25,IF(Q2054="y",1,""))</f>
        <v/>
      </c>
      <c r="W2054" s="435" t="str">
        <f>IF(Table1[[#This Row],[Asset Class]]&lt;&gt;"Local",0.25,IF(R2054="y",1,""))</f>
        <v/>
      </c>
      <c r="X2054" s="435" t="str">
        <f>IF(Table1[[#This Row],[Asset Class]]&lt;&gt;"Local",0.25,IF(S2054="y",1,""))</f>
        <v/>
      </c>
      <c r="Y2054" s="109">
        <f t="shared" si="187"/>
        <v>1</v>
      </c>
      <c r="AA2054" s="274">
        <f t="shared" si="188"/>
        <v>98152</v>
      </c>
      <c r="AB2054" s="275" t="str">
        <f t="shared" si="189"/>
        <v/>
      </c>
      <c r="AC2054" s="275" t="str">
        <f t="shared" si="190"/>
        <v/>
      </c>
      <c r="AD2054" s="275" t="str">
        <f t="shared" si="191"/>
        <v/>
      </c>
      <c r="AE2054" s="276">
        <f t="shared" si="192"/>
        <v>98152</v>
      </c>
    </row>
    <row r="2055" spans="2:31">
      <c r="B2055" s="227" t="s">
        <v>3570</v>
      </c>
      <c r="C2055" s="228" t="s">
        <v>3572</v>
      </c>
      <c r="D2055" s="228" t="s">
        <v>110</v>
      </c>
      <c r="E2055" s="228" t="s">
        <v>106</v>
      </c>
      <c r="F2055" s="258" t="s">
        <v>107</v>
      </c>
      <c r="G2055" s="374">
        <v>0.5</v>
      </c>
      <c r="H2055" s="377">
        <v>26498.835264769092</v>
      </c>
      <c r="I2055" s="382">
        <v>111.62041035606889</v>
      </c>
      <c r="J2055" s="349">
        <f>Table1[[#This Row],[Embellishment Area (m2)]]*Table1[[#This Row],[Construction Unit Rate ($/m)]]*Table1[[#This Row],[Embellishment Area Factor]]</f>
        <v>1478905.4331056976</v>
      </c>
      <c r="K2055" s="263">
        <v>0</v>
      </c>
      <c r="L2055" s="354">
        <v>66.125722619436161</v>
      </c>
      <c r="M2055" s="101">
        <f>Table1[[#This Row],[Size of land (m2)]]*Table1[[#This Row],[Land Unit Rate ($/m2)]]</f>
        <v>0</v>
      </c>
      <c r="N2055" s="261">
        <v>2021</v>
      </c>
      <c r="O2055" s="219">
        <f>ROUND(IF(Table1[[#This Row],[Valuation Year]]=2016,(Table1[[#This Row],[Total Construction Cost ($)]]+Table1[[#This Row],[Land Value]])*('General Input Sheet'!$G$38/'General Input Sheet'!$G$43),Table1[[#This Row],[Total Construction Cost ($)]]+Table1[[#This Row],[Land Value]]),0)</f>
        <v>1478905</v>
      </c>
      <c r="P2055" s="139" t="str" cm="1">
        <f t="array" ref="P2055">_xlfn.IFS(Table1[[#This Row],[Asset Class]]&lt;&gt;"Local","y",P$11=$E2055,"y",Table1[[#This Row],[Asset Class]]="Local","")</f>
        <v>y</v>
      </c>
      <c r="Q2055" s="99" t="str" cm="1">
        <f t="array" ref="Q2055">_xlfn.IFS(Table1[[#This Row],[Asset Class]]&lt;&gt;"Local","y",Q$11=$E2055,"y",Table1[[#This Row],[Asset Class]]="Local","")</f>
        <v/>
      </c>
      <c r="R2055" s="99" t="str" cm="1">
        <f t="array" ref="R2055">_xlfn.IFS(Table1[[#This Row],[Asset Class]]&lt;&gt;"Local","y",R$11=$E2055,"y",Table1[[#This Row],[Asset Class]]="Local","")</f>
        <v/>
      </c>
      <c r="S2055" s="358" t="str" cm="1">
        <f t="array" ref="S2055">_xlfn.IFS(Table1[[#This Row],[Asset Class]]&lt;&gt;"Local","y",S$11=$E2055,"y",Table1[[#This Row],[Asset Class]]="Local","")</f>
        <v/>
      </c>
      <c r="U2055" s="109">
        <f>IF(Table1[[#This Row],[Asset Class]]&lt;&gt;"Local",0.25,IF(P2055="y",1,""))</f>
        <v>1</v>
      </c>
      <c r="V2055" s="435" t="str">
        <f>IF(Table1[[#This Row],[Asset Class]]&lt;&gt;"Local",0.25,IF(Q2055="y",1,""))</f>
        <v/>
      </c>
      <c r="W2055" s="435" t="str">
        <f>IF(Table1[[#This Row],[Asset Class]]&lt;&gt;"Local",0.25,IF(R2055="y",1,""))</f>
        <v/>
      </c>
      <c r="X2055" s="435" t="str">
        <f>IF(Table1[[#This Row],[Asset Class]]&lt;&gt;"Local",0.25,IF(S2055="y",1,""))</f>
        <v/>
      </c>
      <c r="Y2055" s="109">
        <f t="shared" si="187"/>
        <v>1</v>
      </c>
      <c r="AA2055" s="274">
        <f t="shared" si="188"/>
        <v>1478905</v>
      </c>
      <c r="AB2055" s="275" t="str">
        <f t="shared" si="189"/>
        <v/>
      </c>
      <c r="AC2055" s="275" t="str">
        <f t="shared" si="190"/>
        <v/>
      </c>
      <c r="AD2055" s="275" t="str">
        <f t="shared" si="191"/>
        <v/>
      </c>
      <c r="AE2055" s="276">
        <f t="shared" si="192"/>
        <v>1478905</v>
      </c>
    </row>
    <row r="2056" spans="2:31">
      <c r="B2056" s="227" t="s">
        <v>3573</v>
      </c>
      <c r="C2056" s="228" t="s">
        <v>3574</v>
      </c>
      <c r="D2056" s="228" t="s">
        <v>110</v>
      </c>
      <c r="E2056" s="228" t="s">
        <v>106</v>
      </c>
      <c r="F2056" s="258" t="s">
        <v>107</v>
      </c>
      <c r="G2056" s="374">
        <v>0.5</v>
      </c>
      <c r="H2056" s="377">
        <v>4228.6630096005783</v>
      </c>
      <c r="I2056" s="382">
        <v>111.62041035606889</v>
      </c>
      <c r="J2056" s="349">
        <f>Table1[[#This Row],[Embellishment Area (m2)]]*Table1[[#This Row],[Construction Unit Rate ($/m)]]*Table1[[#This Row],[Embellishment Area Factor]]</f>
        <v>236002.55019457292</v>
      </c>
      <c r="K2056" s="263">
        <v>0</v>
      </c>
      <c r="L2056" s="354">
        <v>66.125722619436161</v>
      </c>
      <c r="M2056" s="101">
        <f>Table1[[#This Row],[Size of land (m2)]]*Table1[[#This Row],[Land Unit Rate ($/m2)]]</f>
        <v>0</v>
      </c>
      <c r="N2056" s="261">
        <v>2021</v>
      </c>
      <c r="O2056" s="219">
        <f>ROUND(IF(Table1[[#This Row],[Valuation Year]]=2016,(Table1[[#This Row],[Total Construction Cost ($)]]+Table1[[#This Row],[Land Value]])*('General Input Sheet'!$G$38/'General Input Sheet'!$G$43),Table1[[#This Row],[Total Construction Cost ($)]]+Table1[[#This Row],[Land Value]]),0)</f>
        <v>236003</v>
      </c>
      <c r="P2056" s="139" t="str" cm="1">
        <f t="array" ref="P2056">_xlfn.IFS(Table1[[#This Row],[Asset Class]]&lt;&gt;"Local","y",P$11=$E2056,"y",Table1[[#This Row],[Asset Class]]="Local","")</f>
        <v>y</v>
      </c>
      <c r="Q2056" s="99" t="str" cm="1">
        <f t="array" ref="Q2056">_xlfn.IFS(Table1[[#This Row],[Asset Class]]&lt;&gt;"Local","y",Q$11=$E2056,"y",Table1[[#This Row],[Asset Class]]="Local","")</f>
        <v/>
      </c>
      <c r="R2056" s="99" t="str" cm="1">
        <f t="array" ref="R2056">_xlfn.IFS(Table1[[#This Row],[Asset Class]]&lt;&gt;"Local","y",R$11=$E2056,"y",Table1[[#This Row],[Asset Class]]="Local","")</f>
        <v/>
      </c>
      <c r="S2056" s="358" t="str" cm="1">
        <f t="array" ref="S2056">_xlfn.IFS(Table1[[#This Row],[Asset Class]]&lt;&gt;"Local","y",S$11=$E2056,"y",Table1[[#This Row],[Asset Class]]="Local","")</f>
        <v/>
      </c>
      <c r="U2056" s="109">
        <f>IF(Table1[[#This Row],[Asset Class]]&lt;&gt;"Local",0.25,IF(P2056="y",1,""))</f>
        <v>1</v>
      </c>
      <c r="V2056" s="435" t="str">
        <f>IF(Table1[[#This Row],[Asset Class]]&lt;&gt;"Local",0.25,IF(Q2056="y",1,""))</f>
        <v/>
      </c>
      <c r="W2056" s="435" t="str">
        <f>IF(Table1[[#This Row],[Asset Class]]&lt;&gt;"Local",0.25,IF(R2056="y",1,""))</f>
        <v/>
      </c>
      <c r="X2056" s="435" t="str">
        <f>IF(Table1[[#This Row],[Asset Class]]&lt;&gt;"Local",0.25,IF(S2056="y",1,""))</f>
        <v/>
      </c>
      <c r="Y2056" s="109">
        <f t="shared" si="187"/>
        <v>1</v>
      </c>
      <c r="AA2056" s="274">
        <f t="shared" si="188"/>
        <v>236003</v>
      </c>
      <c r="AB2056" s="275" t="str">
        <f t="shared" si="189"/>
        <v/>
      </c>
      <c r="AC2056" s="275" t="str">
        <f t="shared" si="190"/>
        <v/>
      </c>
      <c r="AD2056" s="275" t="str">
        <f t="shared" si="191"/>
        <v/>
      </c>
      <c r="AE2056" s="276">
        <f t="shared" si="192"/>
        <v>236003</v>
      </c>
    </row>
    <row r="2057" spans="2:31">
      <c r="B2057" s="227" t="s">
        <v>3575</v>
      </c>
      <c r="C2057" s="228" t="s">
        <v>3576</v>
      </c>
      <c r="D2057" s="228" t="s">
        <v>105</v>
      </c>
      <c r="E2057" s="228" t="s">
        <v>113</v>
      </c>
      <c r="F2057" s="258" t="s">
        <v>107</v>
      </c>
      <c r="G2057" s="374">
        <v>0.5</v>
      </c>
      <c r="H2057" s="377">
        <v>14347.89148867099</v>
      </c>
      <c r="I2057" s="382">
        <v>566.28724924743767</v>
      </c>
      <c r="J2057" s="349">
        <f>Table1[[#This Row],[Embellishment Area (m2)]]*Table1[[#This Row],[Construction Unit Rate ($/m)]]*Table1[[#This Row],[Embellishment Area Factor]]</f>
        <v>4062514.0018101092</v>
      </c>
      <c r="K2057" s="263">
        <v>0</v>
      </c>
      <c r="L2057" s="354">
        <v>75.676903388107434</v>
      </c>
      <c r="M2057" s="101">
        <f>Table1[[#This Row],[Size of land (m2)]]*Table1[[#This Row],[Land Unit Rate ($/m2)]]</f>
        <v>0</v>
      </c>
      <c r="N2057" s="261">
        <v>2021</v>
      </c>
      <c r="O2057" s="219">
        <f>ROUND(IF(Table1[[#This Row],[Valuation Year]]=2016,(Table1[[#This Row],[Total Construction Cost ($)]]+Table1[[#This Row],[Land Value]])*('General Input Sheet'!$G$38/'General Input Sheet'!$G$43),Table1[[#This Row],[Total Construction Cost ($)]]+Table1[[#This Row],[Land Value]]),0)</f>
        <v>4062514</v>
      </c>
      <c r="P2057" s="139" t="str" cm="1">
        <f t="array" ref="P2057">_xlfn.IFS(Table1[[#This Row],[Asset Class]]&lt;&gt;"Local","y",P$11=$E2057,"y",Table1[[#This Row],[Asset Class]]="Local","")</f>
        <v>y</v>
      </c>
      <c r="Q2057" s="99" t="str" cm="1">
        <f t="array" ref="Q2057">_xlfn.IFS(Table1[[#This Row],[Asset Class]]&lt;&gt;"Local","y",Q$11=$E2057,"y",Table1[[#This Row],[Asset Class]]="Local","")</f>
        <v>y</v>
      </c>
      <c r="R2057" s="99" t="str" cm="1">
        <f t="array" ref="R2057">_xlfn.IFS(Table1[[#This Row],[Asset Class]]&lt;&gt;"Local","y",R$11=$E2057,"y",Table1[[#This Row],[Asset Class]]="Local","")</f>
        <v>y</v>
      </c>
      <c r="S2057" s="358" t="str" cm="1">
        <f t="array" ref="S2057">_xlfn.IFS(Table1[[#This Row],[Asset Class]]&lt;&gt;"Local","y",S$11=$E2057,"y",Table1[[#This Row],[Asset Class]]="Local","")</f>
        <v>y</v>
      </c>
      <c r="U2057" s="109">
        <f>IF(Table1[[#This Row],[Asset Class]]&lt;&gt;"Local",0.25,IF(P2057="y",1,""))</f>
        <v>0.25</v>
      </c>
      <c r="V2057" s="435">
        <f>IF(Table1[[#This Row],[Asset Class]]&lt;&gt;"Local",0.25,IF(Q2057="y",1,""))</f>
        <v>0.25</v>
      </c>
      <c r="W2057" s="435">
        <f>IF(Table1[[#This Row],[Asset Class]]&lt;&gt;"Local",0.25,IF(R2057="y",1,""))</f>
        <v>0.25</v>
      </c>
      <c r="X2057" s="435">
        <f>IF(Table1[[#This Row],[Asset Class]]&lt;&gt;"Local",0.25,IF(S2057="y",1,""))</f>
        <v>0.25</v>
      </c>
      <c r="Y2057" s="109">
        <f t="shared" si="187"/>
        <v>1</v>
      </c>
      <c r="AA2057" s="274">
        <f t="shared" si="188"/>
        <v>1015628.5</v>
      </c>
      <c r="AB2057" s="275">
        <f t="shared" si="189"/>
        <v>1015628.5</v>
      </c>
      <c r="AC2057" s="275">
        <f t="shared" si="190"/>
        <v>1015628.5</v>
      </c>
      <c r="AD2057" s="275">
        <f t="shared" si="191"/>
        <v>1015628.5</v>
      </c>
      <c r="AE2057" s="276">
        <f t="shared" si="192"/>
        <v>4062514</v>
      </c>
    </row>
    <row r="2058" spans="2:31">
      <c r="B2058" s="227" t="s">
        <v>3577</v>
      </c>
      <c r="C2058" s="228" t="s">
        <v>3578</v>
      </c>
      <c r="D2058" s="228" t="s">
        <v>110</v>
      </c>
      <c r="E2058" s="228" t="s">
        <v>101</v>
      </c>
      <c r="F2058" s="258" t="s">
        <v>107</v>
      </c>
      <c r="G2058" s="374">
        <v>0.5</v>
      </c>
      <c r="H2058" s="377">
        <v>1757.5697255312334</v>
      </c>
      <c r="I2058" s="382">
        <v>143.96305955739601</v>
      </c>
      <c r="J2058" s="349">
        <f>Table1[[#This Row],[Embellishment Area (m2)]]*Table1[[#This Row],[Construction Unit Rate ($/m)]]*Table1[[#This Row],[Embellishment Area Factor]]</f>
        <v>126512.55753646456</v>
      </c>
      <c r="K2058" s="263">
        <v>0</v>
      </c>
      <c r="L2058" s="354">
        <v>39.027494808321961</v>
      </c>
      <c r="M2058" s="101">
        <f>Table1[[#This Row],[Size of land (m2)]]*Table1[[#This Row],[Land Unit Rate ($/m2)]]</f>
        <v>0</v>
      </c>
      <c r="N2058" s="261">
        <v>2021</v>
      </c>
      <c r="O2058" s="219">
        <f>ROUND(IF(Table1[[#This Row],[Valuation Year]]=2016,(Table1[[#This Row],[Total Construction Cost ($)]]+Table1[[#This Row],[Land Value]])*('General Input Sheet'!$G$38/'General Input Sheet'!$G$43),Table1[[#This Row],[Total Construction Cost ($)]]+Table1[[#This Row],[Land Value]]),0)</f>
        <v>126513</v>
      </c>
      <c r="P2058" s="139" t="str" cm="1">
        <f t="array" ref="P2058">_xlfn.IFS(Table1[[#This Row],[Asset Class]]&lt;&gt;"Local","y",P$11=$E2058,"y",Table1[[#This Row],[Asset Class]]="Local","")</f>
        <v/>
      </c>
      <c r="Q2058" s="99" t="str" cm="1">
        <f t="array" ref="Q2058">_xlfn.IFS(Table1[[#This Row],[Asset Class]]&lt;&gt;"Local","y",Q$11=$E2058,"y",Table1[[#This Row],[Asset Class]]="Local","")</f>
        <v/>
      </c>
      <c r="R2058" s="99" t="str" cm="1">
        <f t="array" ref="R2058">_xlfn.IFS(Table1[[#This Row],[Asset Class]]&lt;&gt;"Local","y",R$11=$E2058,"y",Table1[[#This Row],[Asset Class]]="Local","")</f>
        <v>y</v>
      </c>
      <c r="S2058" s="358" t="str" cm="1">
        <f t="array" ref="S2058">_xlfn.IFS(Table1[[#This Row],[Asset Class]]&lt;&gt;"Local","y",S$11=$E2058,"y",Table1[[#This Row],[Asset Class]]="Local","")</f>
        <v/>
      </c>
      <c r="U2058" s="109" t="str">
        <f>IF(Table1[[#This Row],[Asset Class]]&lt;&gt;"Local",0.25,IF(P2058="y",1,""))</f>
        <v/>
      </c>
      <c r="V2058" s="435" t="str">
        <f>IF(Table1[[#This Row],[Asset Class]]&lt;&gt;"Local",0.25,IF(Q2058="y",1,""))</f>
        <v/>
      </c>
      <c r="W2058" s="435">
        <f>IF(Table1[[#This Row],[Asset Class]]&lt;&gt;"Local",0.25,IF(R2058="y",1,""))</f>
        <v>1</v>
      </c>
      <c r="X2058" s="435" t="str">
        <f>IF(Table1[[#This Row],[Asset Class]]&lt;&gt;"Local",0.25,IF(S2058="y",1,""))</f>
        <v/>
      </c>
      <c r="Y2058" s="109">
        <f t="shared" si="187"/>
        <v>1</v>
      </c>
      <c r="AA2058" s="274" t="str">
        <f t="shared" si="188"/>
        <v/>
      </c>
      <c r="AB2058" s="275" t="str">
        <f t="shared" si="189"/>
        <v/>
      </c>
      <c r="AC2058" s="275">
        <f t="shared" si="190"/>
        <v>126513</v>
      </c>
      <c r="AD2058" s="275" t="str">
        <f t="shared" si="191"/>
        <v/>
      </c>
      <c r="AE2058" s="276">
        <f t="shared" si="192"/>
        <v>126513</v>
      </c>
    </row>
    <row r="2059" spans="2:31">
      <c r="B2059" s="227" t="s">
        <v>3577</v>
      </c>
      <c r="C2059" s="228" t="s">
        <v>3579</v>
      </c>
      <c r="D2059" s="228" t="s">
        <v>110</v>
      </c>
      <c r="E2059" s="228" t="s">
        <v>101</v>
      </c>
      <c r="F2059" s="258" t="s">
        <v>107</v>
      </c>
      <c r="G2059" s="374">
        <v>0.5</v>
      </c>
      <c r="H2059" s="377">
        <v>1223.8218648761469</v>
      </c>
      <c r="I2059" s="382">
        <v>143.96305955739601</v>
      </c>
      <c r="J2059" s="349">
        <f>Table1[[#This Row],[Embellishment Area (m2)]]*Table1[[#This Row],[Construction Unit Rate ($/m)]]*Table1[[#This Row],[Embellishment Area Factor]]</f>
        <v>88092.570010404103</v>
      </c>
      <c r="K2059" s="263">
        <v>0</v>
      </c>
      <c r="L2059" s="354">
        <v>39.027494808321961</v>
      </c>
      <c r="M2059" s="101">
        <f>Table1[[#This Row],[Size of land (m2)]]*Table1[[#This Row],[Land Unit Rate ($/m2)]]</f>
        <v>0</v>
      </c>
      <c r="N2059" s="261">
        <v>2021</v>
      </c>
      <c r="O2059" s="219">
        <f>ROUND(IF(Table1[[#This Row],[Valuation Year]]=2016,(Table1[[#This Row],[Total Construction Cost ($)]]+Table1[[#This Row],[Land Value]])*('General Input Sheet'!$G$38/'General Input Sheet'!$G$43),Table1[[#This Row],[Total Construction Cost ($)]]+Table1[[#This Row],[Land Value]]),0)</f>
        <v>88093</v>
      </c>
      <c r="P2059" s="139" t="str" cm="1">
        <f t="array" ref="P2059">_xlfn.IFS(Table1[[#This Row],[Asset Class]]&lt;&gt;"Local","y",P$11=$E2059,"y",Table1[[#This Row],[Asset Class]]="Local","")</f>
        <v/>
      </c>
      <c r="Q2059" s="99" t="str" cm="1">
        <f t="array" ref="Q2059">_xlfn.IFS(Table1[[#This Row],[Asset Class]]&lt;&gt;"Local","y",Q$11=$E2059,"y",Table1[[#This Row],[Asset Class]]="Local","")</f>
        <v/>
      </c>
      <c r="R2059" s="99" t="str" cm="1">
        <f t="array" ref="R2059">_xlfn.IFS(Table1[[#This Row],[Asset Class]]&lt;&gt;"Local","y",R$11=$E2059,"y",Table1[[#This Row],[Asset Class]]="Local","")</f>
        <v>y</v>
      </c>
      <c r="S2059" s="358" t="str" cm="1">
        <f t="array" ref="S2059">_xlfn.IFS(Table1[[#This Row],[Asset Class]]&lt;&gt;"Local","y",S$11=$E2059,"y",Table1[[#This Row],[Asset Class]]="Local","")</f>
        <v/>
      </c>
      <c r="U2059" s="109" t="str">
        <f>IF(Table1[[#This Row],[Asset Class]]&lt;&gt;"Local",0.25,IF(P2059="y",1,""))</f>
        <v/>
      </c>
      <c r="V2059" s="435" t="str">
        <f>IF(Table1[[#This Row],[Asset Class]]&lt;&gt;"Local",0.25,IF(Q2059="y",1,""))</f>
        <v/>
      </c>
      <c r="W2059" s="435">
        <f>IF(Table1[[#This Row],[Asset Class]]&lt;&gt;"Local",0.25,IF(R2059="y",1,""))</f>
        <v>1</v>
      </c>
      <c r="X2059" s="435" t="str">
        <f>IF(Table1[[#This Row],[Asset Class]]&lt;&gt;"Local",0.25,IF(S2059="y",1,""))</f>
        <v/>
      </c>
      <c r="Y2059" s="109">
        <f t="shared" si="187"/>
        <v>1</v>
      </c>
      <c r="AA2059" s="274" t="str">
        <f t="shared" si="188"/>
        <v/>
      </c>
      <c r="AB2059" s="275" t="str">
        <f t="shared" si="189"/>
        <v/>
      </c>
      <c r="AC2059" s="275">
        <f t="shared" si="190"/>
        <v>88093</v>
      </c>
      <c r="AD2059" s="275" t="str">
        <f t="shared" si="191"/>
        <v/>
      </c>
      <c r="AE2059" s="276">
        <f t="shared" si="192"/>
        <v>88093</v>
      </c>
    </row>
    <row r="2060" spans="2:31">
      <c r="B2060" s="227" t="s">
        <v>3577</v>
      </c>
      <c r="C2060" s="228" t="s">
        <v>3580</v>
      </c>
      <c r="D2060" s="228" t="s">
        <v>110</v>
      </c>
      <c r="E2060" s="228" t="s">
        <v>101</v>
      </c>
      <c r="F2060" s="258" t="s">
        <v>102</v>
      </c>
      <c r="G2060" s="374">
        <v>0.5</v>
      </c>
      <c r="H2060" s="377">
        <v>3835.7230513896998</v>
      </c>
      <c r="I2060" s="382">
        <v>143.96305955739601</v>
      </c>
      <c r="J2060" s="349">
        <f>Table1[[#This Row],[Embellishment Area (m2)]]*Table1[[#This Row],[Construction Unit Rate ($/m)]]*Table1[[#This Row],[Embellishment Area Factor]]</f>
        <v>276101.21304644604</v>
      </c>
      <c r="K2060" s="263">
        <v>0</v>
      </c>
      <c r="L2060" s="354">
        <v>39.027494808321961</v>
      </c>
      <c r="M2060" s="101">
        <f>Table1[[#This Row],[Size of land (m2)]]*Table1[[#This Row],[Land Unit Rate ($/m2)]]</f>
        <v>0</v>
      </c>
      <c r="N2060" s="261">
        <v>2021</v>
      </c>
      <c r="O2060" s="219">
        <f>ROUND(IF(Table1[[#This Row],[Valuation Year]]=2016,(Table1[[#This Row],[Total Construction Cost ($)]]+Table1[[#This Row],[Land Value]])*('General Input Sheet'!$G$38/'General Input Sheet'!$G$43),Table1[[#This Row],[Total Construction Cost ($)]]+Table1[[#This Row],[Land Value]]),0)</f>
        <v>276101</v>
      </c>
      <c r="P2060" s="139" t="str" cm="1">
        <f t="array" ref="P2060">_xlfn.IFS(Table1[[#This Row],[Asset Class]]&lt;&gt;"Local","y",P$11=$E2060,"y",Table1[[#This Row],[Asset Class]]="Local","")</f>
        <v/>
      </c>
      <c r="Q2060" s="99" t="str" cm="1">
        <f t="array" ref="Q2060">_xlfn.IFS(Table1[[#This Row],[Asset Class]]&lt;&gt;"Local","y",Q$11=$E2060,"y",Table1[[#This Row],[Asset Class]]="Local","")</f>
        <v/>
      </c>
      <c r="R2060" s="99" t="str" cm="1">
        <f t="array" ref="R2060">_xlfn.IFS(Table1[[#This Row],[Asset Class]]&lt;&gt;"Local","y",R$11=$E2060,"y",Table1[[#This Row],[Asset Class]]="Local","")</f>
        <v>y</v>
      </c>
      <c r="S2060" s="358" t="str" cm="1">
        <f t="array" ref="S2060">_xlfn.IFS(Table1[[#This Row],[Asset Class]]&lt;&gt;"Local","y",S$11=$E2060,"y",Table1[[#This Row],[Asset Class]]="Local","")</f>
        <v/>
      </c>
      <c r="U2060" s="109" t="str">
        <f>IF(Table1[[#This Row],[Asset Class]]&lt;&gt;"Local",0.25,IF(P2060="y",1,""))</f>
        <v/>
      </c>
      <c r="V2060" s="435" t="str">
        <f>IF(Table1[[#This Row],[Asset Class]]&lt;&gt;"Local",0.25,IF(Q2060="y",1,""))</f>
        <v/>
      </c>
      <c r="W2060" s="435">
        <f>IF(Table1[[#This Row],[Asset Class]]&lt;&gt;"Local",0.25,IF(R2060="y",1,""))</f>
        <v>1</v>
      </c>
      <c r="X2060" s="435" t="str">
        <f>IF(Table1[[#This Row],[Asset Class]]&lt;&gt;"Local",0.25,IF(S2060="y",1,""))</f>
        <v/>
      </c>
      <c r="Y2060" s="109">
        <f t="shared" si="187"/>
        <v>1</v>
      </c>
      <c r="AA2060" s="274" t="str">
        <f t="shared" si="188"/>
        <v/>
      </c>
      <c r="AB2060" s="275" t="str">
        <f t="shared" si="189"/>
        <v/>
      </c>
      <c r="AC2060" s="275">
        <f t="shared" si="190"/>
        <v>276101</v>
      </c>
      <c r="AD2060" s="275" t="str">
        <f t="shared" si="191"/>
        <v/>
      </c>
      <c r="AE2060" s="276">
        <f t="shared" si="192"/>
        <v>276101</v>
      </c>
    </row>
    <row r="2061" spans="2:31">
      <c r="B2061" s="227" t="s">
        <v>3581</v>
      </c>
      <c r="C2061" s="228" t="s">
        <v>3582</v>
      </c>
      <c r="D2061" s="228" t="s">
        <v>110</v>
      </c>
      <c r="E2061" s="228" t="s">
        <v>142</v>
      </c>
      <c r="F2061" s="258" t="s">
        <v>102</v>
      </c>
      <c r="G2061" s="374">
        <v>0.5</v>
      </c>
      <c r="H2061" s="377">
        <v>345.98979418172871</v>
      </c>
      <c r="I2061" s="382">
        <v>115.6419902144599</v>
      </c>
      <c r="J2061" s="349">
        <f>Table1[[#This Row],[Embellishment Area (m2)]]*Table1[[#This Row],[Construction Unit Rate ($/m)]]*Table1[[#This Row],[Embellishment Area Factor]]</f>
        <v>20005.474196533232</v>
      </c>
      <c r="K2061" s="263">
        <v>0</v>
      </c>
      <c r="L2061" s="354">
        <v>85.331826959272703</v>
      </c>
      <c r="M2061" s="101">
        <f>Table1[[#This Row],[Size of land (m2)]]*Table1[[#This Row],[Land Unit Rate ($/m2)]]</f>
        <v>0</v>
      </c>
      <c r="N2061" s="261">
        <v>2021</v>
      </c>
      <c r="O2061" s="219">
        <f>ROUND(IF(Table1[[#This Row],[Valuation Year]]=2016,(Table1[[#This Row],[Total Construction Cost ($)]]+Table1[[#This Row],[Land Value]])*('General Input Sheet'!$G$38/'General Input Sheet'!$G$43),Table1[[#This Row],[Total Construction Cost ($)]]+Table1[[#This Row],[Land Value]]),0)</f>
        <v>20005</v>
      </c>
      <c r="P2061" s="139" t="str" cm="1">
        <f t="array" ref="P2061">_xlfn.IFS(Table1[[#This Row],[Asset Class]]&lt;&gt;"Local","y",P$11=$E2061,"y",Table1[[#This Row],[Asset Class]]="Local","")</f>
        <v/>
      </c>
      <c r="Q2061" s="99" t="str" cm="1">
        <f t="array" ref="Q2061">_xlfn.IFS(Table1[[#This Row],[Asset Class]]&lt;&gt;"Local","y",Q$11=$E2061,"y",Table1[[#This Row],[Asset Class]]="Local","")</f>
        <v>y</v>
      </c>
      <c r="R2061" s="99" t="str" cm="1">
        <f t="array" ref="R2061">_xlfn.IFS(Table1[[#This Row],[Asset Class]]&lt;&gt;"Local","y",R$11=$E2061,"y",Table1[[#This Row],[Asset Class]]="Local","")</f>
        <v/>
      </c>
      <c r="S2061" s="358" t="str" cm="1">
        <f t="array" ref="S2061">_xlfn.IFS(Table1[[#This Row],[Asset Class]]&lt;&gt;"Local","y",S$11=$E2061,"y",Table1[[#This Row],[Asset Class]]="Local","")</f>
        <v/>
      </c>
      <c r="U2061" s="109" t="str">
        <f>IF(Table1[[#This Row],[Asset Class]]&lt;&gt;"Local",0.25,IF(P2061="y",1,""))</f>
        <v/>
      </c>
      <c r="V2061" s="435">
        <f>IF(Table1[[#This Row],[Asset Class]]&lt;&gt;"Local",0.25,IF(Q2061="y",1,""))</f>
        <v>1</v>
      </c>
      <c r="W2061" s="435" t="str">
        <f>IF(Table1[[#This Row],[Asset Class]]&lt;&gt;"Local",0.25,IF(R2061="y",1,""))</f>
        <v/>
      </c>
      <c r="X2061" s="435" t="str">
        <f>IF(Table1[[#This Row],[Asset Class]]&lt;&gt;"Local",0.25,IF(S2061="y",1,""))</f>
        <v/>
      </c>
      <c r="Y2061" s="109">
        <f t="shared" si="187"/>
        <v>1</v>
      </c>
      <c r="AA2061" s="274" t="str">
        <f t="shared" si="188"/>
        <v/>
      </c>
      <c r="AB2061" s="275">
        <f t="shared" si="189"/>
        <v>20005</v>
      </c>
      <c r="AC2061" s="275" t="str">
        <f t="shared" si="190"/>
        <v/>
      </c>
      <c r="AD2061" s="275" t="str">
        <f t="shared" si="191"/>
        <v/>
      </c>
      <c r="AE2061" s="276">
        <f t="shared" si="192"/>
        <v>20005</v>
      </c>
    </row>
    <row r="2062" spans="2:31">
      <c r="B2062" s="227" t="s">
        <v>3583</v>
      </c>
      <c r="C2062" s="228" t="s">
        <v>3584</v>
      </c>
      <c r="D2062" s="228" t="s">
        <v>110</v>
      </c>
      <c r="E2062" s="228" t="s">
        <v>113</v>
      </c>
      <c r="F2062" s="258" t="s">
        <v>107</v>
      </c>
      <c r="G2062" s="374">
        <v>0.5</v>
      </c>
      <c r="H2062" s="377">
        <v>9848.1443096210605</v>
      </c>
      <c r="I2062" s="382">
        <v>77.371645491830151</v>
      </c>
      <c r="J2062" s="349">
        <f>Table1[[#This Row],[Embellishment Area (m2)]]*Table1[[#This Row],[Construction Unit Rate ($/m)]]*Table1[[#This Row],[Embellishment Area Factor]]</f>
        <v>380983.56513819256</v>
      </c>
      <c r="K2062" s="263">
        <v>0</v>
      </c>
      <c r="L2062" s="354">
        <v>51.919695325664051</v>
      </c>
      <c r="M2062" s="101">
        <f>Table1[[#This Row],[Size of land (m2)]]*Table1[[#This Row],[Land Unit Rate ($/m2)]]</f>
        <v>0</v>
      </c>
      <c r="N2062" s="261">
        <v>2021</v>
      </c>
      <c r="O2062" s="219">
        <f>ROUND(IF(Table1[[#This Row],[Valuation Year]]=2016,(Table1[[#This Row],[Total Construction Cost ($)]]+Table1[[#This Row],[Land Value]])*('General Input Sheet'!$G$38/'General Input Sheet'!$G$43),Table1[[#This Row],[Total Construction Cost ($)]]+Table1[[#This Row],[Land Value]]),0)</f>
        <v>380984</v>
      </c>
      <c r="P2062" s="139" t="str" cm="1">
        <f t="array" ref="P2062">_xlfn.IFS(Table1[[#This Row],[Asset Class]]&lt;&gt;"Local","y",P$11=$E2062,"y",Table1[[#This Row],[Asset Class]]="Local","")</f>
        <v/>
      </c>
      <c r="Q2062" s="99" t="str" cm="1">
        <f t="array" ref="Q2062">_xlfn.IFS(Table1[[#This Row],[Asset Class]]&lt;&gt;"Local","y",Q$11=$E2062,"y",Table1[[#This Row],[Asset Class]]="Local","")</f>
        <v/>
      </c>
      <c r="R2062" s="99" t="str" cm="1">
        <f t="array" ref="R2062">_xlfn.IFS(Table1[[#This Row],[Asset Class]]&lt;&gt;"Local","y",R$11=$E2062,"y",Table1[[#This Row],[Asset Class]]="Local","")</f>
        <v/>
      </c>
      <c r="S2062" s="358" t="str" cm="1">
        <f t="array" ref="S2062">_xlfn.IFS(Table1[[#This Row],[Asset Class]]&lt;&gt;"Local","y",S$11=$E2062,"y",Table1[[#This Row],[Asset Class]]="Local","")</f>
        <v>y</v>
      </c>
      <c r="U2062" s="109" t="str">
        <f>IF(Table1[[#This Row],[Asset Class]]&lt;&gt;"Local",0.25,IF(P2062="y",1,""))</f>
        <v/>
      </c>
      <c r="V2062" s="435" t="str">
        <f>IF(Table1[[#This Row],[Asset Class]]&lt;&gt;"Local",0.25,IF(Q2062="y",1,""))</f>
        <v/>
      </c>
      <c r="W2062" s="435" t="str">
        <f>IF(Table1[[#This Row],[Asset Class]]&lt;&gt;"Local",0.25,IF(R2062="y",1,""))</f>
        <v/>
      </c>
      <c r="X2062" s="435">
        <f>IF(Table1[[#This Row],[Asset Class]]&lt;&gt;"Local",0.25,IF(S2062="y",1,""))</f>
        <v>1</v>
      </c>
      <c r="Y2062" s="109">
        <f t="shared" si="187"/>
        <v>1</v>
      </c>
      <c r="AA2062" s="274" t="str">
        <f t="shared" si="188"/>
        <v/>
      </c>
      <c r="AB2062" s="275" t="str">
        <f t="shared" si="189"/>
        <v/>
      </c>
      <c r="AC2062" s="275" t="str">
        <f t="shared" si="190"/>
        <v/>
      </c>
      <c r="AD2062" s="275">
        <f t="shared" si="191"/>
        <v>380984</v>
      </c>
      <c r="AE2062" s="276">
        <f t="shared" si="192"/>
        <v>380984</v>
      </c>
    </row>
    <row r="2063" spans="2:31">
      <c r="B2063" s="227" t="s">
        <v>3585</v>
      </c>
      <c r="C2063" s="228" t="s">
        <v>3586</v>
      </c>
      <c r="D2063" s="228" t="s">
        <v>105</v>
      </c>
      <c r="E2063" s="228" t="s">
        <v>113</v>
      </c>
      <c r="F2063" s="258" t="s">
        <v>102</v>
      </c>
      <c r="G2063" s="374">
        <v>0.5</v>
      </c>
      <c r="H2063" s="377">
        <v>3818.5145048560476</v>
      </c>
      <c r="I2063" s="382">
        <v>566.28724924743767</v>
      </c>
      <c r="J2063" s="349">
        <f>Table1[[#This Row],[Embellishment Area (m2)]]*Table1[[#This Row],[Construction Unit Rate ($/m)]]*Table1[[#This Row],[Embellishment Area Factor]]</f>
        <v>1081188.0375831863</v>
      </c>
      <c r="K2063" s="263">
        <v>0</v>
      </c>
      <c r="L2063" s="354">
        <v>75.676903388107434</v>
      </c>
      <c r="M2063" s="101">
        <f>Table1[[#This Row],[Size of land (m2)]]*Table1[[#This Row],[Land Unit Rate ($/m2)]]</f>
        <v>0</v>
      </c>
      <c r="N2063" s="261">
        <v>2021</v>
      </c>
      <c r="O2063" s="219">
        <f>ROUND(IF(Table1[[#This Row],[Valuation Year]]=2016,(Table1[[#This Row],[Total Construction Cost ($)]]+Table1[[#This Row],[Land Value]])*('General Input Sheet'!$G$38/'General Input Sheet'!$G$43),Table1[[#This Row],[Total Construction Cost ($)]]+Table1[[#This Row],[Land Value]]),0)</f>
        <v>1081188</v>
      </c>
      <c r="P2063" s="139" t="str" cm="1">
        <f t="array" ref="P2063">_xlfn.IFS(Table1[[#This Row],[Asset Class]]&lt;&gt;"Local","y",P$11=$E2063,"y",Table1[[#This Row],[Asset Class]]="Local","")</f>
        <v>y</v>
      </c>
      <c r="Q2063" s="99" t="str" cm="1">
        <f t="array" ref="Q2063">_xlfn.IFS(Table1[[#This Row],[Asset Class]]&lt;&gt;"Local","y",Q$11=$E2063,"y",Table1[[#This Row],[Asset Class]]="Local","")</f>
        <v>y</v>
      </c>
      <c r="R2063" s="99" t="str" cm="1">
        <f t="array" ref="R2063">_xlfn.IFS(Table1[[#This Row],[Asset Class]]&lt;&gt;"Local","y",R$11=$E2063,"y",Table1[[#This Row],[Asset Class]]="Local","")</f>
        <v>y</v>
      </c>
      <c r="S2063" s="358" t="str" cm="1">
        <f t="array" ref="S2063">_xlfn.IFS(Table1[[#This Row],[Asset Class]]&lt;&gt;"Local","y",S$11=$E2063,"y",Table1[[#This Row],[Asset Class]]="Local","")</f>
        <v>y</v>
      </c>
      <c r="U2063" s="109">
        <f>IF(Table1[[#This Row],[Asset Class]]&lt;&gt;"Local",0.25,IF(P2063="y",1,""))</f>
        <v>0.25</v>
      </c>
      <c r="V2063" s="435">
        <f>IF(Table1[[#This Row],[Asset Class]]&lt;&gt;"Local",0.25,IF(Q2063="y",1,""))</f>
        <v>0.25</v>
      </c>
      <c r="W2063" s="435">
        <f>IF(Table1[[#This Row],[Asset Class]]&lt;&gt;"Local",0.25,IF(R2063="y",1,""))</f>
        <v>0.25</v>
      </c>
      <c r="X2063" s="435">
        <f>IF(Table1[[#This Row],[Asset Class]]&lt;&gt;"Local",0.25,IF(S2063="y",1,""))</f>
        <v>0.25</v>
      </c>
      <c r="Y2063" s="109">
        <f t="shared" ref="Y2063:Y2126" si="193">SUM(U2063:X2063)</f>
        <v>1</v>
      </c>
      <c r="AA2063" s="274">
        <f t="shared" ref="AA2063:AA2126" si="194">IF(U2063="","",(U2063/$Y2063)*$O2063)</f>
        <v>270297</v>
      </c>
      <c r="AB2063" s="275">
        <f t="shared" ref="AB2063:AB2126" si="195">IF(V2063="","",(V2063/$Y2063)*$O2063)</f>
        <v>270297</v>
      </c>
      <c r="AC2063" s="275">
        <f t="shared" ref="AC2063:AC2126" si="196">IF(W2063="","",(W2063/$Y2063)*$O2063)</f>
        <v>270297</v>
      </c>
      <c r="AD2063" s="275">
        <f t="shared" ref="AD2063:AD2126" si="197">IF(X2063="","",(X2063/$Y2063)*$O2063)</f>
        <v>270297</v>
      </c>
      <c r="AE2063" s="276">
        <f t="shared" ref="AE2063:AE2126" si="198">SUM(AA2063:AD2063)</f>
        <v>1081188</v>
      </c>
    </row>
    <row r="2064" spans="2:31">
      <c r="B2064" s="227" t="s">
        <v>3587</v>
      </c>
      <c r="C2064" s="228" t="s">
        <v>3588</v>
      </c>
      <c r="D2064" s="228" t="s">
        <v>110</v>
      </c>
      <c r="E2064" s="228" t="s">
        <v>101</v>
      </c>
      <c r="F2064" s="258" t="s">
        <v>102</v>
      </c>
      <c r="G2064" s="374">
        <v>0.5</v>
      </c>
      <c r="H2064" s="377">
        <v>1319.0316398378241</v>
      </c>
      <c r="I2064" s="382">
        <v>143.96305955739601</v>
      </c>
      <c r="J2064" s="349">
        <f>Table1[[#This Row],[Embellishment Area (m2)]]*Table1[[#This Row],[Construction Unit Rate ($/m)]]*Table1[[#This Row],[Embellishment Area Factor]]</f>
        <v>94945.915262031194</v>
      </c>
      <c r="K2064" s="263">
        <v>0</v>
      </c>
      <c r="L2064" s="354">
        <v>39.027494808321961</v>
      </c>
      <c r="M2064" s="101">
        <f>Table1[[#This Row],[Size of land (m2)]]*Table1[[#This Row],[Land Unit Rate ($/m2)]]</f>
        <v>0</v>
      </c>
      <c r="N2064" s="261">
        <v>2021</v>
      </c>
      <c r="O2064" s="219">
        <f>ROUND(IF(Table1[[#This Row],[Valuation Year]]=2016,(Table1[[#This Row],[Total Construction Cost ($)]]+Table1[[#This Row],[Land Value]])*('General Input Sheet'!$G$38/'General Input Sheet'!$G$43),Table1[[#This Row],[Total Construction Cost ($)]]+Table1[[#This Row],[Land Value]]),0)</f>
        <v>94946</v>
      </c>
      <c r="P2064" s="139" t="str" cm="1">
        <f t="array" ref="P2064">_xlfn.IFS(Table1[[#This Row],[Asset Class]]&lt;&gt;"Local","y",P$11=$E2064,"y",Table1[[#This Row],[Asset Class]]="Local","")</f>
        <v/>
      </c>
      <c r="Q2064" s="99" t="str" cm="1">
        <f t="array" ref="Q2064">_xlfn.IFS(Table1[[#This Row],[Asset Class]]&lt;&gt;"Local","y",Q$11=$E2064,"y",Table1[[#This Row],[Asset Class]]="Local","")</f>
        <v/>
      </c>
      <c r="R2064" s="99" t="str" cm="1">
        <f t="array" ref="R2064">_xlfn.IFS(Table1[[#This Row],[Asset Class]]&lt;&gt;"Local","y",R$11=$E2064,"y",Table1[[#This Row],[Asset Class]]="Local","")</f>
        <v>y</v>
      </c>
      <c r="S2064" s="358" t="str" cm="1">
        <f t="array" ref="S2064">_xlfn.IFS(Table1[[#This Row],[Asset Class]]&lt;&gt;"Local","y",S$11=$E2064,"y",Table1[[#This Row],[Asset Class]]="Local","")</f>
        <v/>
      </c>
      <c r="U2064" s="109" t="str">
        <f>IF(Table1[[#This Row],[Asset Class]]&lt;&gt;"Local",0.25,IF(P2064="y",1,""))</f>
        <v/>
      </c>
      <c r="V2064" s="435" t="str">
        <f>IF(Table1[[#This Row],[Asset Class]]&lt;&gt;"Local",0.25,IF(Q2064="y",1,""))</f>
        <v/>
      </c>
      <c r="W2064" s="435">
        <f>IF(Table1[[#This Row],[Asset Class]]&lt;&gt;"Local",0.25,IF(R2064="y",1,""))</f>
        <v>1</v>
      </c>
      <c r="X2064" s="435" t="str">
        <f>IF(Table1[[#This Row],[Asset Class]]&lt;&gt;"Local",0.25,IF(S2064="y",1,""))</f>
        <v/>
      </c>
      <c r="Y2064" s="109">
        <f t="shared" si="193"/>
        <v>1</v>
      </c>
      <c r="AA2064" s="274" t="str">
        <f t="shared" si="194"/>
        <v/>
      </c>
      <c r="AB2064" s="275" t="str">
        <f t="shared" si="195"/>
        <v/>
      </c>
      <c r="AC2064" s="275">
        <f t="shared" si="196"/>
        <v>94946</v>
      </c>
      <c r="AD2064" s="275" t="str">
        <f t="shared" si="197"/>
        <v/>
      </c>
      <c r="AE2064" s="276">
        <f t="shared" si="198"/>
        <v>94946</v>
      </c>
    </row>
    <row r="2065" spans="2:31">
      <c r="B2065" s="227" t="s">
        <v>3589</v>
      </c>
      <c r="C2065" s="228" t="s">
        <v>3590</v>
      </c>
      <c r="D2065" s="228" t="s">
        <v>110</v>
      </c>
      <c r="E2065" s="228" t="s">
        <v>106</v>
      </c>
      <c r="F2065" s="258" t="s">
        <v>107</v>
      </c>
      <c r="G2065" s="374">
        <v>0.5</v>
      </c>
      <c r="H2065" s="377">
        <v>602.44367200413353</v>
      </c>
      <c r="I2065" s="382">
        <v>111.62041035606889</v>
      </c>
      <c r="J2065" s="349">
        <f>Table1[[#This Row],[Embellishment Area (m2)]]*Table1[[#This Row],[Construction Unit Rate ($/m)]]*Table1[[#This Row],[Embellishment Area Factor]]</f>
        <v>33622.50494275918</v>
      </c>
      <c r="K2065" s="263">
        <v>0</v>
      </c>
      <c r="L2065" s="354">
        <v>66.125722619436161</v>
      </c>
      <c r="M2065" s="101">
        <f>Table1[[#This Row],[Size of land (m2)]]*Table1[[#This Row],[Land Unit Rate ($/m2)]]</f>
        <v>0</v>
      </c>
      <c r="N2065" s="261">
        <v>2021</v>
      </c>
      <c r="O2065" s="219">
        <f>ROUND(IF(Table1[[#This Row],[Valuation Year]]=2016,(Table1[[#This Row],[Total Construction Cost ($)]]+Table1[[#This Row],[Land Value]])*('General Input Sheet'!$G$38/'General Input Sheet'!$G$43),Table1[[#This Row],[Total Construction Cost ($)]]+Table1[[#This Row],[Land Value]]),0)</f>
        <v>33623</v>
      </c>
      <c r="P2065" s="139" t="str" cm="1">
        <f t="array" ref="P2065">_xlfn.IFS(Table1[[#This Row],[Asset Class]]&lt;&gt;"Local","y",P$11=$E2065,"y",Table1[[#This Row],[Asset Class]]="Local","")</f>
        <v>y</v>
      </c>
      <c r="Q2065" s="99" t="str" cm="1">
        <f t="array" ref="Q2065">_xlfn.IFS(Table1[[#This Row],[Asset Class]]&lt;&gt;"Local","y",Q$11=$E2065,"y",Table1[[#This Row],[Asset Class]]="Local","")</f>
        <v/>
      </c>
      <c r="R2065" s="99" t="str" cm="1">
        <f t="array" ref="R2065">_xlfn.IFS(Table1[[#This Row],[Asset Class]]&lt;&gt;"Local","y",R$11=$E2065,"y",Table1[[#This Row],[Asset Class]]="Local","")</f>
        <v/>
      </c>
      <c r="S2065" s="358" t="str" cm="1">
        <f t="array" ref="S2065">_xlfn.IFS(Table1[[#This Row],[Asset Class]]&lt;&gt;"Local","y",S$11=$E2065,"y",Table1[[#This Row],[Asset Class]]="Local","")</f>
        <v/>
      </c>
      <c r="U2065" s="109">
        <f>IF(Table1[[#This Row],[Asset Class]]&lt;&gt;"Local",0.25,IF(P2065="y",1,""))</f>
        <v>1</v>
      </c>
      <c r="V2065" s="435" t="str">
        <f>IF(Table1[[#This Row],[Asset Class]]&lt;&gt;"Local",0.25,IF(Q2065="y",1,""))</f>
        <v/>
      </c>
      <c r="W2065" s="435" t="str">
        <f>IF(Table1[[#This Row],[Asset Class]]&lt;&gt;"Local",0.25,IF(R2065="y",1,""))</f>
        <v/>
      </c>
      <c r="X2065" s="435" t="str">
        <f>IF(Table1[[#This Row],[Asset Class]]&lt;&gt;"Local",0.25,IF(S2065="y",1,""))</f>
        <v/>
      </c>
      <c r="Y2065" s="109">
        <f t="shared" si="193"/>
        <v>1</v>
      </c>
      <c r="AA2065" s="274">
        <f t="shared" si="194"/>
        <v>33623</v>
      </c>
      <c r="AB2065" s="275" t="str">
        <f t="shared" si="195"/>
        <v/>
      </c>
      <c r="AC2065" s="275" t="str">
        <f t="shared" si="196"/>
        <v/>
      </c>
      <c r="AD2065" s="275" t="str">
        <f t="shared" si="197"/>
        <v/>
      </c>
      <c r="AE2065" s="276">
        <f t="shared" si="198"/>
        <v>33623</v>
      </c>
    </row>
    <row r="2066" spans="2:31">
      <c r="B2066" s="227" t="s">
        <v>3591</v>
      </c>
      <c r="C2066" s="228" t="s">
        <v>3592</v>
      </c>
      <c r="D2066" s="228" t="s">
        <v>110</v>
      </c>
      <c r="E2066" s="228" t="s">
        <v>106</v>
      </c>
      <c r="F2066" s="258" t="s">
        <v>102</v>
      </c>
      <c r="G2066" s="374">
        <v>0.5</v>
      </c>
      <c r="H2066" s="377">
        <v>523.91329197467053</v>
      </c>
      <c r="I2066" s="382">
        <v>111.62041035606889</v>
      </c>
      <c r="J2066" s="349">
        <f>Table1[[#This Row],[Embellishment Area (m2)]]*Table1[[#This Row],[Construction Unit Rate ($/m)]]*Table1[[#This Row],[Embellishment Area Factor]]</f>
        <v>29239.708320605827</v>
      </c>
      <c r="K2066" s="263">
        <v>1047.8265839493411</v>
      </c>
      <c r="L2066" s="354">
        <v>66.125722619436161</v>
      </c>
      <c r="M2066" s="101">
        <f>Table1[[#This Row],[Size of land (m2)]]*Table1[[#This Row],[Land Unit Rate ($/m2)]]</f>
        <v>69288.290043505462</v>
      </c>
      <c r="N2066" s="261">
        <v>2021</v>
      </c>
      <c r="O2066" s="219">
        <f>ROUND(IF(Table1[[#This Row],[Valuation Year]]=2016,(Table1[[#This Row],[Total Construction Cost ($)]]+Table1[[#This Row],[Land Value]])*('General Input Sheet'!$G$38/'General Input Sheet'!$G$43),Table1[[#This Row],[Total Construction Cost ($)]]+Table1[[#This Row],[Land Value]]),0)</f>
        <v>98528</v>
      </c>
      <c r="P2066" s="139" t="str" cm="1">
        <f t="array" ref="P2066">_xlfn.IFS(Table1[[#This Row],[Asset Class]]&lt;&gt;"Local","y",P$11=$E2066,"y",Table1[[#This Row],[Asset Class]]="Local","")</f>
        <v>y</v>
      </c>
      <c r="Q2066" s="99" t="str" cm="1">
        <f t="array" ref="Q2066">_xlfn.IFS(Table1[[#This Row],[Asset Class]]&lt;&gt;"Local","y",Q$11=$E2066,"y",Table1[[#This Row],[Asset Class]]="Local","")</f>
        <v/>
      </c>
      <c r="R2066" s="99" t="str" cm="1">
        <f t="array" ref="R2066">_xlfn.IFS(Table1[[#This Row],[Asset Class]]&lt;&gt;"Local","y",R$11=$E2066,"y",Table1[[#This Row],[Asset Class]]="Local","")</f>
        <v/>
      </c>
      <c r="S2066" s="358" t="str" cm="1">
        <f t="array" ref="S2066">_xlfn.IFS(Table1[[#This Row],[Asset Class]]&lt;&gt;"Local","y",S$11=$E2066,"y",Table1[[#This Row],[Asset Class]]="Local","")</f>
        <v/>
      </c>
      <c r="U2066" s="109">
        <f>IF(Table1[[#This Row],[Asset Class]]&lt;&gt;"Local",0.25,IF(P2066="y",1,""))</f>
        <v>1</v>
      </c>
      <c r="V2066" s="435" t="str">
        <f>IF(Table1[[#This Row],[Asset Class]]&lt;&gt;"Local",0.25,IF(Q2066="y",1,""))</f>
        <v/>
      </c>
      <c r="W2066" s="435" t="str">
        <f>IF(Table1[[#This Row],[Asset Class]]&lt;&gt;"Local",0.25,IF(R2066="y",1,""))</f>
        <v/>
      </c>
      <c r="X2066" s="435" t="str">
        <f>IF(Table1[[#This Row],[Asset Class]]&lt;&gt;"Local",0.25,IF(S2066="y",1,""))</f>
        <v/>
      </c>
      <c r="Y2066" s="109">
        <f t="shared" si="193"/>
        <v>1</v>
      </c>
      <c r="AA2066" s="274">
        <f t="shared" si="194"/>
        <v>98528</v>
      </c>
      <c r="AB2066" s="275" t="str">
        <f t="shared" si="195"/>
        <v/>
      </c>
      <c r="AC2066" s="275" t="str">
        <f t="shared" si="196"/>
        <v/>
      </c>
      <c r="AD2066" s="275" t="str">
        <f t="shared" si="197"/>
        <v/>
      </c>
      <c r="AE2066" s="276">
        <f t="shared" si="198"/>
        <v>98528</v>
      </c>
    </row>
    <row r="2067" spans="2:31">
      <c r="B2067" s="227" t="s">
        <v>3591</v>
      </c>
      <c r="C2067" s="228" t="s">
        <v>3593</v>
      </c>
      <c r="D2067" s="228" t="s">
        <v>110</v>
      </c>
      <c r="E2067" s="228" t="s">
        <v>106</v>
      </c>
      <c r="F2067" s="258" t="s">
        <v>107</v>
      </c>
      <c r="G2067" s="374">
        <v>0.5</v>
      </c>
      <c r="H2067" s="377">
        <v>533.34917541687355</v>
      </c>
      <c r="I2067" s="382">
        <v>111.62041035606889</v>
      </c>
      <c r="J2067" s="349">
        <f>Table1[[#This Row],[Embellishment Area (m2)]]*Table1[[#This Row],[Construction Unit Rate ($/m)]]*Table1[[#This Row],[Embellishment Area Factor]]</f>
        <v>29766.326911551198</v>
      </c>
      <c r="K2067" s="263">
        <v>1066.6983508337471</v>
      </c>
      <c r="L2067" s="354">
        <v>66.125722619436161</v>
      </c>
      <c r="M2067" s="101">
        <f>Table1[[#This Row],[Size of land (m2)]]*Table1[[#This Row],[Land Unit Rate ($/m2)]]</f>
        <v>70536.199265842355</v>
      </c>
      <c r="N2067" s="261">
        <v>2021</v>
      </c>
      <c r="O2067" s="219">
        <f>ROUND(IF(Table1[[#This Row],[Valuation Year]]=2016,(Table1[[#This Row],[Total Construction Cost ($)]]+Table1[[#This Row],[Land Value]])*('General Input Sheet'!$G$38/'General Input Sheet'!$G$43),Table1[[#This Row],[Total Construction Cost ($)]]+Table1[[#This Row],[Land Value]]),0)</f>
        <v>100303</v>
      </c>
      <c r="P2067" s="139" t="str" cm="1">
        <f t="array" ref="P2067">_xlfn.IFS(Table1[[#This Row],[Asset Class]]&lt;&gt;"Local","y",P$11=$E2067,"y",Table1[[#This Row],[Asset Class]]="Local","")</f>
        <v>y</v>
      </c>
      <c r="Q2067" s="99" t="str" cm="1">
        <f t="array" ref="Q2067">_xlfn.IFS(Table1[[#This Row],[Asset Class]]&lt;&gt;"Local","y",Q$11=$E2067,"y",Table1[[#This Row],[Asset Class]]="Local","")</f>
        <v/>
      </c>
      <c r="R2067" s="99" t="str" cm="1">
        <f t="array" ref="R2067">_xlfn.IFS(Table1[[#This Row],[Asset Class]]&lt;&gt;"Local","y",R$11=$E2067,"y",Table1[[#This Row],[Asset Class]]="Local","")</f>
        <v/>
      </c>
      <c r="S2067" s="358" t="str" cm="1">
        <f t="array" ref="S2067">_xlfn.IFS(Table1[[#This Row],[Asset Class]]&lt;&gt;"Local","y",S$11=$E2067,"y",Table1[[#This Row],[Asset Class]]="Local","")</f>
        <v/>
      </c>
      <c r="U2067" s="109">
        <f>IF(Table1[[#This Row],[Asset Class]]&lt;&gt;"Local",0.25,IF(P2067="y",1,""))</f>
        <v>1</v>
      </c>
      <c r="V2067" s="435" t="str">
        <f>IF(Table1[[#This Row],[Asset Class]]&lt;&gt;"Local",0.25,IF(Q2067="y",1,""))</f>
        <v/>
      </c>
      <c r="W2067" s="435" t="str">
        <f>IF(Table1[[#This Row],[Asset Class]]&lt;&gt;"Local",0.25,IF(R2067="y",1,""))</f>
        <v/>
      </c>
      <c r="X2067" s="435" t="str">
        <f>IF(Table1[[#This Row],[Asset Class]]&lt;&gt;"Local",0.25,IF(S2067="y",1,""))</f>
        <v/>
      </c>
      <c r="Y2067" s="109">
        <f t="shared" si="193"/>
        <v>1</v>
      </c>
      <c r="AA2067" s="274">
        <f t="shared" si="194"/>
        <v>100303</v>
      </c>
      <c r="AB2067" s="275" t="str">
        <f t="shared" si="195"/>
        <v/>
      </c>
      <c r="AC2067" s="275" t="str">
        <f t="shared" si="196"/>
        <v/>
      </c>
      <c r="AD2067" s="275" t="str">
        <f t="shared" si="197"/>
        <v/>
      </c>
      <c r="AE2067" s="276">
        <f t="shared" si="198"/>
        <v>100303</v>
      </c>
    </row>
    <row r="2068" spans="2:31">
      <c r="B2068" s="227" t="s">
        <v>3594</v>
      </c>
      <c r="C2068" s="228" t="s">
        <v>3595</v>
      </c>
      <c r="D2068" s="228" t="s">
        <v>110</v>
      </c>
      <c r="E2068" s="228" t="s">
        <v>101</v>
      </c>
      <c r="F2068" s="258" t="s">
        <v>107</v>
      </c>
      <c r="G2068" s="374">
        <v>0.5</v>
      </c>
      <c r="H2068" s="377">
        <v>3861.3395815590607</v>
      </c>
      <c r="I2068" s="382">
        <v>143.96305955739601</v>
      </c>
      <c r="J2068" s="349">
        <f>Table1[[#This Row],[Embellishment Area (m2)]]*Table1[[#This Row],[Construction Unit Rate ($/m)]]*Table1[[#This Row],[Embellishment Area Factor]]</f>
        <v>277945.13007565879</v>
      </c>
      <c r="K2068" s="263">
        <v>7722.6791631181213</v>
      </c>
      <c r="L2068" s="354">
        <v>39.027494808321961</v>
      </c>
      <c r="M2068" s="101">
        <f>Table1[[#This Row],[Size of land (m2)]]*Table1[[#This Row],[Land Unit Rate ($/m2)]]</f>
        <v>301396.82094492868</v>
      </c>
      <c r="N2068" s="261">
        <v>2021</v>
      </c>
      <c r="O2068" s="219">
        <f>ROUND(IF(Table1[[#This Row],[Valuation Year]]=2016,(Table1[[#This Row],[Total Construction Cost ($)]]+Table1[[#This Row],[Land Value]])*('General Input Sheet'!$G$38/'General Input Sheet'!$G$43),Table1[[#This Row],[Total Construction Cost ($)]]+Table1[[#This Row],[Land Value]]),0)</f>
        <v>579342</v>
      </c>
      <c r="P2068" s="139" t="str" cm="1">
        <f t="array" ref="P2068">_xlfn.IFS(Table1[[#This Row],[Asset Class]]&lt;&gt;"Local","y",P$11=$E2068,"y",Table1[[#This Row],[Asset Class]]="Local","")</f>
        <v/>
      </c>
      <c r="Q2068" s="99" t="str" cm="1">
        <f t="array" ref="Q2068">_xlfn.IFS(Table1[[#This Row],[Asset Class]]&lt;&gt;"Local","y",Q$11=$E2068,"y",Table1[[#This Row],[Asset Class]]="Local","")</f>
        <v/>
      </c>
      <c r="R2068" s="99" t="str" cm="1">
        <f t="array" ref="R2068">_xlfn.IFS(Table1[[#This Row],[Asset Class]]&lt;&gt;"Local","y",R$11=$E2068,"y",Table1[[#This Row],[Asset Class]]="Local","")</f>
        <v>y</v>
      </c>
      <c r="S2068" s="358" t="str" cm="1">
        <f t="array" ref="S2068">_xlfn.IFS(Table1[[#This Row],[Asset Class]]&lt;&gt;"Local","y",S$11=$E2068,"y",Table1[[#This Row],[Asset Class]]="Local","")</f>
        <v/>
      </c>
      <c r="U2068" s="109" t="str">
        <f>IF(Table1[[#This Row],[Asset Class]]&lt;&gt;"Local",0.25,IF(P2068="y",1,""))</f>
        <v/>
      </c>
      <c r="V2068" s="435" t="str">
        <f>IF(Table1[[#This Row],[Asset Class]]&lt;&gt;"Local",0.25,IF(Q2068="y",1,""))</f>
        <v/>
      </c>
      <c r="W2068" s="435">
        <f>IF(Table1[[#This Row],[Asset Class]]&lt;&gt;"Local",0.25,IF(R2068="y",1,""))</f>
        <v>1</v>
      </c>
      <c r="X2068" s="435" t="str">
        <f>IF(Table1[[#This Row],[Asset Class]]&lt;&gt;"Local",0.25,IF(S2068="y",1,""))</f>
        <v/>
      </c>
      <c r="Y2068" s="109">
        <f t="shared" si="193"/>
        <v>1</v>
      </c>
      <c r="AA2068" s="274" t="str">
        <f t="shared" si="194"/>
        <v/>
      </c>
      <c r="AB2068" s="275" t="str">
        <f t="shared" si="195"/>
        <v/>
      </c>
      <c r="AC2068" s="275">
        <f t="shared" si="196"/>
        <v>579342</v>
      </c>
      <c r="AD2068" s="275" t="str">
        <f t="shared" si="197"/>
        <v/>
      </c>
      <c r="AE2068" s="276">
        <f t="shared" si="198"/>
        <v>579342</v>
      </c>
    </row>
    <row r="2069" spans="2:31">
      <c r="B2069" s="227" t="s">
        <v>3596</v>
      </c>
      <c r="C2069" s="228" t="s">
        <v>3597</v>
      </c>
      <c r="D2069" s="228" t="s">
        <v>110</v>
      </c>
      <c r="E2069" s="228" t="s">
        <v>101</v>
      </c>
      <c r="F2069" s="258" t="s">
        <v>107</v>
      </c>
      <c r="G2069" s="374">
        <v>0.5</v>
      </c>
      <c r="H2069" s="377">
        <v>4613.3508255531196</v>
      </c>
      <c r="I2069" s="382">
        <v>143.96305955739601</v>
      </c>
      <c r="J2069" s="349">
        <f>Table1[[#This Row],[Embellishment Area (m2)]]*Table1[[#This Row],[Construction Unit Rate ($/m)]]*Table1[[#This Row],[Embellishment Area Factor]]</f>
        <v>332076.04982913291</v>
      </c>
      <c r="K2069" s="263">
        <v>9226.7016511062393</v>
      </c>
      <c r="L2069" s="354">
        <v>39.027494808321961</v>
      </c>
      <c r="M2069" s="101">
        <f>Table1[[#This Row],[Size of land (m2)]]*Table1[[#This Row],[Land Unit Rate ($/m2)]]</f>
        <v>360095.05078648444</v>
      </c>
      <c r="N2069" s="261">
        <v>2021</v>
      </c>
      <c r="O2069" s="219">
        <f>ROUND(IF(Table1[[#This Row],[Valuation Year]]=2016,(Table1[[#This Row],[Total Construction Cost ($)]]+Table1[[#This Row],[Land Value]])*('General Input Sheet'!$G$38/'General Input Sheet'!$G$43),Table1[[#This Row],[Total Construction Cost ($)]]+Table1[[#This Row],[Land Value]]),0)</f>
        <v>692171</v>
      </c>
      <c r="P2069" s="139" t="str" cm="1">
        <f t="array" ref="P2069">_xlfn.IFS(Table1[[#This Row],[Asset Class]]&lt;&gt;"Local","y",P$11=$E2069,"y",Table1[[#This Row],[Asset Class]]="Local","")</f>
        <v/>
      </c>
      <c r="Q2069" s="99" t="str" cm="1">
        <f t="array" ref="Q2069">_xlfn.IFS(Table1[[#This Row],[Asset Class]]&lt;&gt;"Local","y",Q$11=$E2069,"y",Table1[[#This Row],[Asset Class]]="Local","")</f>
        <v/>
      </c>
      <c r="R2069" s="99" t="str" cm="1">
        <f t="array" ref="R2069">_xlfn.IFS(Table1[[#This Row],[Asset Class]]&lt;&gt;"Local","y",R$11=$E2069,"y",Table1[[#This Row],[Asset Class]]="Local","")</f>
        <v>y</v>
      </c>
      <c r="S2069" s="358" t="str" cm="1">
        <f t="array" ref="S2069">_xlfn.IFS(Table1[[#This Row],[Asset Class]]&lt;&gt;"Local","y",S$11=$E2069,"y",Table1[[#This Row],[Asset Class]]="Local","")</f>
        <v/>
      </c>
      <c r="U2069" s="109" t="str">
        <f>IF(Table1[[#This Row],[Asset Class]]&lt;&gt;"Local",0.25,IF(P2069="y",1,""))</f>
        <v/>
      </c>
      <c r="V2069" s="435" t="str">
        <f>IF(Table1[[#This Row],[Asset Class]]&lt;&gt;"Local",0.25,IF(Q2069="y",1,""))</f>
        <v/>
      </c>
      <c r="W2069" s="435">
        <f>IF(Table1[[#This Row],[Asset Class]]&lt;&gt;"Local",0.25,IF(R2069="y",1,""))</f>
        <v>1</v>
      </c>
      <c r="X2069" s="435" t="str">
        <f>IF(Table1[[#This Row],[Asset Class]]&lt;&gt;"Local",0.25,IF(S2069="y",1,""))</f>
        <v/>
      </c>
      <c r="Y2069" s="109">
        <f t="shared" si="193"/>
        <v>1</v>
      </c>
      <c r="AA2069" s="274" t="str">
        <f t="shared" si="194"/>
        <v/>
      </c>
      <c r="AB2069" s="275" t="str">
        <f t="shared" si="195"/>
        <v/>
      </c>
      <c r="AC2069" s="275">
        <f t="shared" si="196"/>
        <v>692171</v>
      </c>
      <c r="AD2069" s="275" t="str">
        <f t="shared" si="197"/>
        <v/>
      </c>
      <c r="AE2069" s="276">
        <f t="shared" si="198"/>
        <v>692171</v>
      </c>
    </row>
    <row r="2070" spans="2:31">
      <c r="B2070" s="227" t="s">
        <v>3598</v>
      </c>
      <c r="C2070" s="228" t="s">
        <v>3599</v>
      </c>
      <c r="D2070" s="228" t="s">
        <v>110</v>
      </c>
      <c r="E2070" s="228" t="s">
        <v>106</v>
      </c>
      <c r="F2070" s="258" t="s">
        <v>102</v>
      </c>
      <c r="G2070" s="374">
        <v>0.5</v>
      </c>
      <c r="H2070" s="377">
        <v>3453.2963536082111</v>
      </c>
      <c r="I2070" s="382">
        <v>111.62041035606889</v>
      </c>
      <c r="J2070" s="349">
        <f>Table1[[#This Row],[Embellishment Area (m2)]]*Table1[[#This Row],[Construction Unit Rate ($/m)]]*Table1[[#This Row],[Embellishment Area Factor]]</f>
        <v>192729.17803543244</v>
      </c>
      <c r="K2070" s="263">
        <v>0</v>
      </c>
      <c r="L2070" s="354">
        <v>66.125722619436161</v>
      </c>
      <c r="M2070" s="101">
        <f>Table1[[#This Row],[Size of land (m2)]]*Table1[[#This Row],[Land Unit Rate ($/m2)]]</f>
        <v>0</v>
      </c>
      <c r="N2070" s="261">
        <v>2021</v>
      </c>
      <c r="O2070" s="219">
        <f>ROUND(IF(Table1[[#This Row],[Valuation Year]]=2016,(Table1[[#This Row],[Total Construction Cost ($)]]+Table1[[#This Row],[Land Value]])*('General Input Sheet'!$G$38/'General Input Sheet'!$G$43),Table1[[#This Row],[Total Construction Cost ($)]]+Table1[[#This Row],[Land Value]]),0)</f>
        <v>192729</v>
      </c>
      <c r="P2070" s="139" t="str" cm="1">
        <f t="array" ref="P2070">_xlfn.IFS(Table1[[#This Row],[Asset Class]]&lt;&gt;"Local","y",P$11=$E2070,"y",Table1[[#This Row],[Asset Class]]="Local","")</f>
        <v>y</v>
      </c>
      <c r="Q2070" s="99" t="str" cm="1">
        <f t="array" ref="Q2070">_xlfn.IFS(Table1[[#This Row],[Asset Class]]&lt;&gt;"Local","y",Q$11=$E2070,"y",Table1[[#This Row],[Asset Class]]="Local","")</f>
        <v/>
      </c>
      <c r="R2070" s="99" t="str" cm="1">
        <f t="array" ref="R2070">_xlfn.IFS(Table1[[#This Row],[Asset Class]]&lt;&gt;"Local","y",R$11=$E2070,"y",Table1[[#This Row],[Asset Class]]="Local","")</f>
        <v/>
      </c>
      <c r="S2070" s="358" t="str" cm="1">
        <f t="array" ref="S2070">_xlfn.IFS(Table1[[#This Row],[Asset Class]]&lt;&gt;"Local","y",S$11=$E2070,"y",Table1[[#This Row],[Asset Class]]="Local","")</f>
        <v/>
      </c>
      <c r="U2070" s="109">
        <f>IF(Table1[[#This Row],[Asset Class]]&lt;&gt;"Local",0.25,IF(P2070="y",1,""))</f>
        <v>1</v>
      </c>
      <c r="V2070" s="435" t="str">
        <f>IF(Table1[[#This Row],[Asset Class]]&lt;&gt;"Local",0.25,IF(Q2070="y",1,""))</f>
        <v/>
      </c>
      <c r="W2070" s="435" t="str">
        <f>IF(Table1[[#This Row],[Asset Class]]&lt;&gt;"Local",0.25,IF(R2070="y",1,""))</f>
        <v/>
      </c>
      <c r="X2070" s="435" t="str">
        <f>IF(Table1[[#This Row],[Asset Class]]&lt;&gt;"Local",0.25,IF(S2070="y",1,""))</f>
        <v/>
      </c>
      <c r="Y2070" s="109">
        <f t="shared" si="193"/>
        <v>1</v>
      </c>
      <c r="AA2070" s="274">
        <f t="shared" si="194"/>
        <v>192729</v>
      </c>
      <c r="AB2070" s="275" t="str">
        <f t="shared" si="195"/>
        <v/>
      </c>
      <c r="AC2070" s="275" t="str">
        <f t="shared" si="196"/>
        <v/>
      </c>
      <c r="AD2070" s="275" t="str">
        <f t="shared" si="197"/>
        <v/>
      </c>
      <c r="AE2070" s="276">
        <f t="shared" si="198"/>
        <v>192729</v>
      </c>
    </row>
    <row r="2071" spans="2:31">
      <c r="B2071" s="227" t="s">
        <v>3600</v>
      </c>
      <c r="C2071" s="228" t="s">
        <v>3601</v>
      </c>
      <c r="D2071" s="228" t="s">
        <v>110</v>
      </c>
      <c r="E2071" s="228" t="s">
        <v>113</v>
      </c>
      <c r="F2071" s="258" t="s">
        <v>102</v>
      </c>
      <c r="G2071" s="374">
        <v>0.5</v>
      </c>
      <c r="H2071" s="378">
        <v>7440.28625968079</v>
      </c>
      <c r="I2071" s="382">
        <v>77.371645491830151</v>
      </c>
      <c r="J2071" s="349">
        <f>Table1[[#This Row],[Embellishment Area (m2)]]*Table1[[#This Row],[Construction Unit Rate ($/m)]]*Table1[[#This Row],[Embellishment Area Factor]]</f>
        <v>287833.5954208785</v>
      </c>
      <c r="K2071" s="265">
        <v>0</v>
      </c>
      <c r="L2071" s="354">
        <v>51.919695325664051</v>
      </c>
      <c r="M2071" s="101">
        <f>Table1[[#This Row],[Size of land (m2)]]*Table1[[#This Row],[Land Unit Rate ($/m2)]]</f>
        <v>0</v>
      </c>
      <c r="N2071" s="261">
        <v>2021</v>
      </c>
      <c r="O2071" s="101">
        <f>ROUND(IF(Table1[[#This Row],[Valuation Year]]=2016,(Table1[[#This Row],[Total Construction Cost ($)]]+Table1[[#This Row],[Land Value]])*('General Input Sheet'!$G$38/'General Input Sheet'!$G$43),Table1[[#This Row],[Total Construction Cost ($)]]+Table1[[#This Row],[Land Value]]),0)</f>
        <v>287834</v>
      </c>
      <c r="P2071" s="139" t="str" cm="1">
        <f t="array" ref="P2071">_xlfn.IFS(Table1[[#This Row],[Asset Class]]&lt;&gt;"Local","y",P$11=$E2071,"y",Table1[[#This Row],[Asset Class]]="Local","")</f>
        <v/>
      </c>
      <c r="Q2071" s="99" t="str" cm="1">
        <f t="array" ref="Q2071">_xlfn.IFS(Table1[[#This Row],[Asset Class]]&lt;&gt;"Local","y",Q$11=$E2071,"y",Table1[[#This Row],[Asset Class]]="Local","")</f>
        <v/>
      </c>
      <c r="R2071" s="99" t="str" cm="1">
        <f t="array" ref="R2071">_xlfn.IFS(Table1[[#This Row],[Asset Class]]&lt;&gt;"Local","y",R$11=$E2071,"y",Table1[[#This Row],[Asset Class]]="Local","")</f>
        <v/>
      </c>
      <c r="S2071" s="358" t="str" cm="1">
        <f t="array" ref="S2071">_xlfn.IFS(Table1[[#This Row],[Asset Class]]&lt;&gt;"Local","y",S$11=$E2071,"y",Table1[[#This Row],[Asset Class]]="Local","")</f>
        <v>y</v>
      </c>
      <c r="U2071" s="109" t="str">
        <f>IF(Table1[[#This Row],[Asset Class]]&lt;&gt;"Local",0.25,IF(P2071="y",1,""))</f>
        <v/>
      </c>
      <c r="V2071" s="435" t="str">
        <f>IF(Table1[[#This Row],[Asset Class]]&lt;&gt;"Local",0.25,IF(Q2071="y",1,""))</f>
        <v/>
      </c>
      <c r="W2071" s="435" t="str">
        <f>IF(Table1[[#This Row],[Asset Class]]&lt;&gt;"Local",0.25,IF(R2071="y",1,""))</f>
        <v/>
      </c>
      <c r="X2071" s="435">
        <f>IF(Table1[[#This Row],[Asset Class]]&lt;&gt;"Local",0.25,IF(S2071="y",1,""))</f>
        <v>1</v>
      </c>
      <c r="Y2071" s="109">
        <f t="shared" si="193"/>
        <v>1</v>
      </c>
      <c r="AA2071" s="274" t="str">
        <f t="shared" si="194"/>
        <v/>
      </c>
      <c r="AB2071" s="275" t="str">
        <f t="shared" si="195"/>
        <v/>
      </c>
      <c r="AC2071" s="275" t="str">
        <f t="shared" si="196"/>
        <v/>
      </c>
      <c r="AD2071" s="275">
        <f t="shared" si="197"/>
        <v>287834</v>
      </c>
      <c r="AE2071" s="276">
        <f t="shared" si="198"/>
        <v>287834</v>
      </c>
    </row>
    <row r="2072" spans="2:31">
      <c r="B2072" s="227" t="s">
        <v>3602</v>
      </c>
      <c r="C2072" s="228" t="s">
        <v>3603</v>
      </c>
      <c r="D2072" s="228" t="s">
        <v>110</v>
      </c>
      <c r="E2072" s="228" t="s">
        <v>106</v>
      </c>
      <c r="F2072" s="258" t="s">
        <v>107</v>
      </c>
      <c r="G2072" s="374">
        <v>0.5</v>
      </c>
      <c r="H2072" s="377">
        <v>2187.7702234992194</v>
      </c>
      <c r="I2072" s="382">
        <v>111.62041035606889</v>
      </c>
      <c r="J2072" s="349">
        <f>Table1[[#This Row],[Embellishment Area (m2)]]*Table1[[#This Row],[Construction Unit Rate ($/m)]]*Table1[[#This Row],[Embellishment Area Factor]]</f>
        <v>122099.9050558857</v>
      </c>
      <c r="K2072" s="263">
        <v>0</v>
      </c>
      <c r="L2072" s="354">
        <v>66.125722619436161</v>
      </c>
      <c r="M2072" s="101">
        <f>Table1[[#This Row],[Size of land (m2)]]*Table1[[#This Row],[Land Unit Rate ($/m2)]]</f>
        <v>0</v>
      </c>
      <c r="N2072" s="261">
        <v>2021</v>
      </c>
      <c r="O2072" s="219">
        <f>ROUND(IF(Table1[[#This Row],[Valuation Year]]=2016,(Table1[[#This Row],[Total Construction Cost ($)]]+Table1[[#This Row],[Land Value]])*('General Input Sheet'!$G$38/'General Input Sheet'!$G$43),Table1[[#This Row],[Total Construction Cost ($)]]+Table1[[#This Row],[Land Value]]),0)</f>
        <v>122100</v>
      </c>
      <c r="P2072" s="139" t="str" cm="1">
        <f t="array" ref="P2072">_xlfn.IFS(Table1[[#This Row],[Asset Class]]&lt;&gt;"Local","y",P$11=$E2072,"y",Table1[[#This Row],[Asset Class]]="Local","")</f>
        <v>y</v>
      </c>
      <c r="Q2072" s="99" t="str" cm="1">
        <f t="array" ref="Q2072">_xlfn.IFS(Table1[[#This Row],[Asset Class]]&lt;&gt;"Local","y",Q$11=$E2072,"y",Table1[[#This Row],[Asset Class]]="Local","")</f>
        <v/>
      </c>
      <c r="R2072" s="99" t="str" cm="1">
        <f t="array" ref="R2072">_xlfn.IFS(Table1[[#This Row],[Asset Class]]&lt;&gt;"Local","y",R$11=$E2072,"y",Table1[[#This Row],[Asset Class]]="Local","")</f>
        <v/>
      </c>
      <c r="S2072" s="358" t="str" cm="1">
        <f t="array" ref="S2072">_xlfn.IFS(Table1[[#This Row],[Asset Class]]&lt;&gt;"Local","y",S$11=$E2072,"y",Table1[[#This Row],[Asset Class]]="Local","")</f>
        <v/>
      </c>
      <c r="U2072" s="109">
        <f>IF(Table1[[#This Row],[Asset Class]]&lt;&gt;"Local",0.25,IF(P2072="y",1,""))</f>
        <v>1</v>
      </c>
      <c r="V2072" s="435" t="str">
        <f>IF(Table1[[#This Row],[Asset Class]]&lt;&gt;"Local",0.25,IF(Q2072="y",1,""))</f>
        <v/>
      </c>
      <c r="W2072" s="435" t="str">
        <f>IF(Table1[[#This Row],[Asset Class]]&lt;&gt;"Local",0.25,IF(R2072="y",1,""))</f>
        <v/>
      </c>
      <c r="X2072" s="435" t="str">
        <f>IF(Table1[[#This Row],[Asset Class]]&lt;&gt;"Local",0.25,IF(S2072="y",1,""))</f>
        <v/>
      </c>
      <c r="Y2072" s="109">
        <f t="shared" si="193"/>
        <v>1</v>
      </c>
      <c r="AA2072" s="274">
        <f t="shared" si="194"/>
        <v>122100</v>
      </c>
      <c r="AB2072" s="275" t="str">
        <f t="shared" si="195"/>
        <v/>
      </c>
      <c r="AC2072" s="275" t="str">
        <f t="shared" si="196"/>
        <v/>
      </c>
      <c r="AD2072" s="275" t="str">
        <f t="shared" si="197"/>
        <v/>
      </c>
      <c r="AE2072" s="276">
        <f t="shared" si="198"/>
        <v>122100</v>
      </c>
    </row>
    <row r="2073" spans="2:31">
      <c r="B2073" s="227" t="s">
        <v>3604</v>
      </c>
      <c r="C2073" s="228" t="s">
        <v>3605</v>
      </c>
      <c r="D2073" s="228" t="s">
        <v>110</v>
      </c>
      <c r="E2073" s="228" t="s">
        <v>106</v>
      </c>
      <c r="F2073" s="258" t="s">
        <v>107</v>
      </c>
      <c r="G2073" s="374">
        <v>0.5</v>
      </c>
      <c r="H2073" s="377">
        <v>551.27790073590802</v>
      </c>
      <c r="I2073" s="382">
        <v>111.62041035606889</v>
      </c>
      <c r="J2073" s="349">
        <f>Table1[[#This Row],[Embellishment Area (m2)]]*Table1[[#This Row],[Construction Unit Rate ($/m)]]*Table1[[#This Row],[Embellishment Area Factor]]</f>
        <v>30766.93275018713</v>
      </c>
      <c r="K2073" s="263">
        <v>1102.555801471816</v>
      </c>
      <c r="L2073" s="354">
        <v>66.125722619436161</v>
      </c>
      <c r="M2073" s="101">
        <f>Table1[[#This Row],[Size of land (m2)]]*Table1[[#This Row],[Land Unit Rate ($/m2)]]</f>
        <v>72907.29910057543</v>
      </c>
      <c r="N2073" s="261">
        <v>2021</v>
      </c>
      <c r="O2073" s="219">
        <f>ROUND(IF(Table1[[#This Row],[Valuation Year]]=2016,(Table1[[#This Row],[Total Construction Cost ($)]]+Table1[[#This Row],[Land Value]])*('General Input Sheet'!$G$38/'General Input Sheet'!$G$43),Table1[[#This Row],[Total Construction Cost ($)]]+Table1[[#This Row],[Land Value]]),0)</f>
        <v>103674</v>
      </c>
      <c r="P2073" s="139" t="str" cm="1">
        <f t="array" ref="P2073">_xlfn.IFS(Table1[[#This Row],[Asset Class]]&lt;&gt;"Local","y",P$11=$E2073,"y",Table1[[#This Row],[Asset Class]]="Local","")</f>
        <v>y</v>
      </c>
      <c r="Q2073" s="99" t="str" cm="1">
        <f t="array" ref="Q2073">_xlfn.IFS(Table1[[#This Row],[Asset Class]]&lt;&gt;"Local","y",Q$11=$E2073,"y",Table1[[#This Row],[Asset Class]]="Local","")</f>
        <v/>
      </c>
      <c r="R2073" s="99" t="str" cm="1">
        <f t="array" ref="R2073">_xlfn.IFS(Table1[[#This Row],[Asset Class]]&lt;&gt;"Local","y",R$11=$E2073,"y",Table1[[#This Row],[Asset Class]]="Local","")</f>
        <v/>
      </c>
      <c r="S2073" s="358" t="str" cm="1">
        <f t="array" ref="S2073">_xlfn.IFS(Table1[[#This Row],[Asset Class]]&lt;&gt;"Local","y",S$11=$E2073,"y",Table1[[#This Row],[Asset Class]]="Local","")</f>
        <v/>
      </c>
      <c r="U2073" s="109">
        <f>IF(Table1[[#This Row],[Asset Class]]&lt;&gt;"Local",0.25,IF(P2073="y",1,""))</f>
        <v>1</v>
      </c>
      <c r="V2073" s="435" t="str">
        <f>IF(Table1[[#This Row],[Asset Class]]&lt;&gt;"Local",0.25,IF(Q2073="y",1,""))</f>
        <v/>
      </c>
      <c r="W2073" s="435" t="str">
        <f>IF(Table1[[#This Row],[Asset Class]]&lt;&gt;"Local",0.25,IF(R2073="y",1,""))</f>
        <v/>
      </c>
      <c r="X2073" s="435" t="str">
        <f>IF(Table1[[#This Row],[Asset Class]]&lt;&gt;"Local",0.25,IF(S2073="y",1,""))</f>
        <v/>
      </c>
      <c r="Y2073" s="109">
        <f t="shared" si="193"/>
        <v>1</v>
      </c>
      <c r="AA2073" s="274">
        <f t="shared" si="194"/>
        <v>103674</v>
      </c>
      <c r="AB2073" s="275" t="str">
        <f t="shared" si="195"/>
        <v/>
      </c>
      <c r="AC2073" s="275" t="str">
        <f t="shared" si="196"/>
        <v/>
      </c>
      <c r="AD2073" s="275" t="str">
        <f t="shared" si="197"/>
        <v/>
      </c>
      <c r="AE2073" s="276">
        <f t="shared" si="198"/>
        <v>103674</v>
      </c>
    </row>
    <row r="2074" spans="2:31">
      <c r="B2074" s="227" t="s">
        <v>3606</v>
      </c>
      <c r="C2074" s="228" t="s">
        <v>3607</v>
      </c>
      <c r="D2074" s="228" t="s">
        <v>110</v>
      </c>
      <c r="E2074" s="228" t="s">
        <v>106</v>
      </c>
      <c r="F2074" s="258" t="s">
        <v>102</v>
      </c>
      <c r="G2074" s="374">
        <v>0.5</v>
      </c>
      <c r="H2074" s="377">
        <v>2718.103038973326</v>
      </c>
      <c r="I2074" s="382">
        <v>111.62041035606889</v>
      </c>
      <c r="J2074" s="349">
        <f>Table1[[#This Row],[Embellishment Area (m2)]]*Table1[[#This Row],[Construction Unit Rate ($/m)]]*Table1[[#This Row],[Embellishment Area Factor]]</f>
        <v>151697.88830014027</v>
      </c>
      <c r="K2074" s="263">
        <v>0</v>
      </c>
      <c r="L2074" s="354">
        <v>66.125722619436161</v>
      </c>
      <c r="M2074" s="101">
        <f>Table1[[#This Row],[Size of land (m2)]]*Table1[[#This Row],[Land Unit Rate ($/m2)]]</f>
        <v>0</v>
      </c>
      <c r="N2074" s="261">
        <v>2021</v>
      </c>
      <c r="O2074" s="219">
        <f>ROUND(IF(Table1[[#This Row],[Valuation Year]]=2016,(Table1[[#This Row],[Total Construction Cost ($)]]+Table1[[#This Row],[Land Value]])*('General Input Sheet'!$G$38/'General Input Sheet'!$G$43),Table1[[#This Row],[Total Construction Cost ($)]]+Table1[[#This Row],[Land Value]]),0)</f>
        <v>151698</v>
      </c>
      <c r="P2074" s="139" t="str" cm="1">
        <f t="array" ref="P2074">_xlfn.IFS(Table1[[#This Row],[Asset Class]]&lt;&gt;"Local","y",P$11=$E2074,"y",Table1[[#This Row],[Asset Class]]="Local","")</f>
        <v>y</v>
      </c>
      <c r="Q2074" s="99" t="str" cm="1">
        <f t="array" ref="Q2074">_xlfn.IFS(Table1[[#This Row],[Asset Class]]&lt;&gt;"Local","y",Q$11=$E2074,"y",Table1[[#This Row],[Asset Class]]="Local","")</f>
        <v/>
      </c>
      <c r="R2074" s="99" t="str" cm="1">
        <f t="array" ref="R2074">_xlfn.IFS(Table1[[#This Row],[Asset Class]]&lt;&gt;"Local","y",R$11=$E2074,"y",Table1[[#This Row],[Asset Class]]="Local","")</f>
        <v/>
      </c>
      <c r="S2074" s="358" t="str" cm="1">
        <f t="array" ref="S2074">_xlfn.IFS(Table1[[#This Row],[Asset Class]]&lt;&gt;"Local","y",S$11=$E2074,"y",Table1[[#This Row],[Asset Class]]="Local","")</f>
        <v/>
      </c>
      <c r="U2074" s="109">
        <f>IF(Table1[[#This Row],[Asset Class]]&lt;&gt;"Local",0.25,IF(P2074="y",1,""))</f>
        <v>1</v>
      </c>
      <c r="V2074" s="435" t="str">
        <f>IF(Table1[[#This Row],[Asset Class]]&lt;&gt;"Local",0.25,IF(Q2074="y",1,""))</f>
        <v/>
      </c>
      <c r="W2074" s="435" t="str">
        <f>IF(Table1[[#This Row],[Asset Class]]&lt;&gt;"Local",0.25,IF(R2074="y",1,""))</f>
        <v/>
      </c>
      <c r="X2074" s="435" t="str">
        <f>IF(Table1[[#This Row],[Asset Class]]&lt;&gt;"Local",0.25,IF(S2074="y",1,""))</f>
        <v/>
      </c>
      <c r="Y2074" s="109">
        <f t="shared" si="193"/>
        <v>1</v>
      </c>
      <c r="AA2074" s="274">
        <f t="shared" si="194"/>
        <v>151698</v>
      </c>
      <c r="AB2074" s="275" t="str">
        <f t="shared" si="195"/>
        <v/>
      </c>
      <c r="AC2074" s="275" t="str">
        <f t="shared" si="196"/>
        <v/>
      </c>
      <c r="AD2074" s="275" t="str">
        <f t="shared" si="197"/>
        <v/>
      </c>
      <c r="AE2074" s="276">
        <f t="shared" si="198"/>
        <v>151698</v>
      </c>
    </row>
    <row r="2075" spans="2:31">
      <c r="B2075" s="227" t="s">
        <v>3608</v>
      </c>
      <c r="C2075" s="228" t="s">
        <v>3609</v>
      </c>
      <c r="D2075" s="228" t="s">
        <v>110</v>
      </c>
      <c r="E2075" s="228" t="s">
        <v>101</v>
      </c>
      <c r="F2075" s="258" t="s">
        <v>102</v>
      </c>
      <c r="G2075" s="374">
        <v>0.5</v>
      </c>
      <c r="H2075" s="377">
        <v>3051.1951074550325</v>
      </c>
      <c r="I2075" s="382">
        <v>143.96305955739601</v>
      </c>
      <c r="J2075" s="349">
        <f>Table1[[#This Row],[Embellishment Area (m2)]]*Table1[[#This Row],[Construction Unit Rate ($/m)]]*Table1[[#This Row],[Embellishment Area Factor]]</f>
        <v>219629.69148789207</v>
      </c>
      <c r="K2075" s="263">
        <v>6102.390214910065</v>
      </c>
      <c r="L2075" s="354">
        <v>39.027494808321961</v>
      </c>
      <c r="M2075" s="101">
        <f>Table1[[#This Row],[Size of land (m2)]]*Table1[[#This Row],[Land Unit Rate ($/m2)]]</f>
        <v>238161.0024307573</v>
      </c>
      <c r="N2075" s="261">
        <v>2021</v>
      </c>
      <c r="O2075" s="219">
        <f>ROUND(IF(Table1[[#This Row],[Valuation Year]]=2016,(Table1[[#This Row],[Total Construction Cost ($)]]+Table1[[#This Row],[Land Value]])*('General Input Sheet'!$G$38/'General Input Sheet'!$G$43),Table1[[#This Row],[Total Construction Cost ($)]]+Table1[[#This Row],[Land Value]]),0)</f>
        <v>457791</v>
      </c>
      <c r="P2075" s="139" t="str" cm="1">
        <f t="array" ref="P2075">_xlfn.IFS(Table1[[#This Row],[Asset Class]]&lt;&gt;"Local","y",P$11=$E2075,"y",Table1[[#This Row],[Asset Class]]="Local","")</f>
        <v/>
      </c>
      <c r="Q2075" s="99" t="str" cm="1">
        <f t="array" ref="Q2075">_xlfn.IFS(Table1[[#This Row],[Asset Class]]&lt;&gt;"Local","y",Q$11=$E2075,"y",Table1[[#This Row],[Asset Class]]="Local","")</f>
        <v/>
      </c>
      <c r="R2075" s="99" t="str" cm="1">
        <f t="array" ref="R2075">_xlfn.IFS(Table1[[#This Row],[Asset Class]]&lt;&gt;"Local","y",R$11=$E2075,"y",Table1[[#This Row],[Asset Class]]="Local","")</f>
        <v>y</v>
      </c>
      <c r="S2075" s="358" t="str" cm="1">
        <f t="array" ref="S2075">_xlfn.IFS(Table1[[#This Row],[Asset Class]]&lt;&gt;"Local","y",S$11=$E2075,"y",Table1[[#This Row],[Asset Class]]="Local","")</f>
        <v/>
      </c>
      <c r="U2075" s="109" t="str">
        <f>IF(Table1[[#This Row],[Asset Class]]&lt;&gt;"Local",0.25,IF(P2075="y",1,""))</f>
        <v/>
      </c>
      <c r="V2075" s="435" t="str">
        <f>IF(Table1[[#This Row],[Asset Class]]&lt;&gt;"Local",0.25,IF(Q2075="y",1,""))</f>
        <v/>
      </c>
      <c r="W2075" s="435">
        <f>IF(Table1[[#This Row],[Asset Class]]&lt;&gt;"Local",0.25,IF(R2075="y",1,""))</f>
        <v>1</v>
      </c>
      <c r="X2075" s="435" t="str">
        <f>IF(Table1[[#This Row],[Asset Class]]&lt;&gt;"Local",0.25,IF(S2075="y",1,""))</f>
        <v/>
      </c>
      <c r="Y2075" s="109">
        <f t="shared" si="193"/>
        <v>1</v>
      </c>
      <c r="AA2075" s="274" t="str">
        <f t="shared" si="194"/>
        <v/>
      </c>
      <c r="AB2075" s="275" t="str">
        <f t="shared" si="195"/>
        <v/>
      </c>
      <c r="AC2075" s="275">
        <f t="shared" si="196"/>
        <v>457791</v>
      </c>
      <c r="AD2075" s="275" t="str">
        <f t="shared" si="197"/>
        <v/>
      </c>
      <c r="AE2075" s="276">
        <f t="shared" si="198"/>
        <v>457791</v>
      </c>
    </row>
    <row r="2076" spans="2:31">
      <c r="B2076" s="227" t="s">
        <v>3610</v>
      </c>
      <c r="C2076" s="228" t="s">
        <v>3611</v>
      </c>
      <c r="D2076" s="228" t="s">
        <v>110</v>
      </c>
      <c r="E2076" s="228" t="s">
        <v>113</v>
      </c>
      <c r="F2076" s="258" t="s">
        <v>102</v>
      </c>
      <c r="G2076" s="374">
        <v>0.5</v>
      </c>
      <c r="H2076" s="377">
        <v>4614.1684711289654</v>
      </c>
      <c r="I2076" s="382">
        <v>77.371645491830151</v>
      </c>
      <c r="J2076" s="349">
        <f>Table1[[#This Row],[Embellishment Area (m2)]]*Table1[[#This Row],[Construction Unit Rate ($/m)]]*Table1[[#This Row],[Embellishment Area Factor]]</f>
        <v>178502.90359388513</v>
      </c>
      <c r="K2076" s="263">
        <v>9228.3369422579308</v>
      </c>
      <c r="L2076" s="354">
        <v>51.919695325664051</v>
      </c>
      <c r="M2076" s="101">
        <f>Table1[[#This Row],[Size of land (m2)]]*Table1[[#This Row],[Land Unit Rate ($/m2)]]</f>
        <v>479132.44240460196</v>
      </c>
      <c r="N2076" s="261">
        <v>2021</v>
      </c>
      <c r="O2076" s="219">
        <f>ROUND(IF(Table1[[#This Row],[Valuation Year]]=2016,(Table1[[#This Row],[Total Construction Cost ($)]]+Table1[[#This Row],[Land Value]])*('General Input Sheet'!$G$38/'General Input Sheet'!$G$43),Table1[[#This Row],[Total Construction Cost ($)]]+Table1[[#This Row],[Land Value]]),0)</f>
        <v>657635</v>
      </c>
      <c r="P2076" s="139" t="str" cm="1">
        <f t="array" ref="P2076">_xlfn.IFS(Table1[[#This Row],[Asset Class]]&lt;&gt;"Local","y",P$11=$E2076,"y",Table1[[#This Row],[Asset Class]]="Local","")</f>
        <v/>
      </c>
      <c r="Q2076" s="99" t="str" cm="1">
        <f t="array" ref="Q2076">_xlfn.IFS(Table1[[#This Row],[Asset Class]]&lt;&gt;"Local","y",Q$11=$E2076,"y",Table1[[#This Row],[Asset Class]]="Local","")</f>
        <v/>
      </c>
      <c r="R2076" s="99" t="str" cm="1">
        <f t="array" ref="R2076">_xlfn.IFS(Table1[[#This Row],[Asset Class]]&lt;&gt;"Local","y",R$11=$E2076,"y",Table1[[#This Row],[Asset Class]]="Local","")</f>
        <v/>
      </c>
      <c r="S2076" s="358" t="str" cm="1">
        <f t="array" ref="S2076">_xlfn.IFS(Table1[[#This Row],[Asset Class]]&lt;&gt;"Local","y",S$11=$E2076,"y",Table1[[#This Row],[Asset Class]]="Local","")</f>
        <v>y</v>
      </c>
      <c r="U2076" s="109" t="str">
        <f>IF(Table1[[#This Row],[Asset Class]]&lt;&gt;"Local",0.25,IF(P2076="y",1,""))</f>
        <v/>
      </c>
      <c r="V2076" s="435" t="str">
        <f>IF(Table1[[#This Row],[Asset Class]]&lt;&gt;"Local",0.25,IF(Q2076="y",1,""))</f>
        <v/>
      </c>
      <c r="W2076" s="435" t="str">
        <f>IF(Table1[[#This Row],[Asset Class]]&lt;&gt;"Local",0.25,IF(R2076="y",1,""))</f>
        <v/>
      </c>
      <c r="X2076" s="435">
        <f>IF(Table1[[#This Row],[Asset Class]]&lt;&gt;"Local",0.25,IF(S2076="y",1,""))</f>
        <v>1</v>
      </c>
      <c r="Y2076" s="109">
        <f t="shared" si="193"/>
        <v>1</v>
      </c>
      <c r="AA2076" s="274" t="str">
        <f t="shared" si="194"/>
        <v/>
      </c>
      <c r="AB2076" s="275" t="str">
        <f t="shared" si="195"/>
        <v/>
      </c>
      <c r="AC2076" s="275" t="str">
        <f t="shared" si="196"/>
        <v/>
      </c>
      <c r="AD2076" s="275">
        <f t="shared" si="197"/>
        <v>657635</v>
      </c>
      <c r="AE2076" s="276">
        <f t="shared" si="198"/>
        <v>657635</v>
      </c>
    </row>
    <row r="2077" spans="2:31">
      <c r="B2077" s="227" t="s">
        <v>3612</v>
      </c>
      <c r="C2077" s="228" t="s">
        <v>3613</v>
      </c>
      <c r="D2077" s="228" t="s">
        <v>105</v>
      </c>
      <c r="E2077" s="228" t="s">
        <v>113</v>
      </c>
      <c r="F2077" s="258" t="s">
        <v>107</v>
      </c>
      <c r="G2077" s="374">
        <v>0.5</v>
      </c>
      <c r="H2077" s="377">
        <v>2219.8968685481668</v>
      </c>
      <c r="I2077" s="382">
        <v>566.28724924743767</v>
      </c>
      <c r="J2077" s="349">
        <f>Table1[[#This Row],[Embellishment Area (m2)]]*Table1[[#This Row],[Construction Unit Rate ($/m)]]*Table1[[#This Row],[Embellishment Area Factor]]</f>
        <v>628549.6456515711</v>
      </c>
      <c r="K2077" s="263">
        <v>4439.7937370963336</v>
      </c>
      <c r="L2077" s="354">
        <v>75.676903388107434</v>
      </c>
      <c r="M2077" s="101">
        <f>Table1[[#This Row],[Size of land (m2)]]*Table1[[#This Row],[Land Unit Rate ($/m2)]]</f>
        <v>335989.84170536371</v>
      </c>
      <c r="N2077" s="261">
        <v>2021</v>
      </c>
      <c r="O2077" s="219">
        <f>ROUND(IF(Table1[[#This Row],[Valuation Year]]=2016,(Table1[[#This Row],[Total Construction Cost ($)]]+Table1[[#This Row],[Land Value]])*('General Input Sheet'!$G$38/'General Input Sheet'!$G$43),Table1[[#This Row],[Total Construction Cost ($)]]+Table1[[#This Row],[Land Value]]),0)</f>
        <v>964539</v>
      </c>
      <c r="P2077" s="139" t="str" cm="1">
        <f t="array" ref="P2077">_xlfn.IFS(Table1[[#This Row],[Asset Class]]&lt;&gt;"Local","y",P$11=$E2077,"y",Table1[[#This Row],[Asset Class]]="Local","")</f>
        <v>y</v>
      </c>
      <c r="Q2077" s="99" t="str" cm="1">
        <f t="array" ref="Q2077">_xlfn.IFS(Table1[[#This Row],[Asset Class]]&lt;&gt;"Local","y",Q$11=$E2077,"y",Table1[[#This Row],[Asset Class]]="Local","")</f>
        <v>y</v>
      </c>
      <c r="R2077" s="99" t="str" cm="1">
        <f t="array" ref="R2077">_xlfn.IFS(Table1[[#This Row],[Asset Class]]&lt;&gt;"Local","y",R$11=$E2077,"y",Table1[[#This Row],[Asset Class]]="Local","")</f>
        <v>y</v>
      </c>
      <c r="S2077" s="358" t="str" cm="1">
        <f t="array" ref="S2077">_xlfn.IFS(Table1[[#This Row],[Asset Class]]&lt;&gt;"Local","y",S$11=$E2077,"y",Table1[[#This Row],[Asset Class]]="Local","")</f>
        <v>y</v>
      </c>
      <c r="U2077" s="109">
        <f>IF(Table1[[#This Row],[Asset Class]]&lt;&gt;"Local",0.25,IF(P2077="y",1,""))</f>
        <v>0.25</v>
      </c>
      <c r="V2077" s="435">
        <f>IF(Table1[[#This Row],[Asset Class]]&lt;&gt;"Local",0.25,IF(Q2077="y",1,""))</f>
        <v>0.25</v>
      </c>
      <c r="W2077" s="435">
        <f>IF(Table1[[#This Row],[Asset Class]]&lt;&gt;"Local",0.25,IF(R2077="y",1,""))</f>
        <v>0.25</v>
      </c>
      <c r="X2077" s="435">
        <f>IF(Table1[[#This Row],[Asset Class]]&lt;&gt;"Local",0.25,IF(S2077="y",1,""))</f>
        <v>0.25</v>
      </c>
      <c r="Y2077" s="109">
        <f t="shared" si="193"/>
        <v>1</v>
      </c>
      <c r="AA2077" s="274">
        <f t="shared" si="194"/>
        <v>241134.75</v>
      </c>
      <c r="AB2077" s="275">
        <f t="shared" si="195"/>
        <v>241134.75</v>
      </c>
      <c r="AC2077" s="275">
        <f t="shared" si="196"/>
        <v>241134.75</v>
      </c>
      <c r="AD2077" s="275">
        <f t="shared" si="197"/>
        <v>241134.75</v>
      </c>
      <c r="AE2077" s="276">
        <f t="shared" si="198"/>
        <v>964539</v>
      </c>
    </row>
    <row r="2078" spans="2:31">
      <c r="B2078" s="227" t="s">
        <v>3614</v>
      </c>
      <c r="C2078" s="228" t="s">
        <v>3615</v>
      </c>
      <c r="D2078" s="228" t="s">
        <v>110</v>
      </c>
      <c r="E2078" s="228" t="s">
        <v>142</v>
      </c>
      <c r="F2078" s="258" t="s">
        <v>102</v>
      </c>
      <c r="G2078" s="374">
        <v>0.5</v>
      </c>
      <c r="H2078" s="377">
        <v>7955.2123624868645</v>
      </c>
      <c r="I2078" s="382">
        <v>115.6419902144599</v>
      </c>
      <c r="J2078" s="349">
        <f>Table1[[#This Row],[Embellishment Area (m2)]]*Table1[[#This Row],[Construction Unit Rate ($/m)]]*Table1[[#This Row],[Embellishment Area Factor]]</f>
        <v>459978.29508832819</v>
      </c>
      <c r="K2078" s="263">
        <v>15910.424724973729</v>
      </c>
      <c r="L2078" s="354">
        <v>85.331826959272703</v>
      </c>
      <c r="M2078" s="101">
        <f>Table1[[#This Row],[Size of land (m2)]]*Table1[[#This Row],[Land Unit Rate ($/m2)]]</f>
        <v>1357665.6094799922</v>
      </c>
      <c r="N2078" s="261">
        <v>2021</v>
      </c>
      <c r="O2078" s="219">
        <f>ROUND(IF(Table1[[#This Row],[Valuation Year]]=2016,(Table1[[#This Row],[Total Construction Cost ($)]]+Table1[[#This Row],[Land Value]])*('General Input Sheet'!$G$38/'General Input Sheet'!$G$43),Table1[[#This Row],[Total Construction Cost ($)]]+Table1[[#This Row],[Land Value]]),0)</f>
        <v>1817644</v>
      </c>
      <c r="P2078" s="139" t="str" cm="1">
        <f t="array" ref="P2078">_xlfn.IFS(Table1[[#This Row],[Asset Class]]&lt;&gt;"Local","y",P$11=$E2078,"y",Table1[[#This Row],[Asset Class]]="Local","")</f>
        <v/>
      </c>
      <c r="Q2078" s="99" t="str" cm="1">
        <f t="array" ref="Q2078">_xlfn.IFS(Table1[[#This Row],[Asset Class]]&lt;&gt;"Local","y",Q$11=$E2078,"y",Table1[[#This Row],[Asset Class]]="Local","")</f>
        <v>y</v>
      </c>
      <c r="R2078" s="99" t="str" cm="1">
        <f t="array" ref="R2078">_xlfn.IFS(Table1[[#This Row],[Asset Class]]&lt;&gt;"Local","y",R$11=$E2078,"y",Table1[[#This Row],[Asset Class]]="Local","")</f>
        <v/>
      </c>
      <c r="S2078" s="358" t="str" cm="1">
        <f t="array" ref="S2078">_xlfn.IFS(Table1[[#This Row],[Asset Class]]&lt;&gt;"Local","y",S$11=$E2078,"y",Table1[[#This Row],[Asset Class]]="Local","")</f>
        <v/>
      </c>
      <c r="U2078" s="109" t="str">
        <f>IF(Table1[[#This Row],[Asset Class]]&lt;&gt;"Local",0.25,IF(P2078="y",1,""))</f>
        <v/>
      </c>
      <c r="V2078" s="435">
        <f>IF(Table1[[#This Row],[Asset Class]]&lt;&gt;"Local",0.25,IF(Q2078="y",1,""))</f>
        <v>1</v>
      </c>
      <c r="W2078" s="435" t="str">
        <f>IF(Table1[[#This Row],[Asset Class]]&lt;&gt;"Local",0.25,IF(R2078="y",1,""))</f>
        <v/>
      </c>
      <c r="X2078" s="435" t="str">
        <f>IF(Table1[[#This Row],[Asset Class]]&lt;&gt;"Local",0.25,IF(S2078="y",1,""))</f>
        <v/>
      </c>
      <c r="Y2078" s="109">
        <f t="shared" si="193"/>
        <v>1</v>
      </c>
      <c r="AA2078" s="274" t="str">
        <f t="shared" si="194"/>
        <v/>
      </c>
      <c r="AB2078" s="275">
        <f t="shared" si="195"/>
        <v>1817644</v>
      </c>
      <c r="AC2078" s="275" t="str">
        <f t="shared" si="196"/>
        <v/>
      </c>
      <c r="AD2078" s="275" t="str">
        <f t="shared" si="197"/>
        <v/>
      </c>
      <c r="AE2078" s="276">
        <f t="shared" si="198"/>
        <v>1817644</v>
      </c>
    </row>
    <row r="2079" spans="2:31">
      <c r="B2079" s="227" t="s">
        <v>3616</v>
      </c>
      <c r="C2079" s="228" t="s">
        <v>3617</v>
      </c>
      <c r="D2079" s="228" t="s">
        <v>110</v>
      </c>
      <c r="E2079" s="228" t="s">
        <v>106</v>
      </c>
      <c r="F2079" s="258" t="s">
        <v>102</v>
      </c>
      <c r="G2079" s="374">
        <v>0.5</v>
      </c>
      <c r="H2079" s="377">
        <v>8595.5061145712643</v>
      </c>
      <c r="I2079" s="382">
        <v>111.62041035606889</v>
      </c>
      <c r="J2079" s="349">
        <f>Table1[[#This Row],[Embellishment Area (m2)]]*Table1[[#This Row],[Construction Unit Rate ($/m)]]*Table1[[#This Row],[Embellishment Area Factor]]</f>
        <v>479716.95986327191</v>
      </c>
      <c r="K2079" s="263">
        <v>17191.012229142529</v>
      </c>
      <c r="L2079" s="354">
        <v>66.125722619436161</v>
      </c>
      <c r="M2079" s="101">
        <f>Table1[[#This Row],[Size of land (m2)]]*Table1[[#This Row],[Land Unit Rate ($/m2)]]</f>
        <v>1136768.1062116139</v>
      </c>
      <c r="N2079" s="261">
        <v>2021</v>
      </c>
      <c r="O2079" s="219">
        <f>ROUND(IF(Table1[[#This Row],[Valuation Year]]=2016,(Table1[[#This Row],[Total Construction Cost ($)]]+Table1[[#This Row],[Land Value]])*('General Input Sheet'!$G$38/'General Input Sheet'!$G$43),Table1[[#This Row],[Total Construction Cost ($)]]+Table1[[#This Row],[Land Value]]),0)</f>
        <v>1616485</v>
      </c>
      <c r="P2079" s="139" t="str" cm="1">
        <f t="array" ref="P2079">_xlfn.IFS(Table1[[#This Row],[Asset Class]]&lt;&gt;"Local","y",P$11=$E2079,"y",Table1[[#This Row],[Asset Class]]="Local","")</f>
        <v>y</v>
      </c>
      <c r="Q2079" s="99" t="str" cm="1">
        <f t="array" ref="Q2079">_xlfn.IFS(Table1[[#This Row],[Asset Class]]&lt;&gt;"Local","y",Q$11=$E2079,"y",Table1[[#This Row],[Asset Class]]="Local","")</f>
        <v/>
      </c>
      <c r="R2079" s="99" t="str" cm="1">
        <f t="array" ref="R2079">_xlfn.IFS(Table1[[#This Row],[Asset Class]]&lt;&gt;"Local","y",R$11=$E2079,"y",Table1[[#This Row],[Asset Class]]="Local","")</f>
        <v/>
      </c>
      <c r="S2079" s="358" t="str" cm="1">
        <f t="array" ref="S2079">_xlfn.IFS(Table1[[#This Row],[Asset Class]]&lt;&gt;"Local","y",S$11=$E2079,"y",Table1[[#This Row],[Asset Class]]="Local","")</f>
        <v/>
      </c>
      <c r="U2079" s="109">
        <f>IF(Table1[[#This Row],[Asset Class]]&lt;&gt;"Local",0.25,IF(P2079="y",1,""))</f>
        <v>1</v>
      </c>
      <c r="V2079" s="435" t="str">
        <f>IF(Table1[[#This Row],[Asset Class]]&lt;&gt;"Local",0.25,IF(Q2079="y",1,""))</f>
        <v/>
      </c>
      <c r="W2079" s="435" t="str">
        <f>IF(Table1[[#This Row],[Asset Class]]&lt;&gt;"Local",0.25,IF(R2079="y",1,""))</f>
        <v/>
      </c>
      <c r="X2079" s="435" t="str">
        <f>IF(Table1[[#This Row],[Asset Class]]&lt;&gt;"Local",0.25,IF(S2079="y",1,""))</f>
        <v/>
      </c>
      <c r="Y2079" s="109">
        <f t="shared" si="193"/>
        <v>1</v>
      </c>
      <c r="AA2079" s="274">
        <f t="shared" si="194"/>
        <v>1616485</v>
      </c>
      <c r="AB2079" s="275" t="str">
        <f t="shared" si="195"/>
        <v/>
      </c>
      <c r="AC2079" s="275" t="str">
        <f t="shared" si="196"/>
        <v/>
      </c>
      <c r="AD2079" s="275" t="str">
        <f t="shared" si="197"/>
        <v/>
      </c>
      <c r="AE2079" s="276">
        <f t="shared" si="198"/>
        <v>1616485</v>
      </c>
    </row>
    <row r="2080" spans="2:31">
      <c r="B2080" s="227" t="s">
        <v>3618</v>
      </c>
      <c r="C2080" s="228" t="s">
        <v>3619</v>
      </c>
      <c r="D2080" s="228" t="s">
        <v>110</v>
      </c>
      <c r="E2080" s="228" t="s">
        <v>142</v>
      </c>
      <c r="F2080" s="258" t="s">
        <v>107</v>
      </c>
      <c r="G2080" s="374">
        <v>0.5</v>
      </c>
      <c r="H2080" s="377">
        <v>5967.1103475697346</v>
      </c>
      <c r="I2080" s="382">
        <v>115.6419902144599</v>
      </c>
      <c r="J2080" s="349">
        <f>Table1[[#This Row],[Embellishment Area (m2)]]*Table1[[#This Row],[Construction Unit Rate ($/m)]]*Table1[[#This Row],[Embellishment Area Factor]]</f>
        <v>345024.2582111308</v>
      </c>
      <c r="K2080" s="263">
        <v>0</v>
      </c>
      <c r="L2080" s="354">
        <v>85.331826959272703</v>
      </c>
      <c r="M2080" s="101">
        <f>Table1[[#This Row],[Size of land (m2)]]*Table1[[#This Row],[Land Unit Rate ($/m2)]]</f>
        <v>0</v>
      </c>
      <c r="N2080" s="261">
        <v>2021</v>
      </c>
      <c r="O2080" s="219">
        <f>ROUND(IF(Table1[[#This Row],[Valuation Year]]=2016,(Table1[[#This Row],[Total Construction Cost ($)]]+Table1[[#This Row],[Land Value]])*('General Input Sheet'!$G$38/'General Input Sheet'!$G$43),Table1[[#This Row],[Total Construction Cost ($)]]+Table1[[#This Row],[Land Value]]),0)</f>
        <v>345024</v>
      </c>
      <c r="P2080" s="139" t="str" cm="1">
        <f t="array" ref="P2080">_xlfn.IFS(Table1[[#This Row],[Asset Class]]&lt;&gt;"Local","y",P$11=$E2080,"y",Table1[[#This Row],[Asset Class]]="Local","")</f>
        <v/>
      </c>
      <c r="Q2080" s="99" t="str" cm="1">
        <f t="array" ref="Q2080">_xlfn.IFS(Table1[[#This Row],[Asset Class]]&lt;&gt;"Local","y",Q$11=$E2080,"y",Table1[[#This Row],[Asset Class]]="Local","")</f>
        <v>y</v>
      </c>
      <c r="R2080" s="99" t="str" cm="1">
        <f t="array" ref="R2080">_xlfn.IFS(Table1[[#This Row],[Asset Class]]&lt;&gt;"Local","y",R$11=$E2080,"y",Table1[[#This Row],[Asset Class]]="Local","")</f>
        <v/>
      </c>
      <c r="S2080" s="358" t="str" cm="1">
        <f t="array" ref="S2080">_xlfn.IFS(Table1[[#This Row],[Asset Class]]&lt;&gt;"Local","y",S$11=$E2080,"y",Table1[[#This Row],[Asset Class]]="Local","")</f>
        <v/>
      </c>
      <c r="U2080" s="109" t="str">
        <f>IF(Table1[[#This Row],[Asset Class]]&lt;&gt;"Local",0.25,IF(P2080="y",1,""))</f>
        <v/>
      </c>
      <c r="V2080" s="435">
        <f>IF(Table1[[#This Row],[Asset Class]]&lt;&gt;"Local",0.25,IF(Q2080="y",1,""))</f>
        <v>1</v>
      </c>
      <c r="W2080" s="435" t="str">
        <f>IF(Table1[[#This Row],[Asset Class]]&lt;&gt;"Local",0.25,IF(R2080="y",1,""))</f>
        <v/>
      </c>
      <c r="X2080" s="435" t="str">
        <f>IF(Table1[[#This Row],[Asset Class]]&lt;&gt;"Local",0.25,IF(S2080="y",1,""))</f>
        <v/>
      </c>
      <c r="Y2080" s="109">
        <f t="shared" si="193"/>
        <v>1</v>
      </c>
      <c r="AA2080" s="274" t="str">
        <f t="shared" si="194"/>
        <v/>
      </c>
      <c r="AB2080" s="275">
        <f t="shared" si="195"/>
        <v>345024</v>
      </c>
      <c r="AC2080" s="275" t="str">
        <f t="shared" si="196"/>
        <v/>
      </c>
      <c r="AD2080" s="275" t="str">
        <f t="shared" si="197"/>
        <v/>
      </c>
      <c r="AE2080" s="276">
        <f t="shared" si="198"/>
        <v>345024</v>
      </c>
    </row>
    <row r="2081" spans="2:31">
      <c r="B2081" s="227" t="s">
        <v>3620</v>
      </c>
      <c r="C2081" s="228" t="s">
        <v>3621</v>
      </c>
      <c r="D2081" s="228" t="s">
        <v>110</v>
      </c>
      <c r="E2081" s="228" t="s">
        <v>101</v>
      </c>
      <c r="F2081" s="258" t="s">
        <v>102</v>
      </c>
      <c r="G2081" s="374">
        <v>0.5</v>
      </c>
      <c r="H2081" s="377">
        <v>2454.5201798559347</v>
      </c>
      <c r="I2081" s="382">
        <v>143.96305955739601</v>
      </c>
      <c r="J2081" s="349">
        <f>Table1[[#This Row],[Embellishment Area (m2)]]*Table1[[#This Row],[Construction Unit Rate ($/m)]]*Table1[[#This Row],[Embellishment Area Factor]]</f>
        <v>176680.11741871515</v>
      </c>
      <c r="K2081" s="263">
        <v>0</v>
      </c>
      <c r="L2081" s="354">
        <v>39.027494808321961</v>
      </c>
      <c r="M2081" s="101">
        <f>Table1[[#This Row],[Size of land (m2)]]*Table1[[#This Row],[Land Unit Rate ($/m2)]]</f>
        <v>0</v>
      </c>
      <c r="N2081" s="261">
        <v>2021</v>
      </c>
      <c r="O2081" s="219">
        <f>ROUND(IF(Table1[[#This Row],[Valuation Year]]=2016,(Table1[[#This Row],[Total Construction Cost ($)]]+Table1[[#This Row],[Land Value]])*('General Input Sheet'!$G$38/'General Input Sheet'!$G$43),Table1[[#This Row],[Total Construction Cost ($)]]+Table1[[#This Row],[Land Value]]),0)</f>
        <v>176680</v>
      </c>
      <c r="P2081" s="139" t="str" cm="1">
        <f t="array" ref="P2081">_xlfn.IFS(Table1[[#This Row],[Asset Class]]&lt;&gt;"Local","y",P$11=$E2081,"y",Table1[[#This Row],[Asset Class]]="Local","")</f>
        <v/>
      </c>
      <c r="Q2081" s="99" t="str" cm="1">
        <f t="array" ref="Q2081">_xlfn.IFS(Table1[[#This Row],[Asset Class]]&lt;&gt;"Local","y",Q$11=$E2081,"y",Table1[[#This Row],[Asset Class]]="Local","")</f>
        <v/>
      </c>
      <c r="R2081" s="99" t="str" cm="1">
        <f t="array" ref="R2081">_xlfn.IFS(Table1[[#This Row],[Asset Class]]&lt;&gt;"Local","y",R$11=$E2081,"y",Table1[[#This Row],[Asset Class]]="Local","")</f>
        <v>y</v>
      </c>
      <c r="S2081" s="358" t="str" cm="1">
        <f t="array" ref="S2081">_xlfn.IFS(Table1[[#This Row],[Asset Class]]&lt;&gt;"Local","y",S$11=$E2081,"y",Table1[[#This Row],[Asset Class]]="Local","")</f>
        <v/>
      </c>
      <c r="U2081" s="109" t="str">
        <f>IF(Table1[[#This Row],[Asset Class]]&lt;&gt;"Local",0.25,IF(P2081="y",1,""))</f>
        <v/>
      </c>
      <c r="V2081" s="435" t="str">
        <f>IF(Table1[[#This Row],[Asset Class]]&lt;&gt;"Local",0.25,IF(Q2081="y",1,""))</f>
        <v/>
      </c>
      <c r="W2081" s="435">
        <f>IF(Table1[[#This Row],[Asset Class]]&lt;&gt;"Local",0.25,IF(R2081="y",1,""))</f>
        <v>1</v>
      </c>
      <c r="X2081" s="435" t="str">
        <f>IF(Table1[[#This Row],[Asset Class]]&lt;&gt;"Local",0.25,IF(S2081="y",1,""))</f>
        <v/>
      </c>
      <c r="Y2081" s="109">
        <f t="shared" si="193"/>
        <v>1</v>
      </c>
      <c r="AA2081" s="274" t="str">
        <f t="shared" si="194"/>
        <v/>
      </c>
      <c r="AB2081" s="275" t="str">
        <f t="shared" si="195"/>
        <v/>
      </c>
      <c r="AC2081" s="275">
        <f t="shared" si="196"/>
        <v>176680</v>
      </c>
      <c r="AD2081" s="275" t="str">
        <f t="shared" si="197"/>
        <v/>
      </c>
      <c r="AE2081" s="276">
        <f t="shared" si="198"/>
        <v>176680</v>
      </c>
    </row>
    <row r="2082" spans="2:31">
      <c r="B2082" s="227" t="s">
        <v>3622</v>
      </c>
      <c r="C2082" s="228" t="s">
        <v>3623</v>
      </c>
      <c r="D2082" s="228" t="s">
        <v>110</v>
      </c>
      <c r="E2082" s="228" t="s">
        <v>106</v>
      </c>
      <c r="F2082" s="258" t="s">
        <v>102</v>
      </c>
      <c r="G2082" s="374">
        <v>0.5</v>
      </c>
      <c r="H2082" s="377">
        <v>5261.9757065783151</v>
      </c>
      <c r="I2082" s="382">
        <v>111.62041035606889</v>
      </c>
      <c r="J2082" s="349">
        <f>Table1[[#This Row],[Embellishment Area (m2)]]*Table1[[#This Row],[Construction Unit Rate ($/m)]]*Table1[[#This Row],[Embellishment Area Factor]]</f>
        <v>293671.94382596854</v>
      </c>
      <c r="K2082" s="263">
        <v>0</v>
      </c>
      <c r="L2082" s="354">
        <v>66.125722619436161</v>
      </c>
      <c r="M2082" s="101">
        <f>Table1[[#This Row],[Size of land (m2)]]*Table1[[#This Row],[Land Unit Rate ($/m2)]]</f>
        <v>0</v>
      </c>
      <c r="N2082" s="261">
        <v>2021</v>
      </c>
      <c r="O2082" s="219">
        <f>ROUND(IF(Table1[[#This Row],[Valuation Year]]=2016,(Table1[[#This Row],[Total Construction Cost ($)]]+Table1[[#This Row],[Land Value]])*('General Input Sheet'!$G$38/'General Input Sheet'!$G$43),Table1[[#This Row],[Total Construction Cost ($)]]+Table1[[#This Row],[Land Value]]),0)</f>
        <v>293672</v>
      </c>
      <c r="P2082" s="139" t="str" cm="1">
        <f t="array" ref="P2082">_xlfn.IFS(Table1[[#This Row],[Asset Class]]&lt;&gt;"Local","y",P$11=$E2082,"y",Table1[[#This Row],[Asset Class]]="Local","")</f>
        <v>y</v>
      </c>
      <c r="Q2082" s="99" t="str" cm="1">
        <f t="array" ref="Q2082">_xlfn.IFS(Table1[[#This Row],[Asset Class]]&lt;&gt;"Local","y",Q$11=$E2082,"y",Table1[[#This Row],[Asset Class]]="Local","")</f>
        <v/>
      </c>
      <c r="R2082" s="99" t="str" cm="1">
        <f t="array" ref="R2082">_xlfn.IFS(Table1[[#This Row],[Asset Class]]&lt;&gt;"Local","y",R$11=$E2082,"y",Table1[[#This Row],[Asset Class]]="Local","")</f>
        <v/>
      </c>
      <c r="S2082" s="358" t="str" cm="1">
        <f t="array" ref="S2082">_xlfn.IFS(Table1[[#This Row],[Asset Class]]&lt;&gt;"Local","y",S$11=$E2082,"y",Table1[[#This Row],[Asset Class]]="Local","")</f>
        <v/>
      </c>
      <c r="U2082" s="109">
        <f>IF(Table1[[#This Row],[Asset Class]]&lt;&gt;"Local",0.25,IF(P2082="y",1,""))</f>
        <v>1</v>
      </c>
      <c r="V2082" s="435" t="str">
        <f>IF(Table1[[#This Row],[Asset Class]]&lt;&gt;"Local",0.25,IF(Q2082="y",1,""))</f>
        <v/>
      </c>
      <c r="W2082" s="435" t="str">
        <f>IF(Table1[[#This Row],[Asset Class]]&lt;&gt;"Local",0.25,IF(R2082="y",1,""))</f>
        <v/>
      </c>
      <c r="X2082" s="435" t="str">
        <f>IF(Table1[[#This Row],[Asset Class]]&lt;&gt;"Local",0.25,IF(S2082="y",1,""))</f>
        <v/>
      </c>
      <c r="Y2082" s="109">
        <f t="shared" si="193"/>
        <v>1</v>
      </c>
      <c r="AA2082" s="274">
        <f t="shared" si="194"/>
        <v>293672</v>
      </c>
      <c r="AB2082" s="275" t="str">
        <f t="shared" si="195"/>
        <v/>
      </c>
      <c r="AC2082" s="275" t="str">
        <f t="shared" si="196"/>
        <v/>
      </c>
      <c r="AD2082" s="275" t="str">
        <f t="shared" si="197"/>
        <v/>
      </c>
      <c r="AE2082" s="276">
        <f t="shared" si="198"/>
        <v>293672</v>
      </c>
    </row>
    <row r="2083" spans="2:31">
      <c r="B2083" s="227" t="s">
        <v>3624</v>
      </c>
      <c r="C2083" s="228" t="s">
        <v>3625</v>
      </c>
      <c r="D2083" s="228" t="s">
        <v>110</v>
      </c>
      <c r="E2083" s="228" t="s">
        <v>113</v>
      </c>
      <c r="F2083" s="258" t="s">
        <v>107</v>
      </c>
      <c r="G2083" s="374">
        <v>0.5</v>
      </c>
      <c r="H2083" s="377">
        <v>44.640503991695191</v>
      </c>
      <c r="I2083" s="382">
        <v>77.371645491830151</v>
      </c>
      <c r="J2083" s="349">
        <f>Table1[[#This Row],[Embellishment Area (m2)]]*Table1[[#This Row],[Construction Unit Rate ($/m)]]*Table1[[#This Row],[Embellishment Area Factor]]</f>
        <v>1726.9546247110345</v>
      </c>
      <c r="K2083" s="263">
        <v>0</v>
      </c>
      <c r="L2083" s="354">
        <v>51.919695325664051</v>
      </c>
      <c r="M2083" s="101">
        <f>Table1[[#This Row],[Size of land (m2)]]*Table1[[#This Row],[Land Unit Rate ($/m2)]]</f>
        <v>0</v>
      </c>
      <c r="N2083" s="261">
        <v>2021</v>
      </c>
      <c r="O2083" s="219">
        <f>ROUND(IF(Table1[[#This Row],[Valuation Year]]=2016,(Table1[[#This Row],[Total Construction Cost ($)]]+Table1[[#This Row],[Land Value]])*('General Input Sheet'!$G$38/'General Input Sheet'!$G$43),Table1[[#This Row],[Total Construction Cost ($)]]+Table1[[#This Row],[Land Value]]),0)</f>
        <v>1727</v>
      </c>
      <c r="P2083" s="139" t="str" cm="1">
        <f t="array" ref="P2083">_xlfn.IFS(Table1[[#This Row],[Asset Class]]&lt;&gt;"Local","y",P$11=$E2083,"y",Table1[[#This Row],[Asset Class]]="Local","")</f>
        <v/>
      </c>
      <c r="Q2083" s="99" t="str" cm="1">
        <f t="array" ref="Q2083">_xlfn.IFS(Table1[[#This Row],[Asset Class]]&lt;&gt;"Local","y",Q$11=$E2083,"y",Table1[[#This Row],[Asset Class]]="Local","")</f>
        <v/>
      </c>
      <c r="R2083" s="99" t="str" cm="1">
        <f t="array" ref="R2083">_xlfn.IFS(Table1[[#This Row],[Asset Class]]&lt;&gt;"Local","y",R$11=$E2083,"y",Table1[[#This Row],[Asset Class]]="Local","")</f>
        <v/>
      </c>
      <c r="S2083" s="358" t="str" cm="1">
        <f t="array" ref="S2083">_xlfn.IFS(Table1[[#This Row],[Asset Class]]&lt;&gt;"Local","y",S$11=$E2083,"y",Table1[[#This Row],[Asset Class]]="Local","")</f>
        <v>y</v>
      </c>
      <c r="U2083" s="109" t="str">
        <f>IF(Table1[[#This Row],[Asset Class]]&lt;&gt;"Local",0.25,IF(P2083="y",1,""))</f>
        <v/>
      </c>
      <c r="V2083" s="435" t="str">
        <f>IF(Table1[[#This Row],[Asset Class]]&lt;&gt;"Local",0.25,IF(Q2083="y",1,""))</f>
        <v/>
      </c>
      <c r="W2083" s="435" t="str">
        <f>IF(Table1[[#This Row],[Asset Class]]&lt;&gt;"Local",0.25,IF(R2083="y",1,""))</f>
        <v/>
      </c>
      <c r="X2083" s="435">
        <f>IF(Table1[[#This Row],[Asset Class]]&lt;&gt;"Local",0.25,IF(S2083="y",1,""))</f>
        <v>1</v>
      </c>
      <c r="Y2083" s="109">
        <f t="shared" si="193"/>
        <v>1</v>
      </c>
      <c r="AA2083" s="274" t="str">
        <f t="shared" si="194"/>
        <v/>
      </c>
      <c r="AB2083" s="275" t="str">
        <f t="shared" si="195"/>
        <v/>
      </c>
      <c r="AC2083" s="275" t="str">
        <f t="shared" si="196"/>
        <v/>
      </c>
      <c r="AD2083" s="275">
        <f t="shared" si="197"/>
        <v>1727</v>
      </c>
      <c r="AE2083" s="276">
        <f t="shared" si="198"/>
        <v>1727</v>
      </c>
    </row>
    <row r="2084" spans="2:31">
      <c r="B2084" s="227" t="s">
        <v>3626</v>
      </c>
      <c r="C2084" s="228" t="s">
        <v>3627</v>
      </c>
      <c r="D2084" s="228" t="s">
        <v>110</v>
      </c>
      <c r="E2084" s="228" t="s">
        <v>113</v>
      </c>
      <c r="F2084" s="258" t="s">
        <v>102</v>
      </c>
      <c r="G2084" s="374">
        <v>0.5</v>
      </c>
      <c r="H2084" s="377">
        <v>2556.1248942142865</v>
      </c>
      <c r="I2084" s="382">
        <v>77.371645491830151</v>
      </c>
      <c r="J2084" s="349">
        <f>Table1[[#This Row],[Embellishment Area (m2)]]*Table1[[#This Row],[Construction Unit Rate ($/m)]]*Table1[[#This Row],[Embellishment Area Factor]]</f>
        <v>98885.794573994819</v>
      </c>
      <c r="K2084" s="263">
        <v>0</v>
      </c>
      <c r="L2084" s="354">
        <v>51.919695325664051</v>
      </c>
      <c r="M2084" s="101">
        <f>Table1[[#This Row],[Size of land (m2)]]*Table1[[#This Row],[Land Unit Rate ($/m2)]]</f>
        <v>0</v>
      </c>
      <c r="N2084" s="261">
        <v>2021</v>
      </c>
      <c r="O2084" s="219">
        <f>ROUND(IF(Table1[[#This Row],[Valuation Year]]=2016,(Table1[[#This Row],[Total Construction Cost ($)]]+Table1[[#This Row],[Land Value]])*('General Input Sheet'!$G$38/'General Input Sheet'!$G$43),Table1[[#This Row],[Total Construction Cost ($)]]+Table1[[#This Row],[Land Value]]),0)</f>
        <v>98886</v>
      </c>
      <c r="P2084" s="139" t="str" cm="1">
        <f t="array" ref="P2084">_xlfn.IFS(Table1[[#This Row],[Asset Class]]&lt;&gt;"Local","y",P$11=$E2084,"y",Table1[[#This Row],[Asset Class]]="Local","")</f>
        <v/>
      </c>
      <c r="Q2084" s="99" t="str" cm="1">
        <f t="array" ref="Q2084">_xlfn.IFS(Table1[[#This Row],[Asset Class]]&lt;&gt;"Local","y",Q$11=$E2084,"y",Table1[[#This Row],[Asset Class]]="Local","")</f>
        <v/>
      </c>
      <c r="R2084" s="99" t="str" cm="1">
        <f t="array" ref="R2084">_xlfn.IFS(Table1[[#This Row],[Asset Class]]&lt;&gt;"Local","y",R$11=$E2084,"y",Table1[[#This Row],[Asset Class]]="Local","")</f>
        <v/>
      </c>
      <c r="S2084" s="358" t="str" cm="1">
        <f t="array" ref="S2084">_xlfn.IFS(Table1[[#This Row],[Asset Class]]&lt;&gt;"Local","y",S$11=$E2084,"y",Table1[[#This Row],[Asset Class]]="Local","")</f>
        <v>y</v>
      </c>
      <c r="U2084" s="109" t="str">
        <f>IF(Table1[[#This Row],[Asset Class]]&lt;&gt;"Local",0.25,IF(P2084="y",1,""))</f>
        <v/>
      </c>
      <c r="V2084" s="435" t="str">
        <f>IF(Table1[[#This Row],[Asset Class]]&lt;&gt;"Local",0.25,IF(Q2084="y",1,""))</f>
        <v/>
      </c>
      <c r="W2084" s="435" t="str">
        <f>IF(Table1[[#This Row],[Asset Class]]&lt;&gt;"Local",0.25,IF(R2084="y",1,""))</f>
        <v/>
      </c>
      <c r="X2084" s="435">
        <f>IF(Table1[[#This Row],[Asset Class]]&lt;&gt;"Local",0.25,IF(S2084="y",1,""))</f>
        <v>1</v>
      </c>
      <c r="Y2084" s="109">
        <f t="shared" si="193"/>
        <v>1</v>
      </c>
      <c r="AA2084" s="274" t="str">
        <f t="shared" si="194"/>
        <v/>
      </c>
      <c r="AB2084" s="275" t="str">
        <f t="shared" si="195"/>
        <v/>
      </c>
      <c r="AC2084" s="275" t="str">
        <f t="shared" si="196"/>
        <v/>
      </c>
      <c r="AD2084" s="275">
        <f t="shared" si="197"/>
        <v>98886</v>
      </c>
      <c r="AE2084" s="276">
        <f t="shared" si="198"/>
        <v>98886</v>
      </c>
    </row>
    <row r="2085" spans="2:31">
      <c r="B2085" s="227" t="s">
        <v>3628</v>
      </c>
      <c r="C2085" s="228" t="s">
        <v>3629</v>
      </c>
      <c r="D2085" s="228" t="s">
        <v>110</v>
      </c>
      <c r="E2085" s="228" t="s">
        <v>142</v>
      </c>
      <c r="F2085" s="258" t="s">
        <v>107</v>
      </c>
      <c r="G2085" s="374">
        <v>0.5</v>
      </c>
      <c r="H2085" s="377">
        <v>235.98559083036346</v>
      </c>
      <c r="I2085" s="382">
        <v>115.6419902144599</v>
      </c>
      <c r="J2085" s="349">
        <f>Table1[[#This Row],[Embellishment Area (m2)]]*Table1[[#This Row],[Construction Unit Rate ($/m)]]*Table1[[#This Row],[Embellishment Area Factor]]</f>
        <v>13644.921692779215</v>
      </c>
      <c r="K2085" s="263">
        <v>0</v>
      </c>
      <c r="L2085" s="354">
        <v>85.331826959272703</v>
      </c>
      <c r="M2085" s="101">
        <f>Table1[[#This Row],[Size of land (m2)]]*Table1[[#This Row],[Land Unit Rate ($/m2)]]</f>
        <v>0</v>
      </c>
      <c r="N2085" s="261">
        <v>2021</v>
      </c>
      <c r="O2085" s="219">
        <f>ROUND(IF(Table1[[#This Row],[Valuation Year]]=2016,(Table1[[#This Row],[Total Construction Cost ($)]]+Table1[[#This Row],[Land Value]])*('General Input Sheet'!$G$38/'General Input Sheet'!$G$43),Table1[[#This Row],[Total Construction Cost ($)]]+Table1[[#This Row],[Land Value]]),0)</f>
        <v>13645</v>
      </c>
      <c r="P2085" s="139" t="str" cm="1">
        <f t="array" ref="P2085">_xlfn.IFS(Table1[[#This Row],[Asset Class]]&lt;&gt;"Local","y",P$11=$E2085,"y",Table1[[#This Row],[Asset Class]]="Local","")</f>
        <v/>
      </c>
      <c r="Q2085" s="99" t="str" cm="1">
        <f t="array" ref="Q2085">_xlfn.IFS(Table1[[#This Row],[Asset Class]]&lt;&gt;"Local","y",Q$11=$E2085,"y",Table1[[#This Row],[Asset Class]]="Local","")</f>
        <v>y</v>
      </c>
      <c r="R2085" s="99" t="str" cm="1">
        <f t="array" ref="R2085">_xlfn.IFS(Table1[[#This Row],[Asset Class]]&lt;&gt;"Local","y",R$11=$E2085,"y",Table1[[#This Row],[Asset Class]]="Local","")</f>
        <v/>
      </c>
      <c r="S2085" s="358" t="str" cm="1">
        <f t="array" ref="S2085">_xlfn.IFS(Table1[[#This Row],[Asset Class]]&lt;&gt;"Local","y",S$11=$E2085,"y",Table1[[#This Row],[Asset Class]]="Local","")</f>
        <v/>
      </c>
      <c r="U2085" s="109" t="str">
        <f>IF(Table1[[#This Row],[Asset Class]]&lt;&gt;"Local",0.25,IF(P2085="y",1,""))</f>
        <v/>
      </c>
      <c r="V2085" s="435">
        <f>IF(Table1[[#This Row],[Asset Class]]&lt;&gt;"Local",0.25,IF(Q2085="y",1,""))</f>
        <v>1</v>
      </c>
      <c r="W2085" s="435" t="str">
        <f>IF(Table1[[#This Row],[Asset Class]]&lt;&gt;"Local",0.25,IF(R2085="y",1,""))</f>
        <v/>
      </c>
      <c r="X2085" s="435" t="str">
        <f>IF(Table1[[#This Row],[Asset Class]]&lt;&gt;"Local",0.25,IF(S2085="y",1,""))</f>
        <v/>
      </c>
      <c r="Y2085" s="109">
        <f t="shared" si="193"/>
        <v>1</v>
      </c>
      <c r="AA2085" s="274" t="str">
        <f t="shared" si="194"/>
        <v/>
      </c>
      <c r="AB2085" s="275">
        <f t="shared" si="195"/>
        <v>13645</v>
      </c>
      <c r="AC2085" s="275" t="str">
        <f t="shared" si="196"/>
        <v/>
      </c>
      <c r="AD2085" s="275" t="str">
        <f t="shared" si="197"/>
        <v/>
      </c>
      <c r="AE2085" s="276">
        <f t="shared" si="198"/>
        <v>13645</v>
      </c>
    </row>
    <row r="2086" spans="2:31">
      <c r="B2086" s="227" t="s">
        <v>3630</v>
      </c>
      <c r="C2086" s="228" t="s">
        <v>3631</v>
      </c>
      <c r="D2086" s="228" t="s">
        <v>110</v>
      </c>
      <c r="E2086" s="228" t="s">
        <v>101</v>
      </c>
      <c r="F2086" s="258" t="s">
        <v>102</v>
      </c>
      <c r="G2086" s="374">
        <v>0.5</v>
      </c>
      <c r="H2086" s="377">
        <v>6401.2204617564203</v>
      </c>
      <c r="I2086" s="382">
        <v>143.96305955739601</v>
      </c>
      <c r="J2086" s="349">
        <f>Table1[[#This Row],[Embellishment Area (m2)]]*Table1[[#This Row],[Construction Unit Rate ($/m)]]*Table1[[#This Row],[Embellishment Area Factor]]</f>
        <v>460769.64128793078</v>
      </c>
      <c r="K2086" s="263">
        <v>0</v>
      </c>
      <c r="L2086" s="354">
        <v>39.027494808321961</v>
      </c>
      <c r="M2086" s="101">
        <f>Table1[[#This Row],[Size of land (m2)]]*Table1[[#This Row],[Land Unit Rate ($/m2)]]</f>
        <v>0</v>
      </c>
      <c r="N2086" s="261">
        <v>2021</v>
      </c>
      <c r="O2086" s="219">
        <f>ROUND(IF(Table1[[#This Row],[Valuation Year]]=2016,(Table1[[#This Row],[Total Construction Cost ($)]]+Table1[[#This Row],[Land Value]])*('General Input Sheet'!$G$38/'General Input Sheet'!$G$43),Table1[[#This Row],[Total Construction Cost ($)]]+Table1[[#This Row],[Land Value]]),0)</f>
        <v>460770</v>
      </c>
      <c r="P2086" s="139" t="str" cm="1">
        <f t="array" ref="P2086">_xlfn.IFS(Table1[[#This Row],[Asset Class]]&lt;&gt;"Local","y",P$11=$E2086,"y",Table1[[#This Row],[Asset Class]]="Local","")</f>
        <v/>
      </c>
      <c r="Q2086" s="99" t="str" cm="1">
        <f t="array" ref="Q2086">_xlfn.IFS(Table1[[#This Row],[Asset Class]]&lt;&gt;"Local","y",Q$11=$E2086,"y",Table1[[#This Row],[Asset Class]]="Local","")</f>
        <v/>
      </c>
      <c r="R2086" s="99" t="str" cm="1">
        <f t="array" ref="R2086">_xlfn.IFS(Table1[[#This Row],[Asset Class]]&lt;&gt;"Local","y",R$11=$E2086,"y",Table1[[#This Row],[Asset Class]]="Local","")</f>
        <v>y</v>
      </c>
      <c r="S2086" s="358" t="str" cm="1">
        <f t="array" ref="S2086">_xlfn.IFS(Table1[[#This Row],[Asset Class]]&lt;&gt;"Local","y",S$11=$E2086,"y",Table1[[#This Row],[Asset Class]]="Local","")</f>
        <v/>
      </c>
      <c r="U2086" s="109" t="str">
        <f>IF(Table1[[#This Row],[Asset Class]]&lt;&gt;"Local",0.25,IF(P2086="y",1,""))</f>
        <v/>
      </c>
      <c r="V2086" s="435" t="str">
        <f>IF(Table1[[#This Row],[Asset Class]]&lt;&gt;"Local",0.25,IF(Q2086="y",1,""))</f>
        <v/>
      </c>
      <c r="W2086" s="435">
        <f>IF(Table1[[#This Row],[Asset Class]]&lt;&gt;"Local",0.25,IF(R2086="y",1,""))</f>
        <v>1</v>
      </c>
      <c r="X2086" s="435" t="str">
        <f>IF(Table1[[#This Row],[Asset Class]]&lt;&gt;"Local",0.25,IF(S2086="y",1,""))</f>
        <v/>
      </c>
      <c r="Y2086" s="109">
        <f t="shared" si="193"/>
        <v>1</v>
      </c>
      <c r="AA2086" s="274" t="str">
        <f t="shared" si="194"/>
        <v/>
      </c>
      <c r="AB2086" s="275" t="str">
        <f t="shared" si="195"/>
        <v/>
      </c>
      <c r="AC2086" s="275">
        <f t="shared" si="196"/>
        <v>460770</v>
      </c>
      <c r="AD2086" s="275" t="str">
        <f t="shared" si="197"/>
        <v/>
      </c>
      <c r="AE2086" s="276">
        <f t="shared" si="198"/>
        <v>460770</v>
      </c>
    </row>
    <row r="2087" spans="2:31">
      <c r="B2087" s="227" t="s">
        <v>3632</v>
      </c>
      <c r="C2087" s="228" t="s">
        <v>3633</v>
      </c>
      <c r="D2087" s="228" t="s">
        <v>105</v>
      </c>
      <c r="E2087" s="228" t="s">
        <v>113</v>
      </c>
      <c r="F2087" s="258" t="s">
        <v>102</v>
      </c>
      <c r="G2087" s="374">
        <v>0.5</v>
      </c>
      <c r="H2087" s="377">
        <v>18560.508715644992</v>
      </c>
      <c r="I2087" s="382">
        <v>566.28724924743767</v>
      </c>
      <c r="J2087" s="349">
        <f>Table1[[#This Row],[Embellishment Area (m2)]]*Table1[[#This Row],[Construction Unit Rate ($/m)]]*Table1[[#This Row],[Embellishment Area Factor]]</f>
        <v>5255289.7126078475</v>
      </c>
      <c r="K2087" s="263">
        <v>37121.017431289984</v>
      </c>
      <c r="L2087" s="354">
        <v>75.676903388107434</v>
      </c>
      <c r="M2087" s="101">
        <f>Table1[[#This Row],[Size of land (m2)]]*Table1[[#This Row],[Land Unit Rate ($/m2)]]</f>
        <v>2809203.6498159841</v>
      </c>
      <c r="N2087" s="261">
        <v>2021</v>
      </c>
      <c r="O2087" s="219">
        <f>ROUND(IF(Table1[[#This Row],[Valuation Year]]=2016,(Table1[[#This Row],[Total Construction Cost ($)]]+Table1[[#This Row],[Land Value]])*('General Input Sheet'!$G$38/'General Input Sheet'!$G$43),Table1[[#This Row],[Total Construction Cost ($)]]+Table1[[#This Row],[Land Value]]),0)</f>
        <v>8064493</v>
      </c>
      <c r="P2087" s="139" t="str" cm="1">
        <f t="array" ref="P2087">_xlfn.IFS(Table1[[#This Row],[Asset Class]]&lt;&gt;"Local","y",P$11=$E2087,"y",Table1[[#This Row],[Asset Class]]="Local","")</f>
        <v>y</v>
      </c>
      <c r="Q2087" s="99" t="str" cm="1">
        <f t="array" ref="Q2087">_xlfn.IFS(Table1[[#This Row],[Asset Class]]&lt;&gt;"Local","y",Q$11=$E2087,"y",Table1[[#This Row],[Asset Class]]="Local","")</f>
        <v>y</v>
      </c>
      <c r="R2087" s="99" t="str" cm="1">
        <f t="array" ref="R2087">_xlfn.IFS(Table1[[#This Row],[Asset Class]]&lt;&gt;"Local","y",R$11=$E2087,"y",Table1[[#This Row],[Asset Class]]="Local","")</f>
        <v>y</v>
      </c>
      <c r="S2087" s="358" t="str" cm="1">
        <f t="array" ref="S2087">_xlfn.IFS(Table1[[#This Row],[Asset Class]]&lt;&gt;"Local","y",S$11=$E2087,"y",Table1[[#This Row],[Asset Class]]="Local","")</f>
        <v>y</v>
      </c>
      <c r="U2087" s="109">
        <f>IF(Table1[[#This Row],[Asset Class]]&lt;&gt;"Local",0.25,IF(P2087="y",1,""))</f>
        <v>0.25</v>
      </c>
      <c r="V2087" s="435">
        <f>IF(Table1[[#This Row],[Asset Class]]&lt;&gt;"Local",0.25,IF(Q2087="y",1,""))</f>
        <v>0.25</v>
      </c>
      <c r="W2087" s="435">
        <f>IF(Table1[[#This Row],[Asset Class]]&lt;&gt;"Local",0.25,IF(R2087="y",1,""))</f>
        <v>0.25</v>
      </c>
      <c r="X2087" s="435">
        <f>IF(Table1[[#This Row],[Asset Class]]&lt;&gt;"Local",0.25,IF(S2087="y",1,""))</f>
        <v>0.25</v>
      </c>
      <c r="Y2087" s="109">
        <f t="shared" si="193"/>
        <v>1</v>
      </c>
      <c r="AA2087" s="274">
        <f t="shared" si="194"/>
        <v>2016123.25</v>
      </c>
      <c r="AB2087" s="275">
        <f t="shared" si="195"/>
        <v>2016123.25</v>
      </c>
      <c r="AC2087" s="275">
        <f t="shared" si="196"/>
        <v>2016123.25</v>
      </c>
      <c r="AD2087" s="275">
        <f t="shared" si="197"/>
        <v>2016123.25</v>
      </c>
      <c r="AE2087" s="276">
        <f t="shared" si="198"/>
        <v>8064493</v>
      </c>
    </row>
    <row r="2088" spans="2:31">
      <c r="B2088" s="227" t="s">
        <v>3632</v>
      </c>
      <c r="C2088" s="228" t="s">
        <v>3634</v>
      </c>
      <c r="D2088" s="228" t="s">
        <v>105</v>
      </c>
      <c r="E2088" s="228" t="s">
        <v>113</v>
      </c>
      <c r="F2088" s="258" t="s">
        <v>130</v>
      </c>
      <c r="G2088" s="374">
        <v>0.5</v>
      </c>
      <c r="H2088" s="377">
        <v>3351.6593755937647</v>
      </c>
      <c r="I2088" s="382">
        <v>566.28724924743767</v>
      </c>
      <c r="J2088" s="349">
        <f>Table1[[#This Row],[Embellishment Area (m2)]]*Table1[[#This Row],[Construction Unit Rate ($/m)]]*Table1[[#This Row],[Embellishment Area Factor]]</f>
        <v>949000.98410968878</v>
      </c>
      <c r="K2088" s="263">
        <v>6703.3187511875294</v>
      </c>
      <c r="L2088" s="354">
        <v>75.676903388107434</v>
      </c>
      <c r="M2088" s="101">
        <f>Table1[[#This Row],[Size of land (m2)]]*Table1[[#This Row],[Land Unit Rate ($/m2)]]</f>
        <v>507286.40551330766</v>
      </c>
      <c r="N2088" s="261">
        <v>2021</v>
      </c>
      <c r="O2088" s="219">
        <f>ROUND(IF(Table1[[#This Row],[Valuation Year]]=2016,(Table1[[#This Row],[Total Construction Cost ($)]]+Table1[[#This Row],[Land Value]])*('General Input Sheet'!$G$38/'General Input Sheet'!$G$43),Table1[[#This Row],[Total Construction Cost ($)]]+Table1[[#This Row],[Land Value]]),0)</f>
        <v>1456287</v>
      </c>
      <c r="P2088" s="139" t="str" cm="1">
        <f t="array" ref="P2088">_xlfn.IFS(Table1[[#This Row],[Asset Class]]&lt;&gt;"Local","y",P$11=$E2088,"y",Table1[[#This Row],[Asset Class]]="Local","")</f>
        <v>y</v>
      </c>
      <c r="Q2088" s="99" t="str" cm="1">
        <f t="array" ref="Q2088">_xlfn.IFS(Table1[[#This Row],[Asset Class]]&lt;&gt;"Local","y",Q$11=$E2088,"y",Table1[[#This Row],[Asset Class]]="Local","")</f>
        <v>y</v>
      </c>
      <c r="R2088" s="99" t="str" cm="1">
        <f t="array" ref="R2088">_xlfn.IFS(Table1[[#This Row],[Asset Class]]&lt;&gt;"Local","y",R$11=$E2088,"y",Table1[[#This Row],[Asset Class]]="Local","")</f>
        <v>y</v>
      </c>
      <c r="S2088" s="358" t="str" cm="1">
        <f t="array" ref="S2088">_xlfn.IFS(Table1[[#This Row],[Asset Class]]&lt;&gt;"Local","y",S$11=$E2088,"y",Table1[[#This Row],[Asset Class]]="Local","")</f>
        <v>y</v>
      </c>
      <c r="U2088" s="109">
        <f>IF(Table1[[#This Row],[Asset Class]]&lt;&gt;"Local",0.25,IF(P2088="y",1,""))</f>
        <v>0.25</v>
      </c>
      <c r="V2088" s="435">
        <f>IF(Table1[[#This Row],[Asset Class]]&lt;&gt;"Local",0.25,IF(Q2088="y",1,""))</f>
        <v>0.25</v>
      </c>
      <c r="W2088" s="435">
        <f>IF(Table1[[#This Row],[Asset Class]]&lt;&gt;"Local",0.25,IF(R2088="y",1,""))</f>
        <v>0.25</v>
      </c>
      <c r="X2088" s="435">
        <f>IF(Table1[[#This Row],[Asset Class]]&lt;&gt;"Local",0.25,IF(S2088="y",1,""))</f>
        <v>0.25</v>
      </c>
      <c r="Y2088" s="109">
        <f t="shared" si="193"/>
        <v>1</v>
      </c>
      <c r="AA2088" s="274">
        <f t="shared" si="194"/>
        <v>364071.75</v>
      </c>
      <c r="AB2088" s="275">
        <f t="shared" si="195"/>
        <v>364071.75</v>
      </c>
      <c r="AC2088" s="275">
        <f t="shared" si="196"/>
        <v>364071.75</v>
      </c>
      <c r="AD2088" s="275">
        <f t="shared" si="197"/>
        <v>364071.75</v>
      </c>
      <c r="AE2088" s="276">
        <f t="shared" si="198"/>
        <v>1456287</v>
      </c>
    </row>
    <row r="2089" spans="2:31">
      <c r="B2089" s="227" t="s">
        <v>3635</v>
      </c>
      <c r="C2089" s="228" t="s">
        <v>3636</v>
      </c>
      <c r="D2089" s="228" t="s">
        <v>110</v>
      </c>
      <c r="E2089" s="228" t="s">
        <v>142</v>
      </c>
      <c r="F2089" s="258" t="s">
        <v>102</v>
      </c>
      <c r="G2089" s="374">
        <v>0.5</v>
      </c>
      <c r="H2089" s="377">
        <v>2705.7719447267064</v>
      </c>
      <c r="I2089" s="382">
        <v>115.6419902144599</v>
      </c>
      <c r="J2089" s="349">
        <f>Table1[[#This Row],[Embellishment Area (m2)]]*Table1[[#This Row],[Construction Unit Rate ($/m)]]*Table1[[#This Row],[Embellishment Area Factor]]</f>
        <v>156450.42637732296</v>
      </c>
      <c r="K2089" s="263">
        <v>0</v>
      </c>
      <c r="L2089" s="354">
        <v>85.331826959272703</v>
      </c>
      <c r="M2089" s="101">
        <f>Table1[[#This Row],[Size of land (m2)]]*Table1[[#This Row],[Land Unit Rate ($/m2)]]</f>
        <v>0</v>
      </c>
      <c r="N2089" s="261">
        <v>2021</v>
      </c>
      <c r="O2089" s="219">
        <f>ROUND(IF(Table1[[#This Row],[Valuation Year]]=2016,(Table1[[#This Row],[Total Construction Cost ($)]]+Table1[[#This Row],[Land Value]])*('General Input Sheet'!$G$38/'General Input Sheet'!$G$43),Table1[[#This Row],[Total Construction Cost ($)]]+Table1[[#This Row],[Land Value]]),0)</f>
        <v>156450</v>
      </c>
      <c r="P2089" s="139" t="str" cm="1">
        <f t="array" ref="P2089">_xlfn.IFS(Table1[[#This Row],[Asset Class]]&lt;&gt;"Local","y",P$11=$E2089,"y",Table1[[#This Row],[Asset Class]]="Local","")</f>
        <v/>
      </c>
      <c r="Q2089" s="99" t="str" cm="1">
        <f t="array" ref="Q2089">_xlfn.IFS(Table1[[#This Row],[Asset Class]]&lt;&gt;"Local","y",Q$11=$E2089,"y",Table1[[#This Row],[Asset Class]]="Local","")</f>
        <v>y</v>
      </c>
      <c r="R2089" s="99" t="str" cm="1">
        <f t="array" ref="R2089">_xlfn.IFS(Table1[[#This Row],[Asset Class]]&lt;&gt;"Local","y",R$11=$E2089,"y",Table1[[#This Row],[Asset Class]]="Local","")</f>
        <v/>
      </c>
      <c r="S2089" s="358" t="str" cm="1">
        <f t="array" ref="S2089">_xlfn.IFS(Table1[[#This Row],[Asset Class]]&lt;&gt;"Local","y",S$11=$E2089,"y",Table1[[#This Row],[Asset Class]]="Local","")</f>
        <v/>
      </c>
      <c r="U2089" s="109" t="str">
        <f>IF(Table1[[#This Row],[Asset Class]]&lt;&gt;"Local",0.25,IF(P2089="y",1,""))</f>
        <v/>
      </c>
      <c r="V2089" s="435">
        <f>IF(Table1[[#This Row],[Asset Class]]&lt;&gt;"Local",0.25,IF(Q2089="y",1,""))</f>
        <v>1</v>
      </c>
      <c r="W2089" s="435" t="str">
        <f>IF(Table1[[#This Row],[Asset Class]]&lt;&gt;"Local",0.25,IF(R2089="y",1,""))</f>
        <v/>
      </c>
      <c r="X2089" s="435" t="str">
        <f>IF(Table1[[#This Row],[Asset Class]]&lt;&gt;"Local",0.25,IF(S2089="y",1,""))</f>
        <v/>
      </c>
      <c r="Y2089" s="109">
        <f t="shared" si="193"/>
        <v>1</v>
      </c>
      <c r="AA2089" s="274" t="str">
        <f t="shared" si="194"/>
        <v/>
      </c>
      <c r="AB2089" s="275">
        <f t="shared" si="195"/>
        <v>156450</v>
      </c>
      <c r="AC2089" s="275" t="str">
        <f t="shared" si="196"/>
        <v/>
      </c>
      <c r="AD2089" s="275" t="str">
        <f t="shared" si="197"/>
        <v/>
      </c>
      <c r="AE2089" s="276">
        <f t="shared" si="198"/>
        <v>156450</v>
      </c>
    </row>
    <row r="2090" spans="2:31">
      <c r="B2090" s="227" t="s">
        <v>3637</v>
      </c>
      <c r="C2090" s="228" t="s">
        <v>3638</v>
      </c>
      <c r="D2090" s="228" t="s">
        <v>110</v>
      </c>
      <c r="E2090" s="228" t="s">
        <v>101</v>
      </c>
      <c r="F2090" s="258" t="s">
        <v>102</v>
      </c>
      <c r="G2090" s="374">
        <v>0.5</v>
      </c>
      <c r="H2090" s="377">
        <v>6705.7465590122747</v>
      </c>
      <c r="I2090" s="382">
        <v>143.96305955739601</v>
      </c>
      <c r="J2090" s="349">
        <f>Table1[[#This Row],[Embellishment Area (m2)]]*Table1[[#This Row],[Construction Unit Rate ($/m)]]*Table1[[#This Row],[Embellishment Area Factor]]</f>
        <v>482689.89562594373</v>
      </c>
      <c r="K2090" s="263">
        <v>0</v>
      </c>
      <c r="L2090" s="354">
        <v>39.027494808321961</v>
      </c>
      <c r="M2090" s="101">
        <f>Table1[[#This Row],[Size of land (m2)]]*Table1[[#This Row],[Land Unit Rate ($/m2)]]</f>
        <v>0</v>
      </c>
      <c r="N2090" s="261">
        <v>2021</v>
      </c>
      <c r="O2090" s="219">
        <f>ROUND(IF(Table1[[#This Row],[Valuation Year]]=2016,(Table1[[#This Row],[Total Construction Cost ($)]]+Table1[[#This Row],[Land Value]])*('General Input Sheet'!$G$38/'General Input Sheet'!$G$43),Table1[[#This Row],[Total Construction Cost ($)]]+Table1[[#This Row],[Land Value]]),0)</f>
        <v>482690</v>
      </c>
      <c r="P2090" s="139" t="str" cm="1">
        <f t="array" ref="P2090">_xlfn.IFS(Table1[[#This Row],[Asset Class]]&lt;&gt;"Local","y",P$11=$E2090,"y",Table1[[#This Row],[Asset Class]]="Local","")</f>
        <v/>
      </c>
      <c r="Q2090" s="99" t="str" cm="1">
        <f t="array" ref="Q2090">_xlfn.IFS(Table1[[#This Row],[Asset Class]]&lt;&gt;"Local","y",Q$11=$E2090,"y",Table1[[#This Row],[Asset Class]]="Local","")</f>
        <v/>
      </c>
      <c r="R2090" s="99" t="str" cm="1">
        <f t="array" ref="R2090">_xlfn.IFS(Table1[[#This Row],[Asset Class]]&lt;&gt;"Local","y",R$11=$E2090,"y",Table1[[#This Row],[Asset Class]]="Local","")</f>
        <v>y</v>
      </c>
      <c r="S2090" s="358" t="str" cm="1">
        <f t="array" ref="S2090">_xlfn.IFS(Table1[[#This Row],[Asset Class]]&lt;&gt;"Local","y",S$11=$E2090,"y",Table1[[#This Row],[Asset Class]]="Local","")</f>
        <v/>
      </c>
      <c r="U2090" s="109" t="str">
        <f>IF(Table1[[#This Row],[Asset Class]]&lt;&gt;"Local",0.25,IF(P2090="y",1,""))</f>
        <v/>
      </c>
      <c r="V2090" s="435" t="str">
        <f>IF(Table1[[#This Row],[Asset Class]]&lt;&gt;"Local",0.25,IF(Q2090="y",1,""))</f>
        <v/>
      </c>
      <c r="W2090" s="435">
        <f>IF(Table1[[#This Row],[Asset Class]]&lt;&gt;"Local",0.25,IF(R2090="y",1,""))</f>
        <v>1</v>
      </c>
      <c r="X2090" s="435" t="str">
        <f>IF(Table1[[#This Row],[Asset Class]]&lt;&gt;"Local",0.25,IF(S2090="y",1,""))</f>
        <v/>
      </c>
      <c r="Y2090" s="109">
        <f t="shared" si="193"/>
        <v>1</v>
      </c>
      <c r="AA2090" s="274" t="str">
        <f t="shared" si="194"/>
        <v/>
      </c>
      <c r="AB2090" s="275" t="str">
        <f t="shared" si="195"/>
        <v/>
      </c>
      <c r="AC2090" s="275">
        <f t="shared" si="196"/>
        <v>482690</v>
      </c>
      <c r="AD2090" s="275" t="str">
        <f t="shared" si="197"/>
        <v/>
      </c>
      <c r="AE2090" s="276">
        <f t="shared" si="198"/>
        <v>482690</v>
      </c>
    </row>
    <row r="2091" spans="2:31">
      <c r="B2091" s="227" t="s">
        <v>3639</v>
      </c>
      <c r="C2091" s="228" t="s">
        <v>3640</v>
      </c>
      <c r="D2091" s="228" t="s">
        <v>110</v>
      </c>
      <c r="E2091" s="228" t="s">
        <v>101</v>
      </c>
      <c r="F2091" s="258" t="s">
        <v>107</v>
      </c>
      <c r="G2091" s="374">
        <v>0.5</v>
      </c>
      <c r="H2091" s="377">
        <v>17505.789759275904</v>
      </c>
      <c r="I2091" s="382">
        <v>143.96305955739601</v>
      </c>
      <c r="J2091" s="349">
        <f>Table1[[#This Row],[Embellishment Area (m2)]]*Table1[[#This Row],[Construction Unit Rate ($/m)]]*Table1[[#This Row],[Embellishment Area Factor]]</f>
        <v>1260093.5268569451</v>
      </c>
      <c r="K2091" s="263">
        <v>0</v>
      </c>
      <c r="L2091" s="354">
        <v>39.027494808321961</v>
      </c>
      <c r="M2091" s="101">
        <f>Table1[[#This Row],[Size of land (m2)]]*Table1[[#This Row],[Land Unit Rate ($/m2)]]</f>
        <v>0</v>
      </c>
      <c r="N2091" s="261">
        <v>2021</v>
      </c>
      <c r="O2091" s="219">
        <f>ROUND(IF(Table1[[#This Row],[Valuation Year]]=2016,(Table1[[#This Row],[Total Construction Cost ($)]]+Table1[[#This Row],[Land Value]])*('General Input Sheet'!$G$38/'General Input Sheet'!$G$43),Table1[[#This Row],[Total Construction Cost ($)]]+Table1[[#This Row],[Land Value]]),0)</f>
        <v>1260094</v>
      </c>
      <c r="P2091" s="139" t="str" cm="1">
        <f t="array" ref="P2091">_xlfn.IFS(Table1[[#This Row],[Asset Class]]&lt;&gt;"Local","y",P$11=$E2091,"y",Table1[[#This Row],[Asset Class]]="Local","")</f>
        <v/>
      </c>
      <c r="Q2091" s="99" t="str" cm="1">
        <f t="array" ref="Q2091">_xlfn.IFS(Table1[[#This Row],[Asset Class]]&lt;&gt;"Local","y",Q$11=$E2091,"y",Table1[[#This Row],[Asset Class]]="Local","")</f>
        <v/>
      </c>
      <c r="R2091" s="99" t="str" cm="1">
        <f t="array" ref="R2091">_xlfn.IFS(Table1[[#This Row],[Asset Class]]&lt;&gt;"Local","y",R$11=$E2091,"y",Table1[[#This Row],[Asset Class]]="Local","")</f>
        <v>y</v>
      </c>
      <c r="S2091" s="358" t="str" cm="1">
        <f t="array" ref="S2091">_xlfn.IFS(Table1[[#This Row],[Asset Class]]&lt;&gt;"Local","y",S$11=$E2091,"y",Table1[[#This Row],[Asset Class]]="Local","")</f>
        <v/>
      </c>
      <c r="U2091" s="109" t="str">
        <f>IF(Table1[[#This Row],[Asset Class]]&lt;&gt;"Local",0.25,IF(P2091="y",1,""))</f>
        <v/>
      </c>
      <c r="V2091" s="435" t="str">
        <f>IF(Table1[[#This Row],[Asset Class]]&lt;&gt;"Local",0.25,IF(Q2091="y",1,""))</f>
        <v/>
      </c>
      <c r="W2091" s="435">
        <f>IF(Table1[[#This Row],[Asset Class]]&lt;&gt;"Local",0.25,IF(R2091="y",1,""))</f>
        <v>1</v>
      </c>
      <c r="X2091" s="435" t="str">
        <f>IF(Table1[[#This Row],[Asset Class]]&lt;&gt;"Local",0.25,IF(S2091="y",1,""))</f>
        <v/>
      </c>
      <c r="Y2091" s="109">
        <f t="shared" si="193"/>
        <v>1</v>
      </c>
      <c r="AA2091" s="274" t="str">
        <f t="shared" si="194"/>
        <v/>
      </c>
      <c r="AB2091" s="275" t="str">
        <f t="shared" si="195"/>
        <v/>
      </c>
      <c r="AC2091" s="275">
        <f t="shared" si="196"/>
        <v>1260094</v>
      </c>
      <c r="AD2091" s="275" t="str">
        <f t="shared" si="197"/>
        <v/>
      </c>
      <c r="AE2091" s="276">
        <f t="shared" si="198"/>
        <v>1260094</v>
      </c>
    </row>
    <row r="2092" spans="2:31">
      <c r="B2092" s="227" t="s">
        <v>3641</v>
      </c>
      <c r="C2092" s="228" t="s">
        <v>3642</v>
      </c>
      <c r="D2092" s="228" t="s">
        <v>110</v>
      </c>
      <c r="E2092" s="228" t="s">
        <v>101</v>
      </c>
      <c r="F2092" s="258" t="s">
        <v>102</v>
      </c>
      <c r="G2092" s="374">
        <v>0.5</v>
      </c>
      <c r="H2092" s="377">
        <v>5066.9375766681796</v>
      </c>
      <c r="I2092" s="382">
        <v>143.96305955739601</v>
      </c>
      <c r="J2092" s="349">
        <f>Table1[[#This Row],[Embellishment Area (m2)]]*Table1[[#This Row],[Construction Unit Rate ($/m)]]*Table1[[#This Row],[Embellishment Area Factor]]</f>
        <v>364725.91806174448</v>
      </c>
      <c r="K2092" s="263">
        <v>0</v>
      </c>
      <c r="L2092" s="354">
        <v>39.027494808321961</v>
      </c>
      <c r="M2092" s="101">
        <f>Table1[[#This Row],[Size of land (m2)]]*Table1[[#This Row],[Land Unit Rate ($/m2)]]</f>
        <v>0</v>
      </c>
      <c r="N2092" s="261">
        <v>2021</v>
      </c>
      <c r="O2092" s="219">
        <f>ROUND(IF(Table1[[#This Row],[Valuation Year]]=2016,(Table1[[#This Row],[Total Construction Cost ($)]]+Table1[[#This Row],[Land Value]])*('General Input Sheet'!$G$38/'General Input Sheet'!$G$43),Table1[[#This Row],[Total Construction Cost ($)]]+Table1[[#This Row],[Land Value]]),0)</f>
        <v>364726</v>
      </c>
      <c r="P2092" s="139" t="str" cm="1">
        <f t="array" ref="P2092">_xlfn.IFS(Table1[[#This Row],[Asset Class]]&lt;&gt;"Local","y",P$11=$E2092,"y",Table1[[#This Row],[Asset Class]]="Local","")</f>
        <v/>
      </c>
      <c r="Q2092" s="99" t="str" cm="1">
        <f t="array" ref="Q2092">_xlfn.IFS(Table1[[#This Row],[Asset Class]]&lt;&gt;"Local","y",Q$11=$E2092,"y",Table1[[#This Row],[Asset Class]]="Local","")</f>
        <v/>
      </c>
      <c r="R2092" s="99" t="str" cm="1">
        <f t="array" ref="R2092">_xlfn.IFS(Table1[[#This Row],[Asset Class]]&lt;&gt;"Local","y",R$11=$E2092,"y",Table1[[#This Row],[Asset Class]]="Local","")</f>
        <v>y</v>
      </c>
      <c r="S2092" s="358" t="str" cm="1">
        <f t="array" ref="S2092">_xlfn.IFS(Table1[[#This Row],[Asset Class]]&lt;&gt;"Local","y",S$11=$E2092,"y",Table1[[#This Row],[Asset Class]]="Local","")</f>
        <v/>
      </c>
      <c r="U2092" s="109" t="str">
        <f>IF(Table1[[#This Row],[Asset Class]]&lt;&gt;"Local",0.25,IF(P2092="y",1,""))</f>
        <v/>
      </c>
      <c r="V2092" s="435" t="str">
        <f>IF(Table1[[#This Row],[Asset Class]]&lt;&gt;"Local",0.25,IF(Q2092="y",1,""))</f>
        <v/>
      </c>
      <c r="W2092" s="435">
        <f>IF(Table1[[#This Row],[Asset Class]]&lt;&gt;"Local",0.25,IF(R2092="y",1,""))</f>
        <v>1</v>
      </c>
      <c r="X2092" s="435" t="str">
        <f>IF(Table1[[#This Row],[Asset Class]]&lt;&gt;"Local",0.25,IF(S2092="y",1,""))</f>
        <v/>
      </c>
      <c r="Y2092" s="109">
        <f t="shared" si="193"/>
        <v>1</v>
      </c>
      <c r="AA2092" s="274" t="str">
        <f t="shared" si="194"/>
        <v/>
      </c>
      <c r="AB2092" s="275" t="str">
        <f t="shared" si="195"/>
        <v/>
      </c>
      <c r="AC2092" s="275">
        <f t="shared" si="196"/>
        <v>364726</v>
      </c>
      <c r="AD2092" s="275" t="str">
        <f t="shared" si="197"/>
        <v/>
      </c>
      <c r="AE2092" s="276">
        <f t="shared" si="198"/>
        <v>364726</v>
      </c>
    </row>
    <row r="2093" spans="2:31">
      <c r="B2093" s="227" t="s">
        <v>3643</v>
      </c>
      <c r="C2093" s="228" t="s">
        <v>3644</v>
      </c>
      <c r="D2093" s="228" t="s">
        <v>105</v>
      </c>
      <c r="E2093" s="228" t="s">
        <v>101</v>
      </c>
      <c r="F2093" s="258" t="s">
        <v>107</v>
      </c>
      <c r="G2093" s="374">
        <v>0.5</v>
      </c>
      <c r="H2093" s="377">
        <v>15379.243218646625</v>
      </c>
      <c r="I2093" s="382">
        <v>452.87898632773505</v>
      </c>
      <c r="J2093" s="349">
        <f>Table1[[#This Row],[Embellishment Area (m2)]]*Table1[[#This Row],[Construction Unit Rate ($/m)]]*Table1[[#This Row],[Embellishment Area Factor]]</f>
        <v>3482468.0396741885</v>
      </c>
      <c r="K2093" s="263">
        <v>0</v>
      </c>
      <c r="L2093" s="354">
        <v>140.14546069071523</v>
      </c>
      <c r="M2093" s="101">
        <f>Table1[[#This Row],[Size of land (m2)]]*Table1[[#This Row],[Land Unit Rate ($/m2)]]</f>
        <v>0</v>
      </c>
      <c r="N2093" s="261">
        <v>2021</v>
      </c>
      <c r="O2093" s="219">
        <f>ROUND(IF(Table1[[#This Row],[Valuation Year]]=2016,(Table1[[#This Row],[Total Construction Cost ($)]]+Table1[[#This Row],[Land Value]])*('General Input Sheet'!$G$38/'General Input Sheet'!$G$43),Table1[[#This Row],[Total Construction Cost ($)]]+Table1[[#This Row],[Land Value]]),0)</f>
        <v>3482468</v>
      </c>
      <c r="P2093" s="139" t="str" cm="1">
        <f t="array" ref="P2093">_xlfn.IFS(Table1[[#This Row],[Asset Class]]&lt;&gt;"Local","y",P$11=$E2093,"y",Table1[[#This Row],[Asset Class]]="Local","")</f>
        <v>y</v>
      </c>
      <c r="Q2093" s="99" t="str" cm="1">
        <f t="array" ref="Q2093">_xlfn.IFS(Table1[[#This Row],[Asset Class]]&lt;&gt;"Local","y",Q$11=$E2093,"y",Table1[[#This Row],[Asset Class]]="Local","")</f>
        <v>y</v>
      </c>
      <c r="R2093" s="99" t="str" cm="1">
        <f t="array" ref="R2093">_xlfn.IFS(Table1[[#This Row],[Asset Class]]&lt;&gt;"Local","y",R$11=$E2093,"y",Table1[[#This Row],[Asset Class]]="Local","")</f>
        <v>y</v>
      </c>
      <c r="S2093" s="358" t="str" cm="1">
        <f t="array" ref="S2093">_xlfn.IFS(Table1[[#This Row],[Asset Class]]&lt;&gt;"Local","y",S$11=$E2093,"y",Table1[[#This Row],[Asset Class]]="Local","")</f>
        <v>y</v>
      </c>
      <c r="U2093" s="109">
        <f>IF(Table1[[#This Row],[Asset Class]]&lt;&gt;"Local",0.25,IF(P2093="y",1,""))</f>
        <v>0.25</v>
      </c>
      <c r="V2093" s="435">
        <f>IF(Table1[[#This Row],[Asset Class]]&lt;&gt;"Local",0.25,IF(Q2093="y",1,""))</f>
        <v>0.25</v>
      </c>
      <c r="W2093" s="435">
        <f>IF(Table1[[#This Row],[Asset Class]]&lt;&gt;"Local",0.25,IF(R2093="y",1,""))</f>
        <v>0.25</v>
      </c>
      <c r="X2093" s="435">
        <f>IF(Table1[[#This Row],[Asset Class]]&lt;&gt;"Local",0.25,IF(S2093="y",1,""))</f>
        <v>0.25</v>
      </c>
      <c r="Y2093" s="109">
        <f t="shared" si="193"/>
        <v>1</v>
      </c>
      <c r="AA2093" s="274">
        <f t="shared" si="194"/>
        <v>870617</v>
      </c>
      <c r="AB2093" s="275">
        <f t="shared" si="195"/>
        <v>870617</v>
      </c>
      <c r="AC2093" s="275">
        <f t="shared" si="196"/>
        <v>870617</v>
      </c>
      <c r="AD2093" s="275">
        <f t="shared" si="197"/>
        <v>870617</v>
      </c>
      <c r="AE2093" s="276">
        <f t="shared" si="198"/>
        <v>3482468</v>
      </c>
    </row>
    <row r="2094" spans="2:31">
      <c r="B2094" s="227" t="s">
        <v>3645</v>
      </c>
      <c r="C2094" s="228" t="s">
        <v>3646</v>
      </c>
      <c r="D2094" s="228" t="s">
        <v>105</v>
      </c>
      <c r="E2094" s="228" t="s">
        <v>113</v>
      </c>
      <c r="F2094" s="258" t="s">
        <v>107</v>
      </c>
      <c r="G2094" s="374">
        <v>0.5</v>
      </c>
      <c r="H2094" s="377">
        <v>4375.5245664914564</v>
      </c>
      <c r="I2094" s="382">
        <v>566.28724924743767</v>
      </c>
      <c r="J2094" s="349">
        <f>Table1[[#This Row],[Embellishment Area (m2)]]*Table1[[#This Row],[Construction Unit Rate ($/m)]]*Table1[[#This Row],[Embellishment Area Factor]]</f>
        <v>1238901.885386517</v>
      </c>
      <c r="K2094" s="263">
        <v>8751.0491329829129</v>
      </c>
      <c r="L2094" s="354">
        <v>75.676903388107434</v>
      </c>
      <c r="M2094" s="101">
        <f>Table1[[#This Row],[Size of land (m2)]]*Table1[[#This Row],[Land Unit Rate ($/m2)]]</f>
        <v>662252.29978132923</v>
      </c>
      <c r="N2094" s="261">
        <v>2021</v>
      </c>
      <c r="O2094" s="219">
        <f>ROUND(IF(Table1[[#This Row],[Valuation Year]]=2016,(Table1[[#This Row],[Total Construction Cost ($)]]+Table1[[#This Row],[Land Value]])*('General Input Sheet'!$G$38/'General Input Sheet'!$G$43),Table1[[#This Row],[Total Construction Cost ($)]]+Table1[[#This Row],[Land Value]]),0)</f>
        <v>1901154</v>
      </c>
      <c r="P2094" s="139" t="str" cm="1">
        <f t="array" ref="P2094">_xlfn.IFS(Table1[[#This Row],[Asset Class]]&lt;&gt;"Local","y",P$11=$E2094,"y",Table1[[#This Row],[Asset Class]]="Local","")</f>
        <v>y</v>
      </c>
      <c r="Q2094" s="99" t="str" cm="1">
        <f t="array" ref="Q2094">_xlfn.IFS(Table1[[#This Row],[Asset Class]]&lt;&gt;"Local","y",Q$11=$E2094,"y",Table1[[#This Row],[Asset Class]]="Local","")</f>
        <v>y</v>
      </c>
      <c r="R2094" s="99" t="str" cm="1">
        <f t="array" ref="R2094">_xlfn.IFS(Table1[[#This Row],[Asset Class]]&lt;&gt;"Local","y",R$11=$E2094,"y",Table1[[#This Row],[Asset Class]]="Local","")</f>
        <v>y</v>
      </c>
      <c r="S2094" s="358" t="str" cm="1">
        <f t="array" ref="S2094">_xlfn.IFS(Table1[[#This Row],[Asset Class]]&lt;&gt;"Local","y",S$11=$E2094,"y",Table1[[#This Row],[Asset Class]]="Local","")</f>
        <v>y</v>
      </c>
      <c r="U2094" s="109">
        <f>IF(Table1[[#This Row],[Asset Class]]&lt;&gt;"Local",0.25,IF(P2094="y",1,""))</f>
        <v>0.25</v>
      </c>
      <c r="V2094" s="435">
        <f>IF(Table1[[#This Row],[Asset Class]]&lt;&gt;"Local",0.25,IF(Q2094="y",1,""))</f>
        <v>0.25</v>
      </c>
      <c r="W2094" s="435">
        <f>IF(Table1[[#This Row],[Asset Class]]&lt;&gt;"Local",0.25,IF(R2094="y",1,""))</f>
        <v>0.25</v>
      </c>
      <c r="X2094" s="435">
        <f>IF(Table1[[#This Row],[Asset Class]]&lt;&gt;"Local",0.25,IF(S2094="y",1,""))</f>
        <v>0.25</v>
      </c>
      <c r="Y2094" s="109">
        <f t="shared" si="193"/>
        <v>1</v>
      </c>
      <c r="AA2094" s="274">
        <f t="shared" si="194"/>
        <v>475288.5</v>
      </c>
      <c r="AB2094" s="275">
        <f t="shared" si="195"/>
        <v>475288.5</v>
      </c>
      <c r="AC2094" s="275">
        <f t="shared" si="196"/>
        <v>475288.5</v>
      </c>
      <c r="AD2094" s="275">
        <f t="shared" si="197"/>
        <v>475288.5</v>
      </c>
      <c r="AE2094" s="276">
        <f t="shared" si="198"/>
        <v>1901154</v>
      </c>
    </row>
    <row r="2095" spans="2:31">
      <c r="B2095" s="227" t="s">
        <v>3647</v>
      </c>
      <c r="C2095" s="228" t="s">
        <v>3648</v>
      </c>
      <c r="D2095" s="228" t="s">
        <v>110</v>
      </c>
      <c r="E2095" s="228" t="s">
        <v>142</v>
      </c>
      <c r="F2095" s="258" t="s">
        <v>102</v>
      </c>
      <c r="G2095" s="374">
        <v>0.5</v>
      </c>
      <c r="H2095" s="377">
        <v>865.95461967617598</v>
      </c>
      <c r="I2095" s="382">
        <v>115.6419902144599</v>
      </c>
      <c r="J2095" s="349">
        <f>Table1[[#This Row],[Embellishment Area (m2)]]*Table1[[#This Row],[Construction Unit Rate ($/m)]]*Table1[[#This Row],[Embellishment Area Factor]]</f>
        <v>50070.357827379339</v>
      </c>
      <c r="K2095" s="263">
        <v>0</v>
      </c>
      <c r="L2095" s="354">
        <v>85.331826959272703</v>
      </c>
      <c r="M2095" s="101">
        <f>Table1[[#This Row],[Size of land (m2)]]*Table1[[#This Row],[Land Unit Rate ($/m2)]]</f>
        <v>0</v>
      </c>
      <c r="N2095" s="261">
        <v>2021</v>
      </c>
      <c r="O2095" s="219">
        <f>ROUND(IF(Table1[[#This Row],[Valuation Year]]=2016,(Table1[[#This Row],[Total Construction Cost ($)]]+Table1[[#This Row],[Land Value]])*('General Input Sheet'!$G$38/'General Input Sheet'!$G$43),Table1[[#This Row],[Total Construction Cost ($)]]+Table1[[#This Row],[Land Value]]),0)</f>
        <v>50070</v>
      </c>
      <c r="P2095" s="139" t="str" cm="1">
        <f t="array" ref="P2095">_xlfn.IFS(Table1[[#This Row],[Asset Class]]&lt;&gt;"Local","y",P$11=$E2095,"y",Table1[[#This Row],[Asset Class]]="Local","")</f>
        <v/>
      </c>
      <c r="Q2095" s="99" t="str" cm="1">
        <f t="array" ref="Q2095">_xlfn.IFS(Table1[[#This Row],[Asset Class]]&lt;&gt;"Local","y",Q$11=$E2095,"y",Table1[[#This Row],[Asset Class]]="Local","")</f>
        <v>y</v>
      </c>
      <c r="R2095" s="99" t="str" cm="1">
        <f t="array" ref="R2095">_xlfn.IFS(Table1[[#This Row],[Asset Class]]&lt;&gt;"Local","y",R$11=$E2095,"y",Table1[[#This Row],[Asset Class]]="Local","")</f>
        <v/>
      </c>
      <c r="S2095" s="358" t="str" cm="1">
        <f t="array" ref="S2095">_xlfn.IFS(Table1[[#This Row],[Asset Class]]&lt;&gt;"Local","y",S$11=$E2095,"y",Table1[[#This Row],[Asset Class]]="Local","")</f>
        <v/>
      </c>
      <c r="U2095" s="109" t="str">
        <f>IF(Table1[[#This Row],[Asset Class]]&lt;&gt;"Local",0.25,IF(P2095="y",1,""))</f>
        <v/>
      </c>
      <c r="V2095" s="435">
        <f>IF(Table1[[#This Row],[Asset Class]]&lt;&gt;"Local",0.25,IF(Q2095="y",1,""))</f>
        <v>1</v>
      </c>
      <c r="W2095" s="435" t="str">
        <f>IF(Table1[[#This Row],[Asset Class]]&lt;&gt;"Local",0.25,IF(R2095="y",1,""))</f>
        <v/>
      </c>
      <c r="X2095" s="435" t="str">
        <f>IF(Table1[[#This Row],[Asset Class]]&lt;&gt;"Local",0.25,IF(S2095="y",1,""))</f>
        <v/>
      </c>
      <c r="Y2095" s="109">
        <f t="shared" si="193"/>
        <v>1</v>
      </c>
      <c r="AA2095" s="274" t="str">
        <f t="shared" si="194"/>
        <v/>
      </c>
      <c r="AB2095" s="275">
        <f t="shared" si="195"/>
        <v>50070</v>
      </c>
      <c r="AC2095" s="275" t="str">
        <f t="shared" si="196"/>
        <v/>
      </c>
      <c r="AD2095" s="275" t="str">
        <f t="shared" si="197"/>
        <v/>
      </c>
      <c r="AE2095" s="276">
        <f t="shared" si="198"/>
        <v>50070</v>
      </c>
    </row>
    <row r="2096" spans="2:31">
      <c r="B2096" s="227" t="s">
        <v>3649</v>
      </c>
      <c r="C2096" s="228" t="s">
        <v>3650</v>
      </c>
      <c r="D2096" s="228" t="s">
        <v>110</v>
      </c>
      <c r="E2096" s="228" t="s">
        <v>106</v>
      </c>
      <c r="F2096" s="258" t="s">
        <v>107</v>
      </c>
      <c r="G2096" s="374">
        <v>0.5</v>
      </c>
      <c r="H2096" s="377">
        <v>842.04452377151995</v>
      </c>
      <c r="I2096" s="382">
        <v>111.62041035606889</v>
      </c>
      <c r="J2096" s="349">
        <f>Table1[[#This Row],[Embellishment Area (m2)]]*Table1[[#This Row],[Construction Unit Rate ($/m)]]*Table1[[#This Row],[Embellishment Area Factor]]</f>
        <v>46994.677640728827</v>
      </c>
      <c r="K2096" s="263">
        <v>0</v>
      </c>
      <c r="L2096" s="354">
        <v>66.125722619436161</v>
      </c>
      <c r="M2096" s="101">
        <f>Table1[[#This Row],[Size of land (m2)]]*Table1[[#This Row],[Land Unit Rate ($/m2)]]</f>
        <v>0</v>
      </c>
      <c r="N2096" s="261">
        <v>2021</v>
      </c>
      <c r="O2096" s="219">
        <f>ROUND(IF(Table1[[#This Row],[Valuation Year]]=2016,(Table1[[#This Row],[Total Construction Cost ($)]]+Table1[[#This Row],[Land Value]])*('General Input Sheet'!$G$38/'General Input Sheet'!$G$43),Table1[[#This Row],[Total Construction Cost ($)]]+Table1[[#This Row],[Land Value]]),0)</f>
        <v>46995</v>
      </c>
      <c r="P2096" s="139" t="str" cm="1">
        <f t="array" ref="P2096">_xlfn.IFS(Table1[[#This Row],[Asset Class]]&lt;&gt;"Local","y",P$11=$E2096,"y",Table1[[#This Row],[Asset Class]]="Local","")</f>
        <v>y</v>
      </c>
      <c r="Q2096" s="99" t="str" cm="1">
        <f t="array" ref="Q2096">_xlfn.IFS(Table1[[#This Row],[Asset Class]]&lt;&gt;"Local","y",Q$11=$E2096,"y",Table1[[#This Row],[Asset Class]]="Local","")</f>
        <v/>
      </c>
      <c r="R2096" s="99" t="str" cm="1">
        <f t="array" ref="R2096">_xlfn.IFS(Table1[[#This Row],[Asset Class]]&lt;&gt;"Local","y",R$11=$E2096,"y",Table1[[#This Row],[Asset Class]]="Local","")</f>
        <v/>
      </c>
      <c r="S2096" s="358" t="str" cm="1">
        <f t="array" ref="S2096">_xlfn.IFS(Table1[[#This Row],[Asset Class]]&lt;&gt;"Local","y",S$11=$E2096,"y",Table1[[#This Row],[Asset Class]]="Local","")</f>
        <v/>
      </c>
      <c r="U2096" s="109">
        <f>IF(Table1[[#This Row],[Asset Class]]&lt;&gt;"Local",0.25,IF(P2096="y",1,""))</f>
        <v>1</v>
      </c>
      <c r="V2096" s="435" t="str">
        <f>IF(Table1[[#This Row],[Asset Class]]&lt;&gt;"Local",0.25,IF(Q2096="y",1,""))</f>
        <v/>
      </c>
      <c r="W2096" s="435" t="str">
        <f>IF(Table1[[#This Row],[Asset Class]]&lt;&gt;"Local",0.25,IF(R2096="y",1,""))</f>
        <v/>
      </c>
      <c r="X2096" s="435" t="str">
        <f>IF(Table1[[#This Row],[Asset Class]]&lt;&gt;"Local",0.25,IF(S2096="y",1,""))</f>
        <v/>
      </c>
      <c r="Y2096" s="109">
        <f t="shared" si="193"/>
        <v>1</v>
      </c>
      <c r="AA2096" s="274">
        <f t="shared" si="194"/>
        <v>46995</v>
      </c>
      <c r="AB2096" s="275" t="str">
        <f t="shared" si="195"/>
        <v/>
      </c>
      <c r="AC2096" s="275" t="str">
        <f t="shared" si="196"/>
        <v/>
      </c>
      <c r="AD2096" s="275" t="str">
        <f t="shared" si="197"/>
        <v/>
      </c>
      <c r="AE2096" s="276">
        <f t="shared" si="198"/>
        <v>46995</v>
      </c>
    </row>
    <row r="2097" spans="2:31">
      <c r="B2097" s="227" t="s">
        <v>3649</v>
      </c>
      <c r="C2097" s="228" t="s">
        <v>3651</v>
      </c>
      <c r="D2097" s="228" t="s">
        <v>110</v>
      </c>
      <c r="E2097" s="228" t="s">
        <v>106</v>
      </c>
      <c r="F2097" s="258" t="s">
        <v>107</v>
      </c>
      <c r="G2097" s="374">
        <v>0.5</v>
      </c>
      <c r="H2097" s="377">
        <v>8102.0599795102498</v>
      </c>
      <c r="I2097" s="382">
        <v>111.62041035606889</v>
      </c>
      <c r="J2097" s="349">
        <f>Table1[[#This Row],[Embellishment Area (m2)]]*Table1[[#This Row],[Construction Unit Rate ($/m)]]*Table1[[#This Row],[Embellishment Area Factor]]</f>
        <v>452177.6298212086</v>
      </c>
      <c r="K2097" s="263">
        <v>0</v>
      </c>
      <c r="L2097" s="354">
        <v>66.125722619436161</v>
      </c>
      <c r="M2097" s="101">
        <f>Table1[[#This Row],[Size of land (m2)]]*Table1[[#This Row],[Land Unit Rate ($/m2)]]</f>
        <v>0</v>
      </c>
      <c r="N2097" s="261">
        <v>2021</v>
      </c>
      <c r="O2097" s="219">
        <f>ROUND(IF(Table1[[#This Row],[Valuation Year]]=2016,(Table1[[#This Row],[Total Construction Cost ($)]]+Table1[[#This Row],[Land Value]])*('General Input Sheet'!$G$38/'General Input Sheet'!$G$43),Table1[[#This Row],[Total Construction Cost ($)]]+Table1[[#This Row],[Land Value]]),0)</f>
        <v>452178</v>
      </c>
      <c r="P2097" s="139" t="str" cm="1">
        <f t="array" ref="P2097">_xlfn.IFS(Table1[[#This Row],[Asset Class]]&lt;&gt;"Local","y",P$11=$E2097,"y",Table1[[#This Row],[Asset Class]]="Local","")</f>
        <v>y</v>
      </c>
      <c r="Q2097" s="99" t="str" cm="1">
        <f t="array" ref="Q2097">_xlfn.IFS(Table1[[#This Row],[Asset Class]]&lt;&gt;"Local","y",Q$11=$E2097,"y",Table1[[#This Row],[Asset Class]]="Local","")</f>
        <v/>
      </c>
      <c r="R2097" s="99" t="str" cm="1">
        <f t="array" ref="R2097">_xlfn.IFS(Table1[[#This Row],[Asset Class]]&lt;&gt;"Local","y",R$11=$E2097,"y",Table1[[#This Row],[Asset Class]]="Local","")</f>
        <v/>
      </c>
      <c r="S2097" s="358" t="str" cm="1">
        <f t="array" ref="S2097">_xlfn.IFS(Table1[[#This Row],[Asset Class]]&lt;&gt;"Local","y",S$11=$E2097,"y",Table1[[#This Row],[Asset Class]]="Local","")</f>
        <v/>
      </c>
      <c r="U2097" s="109">
        <f>IF(Table1[[#This Row],[Asset Class]]&lt;&gt;"Local",0.25,IF(P2097="y",1,""))</f>
        <v>1</v>
      </c>
      <c r="V2097" s="435" t="str">
        <f>IF(Table1[[#This Row],[Asset Class]]&lt;&gt;"Local",0.25,IF(Q2097="y",1,""))</f>
        <v/>
      </c>
      <c r="W2097" s="435" t="str">
        <f>IF(Table1[[#This Row],[Asset Class]]&lt;&gt;"Local",0.25,IF(R2097="y",1,""))</f>
        <v/>
      </c>
      <c r="X2097" s="435" t="str">
        <f>IF(Table1[[#This Row],[Asset Class]]&lt;&gt;"Local",0.25,IF(S2097="y",1,""))</f>
        <v/>
      </c>
      <c r="Y2097" s="109">
        <f t="shared" si="193"/>
        <v>1</v>
      </c>
      <c r="AA2097" s="274">
        <f t="shared" si="194"/>
        <v>452178</v>
      </c>
      <c r="AB2097" s="275" t="str">
        <f t="shared" si="195"/>
        <v/>
      </c>
      <c r="AC2097" s="275" t="str">
        <f t="shared" si="196"/>
        <v/>
      </c>
      <c r="AD2097" s="275" t="str">
        <f t="shared" si="197"/>
        <v/>
      </c>
      <c r="AE2097" s="276">
        <f t="shared" si="198"/>
        <v>452178</v>
      </c>
    </row>
    <row r="2098" spans="2:31">
      <c r="B2098" s="227" t="s">
        <v>3649</v>
      </c>
      <c r="C2098" s="228" t="s">
        <v>3652</v>
      </c>
      <c r="D2098" s="228" t="s">
        <v>110</v>
      </c>
      <c r="E2098" s="228" t="s">
        <v>106</v>
      </c>
      <c r="F2098" s="258" t="s">
        <v>107</v>
      </c>
      <c r="G2098" s="374">
        <v>0.5</v>
      </c>
      <c r="H2098" s="377">
        <v>732.8090910214205</v>
      </c>
      <c r="I2098" s="382">
        <v>111.62041035606889</v>
      </c>
      <c r="J2098" s="349">
        <f>Table1[[#This Row],[Embellishment Area (m2)]]*Table1[[#This Row],[Construction Unit Rate ($/m)]]*Table1[[#This Row],[Embellishment Area Factor]]</f>
        <v>40898.225726234399</v>
      </c>
      <c r="K2098" s="263">
        <v>0</v>
      </c>
      <c r="L2098" s="354">
        <v>66.125722619436161</v>
      </c>
      <c r="M2098" s="101">
        <f>Table1[[#This Row],[Size of land (m2)]]*Table1[[#This Row],[Land Unit Rate ($/m2)]]</f>
        <v>0</v>
      </c>
      <c r="N2098" s="261">
        <v>2021</v>
      </c>
      <c r="O2098" s="219">
        <f>ROUND(IF(Table1[[#This Row],[Valuation Year]]=2016,(Table1[[#This Row],[Total Construction Cost ($)]]+Table1[[#This Row],[Land Value]])*('General Input Sheet'!$G$38/'General Input Sheet'!$G$43),Table1[[#This Row],[Total Construction Cost ($)]]+Table1[[#This Row],[Land Value]]),0)</f>
        <v>40898</v>
      </c>
      <c r="P2098" s="139" t="str" cm="1">
        <f t="array" ref="P2098">_xlfn.IFS(Table1[[#This Row],[Asset Class]]&lt;&gt;"Local","y",P$11=$E2098,"y",Table1[[#This Row],[Asset Class]]="Local","")</f>
        <v>y</v>
      </c>
      <c r="Q2098" s="99" t="str" cm="1">
        <f t="array" ref="Q2098">_xlfn.IFS(Table1[[#This Row],[Asset Class]]&lt;&gt;"Local","y",Q$11=$E2098,"y",Table1[[#This Row],[Asset Class]]="Local","")</f>
        <v/>
      </c>
      <c r="R2098" s="99" t="str" cm="1">
        <f t="array" ref="R2098">_xlfn.IFS(Table1[[#This Row],[Asset Class]]&lt;&gt;"Local","y",R$11=$E2098,"y",Table1[[#This Row],[Asset Class]]="Local","")</f>
        <v/>
      </c>
      <c r="S2098" s="358" t="str" cm="1">
        <f t="array" ref="S2098">_xlfn.IFS(Table1[[#This Row],[Asset Class]]&lt;&gt;"Local","y",S$11=$E2098,"y",Table1[[#This Row],[Asset Class]]="Local","")</f>
        <v/>
      </c>
      <c r="U2098" s="109">
        <f>IF(Table1[[#This Row],[Asset Class]]&lt;&gt;"Local",0.25,IF(P2098="y",1,""))</f>
        <v>1</v>
      </c>
      <c r="V2098" s="435" t="str">
        <f>IF(Table1[[#This Row],[Asset Class]]&lt;&gt;"Local",0.25,IF(Q2098="y",1,""))</f>
        <v/>
      </c>
      <c r="W2098" s="435" t="str">
        <f>IF(Table1[[#This Row],[Asset Class]]&lt;&gt;"Local",0.25,IF(R2098="y",1,""))</f>
        <v/>
      </c>
      <c r="X2098" s="435" t="str">
        <f>IF(Table1[[#This Row],[Asset Class]]&lt;&gt;"Local",0.25,IF(S2098="y",1,""))</f>
        <v/>
      </c>
      <c r="Y2098" s="109">
        <f t="shared" si="193"/>
        <v>1</v>
      </c>
      <c r="AA2098" s="274">
        <f t="shared" si="194"/>
        <v>40898</v>
      </c>
      <c r="AB2098" s="275" t="str">
        <f t="shared" si="195"/>
        <v/>
      </c>
      <c r="AC2098" s="275" t="str">
        <f t="shared" si="196"/>
        <v/>
      </c>
      <c r="AD2098" s="275" t="str">
        <f t="shared" si="197"/>
        <v/>
      </c>
      <c r="AE2098" s="276">
        <f t="shared" si="198"/>
        <v>40898</v>
      </c>
    </row>
    <row r="2099" spans="2:31">
      <c r="B2099" s="227" t="s">
        <v>3653</v>
      </c>
      <c r="C2099" s="228" t="s">
        <v>3654</v>
      </c>
      <c r="D2099" s="228" t="s">
        <v>110</v>
      </c>
      <c r="E2099" s="228" t="s">
        <v>101</v>
      </c>
      <c r="F2099" s="258" t="s">
        <v>107</v>
      </c>
      <c r="G2099" s="374">
        <v>0.5</v>
      </c>
      <c r="H2099" s="377">
        <v>5660.6981399186698</v>
      </c>
      <c r="I2099" s="382">
        <v>143.96305955739601</v>
      </c>
      <c r="J2099" s="349">
        <f>Table1[[#This Row],[Embellishment Area (m2)]]*Table1[[#This Row],[Construction Unit Rate ($/m)]]*Table1[[#This Row],[Embellishment Area Factor]]</f>
        <v>407465.71172677615</v>
      </c>
      <c r="K2099" s="263">
        <v>0</v>
      </c>
      <c r="L2099" s="354">
        <v>39.027494808321961</v>
      </c>
      <c r="M2099" s="101">
        <f>Table1[[#This Row],[Size of land (m2)]]*Table1[[#This Row],[Land Unit Rate ($/m2)]]</f>
        <v>0</v>
      </c>
      <c r="N2099" s="261">
        <v>2021</v>
      </c>
      <c r="O2099" s="219">
        <f>ROUND(IF(Table1[[#This Row],[Valuation Year]]=2016,(Table1[[#This Row],[Total Construction Cost ($)]]+Table1[[#This Row],[Land Value]])*('General Input Sheet'!$G$38/'General Input Sheet'!$G$43),Table1[[#This Row],[Total Construction Cost ($)]]+Table1[[#This Row],[Land Value]]),0)</f>
        <v>407466</v>
      </c>
      <c r="P2099" s="139" t="str" cm="1">
        <f t="array" ref="P2099">_xlfn.IFS(Table1[[#This Row],[Asset Class]]&lt;&gt;"Local","y",P$11=$E2099,"y",Table1[[#This Row],[Asset Class]]="Local","")</f>
        <v/>
      </c>
      <c r="Q2099" s="99" t="str" cm="1">
        <f t="array" ref="Q2099">_xlfn.IFS(Table1[[#This Row],[Asset Class]]&lt;&gt;"Local","y",Q$11=$E2099,"y",Table1[[#This Row],[Asset Class]]="Local","")</f>
        <v/>
      </c>
      <c r="R2099" s="99" t="str" cm="1">
        <f t="array" ref="R2099">_xlfn.IFS(Table1[[#This Row],[Asset Class]]&lt;&gt;"Local","y",R$11=$E2099,"y",Table1[[#This Row],[Asset Class]]="Local","")</f>
        <v>y</v>
      </c>
      <c r="S2099" s="358" t="str" cm="1">
        <f t="array" ref="S2099">_xlfn.IFS(Table1[[#This Row],[Asset Class]]&lt;&gt;"Local","y",S$11=$E2099,"y",Table1[[#This Row],[Asset Class]]="Local","")</f>
        <v/>
      </c>
      <c r="U2099" s="109" t="str">
        <f>IF(Table1[[#This Row],[Asset Class]]&lt;&gt;"Local",0.25,IF(P2099="y",1,""))</f>
        <v/>
      </c>
      <c r="V2099" s="435" t="str">
        <f>IF(Table1[[#This Row],[Asset Class]]&lt;&gt;"Local",0.25,IF(Q2099="y",1,""))</f>
        <v/>
      </c>
      <c r="W2099" s="435">
        <f>IF(Table1[[#This Row],[Asset Class]]&lt;&gt;"Local",0.25,IF(R2099="y",1,""))</f>
        <v>1</v>
      </c>
      <c r="X2099" s="435" t="str">
        <f>IF(Table1[[#This Row],[Asset Class]]&lt;&gt;"Local",0.25,IF(S2099="y",1,""))</f>
        <v/>
      </c>
      <c r="Y2099" s="109">
        <f t="shared" si="193"/>
        <v>1</v>
      </c>
      <c r="AA2099" s="274" t="str">
        <f t="shared" si="194"/>
        <v/>
      </c>
      <c r="AB2099" s="275" t="str">
        <f t="shared" si="195"/>
        <v/>
      </c>
      <c r="AC2099" s="275">
        <f t="shared" si="196"/>
        <v>407466</v>
      </c>
      <c r="AD2099" s="275" t="str">
        <f t="shared" si="197"/>
        <v/>
      </c>
      <c r="AE2099" s="276">
        <f t="shared" si="198"/>
        <v>407466</v>
      </c>
    </row>
    <row r="2100" spans="2:31">
      <c r="B2100" s="227" t="s">
        <v>3653</v>
      </c>
      <c r="C2100" s="228" t="s">
        <v>3655</v>
      </c>
      <c r="D2100" s="228" t="s">
        <v>110</v>
      </c>
      <c r="E2100" s="228" t="s">
        <v>101</v>
      </c>
      <c r="F2100" s="258" t="s">
        <v>102</v>
      </c>
      <c r="G2100" s="374">
        <v>0.5</v>
      </c>
      <c r="H2100" s="377">
        <v>4325.2939718043481</v>
      </c>
      <c r="I2100" s="382">
        <v>143.96305955739601</v>
      </c>
      <c r="J2100" s="349">
        <f>Table1[[#This Row],[Embellishment Area (m2)]]*Table1[[#This Row],[Construction Unit Rate ($/m)]]*Table1[[#This Row],[Embellishment Area Factor]]</f>
        <v>311341.27683305764</v>
      </c>
      <c r="K2100" s="263">
        <v>0</v>
      </c>
      <c r="L2100" s="354">
        <v>39.027494808321961</v>
      </c>
      <c r="M2100" s="101">
        <f>Table1[[#This Row],[Size of land (m2)]]*Table1[[#This Row],[Land Unit Rate ($/m2)]]</f>
        <v>0</v>
      </c>
      <c r="N2100" s="261">
        <v>2021</v>
      </c>
      <c r="O2100" s="219">
        <f>ROUND(IF(Table1[[#This Row],[Valuation Year]]=2016,(Table1[[#This Row],[Total Construction Cost ($)]]+Table1[[#This Row],[Land Value]])*('General Input Sheet'!$G$38/'General Input Sheet'!$G$43),Table1[[#This Row],[Total Construction Cost ($)]]+Table1[[#This Row],[Land Value]]),0)</f>
        <v>311341</v>
      </c>
      <c r="P2100" s="139" t="str" cm="1">
        <f t="array" ref="P2100">_xlfn.IFS(Table1[[#This Row],[Asset Class]]&lt;&gt;"Local","y",P$11=$E2100,"y",Table1[[#This Row],[Asset Class]]="Local","")</f>
        <v/>
      </c>
      <c r="Q2100" s="99" t="str" cm="1">
        <f t="array" ref="Q2100">_xlfn.IFS(Table1[[#This Row],[Asset Class]]&lt;&gt;"Local","y",Q$11=$E2100,"y",Table1[[#This Row],[Asset Class]]="Local","")</f>
        <v/>
      </c>
      <c r="R2100" s="99" t="str" cm="1">
        <f t="array" ref="R2100">_xlfn.IFS(Table1[[#This Row],[Asset Class]]&lt;&gt;"Local","y",R$11=$E2100,"y",Table1[[#This Row],[Asset Class]]="Local","")</f>
        <v>y</v>
      </c>
      <c r="S2100" s="358" t="str" cm="1">
        <f t="array" ref="S2100">_xlfn.IFS(Table1[[#This Row],[Asset Class]]&lt;&gt;"Local","y",S$11=$E2100,"y",Table1[[#This Row],[Asset Class]]="Local","")</f>
        <v/>
      </c>
      <c r="U2100" s="109" t="str">
        <f>IF(Table1[[#This Row],[Asset Class]]&lt;&gt;"Local",0.25,IF(P2100="y",1,""))</f>
        <v/>
      </c>
      <c r="V2100" s="435" t="str">
        <f>IF(Table1[[#This Row],[Asset Class]]&lt;&gt;"Local",0.25,IF(Q2100="y",1,""))</f>
        <v/>
      </c>
      <c r="W2100" s="435">
        <f>IF(Table1[[#This Row],[Asset Class]]&lt;&gt;"Local",0.25,IF(R2100="y",1,""))</f>
        <v>1</v>
      </c>
      <c r="X2100" s="435" t="str">
        <f>IF(Table1[[#This Row],[Asset Class]]&lt;&gt;"Local",0.25,IF(S2100="y",1,""))</f>
        <v/>
      </c>
      <c r="Y2100" s="109">
        <f t="shared" si="193"/>
        <v>1</v>
      </c>
      <c r="AA2100" s="274" t="str">
        <f t="shared" si="194"/>
        <v/>
      </c>
      <c r="AB2100" s="275" t="str">
        <f t="shared" si="195"/>
        <v/>
      </c>
      <c r="AC2100" s="275">
        <f t="shared" si="196"/>
        <v>311341</v>
      </c>
      <c r="AD2100" s="275" t="str">
        <f t="shared" si="197"/>
        <v/>
      </c>
      <c r="AE2100" s="276">
        <f t="shared" si="198"/>
        <v>311341</v>
      </c>
    </row>
    <row r="2101" spans="2:31">
      <c r="B2101" s="227" t="s">
        <v>3653</v>
      </c>
      <c r="C2101" s="228" t="s">
        <v>3656</v>
      </c>
      <c r="D2101" s="228" t="s">
        <v>110</v>
      </c>
      <c r="E2101" s="228" t="s">
        <v>101</v>
      </c>
      <c r="F2101" s="258" t="s">
        <v>107</v>
      </c>
      <c r="G2101" s="374">
        <v>0.5</v>
      </c>
      <c r="H2101" s="377">
        <v>904.19311103102655</v>
      </c>
      <c r="I2101" s="382">
        <v>143.96305955739601</v>
      </c>
      <c r="J2101" s="349">
        <f>Table1[[#This Row],[Embellishment Area (m2)]]*Table1[[#This Row],[Construction Unit Rate ($/m)]]*Table1[[#This Row],[Embellishment Area Factor]]</f>
        <v>65085.203347373426</v>
      </c>
      <c r="K2101" s="263">
        <v>0</v>
      </c>
      <c r="L2101" s="354">
        <v>39.027494808321961</v>
      </c>
      <c r="M2101" s="101">
        <f>Table1[[#This Row],[Size of land (m2)]]*Table1[[#This Row],[Land Unit Rate ($/m2)]]</f>
        <v>0</v>
      </c>
      <c r="N2101" s="261">
        <v>2021</v>
      </c>
      <c r="O2101" s="219">
        <f>ROUND(IF(Table1[[#This Row],[Valuation Year]]=2016,(Table1[[#This Row],[Total Construction Cost ($)]]+Table1[[#This Row],[Land Value]])*('General Input Sheet'!$G$38/'General Input Sheet'!$G$43),Table1[[#This Row],[Total Construction Cost ($)]]+Table1[[#This Row],[Land Value]]),0)</f>
        <v>65085</v>
      </c>
      <c r="P2101" s="139" t="str" cm="1">
        <f t="array" ref="P2101">_xlfn.IFS(Table1[[#This Row],[Asset Class]]&lt;&gt;"Local","y",P$11=$E2101,"y",Table1[[#This Row],[Asset Class]]="Local","")</f>
        <v/>
      </c>
      <c r="Q2101" s="99" t="str" cm="1">
        <f t="array" ref="Q2101">_xlfn.IFS(Table1[[#This Row],[Asset Class]]&lt;&gt;"Local","y",Q$11=$E2101,"y",Table1[[#This Row],[Asset Class]]="Local","")</f>
        <v/>
      </c>
      <c r="R2101" s="99" t="str" cm="1">
        <f t="array" ref="R2101">_xlfn.IFS(Table1[[#This Row],[Asset Class]]&lt;&gt;"Local","y",R$11=$E2101,"y",Table1[[#This Row],[Asset Class]]="Local","")</f>
        <v>y</v>
      </c>
      <c r="S2101" s="358" t="str" cm="1">
        <f t="array" ref="S2101">_xlfn.IFS(Table1[[#This Row],[Asset Class]]&lt;&gt;"Local","y",S$11=$E2101,"y",Table1[[#This Row],[Asset Class]]="Local","")</f>
        <v/>
      </c>
      <c r="U2101" s="109" t="str">
        <f>IF(Table1[[#This Row],[Asset Class]]&lt;&gt;"Local",0.25,IF(P2101="y",1,""))</f>
        <v/>
      </c>
      <c r="V2101" s="435" t="str">
        <f>IF(Table1[[#This Row],[Asset Class]]&lt;&gt;"Local",0.25,IF(Q2101="y",1,""))</f>
        <v/>
      </c>
      <c r="W2101" s="435">
        <f>IF(Table1[[#This Row],[Asset Class]]&lt;&gt;"Local",0.25,IF(R2101="y",1,""))</f>
        <v>1</v>
      </c>
      <c r="X2101" s="435" t="str">
        <f>IF(Table1[[#This Row],[Asset Class]]&lt;&gt;"Local",0.25,IF(S2101="y",1,""))</f>
        <v/>
      </c>
      <c r="Y2101" s="109">
        <f t="shared" si="193"/>
        <v>1</v>
      </c>
      <c r="AA2101" s="274" t="str">
        <f t="shared" si="194"/>
        <v/>
      </c>
      <c r="AB2101" s="275" t="str">
        <f t="shared" si="195"/>
        <v/>
      </c>
      <c r="AC2101" s="275">
        <f t="shared" si="196"/>
        <v>65085</v>
      </c>
      <c r="AD2101" s="275" t="str">
        <f t="shared" si="197"/>
        <v/>
      </c>
      <c r="AE2101" s="276">
        <f t="shared" si="198"/>
        <v>65085</v>
      </c>
    </row>
    <row r="2102" spans="2:31">
      <c r="B2102" s="227" t="s">
        <v>3653</v>
      </c>
      <c r="C2102" s="228" t="s">
        <v>3657</v>
      </c>
      <c r="D2102" s="228" t="s">
        <v>110</v>
      </c>
      <c r="E2102" s="228" t="s">
        <v>101</v>
      </c>
      <c r="F2102" s="258" t="s">
        <v>107</v>
      </c>
      <c r="G2102" s="374">
        <v>0.5</v>
      </c>
      <c r="H2102" s="377">
        <v>5774.5916344679399</v>
      </c>
      <c r="I2102" s="382">
        <v>143.96305955739601</v>
      </c>
      <c r="J2102" s="349">
        <f>Table1[[#This Row],[Embellishment Area (m2)]]*Table1[[#This Row],[Construction Unit Rate ($/m)]]*Table1[[#This Row],[Embellishment Area Factor]]</f>
        <v>415663.93969627441</v>
      </c>
      <c r="K2102" s="263">
        <v>0</v>
      </c>
      <c r="L2102" s="354">
        <v>39.027494808321961</v>
      </c>
      <c r="M2102" s="101">
        <f>Table1[[#This Row],[Size of land (m2)]]*Table1[[#This Row],[Land Unit Rate ($/m2)]]</f>
        <v>0</v>
      </c>
      <c r="N2102" s="261">
        <v>2021</v>
      </c>
      <c r="O2102" s="219">
        <f>ROUND(IF(Table1[[#This Row],[Valuation Year]]=2016,(Table1[[#This Row],[Total Construction Cost ($)]]+Table1[[#This Row],[Land Value]])*('General Input Sheet'!$G$38/'General Input Sheet'!$G$43),Table1[[#This Row],[Total Construction Cost ($)]]+Table1[[#This Row],[Land Value]]),0)</f>
        <v>415664</v>
      </c>
      <c r="P2102" s="139" t="str" cm="1">
        <f t="array" ref="P2102">_xlfn.IFS(Table1[[#This Row],[Asset Class]]&lt;&gt;"Local","y",P$11=$E2102,"y",Table1[[#This Row],[Asset Class]]="Local","")</f>
        <v/>
      </c>
      <c r="Q2102" s="99" t="str" cm="1">
        <f t="array" ref="Q2102">_xlfn.IFS(Table1[[#This Row],[Asset Class]]&lt;&gt;"Local","y",Q$11=$E2102,"y",Table1[[#This Row],[Asset Class]]="Local","")</f>
        <v/>
      </c>
      <c r="R2102" s="99" t="str" cm="1">
        <f t="array" ref="R2102">_xlfn.IFS(Table1[[#This Row],[Asset Class]]&lt;&gt;"Local","y",R$11=$E2102,"y",Table1[[#This Row],[Asset Class]]="Local","")</f>
        <v>y</v>
      </c>
      <c r="S2102" s="358" t="str" cm="1">
        <f t="array" ref="S2102">_xlfn.IFS(Table1[[#This Row],[Asset Class]]&lt;&gt;"Local","y",S$11=$E2102,"y",Table1[[#This Row],[Asset Class]]="Local","")</f>
        <v/>
      </c>
      <c r="U2102" s="109" t="str">
        <f>IF(Table1[[#This Row],[Asset Class]]&lt;&gt;"Local",0.25,IF(P2102="y",1,""))</f>
        <v/>
      </c>
      <c r="V2102" s="435" t="str">
        <f>IF(Table1[[#This Row],[Asset Class]]&lt;&gt;"Local",0.25,IF(Q2102="y",1,""))</f>
        <v/>
      </c>
      <c r="W2102" s="435">
        <f>IF(Table1[[#This Row],[Asset Class]]&lt;&gt;"Local",0.25,IF(R2102="y",1,""))</f>
        <v>1</v>
      </c>
      <c r="X2102" s="435" t="str">
        <f>IF(Table1[[#This Row],[Asset Class]]&lt;&gt;"Local",0.25,IF(S2102="y",1,""))</f>
        <v/>
      </c>
      <c r="Y2102" s="109">
        <f t="shared" si="193"/>
        <v>1</v>
      </c>
      <c r="AA2102" s="274" t="str">
        <f t="shared" si="194"/>
        <v/>
      </c>
      <c r="AB2102" s="275" t="str">
        <f t="shared" si="195"/>
        <v/>
      </c>
      <c r="AC2102" s="275">
        <f t="shared" si="196"/>
        <v>415664</v>
      </c>
      <c r="AD2102" s="275" t="str">
        <f t="shared" si="197"/>
        <v/>
      </c>
      <c r="AE2102" s="276">
        <f t="shared" si="198"/>
        <v>415664</v>
      </c>
    </row>
    <row r="2103" spans="2:31">
      <c r="B2103" s="227" t="s">
        <v>3658</v>
      </c>
      <c r="C2103" s="228" t="s">
        <v>3659</v>
      </c>
      <c r="D2103" s="228" t="s">
        <v>110</v>
      </c>
      <c r="E2103" s="228" t="s">
        <v>106</v>
      </c>
      <c r="F2103" s="258" t="s">
        <v>102</v>
      </c>
      <c r="G2103" s="374">
        <v>0.5</v>
      </c>
      <c r="H2103" s="377">
        <v>4031.1880023839685</v>
      </c>
      <c r="I2103" s="382">
        <v>111.62041035606889</v>
      </c>
      <c r="J2103" s="349">
        <f>Table1[[#This Row],[Embellishment Area (m2)]]*Table1[[#This Row],[Construction Unit Rate ($/m)]]*Table1[[#This Row],[Embellishment Area Factor]]</f>
        <v>224981.42952428007</v>
      </c>
      <c r="K2103" s="263">
        <v>8062.376004767937</v>
      </c>
      <c r="L2103" s="354">
        <v>66.125722619436161</v>
      </c>
      <c r="M2103" s="101">
        <f>Table1[[#This Row],[Size of land (m2)]]*Table1[[#This Row],[Land Unit Rate ($/m2)]]</f>
        <v>533130.4393448825</v>
      </c>
      <c r="N2103" s="261">
        <v>2021</v>
      </c>
      <c r="O2103" s="219">
        <f>ROUND(IF(Table1[[#This Row],[Valuation Year]]=2016,(Table1[[#This Row],[Total Construction Cost ($)]]+Table1[[#This Row],[Land Value]])*('General Input Sheet'!$G$38/'General Input Sheet'!$G$43),Table1[[#This Row],[Total Construction Cost ($)]]+Table1[[#This Row],[Land Value]]),0)</f>
        <v>758112</v>
      </c>
      <c r="P2103" s="139" t="str" cm="1">
        <f t="array" ref="P2103">_xlfn.IFS(Table1[[#This Row],[Asset Class]]&lt;&gt;"Local","y",P$11=$E2103,"y",Table1[[#This Row],[Asset Class]]="Local","")</f>
        <v>y</v>
      </c>
      <c r="Q2103" s="99" t="str" cm="1">
        <f t="array" ref="Q2103">_xlfn.IFS(Table1[[#This Row],[Asset Class]]&lt;&gt;"Local","y",Q$11=$E2103,"y",Table1[[#This Row],[Asset Class]]="Local","")</f>
        <v/>
      </c>
      <c r="R2103" s="99" t="str" cm="1">
        <f t="array" ref="R2103">_xlfn.IFS(Table1[[#This Row],[Asset Class]]&lt;&gt;"Local","y",R$11=$E2103,"y",Table1[[#This Row],[Asset Class]]="Local","")</f>
        <v/>
      </c>
      <c r="S2103" s="358" t="str" cm="1">
        <f t="array" ref="S2103">_xlfn.IFS(Table1[[#This Row],[Asset Class]]&lt;&gt;"Local","y",S$11=$E2103,"y",Table1[[#This Row],[Asset Class]]="Local","")</f>
        <v/>
      </c>
      <c r="U2103" s="109">
        <f>IF(Table1[[#This Row],[Asset Class]]&lt;&gt;"Local",0.25,IF(P2103="y",1,""))</f>
        <v>1</v>
      </c>
      <c r="V2103" s="435" t="str">
        <f>IF(Table1[[#This Row],[Asset Class]]&lt;&gt;"Local",0.25,IF(Q2103="y",1,""))</f>
        <v/>
      </c>
      <c r="W2103" s="435" t="str">
        <f>IF(Table1[[#This Row],[Asset Class]]&lt;&gt;"Local",0.25,IF(R2103="y",1,""))</f>
        <v/>
      </c>
      <c r="X2103" s="435" t="str">
        <f>IF(Table1[[#This Row],[Asset Class]]&lt;&gt;"Local",0.25,IF(S2103="y",1,""))</f>
        <v/>
      </c>
      <c r="Y2103" s="109">
        <f t="shared" si="193"/>
        <v>1</v>
      </c>
      <c r="AA2103" s="274">
        <f t="shared" si="194"/>
        <v>758112</v>
      </c>
      <c r="AB2103" s="275" t="str">
        <f t="shared" si="195"/>
        <v/>
      </c>
      <c r="AC2103" s="275" t="str">
        <f t="shared" si="196"/>
        <v/>
      </c>
      <c r="AD2103" s="275" t="str">
        <f t="shared" si="197"/>
        <v/>
      </c>
      <c r="AE2103" s="276">
        <f t="shared" si="198"/>
        <v>758112</v>
      </c>
    </row>
    <row r="2104" spans="2:31">
      <c r="B2104" s="227" t="s">
        <v>3660</v>
      </c>
      <c r="C2104" s="228" t="s">
        <v>3661</v>
      </c>
      <c r="D2104" s="228" t="s">
        <v>110</v>
      </c>
      <c r="E2104" s="228" t="s">
        <v>113</v>
      </c>
      <c r="F2104" s="258" t="s">
        <v>107</v>
      </c>
      <c r="G2104" s="374">
        <v>0.5</v>
      </c>
      <c r="H2104" s="377">
        <v>16563.541716164262</v>
      </c>
      <c r="I2104" s="382">
        <v>77.371645491830151</v>
      </c>
      <c r="J2104" s="349">
        <f>Table1[[#This Row],[Embellishment Area (m2)]]*Table1[[#This Row],[Construction Unit Rate ($/m)]]*Table1[[#This Row],[Embellishment Area Factor]]</f>
        <v>640774.23887610063</v>
      </c>
      <c r="K2104" s="263">
        <v>0</v>
      </c>
      <c r="L2104" s="354">
        <v>51.919695325664051</v>
      </c>
      <c r="M2104" s="101">
        <f>Table1[[#This Row],[Size of land (m2)]]*Table1[[#This Row],[Land Unit Rate ($/m2)]]</f>
        <v>0</v>
      </c>
      <c r="N2104" s="261">
        <v>2021</v>
      </c>
      <c r="O2104" s="219">
        <f>ROUND(IF(Table1[[#This Row],[Valuation Year]]=2016,(Table1[[#This Row],[Total Construction Cost ($)]]+Table1[[#This Row],[Land Value]])*('General Input Sheet'!$G$38/'General Input Sheet'!$G$43),Table1[[#This Row],[Total Construction Cost ($)]]+Table1[[#This Row],[Land Value]]),0)</f>
        <v>640774</v>
      </c>
      <c r="P2104" s="139" t="str" cm="1">
        <f t="array" ref="P2104">_xlfn.IFS(Table1[[#This Row],[Asset Class]]&lt;&gt;"Local","y",P$11=$E2104,"y",Table1[[#This Row],[Asset Class]]="Local","")</f>
        <v/>
      </c>
      <c r="Q2104" s="99" t="str" cm="1">
        <f t="array" ref="Q2104">_xlfn.IFS(Table1[[#This Row],[Asset Class]]&lt;&gt;"Local","y",Q$11=$E2104,"y",Table1[[#This Row],[Asset Class]]="Local","")</f>
        <v/>
      </c>
      <c r="R2104" s="99" t="str" cm="1">
        <f t="array" ref="R2104">_xlfn.IFS(Table1[[#This Row],[Asset Class]]&lt;&gt;"Local","y",R$11=$E2104,"y",Table1[[#This Row],[Asset Class]]="Local","")</f>
        <v/>
      </c>
      <c r="S2104" s="358" t="str" cm="1">
        <f t="array" ref="S2104">_xlfn.IFS(Table1[[#This Row],[Asset Class]]&lt;&gt;"Local","y",S$11=$E2104,"y",Table1[[#This Row],[Asset Class]]="Local","")</f>
        <v>y</v>
      </c>
      <c r="U2104" s="109" t="str">
        <f>IF(Table1[[#This Row],[Asset Class]]&lt;&gt;"Local",0.25,IF(P2104="y",1,""))</f>
        <v/>
      </c>
      <c r="V2104" s="435" t="str">
        <f>IF(Table1[[#This Row],[Asset Class]]&lt;&gt;"Local",0.25,IF(Q2104="y",1,""))</f>
        <v/>
      </c>
      <c r="W2104" s="435" t="str">
        <f>IF(Table1[[#This Row],[Asset Class]]&lt;&gt;"Local",0.25,IF(R2104="y",1,""))</f>
        <v/>
      </c>
      <c r="X2104" s="435">
        <f>IF(Table1[[#This Row],[Asset Class]]&lt;&gt;"Local",0.25,IF(S2104="y",1,""))</f>
        <v>1</v>
      </c>
      <c r="Y2104" s="109">
        <f t="shared" si="193"/>
        <v>1</v>
      </c>
      <c r="AA2104" s="274" t="str">
        <f t="shared" si="194"/>
        <v/>
      </c>
      <c r="AB2104" s="275" t="str">
        <f t="shared" si="195"/>
        <v/>
      </c>
      <c r="AC2104" s="275" t="str">
        <f t="shared" si="196"/>
        <v/>
      </c>
      <c r="AD2104" s="275">
        <f t="shared" si="197"/>
        <v>640774</v>
      </c>
      <c r="AE2104" s="276">
        <f t="shared" si="198"/>
        <v>640774</v>
      </c>
    </row>
    <row r="2105" spans="2:31">
      <c r="B2105" s="227" t="s">
        <v>3662</v>
      </c>
      <c r="C2105" s="228" t="s">
        <v>3663</v>
      </c>
      <c r="D2105" s="228" t="s">
        <v>110</v>
      </c>
      <c r="E2105" s="228" t="s">
        <v>113</v>
      </c>
      <c r="F2105" s="258" t="s">
        <v>102</v>
      </c>
      <c r="G2105" s="374">
        <v>0.5</v>
      </c>
      <c r="H2105" s="377">
        <v>12565.400471340559</v>
      </c>
      <c r="I2105" s="382">
        <v>77.371645491830151</v>
      </c>
      <c r="J2105" s="349">
        <f>Table1[[#This Row],[Embellishment Area (m2)]]*Table1[[#This Row],[Construction Unit Rate ($/m)]]*Table1[[#This Row],[Embellishment Area Factor]]</f>
        <v>486102.8553657186</v>
      </c>
      <c r="K2105" s="263">
        <v>0</v>
      </c>
      <c r="L2105" s="354">
        <v>51.919695325664051</v>
      </c>
      <c r="M2105" s="101">
        <f>Table1[[#This Row],[Size of land (m2)]]*Table1[[#This Row],[Land Unit Rate ($/m2)]]</f>
        <v>0</v>
      </c>
      <c r="N2105" s="261">
        <v>2021</v>
      </c>
      <c r="O2105" s="219">
        <f>ROUND(IF(Table1[[#This Row],[Valuation Year]]=2016,(Table1[[#This Row],[Total Construction Cost ($)]]+Table1[[#This Row],[Land Value]])*('General Input Sheet'!$G$38/'General Input Sheet'!$G$43),Table1[[#This Row],[Total Construction Cost ($)]]+Table1[[#This Row],[Land Value]]),0)</f>
        <v>486103</v>
      </c>
      <c r="P2105" s="139" t="str" cm="1">
        <f t="array" ref="P2105">_xlfn.IFS(Table1[[#This Row],[Asset Class]]&lt;&gt;"Local","y",P$11=$E2105,"y",Table1[[#This Row],[Asset Class]]="Local","")</f>
        <v/>
      </c>
      <c r="Q2105" s="99" t="str" cm="1">
        <f t="array" ref="Q2105">_xlfn.IFS(Table1[[#This Row],[Asset Class]]&lt;&gt;"Local","y",Q$11=$E2105,"y",Table1[[#This Row],[Asset Class]]="Local","")</f>
        <v/>
      </c>
      <c r="R2105" s="99" t="str" cm="1">
        <f t="array" ref="R2105">_xlfn.IFS(Table1[[#This Row],[Asset Class]]&lt;&gt;"Local","y",R$11=$E2105,"y",Table1[[#This Row],[Asset Class]]="Local","")</f>
        <v/>
      </c>
      <c r="S2105" s="358" t="str" cm="1">
        <f t="array" ref="S2105">_xlfn.IFS(Table1[[#This Row],[Asset Class]]&lt;&gt;"Local","y",S$11=$E2105,"y",Table1[[#This Row],[Asset Class]]="Local","")</f>
        <v>y</v>
      </c>
      <c r="U2105" s="109" t="str">
        <f>IF(Table1[[#This Row],[Asset Class]]&lt;&gt;"Local",0.25,IF(P2105="y",1,""))</f>
        <v/>
      </c>
      <c r="V2105" s="435" t="str">
        <f>IF(Table1[[#This Row],[Asset Class]]&lt;&gt;"Local",0.25,IF(Q2105="y",1,""))</f>
        <v/>
      </c>
      <c r="W2105" s="435" t="str">
        <f>IF(Table1[[#This Row],[Asset Class]]&lt;&gt;"Local",0.25,IF(R2105="y",1,""))</f>
        <v/>
      </c>
      <c r="X2105" s="435">
        <f>IF(Table1[[#This Row],[Asset Class]]&lt;&gt;"Local",0.25,IF(S2105="y",1,""))</f>
        <v>1</v>
      </c>
      <c r="Y2105" s="109">
        <f t="shared" si="193"/>
        <v>1</v>
      </c>
      <c r="AA2105" s="274" t="str">
        <f t="shared" si="194"/>
        <v/>
      </c>
      <c r="AB2105" s="275" t="str">
        <f t="shared" si="195"/>
        <v/>
      </c>
      <c r="AC2105" s="275" t="str">
        <f t="shared" si="196"/>
        <v/>
      </c>
      <c r="AD2105" s="275">
        <f t="shared" si="197"/>
        <v>486103</v>
      </c>
      <c r="AE2105" s="276">
        <f t="shared" si="198"/>
        <v>486103</v>
      </c>
    </row>
    <row r="2106" spans="2:31">
      <c r="B2106" s="227" t="s">
        <v>3664</v>
      </c>
      <c r="C2106" s="228" t="s">
        <v>3665</v>
      </c>
      <c r="D2106" s="228" t="s">
        <v>110</v>
      </c>
      <c r="E2106" s="228" t="s">
        <v>101</v>
      </c>
      <c r="F2106" s="258" t="s">
        <v>102</v>
      </c>
      <c r="G2106" s="374">
        <v>0.5</v>
      </c>
      <c r="H2106" s="377">
        <v>7661.094558306575</v>
      </c>
      <c r="I2106" s="382">
        <v>143.96305955739601</v>
      </c>
      <c r="J2106" s="349">
        <f>Table1[[#This Row],[Embellishment Area (m2)]]*Table1[[#This Row],[Construction Unit Rate ($/m)]]*Table1[[#This Row],[Embellishment Area Factor]]</f>
        <v>551457.30608616595</v>
      </c>
      <c r="K2106" s="263">
        <v>0</v>
      </c>
      <c r="L2106" s="354">
        <v>39.027494808321961</v>
      </c>
      <c r="M2106" s="101">
        <f>Table1[[#This Row],[Size of land (m2)]]*Table1[[#This Row],[Land Unit Rate ($/m2)]]</f>
        <v>0</v>
      </c>
      <c r="N2106" s="261">
        <v>2021</v>
      </c>
      <c r="O2106" s="219">
        <f>ROUND(IF(Table1[[#This Row],[Valuation Year]]=2016,(Table1[[#This Row],[Total Construction Cost ($)]]+Table1[[#This Row],[Land Value]])*('General Input Sheet'!$G$38/'General Input Sheet'!$G$43),Table1[[#This Row],[Total Construction Cost ($)]]+Table1[[#This Row],[Land Value]]),0)</f>
        <v>551457</v>
      </c>
      <c r="P2106" s="139" t="str" cm="1">
        <f t="array" ref="P2106">_xlfn.IFS(Table1[[#This Row],[Asset Class]]&lt;&gt;"Local","y",P$11=$E2106,"y",Table1[[#This Row],[Asset Class]]="Local","")</f>
        <v/>
      </c>
      <c r="Q2106" s="99" t="str" cm="1">
        <f t="array" ref="Q2106">_xlfn.IFS(Table1[[#This Row],[Asset Class]]&lt;&gt;"Local","y",Q$11=$E2106,"y",Table1[[#This Row],[Asset Class]]="Local","")</f>
        <v/>
      </c>
      <c r="R2106" s="99" t="str" cm="1">
        <f t="array" ref="R2106">_xlfn.IFS(Table1[[#This Row],[Asset Class]]&lt;&gt;"Local","y",R$11=$E2106,"y",Table1[[#This Row],[Asset Class]]="Local","")</f>
        <v>y</v>
      </c>
      <c r="S2106" s="358" t="str" cm="1">
        <f t="array" ref="S2106">_xlfn.IFS(Table1[[#This Row],[Asset Class]]&lt;&gt;"Local","y",S$11=$E2106,"y",Table1[[#This Row],[Asset Class]]="Local","")</f>
        <v/>
      </c>
      <c r="U2106" s="109" t="str">
        <f>IF(Table1[[#This Row],[Asset Class]]&lt;&gt;"Local",0.25,IF(P2106="y",1,""))</f>
        <v/>
      </c>
      <c r="V2106" s="435" t="str">
        <f>IF(Table1[[#This Row],[Asset Class]]&lt;&gt;"Local",0.25,IF(Q2106="y",1,""))</f>
        <v/>
      </c>
      <c r="W2106" s="435">
        <f>IF(Table1[[#This Row],[Asset Class]]&lt;&gt;"Local",0.25,IF(R2106="y",1,""))</f>
        <v>1</v>
      </c>
      <c r="X2106" s="435" t="str">
        <f>IF(Table1[[#This Row],[Asset Class]]&lt;&gt;"Local",0.25,IF(S2106="y",1,""))</f>
        <v/>
      </c>
      <c r="Y2106" s="109">
        <f t="shared" si="193"/>
        <v>1</v>
      </c>
      <c r="AA2106" s="274" t="str">
        <f t="shared" si="194"/>
        <v/>
      </c>
      <c r="AB2106" s="275" t="str">
        <f t="shared" si="195"/>
        <v/>
      </c>
      <c r="AC2106" s="275">
        <f t="shared" si="196"/>
        <v>551457</v>
      </c>
      <c r="AD2106" s="275" t="str">
        <f t="shared" si="197"/>
        <v/>
      </c>
      <c r="AE2106" s="276">
        <f t="shared" si="198"/>
        <v>551457</v>
      </c>
    </row>
    <row r="2107" spans="2:31">
      <c r="B2107" s="227" t="s">
        <v>3666</v>
      </c>
      <c r="C2107" s="228" t="s">
        <v>3667</v>
      </c>
      <c r="D2107" s="228" t="s">
        <v>110</v>
      </c>
      <c r="E2107" s="228" t="s">
        <v>106</v>
      </c>
      <c r="F2107" s="258" t="s">
        <v>102</v>
      </c>
      <c r="G2107" s="374">
        <v>0.5</v>
      </c>
      <c r="H2107" s="377">
        <v>2896.9332801703135</v>
      </c>
      <c r="I2107" s="382">
        <v>111.62041035606889</v>
      </c>
      <c r="J2107" s="349">
        <f>Table1[[#This Row],[Embellishment Area (m2)]]*Table1[[#This Row],[Construction Unit Rate ($/m)]]*Table1[[#This Row],[Embellishment Area Factor]]</f>
        <v>161678.44075338152</v>
      </c>
      <c r="K2107" s="263">
        <v>0</v>
      </c>
      <c r="L2107" s="354">
        <v>66.125722619436161</v>
      </c>
      <c r="M2107" s="101">
        <f>Table1[[#This Row],[Size of land (m2)]]*Table1[[#This Row],[Land Unit Rate ($/m2)]]</f>
        <v>0</v>
      </c>
      <c r="N2107" s="261">
        <v>2021</v>
      </c>
      <c r="O2107" s="219">
        <f>ROUND(IF(Table1[[#This Row],[Valuation Year]]=2016,(Table1[[#This Row],[Total Construction Cost ($)]]+Table1[[#This Row],[Land Value]])*('General Input Sheet'!$G$38/'General Input Sheet'!$G$43),Table1[[#This Row],[Total Construction Cost ($)]]+Table1[[#This Row],[Land Value]]),0)</f>
        <v>161678</v>
      </c>
      <c r="P2107" s="139" t="str" cm="1">
        <f t="array" ref="P2107">_xlfn.IFS(Table1[[#This Row],[Asset Class]]&lt;&gt;"Local","y",P$11=$E2107,"y",Table1[[#This Row],[Asset Class]]="Local","")</f>
        <v>y</v>
      </c>
      <c r="Q2107" s="99" t="str" cm="1">
        <f t="array" ref="Q2107">_xlfn.IFS(Table1[[#This Row],[Asset Class]]&lt;&gt;"Local","y",Q$11=$E2107,"y",Table1[[#This Row],[Asset Class]]="Local","")</f>
        <v/>
      </c>
      <c r="R2107" s="99" t="str" cm="1">
        <f t="array" ref="R2107">_xlfn.IFS(Table1[[#This Row],[Asset Class]]&lt;&gt;"Local","y",R$11=$E2107,"y",Table1[[#This Row],[Asset Class]]="Local","")</f>
        <v/>
      </c>
      <c r="S2107" s="358" t="str" cm="1">
        <f t="array" ref="S2107">_xlfn.IFS(Table1[[#This Row],[Asset Class]]&lt;&gt;"Local","y",S$11=$E2107,"y",Table1[[#This Row],[Asset Class]]="Local","")</f>
        <v/>
      </c>
      <c r="U2107" s="109">
        <f>IF(Table1[[#This Row],[Asset Class]]&lt;&gt;"Local",0.25,IF(P2107="y",1,""))</f>
        <v>1</v>
      </c>
      <c r="V2107" s="435" t="str">
        <f>IF(Table1[[#This Row],[Asset Class]]&lt;&gt;"Local",0.25,IF(Q2107="y",1,""))</f>
        <v/>
      </c>
      <c r="W2107" s="435" t="str">
        <f>IF(Table1[[#This Row],[Asset Class]]&lt;&gt;"Local",0.25,IF(R2107="y",1,""))</f>
        <v/>
      </c>
      <c r="X2107" s="435" t="str">
        <f>IF(Table1[[#This Row],[Asset Class]]&lt;&gt;"Local",0.25,IF(S2107="y",1,""))</f>
        <v/>
      </c>
      <c r="Y2107" s="109">
        <f t="shared" si="193"/>
        <v>1</v>
      </c>
      <c r="AA2107" s="274">
        <f t="shared" si="194"/>
        <v>161678</v>
      </c>
      <c r="AB2107" s="275" t="str">
        <f t="shared" si="195"/>
        <v/>
      </c>
      <c r="AC2107" s="275" t="str">
        <f t="shared" si="196"/>
        <v/>
      </c>
      <c r="AD2107" s="275" t="str">
        <f t="shared" si="197"/>
        <v/>
      </c>
      <c r="AE2107" s="276">
        <f t="shared" si="198"/>
        <v>161678</v>
      </c>
    </row>
    <row r="2108" spans="2:31">
      <c r="B2108" s="227" t="s">
        <v>3668</v>
      </c>
      <c r="C2108" s="228" t="s">
        <v>3669</v>
      </c>
      <c r="D2108" s="228" t="s">
        <v>105</v>
      </c>
      <c r="E2108" s="228" t="s">
        <v>101</v>
      </c>
      <c r="F2108" s="258" t="s">
        <v>107</v>
      </c>
      <c r="G2108" s="374">
        <v>0.5</v>
      </c>
      <c r="H2108" s="377">
        <v>641.49672427326902</v>
      </c>
      <c r="I2108" s="382">
        <v>452.87898632773505</v>
      </c>
      <c r="J2108" s="349">
        <f>Table1[[#This Row],[Embellishment Area (m2)]]*Table1[[#This Row],[Construction Unit Rate ($/m)]]*Table1[[#This Row],[Embellishment Area Factor]]</f>
        <v>145260.19311072031</v>
      </c>
      <c r="K2108" s="263">
        <v>0</v>
      </c>
      <c r="L2108" s="354">
        <v>140.14546069071523</v>
      </c>
      <c r="M2108" s="101">
        <f>Table1[[#This Row],[Size of land (m2)]]*Table1[[#This Row],[Land Unit Rate ($/m2)]]</f>
        <v>0</v>
      </c>
      <c r="N2108" s="261">
        <v>2021</v>
      </c>
      <c r="O2108" s="219">
        <f>ROUND(IF(Table1[[#This Row],[Valuation Year]]=2016,(Table1[[#This Row],[Total Construction Cost ($)]]+Table1[[#This Row],[Land Value]])*('General Input Sheet'!$G$38/'General Input Sheet'!$G$43),Table1[[#This Row],[Total Construction Cost ($)]]+Table1[[#This Row],[Land Value]]),0)</f>
        <v>145260</v>
      </c>
      <c r="P2108" s="139" t="str" cm="1">
        <f t="array" ref="P2108">_xlfn.IFS(Table1[[#This Row],[Asset Class]]&lt;&gt;"Local","y",P$11=$E2108,"y",Table1[[#This Row],[Asset Class]]="Local","")</f>
        <v>y</v>
      </c>
      <c r="Q2108" s="99" t="str" cm="1">
        <f t="array" ref="Q2108">_xlfn.IFS(Table1[[#This Row],[Asset Class]]&lt;&gt;"Local","y",Q$11=$E2108,"y",Table1[[#This Row],[Asset Class]]="Local","")</f>
        <v>y</v>
      </c>
      <c r="R2108" s="99" t="str" cm="1">
        <f t="array" ref="R2108">_xlfn.IFS(Table1[[#This Row],[Asset Class]]&lt;&gt;"Local","y",R$11=$E2108,"y",Table1[[#This Row],[Asset Class]]="Local","")</f>
        <v>y</v>
      </c>
      <c r="S2108" s="358" t="str" cm="1">
        <f t="array" ref="S2108">_xlfn.IFS(Table1[[#This Row],[Asset Class]]&lt;&gt;"Local","y",S$11=$E2108,"y",Table1[[#This Row],[Asset Class]]="Local","")</f>
        <v>y</v>
      </c>
      <c r="U2108" s="109">
        <f>IF(Table1[[#This Row],[Asset Class]]&lt;&gt;"Local",0.25,IF(P2108="y",1,""))</f>
        <v>0.25</v>
      </c>
      <c r="V2108" s="435">
        <f>IF(Table1[[#This Row],[Asset Class]]&lt;&gt;"Local",0.25,IF(Q2108="y",1,""))</f>
        <v>0.25</v>
      </c>
      <c r="W2108" s="435">
        <f>IF(Table1[[#This Row],[Asset Class]]&lt;&gt;"Local",0.25,IF(R2108="y",1,""))</f>
        <v>0.25</v>
      </c>
      <c r="X2108" s="435">
        <f>IF(Table1[[#This Row],[Asset Class]]&lt;&gt;"Local",0.25,IF(S2108="y",1,""))</f>
        <v>0.25</v>
      </c>
      <c r="Y2108" s="109">
        <f t="shared" si="193"/>
        <v>1</v>
      </c>
      <c r="AA2108" s="274">
        <f t="shared" si="194"/>
        <v>36315</v>
      </c>
      <c r="AB2108" s="275">
        <f t="shared" si="195"/>
        <v>36315</v>
      </c>
      <c r="AC2108" s="275">
        <f t="shared" si="196"/>
        <v>36315</v>
      </c>
      <c r="AD2108" s="275">
        <f t="shared" si="197"/>
        <v>36315</v>
      </c>
      <c r="AE2108" s="276">
        <f t="shared" si="198"/>
        <v>145260</v>
      </c>
    </row>
    <row r="2109" spans="2:31">
      <c r="B2109" s="227" t="s">
        <v>3670</v>
      </c>
      <c r="C2109" s="228" t="s">
        <v>3671</v>
      </c>
      <c r="D2109" s="228" t="s">
        <v>110</v>
      </c>
      <c r="E2109" s="228" t="s">
        <v>113</v>
      </c>
      <c r="F2109" s="258" t="s">
        <v>107</v>
      </c>
      <c r="G2109" s="374">
        <v>0.5</v>
      </c>
      <c r="H2109" s="377">
        <v>14537.801324144444</v>
      </c>
      <c r="I2109" s="382">
        <v>77.371645491830151</v>
      </c>
      <c r="J2109" s="349">
        <f>Table1[[#This Row],[Embellishment Area (m2)]]*Table1[[#This Row],[Construction Unit Rate ($/m)]]*Table1[[#This Row],[Embellishment Area Factor]]</f>
        <v>562406.80514118145</v>
      </c>
      <c r="K2109" s="263">
        <v>29075.602648288888</v>
      </c>
      <c r="L2109" s="354">
        <v>51.919695325664051</v>
      </c>
      <c r="M2109" s="101">
        <f>Table1[[#This Row],[Size of land (m2)]]*Table1[[#This Row],[Land Unit Rate ($/m2)]]</f>
        <v>1509596.4309092299</v>
      </c>
      <c r="N2109" s="261">
        <v>2021</v>
      </c>
      <c r="O2109" s="219">
        <f>ROUND(IF(Table1[[#This Row],[Valuation Year]]=2016,(Table1[[#This Row],[Total Construction Cost ($)]]+Table1[[#This Row],[Land Value]])*('General Input Sheet'!$G$38/'General Input Sheet'!$G$43),Table1[[#This Row],[Total Construction Cost ($)]]+Table1[[#This Row],[Land Value]]),0)</f>
        <v>2072003</v>
      </c>
      <c r="P2109" s="139" t="str" cm="1">
        <f t="array" ref="P2109">_xlfn.IFS(Table1[[#This Row],[Asset Class]]&lt;&gt;"Local","y",P$11=$E2109,"y",Table1[[#This Row],[Asset Class]]="Local","")</f>
        <v/>
      </c>
      <c r="Q2109" s="99" t="str" cm="1">
        <f t="array" ref="Q2109">_xlfn.IFS(Table1[[#This Row],[Asset Class]]&lt;&gt;"Local","y",Q$11=$E2109,"y",Table1[[#This Row],[Asset Class]]="Local","")</f>
        <v/>
      </c>
      <c r="R2109" s="99" t="str" cm="1">
        <f t="array" ref="R2109">_xlfn.IFS(Table1[[#This Row],[Asset Class]]&lt;&gt;"Local","y",R$11=$E2109,"y",Table1[[#This Row],[Asset Class]]="Local","")</f>
        <v/>
      </c>
      <c r="S2109" s="358" t="str" cm="1">
        <f t="array" ref="S2109">_xlfn.IFS(Table1[[#This Row],[Asset Class]]&lt;&gt;"Local","y",S$11=$E2109,"y",Table1[[#This Row],[Asset Class]]="Local","")</f>
        <v>y</v>
      </c>
      <c r="U2109" s="109" t="str">
        <f>IF(Table1[[#This Row],[Asset Class]]&lt;&gt;"Local",0.25,IF(P2109="y",1,""))</f>
        <v/>
      </c>
      <c r="V2109" s="435" t="str">
        <f>IF(Table1[[#This Row],[Asset Class]]&lt;&gt;"Local",0.25,IF(Q2109="y",1,""))</f>
        <v/>
      </c>
      <c r="W2109" s="435" t="str">
        <f>IF(Table1[[#This Row],[Asset Class]]&lt;&gt;"Local",0.25,IF(R2109="y",1,""))</f>
        <v/>
      </c>
      <c r="X2109" s="435">
        <f>IF(Table1[[#This Row],[Asset Class]]&lt;&gt;"Local",0.25,IF(S2109="y",1,""))</f>
        <v>1</v>
      </c>
      <c r="Y2109" s="109">
        <f t="shared" si="193"/>
        <v>1</v>
      </c>
      <c r="AA2109" s="274" t="str">
        <f t="shared" si="194"/>
        <v/>
      </c>
      <c r="AB2109" s="275" t="str">
        <f t="shared" si="195"/>
        <v/>
      </c>
      <c r="AC2109" s="275" t="str">
        <f t="shared" si="196"/>
        <v/>
      </c>
      <c r="AD2109" s="275">
        <f t="shared" si="197"/>
        <v>2072003</v>
      </c>
      <c r="AE2109" s="276">
        <f t="shared" si="198"/>
        <v>2072003</v>
      </c>
    </row>
    <row r="2110" spans="2:31">
      <c r="B2110" s="227" t="s">
        <v>3670</v>
      </c>
      <c r="C2110" s="228" t="s">
        <v>3672</v>
      </c>
      <c r="D2110" s="228" t="s">
        <v>110</v>
      </c>
      <c r="E2110" s="228" t="s">
        <v>113</v>
      </c>
      <c r="F2110" s="258" t="s">
        <v>107</v>
      </c>
      <c r="G2110" s="374">
        <v>0.5</v>
      </c>
      <c r="H2110" s="377">
        <v>22157.160740877684</v>
      </c>
      <c r="I2110" s="382">
        <v>77.371645491830151</v>
      </c>
      <c r="J2110" s="349">
        <f>Table1[[#This Row],[Embellishment Area (m2)]]*Table1[[#This Row],[Construction Unit Rate ($/m)]]*Table1[[#This Row],[Embellishment Area Factor]]</f>
        <v>857167.99297434243</v>
      </c>
      <c r="K2110" s="263">
        <v>44314.321481755367</v>
      </c>
      <c r="L2110" s="354">
        <v>51.919695325664051</v>
      </c>
      <c r="M2110" s="101">
        <f>Table1[[#This Row],[Size of land (m2)]]*Table1[[#This Row],[Land Unit Rate ($/m2)]]</f>
        <v>2300786.0698962682</v>
      </c>
      <c r="N2110" s="261">
        <v>2021</v>
      </c>
      <c r="O2110" s="219">
        <f>ROUND(IF(Table1[[#This Row],[Valuation Year]]=2016,(Table1[[#This Row],[Total Construction Cost ($)]]+Table1[[#This Row],[Land Value]])*('General Input Sheet'!$G$38/'General Input Sheet'!$G$43),Table1[[#This Row],[Total Construction Cost ($)]]+Table1[[#This Row],[Land Value]]),0)</f>
        <v>3157954</v>
      </c>
      <c r="P2110" s="139" t="str" cm="1">
        <f t="array" ref="P2110">_xlfn.IFS(Table1[[#This Row],[Asset Class]]&lt;&gt;"Local","y",P$11=$E2110,"y",Table1[[#This Row],[Asset Class]]="Local","")</f>
        <v/>
      </c>
      <c r="Q2110" s="99" t="str" cm="1">
        <f t="array" ref="Q2110">_xlfn.IFS(Table1[[#This Row],[Asset Class]]&lt;&gt;"Local","y",Q$11=$E2110,"y",Table1[[#This Row],[Asset Class]]="Local","")</f>
        <v/>
      </c>
      <c r="R2110" s="99" t="str" cm="1">
        <f t="array" ref="R2110">_xlfn.IFS(Table1[[#This Row],[Asset Class]]&lt;&gt;"Local","y",R$11=$E2110,"y",Table1[[#This Row],[Asset Class]]="Local","")</f>
        <v/>
      </c>
      <c r="S2110" s="358" t="str" cm="1">
        <f t="array" ref="S2110">_xlfn.IFS(Table1[[#This Row],[Asset Class]]&lt;&gt;"Local","y",S$11=$E2110,"y",Table1[[#This Row],[Asset Class]]="Local","")</f>
        <v>y</v>
      </c>
      <c r="U2110" s="109" t="str">
        <f>IF(Table1[[#This Row],[Asset Class]]&lt;&gt;"Local",0.25,IF(P2110="y",1,""))</f>
        <v/>
      </c>
      <c r="V2110" s="435" t="str">
        <f>IF(Table1[[#This Row],[Asset Class]]&lt;&gt;"Local",0.25,IF(Q2110="y",1,""))</f>
        <v/>
      </c>
      <c r="W2110" s="435" t="str">
        <f>IF(Table1[[#This Row],[Asset Class]]&lt;&gt;"Local",0.25,IF(R2110="y",1,""))</f>
        <v/>
      </c>
      <c r="X2110" s="435">
        <f>IF(Table1[[#This Row],[Asset Class]]&lt;&gt;"Local",0.25,IF(S2110="y",1,""))</f>
        <v>1</v>
      </c>
      <c r="Y2110" s="109">
        <f t="shared" si="193"/>
        <v>1</v>
      </c>
      <c r="AA2110" s="274" t="str">
        <f t="shared" si="194"/>
        <v/>
      </c>
      <c r="AB2110" s="275" t="str">
        <f t="shared" si="195"/>
        <v/>
      </c>
      <c r="AC2110" s="275" t="str">
        <f t="shared" si="196"/>
        <v/>
      </c>
      <c r="AD2110" s="275">
        <f t="shared" si="197"/>
        <v>3157954</v>
      </c>
      <c r="AE2110" s="276">
        <f t="shared" si="198"/>
        <v>3157954</v>
      </c>
    </row>
    <row r="2111" spans="2:31">
      <c r="B2111" s="227" t="s">
        <v>3673</v>
      </c>
      <c r="C2111" s="228" t="s">
        <v>3674</v>
      </c>
      <c r="D2111" s="228" t="s">
        <v>105</v>
      </c>
      <c r="E2111" s="228" t="s">
        <v>113</v>
      </c>
      <c r="F2111" s="258" t="s">
        <v>135</v>
      </c>
      <c r="G2111" s="374">
        <v>0.5</v>
      </c>
      <c r="H2111" s="377">
        <v>47055.776964629673</v>
      </c>
      <c r="I2111" s="382">
        <v>566.28724924743767</v>
      </c>
      <c r="J2111" s="349">
        <f>Table1[[#This Row],[Embellishment Area (m2)]]*Table1[[#This Row],[Construction Unit Rate ($/m)]]*Table1[[#This Row],[Embellishment Area Factor]]</f>
        <v>13323543.249250541</v>
      </c>
      <c r="K2111" s="263">
        <v>94111.553929259346</v>
      </c>
      <c r="L2111" s="354">
        <v>75.676903388107434</v>
      </c>
      <c r="M2111" s="101">
        <f>Table1[[#This Row],[Size of land (m2)]]*Table1[[#This Row],[Land Unit Rate ($/m2)]]</f>
        <v>7122070.9744092217</v>
      </c>
      <c r="N2111" s="261">
        <v>2021</v>
      </c>
      <c r="O2111" s="219">
        <f>ROUND(IF(Table1[[#This Row],[Valuation Year]]=2016,(Table1[[#This Row],[Total Construction Cost ($)]]+Table1[[#This Row],[Land Value]])*('General Input Sheet'!$G$38/'General Input Sheet'!$G$43),Table1[[#This Row],[Total Construction Cost ($)]]+Table1[[#This Row],[Land Value]]),0)</f>
        <v>20445614</v>
      </c>
      <c r="P2111" s="139" t="str" cm="1">
        <f t="array" ref="P2111">_xlfn.IFS(Table1[[#This Row],[Asset Class]]&lt;&gt;"Local","y",P$11=$E2111,"y",Table1[[#This Row],[Asset Class]]="Local","")</f>
        <v>y</v>
      </c>
      <c r="Q2111" s="99" t="str" cm="1">
        <f t="array" ref="Q2111">_xlfn.IFS(Table1[[#This Row],[Asset Class]]&lt;&gt;"Local","y",Q$11=$E2111,"y",Table1[[#This Row],[Asset Class]]="Local","")</f>
        <v>y</v>
      </c>
      <c r="R2111" s="99" t="str" cm="1">
        <f t="array" ref="R2111">_xlfn.IFS(Table1[[#This Row],[Asset Class]]&lt;&gt;"Local","y",R$11=$E2111,"y",Table1[[#This Row],[Asset Class]]="Local","")</f>
        <v>y</v>
      </c>
      <c r="S2111" s="358" t="str" cm="1">
        <f t="array" ref="S2111">_xlfn.IFS(Table1[[#This Row],[Asset Class]]&lt;&gt;"Local","y",S$11=$E2111,"y",Table1[[#This Row],[Asset Class]]="Local","")</f>
        <v>y</v>
      </c>
      <c r="U2111" s="109">
        <f>IF(Table1[[#This Row],[Asset Class]]&lt;&gt;"Local",0.25,IF(P2111="y",1,""))</f>
        <v>0.25</v>
      </c>
      <c r="V2111" s="435">
        <f>IF(Table1[[#This Row],[Asset Class]]&lt;&gt;"Local",0.25,IF(Q2111="y",1,""))</f>
        <v>0.25</v>
      </c>
      <c r="W2111" s="435">
        <f>IF(Table1[[#This Row],[Asset Class]]&lt;&gt;"Local",0.25,IF(R2111="y",1,""))</f>
        <v>0.25</v>
      </c>
      <c r="X2111" s="435">
        <f>IF(Table1[[#This Row],[Asset Class]]&lt;&gt;"Local",0.25,IF(S2111="y",1,""))</f>
        <v>0.25</v>
      </c>
      <c r="Y2111" s="109">
        <f t="shared" si="193"/>
        <v>1</v>
      </c>
      <c r="AA2111" s="274">
        <f t="shared" si="194"/>
        <v>5111403.5</v>
      </c>
      <c r="AB2111" s="275">
        <f t="shared" si="195"/>
        <v>5111403.5</v>
      </c>
      <c r="AC2111" s="275">
        <f t="shared" si="196"/>
        <v>5111403.5</v>
      </c>
      <c r="AD2111" s="275">
        <f t="shared" si="197"/>
        <v>5111403.5</v>
      </c>
      <c r="AE2111" s="276">
        <f t="shared" si="198"/>
        <v>20445614</v>
      </c>
    </row>
    <row r="2112" spans="2:31">
      <c r="B2112" s="227" t="s">
        <v>3675</v>
      </c>
      <c r="C2112" s="228" t="s">
        <v>3676</v>
      </c>
      <c r="D2112" s="228" t="s">
        <v>110</v>
      </c>
      <c r="E2112" s="228" t="s">
        <v>113</v>
      </c>
      <c r="F2112" s="258" t="s">
        <v>107</v>
      </c>
      <c r="G2112" s="374">
        <v>0.5</v>
      </c>
      <c r="H2112" s="377">
        <v>6951.04825747219</v>
      </c>
      <c r="I2112" s="382">
        <v>77.371645491830151</v>
      </c>
      <c r="J2112" s="349">
        <f>Table1[[#This Row],[Embellishment Area (m2)]]*Table1[[#This Row],[Construction Unit Rate ($/m)]]*Table1[[#This Row],[Embellishment Area Factor]]</f>
        <v>268907.02078687097</v>
      </c>
      <c r="K2112" s="263">
        <v>0</v>
      </c>
      <c r="L2112" s="354">
        <v>51.919695325664051</v>
      </c>
      <c r="M2112" s="101">
        <f>Table1[[#This Row],[Size of land (m2)]]*Table1[[#This Row],[Land Unit Rate ($/m2)]]</f>
        <v>0</v>
      </c>
      <c r="N2112" s="261">
        <v>2021</v>
      </c>
      <c r="O2112" s="219">
        <f>ROUND(IF(Table1[[#This Row],[Valuation Year]]=2016,(Table1[[#This Row],[Total Construction Cost ($)]]+Table1[[#This Row],[Land Value]])*('General Input Sheet'!$G$38/'General Input Sheet'!$G$43),Table1[[#This Row],[Total Construction Cost ($)]]+Table1[[#This Row],[Land Value]]),0)</f>
        <v>268907</v>
      </c>
      <c r="P2112" s="139" t="str" cm="1">
        <f t="array" ref="P2112">_xlfn.IFS(Table1[[#This Row],[Asset Class]]&lt;&gt;"Local","y",P$11=$E2112,"y",Table1[[#This Row],[Asset Class]]="Local","")</f>
        <v/>
      </c>
      <c r="Q2112" s="99" t="str" cm="1">
        <f t="array" ref="Q2112">_xlfn.IFS(Table1[[#This Row],[Asset Class]]&lt;&gt;"Local","y",Q$11=$E2112,"y",Table1[[#This Row],[Asset Class]]="Local","")</f>
        <v/>
      </c>
      <c r="R2112" s="99" t="str" cm="1">
        <f t="array" ref="R2112">_xlfn.IFS(Table1[[#This Row],[Asset Class]]&lt;&gt;"Local","y",R$11=$E2112,"y",Table1[[#This Row],[Asset Class]]="Local","")</f>
        <v/>
      </c>
      <c r="S2112" s="358" t="str" cm="1">
        <f t="array" ref="S2112">_xlfn.IFS(Table1[[#This Row],[Asset Class]]&lt;&gt;"Local","y",S$11=$E2112,"y",Table1[[#This Row],[Asset Class]]="Local","")</f>
        <v>y</v>
      </c>
      <c r="U2112" s="109" t="str">
        <f>IF(Table1[[#This Row],[Asset Class]]&lt;&gt;"Local",0.25,IF(P2112="y",1,""))</f>
        <v/>
      </c>
      <c r="V2112" s="435" t="str">
        <f>IF(Table1[[#This Row],[Asset Class]]&lt;&gt;"Local",0.25,IF(Q2112="y",1,""))</f>
        <v/>
      </c>
      <c r="W2112" s="435" t="str">
        <f>IF(Table1[[#This Row],[Asset Class]]&lt;&gt;"Local",0.25,IF(R2112="y",1,""))</f>
        <v/>
      </c>
      <c r="X2112" s="435">
        <f>IF(Table1[[#This Row],[Asset Class]]&lt;&gt;"Local",0.25,IF(S2112="y",1,""))</f>
        <v>1</v>
      </c>
      <c r="Y2112" s="109">
        <f t="shared" si="193"/>
        <v>1</v>
      </c>
      <c r="AA2112" s="274" t="str">
        <f t="shared" si="194"/>
        <v/>
      </c>
      <c r="AB2112" s="275" t="str">
        <f t="shared" si="195"/>
        <v/>
      </c>
      <c r="AC2112" s="275" t="str">
        <f t="shared" si="196"/>
        <v/>
      </c>
      <c r="AD2112" s="275">
        <f t="shared" si="197"/>
        <v>268907</v>
      </c>
      <c r="AE2112" s="276">
        <f t="shared" si="198"/>
        <v>268907</v>
      </c>
    </row>
    <row r="2113" spans="2:31">
      <c r="B2113" s="227" t="s">
        <v>3677</v>
      </c>
      <c r="C2113" s="228" t="s">
        <v>3678</v>
      </c>
      <c r="D2113" s="228" t="s">
        <v>110</v>
      </c>
      <c r="E2113" s="228" t="s">
        <v>101</v>
      </c>
      <c r="F2113" s="258" t="s">
        <v>102</v>
      </c>
      <c r="G2113" s="374">
        <v>0.5</v>
      </c>
      <c r="H2113" s="377">
        <v>5987.2266353603954</v>
      </c>
      <c r="I2113" s="382">
        <v>143.96305955739601</v>
      </c>
      <c r="J2113" s="349">
        <f>Table1[[#This Row],[Embellishment Area (m2)]]*Table1[[#This Row],[Construction Unit Rate ($/m)]]*Table1[[#This Row],[Embellishment Area Factor]]</f>
        <v>430969.73234500817</v>
      </c>
      <c r="K2113" s="263">
        <v>0</v>
      </c>
      <c r="L2113" s="354">
        <v>39.027494808321961</v>
      </c>
      <c r="M2113" s="101">
        <f>Table1[[#This Row],[Size of land (m2)]]*Table1[[#This Row],[Land Unit Rate ($/m2)]]</f>
        <v>0</v>
      </c>
      <c r="N2113" s="261">
        <v>2021</v>
      </c>
      <c r="O2113" s="219">
        <f>ROUND(IF(Table1[[#This Row],[Valuation Year]]=2016,(Table1[[#This Row],[Total Construction Cost ($)]]+Table1[[#This Row],[Land Value]])*('General Input Sheet'!$G$38/'General Input Sheet'!$G$43),Table1[[#This Row],[Total Construction Cost ($)]]+Table1[[#This Row],[Land Value]]),0)</f>
        <v>430970</v>
      </c>
      <c r="P2113" s="139" t="str" cm="1">
        <f t="array" ref="P2113">_xlfn.IFS(Table1[[#This Row],[Asset Class]]&lt;&gt;"Local","y",P$11=$E2113,"y",Table1[[#This Row],[Asset Class]]="Local","")</f>
        <v/>
      </c>
      <c r="Q2113" s="99" t="str" cm="1">
        <f t="array" ref="Q2113">_xlfn.IFS(Table1[[#This Row],[Asset Class]]&lt;&gt;"Local","y",Q$11=$E2113,"y",Table1[[#This Row],[Asset Class]]="Local","")</f>
        <v/>
      </c>
      <c r="R2113" s="99" t="str" cm="1">
        <f t="array" ref="R2113">_xlfn.IFS(Table1[[#This Row],[Asset Class]]&lt;&gt;"Local","y",R$11=$E2113,"y",Table1[[#This Row],[Asset Class]]="Local","")</f>
        <v>y</v>
      </c>
      <c r="S2113" s="358" t="str" cm="1">
        <f t="array" ref="S2113">_xlfn.IFS(Table1[[#This Row],[Asset Class]]&lt;&gt;"Local","y",S$11=$E2113,"y",Table1[[#This Row],[Asset Class]]="Local","")</f>
        <v/>
      </c>
      <c r="U2113" s="109" t="str">
        <f>IF(Table1[[#This Row],[Asset Class]]&lt;&gt;"Local",0.25,IF(P2113="y",1,""))</f>
        <v/>
      </c>
      <c r="V2113" s="435" t="str">
        <f>IF(Table1[[#This Row],[Asset Class]]&lt;&gt;"Local",0.25,IF(Q2113="y",1,""))</f>
        <v/>
      </c>
      <c r="W2113" s="435">
        <f>IF(Table1[[#This Row],[Asset Class]]&lt;&gt;"Local",0.25,IF(R2113="y",1,""))</f>
        <v>1</v>
      </c>
      <c r="X2113" s="435" t="str">
        <f>IF(Table1[[#This Row],[Asset Class]]&lt;&gt;"Local",0.25,IF(S2113="y",1,""))</f>
        <v/>
      </c>
      <c r="Y2113" s="109">
        <f t="shared" si="193"/>
        <v>1</v>
      </c>
      <c r="AA2113" s="274" t="str">
        <f t="shared" si="194"/>
        <v/>
      </c>
      <c r="AB2113" s="275" t="str">
        <f t="shared" si="195"/>
        <v/>
      </c>
      <c r="AC2113" s="275">
        <f t="shared" si="196"/>
        <v>430970</v>
      </c>
      <c r="AD2113" s="275" t="str">
        <f t="shared" si="197"/>
        <v/>
      </c>
      <c r="AE2113" s="276">
        <f t="shared" si="198"/>
        <v>430970</v>
      </c>
    </row>
    <row r="2114" spans="2:31">
      <c r="B2114" s="227" t="s">
        <v>3679</v>
      </c>
      <c r="C2114" s="228" t="s">
        <v>3680</v>
      </c>
      <c r="D2114" s="228" t="s">
        <v>105</v>
      </c>
      <c r="E2114" s="228" t="s">
        <v>101</v>
      </c>
      <c r="F2114" s="258" t="s">
        <v>107</v>
      </c>
      <c r="G2114" s="374">
        <v>0.5</v>
      </c>
      <c r="H2114" s="377">
        <v>12533.525501158125</v>
      </c>
      <c r="I2114" s="382">
        <v>452.87898632773505</v>
      </c>
      <c r="J2114" s="349">
        <f>Table1[[#This Row],[Embellishment Area (m2)]]*Table1[[#This Row],[Construction Unit Rate ($/m)]]*Table1[[#This Row],[Embellishment Area Factor]]</f>
        <v>2838085.1620386546</v>
      </c>
      <c r="K2114" s="263">
        <v>0</v>
      </c>
      <c r="L2114" s="354">
        <v>140.14546069071523</v>
      </c>
      <c r="M2114" s="101">
        <f>Table1[[#This Row],[Size of land (m2)]]*Table1[[#This Row],[Land Unit Rate ($/m2)]]</f>
        <v>0</v>
      </c>
      <c r="N2114" s="261">
        <v>2021</v>
      </c>
      <c r="O2114" s="219">
        <f>ROUND(IF(Table1[[#This Row],[Valuation Year]]=2016,(Table1[[#This Row],[Total Construction Cost ($)]]+Table1[[#This Row],[Land Value]])*('General Input Sheet'!$G$38/'General Input Sheet'!$G$43),Table1[[#This Row],[Total Construction Cost ($)]]+Table1[[#This Row],[Land Value]]),0)</f>
        <v>2838085</v>
      </c>
      <c r="P2114" s="139" t="str" cm="1">
        <f t="array" ref="P2114">_xlfn.IFS(Table1[[#This Row],[Asset Class]]&lt;&gt;"Local","y",P$11=$E2114,"y",Table1[[#This Row],[Asset Class]]="Local","")</f>
        <v>y</v>
      </c>
      <c r="Q2114" s="99" t="str" cm="1">
        <f t="array" ref="Q2114">_xlfn.IFS(Table1[[#This Row],[Asset Class]]&lt;&gt;"Local","y",Q$11=$E2114,"y",Table1[[#This Row],[Asset Class]]="Local","")</f>
        <v>y</v>
      </c>
      <c r="R2114" s="99" t="str" cm="1">
        <f t="array" ref="R2114">_xlfn.IFS(Table1[[#This Row],[Asset Class]]&lt;&gt;"Local","y",R$11=$E2114,"y",Table1[[#This Row],[Asset Class]]="Local","")</f>
        <v>y</v>
      </c>
      <c r="S2114" s="358" t="str" cm="1">
        <f t="array" ref="S2114">_xlfn.IFS(Table1[[#This Row],[Asset Class]]&lt;&gt;"Local","y",S$11=$E2114,"y",Table1[[#This Row],[Asset Class]]="Local","")</f>
        <v>y</v>
      </c>
      <c r="U2114" s="109">
        <f>IF(Table1[[#This Row],[Asset Class]]&lt;&gt;"Local",0.25,IF(P2114="y",1,""))</f>
        <v>0.25</v>
      </c>
      <c r="V2114" s="435">
        <f>IF(Table1[[#This Row],[Asset Class]]&lt;&gt;"Local",0.25,IF(Q2114="y",1,""))</f>
        <v>0.25</v>
      </c>
      <c r="W2114" s="435">
        <f>IF(Table1[[#This Row],[Asset Class]]&lt;&gt;"Local",0.25,IF(R2114="y",1,""))</f>
        <v>0.25</v>
      </c>
      <c r="X2114" s="435">
        <f>IF(Table1[[#This Row],[Asset Class]]&lt;&gt;"Local",0.25,IF(S2114="y",1,""))</f>
        <v>0.25</v>
      </c>
      <c r="Y2114" s="109">
        <f t="shared" si="193"/>
        <v>1</v>
      </c>
      <c r="AA2114" s="274">
        <f t="shared" si="194"/>
        <v>709521.25</v>
      </c>
      <c r="AB2114" s="275">
        <f t="shared" si="195"/>
        <v>709521.25</v>
      </c>
      <c r="AC2114" s="275">
        <f t="shared" si="196"/>
        <v>709521.25</v>
      </c>
      <c r="AD2114" s="275">
        <f t="shared" si="197"/>
        <v>709521.25</v>
      </c>
      <c r="AE2114" s="276">
        <f t="shared" si="198"/>
        <v>2838085</v>
      </c>
    </row>
    <row r="2115" spans="2:31">
      <c r="B2115" s="227" t="s">
        <v>3681</v>
      </c>
      <c r="C2115" s="228" t="s">
        <v>3682</v>
      </c>
      <c r="D2115" s="228" t="s">
        <v>110</v>
      </c>
      <c r="E2115" s="228" t="s">
        <v>101</v>
      </c>
      <c r="F2115" s="258" t="s">
        <v>102</v>
      </c>
      <c r="G2115" s="374">
        <v>0.5</v>
      </c>
      <c r="H2115" s="377">
        <v>1464.1991176768925</v>
      </c>
      <c r="I2115" s="382">
        <v>143.96305955739601</v>
      </c>
      <c r="J2115" s="349">
        <f>Table1[[#This Row],[Embellishment Area (m2)]]*Table1[[#This Row],[Construction Unit Rate ($/m)]]*Table1[[#This Row],[Embellishment Area Factor]]</f>
        <v>105395.29239100257</v>
      </c>
      <c r="K2115" s="263">
        <v>0</v>
      </c>
      <c r="L2115" s="354">
        <v>39.027494808321961</v>
      </c>
      <c r="M2115" s="101">
        <f>Table1[[#This Row],[Size of land (m2)]]*Table1[[#This Row],[Land Unit Rate ($/m2)]]</f>
        <v>0</v>
      </c>
      <c r="N2115" s="261">
        <v>2021</v>
      </c>
      <c r="O2115" s="219">
        <f>ROUND(IF(Table1[[#This Row],[Valuation Year]]=2016,(Table1[[#This Row],[Total Construction Cost ($)]]+Table1[[#This Row],[Land Value]])*('General Input Sheet'!$G$38/'General Input Sheet'!$G$43),Table1[[#This Row],[Total Construction Cost ($)]]+Table1[[#This Row],[Land Value]]),0)</f>
        <v>105395</v>
      </c>
      <c r="P2115" s="139" t="str" cm="1">
        <f t="array" ref="P2115">_xlfn.IFS(Table1[[#This Row],[Asset Class]]&lt;&gt;"Local","y",P$11=$E2115,"y",Table1[[#This Row],[Asset Class]]="Local","")</f>
        <v/>
      </c>
      <c r="Q2115" s="99" t="str" cm="1">
        <f t="array" ref="Q2115">_xlfn.IFS(Table1[[#This Row],[Asset Class]]&lt;&gt;"Local","y",Q$11=$E2115,"y",Table1[[#This Row],[Asset Class]]="Local","")</f>
        <v/>
      </c>
      <c r="R2115" s="99" t="str" cm="1">
        <f t="array" ref="R2115">_xlfn.IFS(Table1[[#This Row],[Asset Class]]&lt;&gt;"Local","y",R$11=$E2115,"y",Table1[[#This Row],[Asset Class]]="Local","")</f>
        <v>y</v>
      </c>
      <c r="S2115" s="358" t="str" cm="1">
        <f t="array" ref="S2115">_xlfn.IFS(Table1[[#This Row],[Asset Class]]&lt;&gt;"Local","y",S$11=$E2115,"y",Table1[[#This Row],[Asset Class]]="Local","")</f>
        <v/>
      </c>
      <c r="U2115" s="109" t="str">
        <f>IF(Table1[[#This Row],[Asset Class]]&lt;&gt;"Local",0.25,IF(P2115="y",1,""))</f>
        <v/>
      </c>
      <c r="V2115" s="435" t="str">
        <f>IF(Table1[[#This Row],[Asset Class]]&lt;&gt;"Local",0.25,IF(Q2115="y",1,""))</f>
        <v/>
      </c>
      <c r="W2115" s="435">
        <f>IF(Table1[[#This Row],[Asset Class]]&lt;&gt;"Local",0.25,IF(R2115="y",1,""))</f>
        <v>1</v>
      </c>
      <c r="X2115" s="435" t="str">
        <f>IF(Table1[[#This Row],[Asset Class]]&lt;&gt;"Local",0.25,IF(S2115="y",1,""))</f>
        <v/>
      </c>
      <c r="Y2115" s="109">
        <f t="shared" si="193"/>
        <v>1</v>
      </c>
      <c r="AA2115" s="274" t="str">
        <f t="shared" si="194"/>
        <v/>
      </c>
      <c r="AB2115" s="275" t="str">
        <f t="shared" si="195"/>
        <v/>
      </c>
      <c r="AC2115" s="275">
        <f t="shared" si="196"/>
        <v>105395</v>
      </c>
      <c r="AD2115" s="275" t="str">
        <f t="shared" si="197"/>
        <v/>
      </c>
      <c r="AE2115" s="276">
        <f t="shared" si="198"/>
        <v>105395</v>
      </c>
    </row>
    <row r="2116" spans="2:31">
      <c r="B2116" s="227" t="s">
        <v>3683</v>
      </c>
      <c r="C2116" s="228" t="s">
        <v>3684</v>
      </c>
      <c r="D2116" s="228" t="s">
        <v>105</v>
      </c>
      <c r="E2116" s="228" t="s">
        <v>142</v>
      </c>
      <c r="F2116" s="258" t="s">
        <v>107</v>
      </c>
      <c r="G2116" s="374">
        <v>0.5</v>
      </c>
      <c r="H2116" s="377">
        <v>1998.118526737909</v>
      </c>
      <c r="I2116" s="382">
        <v>406.79298511948269</v>
      </c>
      <c r="J2116" s="349">
        <f>Table1[[#This Row],[Embellishment Area (m2)]]*Table1[[#This Row],[Construction Unit Rate ($/m)]]*Table1[[#This Row],[Embellishment Area Factor]]</f>
        <v>406410.30005712842</v>
      </c>
      <c r="K2116" s="263">
        <v>0</v>
      </c>
      <c r="L2116" s="354">
        <v>77.249060510664719</v>
      </c>
      <c r="M2116" s="101">
        <f>Table1[[#This Row],[Size of land (m2)]]*Table1[[#This Row],[Land Unit Rate ($/m2)]]</f>
        <v>0</v>
      </c>
      <c r="N2116" s="261">
        <v>2021</v>
      </c>
      <c r="O2116" s="219">
        <f>ROUND(IF(Table1[[#This Row],[Valuation Year]]=2016,(Table1[[#This Row],[Total Construction Cost ($)]]+Table1[[#This Row],[Land Value]])*('General Input Sheet'!$G$38/'General Input Sheet'!$G$43),Table1[[#This Row],[Total Construction Cost ($)]]+Table1[[#This Row],[Land Value]]),0)</f>
        <v>406410</v>
      </c>
      <c r="P2116" s="139" t="str" cm="1">
        <f t="array" ref="P2116">_xlfn.IFS(Table1[[#This Row],[Asset Class]]&lt;&gt;"Local","y",P$11=$E2116,"y",Table1[[#This Row],[Asset Class]]="Local","")</f>
        <v>y</v>
      </c>
      <c r="Q2116" s="99" t="str" cm="1">
        <f t="array" ref="Q2116">_xlfn.IFS(Table1[[#This Row],[Asset Class]]&lt;&gt;"Local","y",Q$11=$E2116,"y",Table1[[#This Row],[Asset Class]]="Local","")</f>
        <v>y</v>
      </c>
      <c r="R2116" s="99" t="str" cm="1">
        <f t="array" ref="R2116">_xlfn.IFS(Table1[[#This Row],[Asset Class]]&lt;&gt;"Local","y",R$11=$E2116,"y",Table1[[#This Row],[Asset Class]]="Local","")</f>
        <v>y</v>
      </c>
      <c r="S2116" s="358" t="str" cm="1">
        <f t="array" ref="S2116">_xlfn.IFS(Table1[[#This Row],[Asset Class]]&lt;&gt;"Local","y",S$11=$E2116,"y",Table1[[#This Row],[Asset Class]]="Local","")</f>
        <v>y</v>
      </c>
      <c r="U2116" s="109">
        <f>IF(Table1[[#This Row],[Asset Class]]&lt;&gt;"Local",0.25,IF(P2116="y",1,""))</f>
        <v>0.25</v>
      </c>
      <c r="V2116" s="435">
        <f>IF(Table1[[#This Row],[Asset Class]]&lt;&gt;"Local",0.25,IF(Q2116="y",1,""))</f>
        <v>0.25</v>
      </c>
      <c r="W2116" s="435">
        <f>IF(Table1[[#This Row],[Asset Class]]&lt;&gt;"Local",0.25,IF(R2116="y",1,""))</f>
        <v>0.25</v>
      </c>
      <c r="X2116" s="435">
        <f>IF(Table1[[#This Row],[Asset Class]]&lt;&gt;"Local",0.25,IF(S2116="y",1,""))</f>
        <v>0.25</v>
      </c>
      <c r="Y2116" s="109">
        <f t="shared" si="193"/>
        <v>1</v>
      </c>
      <c r="AA2116" s="274">
        <f t="shared" si="194"/>
        <v>101602.5</v>
      </c>
      <c r="AB2116" s="275">
        <f t="shared" si="195"/>
        <v>101602.5</v>
      </c>
      <c r="AC2116" s="275">
        <f t="shared" si="196"/>
        <v>101602.5</v>
      </c>
      <c r="AD2116" s="275">
        <f t="shared" si="197"/>
        <v>101602.5</v>
      </c>
      <c r="AE2116" s="276">
        <f t="shared" si="198"/>
        <v>406410</v>
      </c>
    </row>
    <row r="2117" spans="2:31">
      <c r="B2117" s="227" t="s">
        <v>3683</v>
      </c>
      <c r="C2117" s="228" t="s">
        <v>3685</v>
      </c>
      <c r="D2117" s="228" t="s">
        <v>105</v>
      </c>
      <c r="E2117" s="228" t="s">
        <v>142</v>
      </c>
      <c r="F2117" s="258" t="s">
        <v>107</v>
      </c>
      <c r="G2117" s="374">
        <v>0.5</v>
      </c>
      <c r="H2117" s="377">
        <v>5714.4833758010054</v>
      </c>
      <c r="I2117" s="382">
        <v>406.79298511948269</v>
      </c>
      <c r="J2117" s="349">
        <f>Table1[[#This Row],[Embellishment Area (m2)]]*Table1[[#This Row],[Construction Unit Rate ($/m)]]*Table1[[#This Row],[Embellishment Area Factor]]</f>
        <v>1162305.8754288747</v>
      </c>
      <c r="K2117" s="263">
        <v>0</v>
      </c>
      <c r="L2117" s="354">
        <v>77.249060510664719</v>
      </c>
      <c r="M2117" s="101">
        <f>Table1[[#This Row],[Size of land (m2)]]*Table1[[#This Row],[Land Unit Rate ($/m2)]]</f>
        <v>0</v>
      </c>
      <c r="N2117" s="261">
        <v>2021</v>
      </c>
      <c r="O2117" s="219">
        <f>ROUND(IF(Table1[[#This Row],[Valuation Year]]=2016,(Table1[[#This Row],[Total Construction Cost ($)]]+Table1[[#This Row],[Land Value]])*('General Input Sheet'!$G$38/'General Input Sheet'!$G$43),Table1[[#This Row],[Total Construction Cost ($)]]+Table1[[#This Row],[Land Value]]),0)</f>
        <v>1162306</v>
      </c>
      <c r="P2117" s="139" t="str" cm="1">
        <f t="array" ref="P2117">_xlfn.IFS(Table1[[#This Row],[Asset Class]]&lt;&gt;"Local","y",P$11=$E2117,"y",Table1[[#This Row],[Asset Class]]="Local","")</f>
        <v>y</v>
      </c>
      <c r="Q2117" s="99" t="str" cm="1">
        <f t="array" ref="Q2117">_xlfn.IFS(Table1[[#This Row],[Asset Class]]&lt;&gt;"Local","y",Q$11=$E2117,"y",Table1[[#This Row],[Asset Class]]="Local","")</f>
        <v>y</v>
      </c>
      <c r="R2117" s="99" t="str" cm="1">
        <f t="array" ref="R2117">_xlfn.IFS(Table1[[#This Row],[Asset Class]]&lt;&gt;"Local","y",R$11=$E2117,"y",Table1[[#This Row],[Asset Class]]="Local","")</f>
        <v>y</v>
      </c>
      <c r="S2117" s="358" t="str" cm="1">
        <f t="array" ref="S2117">_xlfn.IFS(Table1[[#This Row],[Asset Class]]&lt;&gt;"Local","y",S$11=$E2117,"y",Table1[[#This Row],[Asset Class]]="Local","")</f>
        <v>y</v>
      </c>
      <c r="U2117" s="109">
        <f>IF(Table1[[#This Row],[Asset Class]]&lt;&gt;"Local",0.25,IF(P2117="y",1,""))</f>
        <v>0.25</v>
      </c>
      <c r="V2117" s="435">
        <f>IF(Table1[[#This Row],[Asset Class]]&lt;&gt;"Local",0.25,IF(Q2117="y",1,""))</f>
        <v>0.25</v>
      </c>
      <c r="W2117" s="435">
        <f>IF(Table1[[#This Row],[Asset Class]]&lt;&gt;"Local",0.25,IF(R2117="y",1,""))</f>
        <v>0.25</v>
      </c>
      <c r="X2117" s="435">
        <f>IF(Table1[[#This Row],[Asset Class]]&lt;&gt;"Local",0.25,IF(S2117="y",1,""))</f>
        <v>0.25</v>
      </c>
      <c r="Y2117" s="109">
        <f t="shared" si="193"/>
        <v>1</v>
      </c>
      <c r="AA2117" s="274">
        <f t="shared" si="194"/>
        <v>290576.5</v>
      </c>
      <c r="AB2117" s="275">
        <f t="shared" si="195"/>
        <v>290576.5</v>
      </c>
      <c r="AC2117" s="275">
        <f t="shared" si="196"/>
        <v>290576.5</v>
      </c>
      <c r="AD2117" s="275">
        <f t="shared" si="197"/>
        <v>290576.5</v>
      </c>
      <c r="AE2117" s="276">
        <f t="shared" si="198"/>
        <v>1162306</v>
      </c>
    </row>
    <row r="2118" spans="2:31">
      <c r="B2118" s="227" t="s">
        <v>3686</v>
      </c>
      <c r="C2118" s="228" t="s">
        <v>3687</v>
      </c>
      <c r="D2118" s="228" t="s">
        <v>105</v>
      </c>
      <c r="E2118" s="228" t="s">
        <v>106</v>
      </c>
      <c r="F2118" s="258" t="s">
        <v>102</v>
      </c>
      <c r="G2118" s="374">
        <v>0.5</v>
      </c>
      <c r="H2118" s="377">
        <v>57323.784360386751</v>
      </c>
      <c r="I2118" s="382">
        <v>295.91815694928124</v>
      </c>
      <c r="J2118" s="349">
        <f>Table1[[#This Row],[Embellishment Area (m2)]]*Table1[[#This Row],[Construction Unit Rate ($/m)]]*Table1[[#This Row],[Embellishment Area Factor]]</f>
        <v>8481574.3086418398</v>
      </c>
      <c r="K2118" s="263">
        <v>114647.5687207735</v>
      </c>
      <c r="L2118" s="354">
        <v>157.26221918381682</v>
      </c>
      <c r="M2118" s="101">
        <f>Table1[[#This Row],[Size of land (m2)]]*Table1[[#This Row],[Land Unit Rate ($/m2)]]</f>
        <v>18029731.081057984</v>
      </c>
      <c r="N2118" s="261">
        <v>2021</v>
      </c>
      <c r="O2118" s="219">
        <f>ROUND(IF(Table1[[#This Row],[Valuation Year]]=2016,(Table1[[#This Row],[Total Construction Cost ($)]]+Table1[[#This Row],[Land Value]])*('General Input Sheet'!$G$38/'General Input Sheet'!$G$43),Table1[[#This Row],[Total Construction Cost ($)]]+Table1[[#This Row],[Land Value]]),0)</f>
        <v>26511305</v>
      </c>
      <c r="P2118" s="139" t="str" cm="1">
        <f t="array" ref="P2118">_xlfn.IFS(Table1[[#This Row],[Asset Class]]&lt;&gt;"Local","y",P$11=$E2118,"y",Table1[[#This Row],[Asset Class]]="Local","")</f>
        <v>y</v>
      </c>
      <c r="Q2118" s="99" t="str" cm="1">
        <f t="array" ref="Q2118">_xlfn.IFS(Table1[[#This Row],[Asset Class]]&lt;&gt;"Local","y",Q$11=$E2118,"y",Table1[[#This Row],[Asset Class]]="Local","")</f>
        <v>y</v>
      </c>
      <c r="R2118" s="99" t="str" cm="1">
        <f t="array" ref="R2118">_xlfn.IFS(Table1[[#This Row],[Asset Class]]&lt;&gt;"Local","y",R$11=$E2118,"y",Table1[[#This Row],[Asset Class]]="Local","")</f>
        <v>y</v>
      </c>
      <c r="S2118" s="358" t="str" cm="1">
        <f t="array" ref="S2118">_xlfn.IFS(Table1[[#This Row],[Asset Class]]&lt;&gt;"Local","y",S$11=$E2118,"y",Table1[[#This Row],[Asset Class]]="Local","")</f>
        <v>y</v>
      </c>
      <c r="U2118" s="109">
        <f>IF(Table1[[#This Row],[Asset Class]]&lt;&gt;"Local",0.25,IF(P2118="y",1,""))</f>
        <v>0.25</v>
      </c>
      <c r="V2118" s="435">
        <f>IF(Table1[[#This Row],[Asset Class]]&lt;&gt;"Local",0.25,IF(Q2118="y",1,""))</f>
        <v>0.25</v>
      </c>
      <c r="W2118" s="435">
        <f>IF(Table1[[#This Row],[Asset Class]]&lt;&gt;"Local",0.25,IF(R2118="y",1,""))</f>
        <v>0.25</v>
      </c>
      <c r="X2118" s="435">
        <f>IF(Table1[[#This Row],[Asset Class]]&lt;&gt;"Local",0.25,IF(S2118="y",1,""))</f>
        <v>0.25</v>
      </c>
      <c r="Y2118" s="109">
        <f t="shared" si="193"/>
        <v>1</v>
      </c>
      <c r="AA2118" s="274">
        <f t="shared" si="194"/>
        <v>6627826.25</v>
      </c>
      <c r="AB2118" s="275">
        <f t="shared" si="195"/>
        <v>6627826.25</v>
      </c>
      <c r="AC2118" s="275">
        <f t="shared" si="196"/>
        <v>6627826.25</v>
      </c>
      <c r="AD2118" s="275">
        <f t="shared" si="197"/>
        <v>6627826.25</v>
      </c>
      <c r="AE2118" s="276">
        <f t="shared" si="198"/>
        <v>26511305</v>
      </c>
    </row>
    <row r="2119" spans="2:31">
      <c r="B2119" s="227" t="s">
        <v>3688</v>
      </c>
      <c r="C2119" s="228" t="s">
        <v>3689</v>
      </c>
      <c r="D2119" s="228" t="s">
        <v>110</v>
      </c>
      <c r="E2119" s="228" t="s">
        <v>101</v>
      </c>
      <c r="F2119" s="258" t="s">
        <v>107</v>
      </c>
      <c r="G2119" s="374">
        <v>0.5</v>
      </c>
      <c r="H2119" s="377">
        <v>2769.405489968346</v>
      </c>
      <c r="I2119" s="382">
        <v>143.96305955739601</v>
      </c>
      <c r="J2119" s="349">
        <f>Table1[[#This Row],[Embellishment Area (m2)]]*Table1[[#This Row],[Construction Unit Rate ($/m)]]*Table1[[#This Row],[Embellishment Area Factor]]</f>
        <v>199346.04374544625</v>
      </c>
      <c r="K2119" s="263">
        <v>0</v>
      </c>
      <c r="L2119" s="354">
        <v>39.027494808321961</v>
      </c>
      <c r="M2119" s="101">
        <f>Table1[[#This Row],[Size of land (m2)]]*Table1[[#This Row],[Land Unit Rate ($/m2)]]</f>
        <v>0</v>
      </c>
      <c r="N2119" s="261">
        <v>2021</v>
      </c>
      <c r="O2119" s="219">
        <f>ROUND(IF(Table1[[#This Row],[Valuation Year]]=2016,(Table1[[#This Row],[Total Construction Cost ($)]]+Table1[[#This Row],[Land Value]])*('General Input Sheet'!$G$38/'General Input Sheet'!$G$43),Table1[[#This Row],[Total Construction Cost ($)]]+Table1[[#This Row],[Land Value]]),0)</f>
        <v>199346</v>
      </c>
      <c r="P2119" s="139" t="str" cm="1">
        <f t="array" ref="P2119">_xlfn.IFS(Table1[[#This Row],[Asset Class]]&lt;&gt;"Local","y",P$11=$E2119,"y",Table1[[#This Row],[Asset Class]]="Local","")</f>
        <v/>
      </c>
      <c r="Q2119" s="99" t="str" cm="1">
        <f t="array" ref="Q2119">_xlfn.IFS(Table1[[#This Row],[Asset Class]]&lt;&gt;"Local","y",Q$11=$E2119,"y",Table1[[#This Row],[Asset Class]]="Local","")</f>
        <v/>
      </c>
      <c r="R2119" s="99" t="str" cm="1">
        <f t="array" ref="R2119">_xlfn.IFS(Table1[[#This Row],[Asset Class]]&lt;&gt;"Local","y",R$11=$E2119,"y",Table1[[#This Row],[Asset Class]]="Local","")</f>
        <v>y</v>
      </c>
      <c r="S2119" s="358" t="str" cm="1">
        <f t="array" ref="S2119">_xlfn.IFS(Table1[[#This Row],[Asset Class]]&lt;&gt;"Local","y",S$11=$E2119,"y",Table1[[#This Row],[Asset Class]]="Local","")</f>
        <v/>
      </c>
      <c r="U2119" s="109" t="str">
        <f>IF(Table1[[#This Row],[Asset Class]]&lt;&gt;"Local",0.25,IF(P2119="y",1,""))</f>
        <v/>
      </c>
      <c r="V2119" s="435" t="str">
        <f>IF(Table1[[#This Row],[Asset Class]]&lt;&gt;"Local",0.25,IF(Q2119="y",1,""))</f>
        <v/>
      </c>
      <c r="W2119" s="435">
        <f>IF(Table1[[#This Row],[Asset Class]]&lt;&gt;"Local",0.25,IF(R2119="y",1,""))</f>
        <v>1</v>
      </c>
      <c r="X2119" s="435" t="str">
        <f>IF(Table1[[#This Row],[Asset Class]]&lt;&gt;"Local",0.25,IF(S2119="y",1,""))</f>
        <v/>
      </c>
      <c r="Y2119" s="109">
        <f t="shared" si="193"/>
        <v>1</v>
      </c>
      <c r="AA2119" s="274" t="str">
        <f t="shared" si="194"/>
        <v/>
      </c>
      <c r="AB2119" s="275" t="str">
        <f t="shared" si="195"/>
        <v/>
      </c>
      <c r="AC2119" s="275">
        <f t="shared" si="196"/>
        <v>199346</v>
      </c>
      <c r="AD2119" s="275" t="str">
        <f t="shared" si="197"/>
        <v/>
      </c>
      <c r="AE2119" s="276">
        <f t="shared" si="198"/>
        <v>199346</v>
      </c>
    </row>
    <row r="2120" spans="2:31">
      <c r="B2120" s="227" t="s">
        <v>3688</v>
      </c>
      <c r="C2120" s="228" t="s">
        <v>3690</v>
      </c>
      <c r="D2120" s="228" t="s">
        <v>110</v>
      </c>
      <c r="E2120" s="228" t="s">
        <v>101</v>
      </c>
      <c r="F2120" s="258" t="s">
        <v>102</v>
      </c>
      <c r="G2120" s="374">
        <v>0.5</v>
      </c>
      <c r="H2120" s="377">
        <v>5544.4341375035001</v>
      </c>
      <c r="I2120" s="382">
        <v>143.96305955739601</v>
      </c>
      <c r="J2120" s="349">
        <f>Table1[[#This Row],[Embellishment Area (m2)]]*Table1[[#This Row],[Construction Unit Rate ($/m)]]*Table1[[#This Row],[Embellishment Area Factor]]</f>
        <v>399096.85097473796</v>
      </c>
      <c r="K2120" s="263">
        <v>0</v>
      </c>
      <c r="L2120" s="354">
        <v>39.027494808321961</v>
      </c>
      <c r="M2120" s="101">
        <f>Table1[[#This Row],[Size of land (m2)]]*Table1[[#This Row],[Land Unit Rate ($/m2)]]</f>
        <v>0</v>
      </c>
      <c r="N2120" s="261">
        <v>2021</v>
      </c>
      <c r="O2120" s="219">
        <f>ROUND(IF(Table1[[#This Row],[Valuation Year]]=2016,(Table1[[#This Row],[Total Construction Cost ($)]]+Table1[[#This Row],[Land Value]])*('General Input Sheet'!$G$38/'General Input Sheet'!$G$43),Table1[[#This Row],[Total Construction Cost ($)]]+Table1[[#This Row],[Land Value]]),0)</f>
        <v>399097</v>
      </c>
      <c r="P2120" s="139" t="str" cm="1">
        <f t="array" ref="P2120">_xlfn.IFS(Table1[[#This Row],[Asset Class]]&lt;&gt;"Local","y",P$11=$E2120,"y",Table1[[#This Row],[Asset Class]]="Local","")</f>
        <v/>
      </c>
      <c r="Q2120" s="99" t="str" cm="1">
        <f t="array" ref="Q2120">_xlfn.IFS(Table1[[#This Row],[Asset Class]]&lt;&gt;"Local","y",Q$11=$E2120,"y",Table1[[#This Row],[Asset Class]]="Local","")</f>
        <v/>
      </c>
      <c r="R2120" s="99" t="str" cm="1">
        <f t="array" ref="R2120">_xlfn.IFS(Table1[[#This Row],[Asset Class]]&lt;&gt;"Local","y",R$11=$E2120,"y",Table1[[#This Row],[Asset Class]]="Local","")</f>
        <v>y</v>
      </c>
      <c r="S2120" s="358" t="str" cm="1">
        <f t="array" ref="S2120">_xlfn.IFS(Table1[[#This Row],[Asset Class]]&lt;&gt;"Local","y",S$11=$E2120,"y",Table1[[#This Row],[Asset Class]]="Local","")</f>
        <v/>
      </c>
      <c r="U2120" s="109" t="str">
        <f>IF(Table1[[#This Row],[Asset Class]]&lt;&gt;"Local",0.25,IF(P2120="y",1,""))</f>
        <v/>
      </c>
      <c r="V2120" s="435" t="str">
        <f>IF(Table1[[#This Row],[Asset Class]]&lt;&gt;"Local",0.25,IF(Q2120="y",1,""))</f>
        <v/>
      </c>
      <c r="W2120" s="435">
        <f>IF(Table1[[#This Row],[Asset Class]]&lt;&gt;"Local",0.25,IF(R2120="y",1,""))</f>
        <v>1</v>
      </c>
      <c r="X2120" s="435" t="str">
        <f>IF(Table1[[#This Row],[Asset Class]]&lt;&gt;"Local",0.25,IF(S2120="y",1,""))</f>
        <v/>
      </c>
      <c r="Y2120" s="109">
        <f t="shared" si="193"/>
        <v>1</v>
      </c>
      <c r="AA2120" s="274" t="str">
        <f t="shared" si="194"/>
        <v/>
      </c>
      <c r="AB2120" s="275" t="str">
        <f t="shared" si="195"/>
        <v/>
      </c>
      <c r="AC2120" s="275">
        <f t="shared" si="196"/>
        <v>399097</v>
      </c>
      <c r="AD2120" s="275" t="str">
        <f t="shared" si="197"/>
        <v/>
      </c>
      <c r="AE2120" s="276">
        <f t="shared" si="198"/>
        <v>399097</v>
      </c>
    </row>
    <row r="2121" spans="2:31">
      <c r="B2121" s="227" t="s">
        <v>3691</v>
      </c>
      <c r="C2121" s="228" t="s">
        <v>3692</v>
      </c>
      <c r="D2121" s="228" t="s">
        <v>110</v>
      </c>
      <c r="E2121" s="228" t="s">
        <v>113</v>
      </c>
      <c r="F2121" s="258" t="s">
        <v>102</v>
      </c>
      <c r="G2121" s="374">
        <v>0.5</v>
      </c>
      <c r="H2121" s="378">
        <v>5998.0518199077096</v>
      </c>
      <c r="I2121" s="382">
        <v>77.371645491830151</v>
      </c>
      <c r="J2121" s="349">
        <f>Table1[[#This Row],[Embellishment Area (m2)]]*Table1[[#This Row],[Construction Unit Rate ($/m)]]*Table1[[#This Row],[Embellishment Area Factor]]</f>
        <v>232039.56952576298</v>
      </c>
      <c r="K2121" s="265">
        <v>0</v>
      </c>
      <c r="L2121" s="354">
        <v>51.919695325664051</v>
      </c>
      <c r="M2121" s="101">
        <f>Table1[[#This Row],[Size of land (m2)]]*Table1[[#This Row],[Land Unit Rate ($/m2)]]</f>
        <v>0</v>
      </c>
      <c r="N2121" s="261">
        <v>2021</v>
      </c>
      <c r="O2121" s="101">
        <f>ROUND(IF(Table1[[#This Row],[Valuation Year]]=2016,(Table1[[#This Row],[Total Construction Cost ($)]]+Table1[[#This Row],[Land Value]])*('General Input Sheet'!$G$38/'General Input Sheet'!$G$43),Table1[[#This Row],[Total Construction Cost ($)]]+Table1[[#This Row],[Land Value]]),0)</f>
        <v>232040</v>
      </c>
      <c r="P2121" s="139" t="str" cm="1">
        <f t="array" ref="P2121">_xlfn.IFS(Table1[[#This Row],[Asset Class]]&lt;&gt;"Local","y",P$11=$E2121,"y",Table1[[#This Row],[Asset Class]]="Local","")</f>
        <v/>
      </c>
      <c r="Q2121" s="99" t="str" cm="1">
        <f t="array" ref="Q2121">_xlfn.IFS(Table1[[#This Row],[Asset Class]]&lt;&gt;"Local","y",Q$11=$E2121,"y",Table1[[#This Row],[Asset Class]]="Local","")</f>
        <v/>
      </c>
      <c r="R2121" s="99" t="str" cm="1">
        <f t="array" ref="R2121">_xlfn.IFS(Table1[[#This Row],[Asset Class]]&lt;&gt;"Local","y",R$11=$E2121,"y",Table1[[#This Row],[Asset Class]]="Local","")</f>
        <v/>
      </c>
      <c r="S2121" s="358" t="str" cm="1">
        <f t="array" ref="S2121">_xlfn.IFS(Table1[[#This Row],[Asset Class]]&lt;&gt;"Local","y",S$11=$E2121,"y",Table1[[#This Row],[Asset Class]]="Local","")</f>
        <v>y</v>
      </c>
      <c r="U2121" s="109" t="str">
        <f>IF(Table1[[#This Row],[Asset Class]]&lt;&gt;"Local",0.25,IF(P2121="y",1,""))</f>
        <v/>
      </c>
      <c r="V2121" s="435" t="str">
        <f>IF(Table1[[#This Row],[Asset Class]]&lt;&gt;"Local",0.25,IF(Q2121="y",1,""))</f>
        <v/>
      </c>
      <c r="W2121" s="435" t="str">
        <f>IF(Table1[[#This Row],[Asset Class]]&lt;&gt;"Local",0.25,IF(R2121="y",1,""))</f>
        <v/>
      </c>
      <c r="X2121" s="435">
        <f>IF(Table1[[#This Row],[Asset Class]]&lt;&gt;"Local",0.25,IF(S2121="y",1,""))</f>
        <v>1</v>
      </c>
      <c r="Y2121" s="109">
        <f t="shared" si="193"/>
        <v>1</v>
      </c>
      <c r="AA2121" s="274" t="str">
        <f t="shared" si="194"/>
        <v/>
      </c>
      <c r="AB2121" s="275" t="str">
        <f t="shared" si="195"/>
        <v/>
      </c>
      <c r="AC2121" s="275" t="str">
        <f t="shared" si="196"/>
        <v/>
      </c>
      <c r="AD2121" s="275">
        <f t="shared" si="197"/>
        <v>232040</v>
      </c>
      <c r="AE2121" s="276">
        <f t="shared" si="198"/>
        <v>232040</v>
      </c>
    </row>
    <row r="2122" spans="2:31">
      <c r="B2122" s="227" t="s">
        <v>3693</v>
      </c>
      <c r="C2122" s="228" t="s">
        <v>3694</v>
      </c>
      <c r="D2122" s="228" t="s">
        <v>110</v>
      </c>
      <c r="E2122" s="228" t="s">
        <v>101</v>
      </c>
      <c r="F2122" s="258" t="s">
        <v>107</v>
      </c>
      <c r="G2122" s="374">
        <v>0.5</v>
      </c>
      <c r="H2122" s="377">
        <v>20669.636682202286</v>
      </c>
      <c r="I2122" s="382">
        <v>143.96305955739601</v>
      </c>
      <c r="J2122" s="349">
        <f>Table1[[#This Row],[Embellishment Area (m2)]]*Table1[[#This Row],[Construction Unit Rate ($/m)]]*Table1[[#This Row],[Embellishment Area Factor]]</f>
        <v>1487832.0683548125</v>
      </c>
      <c r="K2122" s="263">
        <v>41339.273364404573</v>
      </c>
      <c r="L2122" s="354">
        <v>39.027494808321961</v>
      </c>
      <c r="M2122" s="101">
        <f>Table1[[#This Row],[Size of land (m2)]]*Table1[[#This Row],[Land Unit Rate ($/m2)]]</f>
        <v>1613368.2766091018</v>
      </c>
      <c r="N2122" s="261">
        <v>2021</v>
      </c>
      <c r="O2122" s="219">
        <f>ROUND(IF(Table1[[#This Row],[Valuation Year]]=2016,(Table1[[#This Row],[Total Construction Cost ($)]]+Table1[[#This Row],[Land Value]])*('General Input Sheet'!$G$38/'General Input Sheet'!$G$43),Table1[[#This Row],[Total Construction Cost ($)]]+Table1[[#This Row],[Land Value]]),0)</f>
        <v>3101200</v>
      </c>
      <c r="P2122" s="139" t="str" cm="1">
        <f t="array" ref="P2122">_xlfn.IFS(Table1[[#This Row],[Asset Class]]&lt;&gt;"Local","y",P$11=$E2122,"y",Table1[[#This Row],[Asset Class]]="Local","")</f>
        <v/>
      </c>
      <c r="Q2122" s="99" t="str" cm="1">
        <f t="array" ref="Q2122">_xlfn.IFS(Table1[[#This Row],[Asset Class]]&lt;&gt;"Local","y",Q$11=$E2122,"y",Table1[[#This Row],[Asset Class]]="Local","")</f>
        <v/>
      </c>
      <c r="R2122" s="99" t="str" cm="1">
        <f t="array" ref="R2122">_xlfn.IFS(Table1[[#This Row],[Asset Class]]&lt;&gt;"Local","y",R$11=$E2122,"y",Table1[[#This Row],[Asset Class]]="Local","")</f>
        <v>y</v>
      </c>
      <c r="S2122" s="358" t="str" cm="1">
        <f t="array" ref="S2122">_xlfn.IFS(Table1[[#This Row],[Asset Class]]&lt;&gt;"Local","y",S$11=$E2122,"y",Table1[[#This Row],[Asset Class]]="Local","")</f>
        <v/>
      </c>
      <c r="U2122" s="109" t="str">
        <f>IF(Table1[[#This Row],[Asset Class]]&lt;&gt;"Local",0.25,IF(P2122="y",1,""))</f>
        <v/>
      </c>
      <c r="V2122" s="435" t="str">
        <f>IF(Table1[[#This Row],[Asset Class]]&lt;&gt;"Local",0.25,IF(Q2122="y",1,""))</f>
        <v/>
      </c>
      <c r="W2122" s="435">
        <f>IF(Table1[[#This Row],[Asset Class]]&lt;&gt;"Local",0.25,IF(R2122="y",1,""))</f>
        <v>1</v>
      </c>
      <c r="X2122" s="435" t="str">
        <f>IF(Table1[[#This Row],[Asset Class]]&lt;&gt;"Local",0.25,IF(S2122="y",1,""))</f>
        <v/>
      </c>
      <c r="Y2122" s="109">
        <f t="shared" si="193"/>
        <v>1</v>
      </c>
      <c r="AA2122" s="274" t="str">
        <f t="shared" si="194"/>
        <v/>
      </c>
      <c r="AB2122" s="275" t="str">
        <f t="shared" si="195"/>
        <v/>
      </c>
      <c r="AC2122" s="275">
        <f t="shared" si="196"/>
        <v>3101200</v>
      </c>
      <c r="AD2122" s="275" t="str">
        <f t="shared" si="197"/>
        <v/>
      </c>
      <c r="AE2122" s="276">
        <f t="shared" si="198"/>
        <v>3101200</v>
      </c>
    </row>
    <row r="2123" spans="2:31">
      <c r="B2123" s="227" t="s">
        <v>3693</v>
      </c>
      <c r="C2123" s="228" t="s">
        <v>3695</v>
      </c>
      <c r="D2123" s="228" t="s">
        <v>110</v>
      </c>
      <c r="E2123" s="228" t="s">
        <v>101</v>
      </c>
      <c r="F2123" s="258" t="s">
        <v>107</v>
      </c>
      <c r="G2123" s="374">
        <v>0.5</v>
      </c>
      <c r="H2123" s="377">
        <v>19395.09068430695</v>
      </c>
      <c r="I2123" s="382">
        <v>143.96305955739601</v>
      </c>
      <c r="J2123" s="349">
        <f>Table1[[#This Row],[Embellishment Area (m2)]]*Table1[[#This Row],[Construction Unit Rate ($/m)]]*Table1[[#This Row],[Embellishment Area Factor]]</f>
        <v>1396088.2976529889</v>
      </c>
      <c r="K2123" s="263">
        <v>38790.181368613899</v>
      </c>
      <c r="L2123" s="354">
        <v>39.027494808321961</v>
      </c>
      <c r="M2123" s="101">
        <f>Table1[[#This Row],[Size of land (m2)]]*Table1[[#This Row],[Land Unit Rate ($/m2)]]</f>
        <v>1513883.6019774461</v>
      </c>
      <c r="N2123" s="261">
        <v>2021</v>
      </c>
      <c r="O2123" s="219">
        <f>ROUND(IF(Table1[[#This Row],[Valuation Year]]=2016,(Table1[[#This Row],[Total Construction Cost ($)]]+Table1[[#This Row],[Land Value]])*('General Input Sheet'!$G$38/'General Input Sheet'!$G$43),Table1[[#This Row],[Total Construction Cost ($)]]+Table1[[#This Row],[Land Value]]),0)</f>
        <v>2909972</v>
      </c>
      <c r="P2123" s="139" t="str" cm="1">
        <f t="array" ref="P2123">_xlfn.IFS(Table1[[#This Row],[Asset Class]]&lt;&gt;"Local","y",P$11=$E2123,"y",Table1[[#This Row],[Asset Class]]="Local","")</f>
        <v/>
      </c>
      <c r="Q2123" s="99" t="str" cm="1">
        <f t="array" ref="Q2123">_xlfn.IFS(Table1[[#This Row],[Asset Class]]&lt;&gt;"Local","y",Q$11=$E2123,"y",Table1[[#This Row],[Asset Class]]="Local","")</f>
        <v/>
      </c>
      <c r="R2123" s="99" t="str" cm="1">
        <f t="array" ref="R2123">_xlfn.IFS(Table1[[#This Row],[Asset Class]]&lt;&gt;"Local","y",R$11=$E2123,"y",Table1[[#This Row],[Asset Class]]="Local","")</f>
        <v>y</v>
      </c>
      <c r="S2123" s="358" t="str" cm="1">
        <f t="array" ref="S2123">_xlfn.IFS(Table1[[#This Row],[Asset Class]]&lt;&gt;"Local","y",S$11=$E2123,"y",Table1[[#This Row],[Asset Class]]="Local","")</f>
        <v/>
      </c>
      <c r="U2123" s="109" t="str">
        <f>IF(Table1[[#This Row],[Asset Class]]&lt;&gt;"Local",0.25,IF(P2123="y",1,""))</f>
        <v/>
      </c>
      <c r="V2123" s="435" t="str">
        <f>IF(Table1[[#This Row],[Asset Class]]&lt;&gt;"Local",0.25,IF(Q2123="y",1,""))</f>
        <v/>
      </c>
      <c r="W2123" s="435">
        <f>IF(Table1[[#This Row],[Asset Class]]&lt;&gt;"Local",0.25,IF(R2123="y",1,""))</f>
        <v>1</v>
      </c>
      <c r="X2123" s="435" t="str">
        <f>IF(Table1[[#This Row],[Asset Class]]&lt;&gt;"Local",0.25,IF(S2123="y",1,""))</f>
        <v/>
      </c>
      <c r="Y2123" s="109">
        <f t="shared" si="193"/>
        <v>1</v>
      </c>
      <c r="AA2123" s="274" t="str">
        <f t="shared" si="194"/>
        <v/>
      </c>
      <c r="AB2123" s="275" t="str">
        <f t="shared" si="195"/>
        <v/>
      </c>
      <c r="AC2123" s="275">
        <f t="shared" si="196"/>
        <v>2909972</v>
      </c>
      <c r="AD2123" s="275" t="str">
        <f t="shared" si="197"/>
        <v/>
      </c>
      <c r="AE2123" s="276">
        <f t="shared" si="198"/>
        <v>2909972</v>
      </c>
    </row>
    <row r="2124" spans="2:31">
      <c r="B2124" s="227" t="s">
        <v>3696</v>
      </c>
      <c r="C2124" s="228" t="s">
        <v>3697</v>
      </c>
      <c r="D2124" s="228" t="s">
        <v>110</v>
      </c>
      <c r="E2124" s="228" t="s">
        <v>113</v>
      </c>
      <c r="F2124" s="258" t="s">
        <v>102</v>
      </c>
      <c r="G2124" s="374">
        <v>0.5</v>
      </c>
      <c r="H2124" s="377">
        <v>726.73017735963401</v>
      </c>
      <c r="I2124" s="382">
        <v>77.371645491830151</v>
      </c>
      <c r="J2124" s="349">
        <f>Table1[[#This Row],[Embellishment Area (m2)]]*Table1[[#This Row],[Construction Unit Rate ($/m)]]*Table1[[#This Row],[Embellishment Area Factor]]</f>
        <v>28114.154825442227</v>
      </c>
      <c r="K2124" s="263">
        <v>0</v>
      </c>
      <c r="L2124" s="354">
        <v>51.919695325664051</v>
      </c>
      <c r="M2124" s="101">
        <f>Table1[[#This Row],[Size of land (m2)]]*Table1[[#This Row],[Land Unit Rate ($/m2)]]</f>
        <v>0</v>
      </c>
      <c r="N2124" s="261">
        <v>2021</v>
      </c>
      <c r="O2124" s="219">
        <f>ROUND(IF(Table1[[#This Row],[Valuation Year]]=2016,(Table1[[#This Row],[Total Construction Cost ($)]]+Table1[[#This Row],[Land Value]])*('General Input Sheet'!$G$38/'General Input Sheet'!$G$43),Table1[[#This Row],[Total Construction Cost ($)]]+Table1[[#This Row],[Land Value]]),0)</f>
        <v>28114</v>
      </c>
      <c r="P2124" s="139" t="str" cm="1">
        <f t="array" ref="P2124">_xlfn.IFS(Table1[[#This Row],[Asset Class]]&lt;&gt;"Local","y",P$11=$E2124,"y",Table1[[#This Row],[Asset Class]]="Local","")</f>
        <v/>
      </c>
      <c r="Q2124" s="99" t="str" cm="1">
        <f t="array" ref="Q2124">_xlfn.IFS(Table1[[#This Row],[Asset Class]]&lt;&gt;"Local","y",Q$11=$E2124,"y",Table1[[#This Row],[Asset Class]]="Local","")</f>
        <v/>
      </c>
      <c r="R2124" s="99" t="str" cm="1">
        <f t="array" ref="R2124">_xlfn.IFS(Table1[[#This Row],[Asset Class]]&lt;&gt;"Local","y",R$11=$E2124,"y",Table1[[#This Row],[Asset Class]]="Local","")</f>
        <v/>
      </c>
      <c r="S2124" s="358" t="str" cm="1">
        <f t="array" ref="S2124">_xlfn.IFS(Table1[[#This Row],[Asset Class]]&lt;&gt;"Local","y",S$11=$E2124,"y",Table1[[#This Row],[Asset Class]]="Local","")</f>
        <v>y</v>
      </c>
      <c r="U2124" s="109" t="str">
        <f>IF(Table1[[#This Row],[Asset Class]]&lt;&gt;"Local",0.25,IF(P2124="y",1,""))</f>
        <v/>
      </c>
      <c r="V2124" s="435" t="str">
        <f>IF(Table1[[#This Row],[Asset Class]]&lt;&gt;"Local",0.25,IF(Q2124="y",1,""))</f>
        <v/>
      </c>
      <c r="W2124" s="435" t="str">
        <f>IF(Table1[[#This Row],[Asset Class]]&lt;&gt;"Local",0.25,IF(R2124="y",1,""))</f>
        <v/>
      </c>
      <c r="X2124" s="435">
        <f>IF(Table1[[#This Row],[Asset Class]]&lt;&gt;"Local",0.25,IF(S2124="y",1,""))</f>
        <v>1</v>
      </c>
      <c r="Y2124" s="109">
        <f t="shared" si="193"/>
        <v>1</v>
      </c>
      <c r="AA2124" s="274" t="str">
        <f t="shared" si="194"/>
        <v/>
      </c>
      <c r="AB2124" s="275" t="str">
        <f t="shared" si="195"/>
        <v/>
      </c>
      <c r="AC2124" s="275" t="str">
        <f t="shared" si="196"/>
        <v/>
      </c>
      <c r="AD2124" s="275">
        <f t="shared" si="197"/>
        <v>28114</v>
      </c>
      <c r="AE2124" s="276">
        <f t="shared" si="198"/>
        <v>28114</v>
      </c>
    </row>
    <row r="2125" spans="2:31">
      <c r="B2125" s="227" t="s">
        <v>3696</v>
      </c>
      <c r="C2125" s="228" t="s">
        <v>3698</v>
      </c>
      <c r="D2125" s="228" t="s">
        <v>110</v>
      </c>
      <c r="E2125" s="228" t="s">
        <v>113</v>
      </c>
      <c r="F2125" s="258" t="s">
        <v>107</v>
      </c>
      <c r="G2125" s="374">
        <v>0.5</v>
      </c>
      <c r="H2125" s="377">
        <v>7130.7885754919698</v>
      </c>
      <c r="I2125" s="382">
        <v>77.371645491830151</v>
      </c>
      <c r="J2125" s="349">
        <f>Table1[[#This Row],[Embellishment Area (m2)]]*Table1[[#This Row],[Construction Unit Rate ($/m)]]*Table1[[#This Row],[Embellishment Area Factor]]</f>
        <v>275860.42287007859</v>
      </c>
      <c r="K2125" s="263">
        <v>0</v>
      </c>
      <c r="L2125" s="354">
        <v>51.919695325664051</v>
      </c>
      <c r="M2125" s="101">
        <f>Table1[[#This Row],[Size of land (m2)]]*Table1[[#This Row],[Land Unit Rate ($/m2)]]</f>
        <v>0</v>
      </c>
      <c r="N2125" s="261">
        <v>2021</v>
      </c>
      <c r="O2125" s="219">
        <f>ROUND(IF(Table1[[#This Row],[Valuation Year]]=2016,(Table1[[#This Row],[Total Construction Cost ($)]]+Table1[[#This Row],[Land Value]])*('General Input Sheet'!$G$38/'General Input Sheet'!$G$43),Table1[[#This Row],[Total Construction Cost ($)]]+Table1[[#This Row],[Land Value]]),0)</f>
        <v>275860</v>
      </c>
      <c r="P2125" s="139" t="str" cm="1">
        <f t="array" ref="P2125">_xlfn.IFS(Table1[[#This Row],[Asset Class]]&lt;&gt;"Local","y",P$11=$E2125,"y",Table1[[#This Row],[Asset Class]]="Local","")</f>
        <v/>
      </c>
      <c r="Q2125" s="99" t="str" cm="1">
        <f t="array" ref="Q2125">_xlfn.IFS(Table1[[#This Row],[Asset Class]]&lt;&gt;"Local","y",Q$11=$E2125,"y",Table1[[#This Row],[Asset Class]]="Local","")</f>
        <v/>
      </c>
      <c r="R2125" s="99" t="str" cm="1">
        <f t="array" ref="R2125">_xlfn.IFS(Table1[[#This Row],[Asset Class]]&lt;&gt;"Local","y",R$11=$E2125,"y",Table1[[#This Row],[Asset Class]]="Local","")</f>
        <v/>
      </c>
      <c r="S2125" s="358" t="str" cm="1">
        <f t="array" ref="S2125">_xlfn.IFS(Table1[[#This Row],[Asset Class]]&lt;&gt;"Local","y",S$11=$E2125,"y",Table1[[#This Row],[Asset Class]]="Local","")</f>
        <v>y</v>
      </c>
      <c r="U2125" s="109" t="str">
        <f>IF(Table1[[#This Row],[Asset Class]]&lt;&gt;"Local",0.25,IF(P2125="y",1,""))</f>
        <v/>
      </c>
      <c r="V2125" s="435" t="str">
        <f>IF(Table1[[#This Row],[Asset Class]]&lt;&gt;"Local",0.25,IF(Q2125="y",1,""))</f>
        <v/>
      </c>
      <c r="W2125" s="435" t="str">
        <f>IF(Table1[[#This Row],[Asset Class]]&lt;&gt;"Local",0.25,IF(R2125="y",1,""))</f>
        <v/>
      </c>
      <c r="X2125" s="435">
        <f>IF(Table1[[#This Row],[Asset Class]]&lt;&gt;"Local",0.25,IF(S2125="y",1,""))</f>
        <v>1</v>
      </c>
      <c r="Y2125" s="109">
        <f t="shared" si="193"/>
        <v>1</v>
      </c>
      <c r="AA2125" s="274" t="str">
        <f t="shared" si="194"/>
        <v/>
      </c>
      <c r="AB2125" s="275" t="str">
        <f t="shared" si="195"/>
        <v/>
      </c>
      <c r="AC2125" s="275" t="str">
        <f t="shared" si="196"/>
        <v/>
      </c>
      <c r="AD2125" s="275">
        <f t="shared" si="197"/>
        <v>275860</v>
      </c>
      <c r="AE2125" s="276">
        <f t="shared" si="198"/>
        <v>275860</v>
      </c>
    </row>
    <row r="2126" spans="2:31">
      <c r="B2126" s="227" t="s">
        <v>3696</v>
      </c>
      <c r="C2126" s="228" t="s">
        <v>3699</v>
      </c>
      <c r="D2126" s="228" t="s">
        <v>110</v>
      </c>
      <c r="E2126" s="228" t="s">
        <v>113</v>
      </c>
      <c r="F2126" s="258" t="s">
        <v>102</v>
      </c>
      <c r="G2126" s="374">
        <v>0.5</v>
      </c>
      <c r="H2126" s="378">
        <v>921.07630742896947</v>
      </c>
      <c r="I2126" s="382">
        <v>77.371645491830151</v>
      </c>
      <c r="J2126" s="349">
        <f>Table1[[#This Row],[Embellishment Area (m2)]]*Table1[[#This Row],[Construction Unit Rate ($/m)]]*Table1[[#This Row],[Embellishment Area Factor]]</f>
        <v>35632.594764659094</v>
      </c>
      <c r="K2126" s="265">
        <v>0</v>
      </c>
      <c r="L2126" s="354">
        <v>51.919695325664051</v>
      </c>
      <c r="M2126" s="101">
        <f>Table1[[#This Row],[Size of land (m2)]]*Table1[[#This Row],[Land Unit Rate ($/m2)]]</f>
        <v>0</v>
      </c>
      <c r="N2126" s="261">
        <v>2021</v>
      </c>
      <c r="O2126" s="101">
        <f>ROUND(IF(Table1[[#This Row],[Valuation Year]]=2016,(Table1[[#This Row],[Total Construction Cost ($)]]+Table1[[#This Row],[Land Value]])*('General Input Sheet'!$G$38/'General Input Sheet'!$G$43),Table1[[#This Row],[Total Construction Cost ($)]]+Table1[[#This Row],[Land Value]]),0)</f>
        <v>35633</v>
      </c>
      <c r="P2126" s="139" t="str" cm="1">
        <f t="array" ref="P2126">_xlfn.IFS(Table1[[#This Row],[Asset Class]]&lt;&gt;"Local","y",P$11=$E2126,"y",Table1[[#This Row],[Asset Class]]="Local","")</f>
        <v/>
      </c>
      <c r="Q2126" s="99" t="str" cm="1">
        <f t="array" ref="Q2126">_xlfn.IFS(Table1[[#This Row],[Asset Class]]&lt;&gt;"Local","y",Q$11=$E2126,"y",Table1[[#This Row],[Asset Class]]="Local","")</f>
        <v/>
      </c>
      <c r="R2126" s="99" t="str" cm="1">
        <f t="array" ref="R2126">_xlfn.IFS(Table1[[#This Row],[Asset Class]]&lt;&gt;"Local","y",R$11=$E2126,"y",Table1[[#This Row],[Asset Class]]="Local","")</f>
        <v/>
      </c>
      <c r="S2126" s="358" t="str" cm="1">
        <f t="array" ref="S2126">_xlfn.IFS(Table1[[#This Row],[Asset Class]]&lt;&gt;"Local","y",S$11=$E2126,"y",Table1[[#This Row],[Asset Class]]="Local","")</f>
        <v>y</v>
      </c>
      <c r="U2126" s="109" t="str">
        <f>IF(Table1[[#This Row],[Asset Class]]&lt;&gt;"Local",0.25,IF(P2126="y",1,""))</f>
        <v/>
      </c>
      <c r="V2126" s="435" t="str">
        <f>IF(Table1[[#This Row],[Asset Class]]&lt;&gt;"Local",0.25,IF(Q2126="y",1,""))</f>
        <v/>
      </c>
      <c r="W2126" s="435" t="str">
        <f>IF(Table1[[#This Row],[Asset Class]]&lt;&gt;"Local",0.25,IF(R2126="y",1,""))</f>
        <v/>
      </c>
      <c r="X2126" s="435">
        <f>IF(Table1[[#This Row],[Asset Class]]&lt;&gt;"Local",0.25,IF(S2126="y",1,""))</f>
        <v>1</v>
      </c>
      <c r="Y2126" s="109">
        <f t="shared" si="193"/>
        <v>1</v>
      </c>
      <c r="AA2126" s="274" t="str">
        <f t="shared" si="194"/>
        <v/>
      </c>
      <c r="AB2126" s="275" t="str">
        <f t="shared" si="195"/>
        <v/>
      </c>
      <c r="AC2126" s="275" t="str">
        <f t="shared" si="196"/>
        <v/>
      </c>
      <c r="AD2126" s="275">
        <f t="shared" si="197"/>
        <v>35633</v>
      </c>
      <c r="AE2126" s="276">
        <f t="shared" si="198"/>
        <v>35633</v>
      </c>
    </row>
    <row r="2127" spans="2:31">
      <c r="B2127" s="227" t="s">
        <v>3700</v>
      </c>
      <c r="C2127" s="228" t="s">
        <v>3701</v>
      </c>
      <c r="D2127" s="228" t="s">
        <v>100</v>
      </c>
      <c r="E2127" s="228" t="s">
        <v>142</v>
      </c>
      <c r="F2127" s="258" t="s">
        <v>107</v>
      </c>
      <c r="G2127" s="374">
        <v>0.5</v>
      </c>
      <c r="H2127" s="377">
        <v>3969.9332286406488</v>
      </c>
      <c r="I2127" s="382">
        <v>236.89696198394208</v>
      </c>
      <c r="J2127" s="349">
        <f>Table1[[#This Row],[Embellishment Area (m2)]]*Table1[[#This Row],[Construction Unit Rate ($/m)]]*Table1[[#This Row],[Embellishment Area Factor]]</f>
        <v>470232.56057203613</v>
      </c>
      <c r="K2127" s="263">
        <v>0</v>
      </c>
      <c r="L2127" s="354">
        <v>76.269268802397988</v>
      </c>
      <c r="M2127" s="101">
        <f>Table1[[#This Row],[Size of land (m2)]]*Table1[[#This Row],[Land Unit Rate ($/m2)]]</f>
        <v>0</v>
      </c>
      <c r="N2127" s="261">
        <v>2021</v>
      </c>
      <c r="O2127" s="219">
        <f>ROUND(IF(Table1[[#This Row],[Valuation Year]]=2016,(Table1[[#This Row],[Total Construction Cost ($)]]+Table1[[#This Row],[Land Value]])*('General Input Sheet'!$G$38/'General Input Sheet'!$G$43),Table1[[#This Row],[Total Construction Cost ($)]]+Table1[[#This Row],[Land Value]]),0)</f>
        <v>470233</v>
      </c>
      <c r="P2127" s="139" t="str" cm="1">
        <f t="array" ref="P2127">_xlfn.IFS(Table1[[#This Row],[Asset Class]]&lt;&gt;"Local","y",P$11=$E2127,"y",Table1[[#This Row],[Asset Class]]="Local","")</f>
        <v>y</v>
      </c>
      <c r="Q2127" s="99" t="str" cm="1">
        <f t="array" ref="Q2127">_xlfn.IFS(Table1[[#This Row],[Asset Class]]&lt;&gt;"Local","y",Q$11=$E2127,"y",Table1[[#This Row],[Asset Class]]="Local","")</f>
        <v>y</v>
      </c>
      <c r="R2127" s="99" t="str" cm="1">
        <f t="array" ref="R2127">_xlfn.IFS(Table1[[#This Row],[Asset Class]]&lt;&gt;"Local","y",R$11=$E2127,"y",Table1[[#This Row],[Asset Class]]="Local","")</f>
        <v>y</v>
      </c>
      <c r="S2127" s="358" t="str" cm="1">
        <f t="array" ref="S2127">_xlfn.IFS(Table1[[#This Row],[Asset Class]]&lt;&gt;"Local","y",S$11=$E2127,"y",Table1[[#This Row],[Asset Class]]="Local","")</f>
        <v>y</v>
      </c>
      <c r="U2127" s="109">
        <f>IF(Table1[[#This Row],[Asset Class]]&lt;&gt;"Local",0.25,IF(P2127="y",1,""))</f>
        <v>0.25</v>
      </c>
      <c r="V2127" s="435">
        <f>IF(Table1[[#This Row],[Asset Class]]&lt;&gt;"Local",0.25,IF(Q2127="y",1,""))</f>
        <v>0.25</v>
      </c>
      <c r="W2127" s="435">
        <f>IF(Table1[[#This Row],[Asset Class]]&lt;&gt;"Local",0.25,IF(R2127="y",1,""))</f>
        <v>0.25</v>
      </c>
      <c r="X2127" s="435">
        <f>IF(Table1[[#This Row],[Asset Class]]&lt;&gt;"Local",0.25,IF(S2127="y",1,""))</f>
        <v>0.25</v>
      </c>
      <c r="Y2127" s="109">
        <f t="shared" ref="Y2127:Y2190" si="199">SUM(U2127:X2127)</f>
        <v>1</v>
      </c>
      <c r="AA2127" s="274">
        <f t="shared" ref="AA2127:AA2190" si="200">IF(U2127="","",(U2127/$Y2127)*$O2127)</f>
        <v>117558.25</v>
      </c>
      <c r="AB2127" s="275">
        <f t="shared" ref="AB2127:AB2190" si="201">IF(V2127="","",(V2127/$Y2127)*$O2127)</f>
        <v>117558.25</v>
      </c>
      <c r="AC2127" s="275">
        <f t="shared" ref="AC2127:AC2190" si="202">IF(W2127="","",(W2127/$Y2127)*$O2127)</f>
        <v>117558.25</v>
      </c>
      <c r="AD2127" s="275">
        <f t="shared" ref="AD2127:AD2190" si="203">IF(X2127="","",(X2127/$Y2127)*$O2127)</f>
        <v>117558.25</v>
      </c>
      <c r="AE2127" s="276">
        <f t="shared" ref="AE2127:AE2190" si="204">SUM(AA2127:AD2127)</f>
        <v>470233</v>
      </c>
    </row>
    <row r="2128" spans="2:31">
      <c r="B2128" s="227" t="s">
        <v>3702</v>
      </c>
      <c r="C2128" s="228" t="s">
        <v>3703</v>
      </c>
      <c r="D2128" s="228" t="s">
        <v>100</v>
      </c>
      <c r="E2128" s="228" t="s">
        <v>142</v>
      </c>
      <c r="F2128" s="258" t="s">
        <v>107</v>
      </c>
      <c r="G2128" s="374">
        <v>0.5</v>
      </c>
      <c r="H2128" s="378">
        <v>50660.935439852903</v>
      </c>
      <c r="I2128" s="382">
        <v>236.89696198394208</v>
      </c>
      <c r="J2128" s="349">
        <f>Table1[[#This Row],[Embellishment Area (m2)]]*Table1[[#This Row],[Construction Unit Rate ($/m)]]*Table1[[#This Row],[Embellishment Area Factor]]</f>
        <v>6000710.8484828882</v>
      </c>
      <c r="K2128" s="265">
        <v>0</v>
      </c>
      <c r="L2128" s="354">
        <v>76.269268802397988</v>
      </c>
      <c r="M2128" s="101">
        <f>Table1[[#This Row],[Size of land (m2)]]*Table1[[#This Row],[Land Unit Rate ($/m2)]]</f>
        <v>0</v>
      </c>
      <c r="N2128" s="261">
        <v>2021</v>
      </c>
      <c r="O2128" s="101">
        <f>ROUND(IF(Table1[[#This Row],[Valuation Year]]=2016,(Table1[[#This Row],[Total Construction Cost ($)]]+Table1[[#This Row],[Land Value]])*('General Input Sheet'!$G$38/'General Input Sheet'!$G$43),Table1[[#This Row],[Total Construction Cost ($)]]+Table1[[#This Row],[Land Value]]),0)</f>
        <v>6000711</v>
      </c>
      <c r="P2128" s="139" t="str" cm="1">
        <f t="array" ref="P2128">_xlfn.IFS(Table1[[#This Row],[Asset Class]]&lt;&gt;"Local","y",P$11=$E2128,"y",Table1[[#This Row],[Asset Class]]="Local","")</f>
        <v>y</v>
      </c>
      <c r="Q2128" s="99" t="str" cm="1">
        <f t="array" ref="Q2128">_xlfn.IFS(Table1[[#This Row],[Asset Class]]&lt;&gt;"Local","y",Q$11=$E2128,"y",Table1[[#This Row],[Asset Class]]="Local","")</f>
        <v>y</v>
      </c>
      <c r="R2128" s="99" t="str" cm="1">
        <f t="array" ref="R2128">_xlfn.IFS(Table1[[#This Row],[Asset Class]]&lt;&gt;"Local","y",R$11=$E2128,"y",Table1[[#This Row],[Asset Class]]="Local","")</f>
        <v>y</v>
      </c>
      <c r="S2128" s="358" t="str" cm="1">
        <f t="array" ref="S2128">_xlfn.IFS(Table1[[#This Row],[Asset Class]]&lt;&gt;"Local","y",S$11=$E2128,"y",Table1[[#This Row],[Asset Class]]="Local","")</f>
        <v>y</v>
      </c>
      <c r="U2128" s="109">
        <f>IF(Table1[[#This Row],[Asset Class]]&lt;&gt;"Local",0.25,IF(P2128="y",1,""))</f>
        <v>0.25</v>
      </c>
      <c r="V2128" s="435">
        <f>IF(Table1[[#This Row],[Asset Class]]&lt;&gt;"Local",0.25,IF(Q2128="y",1,""))</f>
        <v>0.25</v>
      </c>
      <c r="W2128" s="435">
        <f>IF(Table1[[#This Row],[Asset Class]]&lt;&gt;"Local",0.25,IF(R2128="y",1,""))</f>
        <v>0.25</v>
      </c>
      <c r="X2128" s="435">
        <f>IF(Table1[[#This Row],[Asset Class]]&lt;&gt;"Local",0.25,IF(S2128="y",1,""))</f>
        <v>0.25</v>
      </c>
      <c r="Y2128" s="109">
        <f t="shared" si="199"/>
        <v>1</v>
      </c>
      <c r="AA2128" s="274">
        <f t="shared" si="200"/>
        <v>1500177.75</v>
      </c>
      <c r="AB2128" s="275">
        <f t="shared" si="201"/>
        <v>1500177.75</v>
      </c>
      <c r="AC2128" s="275">
        <f t="shared" si="202"/>
        <v>1500177.75</v>
      </c>
      <c r="AD2128" s="275">
        <f t="shared" si="203"/>
        <v>1500177.75</v>
      </c>
      <c r="AE2128" s="276">
        <f t="shared" si="204"/>
        <v>6000711</v>
      </c>
    </row>
    <row r="2129" spans="2:31">
      <c r="B2129" s="227" t="s">
        <v>3702</v>
      </c>
      <c r="C2129" s="228" t="s">
        <v>3704</v>
      </c>
      <c r="D2129" s="228" t="s">
        <v>100</v>
      </c>
      <c r="E2129" s="228" t="s">
        <v>142</v>
      </c>
      <c r="F2129" s="258" t="s">
        <v>107</v>
      </c>
      <c r="G2129" s="374">
        <v>0.5</v>
      </c>
      <c r="H2129" s="377">
        <v>42263.856790251208</v>
      </c>
      <c r="I2129" s="382">
        <v>236.89696198394208</v>
      </c>
      <c r="J2129" s="349">
        <f>Table1[[#This Row],[Embellishment Area (m2)]]*Table1[[#This Row],[Construction Unit Rate ($/m)]]*Table1[[#This Row],[Embellishment Area Factor]]</f>
        <v>5006089.6376674566</v>
      </c>
      <c r="K2129" s="263">
        <v>0</v>
      </c>
      <c r="L2129" s="354">
        <v>76.269268802397988</v>
      </c>
      <c r="M2129" s="101">
        <f>Table1[[#This Row],[Size of land (m2)]]*Table1[[#This Row],[Land Unit Rate ($/m2)]]</f>
        <v>0</v>
      </c>
      <c r="N2129" s="261">
        <v>2021</v>
      </c>
      <c r="O2129" s="219">
        <f>ROUND(IF(Table1[[#This Row],[Valuation Year]]=2016,(Table1[[#This Row],[Total Construction Cost ($)]]+Table1[[#This Row],[Land Value]])*('General Input Sheet'!$G$38/'General Input Sheet'!$G$43),Table1[[#This Row],[Total Construction Cost ($)]]+Table1[[#This Row],[Land Value]]),0)</f>
        <v>5006090</v>
      </c>
      <c r="P2129" s="139" t="str" cm="1">
        <f t="array" ref="P2129">_xlfn.IFS(Table1[[#This Row],[Asset Class]]&lt;&gt;"Local","y",P$11=$E2129,"y",Table1[[#This Row],[Asset Class]]="Local","")</f>
        <v>y</v>
      </c>
      <c r="Q2129" s="99" t="str" cm="1">
        <f t="array" ref="Q2129">_xlfn.IFS(Table1[[#This Row],[Asset Class]]&lt;&gt;"Local","y",Q$11=$E2129,"y",Table1[[#This Row],[Asset Class]]="Local","")</f>
        <v>y</v>
      </c>
      <c r="R2129" s="99" t="str" cm="1">
        <f t="array" ref="R2129">_xlfn.IFS(Table1[[#This Row],[Asset Class]]&lt;&gt;"Local","y",R$11=$E2129,"y",Table1[[#This Row],[Asset Class]]="Local","")</f>
        <v>y</v>
      </c>
      <c r="S2129" s="358" t="str" cm="1">
        <f t="array" ref="S2129">_xlfn.IFS(Table1[[#This Row],[Asset Class]]&lt;&gt;"Local","y",S$11=$E2129,"y",Table1[[#This Row],[Asset Class]]="Local","")</f>
        <v>y</v>
      </c>
      <c r="U2129" s="109">
        <f>IF(Table1[[#This Row],[Asset Class]]&lt;&gt;"Local",0.25,IF(P2129="y",1,""))</f>
        <v>0.25</v>
      </c>
      <c r="V2129" s="435">
        <f>IF(Table1[[#This Row],[Asset Class]]&lt;&gt;"Local",0.25,IF(Q2129="y",1,""))</f>
        <v>0.25</v>
      </c>
      <c r="W2129" s="435">
        <f>IF(Table1[[#This Row],[Asset Class]]&lt;&gt;"Local",0.25,IF(R2129="y",1,""))</f>
        <v>0.25</v>
      </c>
      <c r="X2129" s="435">
        <f>IF(Table1[[#This Row],[Asset Class]]&lt;&gt;"Local",0.25,IF(S2129="y",1,""))</f>
        <v>0.25</v>
      </c>
      <c r="Y2129" s="109">
        <f t="shared" si="199"/>
        <v>1</v>
      </c>
      <c r="AA2129" s="274">
        <f t="shared" si="200"/>
        <v>1251522.5</v>
      </c>
      <c r="AB2129" s="275">
        <f t="shared" si="201"/>
        <v>1251522.5</v>
      </c>
      <c r="AC2129" s="275">
        <f t="shared" si="202"/>
        <v>1251522.5</v>
      </c>
      <c r="AD2129" s="275">
        <f t="shared" si="203"/>
        <v>1251522.5</v>
      </c>
      <c r="AE2129" s="276">
        <f t="shared" si="204"/>
        <v>5006090</v>
      </c>
    </row>
    <row r="2130" spans="2:31">
      <c r="B2130" s="227" t="s">
        <v>3705</v>
      </c>
      <c r="C2130" s="228" t="s">
        <v>3706</v>
      </c>
      <c r="D2130" s="228" t="s">
        <v>105</v>
      </c>
      <c r="E2130" s="228" t="s">
        <v>101</v>
      </c>
      <c r="F2130" s="258" t="s">
        <v>107</v>
      </c>
      <c r="G2130" s="374">
        <v>0.5</v>
      </c>
      <c r="H2130" s="377">
        <v>1969.127963088672</v>
      </c>
      <c r="I2130" s="382">
        <v>452.87898632773505</v>
      </c>
      <c r="J2130" s="349">
        <f>Table1[[#This Row],[Embellishment Area (m2)]]*Table1[[#This Row],[Construction Unit Rate ($/m)]]*Table1[[#This Row],[Embellishment Area Factor]]</f>
        <v>445888.3379365977</v>
      </c>
      <c r="K2130" s="263">
        <v>0</v>
      </c>
      <c r="L2130" s="354">
        <v>140.14546069071523</v>
      </c>
      <c r="M2130" s="101">
        <f>Table1[[#This Row],[Size of land (m2)]]*Table1[[#This Row],[Land Unit Rate ($/m2)]]</f>
        <v>0</v>
      </c>
      <c r="N2130" s="261">
        <v>2021</v>
      </c>
      <c r="O2130" s="219">
        <f>ROUND(IF(Table1[[#This Row],[Valuation Year]]=2016,(Table1[[#This Row],[Total Construction Cost ($)]]+Table1[[#This Row],[Land Value]])*('General Input Sheet'!$G$38/'General Input Sheet'!$G$43),Table1[[#This Row],[Total Construction Cost ($)]]+Table1[[#This Row],[Land Value]]),0)</f>
        <v>445888</v>
      </c>
      <c r="P2130" s="139" t="str" cm="1">
        <f t="array" ref="P2130">_xlfn.IFS(Table1[[#This Row],[Asset Class]]&lt;&gt;"Local","y",P$11=$E2130,"y",Table1[[#This Row],[Asset Class]]="Local","")</f>
        <v>y</v>
      </c>
      <c r="Q2130" s="99" t="str" cm="1">
        <f t="array" ref="Q2130">_xlfn.IFS(Table1[[#This Row],[Asset Class]]&lt;&gt;"Local","y",Q$11=$E2130,"y",Table1[[#This Row],[Asset Class]]="Local","")</f>
        <v>y</v>
      </c>
      <c r="R2130" s="99" t="str" cm="1">
        <f t="array" ref="R2130">_xlfn.IFS(Table1[[#This Row],[Asset Class]]&lt;&gt;"Local","y",R$11=$E2130,"y",Table1[[#This Row],[Asset Class]]="Local","")</f>
        <v>y</v>
      </c>
      <c r="S2130" s="358" t="str" cm="1">
        <f t="array" ref="S2130">_xlfn.IFS(Table1[[#This Row],[Asset Class]]&lt;&gt;"Local","y",S$11=$E2130,"y",Table1[[#This Row],[Asset Class]]="Local","")</f>
        <v>y</v>
      </c>
      <c r="U2130" s="109">
        <f>IF(Table1[[#This Row],[Asset Class]]&lt;&gt;"Local",0.25,IF(P2130="y",1,""))</f>
        <v>0.25</v>
      </c>
      <c r="V2130" s="435">
        <f>IF(Table1[[#This Row],[Asset Class]]&lt;&gt;"Local",0.25,IF(Q2130="y",1,""))</f>
        <v>0.25</v>
      </c>
      <c r="W2130" s="435">
        <f>IF(Table1[[#This Row],[Asset Class]]&lt;&gt;"Local",0.25,IF(R2130="y",1,""))</f>
        <v>0.25</v>
      </c>
      <c r="X2130" s="435">
        <f>IF(Table1[[#This Row],[Asset Class]]&lt;&gt;"Local",0.25,IF(S2130="y",1,""))</f>
        <v>0.25</v>
      </c>
      <c r="Y2130" s="109">
        <f t="shared" si="199"/>
        <v>1</v>
      </c>
      <c r="AA2130" s="274">
        <f t="shared" si="200"/>
        <v>111472</v>
      </c>
      <c r="AB2130" s="275">
        <f t="shared" si="201"/>
        <v>111472</v>
      </c>
      <c r="AC2130" s="275">
        <f t="shared" si="202"/>
        <v>111472</v>
      </c>
      <c r="AD2130" s="275">
        <f t="shared" si="203"/>
        <v>111472</v>
      </c>
      <c r="AE2130" s="276">
        <f t="shared" si="204"/>
        <v>445888</v>
      </c>
    </row>
    <row r="2131" spans="2:31">
      <c r="B2131" s="227" t="s">
        <v>3707</v>
      </c>
      <c r="C2131" s="228" t="s">
        <v>3708</v>
      </c>
      <c r="D2131" s="228" t="s">
        <v>110</v>
      </c>
      <c r="E2131" s="228" t="s">
        <v>101</v>
      </c>
      <c r="F2131" s="258" t="s">
        <v>102</v>
      </c>
      <c r="G2131" s="374">
        <v>0.5</v>
      </c>
      <c r="H2131" s="377">
        <v>1346.2681976681899</v>
      </c>
      <c r="I2131" s="382">
        <v>143.96305955739601</v>
      </c>
      <c r="J2131" s="349">
        <f>Table1[[#This Row],[Embellishment Area (m2)]]*Table1[[#This Row],[Construction Unit Rate ($/m)]]*Table1[[#This Row],[Embellishment Area Factor]]</f>
        <v>96906.444360566908</v>
      </c>
      <c r="K2131" s="263">
        <v>0</v>
      </c>
      <c r="L2131" s="354">
        <v>39.027494808321961</v>
      </c>
      <c r="M2131" s="101">
        <f>Table1[[#This Row],[Size of land (m2)]]*Table1[[#This Row],[Land Unit Rate ($/m2)]]</f>
        <v>0</v>
      </c>
      <c r="N2131" s="261">
        <v>2021</v>
      </c>
      <c r="O2131" s="219">
        <f>ROUND(IF(Table1[[#This Row],[Valuation Year]]=2016,(Table1[[#This Row],[Total Construction Cost ($)]]+Table1[[#This Row],[Land Value]])*('General Input Sheet'!$G$38/'General Input Sheet'!$G$43),Table1[[#This Row],[Total Construction Cost ($)]]+Table1[[#This Row],[Land Value]]),0)</f>
        <v>96906</v>
      </c>
      <c r="P2131" s="139" t="str" cm="1">
        <f t="array" ref="P2131">_xlfn.IFS(Table1[[#This Row],[Asset Class]]&lt;&gt;"Local","y",P$11=$E2131,"y",Table1[[#This Row],[Asset Class]]="Local","")</f>
        <v/>
      </c>
      <c r="Q2131" s="99" t="str" cm="1">
        <f t="array" ref="Q2131">_xlfn.IFS(Table1[[#This Row],[Asset Class]]&lt;&gt;"Local","y",Q$11=$E2131,"y",Table1[[#This Row],[Asset Class]]="Local","")</f>
        <v/>
      </c>
      <c r="R2131" s="99" t="str" cm="1">
        <f t="array" ref="R2131">_xlfn.IFS(Table1[[#This Row],[Asset Class]]&lt;&gt;"Local","y",R$11=$E2131,"y",Table1[[#This Row],[Asset Class]]="Local","")</f>
        <v>y</v>
      </c>
      <c r="S2131" s="358" t="str" cm="1">
        <f t="array" ref="S2131">_xlfn.IFS(Table1[[#This Row],[Asset Class]]&lt;&gt;"Local","y",S$11=$E2131,"y",Table1[[#This Row],[Asset Class]]="Local","")</f>
        <v/>
      </c>
      <c r="U2131" s="109" t="str">
        <f>IF(Table1[[#This Row],[Asset Class]]&lt;&gt;"Local",0.25,IF(P2131="y",1,""))</f>
        <v/>
      </c>
      <c r="V2131" s="435" t="str">
        <f>IF(Table1[[#This Row],[Asset Class]]&lt;&gt;"Local",0.25,IF(Q2131="y",1,""))</f>
        <v/>
      </c>
      <c r="W2131" s="435">
        <f>IF(Table1[[#This Row],[Asset Class]]&lt;&gt;"Local",0.25,IF(R2131="y",1,""))</f>
        <v>1</v>
      </c>
      <c r="X2131" s="435" t="str">
        <f>IF(Table1[[#This Row],[Asset Class]]&lt;&gt;"Local",0.25,IF(S2131="y",1,""))</f>
        <v/>
      </c>
      <c r="Y2131" s="109">
        <f t="shared" si="199"/>
        <v>1</v>
      </c>
      <c r="AA2131" s="274" t="str">
        <f t="shared" si="200"/>
        <v/>
      </c>
      <c r="AB2131" s="275" t="str">
        <f t="shared" si="201"/>
        <v/>
      </c>
      <c r="AC2131" s="275">
        <f t="shared" si="202"/>
        <v>96906</v>
      </c>
      <c r="AD2131" s="275" t="str">
        <f t="shared" si="203"/>
        <v/>
      </c>
      <c r="AE2131" s="276">
        <f t="shared" si="204"/>
        <v>96906</v>
      </c>
    </row>
    <row r="2132" spans="2:31">
      <c r="B2132" s="227" t="s">
        <v>3709</v>
      </c>
      <c r="C2132" s="228" t="s">
        <v>3710</v>
      </c>
      <c r="D2132" s="228" t="s">
        <v>110</v>
      </c>
      <c r="E2132" s="228" t="s">
        <v>113</v>
      </c>
      <c r="F2132" s="258" t="s">
        <v>107</v>
      </c>
      <c r="G2132" s="374">
        <v>0.5</v>
      </c>
      <c r="H2132" s="377">
        <v>11915.853034867336</v>
      </c>
      <c r="I2132" s="382">
        <v>77.371645491830151</v>
      </c>
      <c r="J2132" s="349">
        <f>Table1[[#This Row],[Embellishment Area (m2)]]*Table1[[#This Row],[Construction Unit Rate ($/m)]]*Table1[[#This Row],[Embellishment Area Factor]]</f>
        <v>460974.57837325195</v>
      </c>
      <c r="K2132" s="263">
        <v>0</v>
      </c>
      <c r="L2132" s="354">
        <v>51.919695325664051</v>
      </c>
      <c r="M2132" s="101">
        <f>Table1[[#This Row],[Size of land (m2)]]*Table1[[#This Row],[Land Unit Rate ($/m2)]]</f>
        <v>0</v>
      </c>
      <c r="N2132" s="261">
        <v>2021</v>
      </c>
      <c r="O2132" s="219">
        <f>ROUND(IF(Table1[[#This Row],[Valuation Year]]=2016,(Table1[[#This Row],[Total Construction Cost ($)]]+Table1[[#This Row],[Land Value]])*('General Input Sheet'!$G$38/'General Input Sheet'!$G$43),Table1[[#This Row],[Total Construction Cost ($)]]+Table1[[#This Row],[Land Value]]),0)</f>
        <v>460975</v>
      </c>
      <c r="P2132" s="139" t="str" cm="1">
        <f t="array" ref="P2132">_xlfn.IFS(Table1[[#This Row],[Asset Class]]&lt;&gt;"Local","y",P$11=$E2132,"y",Table1[[#This Row],[Asset Class]]="Local","")</f>
        <v/>
      </c>
      <c r="Q2132" s="99" t="str" cm="1">
        <f t="array" ref="Q2132">_xlfn.IFS(Table1[[#This Row],[Asset Class]]&lt;&gt;"Local","y",Q$11=$E2132,"y",Table1[[#This Row],[Asset Class]]="Local","")</f>
        <v/>
      </c>
      <c r="R2132" s="99" t="str" cm="1">
        <f t="array" ref="R2132">_xlfn.IFS(Table1[[#This Row],[Asset Class]]&lt;&gt;"Local","y",R$11=$E2132,"y",Table1[[#This Row],[Asset Class]]="Local","")</f>
        <v/>
      </c>
      <c r="S2132" s="358" t="str" cm="1">
        <f t="array" ref="S2132">_xlfn.IFS(Table1[[#This Row],[Asset Class]]&lt;&gt;"Local","y",S$11=$E2132,"y",Table1[[#This Row],[Asset Class]]="Local","")</f>
        <v>y</v>
      </c>
      <c r="U2132" s="109" t="str">
        <f>IF(Table1[[#This Row],[Asset Class]]&lt;&gt;"Local",0.25,IF(P2132="y",1,""))</f>
        <v/>
      </c>
      <c r="V2132" s="435" t="str">
        <f>IF(Table1[[#This Row],[Asset Class]]&lt;&gt;"Local",0.25,IF(Q2132="y",1,""))</f>
        <v/>
      </c>
      <c r="W2132" s="435" t="str">
        <f>IF(Table1[[#This Row],[Asset Class]]&lt;&gt;"Local",0.25,IF(R2132="y",1,""))</f>
        <v/>
      </c>
      <c r="X2132" s="435">
        <f>IF(Table1[[#This Row],[Asset Class]]&lt;&gt;"Local",0.25,IF(S2132="y",1,""))</f>
        <v>1</v>
      </c>
      <c r="Y2132" s="109">
        <f t="shared" si="199"/>
        <v>1</v>
      </c>
      <c r="AA2132" s="274" t="str">
        <f t="shared" si="200"/>
        <v/>
      </c>
      <c r="AB2132" s="275" t="str">
        <f t="shared" si="201"/>
        <v/>
      </c>
      <c r="AC2132" s="275" t="str">
        <f t="shared" si="202"/>
        <v/>
      </c>
      <c r="AD2132" s="275">
        <f t="shared" si="203"/>
        <v>460975</v>
      </c>
      <c r="AE2132" s="276">
        <f t="shared" si="204"/>
        <v>460975</v>
      </c>
    </row>
    <row r="2133" spans="2:31">
      <c r="B2133" s="227" t="s">
        <v>3711</v>
      </c>
      <c r="C2133" s="228" t="s">
        <v>3712</v>
      </c>
      <c r="D2133" s="228" t="s">
        <v>105</v>
      </c>
      <c r="E2133" s="228" t="s">
        <v>113</v>
      </c>
      <c r="F2133" s="258" t="s">
        <v>102</v>
      </c>
      <c r="G2133" s="374">
        <v>0.5</v>
      </c>
      <c r="H2133" s="377">
        <v>779.38846150862446</v>
      </c>
      <c r="I2133" s="382">
        <v>566.28724924743767</v>
      </c>
      <c r="J2133" s="349">
        <f>Table1[[#This Row],[Embellishment Area (m2)]]*Table1[[#This Row],[Construction Unit Rate ($/m)]]*Table1[[#This Row],[Embellishment Area Factor]]</f>
        <v>220678.87398145569</v>
      </c>
      <c r="K2133" s="263">
        <v>1558.7769230172489</v>
      </c>
      <c r="L2133" s="354">
        <v>75.676903388107434</v>
      </c>
      <c r="M2133" s="101">
        <f>Table1[[#This Row],[Size of land (m2)]]*Table1[[#This Row],[Land Unit Rate ($/m2)]]</f>
        <v>117963.41060678773</v>
      </c>
      <c r="N2133" s="261">
        <v>2021</v>
      </c>
      <c r="O2133" s="219">
        <f>ROUND(IF(Table1[[#This Row],[Valuation Year]]=2016,(Table1[[#This Row],[Total Construction Cost ($)]]+Table1[[#This Row],[Land Value]])*('General Input Sheet'!$G$38/'General Input Sheet'!$G$43),Table1[[#This Row],[Total Construction Cost ($)]]+Table1[[#This Row],[Land Value]]),0)</f>
        <v>338642</v>
      </c>
      <c r="P2133" s="139" t="str" cm="1">
        <f t="array" ref="P2133">_xlfn.IFS(Table1[[#This Row],[Asset Class]]&lt;&gt;"Local","y",P$11=$E2133,"y",Table1[[#This Row],[Asset Class]]="Local","")</f>
        <v>y</v>
      </c>
      <c r="Q2133" s="99" t="str" cm="1">
        <f t="array" ref="Q2133">_xlfn.IFS(Table1[[#This Row],[Asset Class]]&lt;&gt;"Local","y",Q$11=$E2133,"y",Table1[[#This Row],[Asset Class]]="Local","")</f>
        <v>y</v>
      </c>
      <c r="R2133" s="99" t="str" cm="1">
        <f t="array" ref="R2133">_xlfn.IFS(Table1[[#This Row],[Asset Class]]&lt;&gt;"Local","y",R$11=$E2133,"y",Table1[[#This Row],[Asset Class]]="Local","")</f>
        <v>y</v>
      </c>
      <c r="S2133" s="358" t="str" cm="1">
        <f t="array" ref="S2133">_xlfn.IFS(Table1[[#This Row],[Asset Class]]&lt;&gt;"Local","y",S$11=$E2133,"y",Table1[[#This Row],[Asset Class]]="Local","")</f>
        <v>y</v>
      </c>
      <c r="U2133" s="109">
        <f>IF(Table1[[#This Row],[Asset Class]]&lt;&gt;"Local",0.25,IF(P2133="y",1,""))</f>
        <v>0.25</v>
      </c>
      <c r="V2133" s="435">
        <f>IF(Table1[[#This Row],[Asset Class]]&lt;&gt;"Local",0.25,IF(Q2133="y",1,""))</f>
        <v>0.25</v>
      </c>
      <c r="W2133" s="435">
        <f>IF(Table1[[#This Row],[Asset Class]]&lt;&gt;"Local",0.25,IF(R2133="y",1,""))</f>
        <v>0.25</v>
      </c>
      <c r="X2133" s="435">
        <f>IF(Table1[[#This Row],[Asset Class]]&lt;&gt;"Local",0.25,IF(S2133="y",1,""))</f>
        <v>0.25</v>
      </c>
      <c r="Y2133" s="109">
        <f t="shared" si="199"/>
        <v>1</v>
      </c>
      <c r="AA2133" s="274">
        <f t="shared" si="200"/>
        <v>84660.5</v>
      </c>
      <c r="AB2133" s="275">
        <f t="shared" si="201"/>
        <v>84660.5</v>
      </c>
      <c r="AC2133" s="275">
        <f t="shared" si="202"/>
        <v>84660.5</v>
      </c>
      <c r="AD2133" s="275">
        <f t="shared" si="203"/>
        <v>84660.5</v>
      </c>
      <c r="AE2133" s="276">
        <f t="shared" si="204"/>
        <v>338642</v>
      </c>
    </row>
    <row r="2134" spans="2:31">
      <c r="B2134" s="227" t="s">
        <v>3713</v>
      </c>
      <c r="C2134" s="228" t="s">
        <v>3714</v>
      </c>
      <c r="D2134" s="228" t="s">
        <v>110</v>
      </c>
      <c r="E2134" s="228" t="s">
        <v>106</v>
      </c>
      <c r="F2134" s="258" t="s">
        <v>102</v>
      </c>
      <c r="G2134" s="374">
        <v>0.5</v>
      </c>
      <c r="H2134" s="377">
        <v>11503.747927663675</v>
      </c>
      <c r="I2134" s="382">
        <v>111.62041035606889</v>
      </c>
      <c r="J2134" s="349">
        <f>Table1[[#This Row],[Embellishment Area (m2)]]*Table1[[#This Row],[Construction Unit Rate ($/m)]]*Table1[[#This Row],[Embellishment Area Factor]]</f>
        <v>642026.53215929819</v>
      </c>
      <c r="K2134" s="263">
        <v>0</v>
      </c>
      <c r="L2134" s="354">
        <v>66.125722619436161</v>
      </c>
      <c r="M2134" s="101">
        <f>Table1[[#This Row],[Size of land (m2)]]*Table1[[#This Row],[Land Unit Rate ($/m2)]]</f>
        <v>0</v>
      </c>
      <c r="N2134" s="261">
        <v>2021</v>
      </c>
      <c r="O2134" s="219">
        <f>ROUND(IF(Table1[[#This Row],[Valuation Year]]=2016,(Table1[[#This Row],[Total Construction Cost ($)]]+Table1[[#This Row],[Land Value]])*('General Input Sheet'!$G$38/'General Input Sheet'!$G$43),Table1[[#This Row],[Total Construction Cost ($)]]+Table1[[#This Row],[Land Value]]),0)</f>
        <v>642027</v>
      </c>
      <c r="P2134" s="139" t="str" cm="1">
        <f t="array" ref="P2134">_xlfn.IFS(Table1[[#This Row],[Asset Class]]&lt;&gt;"Local","y",P$11=$E2134,"y",Table1[[#This Row],[Asset Class]]="Local","")</f>
        <v>y</v>
      </c>
      <c r="Q2134" s="99" t="str" cm="1">
        <f t="array" ref="Q2134">_xlfn.IFS(Table1[[#This Row],[Asset Class]]&lt;&gt;"Local","y",Q$11=$E2134,"y",Table1[[#This Row],[Asset Class]]="Local","")</f>
        <v/>
      </c>
      <c r="R2134" s="99" t="str" cm="1">
        <f t="array" ref="R2134">_xlfn.IFS(Table1[[#This Row],[Asset Class]]&lt;&gt;"Local","y",R$11=$E2134,"y",Table1[[#This Row],[Asset Class]]="Local","")</f>
        <v/>
      </c>
      <c r="S2134" s="358" t="str" cm="1">
        <f t="array" ref="S2134">_xlfn.IFS(Table1[[#This Row],[Asset Class]]&lt;&gt;"Local","y",S$11=$E2134,"y",Table1[[#This Row],[Asset Class]]="Local","")</f>
        <v/>
      </c>
      <c r="U2134" s="109">
        <f>IF(Table1[[#This Row],[Asset Class]]&lt;&gt;"Local",0.25,IF(P2134="y",1,""))</f>
        <v>1</v>
      </c>
      <c r="V2134" s="435" t="str">
        <f>IF(Table1[[#This Row],[Asset Class]]&lt;&gt;"Local",0.25,IF(Q2134="y",1,""))</f>
        <v/>
      </c>
      <c r="W2134" s="435" t="str">
        <f>IF(Table1[[#This Row],[Asset Class]]&lt;&gt;"Local",0.25,IF(R2134="y",1,""))</f>
        <v/>
      </c>
      <c r="X2134" s="435" t="str">
        <f>IF(Table1[[#This Row],[Asset Class]]&lt;&gt;"Local",0.25,IF(S2134="y",1,""))</f>
        <v/>
      </c>
      <c r="Y2134" s="109">
        <f t="shared" si="199"/>
        <v>1</v>
      </c>
      <c r="AA2134" s="274">
        <f t="shared" si="200"/>
        <v>642027</v>
      </c>
      <c r="AB2134" s="275" t="str">
        <f t="shared" si="201"/>
        <v/>
      </c>
      <c r="AC2134" s="275" t="str">
        <f t="shared" si="202"/>
        <v/>
      </c>
      <c r="AD2134" s="275" t="str">
        <f t="shared" si="203"/>
        <v/>
      </c>
      <c r="AE2134" s="276">
        <f t="shared" si="204"/>
        <v>642027</v>
      </c>
    </row>
    <row r="2135" spans="2:31">
      <c r="B2135" s="227" t="s">
        <v>3715</v>
      </c>
      <c r="C2135" s="228" t="s">
        <v>3716</v>
      </c>
      <c r="D2135" s="228" t="s">
        <v>110</v>
      </c>
      <c r="E2135" s="228" t="s">
        <v>101</v>
      </c>
      <c r="F2135" s="258" t="s">
        <v>107</v>
      </c>
      <c r="G2135" s="374">
        <v>0.5</v>
      </c>
      <c r="H2135" s="377">
        <v>2596.8560454979834</v>
      </c>
      <c r="I2135" s="382">
        <v>143.96305955739601</v>
      </c>
      <c r="J2135" s="349">
        <f>Table1[[#This Row],[Embellishment Area (m2)]]*Table1[[#This Row],[Construction Unit Rate ($/m)]]*Table1[[#This Row],[Embellishment Area Factor]]</f>
        <v>186925.67077000503</v>
      </c>
      <c r="K2135" s="263">
        <v>0</v>
      </c>
      <c r="L2135" s="354">
        <v>39.027494808321961</v>
      </c>
      <c r="M2135" s="101">
        <f>Table1[[#This Row],[Size of land (m2)]]*Table1[[#This Row],[Land Unit Rate ($/m2)]]</f>
        <v>0</v>
      </c>
      <c r="N2135" s="261">
        <v>2021</v>
      </c>
      <c r="O2135" s="219">
        <f>ROUND(IF(Table1[[#This Row],[Valuation Year]]=2016,(Table1[[#This Row],[Total Construction Cost ($)]]+Table1[[#This Row],[Land Value]])*('General Input Sheet'!$G$38/'General Input Sheet'!$G$43),Table1[[#This Row],[Total Construction Cost ($)]]+Table1[[#This Row],[Land Value]]),0)</f>
        <v>186926</v>
      </c>
      <c r="P2135" s="139" t="str" cm="1">
        <f t="array" ref="P2135">_xlfn.IFS(Table1[[#This Row],[Asset Class]]&lt;&gt;"Local","y",P$11=$E2135,"y",Table1[[#This Row],[Asset Class]]="Local","")</f>
        <v/>
      </c>
      <c r="Q2135" s="99" t="str" cm="1">
        <f t="array" ref="Q2135">_xlfn.IFS(Table1[[#This Row],[Asset Class]]&lt;&gt;"Local","y",Q$11=$E2135,"y",Table1[[#This Row],[Asset Class]]="Local","")</f>
        <v/>
      </c>
      <c r="R2135" s="99" t="str" cm="1">
        <f t="array" ref="R2135">_xlfn.IFS(Table1[[#This Row],[Asset Class]]&lt;&gt;"Local","y",R$11=$E2135,"y",Table1[[#This Row],[Asset Class]]="Local","")</f>
        <v>y</v>
      </c>
      <c r="S2135" s="358" t="str" cm="1">
        <f t="array" ref="S2135">_xlfn.IFS(Table1[[#This Row],[Asset Class]]&lt;&gt;"Local","y",S$11=$E2135,"y",Table1[[#This Row],[Asset Class]]="Local","")</f>
        <v/>
      </c>
      <c r="U2135" s="109" t="str">
        <f>IF(Table1[[#This Row],[Asset Class]]&lt;&gt;"Local",0.25,IF(P2135="y",1,""))</f>
        <v/>
      </c>
      <c r="V2135" s="435" t="str">
        <f>IF(Table1[[#This Row],[Asset Class]]&lt;&gt;"Local",0.25,IF(Q2135="y",1,""))</f>
        <v/>
      </c>
      <c r="W2135" s="435">
        <f>IF(Table1[[#This Row],[Asset Class]]&lt;&gt;"Local",0.25,IF(R2135="y",1,""))</f>
        <v>1</v>
      </c>
      <c r="X2135" s="435" t="str">
        <f>IF(Table1[[#This Row],[Asset Class]]&lt;&gt;"Local",0.25,IF(S2135="y",1,""))</f>
        <v/>
      </c>
      <c r="Y2135" s="109">
        <f t="shared" si="199"/>
        <v>1</v>
      </c>
      <c r="AA2135" s="274" t="str">
        <f t="shared" si="200"/>
        <v/>
      </c>
      <c r="AB2135" s="275" t="str">
        <f t="shared" si="201"/>
        <v/>
      </c>
      <c r="AC2135" s="275">
        <f t="shared" si="202"/>
        <v>186926</v>
      </c>
      <c r="AD2135" s="275" t="str">
        <f t="shared" si="203"/>
        <v/>
      </c>
      <c r="AE2135" s="276">
        <f t="shared" si="204"/>
        <v>186926</v>
      </c>
    </row>
    <row r="2136" spans="2:31">
      <c r="B2136" s="227" t="s">
        <v>3717</v>
      </c>
      <c r="C2136" s="228" t="s">
        <v>3718</v>
      </c>
      <c r="D2136" s="228" t="s">
        <v>100</v>
      </c>
      <c r="E2136" s="228" t="s">
        <v>113</v>
      </c>
      <c r="F2136" s="258" t="s">
        <v>327</v>
      </c>
      <c r="G2136" s="374">
        <v>0.5</v>
      </c>
      <c r="H2136" s="377">
        <v>1692.4878548252934</v>
      </c>
      <c r="I2136" s="382">
        <v>557.40114642261381</v>
      </c>
      <c r="J2136" s="349">
        <f>Table1[[#This Row],[Embellishment Area (m2)]]*Table1[[#This Row],[Construction Unit Rate ($/m)]]*Table1[[#This Row],[Embellishment Area Factor]]</f>
        <v>471697.33529298444</v>
      </c>
      <c r="K2136" s="263">
        <v>0</v>
      </c>
      <c r="L2136" s="354">
        <v>132.99262744440287</v>
      </c>
      <c r="M2136" s="101">
        <f>Table1[[#This Row],[Size of land (m2)]]*Table1[[#This Row],[Land Unit Rate ($/m2)]]</f>
        <v>0</v>
      </c>
      <c r="N2136" s="261">
        <v>2021</v>
      </c>
      <c r="O2136" s="219">
        <f>ROUND(IF(Table1[[#This Row],[Valuation Year]]=2016,(Table1[[#This Row],[Total Construction Cost ($)]]+Table1[[#This Row],[Land Value]])*('General Input Sheet'!$G$38/'General Input Sheet'!$G$43),Table1[[#This Row],[Total Construction Cost ($)]]+Table1[[#This Row],[Land Value]]),0)</f>
        <v>471697</v>
      </c>
      <c r="P2136" s="139" t="str" cm="1">
        <f t="array" ref="P2136">_xlfn.IFS(Table1[[#This Row],[Asset Class]]&lt;&gt;"Local","y",P$11=$E2136,"y",Table1[[#This Row],[Asset Class]]="Local","")</f>
        <v>y</v>
      </c>
      <c r="Q2136" s="99" t="str" cm="1">
        <f t="array" ref="Q2136">_xlfn.IFS(Table1[[#This Row],[Asset Class]]&lt;&gt;"Local","y",Q$11=$E2136,"y",Table1[[#This Row],[Asset Class]]="Local","")</f>
        <v>y</v>
      </c>
      <c r="R2136" s="99" t="str" cm="1">
        <f t="array" ref="R2136">_xlfn.IFS(Table1[[#This Row],[Asset Class]]&lt;&gt;"Local","y",R$11=$E2136,"y",Table1[[#This Row],[Asset Class]]="Local","")</f>
        <v>y</v>
      </c>
      <c r="S2136" s="358" t="str" cm="1">
        <f t="array" ref="S2136">_xlfn.IFS(Table1[[#This Row],[Asset Class]]&lt;&gt;"Local","y",S$11=$E2136,"y",Table1[[#This Row],[Asset Class]]="Local","")</f>
        <v>y</v>
      </c>
      <c r="U2136" s="109">
        <f>IF(Table1[[#This Row],[Asset Class]]&lt;&gt;"Local",0.25,IF(P2136="y",1,""))</f>
        <v>0.25</v>
      </c>
      <c r="V2136" s="435">
        <f>IF(Table1[[#This Row],[Asset Class]]&lt;&gt;"Local",0.25,IF(Q2136="y",1,""))</f>
        <v>0.25</v>
      </c>
      <c r="W2136" s="435">
        <f>IF(Table1[[#This Row],[Asset Class]]&lt;&gt;"Local",0.25,IF(R2136="y",1,""))</f>
        <v>0.25</v>
      </c>
      <c r="X2136" s="435">
        <f>IF(Table1[[#This Row],[Asset Class]]&lt;&gt;"Local",0.25,IF(S2136="y",1,""))</f>
        <v>0.25</v>
      </c>
      <c r="Y2136" s="109">
        <f t="shared" si="199"/>
        <v>1</v>
      </c>
      <c r="AA2136" s="274">
        <f t="shared" si="200"/>
        <v>117924.25</v>
      </c>
      <c r="AB2136" s="275">
        <f t="shared" si="201"/>
        <v>117924.25</v>
      </c>
      <c r="AC2136" s="275">
        <f t="shared" si="202"/>
        <v>117924.25</v>
      </c>
      <c r="AD2136" s="275">
        <f t="shared" si="203"/>
        <v>117924.25</v>
      </c>
      <c r="AE2136" s="276">
        <f t="shared" si="204"/>
        <v>471697</v>
      </c>
    </row>
    <row r="2137" spans="2:31">
      <c r="B2137" s="227" t="s">
        <v>3719</v>
      </c>
      <c r="C2137" s="228" t="s">
        <v>3720</v>
      </c>
      <c r="D2137" s="228" t="s">
        <v>110</v>
      </c>
      <c r="E2137" s="228" t="s">
        <v>101</v>
      </c>
      <c r="F2137" s="258" t="s">
        <v>107</v>
      </c>
      <c r="G2137" s="374">
        <v>0.5</v>
      </c>
      <c r="H2137" s="377">
        <v>621.72813047072896</v>
      </c>
      <c r="I2137" s="382">
        <v>143.96305955739601</v>
      </c>
      <c r="J2137" s="349">
        <f>Table1[[#This Row],[Embellishment Area (m2)]]*Table1[[#This Row],[Construction Unit Rate ($/m)]]*Table1[[#This Row],[Embellishment Area Factor]]</f>
        <v>44752.941937733012</v>
      </c>
      <c r="K2137" s="263">
        <v>0</v>
      </c>
      <c r="L2137" s="354">
        <v>39.027494808321961</v>
      </c>
      <c r="M2137" s="101">
        <f>Table1[[#This Row],[Size of land (m2)]]*Table1[[#This Row],[Land Unit Rate ($/m2)]]</f>
        <v>0</v>
      </c>
      <c r="N2137" s="261">
        <v>2021</v>
      </c>
      <c r="O2137" s="219">
        <f>ROUND(IF(Table1[[#This Row],[Valuation Year]]=2016,(Table1[[#This Row],[Total Construction Cost ($)]]+Table1[[#This Row],[Land Value]])*('General Input Sheet'!$G$38/'General Input Sheet'!$G$43),Table1[[#This Row],[Total Construction Cost ($)]]+Table1[[#This Row],[Land Value]]),0)</f>
        <v>44753</v>
      </c>
      <c r="P2137" s="139" t="str" cm="1">
        <f t="array" ref="P2137">_xlfn.IFS(Table1[[#This Row],[Asset Class]]&lt;&gt;"Local","y",P$11=$E2137,"y",Table1[[#This Row],[Asset Class]]="Local","")</f>
        <v/>
      </c>
      <c r="Q2137" s="99" t="str" cm="1">
        <f t="array" ref="Q2137">_xlfn.IFS(Table1[[#This Row],[Asset Class]]&lt;&gt;"Local","y",Q$11=$E2137,"y",Table1[[#This Row],[Asset Class]]="Local","")</f>
        <v/>
      </c>
      <c r="R2137" s="99" t="str" cm="1">
        <f t="array" ref="R2137">_xlfn.IFS(Table1[[#This Row],[Asset Class]]&lt;&gt;"Local","y",R$11=$E2137,"y",Table1[[#This Row],[Asset Class]]="Local","")</f>
        <v>y</v>
      </c>
      <c r="S2137" s="358" t="str" cm="1">
        <f t="array" ref="S2137">_xlfn.IFS(Table1[[#This Row],[Asset Class]]&lt;&gt;"Local","y",S$11=$E2137,"y",Table1[[#This Row],[Asset Class]]="Local","")</f>
        <v/>
      </c>
      <c r="U2137" s="109" t="str">
        <f>IF(Table1[[#This Row],[Asset Class]]&lt;&gt;"Local",0.25,IF(P2137="y",1,""))</f>
        <v/>
      </c>
      <c r="V2137" s="435" t="str">
        <f>IF(Table1[[#This Row],[Asset Class]]&lt;&gt;"Local",0.25,IF(Q2137="y",1,""))</f>
        <v/>
      </c>
      <c r="W2137" s="435">
        <f>IF(Table1[[#This Row],[Asset Class]]&lt;&gt;"Local",0.25,IF(R2137="y",1,""))</f>
        <v>1</v>
      </c>
      <c r="X2137" s="435" t="str">
        <f>IF(Table1[[#This Row],[Asset Class]]&lt;&gt;"Local",0.25,IF(S2137="y",1,""))</f>
        <v/>
      </c>
      <c r="Y2137" s="109">
        <f t="shared" si="199"/>
        <v>1</v>
      </c>
      <c r="AA2137" s="274" t="str">
        <f t="shared" si="200"/>
        <v/>
      </c>
      <c r="AB2137" s="275" t="str">
        <f t="shared" si="201"/>
        <v/>
      </c>
      <c r="AC2137" s="275">
        <f t="shared" si="202"/>
        <v>44753</v>
      </c>
      <c r="AD2137" s="275" t="str">
        <f t="shared" si="203"/>
        <v/>
      </c>
      <c r="AE2137" s="276">
        <f t="shared" si="204"/>
        <v>44753</v>
      </c>
    </row>
    <row r="2138" spans="2:31">
      <c r="B2138" s="227" t="s">
        <v>3721</v>
      </c>
      <c r="C2138" s="228" t="s">
        <v>3722</v>
      </c>
      <c r="D2138" s="228" t="s">
        <v>110</v>
      </c>
      <c r="E2138" s="228" t="s">
        <v>106</v>
      </c>
      <c r="F2138" s="258" t="s">
        <v>102</v>
      </c>
      <c r="G2138" s="374">
        <v>0.5</v>
      </c>
      <c r="H2138" s="377">
        <v>706.48768812594199</v>
      </c>
      <c r="I2138" s="382">
        <v>111.62041035606889</v>
      </c>
      <c r="J2138" s="349">
        <f>Table1[[#This Row],[Embellishment Area (m2)]]*Table1[[#This Row],[Construction Unit Rate ($/m)]]*Table1[[#This Row],[Embellishment Area Factor]]</f>
        <v>39429.222830064027</v>
      </c>
      <c r="K2138" s="263">
        <v>0</v>
      </c>
      <c r="L2138" s="354">
        <v>66.125722619436161</v>
      </c>
      <c r="M2138" s="101">
        <f>Table1[[#This Row],[Size of land (m2)]]*Table1[[#This Row],[Land Unit Rate ($/m2)]]</f>
        <v>0</v>
      </c>
      <c r="N2138" s="261">
        <v>2021</v>
      </c>
      <c r="O2138" s="219">
        <f>ROUND(IF(Table1[[#This Row],[Valuation Year]]=2016,(Table1[[#This Row],[Total Construction Cost ($)]]+Table1[[#This Row],[Land Value]])*('General Input Sheet'!$G$38/'General Input Sheet'!$G$43),Table1[[#This Row],[Total Construction Cost ($)]]+Table1[[#This Row],[Land Value]]),0)</f>
        <v>39429</v>
      </c>
      <c r="P2138" s="139" t="str" cm="1">
        <f t="array" ref="P2138">_xlfn.IFS(Table1[[#This Row],[Asset Class]]&lt;&gt;"Local","y",P$11=$E2138,"y",Table1[[#This Row],[Asset Class]]="Local","")</f>
        <v>y</v>
      </c>
      <c r="Q2138" s="99" t="str" cm="1">
        <f t="array" ref="Q2138">_xlfn.IFS(Table1[[#This Row],[Asset Class]]&lt;&gt;"Local","y",Q$11=$E2138,"y",Table1[[#This Row],[Asset Class]]="Local","")</f>
        <v/>
      </c>
      <c r="R2138" s="99" t="str" cm="1">
        <f t="array" ref="R2138">_xlfn.IFS(Table1[[#This Row],[Asset Class]]&lt;&gt;"Local","y",R$11=$E2138,"y",Table1[[#This Row],[Asset Class]]="Local","")</f>
        <v/>
      </c>
      <c r="S2138" s="358" t="str" cm="1">
        <f t="array" ref="S2138">_xlfn.IFS(Table1[[#This Row],[Asset Class]]&lt;&gt;"Local","y",S$11=$E2138,"y",Table1[[#This Row],[Asset Class]]="Local","")</f>
        <v/>
      </c>
      <c r="U2138" s="109">
        <f>IF(Table1[[#This Row],[Asset Class]]&lt;&gt;"Local",0.25,IF(P2138="y",1,""))</f>
        <v>1</v>
      </c>
      <c r="V2138" s="435" t="str">
        <f>IF(Table1[[#This Row],[Asset Class]]&lt;&gt;"Local",0.25,IF(Q2138="y",1,""))</f>
        <v/>
      </c>
      <c r="W2138" s="435" t="str">
        <f>IF(Table1[[#This Row],[Asset Class]]&lt;&gt;"Local",0.25,IF(R2138="y",1,""))</f>
        <v/>
      </c>
      <c r="X2138" s="435" t="str">
        <f>IF(Table1[[#This Row],[Asset Class]]&lt;&gt;"Local",0.25,IF(S2138="y",1,""))</f>
        <v/>
      </c>
      <c r="Y2138" s="109">
        <f t="shared" si="199"/>
        <v>1</v>
      </c>
      <c r="AA2138" s="274">
        <f t="shared" si="200"/>
        <v>39429</v>
      </c>
      <c r="AB2138" s="275" t="str">
        <f t="shared" si="201"/>
        <v/>
      </c>
      <c r="AC2138" s="275" t="str">
        <f t="shared" si="202"/>
        <v/>
      </c>
      <c r="AD2138" s="275" t="str">
        <f t="shared" si="203"/>
        <v/>
      </c>
      <c r="AE2138" s="276">
        <f t="shared" si="204"/>
        <v>39429</v>
      </c>
    </row>
    <row r="2139" spans="2:31">
      <c r="B2139" s="227" t="s">
        <v>3723</v>
      </c>
      <c r="C2139" s="228" t="s">
        <v>3724</v>
      </c>
      <c r="D2139" s="228" t="s">
        <v>105</v>
      </c>
      <c r="E2139" s="228" t="s">
        <v>101</v>
      </c>
      <c r="F2139" s="258" t="s">
        <v>327</v>
      </c>
      <c r="G2139" s="374">
        <v>0.5</v>
      </c>
      <c r="H2139" s="377">
        <v>248.6088440649624</v>
      </c>
      <c r="I2139" s="382">
        <v>452.87898632773505</v>
      </c>
      <c r="J2139" s="349">
        <f>Table1[[#This Row],[Embellishment Area (m2)]]*Table1[[#This Row],[Construction Unit Rate ($/m)]]*Table1[[#This Row],[Embellishment Area Factor]]</f>
        <v>56294.86064612506</v>
      </c>
      <c r="K2139" s="263">
        <v>0</v>
      </c>
      <c r="L2139" s="354">
        <v>140.14546069071523</v>
      </c>
      <c r="M2139" s="101">
        <f>Table1[[#This Row],[Size of land (m2)]]*Table1[[#This Row],[Land Unit Rate ($/m2)]]</f>
        <v>0</v>
      </c>
      <c r="N2139" s="261">
        <v>2021</v>
      </c>
      <c r="O2139" s="219">
        <f>ROUND(IF(Table1[[#This Row],[Valuation Year]]=2016,(Table1[[#This Row],[Total Construction Cost ($)]]+Table1[[#This Row],[Land Value]])*('General Input Sheet'!$G$38/'General Input Sheet'!$G$43),Table1[[#This Row],[Total Construction Cost ($)]]+Table1[[#This Row],[Land Value]]),0)</f>
        <v>56295</v>
      </c>
      <c r="P2139" s="139" t="str" cm="1">
        <f t="array" ref="P2139">_xlfn.IFS(Table1[[#This Row],[Asset Class]]&lt;&gt;"Local","y",P$11=$E2139,"y",Table1[[#This Row],[Asset Class]]="Local","")</f>
        <v>y</v>
      </c>
      <c r="Q2139" s="99" t="str" cm="1">
        <f t="array" ref="Q2139">_xlfn.IFS(Table1[[#This Row],[Asset Class]]&lt;&gt;"Local","y",Q$11=$E2139,"y",Table1[[#This Row],[Asset Class]]="Local","")</f>
        <v>y</v>
      </c>
      <c r="R2139" s="99" t="str" cm="1">
        <f t="array" ref="R2139">_xlfn.IFS(Table1[[#This Row],[Asset Class]]&lt;&gt;"Local","y",R$11=$E2139,"y",Table1[[#This Row],[Asset Class]]="Local","")</f>
        <v>y</v>
      </c>
      <c r="S2139" s="358" t="str" cm="1">
        <f t="array" ref="S2139">_xlfn.IFS(Table1[[#This Row],[Asset Class]]&lt;&gt;"Local","y",S$11=$E2139,"y",Table1[[#This Row],[Asset Class]]="Local","")</f>
        <v>y</v>
      </c>
      <c r="U2139" s="109">
        <f>IF(Table1[[#This Row],[Asset Class]]&lt;&gt;"Local",0.25,IF(P2139="y",1,""))</f>
        <v>0.25</v>
      </c>
      <c r="V2139" s="435">
        <f>IF(Table1[[#This Row],[Asset Class]]&lt;&gt;"Local",0.25,IF(Q2139="y",1,""))</f>
        <v>0.25</v>
      </c>
      <c r="W2139" s="435">
        <f>IF(Table1[[#This Row],[Asset Class]]&lt;&gt;"Local",0.25,IF(R2139="y",1,""))</f>
        <v>0.25</v>
      </c>
      <c r="X2139" s="435">
        <f>IF(Table1[[#This Row],[Asset Class]]&lt;&gt;"Local",0.25,IF(S2139="y",1,""))</f>
        <v>0.25</v>
      </c>
      <c r="Y2139" s="109">
        <f t="shared" si="199"/>
        <v>1</v>
      </c>
      <c r="AA2139" s="274">
        <f t="shared" si="200"/>
        <v>14073.75</v>
      </c>
      <c r="AB2139" s="275">
        <f t="shared" si="201"/>
        <v>14073.75</v>
      </c>
      <c r="AC2139" s="275">
        <f t="shared" si="202"/>
        <v>14073.75</v>
      </c>
      <c r="AD2139" s="275">
        <f t="shared" si="203"/>
        <v>14073.75</v>
      </c>
      <c r="AE2139" s="276">
        <f t="shared" si="204"/>
        <v>56295</v>
      </c>
    </row>
    <row r="2140" spans="2:31">
      <c r="B2140" s="227" t="s">
        <v>3725</v>
      </c>
      <c r="C2140" s="228" t="s">
        <v>3726</v>
      </c>
      <c r="D2140" s="228" t="s">
        <v>110</v>
      </c>
      <c r="E2140" s="228" t="s">
        <v>113</v>
      </c>
      <c r="F2140" s="258" t="s">
        <v>102</v>
      </c>
      <c r="G2140" s="374">
        <v>0.5</v>
      </c>
      <c r="H2140" s="377">
        <v>3028.1615505122377</v>
      </c>
      <c r="I2140" s="382">
        <v>77.371645491830151</v>
      </c>
      <c r="J2140" s="349">
        <f>Table1[[#This Row],[Embellishment Area (m2)]]*Table1[[#This Row],[Construction Unit Rate ($/m)]]*Table1[[#This Row],[Embellishment Area Factor]]</f>
        <v>117146.92098911179</v>
      </c>
      <c r="K2140" s="263">
        <v>0</v>
      </c>
      <c r="L2140" s="354">
        <v>51.919695325664051</v>
      </c>
      <c r="M2140" s="101">
        <f>Table1[[#This Row],[Size of land (m2)]]*Table1[[#This Row],[Land Unit Rate ($/m2)]]</f>
        <v>0</v>
      </c>
      <c r="N2140" s="261">
        <v>2021</v>
      </c>
      <c r="O2140" s="219">
        <f>ROUND(IF(Table1[[#This Row],[Valuation Year]]=2016,(Table1[[#This Row],[Total Construction Cost ($)]]+Table1[[#This Row],[Land Value]])*('General Input Sheet'!$G$38/'General Input Sheet'!$G$43),Table1[[#This Row],[Total Construction Cost ($)]]+Table1[[#This Row],[Land Value]]),0)</f>
        <v>117147</v>
      </c>
      <c r="P2140" s="139" t="str" cm="1">
        <f t="array" ref="P2140">_xlfn.IFS(Table1[[#This Row],[Asset Class]]&lt;&gt;"Local","y",P$11=$E2140,"y",Table1[[#This Row],[Asset Class]]="Local","")</f>
        <v/>
      </c>
      <c r="Q2140" s="99" t="str" cm="1">
        <f t="array" ref="Q2140">_xlfn.IFS(Table1[[#This Row],[Asset Class]]&lt;&gt;"Local","y",Q$11=$E2140,"y",Table1[[#This Row],[Asset Class]]="Local","")</f>
        <v/>
      </c>
      <c r="R2140" s="99" t="str" cm="1">
        <f t="array" ref="R2140">_xlfn.IFS(Table1[[#This Row],[Asset Class]]&lt;&gt;"Local","y",R$11=$E2140,"y",Table1[[#This Row],[Asset Class]]="Local","")</f>
        <v/>
      </c>
      <c r="S2140" s="358" t="str" cm="1">
        <f t="array" ref="S2140">_xlfn.IFS(Table1[[#This Row],[Asset Class]]&lt;&gt;"Local","y",S$11=$E2140,"y",Table1[[#This Row],[Asset Class]]="Local","")</f>
        <v>y</v>
      </c>
      <c r="U2140" s="109" t="str">
        <f>IF(Table1[[#This Row],[Asset Class]]&lt;&gt;"Local",0.25,IF(P2140="y",1,""))</f>
        <v/>
      </c>
      <c r="V2140" s="435" t="str">
        <f>IF(Table1[[#This Row],[Asset Class]]&lt;&gt;"Local",0.25,IF(Q2140="y",1,""))</f>
        <v/>
      </c>
      <c r="W2140" s="435" t="str">
        <f>IF(Table1[[#This Row],[Asset Class]]&lt;&gt;"Local",0.25,IF(R2140="y",1,""))</f>
        <v/>
      </c>
      <c r="X2140" s="435">
        <f>IF(Table1[[#This Row],[Asset Class]]&lt;&gt;"Local",0.25,IF(S2140="y",1,""))</f>
        <v>1</v>
      </c>
      <c r="Y2140" s="109">
        <f t="shared" si="199"/>
        <v>1</v>
      </c>
      <c r="AA2140" s="274" t="str">
        <f t="shared" si="200"/>
        <v/>
      </c>
      <c r="AB2140" s="275" t="str">
        <f t="shared" si="201"/>
        <v/>
      </c>
      <c r="AC2140" s="275" t="str">
        <f t="shared" si="202"/>
        <v/>
      </c>
      <c r="AD2140" s="275">
        <f t="shared" si="203"/>
        <v>117147</v>
      </c>
      <c r="AE2140" s="276">
        <f t="shared" si="204"/>
        <v>117147</v>
      </c>
    </row>
    <row r="2141" spans="2:31">
      <c r="B2141" s="227" t="s">
        <v>3727</v>
      </c>
      <c r="C2141" s="228" t="s">
        <v>3728</v>
      </c>
      <c r="D2141" s="228" t="s">
        <v>110</v>
      </c>
      <c r="E2141" s="228" t="s">
        <v>106</v>
      </c>
      <c r="F2141" s="258" t="s">
        <v>107</v>
      </c>
      <c r="G2141" s="374">
        <v>0.5</v>
      </c>
      <c r="H2141" s="377">
        <v>12068.694811704399</v>
      </c>
      <c r="I2141" s="382">
        <v>111.62041035606889</v>
      </c>
      <c r="J2141" s="349">
        <f>Table1[[#This Row],[Embellishment Area (m2)]]*Table1[[#This Row],[Construction Unit Rate ($/m)]]*Table1[[#This Row],[Embellishment Area Factor]]</f>
        <v>673556.33367230231</v>
      </c>
      <c r="K2141" s="263">
        <v>0</v>
      </c>
      <c r="L2141" s="354">
        <v>66.125722619436161</v>
      </c>
      <c r="M2141" s="101">
        <f>Table1[[#This Row],[Size of land (m2)]]*Table1[[#This Row],[Land Unit Rate ($/m2)]]</f>
        <v>0</v>
      </c>
      <c r="N2141" s="261">
        <v>2021</v>
      </c>
      <c r="O2141" s="219">
        <f>ROUND(IF(Table1[[#This Row],[Valuation Year]]=2016,(Table1[[#This Row],[Total Construction Cost ($)]]+Table1[[#This Row],[Land Value]])*('General Input Sheet'!$G$38/'General Input Sheet'!$G$43),Table1[[#This Row],[Total Construction Cost ($)]]+Table1[[#This Row],[Land Value]]),0)</f>
        <v>673556</v>
      </c>
      <c r="P2141" s="139" t="str" cm="1">
        <f t="array" ref="P2141">_xlfn.IFS(Table1[[#This Row],[Asset Class]]&lt;&gt;"Local","y",P$11=$E2141,"y",Table1[[#This Row],[Asset Class]]="Local","")</f>
        <v>y</v>
      </c>
      <c r="Q2141" s="99" t="str" cm="1">
        <f t="array" ref="Q2141">_xlfn.IFS(Table1[[#This Row],[Asset Class]]&lt;&gt;"Local","y",Q$11=$E2141,"y",Table1[[#This Row],[Asset Class]]="Local","")</f>
        <v/>
      </c>
      <c r="R2141" s="99" t="str" cm="1">
        <f t="array" ref="R2141">_xlfn.IFS(Table1[[#This Row],[Asset Class]]&lt;&gt;"Local","y",R$11=$E2141,"y",Table1[[#This Row],[Asset Class]]="Local","")</f>
        <v/>
      </c>
      <c r="S2141" s="358" t="str" cm="1">
        <f t="array" ref="S2141">_xlfn.IFS(Table1[[#This Row],[Asset Class]]&lt;&gt;"Local","y",S$11=$E2141,"y",Table1[[#This Row],[Asset Class]]="Local","")</f>
        <v/>
      </c>
      <c r="U2141" s="109">
        <f>IF(Table1[[#This Row],[Asset Class]]&lt;&gt;"Local",0.25,IF(P2141="y",1,""))</f>
        <v>1</v>
      </c>
      <c r="V2141" s="435" t="str">
        <f>IF(Table1[[#This Row],[Asset Class]]&lt;&gt;"Local",0.25,IF(Q2141="y",1,""))</f>
        <v/>
      </c>
      <c r="W2141" s="435" t="str">
        <f>IF(Table1[[#This Row],[Asset Class]]&lt;&gt;"Local",0.25,IF(R2141="y",1,""))</f>
        <v/>
      </c>
      <c r="X2141" s="435" t="str">
        <f>IF(Table1[[#This Row],[Asset Class]]&lt;&gt;"Local",0.25,IF(S2141="y",1,""))</f>
        <v/>
      </c>
      <c r="Y2141" s="109">
        <f t="shared" si="199"/>
        <v>1</v>
      </c>
      <c r="AA2141" s="274">
        <f t="shared" si="200"/>
        <v>673556</v>
      </c>
      <c r="AB2141" s="275" t="str">
        <f t="shared" si="201"/>
        <v/>
      </c>
      <c r="AC2141" s="275" t="str">
        <f t="shared" si="202"/>
        <v/>
      </c>
      <c r="AD2141" s="275" t="str">
        <f t="shared" si="203"/>
        <v/>
      </c>
      <c r="AE2141" s="276">
        <f t="shared" si="204"/>
        <v>673556</v>
      </c>
    </row>
    <row r="2142" spans="2:31">
      <c r="B2142" s="227" t="s">
        <v>3729</v>
      </c>
      <c r="C2142" s="228" t="s">
        <v>3730</v>
      </c>
      <c r="D2142" s="228" t="s">
        <v>110</v>
      </c>
      <c r="E2142" s="228" t="s">
        <v>101</v>
      </c>
      <c r="F2142" s="258" t="s">
        <v>107</v>
      </c>
      <c r="G2142" s="374">
        <v>0.5</v>
      </c>
      <c r="H2142" s="377">
        <v>4345.6923961171497</v>
      </c>
      <c r="I2142" s="382">
        <v>143.96305955739601</v>
      </c>
      <c r="J2142" s="349">
        <f>Table1[[#This Row],[Embellishment Area (m2)]]*Table1[[#This Row],[Construction Unit Rate ($/m)]]*Table1[[#This Row],[Embellishment Area Factor]]</f>
        <v>312809.58662016806</v>
      </c>
      <c r="K2142" s="263">
        <v>0</v>
      </c>
      <c r="L2142" s="354">
        <v>39.027494808321961</v>
      </c>
      <c r="M2142" s="101">
        <f>Table1[[#This Row],[Size of land (m2)]]*Table1[[#This Row],[Land Unit Rate ($/m2)]]</f>
        <v>0</v>
      </c>
      <c r="N2142" s="261">
        <v>2021</v>
      </c>
      <c r="O2142" s="219">
        <f>ROUND(IF(Table1[[#This Row],[Valuation Year]]=2016,(Table1[[#This Row],[Total Construction Cost ($)]]+Table1[[#This Row],[Land Value]])*('General Input Sheet'!$G$38/'General Input Sheet'!$G$43),Table1[[#This Row],[Total Construction Cost ($)]]+Table1[[#This Row],[Land Value]]),0)</f>
        <v>312810</v>
      </c>
      <c r="P2142" s="139" t="str" cm="1">
        <f t="array" ref="P2142">_xlfn.IFS(Table1[[#This Row],[Asset Class]]&lt;&gt;"Local","y",P$11=$E2142,"y",Table1[[#This Row],[Asset Class]]="Local","")</f>
        <v/>
      </c>
      <c r="Q2142" s="99" t="str" cm="1">
        <f t="array" ref="Q2142">_xlfn.IFS(Table1[[#This Row],[Asset Class]]&lt;&gt;"Local","y",Q$11=$E2142,"y",Table1[[#This Row],[Asset Class]]="Local","")</f>
        <v/>
      </c>
      <c r="R2142" s="99" t="str" cm="1">
        <f t="array" ref="R2142">_xlfn.IFS(Table1[[#This Row],[Asset Class]]&lt;&gt;"Local","y",R$11=$E2142,"y",Table1[[#This Row],[Asset Class]]="Local","")</f>
        <v>y</v>
      </c>
      <c r="S2142" s="358" t="str" cm="1">
        <f t="array" ref="S2142">_xlfn.IFS(Table1[[#This Row],[Asset Class]]&lt;&gt;"Local","y",S$11=$E2142,"y",Table1[[#This Row],[Asset Class]]="Local","")</f>
        <v/>
      </c>
      <c r="U2142" s="109" t="str">
        <f>IF(Table1[[#This Row],[Asset Class]]&lt;&gt;"Local",0.25,IF(P2142="y",1,""))</f>
        <v/>
      </c>
      <c r="V2142" s="435" t="str">
        <f>IF(Table1[[#This Row],[Asset Class]]&lt;&gt;"Local",0.25,IF(Q2142="y",1,""))</f>
        <v/>
      </c>
      <c r="W2142" s="435">
        <f>IF(Table1[[#This Row],[Asset Class]]&lt;&gt;"Local",0.25,IF(R2142="y",1,""))</f>
        <v>1</v>
      </c>
      <c r="X2142" s="435" t="str">
        <f>IF(Table1[[#This Row],[Asset Class]]&lt;&gt;"Local",0.25,IF(S2142="y",1,""))</f>
        <v/>
      </c>
      <c r="Y2142" s="109">
        <f t="shared" si="199"/>
        <v>1</v>
      </c>
      <c r="AA2142" s="274" t="str">
        <f t="shared" si="200"/>
        <v/>
      </c>
      <c r="AB2142" s="275" t="str">
        <f t="shared" si="201"/>
        <v/>
      </c>
      <c r="AC2142" s="275">
        <f t="shared" si="202"/>
        <v>312810</v>
      </c>
      <c r="AD2142" s="275" t="str">
        <f t="shared" si="203"/>
        <v/>
      </c>
      <c r="AE2142" s="276">
        <f t="shared" si="204"/>
        <v>312810</v>
      </c>
    </row>
    <row r="2143" spans="2:31">
      <c r="B2143" s="227" t="s">
        <v>3731</v>
      </c>
      <c r="C2143" s="228" t="s">
        <v>3732</v>
      </c>
      <c r="D2143" s="228" t="s">
        <v>110</v>
      </c>
      <c r="E2143" s="228" t="s">
        <v>113</v>
      </c>
      <c r="F2143" s="258" t="s">
        <v>107</v>
      </c>
      <c r="G2143" s="374">
        <v>0.5</v>
      </c>
      <c r="H2143" s="377">
        <v>11033.557811180604</v>
      </c>
      <c r="I2143" s="382">
        <v>77.371645491830151</v>
      </c>
      <c r="J2143" s="349">
        <f>Table1[[#This Row],[Embellishment Area (m2)]]*Table1[[#This Row],[Construction Unit Rate ($/m)]]*Table1[[#This Row],[Embellishment Area Factor]]</f>
        <v>426842.26174013957</v>
      </c>
      <c r="K2143" s="263">
        <v>0</v>
      </c>
      <c r="L2143" s="354">
        <v>51.919695325664051</v>
      </c>
      <c r="M2143" s="101">
        <f>Table1[[#This Row],[Size of land (m2)]]*Table1[[#This Row],[Land Unit Rate ($/m2)]]</f>
        <v>0</v>
      </c>
      <c r="N2143" s="261">
        <v>2021</v>
      </c>
      <c r="O2143" s="219">
        <f>ROUND(IF(Table1[[#This Row],[Valuation Year]]=2016,(Table1[[#This Row],[Total Construction Cost ($)]]+Table1[[#This Row],[Land Value]])*('General Input Sheet'!$G$38/'General Input Sheet'!$G$43),Table1[[#This Row],[Total Construction Cost ($)]]+Table1[[#This Row],[Land Value]]),0)</f>
        <v>426842</v>
      </c>
      <c r="P2143" s="139" t="str" cm="1">
        <f t="array" ref="P2143">_xlfn.IFS(Table1[[#This Row],[Asset Class]]&lt;&gt;"Local","y",P$11=$E2143,"y",Table1[[#This Row],[Asset Class]]="Local","")</f>
        <v/>
      </c>
      <c r="Q2143" s="99" t="str" cm="1">
        <f t="array" ref="Q2143">_xlfn.IFS(Table1[[#This Row],[Asset Class]]&lt;&gt;"Local","y",Q$11=$E2143,"y",Table1[[#This Row],[Asset Class]]="Local","")</f>
        <v/>
      </c>
      <c r="R2143" s="99" t="str" cm="1">
        <f t="array" ref="R2143">_xlfn.IFS(Table1[[#This Row],[Asset Class]]&lt;&gt;"Local","y",R$11=$E2143,"y",Table1[[#This Row],[Asset Class]]="Local","")</f>
        <v/>
      </c>
      <c r="S2143" s="358" t="str" cm="1">
        <f t="array" ref="S2143">_xlfn.IFS(Table1[[#This Row],[Asset Class]]&lt;&gt;"Local","y",S$11=$E2143,"y",Table1[[#This Row],[Asset Class]]="Local","")</f>
        <v>y</v>
      </c>
      <c r="U2143" s="109" t="str">
        <f>IF(Table1[[#This Row],[Asset Class]]&lt;&gt;"Local",0.25,IF(P2143="y",1,""))</f>
        <v/>
      </c>
      <c r="V2143" s="435" t="str">
        <f>IF(Table1[[#This Row],[Asset Class]]&lt;&gt;"Local",0.25,IF(Q2143="y",1,""))</f>
        <v/>
      </c>
      <c r="W2143" s="435" t="str">
        <f>IF(Table1[[#This Row],[Asset Class]]&lt;&gt;"Local",0.25,IF(R2143="y",1,""))</f>
        <v/>
      </c>
      <c r="X2143" s="435">
        <f>IF(Table1[[#This Row],[Asset Class]]&lt;&gt;"Local",0.25,IF(S2143="y",1,""))</f>
        <v>1</v>
      </c>
      <c r="Y2143" s="109">
        <f t="shared" si="199"/>
        <v>1</v>
      </c>
      <c r="AA2143" s="274" t="str">
        <f t="shared" si="200"/>
        <v/>
      </c>
      <c r="AB2143" s="275" t="str">
        <f t="shared" si="201"/>
        <v/>
      </c>
      <c r="AC2143" s="275" t="str">
        <f t="shared" si="202"/>
        <v/>
      </c>
      <c r="AD2143" s="275">
        <f t="shared" si="203"/>
        <v>426842</v>
      </c>
      <c r="AE2143" s="276">
        <f t="shared" si="204"/>
        <v>426842</v>
      </c>
    </row>
    <row r="2144" spans="2:31">
      <c r="B2144" s="227" t="s">
        <v>3733</v>
      </c>
      <c r="C2144" s="228" t="s">
        <v>3734</v>
      </c>
      <c r="D2144" s="228" t="s">
        <v>110</v>
      </c>
      <c r="E2144" s="228" t="s">
        <v>101</v>
      </c>
      <c r="F2144" s="258" t="s">
        <v>102</v>
      </c>
      <c r="G2144" s="374">
        <v>0.5</v>
      </c>
      <c r="H2144" s="377">
        <v>5050.2430697080254</v>
      </c>
      <c r="I2144" s="382">
        <v>143.96305955739601</v>
      </c>
      <c r="J2144" s="349">
        <f>Table1[[#This Row],[Embellishment Area (m2)]]*Table1[[#This Row],[Construction Unit Rate ($/m)]]*Table1[[#This Row],[Embellishment Area Factor]]</f>
        <v>363524.22191185143</v>
      </c>
      <c r="K2144" s="263">
        <v>0</v>
      </c>
      <c r="L2144" s="354">
        <v>39.027494808321961</v>
      </c>
      <c r="M2144" s="101">
        <f>Table1[[#This Row],[Size of land (m2)]]*Table1[[#This Row],[Land Unit Rate ($/m2)]]</f>
        <v>0</v>
      </c>
      <c r="N2144" s="261">
        <v>2021</v>
      </c>
      <c r="O2144" s="219">
        <f>ROUND(IF(Table1[[#This Row],[Valuation Year]]=2016,(Table1[[#This Row],[Total Construction Cost ($)]]+Table1[[#This Row],[Land Value]])*('General Input Sheet'!$G$38/'General Input Sheet'!$G$43),Table1[[#This Row],[Total Construction Cost ($)]]+Table1[[#This Row],[Land Value]]),0)</f>
        <v>363524</v>
      </c>
      <c r="P2144" s="139" t="str" cm="1">
        <f t="array" ref="P2144">_xlfn.IFS(Table1[[#This Row],[Asset Class]]&lt;&gt;"Local","y",P$11=$E2144,"y",Table1[[#This Row],[Asset Class]]="Local","")</f>
        <v/>
      </c>
      <c r="Q2144" s="99" t="str" cm="1">
        <f t="array" ref="Q2144">_xlfn.IFS(Table1[[#This Row],[Asset Class]]&lt;&gt;"Local","y",Q$11=$E2144,"y",Table1[[#This Row],[Asset Class]]="Local","")</f>
        <v/>
      </c>
      <c r="R2144" s="99" t="str" cm="1">
        <f t="array" ref="R2144">_xlfn.IFS(Table1[[#This Row],[Asset Class]]&lt;&gt;"Local","y",R$11=$E2144,"y",Table1[[#This Row],[Asset Class]]="Local","")</f>
        <v>y</v>
      </c>
      <c r="S2144" s="358" t="str" cm="1">
        <f t="array" ref="S2144">_xlfn.IFS(Table1[[#This Row],[Asset Class]]&lt;&gt;"Local","y",S$11=$E2144,"y",Table1[[#This Row],[Asset Class]]="Local","")</f>
        <v/>
      </c>
      <c r="U2144" s="109" t="str">
        <f>IF(Table1[[#This Row],[Asset Class]]&lt;&gt;"Local",0.25,IF(P2144="y",1,""))</f>
        <v/>
      </c>
      <c r="V2144" s="435" t="str">
        <f>IF(Table1[[#This Row],[Asset Class]]&lt;&gt;"Local",0.25,IF(Q2144="y",1,""))</f>
        <v/>
      </c>
      <c r="W2144" s="435">
        <f>IF(Table1[[#This Row],[Asset Class]]&lt;&gt;"Local",0.25,IF(R2144="y",1,""))</f>
        <v>1</v>
      </c>
      <c r="X2144" s="435" t="str">
        <f>IF(Table1[[#This Row],[Asset Class]]&lt;&gt;"Local",0.25,IF(S2144="y",1,""))</f>
        <v/>
      </c>
      <c r="Y2144" s="109">
        <f t="shared" si="199"/>
        <v>1</v>
      </c>
      <c r="AA2144" s="274" t="str">
        <f t="shared" si="200"/>
        <v/>
      </c>
      <c r="AB2144" s="275" t="str">
        <f t="shared" si="201"/>
        <v/>
      </c>
      <c r="AC2144" s="275">
        <f t="shared" si="202"/>
        <v>363524</v>
      </c>
      <c r="AD2144" s="275" t="str">
        <f t="shared" si="203"/>
        <v/>
      </c>
      <c r="AE2144" s="276">
        <f t="shared" si="204"/>
        <v>363524</v>
      </c>
    </row>
    <row r="2145" spans="2:31">
      <c r="B2145" s="227" t="s">
        <v>3735</v>
      </c>
      <c r="C2145" s="228" t="s">
        <v>3736</v>
      </c>
      <c r="D2145" s="228" t="s">
        <v>110</v>
      </c>
      <c r="E2145" s="228" t="s">
        <v>101</v>
      </c>
      <c r="F2145" s="258" t="s">
        <v>107</v>
      </c>
      <c r="G2145" s="374">
        <v>0.5</v>
      </c>
      <c r="H2145" s="377">
        <v>12935.302010788546</v>
      </c>
      <c r="I2145" s="382">
        <v>143.96305955739601</v>
      </c>
      <c r="J2145" s="349">
        <f>Table1[[#This Row],[Embellishment Area (m2)]]*Table1[[#This Row],[Construction Unit Rate ($/m)]]*Table1[[#This Row],[Embellishment Area Factor]]</f>
        <v>931102.82688602793</v>
      </c>
      <c r="K2145" s="263">
        <v>0</v>
      </c>
      <c r="L2145" s="354">
        <v>39.027494808321961</v>
      </c>
      <c r="M2145" s="101">
        <f>Table1[[#This Row],[Size of land (m2)]]*Table1[[#This Row],[Land Unit Rate ($/m2)]]</f>
        <v>0</v>
      </c>
      <c r="N2145" s="261">
        <v>2021</v>
      </c>
      <c r="O2145" s="219">
        <f>ROUND(IF(Table1[[#This Row],[Valuation Year]]=2016,(Table1[[#This Row],[Total Construction Cost ($)]]+Table1[[#This Row],[Land Value]])*('General Input Sheet'!$G$38/'General Input Sheet'!$G$43),Table1[[#This Row],[Total Construction Cost ($)]]+Table1[[#This Row],[Land Value]]),0)</f>
        <v>931103</v>
      </c>
      <c r="P2145" s="139" t="str" cm="1">
        <f t="array" ref="P2145">_xlfn.IFS(Table1[[#This Row],[Asset Class]]&lt;&gt;"Local","y",P$11=$E2145,"y",Table1[[#This Row],[Asset Class]]="Local","")</f>
        <v/>
      </c>
      <c r="Q2145" s="99" t="str" cm="1">
        <f t="array" ref="Q2145">_xlfn.IFS(Table1[[#This Row],[Asset Class]]&lt;&gt;"Local","y",Q$11=$E2145,"y",Table1[[#This Row],[Asset Class]]="Local","")</f>
        <v/>
      </c>
      <c r="R2145" s="99" t="str" cm="1">
        <f t="array" ref="R2145">_xlfn.IFS(Table1[[#This Row],[Asset Class]]&lt;&gt;"Local","y",R$11=$E2145,"y",Table1[[#This Row],[Asset Class]]="Local","")</f>
        <v>y</v>
      </c>
      <c r="S2145" s="358" t="str" cm="1">
        <f t="array" ref="S2145">_xlfn.IFS(Table1[[#This Row],[Asset Class]]&lt;&gt;"Local","y",S$11=$E2145,"y",Table1[[#This Row],[Asset Class]]="Local","")</f>
        <v/>
      </c>
      <c r="U2145" s="109" t="str">
        <f>IF(Table1[[#This Row],[Asset Class]]&lt;&gt;"Local",0.25,IF(P2145="y",1,""))</f>
        <v/>
      </c>
      <c r="V2145" s="435" t="str">
        <f>IF(Table1[[#This Row],[Asset Class]]&lt;&gt;"Local",0.25,IF(Q2145="y",1,""))</f>
        <v/>
      </c>
      <c r="W2145" s="435">
        <f>IF(Table1[[#This Row],[Asset Class]]&lt;&gt;"Local",0.25,IF(R2145="y",1,""))</f>
        <v>1</v>
      </c>
      <c r="X2145" s="435" t="str">
        <f>IF(Table1[[#This Row],[Asset Class]]&lt;&gt;"Local",0.25,IF(S2145="y",1,""))</f>
        <v/>
      </c>
      <c r="Y2145" s="109">
        <f t="shared" si="199"/>
        <v>1</v>
      </c>
      <c r="AA2145" s="274" t="str">
        <f t="shared" si="200"/>
        <v/>
      </c>
      <c r="AB2145" s="275" t="str">
        <f t="shared" si="201"/>
        <v/>
      </c>
      <c r="AC2145" s="275">
        <f t="shared" si="202"/>
        <v>931103</v>
      </c>
      <c r="AD2145" s="275" t="str">
        <f t="shared" si="203"/>
        <v/>
      </c>
      <c r="AE2145" s="276">
        <f t="shared" si="204"/>
        <v>931103</v>
      </c>
    </row>
    <row r="2146" spans="2:31">
      <c r="B2146" s="227" t="s">
        <v>3737</v>
      </c>
      <c r="C2146" s="228" t="s">
        <v>3738</v>
      </c>
      <c r="D2146" s="228" t="s">
        <v>110</v>
      </c>
      <c r="E2146" s="228" t="s">
        <v>101</v>
      </c>
      <c r="F2146" s="258" t="s">
        <v>102</v>
      </c>
      <c r="G2146" s="374">
        <v>0.5</v>
      </c>
      <c r="H2146" s="377">
        <v>1295.3928469236755</v>
      </c>
      <c r="I2146" s="382">
        <v>143.96305955739601</v>
      </c>
      <c r="J2146" s="349">
        <f>Table1[[#This Row],[Embellishment Area (m2)]]*Table1[[#This Row],[Construction Unit Rate ($/m)]]*Table1[[#This Row],[Embellishment Area Factor]]</f>
        <v>93244.358785948934</v>
      </c>
      <c r="K2146" s="263">
        <v>0</v>
      </c>
      <c r="L2146" s="354">
        <v>39.027494808321961</v>
      </c>
      <c r="M2146" s="101">
        <f>Table1[[#This Row],[Size of land (m2)]]*Table1[[#This Row],[Land Unit Rate ($/m2)]]</f>
        <v>0</v>
      </c>
      <c r="N2146" s="261">
        <v>2021</v>
      </c>
      <c r="O2146" s="219">
        <f>ROUND(IF(Table1[[#This Row],[Valuation Year]]=2016,(Table1[[#This Row],[Total Construction Cost ($)]]+Table1[[#This Row],[Land Value]])*('General Input Sheet'!$G$38/'General Input Sheet'!$G$43),Table1[[#This Row],[Total Construction Cost ($)]]+Table1[[#This Row],[Land Value]]),0)</f>
        <v>93244</v>
      </c>
      <c r="P2146" s="139" t="str" cm="1">
        <f t="array" ref="P2146">_xlfn.IFS(Table1[[#This Row],[Asset Class]]&lt;&gt;"Local","y",P$11=$E2146,"y",Table1[[#This Row],[Asset Class]]="Local","")</f>
        <v/>
      </c>
      <c r="Q2146" s="99" t="str" cm="1">
        <f t="array" ref="Q2146">_xlfn.IFS(Table1[[#This Row],[Asset Class]]&lt;&gt;"Local","y",Q$11=$E2146,"y",Table1[[#This Row],[Asset Class]]="Local","")</f>
        <v/>
      </c>
      <c r="R2146" s="99" t="str" cm="1">
        <f t="array" ref="R2146">_xlfn.IFS(Table1[[#This Row],[Asset Class]]&lt;&gt;"Local","y",R$11=$E2146,"y",Table1[[#This Row],[Asset Class]]="Local","")</f>
        <v>y</v>
      </c>
      <c r="S2146" s="358" t="str" cm="1">
        <f t="array" ref="S2146">_xlfn.IFS(Table1[[#This Row],[Asset Class]]&lt;&gt;"Local","y",S$11=$E2146,"y",Table1[[#This Row],[Asset Class]]="Local","")</f>
        <v/>
      </c>
      <c r="U2146" s="109" t="str">
        <f>IF(Table1[[#This Row],[Asset Class]]&lt;&gt;"Local",0.25,IF(P2146="y",1,""))</f>
        <v/>
      </c>
      <c r="V2146" s="435" t="str">
        <f>IF(Table1[[#This Row],[Asset Class]]&lt;&gt;"Local",0.25,IF(Q2146="y",1,""))</f>
        <v/>
      </c>
      <c r="W2146" s="435">
        <f>IF(Table1[[#This Row],[Asset Class]]&lt;&gt;"Local",0.25,IF(R2146="y",1,""))</f>
        <v>1</v>
      </c>
      <c r="X2146" s="435" t="str">
        <f>IF(Table1[[#This Row],[Asset Class]]&lt;&gt;"Local",0.25,IF(S2146="y",1,""))</f>
        <v/>
      </c>
      <c r="Y2146" s="109">
        <f t="shared" si="199"/>
        <v>1</v>
      </c>
      <c r="AA2146" s="274" t="str">
        <f t="shared" si="200"/>
        <v/>
      </c>
      <c r="AB2146" s="275" t="str">
        <f t="shared" si="201"/>
        <v/>
      </c>
      <c r="AC2146" s="275">
        <f t="shared" si="202"/>
        <v>93244</v>
      </c>
      <c r="AD2146" s="275" t="str">
        <f t="shared" si="203"/>
        <v/>
      </c>
      <c r="AE2146" s="276">
        <f t="shared" si="204"/>
        <v>93244</v>
      </c>
    </row>
    <row r="2147" spans="2:31">
      <c r="B2147" s="227" t="s">
        <v>3739</v>
      </c>
      <c r="C2147" s="228" t="s">
        <v>3740</v>
      </c>
      <c r="D2147" s="228" t="s">
        <v>105</v>
      </c>
      <c r="E2147" s="228" t="s">
        <v>113</v>
      </c>
      <c r="F2147" s="258" t="s">
        <v>107</v>
      </c>
      <c r="G2147" s="374">
        <v>0.5</v>
      </c>
      <c r="H2147" s="377">
        <v>9074.5896116919794</v>
      </c>
      <c r="I2147" s="382">
        <v>566.28724924743767</v>
      </c>
      <c r="J2147" s="349">
        <f>Table1[[#This Row],[Embellishment Area (m2)]]*Table1[[#This Row],[Construction Unit Rate ($/m)]]*Table1[[#This Row],[Embellishment Area Factor]]</f>
        <v>2569412.1946272124</v>
      </c>
      <c r="K2147" s="263">
        <v>0</v>
      </c>
      <c r="L2147" s="354">
        <v>75.676903388107434</v>
      </c>
      <c r="M2147" s="101">
        <f>Table1[[#This Row],[Size of land (m2)]]*Table1[[#This Row],[Land Unit Rate ($/m2)]]</f>
        <v>0</v>
      </c>
      <c r="N2147" s="261">
        <v>2021</v>
      </c>
      <c r="O2147" s="219">
        <f>ROUND(IF(Table1[[#This Row],[Valuation Year]]=2016,(Table1[[#This Row],[Total Construction Cost ($)]]+Table1[[#This Row],[Land Value]])*('General Input Sheet'!$G$38/'General Input Sheet'!$G$43),Table1[[#This Row],[Total Construction Cost ($)]]+Table1[[#This Row],[Land Value]]),0)</f>
        <v>2569412</v>
      </c>
      <c r="P2147" s="139" t="str" cm="1">
        <f t="array" ref="P2147">_xlfn.IFS(Table1[[#This Row],[Asset Class]]&lt;&gt;"Local","y",P$11=$E2147,"y",Table1[[#This Row],[Asset Class]]="Local","")</f>
        <v>y</v>
      </c>
      <c r="Q2147" s="99" t="str" cm="1">
        <f t="array" ref="Q2147">_xlfn.IFS(Table1[[#This Row],[Asset Class]]&lt;&gt;"Local","y",Q$11=$E2147,"y",Table1[[#This Row],[Asset Class]]="Local","")</f>
        <v>y</v>
      </c>
      <c r="R2147" s="99" t="str" cm="1">
        <f t="array" ref="R2147">_xlfn.IFS(Table1[[#This Row],[Asset Class]]&lt;&gt;"Local","y",R$11=$E2147,"y",Table1[[#This Row],[Asset Class]]="Local","")</f>
        <v>y</v>
      </c>
      <c r="S2147" s="358" t="str" cm="1">
        <f t="array" ref="S2147">_xlfn.IFS(Table1[[#This Row],[Asset Class]]&lt;&gt;"Local","y",S$11=$E2147,"y",Table1[[#This Row],[Asset Class]]="Local","")</f>
        <v>y</v>
      </c>
      <c r="U2147" s="109">
        <f>IF(Table1[[#This Row],[Asset Class]]&lt;&gt;"Local",0.25,IF(P2147="y",1,""))</f>
        <v>0.25</v>
      </c>
      <c r="V2147" s="435">
        <f>IF(Table1[[#This Row],[Asset Class]]&lt;&gt;"Local",0.25,IF(Q2147="y",1,""))</f>
        <v>0.25</v>
      </c>
      <c r="W2147" s="435">
        <f>IF(Table1[[#This Row],[Asset Class]]&lt;&gt;"Local",0.25,IF(R2147="y",1,""))</f>
        <v>0.25</v>
      </c>
      <c r="X2147" s="435">
        <f>IF(Table1[[#This Row],[Asset Class]]&lt;&gt;"Local",0.25,IF(S2147="y",1,""))</f>
        <v>0.25</v>
      </c>
      <c r="Y2147" s="109">
        <f t="shared" si="199"/>
        <v>1</v>
      </c>
      <c r="AA2147" s="274">
        <f t="shared" si="200"/>
        <v>642353</v>
      </c>
      <c r="AB2147" s="275">
        <f t="shared" si="201"/>
        <v>642353</v>
      </c>
      <c r="AC2147" s="275">
        <f t="shared" si="202"/>
        <v>642353</v>
      </c>
      <c r="AD2147" s="275">
        <f t="shared" si="203"/>
        <v>642353</v>
      </c>
      <c r="AE2147" s="276">
        <f t="shared" si="204"/>
        <v>2569412</v>
      </c>
    </row>
    <row r="2148" spans="2:31">
      <c r="B2148" s="227" t="s">
        <v>3741</v>
      </c>
      <c r="C2148" s="228" t="s">
        <v>3742</v>
      </c>
      <c r="D2148" s="228" t="s">
        <v>105</v>
      </c>
      <c r="E2148" s="228" t="s">
        <v>101</v>
      </c>
      <c r="F2148" s="258" t="s">
        <v>107</v>
      </c>
      <c r="G2148" s="374">
        <v>0.5</v>
      </c>
      <c r="H2148" s="377">
        <v>1882.944868542593</v>
      </c>
      <c r="I2148" s="382">
        <v>452.87898632773505</v>
      </c>
      <c r="J2148" s="349">
        <f>Table1[[#This Row],[Embellishment Area (m2)]]*Table1[[#This Row],[Construction Unit Rate ($/m)]]*Table1[[#This Row],[Embellishment Area Factor]]</f>
        <v>426373.08168828994</v>
      </c>
      <c r="K2148" s="263">
        <v>0</v>
      </c>
      <c r="L2148" s="354">
        <v>140.14546069071523</v>
      </c>
      <c r="M2148" s="101">
        <f>Table1[[#This Row],[Size of land (m2)]]*Table1[[#This Row],[Land Unit Rate ($/m2)]]</f>
        <v>0</v>
      </c>
      <c r="N2148" s="261">
        <v>2021</v>
      </c>
      <c r="O2148" s="219">
        <f>ROUND(IF(Table1[[#This Row],[Valuation Year]]=2016,(Table1[[#This Row],[Total Construction Cost ($)]]+Table1[[#This Row],[Land Value]])*('General Input Sheet'!$G$38/'General Input Sheet'!$G$43),Table1[[#This Row],[Total Construction Cost ($)]]+Table1[[#This Row],[Land Value]]),0)</f>
        <v>426373</v>
      </c>
      <c r="P2148" s="139" t="str" cm="1">
        <f t="array" ref="P2148">_xlfn.IFS(Table1[[#This Row],[Asset Class]]&lt;&gt;"Local","y",P$11=$E2148,"y",Table1[[#This Row],[Asset Class]]="Local","")</f>
        <v>y</v>
      </c>
      <c r="Q2148" s="99" t="str" cm="1">
        <f t="array" ref="Q2148">_xlfn.IFS(Table1[[#This Row],[Asset Class]]&lt;&gt;"Local","y",Q$11=$E2148,"y",Table1[[#This Row],[Asset Class]]="Local","")</f>
        <v>y</v>
      </c>
      <c r="R2148" s="99" t="str" cm="1">
        <f t="array" ref="R2148">_xlfn.IFS(Table1[[#This Row],[Asset Class]]&lt;&gt;"Local","y",R$11=$E2148,"y",Table1[[#This Row],[Asset Class]]="Local","")</f>
        <v>y</v>
      </c>
      <c r="S2148" s="358" t="str" cm="1">
        <f t="array" ref="S2148">_xlfn.IFS(Table1[[#This Row],[Asset Class]]&lt;&gt;"Local","y",S$11=$E2148,"y",Table1[[#This Row],[Asset Class]]="Local","")</f>
        <v>y</v>
      </c>
      <c r="U2148" s="109">
        <f>IF(Table1[[#This Row],[Asset Class]]&lt;&gt;"Local",0.25,IF(P2148="y",1,""))</f>
        <v>0.25</v>
      </c>
      <c r="V2148" s="435">
        <f>IF(Table1[[#This Row],[Asset Class]]&lt;&gt;"Local",0.25,IF(Q2148="y",1,""))</f>
        <v>0.25</v>
      </c>
      <c r="W2148" s="435">
        <f>IF(Table1[[#This Row],[Asset Class]]&lt;&gt;"Local",0.25,IF(R2148="y",1,""))</f>
        <v>0.25</v>
      </c>
      <c r="X2148" s="435">
        <f>IF(Table1[[#This Row],[Asset Class]]&lt;&gt;"Local",0.25,IF(S2148="y",1,""))</f>
        <v>0.25</v>
      </c>
      <c r="Y2148" s="109">
        <f t="shared" si="199"/>
        <v>1</v>
      </c>
      <c r="AA2148" s="274">
        <f t="shared" si="200"/>
        <v>106593.25</v>
      </c>
      <c r="AB2148" s="275">
        <f t="shared" si="201"/>
        <v>106593.25</v>
      </c>
      <c r="AC2148" s="275">
        <f t="shared" si="202"/>
        <v>106593.25</v>
      </c>
      <c r="AD2148" s="275">
        <f t="shared" si="203"/>
        <v>106593.25</v>
      </c>
      <c r="AE2148" s="276">
        <f t="shared" si="204"/>
        <v>426373</v>
      </c>
    </row>
    <row r="2149" spans="2:31">
      <c r="B2149" s="227" t="s">
        <v>3743</v>
      </c>
      <c r="C2149" s="228" t="s">
        <v>3744</v>
      </c>
      <c r="D2149" s="228" t="s">
        <v>110</v>
      </c>
      <c r="E2149" s="228" t="s">
        <v>142</v>
      </c>
      <c r="F2149" s="258" t="s">
        <v>102</v>
      </c>
      <c r="G2149" s="374">
        <v>0.5</v>
      </c>
      <c r="H2149" s="377">
        <v>1514.4572833895925</v>
      </c>
      <c r="I2149" s="382">
        <v>115.6419902144599</v>
      </c>
      <c r="J2149" s="349">
        <f>Table1[[#This Row],[Embellishment Area (m2)]]*Table1[[#This Row],[Construction Unit Rate ($/m)]]*Table1[[#This Row],[Embellishment Area Factor]]</f>
        <v>87567.42717297838</v>
      </c>
      <c r="K2149" s="263">
        <v>0</v>
      </c>
      <c r="L2149" s="354">
        <v>85.331826959272703</v>
      </c>
      <c r="M2149" s="101">
        <f>Table1[[#This Row],[Size of land (m2)]]*Table1[[#This Row],[Land Unit Rate ($/m2)]]</f>
        <v>0</v>
      </c>
      <c r="N2149" s="261">
        <v>2021</v>
      </c>
      <c r="O2149" s="219">
        <f>ROUND(IF(Table1[[#This Row],[Valuation Year]]=2016,(Table1[[#This Row],[Total Construction Cost ($)]]+Table1[[#This Row],[Land Value]])*('General Input Sheet'!$G$38/'General Input Sheet'!$G$43),Table1[[#This Row],[Total Construction Cost ($)]]+Table1[[#This Row],[Land Value]]),0)</f>
        <v>87567</v>
      </c>
      <c r="P2149" s="139" t="str" cm="1">
        <f t="array" ref="P2149">_xlfn.IFS(Table1[[#This Row],[Asset Class]]&lt;&gt;"Local","y",P$11=$E2149,"y",Table1[[#This Row],[Asset Class]]="Local","")</f>
        <v/>
      </c>
      <c r="Q2149" s="99" t="str" cm="1">
        <f t="array" ref="Q2149">_xlfn.IFS(Table1[[#This Row],[Asset Class]]&lt;&gt;"Local","y",Q$11=$E2149,"y",Table1[[#This Row],[Asset Class]]="Local","")</f>
        <v>y</v>
      </c>
      <c r="R2149" s="99" t="str" cm="1">
        <f t="array" ref="R2149">_xlfn.IFS(Table1[[#This Row],[Asset Class]]&lt;&gt;"Local","y",R$11=$E2149,"y",Table1[[#This Row],[Asset Class]]="Local","")</f>
        <v/>
      </c>
      <c r="S2149" s="358" t="str" cm="1">
        <f t="array" ref="S2149">_xlfn.IFS(Table1[[#This Row],[Asset Class]]&lt;&gt;"Local","y",S$11=$E2149,"y",Table1[[#This Row],[Asset Class]]="Local","")</f>
        <v/>
      </c>
      <c r="U2149" s="109" t="str">
        <f>IF(Table1[[#This Row],[Asset Class]]&lt;&gt;"Local",0.25,IF(P2149="y",1,""))</f>
        <v/>
      </c>
      <c r="V2149" s="435">
        <f>IF(Table1[[#This Row],[Asset Class]]&lt;&gt;"Local",0.25,IF(Q2149="y",1,""))</f>
        <v>1</v>
      </c>
      <c r="W2149" s="435" t="str">
        <f>IF(Table1[[#This Row],[Asset Class]]&lt;&gt;"Local",0.25,IF(R2149="y",1,""))</f>
        <v/>
      </c>
      <c r="X2149" s="435" t="str">
        <f>IF(Table1[[#This Row],[Asset Class]]&lt;&gt;"Local",0.25,IF(S2149="y",1,""))</f>
        <v/>
      </c>
      <c r="Y2149" s="109">
        <f t="shared" si="199"/>
        <v>1</v>
      </c>
      <c r="AA2149" s="274" t="str">
        <f t="shared" si="200"/>
        <v/>
      </c>
      <c r="AB2149" s="275">
        <f t="shared" si="201"/>
        <v>87567</v>
      </c>
      <c r="AC2149" s="275" t="str">
        <f t="shared" si="202"/>
        <v/>
      </c>
      <c r="AD2149" s="275" t="str">
        <f t="shared" si="203"/>
        <v/>
      </c>
      <c r="AE2149" s="276">
        <f t="shared" si="204"/>
        <v>87567</v>
      </c>
    </row>
    <row r="2150" spans="2:31">
      <c r="B2150" s="227" t="s">
        <v>3745</v>
      </c>
      <c r="C2150" s="228" t="s">
        <v>3746</v>
      </c>
      <c r="D2150" s="228" t="s">
        <v>110</v>
      </c>
      <c r="E2150" s="228" t="s">
        <v>106</v>
      </c>
      <c r="F2150" s="258" t="s">
        <v>102</v>
      </c>
      <c r="G2150" s="374">
        <v>0.5</v>
      </c>
      <c r="H2150" s="378">
        <v>2410.3477347334665</v>
      </c>
      <c r="I2150" s="382">
        <v>111.62041035606889</v>
      </c>
      <c r="J2150" s="349">
        <f>Table1[[#This Row],[Embellishment Area (m2)]]*Table1[[#This Row],[Construction Unit Rate ($/m)]]*Table1[[#This Row],[Embellishment Area Factor]]</f>
        <v>134522.00162588531</v>
      </c>
      <c r="K2150" s="265">
        <v>0</v>
      </c>
      <c r="L2150" s="354">
        <v>66.125722619436161</v>
      </c>
      <c r="M2150" s="101">
        <f>Table1[[#This Row],[Size of land (m2)]]*Table1[[#This Row],[Land Unit Rate ($/m2)]]</f>
        <v>0</v>
      </c>
      <c r="N2150" s="261">
        <v>2021</v>
      </c>
      <c r="O2150" s="101">
        <f>ROUND(IF(Table1[[#This Row],[Valuation Year]]=2016,(Table1[[#This Row],[Total Construction Cost ($)]]+Table1[[#This Row],[Land Value]])*('General Input Sheet'!$G$38/'General Input Sheet'!$G$43),Table1[[#This Row],[Total Construction Cost ($)]]+Table1[[#This Row],[Land Value]]),0)</f>
        <v>134522</v>
      </c>
      <c r="P2150" s="139" t="str" cm="1">
        <f t="array" ref="P2150">_xlfn.IFS(Table1[[#This Row],[Asset Class]]&lt;&gt;"Local","y",P$11=$E2150,"y",Table1[[#This Row],[Asset Class]]="Local","")</f>
        <v>y</v>
      </c>
      <c r="Q2150" s="99" t="str" cm="1">
        <f t="array" ref="Q2150">_xlfn.IFS(Table1[[#This Row],[Asset Class]]&lt;&gt;"Local","y",Q$11=$E2150,"y",Table1[[#This Row],[Asset Class]]="Local","")</f>
        <v/>
      </c>
      <c r="R2150" s="99" t="str" cm="1">
        <f t="array" ref="R2150">_xlfn.IFS(Table1[[#This Row],[Asset Class]]&lt;&gt;"Local","y",R$11=$E2150,"y",Table1[[#This Row],[Asset Class]]="Local","")</f>
        <v/>
      </c>
      <c r="S2150" s="358" t="str" cm="1">
        <f t="array" ref="S2150">_xlfn.IFS(Table1[[#This Row],[Asset Class]]&lt;&gt;"Local","y",S$11=$E2150,"y",Table1[[#This Row],[Asset Class]]="Local","")</f>
        <v/>
      </c>
      <c r="U2150" s="109">
        <f>IF(Table1[[#This Row],[Asset Class]]&lt;&gt;"Local",0.25,IF(P2150="y",1,""))</f>
        <v>1</v>
      </c>
      <c r="V2150" s="435" t="str">
        <f>IF(Table1[[#This Row],[Asset Class]]&lt;&gt;"Local",0.25,IF(Q2150="y",1,""))</f>
        <v/>
      </c>
      <c r="W2150" s="435" t="str">
        <f>IF(Table1[[#This Row],[Asset Class]]&lt;&gt;"Local",0.25,IF(R2150="y",1,""))</f>
        <v/>
      </c>
      <c r="X2150" s="435" t="str">
        <f>IF(Table1[[#This Row],[Asset Class]]&lt;&gt;"Local",0.25,IF(S2150="y",1,""))</f>
        <v/>
      </c>
      <c r="Y2150" s="109">
        <f t="shared" si="199"/>
        <v>1</v>
      </c>
      <c r="AA2150" s="274">
        <f t="shared" si="200"/>
        <v>134522</v>
      </c>
      <c r="AB2150" s="275" t="str">
        <f t="shared" si="201"/>
        <v/>
      </c>
      <c r="AC2150" s="275" t="str">
        <f t="shared" si="202"/>
        <v/>
      </c>
      <c r="AD2150" s="275" t="str">
        <f t="shared" si="203"/>
        <v/>
      </c>
      <c r="AE2150" s="276">
        <f t="shared" si="204"/>
        <v>134522</v>
      </c>
    </row>
    <row r="2151" spans="2:31">
      <c r="B2151" s="227" t="s">
        <v>3745</v>
      </c>
      <c r="C2151" s="228" t="s">
        <v>3747</v>
      </c>
      <c r="D2151" s="228" t="s">
        <v>110</v>
      </c>
      <c r="E2151" s="228" t="s">
        <v>106</v>
      </c>
      <c r="F2151" s="258" t="s">
        <v>135</v>
      </c>
      <c r="G2151" s="374">
        <v>0.5</v>
      </c>
      <c r="H2151" s="377">
        <v>12193.589522293225</v>
      </c>
      <c r="I2151" s="382">
        <v>111.62041035606889</v>
      </c>
      <c r="J2151" s="349">
        <f>Table1[[#This Row],[Embellishment Area (m2)]]*Table1[[#This Row],[Construction Unit Rate ($/m)]]*Table1[[#This Row],[Embellishment Area Factor]]</f>
        <v>680526.73309591587</v>
      </c>
      <c r="K2151" s="263">
        <v>0</v>
      </c>
      <c r="L2151" s="354">
        <v>66.125722619436161</v>
      </c>
      <c r="M2151" s="101">
        <f>Table1[[#This Row],[Size of land (m2)]]*Table1[[#This Row],[Land Unit Rate ($/m2)]]</f>
        <v>0</v>
      </c>
      <c r="N2151" s="261">
        <v>2021</v>
      </c>
      <c r="O2151" s="219">
        <f>ROUND(IF(Table1[[#This Row],[Valuation Year]]=2016,(Table1[[#This Row],[Total Construction Cost ($)]]+Table1[[#This Row],[Land Value]])*('General Input Sheet'!$G$38/'General Input Sheet'!$G$43),Table1[[#This Row],[Total Construction Cost ($)]]+Table1[[#This Row],[Land Value]]),0)</f>
        <v>680527</v>
      </c>
      <c r="P2151" s="139" t="str" cm="1">
        <f t="array" ref="P2151">_xlfn.IFS(Table1[[#This Row],[Asset Class]]&lt;&gt;"Local","y",P$11=$E2151,"y",Table1[[#This Row],[Asset Class]]="Local","")</f>
        <v>y</v>
      </c>
      <c r="Q2151" s="99" t="str" cm="1">
        <f t="array" ref="Q2151">_xlfn.IFS(Table1[[#This Row],[Asset Class]]&lt;&gt;"Local","y",Q$11=$E2151,"y",Table1[[#This Row],[Asset Class]]="Local","")</f>
        <v/>
      </c>
      <c r="R2151" s="99" t="str" cm="1">
        <f t="array" ref="R2151">_xlfn.IFS(Table1[[#This Row],[Asset Class]]&lt;&gt;"Local","y",R$11=$E2151,"y",Table1[[#This Row],[Asset Class]]="Local","")</f>
        <v/>
      </c>
      <c r="S2151" s="358" t="str" cm="1">
        <f t="array" ref="S2151">_xlfn.IFS(Table1[[#This Row],[Asset Class]]&lt;&gt;"Local","y",S$11=$E2151,"y",Table1[[#This Row],[Asset Class]]="Local","")</f>
        <v/>
      </c>
      <c r="U2151" s="109">
        <f>IF(Table1[[#This Row],[Asset Class]]&lt;&gt;"Local",0.25,IF(P2151="y",1,""))</f>
        <v>1</v>
      </c>
      <c r="V2151" s="435" t="str">
        <f>IF(Table1[[#This Row],[Asset Class]]&lt;&gt;"Local",0.25,IF(Q2151="y",1,""))</f>
        <v/>
      </c>
      <c r="W2151" s="435" t="str">
        <f>IF(Table1[[#This Row],[Asset Class]]&lt;&gt;"Local",0.25,IF(R2151="y",1,""))</f>
        <v/>
      </c>
      <c r="X2151" s="435" t="str">
        <f>IF(Table1[[#This Row],[Asset Class]]&lt;&gt;"Local",0.25,IF(S2151="y",1,""))</f>
        <v/>
      </c>
      <c r="Y2151" s="109">
        <f t="shared" si="199"/>
        <v>1</v>
      </c>
      <c r="AA2151" s="274">
        <f t="shared" si="200"/>
        <v>680527</v>
      </c>
      <c r="AB2151" s="275" t="str">
        <f t="shared" si="201"/>
        <v/>
      </c>
      <c r="AC2151" s="275" t="str">
        <f t="shared" si="202"/>
        <v/>
      </c>
      <c r="AD2151" s="275" t="str">
        <f t="shared" si="203"/>
        <v/>
      </c>
      <c r="AE2151" s="276">
        <f t="shared" si="204"/>
        <v>680527</v>
      </c>
    </row>
    <row r="2152" spans="2:31">
      <c r="B2152" s="227" t="s">
        <v>3748</v>
      </c>
      <c r="C2152" s="228" t="s">
        <v>3749</v>
      </c>
      <c r="D2152" s="228" t="s">
        <v>110</v>
      </c>
      <c r="E2152" s="228" t="s">
        <v>113</v>
      </c>
      <c r="F2152" s="258" t="s">
        <v>102</v>
      </c>
      <c r="G2152" s="374">
        <v>0.5</v>
      </c>
      <c r="H2152" s="377">
        <v>2131.4053250691054</v>
      </c>
      <c r="I2152" s="382">
        <v>77.371645491830151</v>
      </c>
      <c r="J2152" s="349">
        <f>Table1[[#This Row],[Embellishment Area (m2)]]*Table1[[#This Row],[Construction Unit Rate ($/m)]]*Table1[[#This Row],[Embellishment Area Factor]]</f>
        <v>82455.168605322906</v>
      </c>
      <c r="K2152" s="263">
        <v>0</v>
      </c>
      <c r="L2152" s="354">
        <v>51.919695325664051</v>
      </c>
      <c r="M2152" s="101">
        <f>Table1[[#This Row],[Size of land (m2)]]*Table1[[#This Row],[Land Unit Rate ($/m2)]]</f>
        <v>0</v>
      </c>
      <c r="N2152" s="261">
        <v>2021</v>
      </c>
      <c r="O2152" s="219">
        <f>ROUND(IF(Table1[[#This Row],[Valuation Year]]=2016,(Table1[[#This Row],[Total Construction Cost ($)]]+Table1[[#This Row],[Land Value]])*('General Input Sheet'!$G$38/'General Input Sheet'!$G$43),Table1[[#This Row],[Total Construction Cost ($)]]+Table1[[#This Row],[Land Value]]),0)</f>
        <v>82455</v>
      </c>
      <c r="P2152" s="139" t="str" cm="1">
        <f t="array" ref="P2152">_xlfn.IFS(Table1[[#This Row],[Asset Class]]&lt;&gt;"Local","y",P$11=$E2152,"y",Table1[[#This Row],[Asset Class]]="Local","")</f>
        <v/>
      </c>
      <c r="Q2152" s="99" t="str" cm="1">
        <f t="array" ref="Q2152">_xlfn.IFS(Table1[[#This Row],[Asset Class]]&lt;&gt;"Local","y",Q$11=$E2152,"y",Table1[[#This Row],[Asset Class]]="Local","")</f>
        <v/>
      </c>
      <c r="R2152" s="99" t="str" cm="1">
        <f t="array" ref="R2152">_xlfn.IFS(Table1[[#This Row],[Asset Class]]&lt;&gt;"Local","y",R$11=$E2152,"y",Table1[[#This Row],[Asset Class]]="Local","")</f>
        <v/>
      </c>
      <c r="S2152" s="358" t="str" cm="1">
        <f t="array" ref="S2152">_xlfn.IFS(Table1[[#This Row],[Asset Class]]&lt;&gt;"Local","y",S$11=$E2152,"y",Table1[[#This Row],[Asset Class]]="Local","")</f>
        <v>y</v>
      </c>
      <c r="U2152" s="109" t="str">
        <f>IF(Table1[[#This Row],[Asset Class]]&lt;&gt;"Local",0.25,IF(P2152="y",1,""))</f>
        <v/>
      </c>
      <c r="V2152" s="435" t="str">
        <f>IF(Table1[[#This Row],[Asset Class]]&lt;&gt;"Local",0.25,IF(Q2152="y",1,""))</f>
        <v/>
      </c>
      <c r="W2152" s="435" t="str">
        <f>IF(Table1[[#This Row],[Asset Class]]&lt;&gt;"Local",0.25,IF(R2152="y",1,""))</f>
        <v/>
      </c>
      <c r="X2152" s="435">
        <f>IF(Table1[[#This Row],[Asset Class]]&lt;&gt;"Local",0.25,IF(S2152="y",1,""))</f>
        <v>1</v>
      </c>
      <c r="Y2152" s="109">
        <f t="shared" si="199"/>
        <v>1</v>
      </c>
      <c r="AA2152" s="274" t="str">
        <f t="shared" si="200"/>
        <v/>
      </c>
      <c r="AB2152" s="275" t="str">
        <f t="shared" si="201"/>
        <v/>
      </c>
      <c r="AC2152" s="275" t="str">
        <f t="shared" si="202"/>
        <v/>
      </c>
      <c r="AD2152" s="275">
        <f t="shared" si="203"/>
        <v>82455</v>
      </c>
      <c r="AE2152" s="276">
        <f t="shared" si="204"/>
        <v>82455</v>
      </c>
    </row>
    <row r="2153" spans="2:31">
      <c r="B2153" s="227" t="s">
        <v>3750</v>
      </c>
      <c r="C2153" s="228" t="s">
        <v>3751</v>
      </c>
      <c r="D2153" s="228" t="s">
        <v>110</v>
      </c>
      <c r="E2153" s="228" t="s">
        <v>101</v>
      </c>
      <c r="F2153" s="258" t="s">
        <v>107</v>
      </c>
      <c r="G2153" s="374">
        <v>0.5</v>
      </c>
      <c r="H2153" s="377">
        <v>1358.0270153447925</v>
      </c>
      <c r="I2153" s="382">
        <v>143.96305955739601</v>
      </c>
      <c r="J2153" s="349">
        <f>Table1[[#This Row],[Embellishment Area (m2)]]*Table1[[#This Row],[Construction Unit Rate ($/m)]]*Table1[[#This Row],[Embellishment Area Factor]]</f>
        <v>97752.862045317554</v>
      </c>
      <c r="K2153" s="263">
        <v>0</v>
      </c>
      <c r="L2153" s="354">
        <v>39.027494808321961</v>
      </c>
      <c r="M2153" s="101">
        <f>Table1[[#This Row],[Size of land (m2)]]*Table1[[#This Row],[Land Unit Rate ($/m2)]]</f>
        <v>0</v>
      </c>
      <c r="N2153" s="261">
        <v>2021</v>
      </c>
      <c r="O2153" s="219">
        <f>ROUND(IF(Table1[[#This Row],[Valuation Year]]=2016,(Table1[[#This Row],[Total Construction Cost ($)]]+Table1[[#This Row],[Land Value]])*('General Input Sheet'!$G$38/'General Input Sheet'!$G$43),Table1[[#This Row],[Total Construction Cost ($)]]+Table1[[#This Row],[Land Value]]),0)</f>
        <v>97753</v>
      </c>
      <c r="P2153" s="139" t="str" cm="1">
        <f t="array" ref="P2153">_xlfn.IFS(Table1[[#This Row],[Asset Class]]&lt;&gt;"Local","y",P$11=$E2153,"y",Table1[[#This Row],[Asset Class]]="Local","")</f>
        <v/>
      </c>
      <c r="Q2153" s="99" t="str" cm="1">
        <f t="array" ref="Q2153">_xlfn.IFS(Table1[[#This Row],[Asset Class]]&lt;&gt;"Local","y",Q$11=$E2153,"y",Table1[[#This Row],[Asset Class]]="Local","")</f>
        <v/>
      </c>
      <c r="R2153" s="99" t="str" cm="1">
        <f t="array" ref="R2153">_xlfn.IFS(Table1[[#This Row],[Asset Class]]&lt;&gt;"Local","y",R$11=$E2153,"y",Table1[[#This Row],[Asset Class]]="Local","")</f>
        <v>y</v>
      </c>
      <c r="S2153" s="358" t="str" cm="1">
        <f t="array" ref="S2153">_xlfn.IFS(Table1[[#This Row],[Asset Class]]&lt;&gt;"Local","y",S$11=$E2153,"y",Table1[[#This Row],[Asset Class]]="Local","")</f>
        <v/>
      </c>
      <c r="U2153" s="109" t="str">
        <f>IF(Table1[[#This Row],[Asset Class]]&lt;&gt;"Local",0.25,IF(P2153="y",1,""))</f>
        <v/>
      </c>
      <c r="V2153" s="435" t="str">
        <f>IF(Table1[[#This Row],[Asset Class]]&lt;&gt;"Local",0.25,IF(Q2153="y",1,""))</f>
        <v/>
      </c>
      <c r="W2153" s="435">
        <f>IF(Table1[[#This Row],[Asset Class]]&lt;&gt;"Local",0.25,IF(R2153="y",1,""))</f>
        <v>1</v>
      </c>
      <c r="X2153" s="435" t="str">
        <f>IF(Table1[[#This Row],[Asset Class]]&lt;&gt;"Local",0.25,IF(S2153="y",1,""))</f>
        <v/>
      </c>
      <c r="Y2153" s="109">
        <f t="shared" si="199"/>
        <v>1</v>
      </c>
      <c r="AA2153" s="274" t="str">
        <f t="shared" si="200"/>
        <v/>
      </c>
      <c r="AB2153" s="275" t="str">
        <f t="shared" si="201"/>
        <v/>
      </c>
      <c r="AC2153" s="275">
        <f t="shared" si="202"/>
        <v>97753</v>
      </c>
      <c r="AD2153" s="275" t="str">
        <f t="shared" si="203"/>
        <v/>
      </c>
      <c r="AE2153" s="276">
        <f t="shared" si="204"/>
        <v>97753</v>
      </c>
    </row>
    <row r="2154" spans="2:31">
      <c r="B2154" s="227" t="s">
        <v>3750</v>
      </c>
      <c r="C2154" s="228" t="s">
        <v>3752</v>
      </c>
      <c r="D2154" s="228" t="s">
        <v>110</v>
      </c>
      <c r="E2154" s="228" t="s">
        <v>101</v>
      </c>
      <c r="F2154" s="258" t="s">
        <v>102</v>
      </c>
      <c r="G2154" s="374">
        <v>0.5</v>
      </c>
      <c r="H2154" s="377">
        <v>4093.3589172260854</v>
      </c>
      <c r="I2154" s="382">
        <v>143.96305955739601</v>
      </c>
      <c r="J2154" s="349">
        <f>Table1[[#This Row],[Embellishment Area (m2)]]*Table1[[#This Row],[Construction Unit Rate ($/m)]]*Table1[[#This Row],[Embellishment Area Factor]]</f>
        <v>294646.23679520848</v>
      </c>
      <c r="K2154" s="263">
        <v>0</v>
      </c>
      <c r="L2154" s="354">
        <v>39.027494808321961</v>
      </c>
      <c r="M2154" s="101">
        <f>Table1[[#This Row],[Size of land (m2)]]*Table1[[#This Row],[Land Unit Rate ($/m2)]]</f>
        <v>0</v>
      </c>
      <c r="N2154" s="261">
        <v>2021</v>
      </c>
      <c r="O2154" s="219">
        <f>ROUND(IF(Table1[[#This Row],[Valuation Year]]=2016,(Table1[[#This Row],[Total Construction Cost ($)]]+Table1[[#This Row],[Land Value]])*('General Input Sheet'!$G$38/'General Input Sheet'!$G$43),Table1[[#This Row],[Total Construction Cost ($)]]+Table1[[#This Row],[Land Value]]),0)</f>
        <v>294646</v>
      </c>
      <c r="P2154" s="139" t="str" cm="1">
        <f t="array" ref="P2154">_xlfn.IFS(Table1[[#This Row],[Asset Class]]&lt;&gt;"Local","y",P$11=$E2154,"y",Table1[[#This Row],[Asset Class]]="Local","")</f>
        <v/>
      </c>
      <c r="Q2154" s="99" t="str" cm="1">
        <f t="array" ref="Q2154">_xlfn.IFS(Table1[[#This Row],[Asset Class]]&lt;&gt;"Local","y",Q$11=$E2154,"y",Table1[[#This Row],[Asset Class]]="Local","")</f>
        <v/>
      </c>
      <c r="R2154" s="99" t="str" cm="1">
        <f t="array" ref="R2154">_xlfn.IFS(Table1[[#This Row],[Asset Class]]&lt;&gt;"Local","y",R$11=$E2154,"y",Table1[[#This Row],[Asset Class]]="Local","")</f>
        <v>y</v>
      </c>
      <c r="S2154" s="358" t="str" cm="1">
        <f t="array" ref="S2154">_xlfn.IFS(Table1[[#This Row],[Asset Class]]&lt;&gt;"Local","y",S$11=$E2154,"y",Table1[[#This Row],[Asset Class]]="Local","")</f>
        <v/>
      </c>
      <c r="U2154" s="109" t="str">
        <f>IF(Table1[[#This Row],[Asset Class]]&lt;&gt;"Local",0.25,IF(P2154="y",1,""))</f>
        <v/>
      </c>
      <c r="V2154" s="435" t="str">
        <f>IF(Table1[[#This Row],[Asset Class]]&lt;&gt;"Local",0.25,IF(Q2154="y",1,""))</f>
        <v/>
      </c>
      <c r="W2154" s="435">
        <f>IF(Table1[[#This Row],[Asset Class]]&lt;&gt;"Local",0.25,IF(R2154="y",1,""))</f>
        <v>1</v>
      </c>
      <c r="X2154" s="435" t="str">
        <f>IF(Table1[[#This Row],[Asset Class]]&lt;&gt;"Local",0.25,IF(S2154="y",1,""))</f>
        <v/>
      </c>
      <c r="Y2154" s="109">
        <f t="shared" si="199"/>
        <v>1</v>
      </c>
      <c r="AA2154" s="274" t="str">
        <f t="shared" si="200"/>
        <v/>
      </c>
      <c r="AB2154" s="275" t="str">
        <f t="shared" si="201"/>
        <v/>
      </c>
      <c r="AC2154" s="275">
        <f t="shared" si="202"/>
        <v>294646</v>
      </c>
      <c r="AD2154" s="275" t="str">
        <f t="shared" si="203"/>
        <v/>
      </c>
      <c r="AE2154" s="276">
        <f t="shared" si="204"/>
        <v>294646</v>
      </c>
    </row>
    <row r="2155" spans="2:31">
      <c r="B2155" s="227" t="s">
        <v>3750</v>
      </c>
      <c r="C2155" s="228" t="s">
        <v>3753</v>
      </c>
      <c r="D2155" s="228" t="s">
        <v>110</v>
      </c>
      <c r="E2155" s="228" t="s">
        <v>101</v>
      </c>
      <c r="F2155" s="258" t="s">
        <v>107</v>
      </c>
      <c r="G2155" s="374">
        <v>0.5</v>
      </c>
      <c r="H2155" s="377">
        <v>2731.1441908692404</v>
      </c>
      <c r="I2155" s="382">
        <v>143.96305955739601</v>
      </c>
      <c r="J2155" s="349">
        <f>Table1[[#This Row],[Embellishment Area (m2)]]*Table1[[#This Row],[Construction Unit Rate ($/m)]]*Table1[[#This Row],[Embellishment Area Factor]]</f>
        <v>196591.9369049723</v>
      </c>
      <c r="K2155" s="263">
        <v>0</v>
      </c>
      <c r="L2155" s="354">
        <v>39.027494808321961</v>
      </c>
      <c r="M2155" s="101">
        <f>Table1[[#This Row],[Size of land (m2)]]*Table1[[#This Row],[Land Unit Rate ($/m2)]]</f>
        <v>0</v>
      </c>
      <c r="N2155" s="261">
        <v>2021</v>
      </c>
      <c r="O2155" s="219">
        <f>ROUND(IF(Table1[[#This Row],[Valuation Year]]=2016,(Table1[[#This Row],[Total Construction Cost ($)]]+Table1[[#This Row],[Land Value]])*('General Input Sheet'!$G$38/'General Input Sheet'!$G$43),Table1[[#This Row],[Total Construction Cost ($)]]+Table1[[#This Row],[Land Value]]),0)</f>
        <v>196592</v>
      </c>
      <c r="P2155" s="139" t="str" cm="1">
        <f t="array" ref="P2155">_xlfn.IFS(Table1[[#This Row],[Asset Class]]&lt;&gt;"Local","y",P$11=$E2155,"y",Table1[[#This Row],[Asset Class]]="Local","")</f>
        <v/>
      </c>
      <c r="Q2155" s="99" t="str" cm="1">
        <f t="array" ref="Q2155">_xlfn.IFS(Table1[[#This Row],[Asset Class]]&lt;&gt;"Local","y",Q$11=$E2155,"y",Table1[[#This Row],[Asset Class]]="Local","")</f>
        <v/>
      </c>
      <c r="R2155" s="99" t="str" cm="1">
        <f t="array" ref="R2155">_xlfn.IFS(Table1[[#This Row],[Asset Class]]&lt;&gt;"Local","y",R$11=$E2155,"y",Table1[[#This Row],[Asset Class]]="Local","")</f>
        <v>y</v>
      </c>
      <c r="S2155" s="358" t="str" cm="1">
        <f t="array" ref="S2155">_xlfn.IFS(Table1[[#This Row],[Asset Class]]&lt;&gt;"Local","y",S$11=$E2155,"y",Table1[[#This Row],[Asset Class]]="Local","")</f>
        <v/>
      </c>
      <c r="U2155" s="109" t="str">
        <f>IF(Table1[[#This Row],[Asset Class]]&lt;&gt;"Local",0.25,IF(P2155="y",1,""))</f>
        <v/>
      </c>
      <c r="V2155" s="435" t="str">
        <f>IF(Table1[[#This Row],[Asset Class]]&lt;&gt;"Local",0.25,IF(Q2155="y",1,""))</f>
        <v/>
      </c>
      <c r="W2155" s="435">
        <f>IF(Table1[[#This Row],[Asset Class]]&lt;&gt;"Local",0.25,IF(R2155="y",1,""))</f>
        <v>1</v>
      </c>
      <c r="X2155" s="435" t="str">
        <f>IF(Table1[[#This Row],[Asset Class]]&lt;&gt;"Local",0.25,IF(S2155="y",1,""))</f>
        <v/>
      </c>
      <c r="Y2155" s="109">
        <f t="shared" si="199"/>
        <v>1</v>
      </c>
      <c r="AA2155" s="274" t="str">
        <f t="shared" si="200"/>
        <v/>
      </c>
      <c r="AB2155" s="275" t="str">
        <f t="shared" si="201"/>
        <v/>
      </c>
      <c r="AC2155" s="275">
        <f t="shared" si="202"/>
        <v>196592</v>
      </c>
      <c r="AD2155" s="275" t="str">
        <f t="shared" si="203"/>
        <v/>
      </c>
      <c r="AE2155" s="276">
        <f t="shared" si="204"/>
        <v>196592</v>
      </c>
    </row>
    <row r="2156" spans="2:31">
      <c r="B2156" s="227" t="s">
        <v>3750</v>
      </c>
      <c r="C2156" s="228" t="s">
        <v>3754</v>
      </c>
      <c r="D2156" s="228" t="s">
        <v>110</v>
      </c>
      <c r="E2156" s="228" t="s">
        <v>101</v>
      </c>
      <c r="F2156" s="258" t="s">
        <v>107</v>
      </c>
      <c r="G2156" s="374">
        <v>0.5</v>
      </c>
      <c r="H2156" s="377">
        <v>296.47628733038903</v>
      </c>
      <c r="I2156" s="382">
        <v>143.96305955739601</v>
      </c>
      <c r="J2156" s="349">
        <f>Table1[[#This Row],[Embellishment Area (m2)]]*Table1[[#This Row],[Construction Unit Rate ($/m)]]*Table1[[#This Row],[Embellishment Area Factor]]</f>
        <v>21340.816705150224</v>
      </c>
      <c r="K2156" s="263">
        <v>0</v>
      </c>
      <c r="L2156" s="354">
        <v>39.027494808321961</v>
      </c>
      <c r="M2156" s="101">
        <f>Table1[[#This Row],[Size of land (m2)]]*Table1[[#This Row],[Land Unit Rate ($/m2)]]</f>
        <v>0</v>
      </c>
      <c r="N2156" s="261">
        <v>2021</v>
      </c>
      <c r="O2156" s="219">
        <f>ROUND(IF(Table1[[#This Row],[Valuation Year]]=2016,(Table1[[#This Row],[Total Construction Cost ($)]]+Table1[[#This Row],[Land Value]])*('General Input Sheet'!$G$38/'General Input Sheet'!$G$43),Table1[[#This Row],[Total Construction Cost ($)]]+Table1[[#This Row],[Land Value]]),0)</f>
        <v>21341</v>
      </c>
      <c r="P2156" s="139" t="str" cm="1">
        <f t="array" ref="P2156">_xlfn.IFS(Table1[[#This Row],[Asset Class]]&lt;&gt;"Local","y",P$11=$E2156,"y",Table1[[#This Row],[Asset Class]]="Local","")</f>
        <v/>
      </c>
      <c r="Q2156" s="99" t="str" cm="1">
        <f t="array" ref="Q2156">_xlfn.IFS(Table1[[#This Row],[Asset Class]]&lt;&gt;"Local","y",Q$11=$E2156,"y",Table1[[#This Row],[Asset Class]]="Local","")</f>
        <v/>
      </c>
      <c r="R2156" s="99" t="str" cm="1">
        <f t="array" ref="R2156">_xlfn.IFS(Table1[[#This Row],[Asset Class]]&lt;&gt;"Local","y",R$11=$E2156,"y",Table1[[#This Row],[Asset Class]]="Local","")</f>
        <v>y</v>
      </c>
      <c r="S2156" s="358" t="str" cm="1">
        <f t="array" ref="S2156">_xlfn.IFS(Table1[[#This Row],[Asset Class]]&lt;&gt;"Local","y",S$11=$E2156,"y",Table1[[#This Row],[Asset Class]]="Local","")</f>
        <v/>
      </c>
      <c r="U2156" s="109" t="str">
        <f>IF(Table1[[#This Row],[Asset Class]]&lt;&gt;"Local",0.25,IF(P2156="y",1,""))</f>
        <v/>
      </c>
      <c r="V2156" s="435" t="str">
        <f>IF(Table1[[#This Row],[Asset Class]]&lt;&gt;"Local",0.25,IF(Q2156="y",1,""))</f>
        <v/>
      </c>
      <c r="W2156" s="435">
        <f>IF(Table1[[#This Row],[Asset Class]]&lt;&gt;"Local",0.25,IF(R2156="y",1,""))</f>
        <v>1</v>
      </c>
      <c r="X2156" s="435" t="str">
        <f>IF(Table1[[#This Row],[Asset Class]]&lt;&gt;"Local",0.25,IF(S2156="y",1,""))</f>
        <v/>
      </c>
      <c r="Y2156" s="109">
        <f t="shared" si="199"/>
        <v>1</v>
      </c>
      <c r="AA2156" s="274" t="str">
        <f t="shared" si="200"/>
        <v/>
      </c>
      <c r="AB2156" s="275" t="str">
        <f t="shared" si="201"/>
        <v/>
      </c>
      <c r="AC2156" s="275">
        <f t="shared" si="202"/>
        <v>21341</v>
      </c>
      <c r="AD2156" s="275" t="str">
        <f t="shared" si="203"/>
        <v/>
      </c>
      <c r="AE2156" s="276">
        <f t="shared" si="204"/>
        <v>21341</v>
      </c>
    </row>
    <row r="2157" spans="2:31">
      <c r="B2157" s="227" t="s">
        <v>3750</v>
      </c>
      <c r="C2157" s="228" t="s">
        <v>3755</v>
      </c>
      <c r="D2157" s="228" t="s">
        <v>110</v>
      </c>
      <c r="E2157" s="228" t="s">
        <v>101</v>
      </c>
      <c r="F2157" s="258" t="s">
        <v>107</v>
      </c>
      <c r="G2157" s="374">
        <v>0.5</v>
      </c>
      <c r="H2157" s="377">
        <v>1355.4599690506559</v>
      </c>
      <c r="I2157" s="382">
        <v>143.96305955739601</v>
      </c>
      <c r="J2157" s="349">
        <f>Table1[[#This Row],[Embellishment Area (m2)]]*Table1[[#This Row],[Construction Unit Rate ($/m)]]*Table1[[#This Row],[Embellishment Area Factor]]</f>
        <v>97568.082126052861</v>
      </c>
      <c r="K2157" s="263">
        <v>0</v>
      </c>
      <c r="L2157" s="354">
        <v>39.027494808321961</v>
      </c>
      <c r="M2157" s="101">
        <f>Table1[[#This Row],[Size of land (m2)]]*Table1[[#This Row],[Land Unit Rate ($/m2)]]</f>
        <v>0</v>
      </c>
      <c r="N2157" s="261">
        <v>2021</v>
      </c>
      <c r="O2157" s="219">
        <f>ROUND(IF(Table1[[#This Row],[Valuation Year]]=2016,(Table1[[#This Row],[Total Construction Cost ($)]]+Table1[[#This Row],[Land Value]])*('General Input Sheet'!$G$38/'General Input Sheet'!$G$43),Table1[[#This Row],[Total Construction Cost ($)]]+Table1[[#This Row],[Land Value]]),0)</f>
        <v>97568</v>
      </c>
      <c r="P2157" s="139" t="str" cm="1">
        <f t="array" ref="P2157">_xlfn.IFS(Table1[[#This Row],[Asset Class]]&lt;&gt;"Local","y",P$11=$E2157,"y",Table1[[#This Row],[Asset Class]]="Local","")</f>
        <v/>
      </c>
      <c r="Q2157" s="99" t="str" cm="1">
        <f t="array" ref="Q2157">_xlfn.IFS(Table1[[#This Row],[Asset Class]]&lt;&gt;"Local","y",Q$11=$E2157,"y",Table1[[#This Row],[Asset Class]]="Local","")</f>
        <v/>
      </c>
      <c r="R2157" s="99" t="str" cm="1">
        <f t="array" ref="R2157">_xlfn.IFS(Table1[[#This Row],[Asset Class]]&lt;&gt;"Local","y",R$11=$E2157,"y",Table1[[#This Row],[Asset Class]]="Local","")</f>
        <v>y</v>
      </c>
      <c r="S2157" s="358" t="str" cm="1">
        <f t="array" ref="S2157">_xlfn.IFS(Table1[[#This Row],[Asset Class]]&lt;&gt;"Local","y",S$11=$E2157,"y",Table1[[#This Row],[Asset Class]]="Local","")</f>
        <v/>
      </c>
      <c r="U2157" s="109" t="str">
        <f>IF(Table1[[#This Row],[Asset Class]]&lt;&gt;"Local",0.25,IF(P2157="y",1,""))</f>
        <v/>
      </c>
      <c r="V2157" s="435" t="str">
        <f>IF(Table1[[#This Row],[Asset Class]]&lt;&gt;"Local",0.25,IF(Q2157="y",1,""))</f>
        <v/>
      </c>
      <c r="W2157" s="435">
        <f>IF(Table1[[#This Row],[Asset Class]]&lt;&gt;"Local",0.25,IF(R2157="y",1,""))</f>
        <v>1</v>
      </c>
      <c r="X2157" s="435" t="str">
        <f>IF(Table1[[#This Row],[Asset Class]]&lt;&gt;"Local",0.25,IF(S2157="y",1,""))</f>
        <v/>
      </c>
      <c r="Y2157" s="109">
        <f t="shared" si="199"/>
        <v>1</v>
      </c>
      <c r="AA2157" s="274" t="str">
        <f t="shared" si="200"/>
        <v/>
      </c>
      <c r="AB2157" s="275" t="str">
        <f t="shared" si="201"/>
        <v/>
      </c>
      <c r="AC2157" s="275">
        <f t="shared" si="202"/>
        <v>97568</v>
      </c>
      <c r="AD2157" s="275" t="str">
        <f t="shared" si="203"/>
        <v/>
      </c>
      <c r="AE2157" s="276">
        <f t="shared" si="204"/>
        <v>97568</v>
      </c>
    </row>
    <row r="2158" spans="2:31">
      <c r="B2158" s="227" t="s">
        <v>3756</v>
      </c>
      <c r="C2158" s="228" t="s">
        <v>3757</v>
      </c>
      <c r="D2158" s="228" t="s">
        <v>110</v>
      </c>
      <c r="E2158" s="228" t="s">
        <v>106</v>
      </c>
      <c r="F2158" s="258" t="s">
        <v>102</v>
      </c>
      <c r="G2158" s="374">
        <v>0.5</v>
      </c>
      <c r="H2158" s="377">
        <v>5389.6886640479252</v>
      </c>
      <c r="I2158" s="382">
        <v>111.62041035606889</v>
      </c>
      <c r="J2158" s="349">
        <f>Table1[[#This Row],[Embellishment Area (m2)]]*Table1[[#This Row],[Construction Unit Rate ($/m)]]*Table1[[#This Row],[Embellishment Area Factor]]</f>
        <v>300799.63018624106</v>
      </c>
      <c r="K2158" s="263">
        <v>0</v>
      </c>
      <c r="L2158" s="354">
        <v>66.125722619436161</v>
      </c>
      <c r="M2158" s="101">
        <f>Table1[[#This Row],[Size of land (m2)]]*Table1[[#This Row],[Land Unit Rate ($/m2)]]</f>
        <v>0</v>
      </c>
      <c r="N2158" s="261">
        <v>2021</v>
      </c>
      <c r="O2158" s="219">
        <f>ROUND(IF(Table1[[#This Row],[Valuation Year]]=2016,(Table1[[#This Row],[Total Construction Cost ($)]]+Table1[[#This Row],[Land Value]])*('General Input Sheet'!$G$38/'General Input Sheet'!$G$43),Table1[[#This Row],[Total Construction Cost ($)]]+Table1[[#This Row],[Land Value]]),0)</f>
        <v>300800</v>
      </c>
      <c r="P2158" s="139" t="str" cm="1">
        <f t="array" ref="P2158">_xlfn.IFS(Table1[[#This Row],[Asset Class]]&lt;&gt;"Local","y",P$11=$E2158,"y",Table1[[#This Row],[Asset Class]]="Local","")</f>
        <v>y</v>
      </c>
      <c r="Q2158" s="99" t="str" cm="1">
        <f t="array" ref="Q2158">_xlfn.IFS(Table1[[#This Row],[Asset Class]]&lt;&gt;"Local","y",Q$11=$E2158,"y",Table1[[#This Row],[Asset Class]]="Local","")</f>
        <v/>
      </c>
      <c r="R2158" s="99" t="str" cm="1">
        <f t="array" ref="R2158">_xlfn.IFS(Table1[[#This Row],[Asset Class]]&lt;&gt;"Local","y",R$11=$E2158,"y",Table1[[#This Row],[Asset Class]]="Local","")</f>
        <v/>
      </c>
      <c r="S2158" s="358" t="str" cm="1">
        <f t="array" ref="S2158">_xlfn.IFS(Table1[[#This Row],[Asset Class]]&lt;&gt;"Local","y",S$11=$E2158,"y",Table1[[#This Row],[Asset Class]]="Local","")</f>
        <v/>
      </c>
      <c r="U2158" s="109">
        <f>IF(Table1[[#This Row],[Asset Class]]&lt;&gt;"Local",0.25,IF(P2158="y",1,""))</f>
        <v>1</v>
      </c>
      <c r="V2158" s="435" t="str">
        <f>IF(Table1[[#This Row],[Asset Class]]&lt;&gt;"Local",0.25,IF(Q2158="y",1,""))</f>
        <v/>
      </c>
      <c r="W2158" s="435" t="str">
        <f>IF(Table1[[#This Row],[Asset Class]]&lt;&gt;"Local",0.25,IF(R2158="y",1,""))</f>
        <v/>
      </c>
      <c r="X2158" s="435" t="str">
        <f>IF(Table1[[#This Row],[Asset Class]]&lt;&gt;"Local",0.25,IF(S2158="y",1,""))</f>
        <v/>
      </c>
      <c r="Y2158" s="109">
        <f t="shared" si="199"/>
        <v>1</v>
      </c>
      <c r="AA2158" s="274">
        <f t="shared" si="200"/>
        <v>300800</v>
      </c>
      <c r="AB2158" s="275" t="str">
        <f t="shared" si="201"/>
        <v/>
      </c>
      <c r="AC2158" s="275" t="str">
        <f t="shared" si="202"/>
        <v/>
      </c>
      <c r="AD2158" s="275" t="str">
        <f t="shared" si="203"/>
        <v/>
      </c>
      <c r="AE2158" s="276">
        <f t="shared" si="204"/>
        <v>300800</v>
      </c>
    </row>
    <row r="2159" spans="2:31">
      <c r="B2159" s="227" t="s">
        <v>3758</v>
      </c>
      <c r="C2159" s="228" t="s">
        <v>3759</v>
      </c>
      <c r="D2159" s="228" t="s">
        <v>110</v>
      </c>
      <c r="E2159" s="228" t="s">
        <v>106</v>
      </c>
      <c r="F2159" s="258" t="s">
        <v>102</v>
      </c>
      <c r="G2159" s="374">
        <v>0.5</v>
      </c>
      <c r="H2159" s="377">
        <v>2112.308808957569</v>
      </c>
      <c r="I2159" s="382">
        <v>111.62041035606889</v>
      </c>
      <c r="J2159" s="349">
        <f>Table1[[#This Row],[Embellishment Area (m2)]]*Table1[[#This Row],[Construction Unit Rate ($/m)]]*Table1[[#This Row],[Embellishment Area Factor]]</f>
        <v>117888.38802729148</v>
      </c>
      <c r="K2159" s="263">
        <v>0</v>
      </c>
      <c r="L2159" s="354">
        <v>66.125722619436161</v>
      </c>
      <c r="M2159" s="101">
        <f>Table1[[#This Row],[Size of land (m2)]]*Table1[[#This Row],[Land Unit Rate ($/m2)]]</f>
        <v>0</v>
      </c>
      <c r="N2159" s="261">
        <v>2021</v>
      </c>
      <c r="O2159" s="219">
        <f>ROUND(IF(Table1[[#This Row],[Valuation Year]]=2016,(Table1[[#This Row],[Total Construction Cost ($)]]+Table1[[#This Row],[Land Value]])*('General Input Sheet'!$G$38/'General Input Sheet'!$G$43),Table1[[#This Row],[Total Construction Cost ($)]]+Table1[[#This Row],[Land Value]]),0)</f>
        <v>117888</v>
      </c>
      <c r="P2159" s="139" t="str" cm="1">
        <f t="array" ref="P2159">_xlfn.IFS(Table1[[#This Row],[Asset Class]]&lt;&gt;"Local","y",P$11=$E2159,"y",Table1[[#This Row],[Asset Class]]="Local","")</f>
        <v>y</v>
      </c>
      <c r="Q2159" s="99" t="str" cm="1">
        <f t="array" ref="Q2159">_xlfn.IFS(Table1[[#This Row],[Asset Class]]&lt;&gt;"Local","y",Q$11=$E2159,"y",Table1[[#This Row],[Asset Class]]="Local","")</f>
        <v/>
      </c>
      <c r="R2159" s="99" t="str" cm="1">
        <f t="array" ref="R2159">_xlfn.IFS(Table1[[#This Row],[Asset Class]]&lt;&gt;"Local","y",R$11=$E2159,"y",Table1[[#This Row],[Asset Class]]="Local","")</f>
        <v/>
      </c>
      <c r="S2159" s="358" t="str" cm="1">
        <f t="array" ref="S2159">_xlfn.IFS(Table1[[#This Row],[Asset Class]]&lt;&gt;"Local","y",S$11=$E2159,"y",Table1[[#This Row],[Asset Class]]="Local","")</f>
        <v/>
      </c>
      <c r="U2159" s="109">
        <f>IF(Table1[[#This Row],[Asset Class]]&lt;&gt;"Local",0.25,IF(P2159="y",1,""))</f>
        <v>1</v>
      </c>
      <c r="V2159" s="435" t="str">
        <f>IF(Table1[[#This Row],[Asset Class]]&lt;&gt;"Local",0.25,IF(Q2159="y",1,""))</f>
        <v/>
      </c>
      <c r="W2159" s="435" t="str">
        <f>IF(Table1[[#This Row],[Asset Class]]&lt;&gt;"Local",0.25,IF(R2159="y",1,""))</f>
        <v/>
      </c>
      <c r="X2159" s="435" t="str">
        <f>IF(Table1[[#This Row],[Asset Class]]&lt;&gt;"Local",0.25,IF(S2159="y",1,""))</f>
        <v/>
      </c>
      <c r="Y2159" s="109">
        <f t="shared" si="199"/>
        <v>1</v>
      </c>
      <c r="AA2159" s="274">
        <f t="shared" si="200"/>
        <v>117888</v>
      </c>
      <c r="AB2159" s="275" t="str">
        <f t="shared" si="201"/>
        <v/>
      </c>
      <c r="AC2159" s="275" t="str">
        <f t="shared" si="202"/>
        <v/>
      </c>
      <c r="AD2159" s="275" t="str">
        <f t="shared" si="203"/>
        <v/>
      </c>
      <c r="AE2159" s="276">
        <f t="shared" si="204"/>
        <v>117888</v>
      </c>
    </row>
    <row r="2160" spans="2:31">
      <c r="B2160" s="227" t="s">
        <v>3760</v>
      </c>
      <c r="C2160" s="228" t="s">
        <v>3761</v>
      </c>
      <c r="D2160" s="228" t="s">
        <v>110</v>
      </c>
      <c r="E2160" s="228" t="s">
        <v>106</v>
      </c>
      <c r="F2160" s="258" t="s">
        <v>102</v>
      </c>
      <c r="G2160" s="374">
        <v>0.5</v>
      </c>
      <c r="H2160" s="377">
        <v>10848.790409732295</v>
      </c>
      <c r="I2160" s="382">
        <v>111.62041035606889</v>
      </c>
      <c r="J2160" s="349">
        <f>Table1[[#This Row],[Embellishment Area (m2)]]*Table1[[#This Row],[Construction Unit Rate ($/m)]]*Table1[[#This Row],[Embellishment Area Factor]]</f>
        <v>605473.21870065178</v>
      </c>
      <c r="K2160" s="263">
        <v>0</v>
      </c>
      <c r="L2160" s="354">
        <v>66.125722619436161</v>
      </c>
      <c r="M2160" s="101">
        <f>Table1[[#This Row],[Size of land (m2)]]*Table1[[#This Row],[Land Unit Rate ($/m2)]]</f>
        <v>0</v>
      </c>
      <c r="N2160" s="261">
        <v>2021</v>
      </c>
      <c r="O2160" s="219">
        <f>ROUND(IF(Table1[[#This Row],[Valuation Year]]=2016,(Table1[[#This Row],[Total Construction Cost ($)]]+Table1[[#This Row],[Land Value]])*('General Input Sheet'!$G$38/'General Input Sheet'!$G$43),Table1[[#This Row],[Total Construction Cost ($)]]+Table1[[#This Row],[Land Value]]),0)</f>
        <v>605473</v>
      </c>
      <c r="P2160" s="139" t="str" cm="1">
        <f t="array" ref="P2160">_xlfn.IFS(Table1[[#This Row],[Asset Class]]&lt;&gt;"Local","y",P$11=$E2160,"y",Table1[[#This Row],[Asset Class]]="Local","")</f>
        <v>y</v>
      </c>
      <c r="Q2160" s="99" t="str" cm="1">
        <f t="array" ref="Q2160">_xlfn.IFS(Table1[[#This Row],[Asset Class]]&lt;&gt;"Local","y",Q$11=$E2160,"y",Table1[[#This Row],[Asset Class]]="Local","")</f>
        <v/>
      </c>
      <c r="R2160" s="99" t="str" cm="1">
        <f t="array" ref="R2160">_xlfn.IFS(Table1[[#This Row],[Asset Class]]&lt;&gt;"Local","y",R$11=$E2160,"y",Table1[[#This Row],[Asset Class]]="Local","")</f>
        <v/>
      </c>
      <c r="S2160" s="358" t="str" cm="1">
        <f t="array" ref="S2160">_xlfn.IFS(Table1[[#This Row],[Asset Class]]&lt;&gt;"Local","y",S$11=$E2160,"y",Table1[[#This Row],[Asset Class]]="Local","")</f>
        <v/>
      </c>
      <c r="U2160" s="109">
        <f>IF(Table1[[#This Row],[Asset Class]]&lt;&gt;"Local",0.25,IF(P2160="y",1,""))</f>
        <v>1</v>
      </c>
      <c r="V2160" s="435" t="str">
        <f>IF(Table1[[#This Row],[Asset Class]]&lt;&gt;"Local",0.25,IF(Q2160="y",1,""))</f>
        <v/>
      </c>
      <c r="W2160" s="435" t="str">
        <f>IF(Table1[[#This Row],[Asset Class]]&lt;&gt;"Local",0.25,IF(R2160="y",1,""))</f>
        <v/>
      </c>
      <c r="X2160" s="435" t="str">
        <f>IF(Table1[[#This Row],[Asset Class]]&lt;&gt;"Local",0.25,IF(S2160="y",1,""))</f>
        <v/>
      </c>
      <c r="Y2160" s="109">
        <f t="shared" si="199"/>
        <v>1</v>
      </c>
      <c r="AA2160" s="274">
        <f t="shared" si="200"/>
        <v>605473</v>
      </c>
      <c r="AB2160" s="275" t="str">
        <f t="shared" si="201"/>
        <v/>
      </c>
      <c r="AC2160" s="275" t="str">
        <f t="shared" si="202"/>
        <v/>
      </c>
      <c r="AD2160" s="275" t="str">
        <f t="shared" si="203"/>
        <v/>
      </c>
      <c r="AE2160" s="276">
        <f t="shared" si="204"/>
        <v>605473</v>
      </c>
    </row>
    <row r="2161" spans="2:31">
      <c r="B2161" s="227" t="s">
        <v>3762</v>
      </c>
      <c r="C2161" s="228" t="s">
        <v>3763</v>
      </c>
      <c r="D2161" s="228" t="s">
        <v>110</v>
      </c>
      <c r="E2161" s="228" t="s">
        <v>106</v>
      </c>
      <c r="F2161" s="258" t="s">
        <v>107</v>
      </c>
      <c r="G2161" s="374">
        <v>0.5</v>
      </c>
      <c r="H2161" s="377">
        <v>794.20592402214254</v>
      </c>
      <c r="I2161" s="382">
        <v>111.62041035606889</v>
      </c>
      <c r="J2161" s="349">
        <f>Table1[[#This Row],[Embellishment Area (m2)]]*Table1[[#This Row],[Construction Unit Rate ($/m)]]*Table1[[#This Row],[Embellishment Area Factor]]</f>
        <v>44324.79557328621</v>
      </c>
      <c r="K2161" s="263">
        <v>0</v>
      </c>
      <c r="L2161" s="354">
        <v>66.125722619436161</v>
      </c>
      <c r="M2161" s="101">
        <f>Table1[[#This Row],[Size of land (m2)]]*Table1[[#This Row],[Land Unit Rate ($/m2)]]</f>
        <v>0</v>
      </c>
      <c r="N2161" s="261">
        <v>2021</v>
      </c>
      <c r="O2161" s="219">
        <f>ROUND(IF(Table1[[#This Row],[Valuation Year]]=2016,(Table1[[#This Row],[Total Construction Cost ($)]]+Table1[[#This Row],[Land Value]])*('General Input Sheet'!$G$38/'General Input Sheet'!$G$43),Table1[[#This Row],[Total Construction Cost ($)]]+Table1[[#This Row],[Land Value]]),0)</f>
        <v>44325</v>
      </c>
      <c r="P2161" s="139" t="str" cm="1">
        <f t="array" ref="P2161">_xlfn.IFS(Table1[[#This Row],[Asset Class]]&lt;&gt;"Local","y",P$11=$E2161,"y",Table1[[#This Row],[Asset Class]]="Local","")</f>
        <v>y</v>
      </c>
      <c r="Q2161" s="99" t="str" cm="1">
        <f t="array" ref="Q2161">_xlfn.IFS(Table1[[#This Row],[Asset Class]]&lt;&gt;"Local","y",Q$11=$E2161,"y",Table1[[#This Row],[Asset Class]]="Local","")</f>
        <v/>
      </c>
      <c r="R2161" s="99" t="str" cm="1">
        <f t="array" ref="R2161">_xlfn.IFS(Table1[[#This Row],[Asset Class]]&lt;&gt;"Local","y",R$11=$E2161,"y",Table1[[#This Row],[Asset Class]]="Local","")</f>
        <v/>
      </c>
      <c r="S2161" s="358" t="str" cm="1">
        <f t="array" ref="S2161">_xlfn.IFS(Table1[[#This Row],[Asset Class]]&lt;&gt;"Local","y",S$11=$E2161,"y",Table1[[#This Row],[Asset Class]]="Local","")</f>
        <v/>
      </c>
      <c r="U2161" s="109">
        <f>IF(Table1[[#This Row],[Asset Class]]&lt;&gt;"Local",0.25,IF(P2161="y",1,""))</f>
        <v>1</v>
      </c>
      <c r="V2161" s="435" t="str">
        <f>IF(Table1[[#This Row],[Asset Class]]&lt;&gt;"Local",0.25,IF(Q2161="y",1,""))</f>
        <v/>
      </c>
      <c r="W2161" s="435" t="str">
        <f>IF(Table1[[#This Row],[Asset Class]]&lt;&gt;"Local",0.25,IF(R2161="y",1,""))</f>
        <v/>
      </c>
      <c r="X2161" s="435" t="str">
        <f>IF(Table1[[#This Row],[Asset Class]]&lt;&gt;"Local",0.25,IF(S2161="y",1,""))</f>
        <v/>
      </c>
      <c r="Y2161" s="109">
        <f t="shared" si="199"/>
        <v>1</v>
      </c>
      <c r="AA2161" s="274">
        <f t="shared" si="200"/>
        <v>44325</v>
      </c>
      <c r="AB2161" s="275" t="str">
        <f t="shared" si="201"/>
        <v/>
      </c>
      <c r="AC2161" s="275" t="str">
        <f t="shared" si="202"/>
        <v/>
      </c>
      <c r="AD2161" s="275" t="str">
        <f t="shared" si="203"/>
        <v/>
      </c>
      <c r="AE2161" s="276">
        <f t="shared" si="204"/>
        <v>44325</v>
      </c>
    </row>
    <row r="2162" spans="2:31">
      <c r="B2162" s="227" t="s">
        <v>3764</v>
      </c>
      <c r="C2162" s="228" t="s">
        <v>3765</v>
      </c>
      <c r="D2162" s="228" t="s">
        <v>110</v>
      </c>
      <c r="E2162" s="228" t="s">
        <v>142</v>
      </c>
      <c r="F2162" s="258" t="s">
        <v>102</v>
      </c>
      <c r="G2162" s="374">
        <v>0.5</v>
      </c>
      <c r="H2162" s="377">
        <v>2708.9573166859745</v>
      </c>
      <c r="I2162" s="382">
        <v>115.6419902144599</v>
      </c>
      <c r="J2162" s="349">
        <f>Table1[[#This Row],[Embellishment Area (m2)]]*Table1[[#This Row],[Construction Unit Rate ($/m)]]*Table1[[#This Row],[Embellishment Area Factor]]</f>
        <v>156634.60775379449</v>
      </c>
      <c r="K2162" s="263">
        <v>0</v>
      </c>
      <c r="L2162" s="354">
        <v>85.331826959272703</v>
      </c>
      <c r="M2162" s="101">
        <f>Table1[[#This Row],[Size of land (m2)]]*Table1[[#This Row],[Land Unit Rate ($/m2)]]</f>
        <v>0</v>
      </c>
      <c r="N2162" s="261">
        <v>2021</v>
      </c>
      <c r="O2162" s="219">
        <f>ROUND(IF(Table1[[#This Row],[Valuation Year]]=2016,(Table1[[#This Row],[Total Construction Cost ($)]]+Table1[[#This Row],[Land Value]])*('General Input Sheet'!$G$38/'General Input Sheet'!$G$43),Table1[[#This Row],[Total Construction Cost ($)]]+Table1[[#This Row],[Land Value]]),0)</f>
        <v>156635</v>
      </c>
      <c r="P2162" s="139" t="str" cm="1">
        <f t="array" ref="P2162">_xlfn.IFS(Table1[[#This Row],[Asset Class]]&lt;&gt;"Local","y",P$11=$E2162,"y",Table1[[#This Row],[Asset Class]]="Local","")</f>
        <v/>
      </c>
      <c r="Q2162" s="99" t="str" cm="1">
        <f t="array" ref="Q2162">_xlfn.IFS(Table1[[#This Row],[Asset Class]]&lt;&gt;"Local","y",Q$11=$E2162,"y",Table1[[#This Row],[Asset Class]]="Local","")</f>
        <v>y</v>
      </c>
      <c r="R2162" s="99" t="str" cm="1">
        <f t="array" ref="R2162">_xlfn.IFS(Table1[[#This Row],[Asset Class]]&lt;&gt;"Local","y",R$11=$E2162,"y",Table1[[#This Row],[Asset Class]]="Local","")</f>
        <v/>
      </c>
      <c r="S2162" s="358" t="str" cm="1">
        <f t="array" ref="S2162">_xlfn.IFS(Table1[[#This Row],[Asset Class]]&lt;&gt;"Local","y",S$11=$E2162,"y",Table1[[#This Row],[Asset Class]]="Local","")</f>
        <v/>
      </c>
      <c r="U2162" s="109" t="str">
        <f>IF(Table1[[#This Row],[Asset Class]]&lt;&gt;"Local",0.25,IF(P2162="y",1,""))</f>
        <v/>
      </c>
      <c r="V2162" s="435">
        <f>IF(Table1[[#This Row],[Asset Class]]&lt;&gt;"Local",0.25,IF(Q2162="y",1,""))</f>
        <v>1</v>
      </c>
      <c r="W2162" s="435" t="str">
        <f>IF(Table1[[#This Row],[Asset Class]]&lt;&gt;"Local",0.25,IF(R2162="y",1,""))</f>
        <v/>
      </c>
      <c r="X2162" s="435" t="str">
        <f>IF(Table1[[#This Row],[Asset Class]]&lt;&gt;"Local",0.25,IF(S2162="y",1,""))</f>
        <v/>
      </c>
      <c r="Y2162" s="109">
        <f t="shared" si="199"/>
        <v>1</v>
      </c>
      <c r="AA2162" s="274" t="str">
        <f t="shared" si="200"/>
        <v/>
      </c>
      <c r="AB2162" s="275">
        <f t="shared" si="201"/>
        <v>156635</v>
      </c>
      <c r="AC2162" s="275" t="str">
        <f t="shared" si="202"/>
        <v/>
      </c>
      <c r="AD2162" s="275" t="str">
        <f t="shared" si="203"/>
        <v/>
      </c>
      <c r="AE2162" s="276">
        <f t="shared" si="204"/>
        <v>156635</v>
      </c>
    </row>
    <row r="2163" spans="2:31">
      <c r="B2163" s="227" t="s">
        <v>3764</v>
      </c>
      <c r="C2163" s="228" t="s">
        <v>3766</v>
      </c>
      <c r="D2163" s="228" t="s">
        <v>110</v>
      </c>
      <c r="E2163" s="228" t="s">
        <v>142</v>
      </c>
      <c r="F2163" s="258" t="s">
        <v>107</v>
      </c>
      <c r="G2163" s="374">
        <v>0.5</v>
      </c>
      <c r="H2163" s="377">
        <v>690.16867971780096</v>
      </c>
      <c r="I2163" s="382">
        <v>115.6419902144599</v>
      </c>
      <c r="J2163" s="349">
        <f>Table1[[#This Row],[Embellishment Area (m2)]]*Table1[[#This Row],[Construction Unit Rate ($/m)]]*Table1[[#This Row],[Embellishment Area Factor]]</f>
        <v>39906.239853126324</v>
      </c>
      <c r="K2163" s="263">
        <v>0</v>
      </c>
      <c r="L2163" s="354">
        <v>85.331826959272703</v>
      </c>
      <c r="M2163" s="101">
        <f>Table1[[#This Row],[Size of land (m2)]]*Table1[[#This Row],[Land Unit Rate ($/m2)]]</f>
        <v>0</v>
      </c>
      <c r="N2163" s="261">
        <v>2021</v>
      </c>
      <c r="O2163" s="219">
        <f>ROUND(IF(Table1[[#This Row],[Valuation Year]]=2016,(Table1[[#This Row],[Total Construction Cost ($)]]+Table1[[#This Row],[Land Value]])*('General Input Sheet'!$G$38/'General Input Sheet'!$G$43),Table1[[#This Row],[Total Construction Cost ($)]]+Table1[[#This Row],[Land Value]]),0)</f>
        <v>39906</v>
      </c>
      <c r="P2163" s="139" t="str" cm="1">
        <f t="array" ref="P2163">_xlfn.IFS(Table1[[#This Row],[Asset Class]]&lt;&gt;"Local","y",P$11=$E2163,"y",Table1[[#This Row],[Asset Class]]="Local","")</f>
        <v/>
      </c>
      <c r="Q2163" s="99" t="str" cm="1">
        <f t="array" ref="Q2163">_xlfn.IFS(Table1[[#This Row],[Asset Class]]&lt;&gt;"Local","y",Q$11=$E2163,"y",Table1[[#This Row],[Asset Class]]="Local","")</f>
        <v>y</v>
      </c>
      <c r="R2163" s="99" t="str" cm="1">
        <f t="array" ref="R2163">_xlfn.IFS(Table1[[#This Row],[Asset Class]]&lt;&gt;"Local","y",R$11=$E2163,"y",Table1[[#This Row],[Asset Class]]="Local","")</f>
        <v/>
      </c>
      <c r="S2163" s="358" t="str" cm="1">
        <f t="array" ref="S2163">_xlfn.IFS(Table1[[#This Row],[Asset Class]]&lt;&gt;"Local","y",S$11=$E2163,"y",Table1[[#This Row],[Asset Class]]="Local","")</f>
        <v/>
      </c>
      <c r="U2163" s="109" t="str">
        <f>IF(Table1[[#This Row],[Asset Class]]&lt;&gt;"Local",0.25,IF(P2163="y",1,""))</f>
        <v/>
      </c>
      <c r="V2163" s="435">
        <f>IF(Table1[[#This Row],[Asset Class]]&lt;&gt;"Local",0.25,IF(Q2163="y",1,""))</f>
        <v>1</v>
      </c>
      <c r="W2163" s="435" t="str">
        <f>IF(Table1[[#This Row],[Asset Class]]&lt;&gt;"Local",0.25,IF(R2163="y",1,""))</f>
        <v/>
      </c>
      <c r="X2163" s="435" t="str">
        <f>IF(Table1[[#This Row],[Asset Class]]&lt;&gt;"Local",0.25,IF(S2163="y",1,""))</f>
        <v/>
      </c>
      <c r="Y2163" s="109">
        <f t="shared" si="199"/>
        <v>1</v>
      </c>
      <c r="AA2163" s="274" t="str">
        <f t="shared" si="200"/>
        <v/>
      </c>
      <c r="AB2163" s="275">
        <f t="shared" si="201"/>
        <v>39906</v>
      </c>
      <c r="AC2163" s="275" t="str">
        <f t="shared" si="202"/>
        <v/>
      </c>
      <c r="AD2163" s="275" t="str">
        <f t="shared" si="203"/>
        <v/>
      </c>
      <c r="AE2163" s="276">
        <f t="shared" si="204"/>
        <v>39906</v>
      </c>
    </row>
    <row r="2164" spans="2:31">
      <c r="B2164" s="227" t="s">
        <v>3767</v>
      </c>
      <c r="C2164" s="228" t="s">
        <v>3768</v>
      </c>
      <c r="D2164" s="228" t="s">
        <v>110</v>
      </c>
      <c r="E2164" s="228" t="s">
        <v>101</v>
      </c>
      <c r="F2164" s="258" t="s">
        <v>102</v>
      </c>
      <c r="G2164" s="374">
        <v>0.5</v>
      </c>
      <c r="H2164" s="377">
        <v>2382.3266278035021</v>
      </c>
      <c r="I2164" s="382">
        <v>143.96305955739601</v>
      </c>
      <c r="J2164" s="349">
        <f>Table1[[#This Row],[Embellishment Area (m2)]]*Table1[[#This Row],[Construction Unit Rate ($/m)]]*Table1[[#This Row],[Embellishment Area Factor]]</f>
        <v>171483.515101823</v>
      </c>
      <c r="K2164" s="263">
        <v>0</v>
      </c>
      <c r="L2164" s="354">
        <v>39.027494808321961</v>
      </c>
      <c r="M2164" s="101">
        <f>Table1[[#This Row],[Size of land (m2)]]*Table1[[#This Row],[Land Unit Rate ($/m2)]]</f>
        <v>0</v>
      </c>
      <c r="N2164" s="261">
        <v>2021</v>
      </c>
      <c r="O2164" s="219">
        <f>ROUND(IF(Table1[[#This Row],[Valuation Year]]=2016,(Table1[[#This Row],[Total Construction Cost ($)]]+Table1[[#This Row],[Land Value]])*('General Input Sheet'!$G$38/'General Input Sheet'!$G$43),Table1[[#This Row],[Total Construction Cost ($)]]+Table1[[#This Row],[Land Value]]),0)</f>
        <v>171484</v>
      </c>
      <c r="P2164" s="139" t="str" cm="1">
        <f t="array" ref="P2164">_xlfn.IFS(Table1[[#This Row],[Asset Class]]&lt;&gt;"Local","y",P$11=$E2164,"y",Table1[[#This Row],[Asset Class]]="Local","")</f>
        <v/>
      </c>
      <c r="Q2164" s="99" t="str" cm="1">
        <f t="array" ref="Q2164">_xlfn.IFS(Table1[[#This Row],[Asset Class]]&lt;&gt;"Local","y",Q$11=$E2164,"y",Table1[[#This Row],[Asset Class]]="Local","")</f>
        <v/>
      </c>
      <c r="R2164" s="99" t="str" cm="1">
        <f t="array" ref="R2164">_xlfn.IFS(Table1[[#This Row],[Asset Class]]&lt;&gt;"Local","y",R$11=$E2164,"y",Table1[[#This Row],[Asset Class]]="Local","")</f>
        <v>y</v>
      </c>
      <c r="S2164" s="358" t="str" cm="1">
        <f t="array" ref="S2164">_xlfn.IFS(Table1[[#This Row],[Asset Class]]&lt;&gt;"Local","y",S$11=$E2164,"y",Table1[[#This Row],[Asset Class]]="Local","")</f>
        <v/>
      </c>
      <c r="U2164" s="109" t="str">
        <f>IF(Table1[[#This Row],[Asset Class]]&lt;&gt;"Local",0.25,IF(P2164="y",1,""))</f>
        <v/>
      </c>
      <c r="V2164" s="435" t="str">
        <f>IF(Table1[[#This Row],[Asset Class]]&lt;&gt;"Local",0.25,IF(Q2164="y",1,""))</f>
        <v/>
      </c>
      <c r="W2164" s="435">
        <f>IF(Table1[[#This Row],[Asset Class]]&lt;&gt;"Local",0.25,IF(R2164="y",1,""))</f>
        <v>1</v>
      </c>
      <c r="X2164" s="435" t="str">
        <f>IF(Table1[[#This Row],[Asset Class]]&lt;&gt;"Local",0.25,IF(S2164="y",1,""))</f>
        <v/>
      </c>
      <c r="Y2164" s="109">
        <f t="shared" si="199"/>
        <v>1</v>
      </c>
      <c r="AA2164" s="274" t="str">
        <f t="shared" si="200"/>
        <v/>
      </c>
      <c r="AB2164" s="275" t="str">
        <f t="shared" si="201"/>
        <v/>
      </c>
      <c r="AC2164" s="275">
        <f t="shared" si="202"/>
        <v>171484</v>
      </c>
      <c r="AD2164" s="275" t="str">
        <f t="shared" si="203"/>
        <v/>
      </c>
      <c r="AE2164" s="276">
        <f t="shared" si="204"/>
        <v>171484</v>
      </c>
    </row>
    <row r="2165" spans="2:31">
      <c r="B2165" s="227" t="s">
        <v>3769</v>
      </c>
      <c r="C2165" s="228" t="s">
        <v>3770</v>
      </c>
      <c r="D2165" s="228" t="s">
        <v>110</v>
      </c>
      <c r="E2165" s="228" t="s">
        <v>101</v>
      </c>
      <c r="F2165" s="258" t="s">
        <v>102</v>
      </c>
      <c r="G2165" s="374">
        <v>0.5</v>
      </c>
      <c r="H2165" s="377">
        <v>1726.2221949517366</v>
      </c>
      <c r="I2165" s="382">
        <v>143.96305955739601</v>
      </c>
      <c r="J2165" s="349">
        <f>Table1[[#This Row],[Embellishment Area (m2)]]*Table1[[#This Row],[Construction Unit Rate ($/m)]]*Table1[[#This Row],[Embellishment Area Factor]]</f>
        <v>124256.11433056786</v>
      </c>
      <c r="K2165" s="263">
        <v>0</v>
      </c>
      <c r="L2165" s="354">
        <v>39.027494808321961</v>
      </c>
      <c r="M2165" s="101">
        <f>Table1[[#This Row],[Size of land (m2)]]*Table1[[#This Row],[Land Unit Rate ($/m2)]]</f>
        <v>0</v>
      </c>
      <c r="N2165" s="261">
        <v>2021</v>
      </c>
      <c r="O2165" s="219">
        <f>ROUND(IF(Table1[[#This Row],[Valuation Year]]=2016,(Table1[[#This Row],[Total Construction Cost ($)]]+Table1[[#This Row],[Land Value]])*('General Input Sheet'!$G$38/'General Input Sheet'!$G$43),Table1[[#This Row],[Total Construction Cost ($)]]+Table1[[#This Row],[Land Value]]),0)</f>
        <v>124256</v>
      </c>
      <c r="P2165" s="139" t="str" cm="1">
        <f t="array" ref="P2165">_xlfn.IFS(Table1[[#This Row],[Asset Class]]&lt;&gt;"Local","y",P$11=$E2165,"y",Table1[[#This Row],[Asset Class]]="Local","")</f>
        <v/>
      </c>
      <c r="Q2165" s="99" t="str" cm="1">
        <f t="array" ref="Q2165">_xlfn.IFS(Table1[[#This Row],[Asset Class]]&lt;&gt;"Local","y",Q$11=$E2165,"y",Table1[[#This Row],[Asset Class]]="Local","")</f>
        <v/>
      </c>
      <c r="R2165" s="99" t="str" cm="1">
        <f t="array" ref="R2165">_xlfn.IFS(Table1[[#This Row],[Asset Class]]&lt;&gt;"Local","y",R$11=$E2165,"y",Table1[[#This Row],[Asset Class]]="Local","")</f>
        <v>y</v>
      </c>
      <c r="S2165" s="358" t="str" cm="1">
        <f t="array" ref="S2165">_xlfn.IFS(Table1[[#This Row],[Asset Class]]&lt;&gt;"Local","y",S$11=$E2165,"y",Table1[[#This Row],[Asset Class]]="Local","")</f>
        <v/>
      </c>
      <c r="U2165" s="109" t="str">
        <f>IF(Table1[[#This Row],[Asset Class]]&lt;&gt;"Local",0.25,IF(P2165="y",1,""))</f>
        <v/>
      </c>
      <c r="V2165" s="435" t="str">
        <f>IF(Table1[[#This Row],[Asset Class]]&lt;&gt;"Local",0.25,IF(Q2165="y",1,""))</f>
        <v/>
      </c>
      <c r="W2165" s="435">
        <f>IF(Table1[[#This Row],[Asset Class]]&lt;&gt;"Local",0.25,IF(R2165="y",1,""))</f>
        <v>1</v>
      </c>
      <c r="X2165" s="435" t="str">
        <f>IF(Table1[[#This Row],[Asset Class]]&lt;&gt;"Local",0.25,IF(S2165="y",1,""))</f>
        <v/>
      </c>
      <c r="Y2165" s="109">
        <f t="shared" si="199"/>
        <v>1</v>
      </c>
      <c r="AA2165" s="274" t="str">
        <f t="shared" si="200"/>
        <v/>
      </c>
      <c r="AB2165" s="275" t="str">
        <f t="shared" si="201"/>
        <v/>
      </c>
      <c r="AC2165" s="275">
        <f t="shared" si="202"/>
        <v>124256</v>
      </c>
      <c r="AD2165" s="275" t="str">
        <f t="shared" si="203"/>
        <v/>
      </c>
      <c r="AE2165" s="276">
        <f t="shared" si="204"/>
        <v>124256</v>
      </c>
    </row>
    <row r="2166" spans="2:31">
      <c r="B2166" s="227" t="s">
        <v>3771</v>
      </c>
      <c r="C2166" s="228" t="s">
        <v>3772</v>
      </c>
      <c r="D2166" s="228" t="s">
        <v>110</v>
      </c>
      <c r="E2166" s="228" t="s">
        <v>113</v>
      </c>
      <c r="F2166" s="258" t="s">
        <v>102</v>
      </c>
      <c r="G2166" s="374">
        <v>0.5</v>
      </c>
      <c r="H2166" s="377">
        <v>2179.2362173044171</v>
      </c>
      <c r="I2166" s="382">
        <v>77.371645491830151</v>
      </c>
      <c r="J2166" s="349">
        <f>Table1[[#This Row],[Embellishment Area (m2)]]*Table1[[#This Row],[Construction Unit Rate ($/m)]]*Table1[[#This Row],[Embellishment Area Factor]]</f>
        <v>84305.546024117153</v>
      </c>
      <c r="K2166" s="263">
        <v>0</v>
      </c>
      <c r="L2166" s="354">
        <v>51.919695325664051</v>
      </c>
      <c r="M2166" s="101">
        <f>Table1[[#This Row],[Size of land (m2)]]*Table1[[#This Row],[Land Unit Rate ($/m2)]]</f>
        <v>0</v>
      </c>
      <c r="N2166" s="261">
        <v>2021</v>
      </c>
      <c r="O2166" s="219">
        <f>ROUND(IF(Table1[[#This Row],[Valuation Year]]=2016,(Table1[[#This Row],[Total Construction Cost ($)]]+Table1[[#This Row],[Land Value]])*('General Input Sheet'!$G$38/'General Input Sheet'!$G$43),Table1[[#This Row],[Total Construction Cost ($)]]+Table1[[#This Row],[Land Value]]),0)</f>
        <v>84306</v>
      </c>
      <c r="P2166" s="139" t="str" cm="1">
        <f t="array" ref="P2166">_xlfn.IFS(Table1[[#This Row],[Asset Class]]&lt;&gt;"Local","y",P$11=$E2166,"y",Table1[[#This Row],[Asset Class]]="Local","")</f>
        <v/>
      </c>
      <c r="Q2166" s="99" t="str" cm="1">
        <f t="array" ref="Q2166">_xlfn.IFS(Table1[[#This Row],[Asset Class]]&lt;&gt;"Local","y",Q$11=$E2166,"y",Table1[[#This Row],[Asset Class]]="Local","")</f>
        <v/>
      </c>
      <c r="R2166" s="99" t="str" cm="1">
        <f t="array" ref="R2166">_xlfn.IFS(Table1[[#This Row],[Asset Class]]&lt;&gt;"Local","y",R$11=$E2166,"y",Table1[[#This Row],[Asset Class]]="Local","")</f>
        <v/>
      </c>
      <c r="S2166" s="358" t="str" cm="1">
        <f t="array" ref="S2166">_xlfn.IFS(Table1[[#This Row],[Asset Class]]&lt;&gt;"Local","y",S$11=$E2166,"y",Table1[[#This Row],[Asset Class]]="Local","")</f>
        <v>y</v>
      </c>
      <c r="U2166" s="109" t="str">
        <f>IF(Table1[[#This Row],[Asset Class]]&lt;&gt;"Local",0.25,IF(P2166="y",1,""))</f>
        <v/>
      </c>
      <c r="V2166" s="435" t="str">
        <f>IF(Table1[[#This Row],[Asset Class]]&lt;&gt;"Local",0.25,IF(Q2166="y",1,""))</f>
        <v/>
      </c>
      <c r="W2166" s="435" t="str">
        <f>IF(Table1[[#This Row],[Asset Class]]&lt;&gt;"Local",0.25,IF(R2166="y",1,""))</f>
        <v/>
      </c>
      <c r="X2166" s="435">
        <f>IF(Table1[[#This Row],[Asset Class]]&lt;&gt;"Local",0.25,IF(S2166="y",1,""))</f>
        <v>1</v>
      </c>
      <c r="Y2166" s="109">
        <f t="shared" si="199"/>
        <v>1</v>
      </c>
      <c r="AA2166" s="274" t="str">
        <f t="shared" si="200"/>
        <v/>
      </c>
      <c r="AB2166" s="275" t="str">
        <f t="shared" si="201"/>
        <v/>
      </c>
      <c r="AC2166" s="275" t="str">
        <f t="shared" si="202"/>
        <v/>
      </c>
      <c r="AD2166" s="275">
        <f t="shared" si="203"/>
        <v>84306</v>
      </c>
      <c r="AE2166" s="276">
        <f t="shared" si="204"/>
        <v>84306</v>
      </c>
    </row>
    <row r="2167" spans="2:31">
      <c r="B2167" s="227" t="s">
        <v>3773</v>
      </c>
      <c r="C2167" s="228" t="s">
        <v>3774</v>
      </c>
      <c r="D2167" s="228" t="s">
        <v>110</v>
      </c>
      <c r="E2167" s="228" t="s">
        <v>101</v>
      </c>
      <c r="F2167" s="258" t="s">
        <v>107</v>
      </c>
      <c r="G2167" s="374">
        <v>0.5</v>
      </c>
      <c r="H2167" s="377">
        <v>7262.6317394058851</v>
      </c>
      <c r="I2167" s="382">
        <v>143.96305955739601</v>
      </c>
      <c r="J2167" s="349">
        <f>Table1[[#This Row],[Embellishment Area (m2)]]*Table1[[#This Row],[Construction Unit Rate ($/m)]]*Table1[[#This Row],[Embellishment Area Factor]]</f>
        <v>522775.34282176202</v>
      </c>
      <c r="K2167" s="263">
        <v>0</v>
      </c>
      <c r="L2167" s="354">
        <v>39.027494808321961</v>
      </c>
      <c r="M2167" s="101">
        <f>Table1[[#This Row],[Size of land (m2)]]*Table1[[#This Row],[Land Unit Rate ($/m2)]]</f>
        <v>0</v>
      </c>
      <c r="N2167" s="261">
        <v>2021</v>
      </c>
      <c r="O2167" s="219">
        <f>ROUND(IF(Table1[[#This Row],[Valuation Year]]=2016,(Table1[[#This Row],[Total Construction Cost ($)]]+Table1[[#This Row],[Land Value]])*('General Input Sheet'!$G$38/'General Input Sheet'!$G$43),Table1[[#This Row],[Total Construction Cost ($)]]+Table1[[#This Row],[Land Value]]),0)</f>
        <v>522775</v>
      </c>
      <c r="P2167" s="139" t="str" cm="1">
        <f t="array" ref="P2167">_xlfn.IFS(Table1[[#This Row],[Asset Class]]&lt;&gt;"Local","y",P$11=$E2167,"y",Table1[[#This Row],[Asset Class]]="Local","")</f>
        <v/>
      </c>
      <c r="Q2167" s="99" t="str" cm="1">
        <f t="array" ref="Q2167">_xlfn.IFS(Table1[[#This Row],[Asset Class]]&lt;&gt;"Local","y",Q$11=$E2167,"y",Table1[[#This Row],[Asset Class]]="Local","")</f>
        <v/>
      </c>
      <c r="R2167" s="99" t="str" cm="1">
        <f t="array" ref="R2167">_xlfn.IFS(Table1[[#This Row],[Asset Class]]&lt;&gt;"Local","y",R$11=$E2167,"y",Table1[[#This Row],[Asset Class]]="Local","")</f>
        <v>y</v>
      </c>
      <c r="S2167" s="358" t="str" cm="1">
        <f t="array" ref="S2167">_xlfn.IFS(Table1[[#This Row],[Asset Class]]&lt;&gt;"Local","y",S$11=$E2167,"y",Table1[[#This Row],[Asset Class]]="Local","")</f>
        <v/>
      </c>
      <c r="U2167" s="109" t="str">
        <f>IF(Table1[[#This Row],[Asset Class]]&lt;&gt;"Local",0.25,IF(P2167="y",1,""))</f>
        <v/>
      </c>
      <c r="V2167" s="435" t="str">
        <f>IF(Table1[[#This Row],[Asset Class]]&lt;&gt;"Local",0.25,IF(Q2167="y",1,""))</f>
        <v/>
      </c>
      <c r="W2167" s="435">
        <f>IF(Table1[[#This Row],[Asset Class]]&lt;&gt;"Local",0.25,IF(R2167="y",1,""))</f>
        <v>1</v>
      </c>
      <c r="X2167" s="435" t="str">
        <f>IF(Table1[[#This Row],[Asset Class]]&lt;&gt;"Local",0.25,IF(S2167="y",1,""))</f>
        <v/>
      </c>
      <c r="Y2167" s="109">
        <f t="shared" si="199"/>
        <v>1</v>
      </c>
      <c r="AA2167" s="274" t="str">
        <f t="shared" si="200"/>
        <v/>
      </c>
      <c r="AB2167" s="275" t="str">
        <f t="shared" si="201"/>
        <v/>
      </c>
      <c r="AC2167" s="275">
        <f t="shared" si="202"/>
        <v>522775</v>
      </c>
      <c r="AD2167" s="275" t="str">
        <f t="shared" si="203"/>
        <v/>
      </c>
      <c r="AE2167" s="276">
        <f t="shared" si="204"/>
        <v>522775</v>
      </c>
    </row>
    <row r="2168" spans="2:31">
      <c r="B2168" s="227" t="s">
        <v>3775</v>
      </c>
      <c r="C2168" s="228" t="s">
        <v>3776</v>
      </c>
      <c r="D2168" s="228" t="s">
        <v>110</v>
      </c>
      <c r="E2168" s="228" t="s">
        <v>101</v>
      </c>
      <c r="F2168" s="258" t="s">
        <v>102</v>
      </c>
      <c r="G2168" s="374">
        <v>0.5</v>
      </c>
      <c r="H2168" s="377">
        <v>2970.6896383947833</v>
      </c>
      <c r="I2168" s="382">
        <v>143.96305955739601</v>
      </c>
      <c r="J2168" s="349">
        <f>Table1[[#This Row],[Embellishment Area (m2)]]*Table1[[#This Row],[Construction Unit Rate ($/m)]]*Table1[[#This Row],[Embellishment Area Factor]]</f>
        <v>213834.78466938369</v>
      </c>
      <c r="K2168" s="263">
        <v>0</v>
      </c>
      <c r="L2168" s="354">
        <v>39.027494808321961</v>
      </c>
      <c r="M2168" s="101">
        <f>Table1[[#This Row],[Size of land (m2)]]*Table1[[#This Row],[Land Unit Rate ($/m2)]]</f>
        <v>0</v>
      </c>
      <c r="N2168" s="261">
        <v>2021</v>
      </c>
      <c r="O2168" s="219">
        <f>ROUND(IF(Table1[[#This Row],[Valuation Year]]=2016,(Table1[[#This Row],[Total Construction Cost ($)]]+Table1[[#This Row],[Land Value]])*('General Input Sheet'!$G$38/'General Input Sheet'!$G$43),Table1[[#This Row],[Total Construction Cost ($)]]+Table1[[#This Row],[Land Value]]),0)</f>
        <v>213835</v>
      </c>
      <c r="P2168" s="139" t="str" cm="1">
        <f t="array" ref="P2168">_xlfn.IFS(Table1[[#This Row],[Asset Class]]&lt;&gt;"Local","y",P$11=$E2168,"y",Table1[[#This Row],[Asset Class]]="Local","")</f>
        <v/>
      </c>
      <c r="Q2168" s="99" t="str" cm="1">
        <f t="array" ref="Q2168">_xlfn.IFS(Table1[[#This Row],[Asset Class]]&lt;&gt;"Local","y",Q$11=$E2168,"y",Table1[[#This Row],[Asset Class]]="Local","")</f>
        <v/>
      </c>
      <c r="R2168" s="99" t="str" cm="1">
        <f t="array" ref="R2168">_xlfn.IFS(Table1[[#This Row],[Asset Class]]&lt;&gt;"Local","y",R$11=$E2168,"y",Table1[[#This Row],[Asset Class]]="Local","")</f>
        <v>y</v>
      </c>
      <c r="S2168" s="358" t="str" cm="1">
        <f t="array" ref="S2168">_xlfn.IFS(Table1[[#This Row],[Asset Class]]&lt;&gt;"Local","y",S$11=$E2168,"y",Table1[[#This Row],[Asset Class]]="Local","")</f>
        <v/>
      </c>
      <c r="U2168" s="109" t="str">
        <f>IF(Table1[[#This Row],[Asset Class]]&lt;&gt;"Local",0.25,IF(P2168="y",1,""))</f>
        <v/>
      </c>
      <c r="V2168" s="435" t="str">
        <f>IF(Table1[[#This Row],[Asset Class]]&lt;&gt;"Local",0.25,IF(Q2168="y",1,""))</f>
        <v/>
      </c>
      <c r="W2168" s="435">
        <f>IF(Table1[[#This Row],[Asset Class]]&lt;&gt;"Local",0.25,IF(R2168="y",1,""))</f>
        <v>1</v>
      </c>
      <c r="X2168" s="435" t="str">
        <f>IF(Table1[[#This Row],[Asset Class]]&lt;&gt;"Local",0.25,IF(S2168="y",1,""))</f>
        <v/>
      </c>
      <c r="Y2168" s="109">
        <f t="shared" si="199"/>
        <v>1</v>
      </c>
      <c r="AA2168" s="274" t="str">
        <f t="shared" si="200"/>
        <v/>
      </c>
      <c r="AB2168" s="275" t="str">
        <f t="shared" si="201"/>
        <v/>
      </c>
      <c r="AC2168" s="275">
        <f t="shared" si="202"/>
        <v>213835</v>
      </c>
      <c r="AD2168" s="275" t="str">
        <f t="shared" si="203"/>
        <v/>
      </c>
      <c r="AE2168" s="276">
        <f t="shared" si="204"/>
        <v>213835</v>
      </c>
    </row>
    <row r="2169" spans="2:31">
      <c r="B2169" s="227" t="s">
        <v>3775</v>
      </c>
      <c r="C2169" s="228" t="s">
        <v>3777</v>
      </c>
      <c r="D2169" s="228" t="s">
        <v>110</v>
      </c>
      <c r="E2169" s="228" t="s">
        <v>101</v>
      </c>
      <c r="F2169" s="258" t="s">
        <v>102</v>
      </c>
      <c r="G2169" s="374">
        <v>0.5</v>
      </c>
      <c r="H2169" s="377">
        <v>47247.20357236229</v>
      </c>
      <c r="I2169" s="382">
        <v>143.96305955739601</v>
      </c>
      <c r="J2169" s="349">
        <f>Table1[[#This Row],[Embellishment Area (m2)]]*Table1[[#This Row],[Construction Unit Rate ($/m)]]*Table1[[#This Row],[Embellishment Area Factor]]</f>
        <v>3400925.9909042027</v>
      </c>
      <c r="K2169" s="263">
        <v>0</v>
      </c>
      <c r="L2169" s="354">
        <v>39.027494808321961</v>
      </c>
      <c r="M2169" s="101">
        <f>Table1[[#This Row],[Size of land (m2)]]*Table1[[#This Row],[Land Unit Rate ($/m2)]]</f>
        <v>0</v>
      </c>
      <c r="N2169" s="261">
        <v>2021</v>
      </c>
      <c r="O2169" s="219">
        <f>ROUND(IF(Table1[[#This Row],[Valuation Year]]=2016,(Table1[[#This Row],[Total Construction Cost ($)]]+Table1[[#This Row],[Land Value]])*('General Input Sheet'!$G$38/'General Input Sheet'!$G$43),Table1[[#This Row],[Total Construction Cost ($)]]+Table1[[#This Row],[Land Value]]),0)</f>
        <v>3400926</v>
      </c>
      <c r="P2169" s="139" t="str" cm="1">
        <f t="array" ref="P2169">_xlfn.IFS(Table1[[#This Row],[Asset Class]]&lt;&gt;"Local","y",P$11=$E2169,"y",Table1[[#This Row],[Asset Class]]="Local","")</f>
        <v/>
      </c>
      <c r="Q2169" s="99" t="str" cm="1">
        <f t="array" ref="Q2169">_xlfn.IFS(Table1[[#This Row],[Asset Class]]&lt;&gt;"Local","y",Q$11=$E2169,"y",Table1[[#This Row],[Asset Class]]="Local","")</f>
        <v/>
      </c>
      <c r="R2169" s="99" t="str" cm="1">
        <f t="array" ref="R2169">_xlfn.IFS(Table1[[#This Row],[Asset Class]]&lt;&gt;"Local","y",R$11=$E2169,"y",Table1[[#This Row],[Asset Class]]="Local","")</f>
        <v>y</v>
      </c>
      <c r="S2169" s="358" t="str" cm="1">
        <f t="array" ref="S2169">_xlfn.IFS(Table1[[#This Row],[Asset Class]]&lt;&gt;"Local","y",S$11=$E2169,"y",Table1[[#This Row],[Asset Class]]="Local","")</f>
        <v/>
      </c>
      <c r="U2169" s="109" t="str">
        <f>IF(Table1[[#This Row],[Asset Class]]&lt;&gt;"Local",0.25,IF(P2169="y",1,""))</f>
        <v/>
      </c>
      <c r="V2169" s="435" t="str">
        <f>IF(Table1[[#This Row],[Asset Class]]&lt;&gt;"Local",0.25,IF(Q2169="y",1,""))</f>
        <v/>
      </c>
      <c r="W2169" s="435">
        <f>IF(Table1[[#This Row],[Asset Class]]&lt;&gt;"Local",0.25,IF(R2169="y",1,""))</f>
        <v>1</v>
      </c>
      <c r="X2169" s="435" t="str">
        <f>IF(Table1[[#This Row],[Asset Class]]&lt;&gt;"Local",0.25,IF(S2169="y",1,""))</f>
        <v/>
      </c>
      <c r="Y2169" s="109">
        <f t="shared" si="199"/>
        <v>1</v>
      </c>
      <c r="AA2169" s="274" t="str">
        <f t="shared" si="200"/>
        <v/>
      </c>
      <c r="AB2169" s="275" t="str">
        <f t="shared" si="201"/>
        <v/>
      </c>
      <c r="AC2169" s="275">
        <f t="shared" si="202"/>
        <v>3400926</v>
      </c>
      <c r="AD2169" s="275" t="str">
        <f t="shared" si="203"/>
        <v/>
      </c>
      <c r="AE2169" s="276">
        <f t="shared" si="204"/>
        <v>3400926</v>
      </c>
    </row>
    <row r="2170" spans="2:31">
      <c r="B2170" s="227" t="s">
        <v>3778</v>
      </c>
      <c r="C2170" s="228" t="s">
        <v>3779</v>
      </c>
      <c r="D2170" s="228" t="s">
        <v>110</v>
      </c>
      <c r="E2170" s="228" t="s">
        <v>101</v>
      </c>
      <c r="F2170" s="258" t="s">
        <v>107</v>
      </c>
      <c r="G2170" s="374">
        <v>0.5</v>
      </c>
      <c r="H2170" s="377">
        <v>224.85737810709466</v>
      </c>
      <c r="I2170" s="382">
        <v>143.96305955739601</v>
      </c>
      <c r="J2170" s="349">
        <f>Table1[[#This Row],[Embellishment Area (m2)]]*Table1[[#This Row],[Construction Unit Rate ($/m)]]*Table1[[#This Row],[Embellishment Area Factor]]</f>
        <v>16185.578058175792</v>
      </c>
      <c r="K2170" s="263">
        <v>0</v>
      </c>
      <c r="L2170" s="354">
        <v>39.027494808321961</v>
      </c>
      <c r="M2170" s="101">
        <f>Table1[[#This Row],[Size of land (m2)]]*Table1[[#This Row],[Land Unit Rate ($/m2)]]</f>
        <v>0</v>
      </c>
      <c r="N2170" s="261">
        <v>2021</v>
      </c>
      <c r="O2170" s="219">
        <f>ROUND(IF(Table1[[#This Row],[Valuation Year]]=2016,(Table1[[#This Row],[Total Construction Cost ($)]]+Table1[[#This Row],[Land Value]])*('General Input Sheet'!$G$38/'General Input Sheet'!$G$43),Table1[[#This Row],[Total Construction Cost ($)]]+Table1[[#This Row],[Land Value]]),0)</f>
        <v>16186</v>
      </c>
      <c r="P2170" s="139" t="str" cm="1">
        <f t="array" ref="P2170">_xlfn.IFS(Table1[[#This Row],[Asset Class]]&lt;&gt;"Local","y",P$11=$E2170,"y",Table1[[#This Row],[Asset Class]]="Local","")</f>
        <v/>
      </c>
      <c r="Q2170" s="99" t="str" cm="1">
        <f t="array" ref="Q2170">_xlfn.IFS(Table1[[#This Row],[Asset Class]]&lt;&gt;"Local","y",Q$11=$E2170,"y",Table1[[#This Row],[Asset Class]]="Local","")</f>
        <v/>
      </c>
      <c r="R2170" s="99" t="str" cm="1">
        <f t="array" ref="R2170">_xlfn.IFS(Table1[[#This Row],[Asset Class]]&lt;&gt;"Local","y",R$11=$E2170,"y",Table1[[#This Row],[Asset Class]]="Local","")</f>
        <v>y</v>
      </c>
      <c r="S2170" s="358" t="str" cm="1">
        <f t="array" ref="S2170">_xlfn.IFS(Table1[[#This Row],[Asset Class]]&lt;&gt;"Local","y",S$11=$E2170,"y",Table1[[#This Row],[Asset Class]]="Local","")</f>
        <v/>
      </c>
      <c r="U2170" s="109" t="str">
        <f>IF(Table1[[#This Row],[Asset Class]]&lt;&gt;"Local",0.25,IF(P2170="y",1,""))</f>
        <v/>
      </c>
      <c r="V2170" s="435" t="str">
        <f>IF(Table1[[#This Row],[Asset Class]]&lt;&gt;"Local",0.25,IF(Q2170="y",1,""))</f>
        <v/>
      </c>
      <c r="W2170" s="435">
        <f>IF(Table1[[#This Row],[Asset Class]]&lt;&gt;"Local",0.25,IF(R2170="y",1,""))</f>
        <v>1</v>
      </c>
      <c r="X2170" s="435" t="str">
        <f>IF(Table1[[#This Row],[Asset Class]]&lt;&gt;"Local",0.25,IF(S2170="y",1,""))</f>
        <v/>
      </c>
      <c r="Y2170" s="109">
        <f t="shared" si="199"/>
        <v>1</v>
      </c>
      <c r="AA2170" s="274" t="str">
        <f t="shared" si="200"/>
        <v/>
      </c>
      <c r="AB2170" s="275" t="str">
        <f t="shared" si="201"/>
        <v/>
      </c>
      <c r="AC2170" s="275">
        <f t="shared" si="202"/>
        <v>16186</v>
      </c>
      <c r="AD2170" s="275" t="str">
        <f t="shared" si="203"/>
        <v/>
      </c>
      <c r="AE2170" s="276">
        <f t="shared" si="204"/>
        <v>16186</v>
      </c>
    </row>
    <row r="2171" spans="2:31">
      <c r="B2171" s="227" t="s">
        <v>3780</v>
      </c>
      <c r="C2171" s="228" t="s">
        <v>3781</v>
      </c>
      <c r="D2171" s="228" t="s">
        <v>110</v>
      </c>
      <c r="E2171" s="228" t="s">
        <v>101</v>
      </c>
      <c r="F2171" s="258" t="s">
        <v>102</v>
      </c>
      <c r="G2171" s="374">
        <v>0.5</v>
      </c>
      <c r="H2171" s="377">
        <v>6734.9659219272398</v>
      </c>
      <c r="I2171" s="382">
        <v>143.96305955739601</v>
      </c>
      <c r="J2171" s="349">
        <f>Table1[[#This Row],[Embellishment Area (m2)]]*Table1[[#This Row],[Construction Unit Rate ($/m)]]*Table1[[#This Row],[Embellishment Area Factor]]</f>
        <v>484793.15006772184</v>
      </c>
      <c r="K2171" s="263">
        <v>0</v>
      </c>
      <c r="L2171" s="354">
        <v>39.027494808321961</v>
      </c>
      <c r="M2171" s="101">
        <f>Table1[[#This Row],[Size of land (m2)]]*Table1[[#This Row],[Land Unit Rate ($/m2)]]</f>
        <v>0</v>
      </c>
      <c r="N2171" s="261">
        <v>2021</v>
      </c>
      <c r="O2171" s="219">
        <f>ROUND(IF(Table1[[#This Row],[Valuation Year]]=2016,(Table1[[#This Row],[Total Construction Cost ($)]]+Table1[[#This Row],[Land Value]])*('General Input Sheet'!$G$38/'General Input Sheet'!$G$43),Table1[[#This Row],[Total Construction Cost ($)]]+Table1[[#This Row],[Land Value]]),0)</f>
        <v>484793</v>
      </c>
      <c r="P2171" s="139" t="str" cm="1">
        <f t="array" ref="P2171">_xlfn.IFS(Table1[[#This Row],[Asset Class]]&lt;&gt;"Local","y",P$11=$E2171,"y",Table1[[#This Row],[Asset Class]]="Local","")</f>
        <v/>
      </c>
      <c r="Q2171" s="99" t="str" cm="1">
        <f t="array" ref="Q2171">_xlfn.IFS(Table1[[#This Row],[Asset Class]]&lt;&gt;"Local","y",Q$11=$E2171,"y",Table1[[#This Row],[Asset Class]]="Local","")</f>
        <v/>
      </c>
      <c r="R2171" s="99" t="str" cm="1">
        <f t="array" ref="R2171">_xlfn.IFS(Table1[[#This Row],[Asset Class]]&lt;&gt;"Local","y",R$11=$E2171,"y",Table1[[#This Row],[Asset Class]]="Local","")</f>
        <v>y</v>
      </c>
      <c r="S2171" s="358" t="str" cm="1">
        <f t="array" ref="S2171">_xlfn.IFS(Table1[[#This Row],[Asset Class]]&lt;&gt;"Local","y",S$11=$E2171,"y",Table1[[#This Row],[Asset Class]]="Local","")</f>
        <v/>
      </c>
      <c r="U2171" s="109" t="str">
        <f>IF(Table1[[#This Row],[Asset Class]]&lt;&gt;"Local",0.25,IF(P2171="y",1,""))</f>
        <v/>
      </c>
      <c r="V2171" s="435" t="str">
        <f>IF(Table1[[#This Row],[Asset Class]]&lt;&gt;"Local",0.25,IF(Q2171="y",1,""))</f>
        <v/>
      </c>
      <c r="W2171" s="435">
        <f>IF(Table1[[#This Row],[Asset Class]]&lt;&gt;"Local",0.25,IF(R2171="y",1,""))</f>
        <v>1</v>
      </c>
      <c r="X2171" s="435" t="str">
        <f>IF(Table1[[#This Row],[Asset Class]]&lt;&gt;"Local",0.25,IF(S2171="y",1,""))</f>
        <v/>
      </c>
      <c r="Y2171" s="109">
        <f t="shared" si="199"/>
        <v>1</v>
      </c>
      <c r="AA2171" s="274" t="str">
        <f t="shared" si="200"/>
        <v/>
      </c>
      <c r="AB2171" s="275" t="str">
        <f t="shared" si="201"/>
        <v/>
      </c>
      <c r="AC2171" s="275">
        <f t="shared" si="202"/>
        <v>484793</v>
      </c>
      <c r="AD2171" s="275" t="str">
        <f t="shared" si="203"/>
        <v/>
      </c>
      <c r="AE2171" s="276">
        <f t="shared" si="204"/>
        <v>484793</v>
      </c>
    </row>
    <row r="2172" spans="2:31">
      <c r="B2172" s="227" t="s">
        <v>3782</v>
      </c>
      <c r="C2172" s="228" t="s">
        <v>3783</v>
      </c>
      <c r="D2172" s="228" t="s">
        <v>110</v>
      </c>
      <c r="E2172" s="228" t="s">
        <v>106</v>
      </c>
      <c r="F2172" s="258" t="s">
        <v>102</v>
      </c>
      <c r="G2172" s="374">
        <v>0.5</v>
      </c>
      <c r="H2172" s="377">
        <v>1242.7756996531559</v>
      </c>
      <c r="I2172" s="382">
        <v>111.62041035606889</v>
      </c>
      <c r="J2172" s="349">
        <f>Table1[[#This Row],[Embellishment Area (m2)]]*Table1[[#This Row],[Construction Unit Rate ($/m)]]*Table1[[#This Row],[Embellishment Area Factor]]</f>
        <v>69359.566787917938</v>
      </c>
      <c r="K2172" s="263">
        <v>0</v>
      </c>
      <c r="L2172" s="354">
        <v>66.125722619436161</v>
      </c>
      <c r="M2172" s="101">
        <f>Table1[[#This Row],[Size of land (m2)]]*Table1[[#This Row],[Land Unit Rate ($/m2)]]</f>
        <v>0</v>
      </c>
      <c r="N2172" s="261">
        <v>2021</v>
      </c>
      <c r="O2172" s="219">
        <f>ROUND(IF(Table1[[#This Row],[Valuation Year]]=2016,(Table1[[#This Row],[Total Construction Cost ($)]]+Table1[[#This Row],[Land Value]])*('General Input Sheet'!$G$38/'General Input Sheet'!$G$43),Table1[[#This Row],[Total Construction Cost ($)]]+Table1[[#This Row],[Land Value]]),0)</f>
        <v>69360</v>
      </c>
      <c r="P2172" s="139" t="str" cm="1">
        <f t="array" ref="P2172">_xlfn.IFS(Table1[[#This Row],[Asset Class]]&lt;&gt;"Local","y",P$11=$E2172,"y",Table1[[#This Row],[Asset Class]]="Local","")</f>
        <v>y</v>
      </c>
      <c r="Q2172" s="99" t="str" cm="1">
        <f t="array" ref="Q2172">_xlfn.IFS(Table1[[#This Row],[Asset Class]]&lt;&gt;"Local","y",Q$11=$E2172,"y",Table1[[#This Row],[Asset Class]]="Local","")</f>
        <v/>
      </c>
      <c r="R2172" s="99" t="str" cm="1">
        <f t="array" ref="R2172">_xlfn.IFS(Table1[[#This Row],[Asset Class]]&lt;&gt;"Local","y",R$11=$E2172,"y",Table1[[#This Row],[Asset Class]]="Local","")</f>
        <v/>
      </c>
      <c r="S2172" s="358" t="str" cm="1">
        <f t="array" ref="S2172">_xlfn.IFS(Table1[[#This Row],[Asset Class]]&lt;&gt;"Local","y",S$11=$E2172,"y",Table1[[#This Row],[Asset Class]]="Local","")</f>
        <v/>
      </c>
      <c r="U2172" s="109">
        <f>IF(Table1[[#This Row],[Asset Class]]&lt;&gt;"Local",0.25,IF(P2172="y",1,""))</f>
        <v>1</v>
      </c>
      <c r="V2172" s="435" t="str">
        <f>IF(Table1[[#This Row],[Asset Class]]&lt;&gt;"Local",0.25,IF(Q2172="y",1,""))</f>
        <v/>
      </c>
      <c r="W2172" s="435" t="str">
        <f>IF(Table1[[#This Row],[Asset Class]]&lt;&gt;"Local",0.25,IF(R2172="y",1,""))</f>
        <v/>
      </c>
      <c r="X2172" s="435" t="str">
        <f>IF(Table1[[#This Row],[Asset Class]]&lt;&gt;"Local",0.25,IF(S2172="y",1,""))</f>
        <v/>
      </c>
      <c r="Y2172" s="109">
        <f t="shared" si="199"/>
        <v>1</v>
      </c>
      <c r="AA2172" s="274">
        <f t="shared" si="200"/>
        <v>69360</v>
      </c>
      <c r="AB2172" s="275" t="str">
        <f t="shared" si="201"/>
        <v/>
      </c>
      <c r="AC2172" s="275" t="str">
        <f t="shared" si="202"/>
        <v/>
      </c>
      <c r="AD2172" s="275" t="str">
        <f t="shared" si="203"/>
        <v/>
      </c>
      <c r="AE2172" s="276">
        <f t="shared" si="204"/>
        <v>69360</v>
      </c>
    </row>
    <row r="2173" spans="2:31">
      <c r="B2173" s="227" t="s">
        <v>3784</v>
      </c>
      <c r="C2173" s="228" t="s">
        <v>3785</v>
      </c>
      <c r="D2173" s="228" t="s">
        <v>110</v>
      </c>
      <c r="E2173" s="228" t="s">
        <v>106</v>
      </c>
      <c r="F2173" s="258" t="s">
        <v>102</v>
      </c>
      <c r="G2173" s="374">
        <v>0.5</v>
      </c>
      <c r="H2173" s="377">
        <v>1556.1106779627944</v>
      </c>
      <c r="I2173" s="382">
        <v>111.62041035606889</v>
      </c>
      <c r="J2173" s="349">
        <f>Table1[[#This Row],[Embellishment Area (m2)]]*Table1[[#This Row],[Construction Unit Rate ($/m)]]*Table1[[#This Row],[Embellishment Area Factor]]</f>
        <v>86846.856216833839</v>
      </c>
      <c r="K2173" s="263">
        <v>3112.2213559255888</v>
      </c>
      <c r="L2173" s="354">
        <v>66.125722619436161</v>
      </c>
      <c r="M2173" s="101">
        <f>Table1[[#This Row],[Size of land (m2)]]*Table1[[#This Row],[Land Unit Rate ($/m2)]]</f>
        <v>205797.88611222099</v>
      </c>
      <c r="N2173" s="261">
        <v>2021</v>
      </c>
      <c r="O2173" s="219">
        <f>ROUND(IF(Table1[[#This Row],[Valuation Year]]=2016,(Table1[[#This Row],[Total Construction Cost ($)]]+Table1[[#This Row],[Land Value]])*('General Input Sheet'!$G$38/'General Input Sheet'!$G$43),Table1[[#This Row],[Total Construction Cost ($)]]+Table1[[#This Row],[Land Value]]),0)</f>
        <v>292645</v>
      </c>
      <c r="P2173" s="139" t="str" cm="1">
        <f t="array" ref="P2173">_xlfn.IFS(Table1[[#This Row],[Asset Class]]&lt;&gt;"Local","y",P$11=$E2173,"y",Table1[[#This Row],[Asset Class]]="Local","")</f>
        <v>y</v>
      </c>
      <c r="Q2173" s="99" t="str" cm="1">
        <f t="array" ref="Q2173">_xlfn.IFS(Table1[[#This Row],[Asset Class]]&lt;&gt;"Local","y",Q$11=$E2173,"y",Table1[[#This Row],[Asset Class]]="Local","")</f>
        <v/>
      </c>
      <c r="R2173" s="99" t="str" cm="1">
        <f t="array" ref="R2173">_xlfn.IFS(Table1[[#This Row],[Asset Class]]&lt;&gt;"Local","y",R$11=$E2173,"y",Table1[[#This Row],[Asset Class]]="Local","")</f>
        <v/>
      </c>
      <c r="S2173" s="358" t="str" cm="1">
        <f t="array" ref="S2173">_xlfn.IFS(Table1[[#This Row],[Asset Class]]&lt;&gt;"Local","y",S$11=$E2173,"y",Table1[[#This Row],[Asset Class]]="Local","")</f>
        <v/>
      </c>
      <c r="U2173" s="109">
        <f>IF(Table1[[#This Row],[Asset Class]]&lt;&gt;"Local",0.25,IF(P2173="y",1,""))</f>
        <v>1</v>
      </c>
      <c r="V2173" s="435" t="str">
        <f>IF(Table1[[#This Row],[Asset Class]]&lt;&gt;"Local",0.25,IF(Q2173="y",1,""))</f>
        <v/>
      </c>
      <c r="W2173" s="435" t="str">
        <f>IF(Table1[[#This Row],[Asset Class]]&lt;&gt;"Local",0.25,IF(R2173="y",1,""))</f>
        <v/>
      </c>
      <c r="X2173" s="435" t="str">
        <f>IF(Table1[[#This Row],[Asset Class]]&lt;&gt;"Local",0.25,IF(S2173="y",1,""))</f>
        <v/>
      </c>
      <c r="Y2173" s="109">
        <f t="shared" si="199"/>
        <v>1</v>
      </c>
      <c r="AA2173" s="274">
        <f t="shared" si="200"/>
        <v>292645</v>
      </c>
      <c r="AB2173" s="275" t="str">
        <f t="shared" si="201"/>
        <v/>
      </c>
      <c r="AC2173" s="275" t="str">
        <f t="shared" si="202"/>
        <v/>
      </c>
      <c r="AD2173" s="275" t="str">
        <f t="shared" si="203"/>
        <v/>
      </c>
      <c r="AE2173" s="276">
        <f t="shared" si="204"/>
        <v>292645</v>
      </c>
    </row>
    <row r="2174" spans="2:31">
      <c r="B2174" s="227" t="s">
        <v>3786</v>
      </c>
      <c r="C2174" s="228" t="s">
        <v>3787</v>
      </c>
      <c r="D2174" s="228" t="s">
        <v>110</v>
      </c>
      <c r="E2174" s="228" t="s">
        <v>113</v>
      </c>
      <c r="F2174" s="258" t="s">
        <v>107</v>
      </c>
      <c r="G2174" s="374">
        <v>0.5</v>
      </c>
      <c r="H2174" s="377">
        <v>6679.6782186277651</v>
      </c>
      <c r="I2174" s="382">
        <v>77.371645491830151</v>
      </c>
      <c r="J2174" s="349">
        <f>Table1[[#This Row],[Embellishment Area (m2)]]*Table1[[#This Row],[Construction Unit Rate ($/m)]]*Table1[[#This Row],[Embellishment Area Factor]]</f>
        <v>258408.84756558348</v>
      </c>
      <c r="K2174" s="263">
        <v>0</v>
      </c>
      <c r="L2174" s="354">
        <v>51.919695325664051</v>
      </c>
      <c r="M2174" s="101">
        <f>Table1[[#This Row],[Size of land (m2)]]*Table1[[#This Row],[Land Unit Rate ($/m2)]]</f>
        <v>0</v>
      </c>
      <c r="N2174" s="261">
        <v>2021</v>
      </c>
      <c r="O2174" s="219">
        <f>ROUND(IF(Table1[[#This Row],[Valuation Year]]=2016,(Table1[[#This Row],[Total Construction Cost ($)]]+Table1[[#This Row],[Land Value]])*('General Input Sheet'!$G$38/'General Input Sheet'!$G$43),Table1[[#This Row],[Total Construction Cost ($)]]+Table1[[#This Row],[Land Value]]),0)</f>
        <v>258409</v>
      </c>
      <c r="P2174" s="139" t="str" cm="1">
        <f t="array" ref="P2174">_xlfn.IFS(Table1[[#This Row],[Asset Class]]&lt;&gt;"Local","y",P$11=$E2174,"y",Table1[[#This Row],[Asset Class]]="Local","")</f>
        <v/>
      </c>
      <c r="Q2174" s="99" t="str" cm="1">
        <f t="array" ref="Q2174">_xlfn.IFS(Table1[[#This Row],[Asset Class]]&lt;&gt;"Local","y",Q$11=$E2174,"y",Table1[[#This Row],[Asset Class]]="Local","")</f>
        <v/>
      </c>
      <c r="R2174" s="99" t="str" cm="1">
        <f t="array" ref="R2174">_xlfn.IFS(Table1[[#This Row],[Asset Class]]&lt;&gt;"Local","y",R$11=$E2174,"y",Table1[[#This Row],[Asset Class]]="Local","")</f>
        <v/>
      </c>
      <c r="S2174" s="358" t="str" cm="1">
        <f t="array" ref="S2174">_xlfn.IFS(Table1[[#This Row],[Asset Class]]&lt;&gt;"Local","y",S$11=$E2174,"y",Table1[[#This Row],[Asset Class]]="Local","")</f>
        <v>y</v>
      </c>
      <c r="U2174" s="109" t="str">
        <f>IF(Table1[[#This Row],[Asset Class]]&lt;&gt;"Local",0.25,IF(P2174="y",1,""))</f>
        <v/>
      </c>
      <c r="V2174" s="435" t="str">
        <f>IF(Table1[[#This Row],[Asset Class]]&lt;&gt;"Local",0.25,IF(Q2174="y",1,""))</f>
        <v/>
      </c>
      <c r="W2174" s="435" t="str">
        <f>IF(Table1[[#This Row],[Asset Class]]&lt;&gt;"Local",0.25,IF(R2174="y",1,""))</f>
        <v/>
      </c>
      <c r="X2174" s="435">
        <f>IF(Table1[[#This Row],[Asset Class]]&lt;&gt;"Local",0.25,IF(S2174="y",1,""))</f>
        <v>1</v>
      </c>
      <c r="Y2174" s="109">
        <f t="shared" si="199"/>
        <v>1</v>
      </c>
      <c r="AA2174" s="274" t="str">
        <f t="shared" si="200"/>
        <v/>
      </c>
      <c r="AB2174" s="275" t="str">
        <f t="shared" si="201"/>
        <v/>
      </c>
      <c r="AC2174" s="275" t="str">
        <f t="shared" si="202"/>
        <v/>
      </c>
      <c r="AD2174" s="275">
        <f t="shared" si="203"/>
        <v>258409</v>
      </c>
      <c r="AE2174" s="276">
        <f t="shared" si="204"/>
        <v>258409</v>
      </c>
    </row>
    <row r="2175" spans="2:31">
      <c r="B2175" s="227" t="s">
        <v>3788</v>
      </c>
      <c r="C2175" s="228" t="s">
        <v>3789</v>
      </c>
      <c r="D2175" s="228" t="s">
        <v>110</v>
      </c>
      <c r="E2175" s="228" t="s">
        <v>113</v>
      </c>
      <c r="F2175" s="258" t="s">
        <v>102</v>
      </c>
      <c r="G2175" s="374">
        <v>0.5</v>
      </c>
      <c r="H2175" s="377">
        <v>3193.9766823257328</v>
      </c>
      <c r="I2175" s="382">
        <v>77.371645491830151</v>
      </c>
      <c r="J2175" s="349">
        <f>Table1[[#This Row],[Embellishment Area (m2)]]*Table1[[#This Row],[Construction Unit Rate ($/m)]]*Table1[[#This Row],[Embellishment Area Factor]]</f>
        <v>123561.61578703921</v>
      </c>
      <c r="K2175" s="263">
        <v>6387.9533646514656</v>
      </c>
      <c r="L2175" s="354">
        <v>51.919695325664051</v>
      </c>
      <c r="M2175" s="101">
        <f>Table1[[#This Row],[Size of land (m2)]]*Table1[[#This Row],[Land Unit Rate ($/m2)]]</f>
        <v>331660.59244725463</v>
      </c>
      <c r="N2175" s="261">
        <v>2021</v>
      </c>
      <c r="O2175" s="219">
        <f>ROUND(IF(Table1[[#This Row],[Valuation Year]]=2016,(Table1[[#This Row],[Total Construction Cost ($)]]+Table1[[#This Row],[Land Value]])*('General Input Sheet'!$G$38/'General Input Sheet'!$G$43),Table1[[#This Row],[Total Construction Cost ($)]]+Table1[[#This Row],[Land Value]]),0)</f>
        <v>455222</v>
      </c>
      <c r="P2175" s="139" t="str" cm="1">
        <f t="array" ref="P2175">_xlfn.IFS(Table1[[#This Row],[Asset Class]]&lt;&gt;"Local","y",P$11=$E2175,"y",Table1[[#This Row],[Asset Class]]="Local","")</f>
        <v/>
      </c>
      <c r="Q2175" s="99" t="str" cm="1">
        <f t="array" ref="Q2175">_xlfn.IFS(Table1[[#This Row],[Asset Class]]&lt;&gt;"Local","y",Q$11=$E2175,"y",Table1[[#This Row],[Asset Class]]="Local","")</f>
        <v/>
      </c>
      <c r="R2175" s="99" t="str" cm="1">
        <f t="array" ref="R2175">_xlfn.IFS(Table1[[#This Row],[Asset Class]]&lt;&gt;"Local","y",R$11=$E2175,"y",Table1[[#This Row],[Asset Class]]="Local","")</f>
        <v/>
      </c>
      <c r="S2175" s="358" t="str" cm="1">
        <f t="array" ref="S2175">_xlfn.IFS(Table1[[#This Row],[Asset Class]]&lt;&gt;"Local","y",S$11=$E2175,"y",Table1[[#This Row],[Asset Class]]="Local","")</f>
        <v>y</v>
      </c>
      <c r="U2175" s="109" t="str">
        <f>IF(Table1[[#This Row],[Asset Class]]&lt;&gt;"Local",0.25,IF(P2175="y",1,""))</f>
        <v/>
      </c>
      <c r="V2175" s="435" t="str">
        <f>IF(Table1[[#This Row],[Asset Class]]&lt;&gt;"Local",0.25,IF(Q2175="y",1,""))</f>
        <v/>
      </c>
      <c r="W2175" s="435" t="str">
        <f>IF(Table1[[#This Row],[Asset Class]]&lt;&gt;"Local",0.25,IF(R2175="y",1,""))</f>
        <v/>
      </c>
      <c r="X2175" s="435">
        <f>IF(Table1[[#This Row],[Asset Class]]&lt;&gt;"Local",0.25,IF(S2175="y",1,""))</f>
        <v>1</v>
      </c>
      <c r="Y2175" s="109">
        <f t="shared" si="199"/>
        <v>1</v>
      </c>
      <c r="AA2175" s="274" t="str">
        <f t="shared" si="200"/>
        <v/>
      </c>
      <c r="AB2175" s="275" t="str">
        <f t="shared" si="201"/>
        <v/>
      </c>
      <c r="AC2175" s="275" t="str">
        <f t="shared" si="202"/>
        <v/>
      </c>
      <c r="AD2175" s="275">
        <f t="shared" si="203"/>
        <v>455222</v>
      </c>
      <c r="AE2175" s="276">
        <f t="shared" si="204"/>
        <v>455222</v>
      </c>
    </row>
    <row r="2176" spans="2:31">
      <c r="B2176" s="227" t="s">
        <v>3790</v>
      </c>
      <c r="C2176" s="228" t="s">
        <v>3791</v>
      </c>
      <c r="D2176" s="228" t="s">
        <v>110</v>
      </c>
      <c r="E2176" s="228" t="s">
        <v>101</v>
      </c>
      <c r="F2176" s="258" t="s">
        <v>102</v>
      </c>
      <c r="G2176" s="374">
        <v>0.5</v>
      </c>
      <c r="H2176" s="377">
        <v>5905.5138842322649</v>
      </c>
      <c r="I2176" s="382">
        <v>143.96305955739601</v>
      </c>
      <c r="J2176" s="349">
        <f>Table1[[#This Row],[Embellishment Area (m2)]]*Table1[[#This Row],[Construction Unit Rate ($/m)]]*Table1[[#This Row],[Embellishment Area Factor]]</f>
        <v>425087.92351637932</v>
      </c>
      <c r="K2176" s="263">
        <v>0</v>
      </c>
      <c r="L2176" s="354">
        <v>39.027494808321961</v>
      </c>
      <c r="M2176" s="101">
        <f>Table1[[#This Row],[Size of land (m2)]]*Table1[[#This Row],[Land Unit Rate ($/m2)]]</f>
        <v>0</v>
      </c>
      <c r="N2176" s="261">
        <v>2021</v>
      </c>
      <c r="O2176" s="219">
        <f>ROUND(IF(Table1[[#This Row],[Valuation Year]]=2016,(Table1[[#This Row],[Total Construction Cost ($)]]+Table1[[#This Row],[Land Value]])*('General Input Sheet'!$G$38/'General Input Sheet'!$G$43),Table1[[#This Row],[Total Construction Cost ($)]]+Table1[[#This Row],[Land Value]]),0)</f>
        <v>425088</v>
      </c>
      <c r="P2176" s="139" t="str" cm="1">
        <f t="array" ref="P2176">_xlfn.IFS(Table1[[#This Row],[Asset Class]]&lt;&gt;"Local","y",P$11=$E2176,"y",Table1[[#This Row],[Asset Class]]="Local","")</f>
        <v/>
      </c>
      <c r="Q2176" s="99" t="str" cm="1">
        <f t="array" ref="Q2176">_xlfn.IFS(Table1[[#This Row],[Asset Class]]&lt;&gt;"Local","y",Q$11=$E2176,"y",Table1[[#This Row],[Asset Class]]="Local","")</f>
        <v/>
      </c>
      <c r="R2176" s="99" t="str" cm="1">
        <f t="array" ref="R2176">_xlfn.IFS(Table1[[#This Row],[Asset Class]]&lt;&gt;"Local","y",R$11=$E2176,"y",Table1[[#This Row],[Asset Class]]="Local","")</f>
        <v>y</v>
      </c>
      <c r="S2176" s="358" t="str" cm="1">
        <f t="array" ref="S2176">_xlfn.IFS(Table1[[#This Row],[Asset Class]]&lt;&gt;"Local","y",S$11=$E2176,"y",Table1[[#This Row],[Asset Class]]="Local","")</f>
        <v/>
      </c>
      <c r="U2176" s="109" t="str">
        <f>IF(Table1[[#This Row],[Asset Class]]&lt;&gt;"Local",0.25,IF(P2176="y",1,""))</f>
        <v/>
      </c>
      <c r="V2176" s="435" t="str">
        <f>IF(Table1[[#This Row],[Asset Class]]&lt;&gt;"Local",0.25,IF(Q2176="y",1,""))</f>
        <v/>
      </c>
      <c r="W2176" s="435">
        <f>IF(Table1[[#This Row],[Asset Class]]&lt;&gt;"Local",0.25,IF(R2176="y",1,""))</f>
        <v>1</v>
      </c>
      <c r="X2176" s="435" t="str">
        <f>IF(Table1[[#This Row],[Asset Class]]&lt;&gt;"Local",0.25,IF(S2176="y",1,""))</f>
        <v/>
      </c>
      <c r="Y2176" s="109">
        <f t="shared" si="199"/>
        <v>1</v>
      </c>
      <c r="AA2176" s="274" t="str">
        <f t="shared" si="200"/>
        <v/>
      </c>
      <c r="AB2176" s="275" t="str">
        <f t="shared" si="201"/>
        <v/>
      </c>
      <c r="AC2176" s="275">
        <f t="shared" si="202"/>
        <v>425088</v>
      </c>
      <c r="AD2176" s="275" t="str">
        <f t="shared" si="203"/>
        <v/>
      </c>
      <c r="AE2176" s="276">
        <f t="shared" si="204"/>
        <v>425088</v>
      </c>
    </row>
    <row r="2177" spans="2:31">
      <c r="B2177" s="227" t="s">
        <v>3790</v>
      </c>
      <c r="C2177" s="228" t="s">
        <v>3792</v>
      </c>
      <c r="D2177" s="228" t="s">
        <v>110</v>
      </c>
      <c r="E2177" s="228" t="s">
        <v>101</v>
      </c>
      <c r="F2177" s="258" t="s">
        <v>107</v>
      </c>
      <c r="G2177" s="374">
        <v>0.5</v>
      </c>
      <c r="H2177" s="377">
        <v>744.12779768371001</v>
      </c>
      <c r="I2177" s="382">
        <v>143.96305955739601</v>
      </c>
      <c r="J2177" s="349">
        <f>Table1[[#This Row],[Embellishment Area (m2)]]*Table1[[#This Row],[Construction Unit Rate ($/m)]]*Table1[[#This Row],[Embellishment Area Factor]]</f>
        <v>53563.457228126936</v>
      </c>
      <c r="K2177" s="263">
        <v>0</v>
      </c>
      <c r="L2177" s="354">
        <v>39.027494808321961</v>
      </c>
      <c r="M2177" s="101">
        <f>Table1[[#This Row],[Size of land (m2)]]*Table1[[#This Row],[Land Unit Rate ($/m2)]]</f>
        <v>0</v>
      </c>
      <c r="N2177" s="261">
        <v>2021</v>
      </c>
      <c r="O2177" s="219">
        <f>ROUND(IF(Table1[[#This Row],[Valuation Year]]=2016,(Table1[[#This Row],[Total Construction Cost ($)]]+Table1[[#This Row],[Land Value]])*('General Input Sheet'!$G$38/'General Input Sheet'!$G$43),Table1[[#This Row],[Total Construction Cost ($)]]+Table1[[#This Row],[Land Value]]),0)</f>
        <v>53563</v>
      </c>
      <c r="P2177" s="139" t="str" cm="1">
        <f t="array" ref="P2177">_xlfn.IFS(Table1[[#This Row],[Asset Class]]&lt;&gt;"Local","y",P$11=$E2177,"y",Table1[[#This Row],[Asset Class]]="Local","")</f>
        <v/>
      </c>
      <c r="Q2177" s="99" t="str" cm="1">
        <f t="array" ref="Q2177">_xlfn.IFS(Table1[[#This Row],[Asset Class]]&lt;&gt;"Local","y",Q$11=$E2177,"y",Table1[[#This Row],[Asset Class]]="Local","")</f>
        <v/>
      </c>
      <c r="R2177" s="99" t="str" cm="1">
        <f t="array" ref="R2177">_xlfn.IFS(Table1[[#This Row],[Asset Class]]&lt;&gt;"Local","y",R$11=$E2177,"y",Table1[[#This Row],[Asset Class]]="Local","")</f>
        <v>y</v>
      </c>
      <c r="S2177" s="358" t="str" cm="1">
        <f t="array" ref="S2177">_xlfn.IFS(Table1[[#This Row],[Asset Class]]&lt;&gt;"Local","y",S$11=$E2177,"y",Table1[[#This Row],[Asset Class]]="Local","")</f>
        <v/>
      </c>
      <c r="U2177" s="109" t="str">
        <f>IF(Table1[[#This Row],[Asset Class]]&lt;&gt;"Local",0.25,IF(P2177="y",1,""))</f>
        <v/>
      </c>
      <c r="V2177" s="435" t="str">
        <f>IF(Table1[[#This Row],[Asset Class]]&lt;&gt;"Local",0.25,IF(Q2177="y",1,""))</f>
        <v/>
      </c>
      <c r="W2177" s="435">
        <f>IF(Table1[[#This Row],[Asset Class]]&lt;&gt;"Local",0.25,IF(R2177="y",1,""))</f>
        <v>1</v>
      </c>
      <c r="X2177" s="435" t="str">
        <f>IF(Table1[[#This Row],[Asset Class]]&lt;&gt;"Local",0.25,IF(S2177="y",1,""))</f>
        <v/>
      </c>
      <c r="Y2177" s="109">
        <f t="shared" si="199"/>
        <v>1</v>
      </c>
      <c r="AA2177" s="274" t="str">
        <f t="shared" si="200"/>
        <v/>
      </c>
      <c r="AB2177" s="275" t="str">
        <f t="shared" si="201"/>
        <v/>
      </c>
      <c r="AC2177" s="275">
        <f t="shared" si="202"/>
        <v>53563</v>
      </c>
      <c r="AD2177" s="275" t="str">
        <f t="shared" si="203"/>
        <v/>
      </c>
      <c r="AE2177" s="276">
        <f t="shared" si="204"/>
        <v>53563</v>
      </c>
    </row>
    <row r="2178" spans="2:31">
      <c r="B2178" s="227" t="s">
        <v>3790</v>
      </c>
      <c r="C2178" s="228" t="s">
        <v>3793</v>
      </c>
      <c r="D2178" s="228" t="s">
        <v>110</v>
      </c>
      <c r="E2178" s="228" t="s">
        <v>101</v>
      </c>
      <c r="F2178" s="258" t="s">
        <v>107</v>
      </c>
      <c r="G2178" s="374">
        <v>0.5</v>
      </c>
      <c r="H2178" s="377">
        <v>996.56779522439501</v>
      </c>
      <c r="I2178" s="382">
        <v>143.96305955739601</v>
      </c>
      <c r="J2178" s="349">
        <f>Table1[[#This Row],[Embellishment Area (m2)]]*Table1[[#This Row],[Construction Unit Rate ($/m)]]*Table1[[#This Row],[Embellishment Area Factor]]</f>
        <v>71734.47442843621</v>
      </c>
      <c r="K2178" s="263">
        <v>0</v>
      </c>
      <c r="L2178" s="354">
        <v>39.027494808321961</v>
      </c>
      <c r="M2178" s="101">
        <f>Table1[[#This Row],[Size of land (m2)]]*Table1[[#This Row],[Land Unit Rate ($/m2)]]</f>
        <v>0</v>
      </c>
      <c r="N2178" s="261">
        <v>2021</v>
      </c>
      <c r="O2178" s="219">
        <f>ROUND(IF(Table1[[#This Row],[Valuation Year]]=2016,(Table1[[#This Row],[Total Construction Cost ($)]]+Table1[[#This Row],[Land Value]])*('General Input Sheet'!$G$38/'General Input Sheet'!$G$43),Table1[[#This Row],[Total Construction Cost ($)]]+Table1[[#This Row],[Land Value]]),0)</f>
        <v>71734</v>
      </c>
      <c r="P2178" s="139" t="str" cm="1">
        <f t="array" ref="P2178">_xlfn.IFS(Table1[[#This Row],[Asset Class]]&lt;&gt;"Local","y",P$11=$E2178,"y",Table1[[#This Row],[Asset Class]]="Local","")</f>
        <v/>
      </c>
      <c r="Q2178" s="99" t="str" cm="1">
        <f t="array" ref="Q2178">_xlfn.IFS(Table1[[#This Row],[Asset Class]]&lt;&gt;"Local","y",Q$11=$E2178,"y",Table1[[#This Row],[Asset Class]]="Local","")</f>
        <v/>
      </c>
      <c r="R2178" s="99" t="str" cm="1">
        <f t="array" ref="R2178">_xlfn.IFS(Table1[[#This Row],[Asset Class]]&lt;&gt;"Local","y",R$11=$E2178,"y",Table1[[#This Row],[Asset Class]]="Local","")</f>
        <v>y</v>
      </c>
      <c r="S2178" s="358" t="str" cm="1">
        <f t="array" ref="S2178">_xlfn.IFS(Table1[[#This Row],[Asset Class]]&lt;&gt;"Local","y",S$11=$E2178,"y",Table1[[#This Row],[Asset Class]]="Local","")</f>
        <v/>
      </c>
      <c r="U2178" s="109" t="str">
        <f>IF(Table1[[#This Row],[Asset Class]]&lt;&gt;"Local",0.25,IF(P2178="y",1,""))</f>
        <v/>
      </c>
      <c r="V2178" s="435" t="str">
        <f>IF(Table1[[#This Row],[Asset Class]]&lt;&gt;"Local",0.25,IF(Q2178="y",1,""))</f>
        <v/>
      </c>
      <c r="W2178" s="435">
        <f>IF(Table1[[#This Row],[Asset Class]]&lt;&gt;"Local",0.25,IF(R2178="y",1,""))</f>
        <v>1</v>
      </c>
      <c r="X2178" s="435" t="str">
        <f>IF(Table1[[#This Row],[Asset Class]]&lt;&gt;"Local",0.25,IF(S2178="y",1,""))</f>
        <v/>
      </c>
      <c r="Y2178" s="109">
        <f t="shared" si="199"/>
        <v>1</v>
      </c>
      <c r="AA2178" s="274" t="str">
        <f t="shared" si="200"/>
        <v/>
      </c>
      <c r="AB2178" s="275" t="str">
        <f t="shared" si="201"/>
        <v/>
      </c>
      <c r="AC2178" s="275">
        <f t="shared" si="202"/>
        <v>71734</v>
      </c>
      <c r="AD2178" s="275" t="str">
        <f t="shared" si="203"/>
        <v/>
      </c>
      <c r="AE2178" s="276">
        <f t="shared" si="204"/>
        <v>71734</v>
      </c>
    </row>
    <row r="2179" spans="2:31">
      <c r="B2179" s="227" t="s">
        <v>3794</v>
      </c>
      <c r="C2179" s="228" t="s">
        <v>3795</v>
      </c>
      <c r="D2179" s="228" t="s">
        <v>110</v>
      </c>
      <c r="E2179" s="228" t="s">
        <v>106</v>
      </c>
      <c r="F2179" s="258" t="s">
        <v>102</v>
      </c>
      <c r="G2179" s="374">
        <v>0.5</v>
      </c>
      <c r="H2179" s="377">
        <v>2628.4465777417186</v>
      </c>
      <c r="I2179" s="382">
        <v>111.62041035606889</v>
      </c>
      <c r="J2179" s="349">
        <f>Table1[[#This Row],[Embellishment Area (m2)]]*Table1[[#This Row],[Construction Unit Rate ($/m)]]*Table1[[#This Row],[Embellishment Area Factor]]</f>
        <v>146694.14280326778</v>
      </c>
      <c r="K2179" s="263">
        <v>0</v>
      </c>
      <c r="L2179" s="354">
        <v>66.125722619436161</v>
      </c>
      <c r="M2179" s="101">
        <f>Table1[[#This Row],[Size of land (m2)]]*Table1[[#This Row],[Land Unit Rate ($/m2)]]</f>
        <v>0</v>
      </c>
      <c r="N2179" s="261">
        <v>2021</v>
      </c>
      <c r="O2179" s="219">
        <f>ROUND(IF(Table1[[#This Row],[Valuation Year]]=2016,(Table1[[#This Row],[Total Construction Cost ($)]]+Table1[[#This Row],[Land Value]])*('General Input Sheet'!$G$38/'General Input Sheet'!$G$43),Table1[[#This Row],[Total Construction Cost ($)]]+Table1[[#This Row],[Land Value]]),0)</f>
        <v>146694</v>
      </c>
      <c r="P2179" s="139" t="str" cm="1">
        <f t="array" ref="P2179">_xlfn.IFS(Table1[[#This Row],[Asset Class]]&lt;&gt;"Local","y",P$11=$E2179,"y",Table1[[#This Row],[Asset Class]]="Local","")</f>
        <v>y</v>
      </c>
      <c r="Q2179" s="99" t="str" cm="1">
        <f t="array" ref="Q2179">_xlfn.IFS(Table1[[#This Row],[Asset Class]]&lt;&gt;"Local","y",Q$11=$E2179,"y",Table1[[#This Row],[Asset Class]]="Local","")</f>
        <v/>
      </c>
      <c r="R2179" s="99" t="str" cm="1">
        <f t="array" ref="R2179">_xlfn.IFS(Table1[[#This Row],[Asset Class]]&lt;&gt;"Local","y",R$11=$E2179,"y",Table1[[#This Row],[Asset Class]]="Local","")</f>
        <v/>
      </c>
      <c r="S2179" s="358" t="str" cm="1">
        <f t="array" ref="S2179">_xlfn.IFS(Table1[[#This Row],[Asset Class]]&lt;&gt;"Local","y",S$11=$E2179,"y",Table1[[#This Row],[Asset Class]]="Local","")</f>
        <v/>
      </c>
      <c r="U2179" s="109">
        <f>IF(Table1[[#This Row],[Asset Class]]&lt;&gt;"Local",0.25,IF(P2179="y",1,""))</f>
        <v>1</v>
      </c>
      <c r="V2179" s="435" t="str">
        <f>IF(Table1[[#This Row],[Asset Class]]&lt;&gt;"Local",0.25,IF(Q2179="y",1,""))</f>
        <v/>
      </c>
      <c r="W2179" s="435" t="str">
        <f>IF(Table1[[#This Row],[Asset Class]]&lt;&gt;"Local",0.25,IF(R2179="y",1,""))</f>
        <v/>
      </c>
      <c r="X2179" s="435" t="str">
        <f>IF(Table1[[#This Row],[Asset Class]]&lt;&gt;"Local",0.25,IF(S2179="y",1,""))</f>
        <v/>
      </c>
      <c r="Y2179" s="109">
        <f t="shared" si="199"/>
        <v>1</v>
      </c>
      <c r="AA2179" s="274">
        <f t="shared" si="200"/>
        <v>146694</v>
      </c>
      <c r="AB2179" s="275" t="str">
        <f t="shared" si="201"/>
        <v/>
      </c>
      <c r="AC2179" s="275" t="str">
        <f t="shared" si="202"/>
        <v/>
      </c>
      <c r="AD2179" s="275" t="str">
        <f t="shared" si="203"/>
        <v/>
      </c>
      <c r="AE2179" s="276">
        <f t="shared" si="204"/>
        <v>146694</v>
      </c>
    </row>
    <row r="2180" spans="2:31">
      <c r="B2180" s="227" t="s">
        <v>3796</v>
      </c>
      <c r="C2180" s="228" t="s">
        <v>3797</v>
      </c>
      <c r="D2180" s="228" t="s">
        <v>110</v>
      </c>
      <c r="E2180" s="228" t="s">
        <v>106</v>
      </c>
      <c r="F2180" s="258" t="s">
        <v>102</v>
      </c>
      <c r="G2180" s="374">
        <v>0.5</v>
      </c>
      <c r="H2180" s="377">
        <v>2540.9105663659393</v>
      </c>
      <c r="I2180" s="382">
        <v>111.62041035606889</v>
      </c>
      <c r="J2180" s="349">
        <f>Table1[[#This Row],[Embellishment Area (m2)]]*Table1[[#This Row],[Construction Unit Rate ($/m)]]*Table1[[#This Row],[Embellishment Area Factor]]</f>
        <v>141808.74004791878</v>
      </c>
      <c r="K2180" s="263">
        <v>0</v>
      </c>
      <c r="L2180" s="354">
        <v>66.125722619436161</v>
      </c>
      <c r="M2180" s="101">
        <f>Table1[[#This Row],[Size of land (m2)]]*Table1[[#This Row],[Land Unit Rate ($/m2)]]</f>
        <v>0</v>
      </c>
      <c r="N2180" s="261">
        <v>2021</v>
      </c>
      <c r="O2180" s="219">
        <f>ROUND(IF(Table1[[#This Row],[Valuation Year]]=2016,(Table1[[#This Row],[Total Construction Cost ($)]]+Table1[[#This Row],[Land Value]])*('General Input Sheet'!$G$38/'General Input Sheet'!$G$43),Table1[[#This Row],[Total Construction Cost ($)]]+Table1[[#This Row],[Land Value]]),0)</f>
        <v>141809</v>
      </c>
      <c r="P2180" s="139" t="str" cm="1">
        <f t="array" ref="P2180">_xlfn.IFS(Table1[[#This Row],[Asset Class]]&lt;&gt;"Local","y",P$11=$E2180,"y",Table1[[#This Row],[Asset Class]]="Local","")</f>
        <v>y</v>
      </c>
      <c r="Q2180" s="99" t="str" cm="1">
        <f t="array" ref="Q2180">_xlfn.IFS(Table1[[#This Row],[Asset Class]]&lt;&gt;"Local","y",Q$11=$E2180,"y",Table1[[#This Row],[Asset Class]]="Local","")</f>
        <v/>
      </c>
      <c r="R2180" s="99" t="str" cm="1">
        <f t="array" ref="R2180">_xlfn.IFS(Table1[[#This Row],[Asset Class]]&lt;&gt;"Local","y",R$11=$E2180,"y",Table1[[#This Row],[Asset Class]]="Local","")</f>
        <v/>
      </c>
      <c r="S2180" s="358" t="str" cm="1">
        <f t="array" ref="S2180">_xlfn.IFS(Table1[[#This Row],[Asset Class]]&lt;&gt;"Local","y",S$11=$E2180,"y",Table1[[#This Row],[Asset Class]]="Local","")</f>
        <v/>
      </c>
      <c r="U2180" s="109">
        <f>IF(Table1[[#This Row],[Asset Class]]&lt;&gt;"Local",0.25,IF(P2180="y",1,""))</f>
        <v>1</v>
      </c>
      <c r="V2180" s="435" t="str">
        <f>IF(Table1[[#This Row],[Asset Class]]&lt;&gt;"Local",0.25,IF(Q2180="y",1,""))</f>
        <v/>
      </c>
      <c r="W2180" s="435" t="str">
        <f>IF(Table1[[#This Row],[Asset Class]]&lt;&gt;"Local",0.25,IF(R2180="y",1,""))</f>
        <v/>
      </c>
      <c r="X2180" s="435" t="str">
        <f>IF(Table1[[#This Row],[Asset Class]]&lt;&gt;"Local",0.25,IF(S2180="y",1,""))</f>
        <v/>
      </c>
      <c r="Y2180" s="109">
        <f t="shared" si="199"/>
        <v>1</v>
      </c>
      <c r="AA2180" s="274">
        <f t="shared" si="200"/>
        <v>141809</v>
      </c>
      <c r="AB2180" s="275" t="str">
        <f t="shared" si="201"/>
        <v/>
      </c>
      <c r="AC2180" s="275" t="str">
        <f t="shared" si="202"/>
        <v/>
      </c>
      <c r="AD2180" s="275" t="str">
        <f t="shared" si="203"/>
        <v/>
      </c>
      <c r="AE2180" s="276">
        <f t="shared" si="204"/>
        <v>141809</v>
      </c>
    </row>
    <row r="2181" spans="2:31">
      <c r="B2181" s="227" t="s">
        <v>3798</v>
      </c>
      <c r="C2181" s="228" t="s">
        <v>3799</v>
      </c>
      <c r="D2181" s="228" t="s">
        <v>110</v>
      </c>
      <c r="E2181" s="228" t="s">
        <v>101</v>
      </c>
      <c r="F2181" s="258" t="s">
        <v>102</v>
      </c>
      <c r="G2181" s="374">
        <v>0.5</v>
      </c>
      <c r="H2181" s="377">
        <v>276.01055153736905</v>
      </c>
      <c r="I2181" s="382">
        <v>143.96305955739601</v>
      </c>
      <c r="J2181" s="349">
        <f>Table1[[#This Row],[Embellishment Area (m2)]]*Table1[[#This Row],[Construction Unit Rate ($/m)]]*Table1[[#This Row],[Embellishment Area Factor]]</f>
        <v>19867.661734721991</v>
      </c>
      <c r="K2181" s="263">
        <v>0</v>
      </c>
      <c r="L2181" s="354">
        <v>39.027494808321961</v>
      </c>
      <c r="M2181" s="101">
        <f>Table1[[#This Row],[Size of land (m2)]]*Table1[[#This Row],[Land Unit Rate ($/m2)]]</f>
        <v>0</v>
      </c>
      <c r="N2181" s="261">
        <v>2021</v>
      </c>
      <c r="O2181" s="219">
        <f>ROUND(IF(Table1[[#This Row],[Valuation Year]]=2016,(Table1[[#This Row],[Total Construction Cost ($)]]+Table1[[#This Row],[Land Value]])*('General Input Sheet'!$G$38/'General Input Sheet'!$G$43),Table1[[#This Row],[Total Construction Cost ($)]]+Table1[[#This Row],[Land Value]]),0)</f>
        <v>19868</v>
      </c>
      <c r="P2181" s="139" t="str" cm="1">
        <f t="array" ref="P2181">_xlfn.IFS(Table1[[#This Row],[Asset Class]]&lt;&gt;"Local","y",P$11=$E2181,"y",Table1[[#This Row],[Asset Class]]="Local","")</f>
        <v/>
      </c>
      <c r="Q2181" s="99" t="str" cm="1">
        <f t="array" ref="Q2181">_xlfn.IFS(Table1[[#This Row],[Asset Class]]&lt;&gt;"Local","y",Q$11=$E2181,"y",Table1[[#This Row],[Asset Class]]="Local","")</f>
        <v/>
      </c>
      <c r="R2181" s="99" t="str" cm="1">
        <f t="array" ref="R2181">_xlfn.IFS(Table1[[#This Row],[Asset Class]]&lt;&gt;"Local","y",R$11=$E2181,"y",Table1[[#This Row],[Asset Class]]="Local","")</f>
        <v>y</v>
      </c>
      <c r="S2181" s="358" t="str" cm="1">
        <f t="array" ref="S2181">_xlfn.IFS(Table1[[#This Row],[Asset Class]]&lt;&gt;"Local","y",S$11=$E2181,"y",Table1[[#This Row],[Asset Class]]="Local","")</f>
        <v/>
      </c>
      <c r="U2181" s="109" t="str">
        <f>IF(Table1[[#This Row],[Asset Class]]&lt;&gt;"Local",0.25,IF(P2181="y",1,""))</f>
        <v/>
      </c>
      <c r="V2181" s="435" t="str">
        <f>IF(Table1[[#This Row],[Asset Class]]&lt;&gt;"Local",0.25,IF(Q2181="y",1,""))</f>
        <v/>
      </c>
      <c r="W2181" s="435">
        <f>IF(Table1[[#This Row],[Asset Class]]&lt;&gt;"Local",0.25,IF(R2181="y",1,""))</f>
        <v>1</v>
      </c>
      <c r="X2181" s="435" t="str">
        <f>IF(Table1[[#This Row],[Asset Class]]&lt;&gt;"Local",0.25,IF(S2181="y",1,""))</f>
        <v/>
      </c>
      <c r="Y2181" s="109">
        <f t="shared" si="199"/>
        <v>1</v>
      </c>
      <c r="AA2181" s="274" t="str">
        <f t="shared" si="200"/>
        <v/>
      </c>
      <c r="AB2181" s="275" t="str">
        <f t="shared" si="201"/>
        <v/>
      </c>
      <c r="AC2181" s="275">
        <f t="shared" si="202"/>
        <v>19868</v>
      </c>
      <c r="AD2181" s="275" t="str">
        <f t="shared" si="203"/>
        <v/>
      </c>
      <c r="AE2181" s="276">
        <f t="shared" si="204"/>
        <v>19868</v>
      </c>
    </row>
    <row r="2182" spans="2:31">
      <c r="B2182" s="227" t="s">
        <v>3800</v>
      </c>
      <c r="C2182" s="228" t="s">
        <v>3801</v>
      </c>
      <c r="D2182" s="228" t="s">
        <v>110</v>
      </c>
      <c r="E2182" s="228" t="s">
        <v>106</v>
      </c>
      <c r="F2182" s="258" t="s">
        <v>102</v>
      </c>
      <c r="G2182" s="374">
        <v>0.5</v>
      </c>
      <c r="H2182" s="377">
        <v>6718.5623750089753</v>
      </c>
      <c r="I2182" s="382">
        <v>111.62041035606889</v>
      </c>
      <c r="J2182" s="349">
        <f>Table1[[#This Row],[Embellishment Area (m2)]]*Table1[[#This Row],[Construction Unit Rate ($/m)]]*Table1[[#This Row],[Embellishment Area Factor]]</f>
        <v>374964.34465067333</v>
      </c>
      <c r="K2182" s="263">
        <v>0</v>
      </c>
      <c r="L2182" s="354">
        <v>66.125722619436161</v>
      </c>
      <c r="M2182" s="101">
        <f>Table1[[#This Row],[Size of land (m2)]]*Table1[[#This Row],[Land Unit Rate ($/m2)]]</f>
        <v>0</v>
      </c>
      <c r="N2182" s="261">
        <v>2021</v>
      </c>
      <c r="O2182" s="219">
        <f>ROUND(IF(Table1[[#This Row],[Valuation Year]]=2016,(Table1[[#This Row],[Total Construction Cost ($)]]+Table1[[#This Row],[Land Value]])*('General Input Sheet'!$G$38/'General Input Sheet'!$G$43),Table1[[#This Row],[Total Construction Cost ($)]]+Table1[[#This Row],[Land Value]]),0)</f>
        <v>374964</v>
      </c>
      <c r="P2182" s="139" t="str" cm="1">
        <f t="array" ref="P2182">_xlfn.IFS(Table1[[#This Row],[Asset Class]]&lt;&gt;"Local","y",P$11=$E2182,"y",Table1[[#This Row],[Asset Class]]="Local","")</f>
        <v>y</v>
      </c>
      <c r="Q2182" s="99" t="str" cm="1">
        <f t="array" ref="Q2182">_xlfn.IFS(Table1[[#This Row],[Asset Class]]&lt;&gt;"Local","y",Q$11=$E2182,"y",Table1[[#This Row],[Asset Class]]="Local","")</f>
        <v/>
      </c>
      <c r="R2182" s="99" t="str" cm="1">
        <f t="array" ref="R2182">_xlfn.IFS(Table1[[#This Row],[Asset Class]]&lt;&gt;"Local","y",R$11=$E2182,"y",Table1[[#This Row],[Asset Class]]="Local","")</f>
        <v/>
      </c>
      <c r="S2182" s="358" t="str" cm="1">
        <f t="array" ref="S2182">_xlfn.IFS(Table1[[#This Row],[Asset Class]]&lt;&gt;"Local","y",S$11=$E2182,"y",Table1[[#This Row],[Asset Class]]="Local","")</f>
        <v/>
      </c>
      <c r="U2182" s="109">
        <f>IF(Table1[[#This Row],[Asset Class]]&lt;&gt;"Local",0.25,IF(P2182="y",1,""))</f>
        <v>1</v>
      </c>
      <c r="V2182" s="435" t="str">
        <f>IF(Table1[[#This Row],[Asset Class]]&lt;&gt;"Local",0.25,IF(Q2182="y",1,""))</f>
        <v/>
      </c>
      <c r="W2182" s="435" t="str">
        <f>IF(Table1[[#This Row],[Asset Class]]&lt;&gt;"Local",0.25,IF(R2182="y",1,""))</f>
        <v/>
      </c>
      <c r="X2182" s="435" t="str">
        <f>IF(Table1[[#This Row],[Asset Class]]&lt;&gt;"Local",0.25,IF(S2182="y",1,""))</f>
        <v/>
      </c>
      <c r="Y2182" s="109">
        <f t="shared" si="199"/>
        <v>1</v>
      </c>
      <c r="AA2182" s="274">
        <f t="shared" si="200"/>
        <v>374964</v>
      </c>
      <c r="AB2182" s="275" t="str">
        <f t="shared" si="201"/>
        <v/>
      </c>
      <c r="AC2182" s="275" t="str">
        <f t="shared" si="202"/>
        <v/>
      </c>
      <c r="AD2182" s="275" t="str">
        <f t="shared" si="203"/>
        <v/>
      </c>
      <c r="AE2182" s="276">
        <f t="shared" si="204"/>
        <v>374964</v>
      </c>
    </row>
    <row r="2183" spans="2:31">
      <c r="B2183" s="227" t="s">
        <v>3800</v>
      </c>
      <c r="C2183" s="228" t="s">
        <v>3802</v>
      </c>
      <c r="D2183" s="228" t="s">
        <v>110</v>
      </c>
      <c r="E2183" s="228" t="s">
        <v>106</v>
      </c>
      <c r="F2183" s="258" t="s">
        <v>107</v>
      </c>
      <c r="G2183" s="374">
        <v>0.5</v>
      </c>
      <c r="H2183" s="377">
        <v>2276.5288883999278</v>
      </c>
      <c r="I2183" s="382">
        <v>111.62041035606889</v>
      </c>
      <c r="J2183" s="349">
        <f>Table1[[#This Row],[Embellishment Area (m2)]]*Table1[[#This Row],[Construction Unit Rate ($/m)]]*Table1[[#This Row],[Embellishment Area Factor]]</f>
        <v>127053.54435532265</v>
      </c>
      <c r="K2183" s="263">
        <v>0</v>
      </c>
      <c r="L2183" s="354">
        <v>66.125722619436161</v>
      </c>
      <c r="M2183" s="101">
        <f>Table1[[#This Row],[Size of land (m2)]]*Table1[[#This Row],[Land Unit Rate ($/m2)]]</f>
        <v>0</v>
      </c>
      <c r="N2183" s="261">
        <v>2021</v>
      </c>
      <c r="O2183" s="219">
        <f>ROUND(IF(Table1[[#This Row],[Valuation Year]]=2016,(Table1[[#This Row],[Total Construction Cost ($)]]+Table1[[#This Row],[Land Value]])*('General Input Sheet'!$G$38/'General Input Sheet'!$G$43),Table1[[#This Row],[Total Construction Cost ($)]]+Table1[[#This Row],[Land Value]]),0)</f>
        <v>127054</v>
      </c>
      <c r="P2183" s="139" t="str" cm="1">
        <f t="array" ref="P2183">_xlfn.IFS(Table1[[#This Row],[Asset Class]]&lt;&gt;"Local","y",P$11=$E2183,"y",Table1[[#This Row],[Asset Class]]="Local","")</f>
        <v>y</v>
      </c>
      <c r="Q2183" s="99" t="str" cm="1">
        <f t="array" ref="Q2183">_xlfn.IFS(Table1[[#This Row],[Asset Class]]&lt;&gt;"Local","y",Q$11=$E2183,"y",Table1[[#This Row],[Asset Class]]="Local","")</f>
        <v/>
      </c>
      <c r="R2183" s="99" t="str" cm="1">
        <f t="array" ref="R2183">_xlfn.IFS(Table1[[#This Row],[Asset Class]]&lt;&gt;"Local","y",R$11=$E2183,"y",Table1[[#This Row],[Asset Class]]="Local","")</f>
        <v/>
      </c>
      <c r="S2183" s="358" t="str" cm="1">
        <f t="array" ref="S2183">_xlfn.IFS(Table1[[#This Row],[Asset Class]]&lt;&gt;"Local","y",S$11=$E2183,"y",Table1[[#This Row],[Asset Class]]="Local","")</f>
        <v/>
      </c>
      <c r="U2183" s="109">
        <f>IF(Table1[[#This Row],[Asset Class]]&lt;&gt;"Local",0.25,IF(P2183="y",1,""))</f>
        <v>1</v>
      </c>
      <c r="V2183" s="435" t="str">
        <f>IF(Table1[[#This Row],[Asset Class]]&lt;&gt;"Local",0.25,IF(Q2183="y",1,""))</f>
        <v/>
      </c>
      <c r="W2183" s="435" t="str">
        <f>IF(Table1[[#This Row],[Asset Class]]&lt;&gt;"Local",0.25,IF(R2183="y",1,""))</f>
        <v/>
      </c>
      <c r="X2183" s="435" t="str">
        <f>IF(Table1[[#This Row],[Asset Class]]&lt;&gt;"Local",0.25,IF(S2183="y",1,""))</f>
        <v/>
      </c>
      <c r="Y2183" s="109">
        <f t="shared" si="199"/>
        <v>1</v>
      </c>
      <c r="AA2183" s="274">
        <f t="shared" si="200"/>
        <v>127054</v>
      </c>
      <c r="AB2183" s="275" t="str">
        <f t="shared" si="201"/>
        <v/>
      </c>
      <c r="AC2183" s="275" t="str">
        <f t="shared" si="202"/>
        <v/>
      </c>
      <c r="AD2183" s="275" t="str">
        <f t="shared" si="203"/>
        <v/>
      </c>
      <c r="AE2183" s="276">
        <f t="shared" si="204"/>
        <v>127054</v>
      </c>
    </row>
    <row r="2184" spans="2:31">
      <c r="B2184" s="227" t="s">
        <v>3803</v>
      </c>
      <c r="C2184" s="228" t="s">
        <v>3804</v>
      </c>
      <c r="D2184" s="228" t="s">
        <v>110</v>
      </c>
      <c r="E2184" s="228" t="s">
        <v>101</v>
      </c>
      <c r="F2184" s="258" t="s">
        <v>102</v>
      </c>
      <c r="G2184" s="374">
        <v>0.5</v>
      </c>
      <c r="H2184" s="377">
        <v>5738.5809985379101</v>
      </c>
      <c r="I2184" s="382">
        <v>143.96305955739601</v>
      </c>
      <c r="J2184" s="349">
        <f>Table1[[#This Row],[Embellishment Area (m2)]]*Table1[[#This Row],[Construction Unit Rate ($/m)]]*Table1[[#This Row],[Embellishment Area Factor]]</f>
        <v>413071.83903372713</v>
      </c>
      <c r="K2184" s="263">
        <v>0</v>
      </c>
      <c r="L2184" s="354">
        <v>39.027494808321961</v>
      </c>
      <c r="M2184" s="101">
        <f>Table1[[#This Row],[Size of land (m2)]]*Table1[[#This Row],[Land Unit Rate ($/m2)]]</f>
        <v>0</v>
      </c>
      <c r="N2184" s="261">
        <v>2021</v>
      </c>
      <c r="O2184" s="219">
        <f>ROUND(IF(Table1[[#This Row],[Valuation Year]]=2016,(Table1[[#This Row],[Total Construction Cost ($)]]+Table1[[#This Row],[Land Value]])*('General Input Sheet'!$G$38/'General Input Sheet'!$G$43),Table1[[#This Row],[Total Construction Cost ($)]]+Table1[[#This Row],[Land Value]]),0)</f>
        <v>413072</v>
      </c>
      <c r="P2184" s="139" t="str" cm="1">
        <f t="array" ref="P2184">_xlfn.IFS(Table1[[#This Row],[Asset Class]]&lt;&gt;"Local","y",P$11=$E2184,"y",Table1[[#This Row],[Asset Class]]="Local","")</f>
        <v/>
      </c>
      <c r="Q2184" s="99" t="str" cm="1">
        <f t="array" ref="Q2184">_xlfn.IFS(Table1[[#This Row],[Asset Class]]&lt;&gt;"Local","y",Q$11=$E2184,"y",Table1[[#This Row],[Asset Class]]="Local","")</f>
        <v/>
      </c>
      <c r="R2184" s="99" t="str" cm="1">
        <f t="array" ref="R2184">_xlfn.IFS(Table1[[#This Row],[Asset Class]]&lt;&gt;"Local","y",R$11=$E2184,"y",Table1[[#This Row],[Asset Class]]="Local","")</f>
        <v>y</v>
      </c>
      <c r="S2184" s="358" t="str" cm="1">
        <f t="array" ref="S2184">_xlfn.IFS(Table1[[#This Row],[Asset Class]]&lt;&gt;"Local","y",S$11=$E2184,"y",Table1[[#This Row],[Asset Class]]="Local","")</f>
        <v/>
      </c>
      <c r="U2184" s="109" t="str">
        <f>IF(Table1[[#This Row],[Asset Class]]&lt;&gt;"Local",0.25,IF(P2184="y",1,""))</f>
        <v/>
      </c>
      <c r="V2184" s="435" t="str">
        <f>IF(Table1[[#This Row],[Asset Class]]&lt;&gt;"Local",0.25,IF(Q2184="y",1,""))</f>
        <v/>
      </c>
      <c r="W2184" s="435">
        <f>IF(Table1[[#This Row],[Asset Class]]&lt;&gt;"Local",0.25,IF(R2184="y",1,""))</f>
        <v>1</v>
      </c>
      <c r="X2184" s="435" t="str">
        <f>IF(Table1[[#This Row],[Asset Class]]&lt;&gt;"Local",0.25,IF(S2184="y",1,""))</f>
        <v/>
      </c>
      <c r="Y2184" s="109">
        <f t="shared" si="199"/>
        <v>1</v>
      </c>
      <c r="AA2184" s="274" t="str">
        <f t="shared" si="200"/>
        <v/>
      </c>
      <c r="AB2184" s="275" t="str">
        <f t="shared" si="201"/>
        <v/>
      </c>
      <c r="AC2184" s="275">
        <f t="shared" si="202"/>
        <v>413072</v>
      </c>
      <c r="AD2184" s="275" t="str">
        <f t="shared" si="203"/>
        <v/>
      </c>
      <c r="AE2184" s="276">
        <f t="shared" si="204"/>
        <v>413072</v>
      </c>
    </row>
    <row r="2185" spans="2:31">
      <c r="B2185" s="227" t="s">
        <v>3805</v>
      </c>
      <c r="C2185" s="228" t="s">
        <v>3806</v>
      </c>
      <c r="D2185" s="228" t="s">
        <v>110</v>
      </c>
      <c r="E2185" s="228" t="s">
        <v>113</v>
      </c>
      <c r="F2185" s="258" t="s">
        <v>102</v>
      </c>
      <c r="G2185" s="374">
        <v>0.5</v>
      </c>
      <c r="H2185" s="377">
        <v>1785.6841912825896</v>
      </c>
      <c r="I2185" s="382">
        <v>77.371645491830151</v>
      </c>
      <c r="J2185" s="349">
        <f>Table1[[#This Row],[Embellishment Area (m2)]]*Table1[[#This Row],[Construction Unit Rate ($/m)]]*Table1[[#This Row],[Embellishment Area Factor]]</f>
        <v>69080.662104140967</v>
      </c>
      <c r="K2185" s="263">
        <v>0</v>
      </c>
      <c r="L2185" s="354">
        <v>51.919695325664051</v>
      </c>
      <c r="M2185" s="101">
        <f>Table1[[#This Row],[Size of land (m2)]]*Table1[[#This Row],[Land Unit Rate ($/m2)]]</f>
        <v>0</v>
      </c>
      <c r="N2185" s="261">
        <v>2021</v>
      </c>
      <c r="O2185" s="219">
        <f>ROUND(IF(Table1[[#This Row],[Valuation Year]]=2016,(Table1[[#This Row],[Total Construction Cost ($)]]+Table1[[#This Row],[Land Value]])*('General Input Sheet'!$G$38/'General Input Sheet'!$G$43),Table1[[#This Row],[Total Construction Cost ($)]]+Table1[[#This Row],[Land Value]]),0)</f>
        <v>69081</v>
      </c>
      <c r="P2185" s="139" t="str" cm="1">
        <f t="array" ref="P2185">_xlfn.IFS(Table1[[#This Row],[Asset Class]]&lt;&gt;"Local","y",P$11=$E2185,"y",Table1[[#This Row],[Asset Class]]="Local","")</f>
        <v/>
      </c>
      <c r="Q2185" s="99" t="str" cm="1">
        <f t="array" ref="Q2185">_xlfn.IFS(Table1[[#This Row],[Asset Class]]&lt;&gt;"Local","y",Q$11=$E2185,"y",Table1[[#This Row],[Asset Class]]="Local","")</f>
        <v/>
      </c>
      <c r="R2185" s="99" t="str" cm="1">
        <f t="array" ref="R2185">_xlfn.IFS(Table1[[#This Row],[Asset Class]]&lt;&gt;"Local","y",R$11=$E2185,"y",Table1[[#This Row],[Asset Class]]="Local","")</f>
        <v/>
      </c>
      <c r="S2185" s="358" t="str" cm="1">
        <f t="array" ref="S2185">_xlfn.IFS(Table1[[#This Row],[Asset Class]]&lt;&gt;"Local","y",S$11=$E2185,"y",Table1[[#This Row],[Asset Class]]="Local","")</f>
        <v>y</v>
      </c>
      <c r="U2185" s="109" t="str">
        <f>IF(Table1[[#This Row],[Asset Class]]&lt;&gt;"Local",0.25,IF(P2185="y",1,""))</f>
        <v/>
      </c>
      <c r="V2185" s="435" t="str">
        <f>IF(Table1[[#This Row],[Asset Class]]&lt;&gt;"Local",0.25,IF(Q2185="y",1,""))</f>
        <v/>
      </c>
      <c r="W2185" s="435" t="str">
        <f>IF(Table1[[#This Row],[Asset Class]]&lt;&gt;"Local",0.25,IF(R2185="y",1,""))</f>
        <v/>
      </c>
      <c r="X2185" s="435">
        <f>IF(Table1[[#This Row],[Asset Class]]&lt;&gt;"Local",0.25,IF(S2185="y",1,""))</f>
        <v>1</v>
      </c>
      <c r="Y2185" s="109">
        <f t="shared" si="199"/>
        <v>1</v>
      </c>
      <c r="AA2185" s="274" t="str">
        <f t="shared" si="200"/>
        <v/>
      </c>
      <c r="AB2185" s="275" t="str">
        <f t="shared" si="201"/>
        <v/>
      </c>
      <c r="AC2185" s="275" t="str">
        <f t="shared" si="202"/>
        <v/>
      </c>
      <c r="AD2185" s="275">
        <f t="shared" si="203"/>
        <v>69081</v>
      </c>
      <c r="AE2185" s="276">
        <f t="shared" si="204"/>
        <v>69081</v>
      </c>
    </row>
    <row r="2186" spans="2:31">
      <c r="B2186" s="227" t="s">
        <v>3807</v>
      </c>
      <c r="C2186" s="228" t="s">
        <v>3808</v>
      </c>
      <c r="D2186" s="228" t="s">
        <v>105</v>
      </c>
      <c r="E2186" s="228" t="s">
        <v>101</v>
      </c>
      <c r="F2186" s="258" t="s">
        <v>107</v>
      </c>
      <c r="G2186" s="374">
        <v>0.5</v>
      </c>
      <c r="H2186" s="377">
        <v>8906.1445366872358</v>
      </c>
      <c r="I2186" s="382">
        <v>452.87898632773505</v>
      </c>
      <c r="J2186" s="349">
        <f>Table1[[#This Row],[Embellishment Area (m2)]]*Table1[[#This Row],[Construction Unit Rate ($/m)]]*Table1[[#This Row],[Embellishment Area Factor]]</f>
        <v>2016702.8549316055</v>
      </c>
      <c r="K2186" s="263">
        <v>17812.289073374472</v>
      </c>
      <c r="L2186" s="354">
        <v>140.14546069071523</v>
      </c>
      <c r="M2186" s="101">
        <f>Table1[[#This Row],[Size of land (m2)]]*Table1[[#This Row],[Land Unit Rate ($/m2)]]</f>
        <v>2496311.4581442582</v>
      </c>
      <c r="N2186" s="261">
        <v>2021</v>
      </c>
      <c r="O2186" s="219">
        <f>ROUND(IF(Table1[[#This Row],[Valuation Year]]=2016,(Table1[[#This Row],[Total Construction Cost ($)]]+Table1[[#This Row],[Land Value]])*('General Input Sheet'!$G$38/'General Input Sheet'!$G$43),Table1[[#This Row],[Total Construction Cost ($)]]+Table1[[#This Row],[Land Value]]),0)</f>
        <v>4513014</v>
      </c>
      <c r="P2186" s="139" t="str" cm="1">
        <f t="array" ref="P2186">_xlfn.IFS(Table1[[#This Row],[Asset Class]]&lt;&gt;"Local","y",P$11=$E2186,"y",Table1[[#This Row],[Asset Class]]="Local","")</f>
        <v>y</v>
      </c>
      <c r="Q2186" s="99" t="str" cm="1">
        <f t="array" ref="Q2186">_xlfn.IFS(Table1[[#This Row],[Asset Class]]&lt;&gt;"Local","y",Q$11=$E2186,"y",Table1[[#This Row],[Asset Class]]="Local","")</f>
        <v>y</v>
      </c>
      <c r="R2186" s="99" t="str" cm="1">
        <f t="array" ref="R2186">_xlfn.IFS(Table1[[#This Row],[Asset Class]]&lt;&gt;"Local","y",R$11=$E2186,"y",Table1[[#This Row],[Asset Class]]="Local","")</f>
        <v>y</v>
      </c>
      <c r="S2186" s="358" t="str" cm="1">
        <f t="array" ref="S2186">_xlfn.IFS(Table1[[#This Row],[Asset Class]]&lt;&gt;"Local","y",S$11=$E2186,"y",Table1[[#This Row],[Asset Class]]="Local","")</f>
        <v>y</v>
      </c>
      <c r="U2186" s="109">
        <f>IF(Table1[[#This Row],[Asset Class]]&lt;&gt;"Local",0.25,IF(P2186="y",1,""))</f>
        <v>0.25</v>
      </c>
      <c r="V2186" s="435">
        <f>IF(Table1[[#This Row],[Asset Class]]&lt;&gt;"Local",0.25,IF(Q2186="y",1,""))</f>
        <v>0.25</v>
      </c>
      <c r="W2186" s="435">
        <f>IF(Table1[[#This Row],[Asset Class]]&lt;&gt;"Local",0.25,IF(R2186="y",1,""))</f>
        <v>0.25</v>
      </c>
      <c r="X2186" s="435">
        <f>IF(Table1[[#This Row],[Asset Class]]&lt;&gt;"Local",0.25,IF(S2186="y",1,""))</f>
        <v>0.25</v>
      </c>
      <c r="Y2186" s="109">
        <f t="shared" si="199"/>
        <v>1</v>
      </c>
      <c r="AA2186" s="274">
        <f t="shared" si="200"/>
        <v>1128253.5</v>
      </c>
      <c r="AB2186" s="275">
        <f t="shared" si="201"/>
        <v>1128253.5</v>
      </c>
      <c r="AC2186" s="275">
        <f t="shared" si="202"/>
        <v>1128253.5</v>
      </c>
      <c r="AD2186" s="275">
        <f t="shared" si="203"/>
        <v>1128253.5</v>
      </c>
      <c r="AE2186" s="276">
        <f t="shared" si="204"/>
        <v>4513014</v>
      </c>
    </row>
    <row r="2187" spans="2:31">
      <c r="B2187" s="227" t="s">
        <v>3809</v>
      </c>
      <c r="C2187" s="228" t="s">
        <v>3810</v>
      </c>
      <c r="D2187" s="228" t="s">
        <v>100</v>
      </c>
      <c r="E2187" s="228" t="s">
        <v>101</v>
      </c>
      <c r="F2187" s="258" t="s">
        <v>102</v>
      </c>
      <c r="G2187" s="374">
        <v>0.5</v>
      </c>
      <c r="H2187" s="377">
        <v>94587.427388153606</v>
      </c>
      <c r="I2187" s="382">
        <v>359.58638055692694</v>
      </c>
      <c r="J2187" s="349">
        <f>Table1[[#This Row],[Embellishment Area (m2)]]*Table1[[#This Row],[Construction Unit Rate ($/m)]]*Table1[[#This Row],[Embellishment Area Factor]]</f>
        <v>17006175.330348648</v>
      </c>
      <c r="K2187" s="263">
        <v>189174.85477630721</v>
      </c>
      <c r="L2187" s="354">
        <v>107.04131349308125</v>
      </c>
      <c r="M2187" s="101">
        <f>Table1[[#This Row],[Size of land (m2)]]*Table1[[#This Row],[Land Unit Rate ($/m2)]]</f>
        <v>20249524.935118821</v>
      </c>
      <c r="N2187" s="261">
        <v>2021</v>
      </c>
      <c r="O2187" s="219">
        <f>ROUND(IF(Table1[[#This Row],[Valuation Year]]=2016,(Table1[[#This Row],[Total Construction Cost ($)]]+Table1[[#This Row],[Land Value]])*('General Input Sheet'!$G$38/'General Input Sheet'!$G$43),Table1[[#This Row],[Total Construction Cost ($)]]+Table1[[#This Row],[Land Value]]),0)</f>
        <v>37255700</v>
      </c>
      <c r="P2187" s="139" t="str" cm="1">
        <f t="array" ref="P2187">_xlfn.IFS(Table1[[#This Row],[Asset Class]]&lt;&gt;"Local","y",P$11=$E2187,"y",Table1[[#This Row],[Asset Class]]="Local","")</f>
        <v>y</v>
      </c>
      <c r="Q2187" s="99" t="str" cm="1">
        <f t="array" ref="Q2187">_xlfn.IFS(Table1[[#This Row],[Asset Class]]&lt;&gt;"Local","y",Q$11=$E2187,"y",Table1[[#This Row],[Asset Class]]="Local","")</f>
        <v>y</v>
      </c>
      <c r="R2187" s="99" t="str" cm="1">
        <f t="array" ref="R2187">_xlfn.IFS(Table1[[#This Row],[Asset Class]]&lt;&gt;"Local","y",R$11=$E2187,"y",Table1[[#This Row],[Asset Class]]="Local","")</f>
        <v>y</v>
      </c>
      <c r="S2187" s="358" t="str" cm="1">
        <f t="array" ref="S2187">_xlfn.IFS(Table1[[#This Row],[Asset Class]]&lt;&gt;"Local","y",S$11=$E2187,"y",Table1[[#This Row],[Asset Class]]="Local","")</f>
        <v>y</v>
      </c>
      <c r="U2187" s="109">
        <f>IF(Table1[[#This Row],[Asset Class]]&lt;&gt;"Local",0.25,IF(P2187="y",1,""))</f>
        <v>0.25</v>
      </c>
      <c r="V2187" s="435">
        <f>IF(Table1[[#This Row],[Asset Class]]&lt;&gt;"Local",0.25,IF(Q2187="y",1,""))</f>
        <v>0.25</v>
      </c>
      <c r="W2187" s="435">
        <f>IF(Table1[[#This Row],[Asset Class]]&lt;&gt;"Local",0.25,IF(R2187="y",1,""))</f>
        <v>0.25</v>
      </c>
      <c r="X2187" s="435">
        <f>IF(Table1[[#This Row],[Asset Class]]&lt;&gt;"Local",0.25,IF(S2187="y",1,""))</f>
        <v>0.25</v>
      </c>
      <c r="Y2187" s="109">
        <f t="shared" si="199"/>
        <v>1</v>
      </c>
      <c r="AA2187" s="274">
        <f t="shared" si="200"/>
        <v>9313925</v>
      </c>
      <c r="AB2187" s="275">
        <f t="shared" si="201"/>
        <v>9313925</v>
      </c>
      <c r="AC2187" s="275">
        <f t="shared" si="202"/>
        <v>9313925</v>
      </c>
      <c r="AD2187" s="275">
        <f t="shared" si="203"/>
        <v>9313925</v>
      </c>
      <c r="AE2187" s="276">
        <f t="shared" si="204"/>
        <v>37255700</v>
      </c>
    </row>
    <row r="2188" spans="2:31">
      <c r="B2188" s="227" t="s">
        <v>3811</v>
      </c>
      <c r="C2188" s="228" t="s">
        <v>3812</v>
      </c>
      <c r="D2188" s="228" t="s">
        <v>110</v>
      </c>
      <c r="E2188" s="228" t="s">
        <v>113</v>
      </c>
      <c r="F2188" s="258" t="s">
        <v>102</v>
      </c>
      <c r="G2188" s="374">
        <v>0.5</v>
      </c>
      <c r="H2188" s="377">
        <v>3464.4706679950064</v>
      </c>
      <c r="I2188" s="382">
        <v>77.371645491830151</v>
      </c>
      <c r="J2188" s="349">
        <f>Table1[[#This Row],[Embellishment Area (m2)]]*Table1[[#This Row],[Construction Unit Rate ($/m)]]*Table1[[#This Row],[Embellishment Area Factor]]</f>
        <v>134025.89817047681</v>
      </c>
      <c r="K2188" s="263">
        <v>6928.9413359900127</v>
      </c>
      <c r="L2188" s="354">
        <v>51.919695325664051</v>
      </c>
      <c r="M2188" s="101">
        <f>Table1[[#This Row],[Size of land (m2)]]*Table1[[#This Row],[Land Unit Rate ($/m2)]]</f>
        <v>359748.52309400111</v>
      </c>
      <c r="N2188" s="261">
        <v>2021</v>
      </c>
      <c r="O2188" s="219">
        <f>ROUND(IF(Table1[[#This Row],[Valuation Year]]=2016,(Table1[[#This Row],[Total Construction Cost ($)]]+Table1[[#This Row],[Land Value]])*('General Input Sheet'!$G$38/'General Input Sheet'!$G$43),Table1[[#This Row],[Total Construction Cost ($)]]+Table1[[#This Row],[Land Value]]),0)</f>
        <v>493774</v>
      </c>
      <c r="P2188" s="139" t="str" cm="1">
        <f t="array" ref="P2188">_xlfn.IFS(Table1[[#This Row],[Asset Class]]&lt;&gt;"Local","y",P$11=$E2188,"y",Table1[[#This Row],[Asset Class]]="Local","")</f>
        <v/>
      </c>
      <c r="Q2188" s="99" t="str" cm="1">
        <f t="array" ref="Q2188">_xlfn.IFS(Table1[[#This Row],[Asset Class]]&lt;&gt;"Local","y",Q$11=$E2188,"y",Table1[[#This Row],[Asset Class]]="Local","")</f>
        <v/>
      </c>
      <c r="R2188" s="99" t="str" cm="1">
        <f t="array" ref="R2188">_xlfn.IFS(Table1[[#This Row],[Asset Class]]&lt;&gt;"Local","y",R$11=$E2188,"y",Table1[[#This Row],[Asset Class]]="Local","")</f>
        <v/>
      </c>
      <c r="S2188" s="358" t="str" cm="1">
        <f t="array" ref="S2188">_xlfn.IFS(Table1[[#This Row],[Asset Class]]&lt;&gt;"Local","y",S$11=$E2188,"y",Table1[[#This Row],[Asset Class]]="Local","")</f>
        <v>y</v>
      </c>
      <c r="U2188" s="109" t="str">
        <f>IF(Table1[[#This Row],[Asset Class]]&lt;&gt;"Local",0.25,IF(P2188="y",1,""))</f>
        <v/>
      </c>
      <c r="V2188" s="435" t="str">
        <f>IF(Table1[[#This Row],[Asset Class]]&lt;&gt;"Local",0.25,IF(Q2188="y",1,""))</f>
        <v/>
      </c>
      <c r="W2188" s="435" t="str">
        <f>IF(Table1[[#This Row],[Asset Class]]&lt;&gt;"Local",0.25,IF(R2188="y",1,""))</f>
        <v/>
      </c>
      <c r="X2188" s="435">
        <f>IF(Table1[[#This Row],[Asset Class]]&lt;&gt;"Local",0.25,IF(S2188="y",1,""))</f>
        <v>1</v>
      </c>
      <c r="Y2188" s="109">
        <f t="shared" si="199"/>
        <v>1</v>
      </c>
      <c r="AA2188" s="274" t="str">
        <f t="shared" si="200"/>
        <v/>
      </c>
      <c r="AB2188" s="275" t="str">
        <f t="shared" si="201"/>
        <v/>
      </c>
      <c r="AC2188" s="275" t="str">
        <f t="shared" si="202"/>
        <v/>
      </c>
      <c r="AD2188" s="275">
        <f t="shared" si="203"/>
        <v>493774</v>
      </c>
      <c r="AE2188" s="276">
        <f t="shared" si="204"/>
        <v>493774</v>
      </c>
    </row>
    <row r="2189" spans="2:31">
      <c r="B2189" s="227" t="s">
        <v>3813</v>
      </c>
      <c r="C2189" s="228" t="s">
        <v>3814</v>
      </c>
      <c r="D2189" s="228" t="s">
        <v>110</v>
      </c>
      <c r="E2189" s="228" t="s">
        <v>106</v>
      </c>
      <c r="F2189" s="258" t="s">
        <v>102</v>
      </c>
      <c r="G2189" s="374">
        <v>0.5</v>
      </c>
      <c r="H2189" s="377">
        <v>367.13954268262603</v>
      </c>
      <c r="I2189" s="382">
        <v>111.62041035606889</v>
      </c>
      <c r="J2189" s="349">
        <f>Table1[[#This Row],[Embellishment Area (m2)]]*Table1[[#This Row],[Construction Unit Rate ($/m)]]*Table1[[#This Row],[Embellishment Area Factor]]</f>
        <v>20490.133206087092</v>
      </c>
      <c r="K2189" s="263">
        <v>0</v>
      </c>
      <c r="L2189" s="354">
        <v>66.125722619436161</v>
      </c>
      <c r="M2189" s="101">
        <f>Table1[[#This Row],[Size of land (m2)]]*Table1[[#This Row],[Land Unit Rate ($/m2)]]</f>
        <v>0</v>
      </c>
      <c r="N2189" s="261">
        <v>2021</v>
      </c>
      <c r="O2189" s="219">
        <f>ROUND(IF(Table1[[#This Row],[Valuation Year]]=2016,(Table1[[#This Row],[Total Construction Cost ($)]]+Table1[[#This Row],[Land Value]])*('General Input Sheet'!$G$38/'General Input Sheet'!$G$43),Table1[[#This Row],[Total Construction Cost ($)]]+Table1[[#This Row],[Land Value]]),0)</f>
        <v>20490</v>
      </c>
      <c r="P2189" s="139" t="str" cm="1">
        <f t="array" ref="P2189">_xlfn.IFS(Table1[[#This Row],[Asset Class]]&lt;&gt;"Local","y",P$11=$E2189,"y",Table1[[#This Row],[Asset Class]]="Local","")</f>
        <v>y</v>
      </c>
      <c r="Q2189" s="99" t="str" cm="1">
        <f t="array" ref="Q2189">_xlfn.IFS(Table1[[#This Row],[Asset Class]]&lt;&gt;"Local","y",Q$11=$E2189,"y",Table1[[#This Row],[Asset Class]]="Local","")</f>
        <v/>
      </c>
      <c r="R2189" s="99" t="str" cm="1">
        <f t="array" ref="R2189">_xlfn.IFS(Table1[[#This Row],[Asset Class]]&lt;&gt;"Local","y",R$11=$E2189,"y",Table1[[#This Row],[Asset Class]]="Local","")</f>
        <v/>
      </c>
      <c r="S2189" s="358" t="str" cm="1">
        <f t="array" ref="S2189">_xlfn.IFS(Table1[[#This Row],[Asset Class]]&lt;&gt;"Local","y",S$11=$E2189,"y",Table1[[#This Row],[Asset Class]]="Local","")</f>
        <v/>
      </c>
      <c r="U2189" s="109">
        <f>IF(Table1[[#This Row],[Asset Class]]&lt;&gt;"Local",0.25,IF(P2189="y",1,""))</f>
        <v>1</v>
      </c>
      <c r="V2189" s="435" t="str">
        <f>IF(Table1[[#This Row],[Asset Class]]&lt;&gt;"Local",0.25,IF(Q2189="y",1,""))</f>
        <v/>
      </c>
      <c r="W2189" s="435" t="str">
        <f>IF(Table1[[#This Row],[Asset Class]]&lt;&gt;"Local",0.25,IF(R2189="y",1,""))</f>
        <v/>
      </c>
      <c r="X2189" s="435" t="str">
        <f>IF(Table1[[#This Row],[Asset Class]]&lt;&gt;"Local",0.25,IF(S2189="y",1,""))</f>
        <v/>
      </c>
      <c r="Y2189" s="109">
        <f t="shared" si="199"/>
        <v>1</v>
      </c>
      <c r="AA2189" s="274">
        <f t="shared" si="200"/>
        <v>20490</v>
      </c>
      <c r="AB2189" s="275" t="str">
        <f t="shared" si="201"/>
        <v/>
      </c>
      <c r="AC2189" s="275" t="str">
        <f t="shared" si="202"/>
        <v/>
      </c>
      <c r="AD2189" s="275" t="str">
        <f t="shared" si="203"/>
        <v/>
      </c>
      <c r="AE2189" s="276">
        <f t="shared" si="204"/>
        <v>20490</v>
      </c>
    </row>
    <row r="2190" spans="2:31">
      <c r="B2190" s="227" t="s">
        <v>3813</v>
      </c>
      <c r="C2190" s="228" t="s">
        <v>3815</v>
      </c>
      <c r="D2190" s="228" t="s">
        <v>110</v>
      </c>
      <c r="E2190" s="228" t="s">
        <v>106</v>
      </c>
      <c r="F2190" s="258" t="s">
        <v>107</v>
      </c>
      <c r="G2190" s="374">
        <v>0.5</v>
      </c>
      <c r="H2190" s="377">
        <v>8140.7458654714846</v>
      </c>
      <c r="I2190" s="382">
        <v>111.62041035606889</v>
      </c>
      <c r="J2190" s="349">
        <f>Table1[[#This Row],[Embellishment Area (m2)]]*Table1[[#This Row],[Construction Unit Rate ($/m)]]*Table1[[#This Row],[Embellishment Area Factor]]</f>
        <v>454336.69705419912</v>
      </c>
      <c r="K2190" s="263">
        <v>0</v>
      </c>
      <c r="L2190" s="354">
        <v>66.125722619436161</v>
      </c>
      <c r="M2190" s="101">
        <f>Table1[[#This Row],[Size of land (m2)]]*Table1[[#This Row],[Land Unit Rate ($/m2)]]</f>
        <v>0</v>
      </c>
      <c r="N2190" s="261">
        <v>2021</v>
      </c>
      <c r="O2190" s="219">
        <f>ROUND(IF(Table1[[#This Row],[Valuation Year]]=2016,(Table1[[#This Row],[Total Construction Cost ($)]]+Table1[[#This Row],[Land Value]])*('General Input Sheet'!$G$38/'General Input Sheet'!$G$43),Table1[[#This Row],[Total Construction Cost ($)]]+Table1[[#This Row],[Land Value]]),0)</f>
        <v>454337</v>
      </c>
      <c r="P2190" s="139" t="str" cm="1">
        <f t="array" ref="P2190">_xlfn.IFS(Table1[[#This Row],[Asset Class]]&lt;&gt;"Local","y",P$11=$E2190,"y",Table1[[#This Row],[Asset Class]]="Local","")</f>
        <v>y</v>
      </c>
      <c r="Q2190" s="99" t="str" cm="1">
        <f t="array" ref="Q2190">_xlfn.IFS(Table1[[#This Row],[Asset Class]]&lt;&gt;"Local","y",Q$11=$E2190,"y",Table1[[#This Row],[Asset Class]]="Local","")</f>
        <v/>
      </c>
      <c r="R2190" s="99" t="str" cm="1">
        <f t="array" ref="R2190">_xlfn.IFS(Table1[[#This Row],[Asset Class]]&lt;&gt;"Local","y",R$11=$E2190,"y",Table1[[#This Row],[Asset Class]]="Local","")</f>
        <v/>
      </c>
      <c r="S2190" s="358" t="str" cm="1">
        <f t="array" ref="S2190">_xlfn.IFS(Table1[[#This Row],[Asset Class]]&lt;&gt;"Local","y",S$11=$E2190,"y",Table1[[#This Row],[Asset Class]]="Local","")</f>
        <v/>
      </c>
      <c r="U2190" s="109">
        <f>IF(Table1[[#This Row],[Asset Class]]&lt;&gt;"Local",0.25,IF(P2190="y",1,""))</f>
        <v>1</v>
      </c>
      <c r="V2190" s="435" t="str">
        <f>IF(Table1[[#This Row],[Asset Class]]&lt;&gt;"Local",0.25,IF(Q2190="y",1,""))</f>
        <v/>
      </c>
      <c r="W2190" s="435" t="str">
        <f>IF(Table1[[#This Row],[Asset Class]]&lt;&gt;"Local",0.25,IF(R2190="y",1,""))</f>
        <v/>
      </c>
      <c r="X2190" s="435" t="str">
        <f>IF(Table1[[#This Row],[Asset Class]]&lt;&gt;"Local",0.25,IF(S2190="y",1,""))</f>
        <v/>
      </c>
      <c r="Y2190" s="109">
        <f t="shared" si="199"/>
        <v>1</v>
      </c>
      <c r="AA2190" s="274">
        <f t="shared" si="200"/>
        <v>454337</v>
      </c>
      <c r="AB2190" s="275" t="str">
        <f t="shared" si="201"/>
        <v/>
      </c>
      <c r="AC2190" s="275" t="str">
        <f t="shared" si="202"/>
        <v/>
      </c>
      <c r="AD2190" s="275" t="str">
        <f t="shared" si="203"/>
        <v/>
      </c>
      <c r="AE2190" s="276">
        <f t="shared" si="204"/>
        <v>454337</v>
      </c>
    </row>
    <row r="2191" spans="2:31">
      <c r="B2191" s="227" t="s">
        <v>3816</v>
      </c>
      <c r="C2191" s="228" t="s">
        <v>3817</v>
      </c>
      <c r="D2191" s="228" t="s">
        <v>110</v>
      </c>
      <c r="E2191" s="228" t="s">
        <v>101</v>
      </c>
      <c r="F2191" s="258" t="s">
        <v>107</v>
      </c>
      <c r="G2191" s="374">
        <v>0.5</v>
      </c>
      <c r="H2191" s="377">
        <v>9054.1416364357192</v>
      </c>
      <c r="I2191" s="382">
        <v>143.96305955739601</v>
      </c>
      <c r="J2191" s="349">
        <f>Table1[[#This Row],[Embellishment Area (m2)]]*Table1[[#This Row],[Construction Unit Rate ($/m)]]*Table1[[#This Row],[Embellishment Area Factor]]</f>
        <v>651730.96582364722</v>
      </c>
      <c r="K2191" s="263">
        <v>0</v>
      </c>
      <c r="L2191" s="354">
        <v>39.027494808321961</v>
      </c>
      <c r="M2191" s="101">
        <f>Table1[[#This Row],[Size of land (m2)]]*Table1[[#This Row],[Land Unit Rate ($/m2)]]</f>
        <v>0</v>
      </c>
      <c r="N2191" s="261">
        <v>2021</v>
      </c>
      <c r="O2191" s="219">
        <f>ROUND(IF(Table1[[#This Row],[Valuation Year]]=2016,(Table1[[#This Row],[Total Construction Cost ($)]]+Table1[[#This Row],[Land Value]])*('General Input Sheet'!$G$38/'General Input Sheet'!$G$43),Table1[[#This Row],[Total Construction Cost ($)]]+Table1[[#This Row],[Land Value]]),0)</f>
        <v>651731</v>
      </c>
      <c r="P2191" s="139" t="str" cm="1">
        <f t="array" ref="P2191">_xlfn.IFS(Table1[[#This Row],[Asset Class]]&lt;&gt;"Local","y",P$11=$E2191,"y",Table1[[#This Row],[Asset Class]]="Local","")</f>
        <v/>
      </c>
      <c r="Q2191" s="99" t="str" cm="1">
        <f t="array" ref="Q2191">_xlfn.IFS(Table1[[#This Row],[Asset Class]]&lt;&gt;"Local","y",Q$11=$E2191,"y",Table1[[#This Row],[Asset Class]]="Local","")</f>
        <v/>
      </c>
      <c r="R2191" s="99" t="str" cm="1">
        <f t="array" ref="R2191">_xlfn.IFS(Table1[[#This Row],[Asset Class]]&lt;&gt;"Local","y",R$11=$E2191,"y",Table1[[#This Row],[Asset Class]]="Local","")</f>
        <v>y</v>
      </c>
      <c r="S2191" s="358" t="str" cm="1">
        <f t="array" ref="S2191">_xlfn.IFS(Table1[[#This Row],[Asset Class]]&lt;&gt;"Local","y",S$11=$E2191,"y",Table1[[#This Row],[Asset Class]]="Local","")</f>
        <v/>
      </c>
      <c r="U2191" s="109" t="str">
        <f>IF(Table1[[#This Row],[Asset Class]]&lt;&gt;"Local",0.25,IF(P2191="y",1,""))</f>
        <v/>
      </c>
      <c r="V2191" s="435" t="str">
        <f>IF(Table1[[#This Row],[Asset Class]]&lt;&gt;"Local",0.25,IF(Q2191="y",1,""))</f>
        <v/>
      </c>
      <c r="W2191" s="435">
        <f>IF(Table1[[#This Row],[Asset Class]]&lt;&gt;"Local",0.25,IF(R2191="y",1,""))</f>
        <v>1</v>
      </c>
      <c r="X2191" s="435" t="str">
        <f>IF(Table1[[#This Row],[Asset Class]]&lt;&gt;"Local",0.25,IF(S2191="y",1,""))</f>
        <v/>
      </c>
      <c r="Y2191" s="109">
        <f t="shared" ref="Y2191:Y2254" si="205">SUM(U2191:X2191)</f>
        <v>1</v>
      </c>
      <c r="AA2191" s="274" t="str">
        <f t="shared" ref="AA2191:AA2254" si="206">IF(U2191="","",(U2191/$Y2191)*$O2191)</f>
        <v/>
      </c>
      <c r="AB2191" s="275" t="str">
        <f t="shared" ref="AB2191:AB2254" si="207">IF(V2191="","",(V2191/$Y2191)*$O2191)</f>
        <v/>
      </c>
      <c r="AC2191" s="275">
        <f t="shared" ref="AC2191:AC2254" si="208">IF(W2191="","",(W2191/$Y2191)*$O2191)</f>
        <v>651731</v>
      </c>
      <c r="AD2191" s="275" t="str">
        <f t="shared" ref="AD2191:AD2254" si="209">IF(X2191="","",(X2191/$Y2191)*$O2191)</f>
        <v/>
      </c>
      <c r="AE2191" s="276">
        <f t="shared" ref="AE2191:AE2254" si="210">SUM(AA2191:AD2191)</f>
        <v>651731</v>
      </c>
    </row>
    <row r="2192" spans="2:31">
      <c r="B2192" s="227" t="s">
        <v>3818</v>
      </c>
      <c r="C2192" s="228" t="s">
        <v>3819</v>
      </c>
      <c r="D2192" s="228" t="s">
        <v>110</v>
      </c>
      <c r="E2192" s="228" t="s">
        <v>113</v>
      </c>
      <c r="F2192" s="258" t="s">
        <v>107</v>
      </c>
      <c r="G2192" s="374">
        <v>0.5</v>
      </c>
      <c r="H2192" s="377">
        <v>6087.5545346402396</v>
      </c>
      <c r="I2192" s="382">
        <v>77.371645491830151</v>
      </c>
      <c r="J2192" s="349">
        <f>Table1[[#This Row],[Embellishment Area (m2)]]*Table1[[#This Row],[Construction Unit Rate ($/m)]]*Table1[[#This Row],[Embellishment Area Factor]]</f>
        <v>235502.05568318383</v>
      </c>
      <c r="K2192" s="263">
        <v>12175.109069280479</v>
      </c>
      <c r="L2192" s="354">
        <v>51.919695325664051</v>
      </c>
      <c r="M2192" s="101">
        <f>Table1[[#This Row],[Size of land (m2)]]*Table1[[#This Row],[Land Unit Rate ($/m2)]]</f>
        <v>632127.95343377173</v>
      </c>
      <c r="N2192" s="261">
        <v>2021</v>
      </c>
      <c r="O2192" s="219">
        <f>ROUND(IF(Table1[[#This Row],[Valuation Year]]=2016,(Table1[[#This Row],[Total Construction Cost ($)]]+Table1[[#This Row],[Land Value]])*('General Input Sheet'!$G$38/'General Input Sheet'!$G$43),Table1[[#This Row],[Total Construction Cost ($)]]+Table1[[#This Row],[Land Value]]),0)</f>
        <v>867630</v>
      </c>
      <c r="P2192" s="139" t="str" cm="1">
        <f t="array" ref="P2192">_xlfn.IFS(Table1[[#This Row],[Asset Class]]&lt;&gt;"Local","y",P$11=$E2192,"y",Table1[[#This Row],[Asset Class]]="Local","")</f>
        <v/>
      </c>
      <c r="Q2192" s="99" t="str" cm="1">
        <f t="array" ref="Q2192">_xlfn.IFS(Table1[[#This Row],[Asset Class]]&lt;&gt;"Local","y",Q$11=$E2192,"y",Table1[[#This Row],[Asset Class]]="Local","")</f>
        <v/>
      </c>
      <c r="R2192" s="99" t="str" cm="1">
        <f t="array" ref="R2192">_xlfn.IFS(Table1[[#This Row],[Asset Class]]&lt;&gt;"Local","y",R$11=$E2192,"y",Table1[[#This Row],[Asset Class]]="Local","")</f>
        <v/>
      </c>
      <c r="S2192" s="358" t="str" cm="1">
        <f t="array" ref="S2192">_xlfn.IFS(Table1[[#This Row],[Asset Class]]&lt;&gt;"Local","y",S$11=$E2192,"y",Table1[[#This Row],[Asset Class]]="Local","")</f>
        <v>y</v>
      </c>
      <c r="U2192" s="109" t="str">
        <f>IF(Table1[[#This Row],[Asset Class]]&lt;&gt;"Local",0.25,IF(P2192="y",1,""))</f>
        <v/>
      </c>
      <c r="V2192" s="435" t="str">
        <f>IF(Table1[[#This Row],[Asset Class]]&lt;&gt;"Local",0.25,IF(Q2192="y",1,""))</f>
        <v/>
      </c>
      <c r="W2192" s="435" t="str">
        <f>IF(Table1[[#This Row],[Asset Class]]&lt;&gt;"Local",0.25,IF(R2192="y",1,""))</f>
        <v/>
      </c>
      <c r="X2192" s="435">
        <f>IF(Table1[[#This Row],[Asset Class]]&lt;&gt;"Local",0.25,IF(S2192="y",1,""))</f>
        <v>1</v>
      </c>
      <c r="Y2192" s="109">
        <f t="shared" si="205"/>
        <v>1</v>
      </c>
      <c r="AA2192" s="274" t="str">
        <f t="shared" si="206"/>
        <v/>
      </c>
      <c r="AB2192" s="275" t="str">
        <f t="shared" si="207"/>
        <v/>
      </c>
      <c r="AC2192" s="275" t="str">
        <f t="shared" si="208"/>
        <v/>
      </c>
      <c r="AD2192" s="275">
        <f t="shared" si="209"/>
        <v>867630</v>
      </c>
      <c r="AE2192" s="276">
        <f t="shared" si="210"/>
        <v>867630</v>
      </c>
    </row>
    <row r="2193" spans="2:31">
      <c r="B2193" s="227" t="s">
        <v>3820</v>
      </c>
      <c r="C2193" s="228" t="s">
        <v>3821</v>
      </c>
      <c r="D2193" s="228" t="s">
        <v>110</v>
      </c>
      <c r="E2193" s="228" t="s">
        <v>101</v>
      </c>
      <c r="F2193" s="258" t="s">
        <v>102</v>
      </c>
      <c r="G2193" s="374">
        <v>0.5</v>
      </c>
      <c r="H2193" s="377">
        <v>418.02191551318322</v>
      </c>
      <c r="I2193" s="382">
        <v>143.96305955739601</v>
      </c>
      <c r="J2193" s="349">
        <f>Table1[[#This Row],[Embellishment Area (m2)]]*Table1[[#This Row],[Construction Unit Rate ($/m)]]*Table1[[#This Row],[Embellishment Area Factor]]</f>
        <v>30089.856959660578</v>
      </c>
      <c r="K2193" s="263">
        <v>0</v>
      </c>
      <c r="L2193" s="354">
        <v>39.027494808321961</v>
      </c>
      <c r="M2193" s="101">
        <f>Table1[[#This Row],[Size of land (m2)]]*Table1[[#This Row],[Land Unit Rate ($/m2)]]</f>
        <v>0</v>
      </c>
      <c r="N2193" s="261">
        <v>2021</v>
      </c>
      <c r="O2193" s="219">
        <f>ROUND(IF(Table1[[#This Row],[Valuation Year]]=2016,(Table1[[#This Row],[Total Construction Cost ($)]]+Table1[[#This Row],[Land Value]])*('General Input Sheet'!$G$38/'General Input Sheet'!$G$43),Table1[[#This Row],[Total Construction Cost ($)]]+Table1[[#This Row],[Land Value]]),0)</f>
        <v>30090</v>
      </c>
      <c r="P2193" s="139" t="str" cm="1">
        <f t="array" ref="P2193">_xlfn.IFS(Table1[[#This Row],[Asset Class]]&lt;&gt;"Local","y",P$11=$E2193,"y",Table1[[#This Row],[Asset Class]]="Local","")</f>
        <v/>
      </c>
      <c r="Q2193" s="99" t="str" cm="1">
        <f t="array" ref="Q2193">_xlfn.IFS(Table1[[#This Row],[Asset Class]]&lt;&gt;"Local","y",Q$11=$E2193,"y",Table1[[#This Row],[Asset Class]]="Local","")</f>
        <v/>
      </c>
      <c r="R2193" s="99" t="str" cm="1">
        <f t="array" ref="R2193">_xlfn.IFS(Table1[[#This Row],[Asset Class]]&lt;&gt;"Local","y",R$11=$E2193,"y",Table1[[#This Row],[Asset Class]]="Local","")</f>
        <v>y</v>
      </c>
      <c r="S2193" s="358" t="str" cm="1">
        <f t="array" ref="S2193">_xlfn.IFS(Table1[[#This Row],[Asset Class]]&lt;&gt;"Local","y",S$11=$E2193,"y",Table1[[#This Row],[Asset Class]]="Local","")</f>
        <v/>
      </c>
      <c r="U2193" s="109" t="str">
        <f>IF(Table1[[#This Row],[Asset Class]]&lt;&gt;"Local",0.25,IF(P2193="y",1,""))</f>
        <v/>
      </c>
      <c r="V2193" s="435" t="str">
        <f>IF(Table1[[#This Row],[Asset Class]]&lt;&gt;"Local",0.25,IF(Q2193="y",1,""))</f>
        <v/>
      </c>
      <c r="W2193" s="435">
        <f>IF(Table1[[#This Row],[Asset Class]]&lt;&gt;"Local",0.25,IF(R2193="y",1,""))</f>
        <v>1</v>
      </c>
      <c r="X2193" s="435" t="str">
        <f>IF(Table1[[#This Row],[Asset Class]]&lt;&gt;"Local",0.25,IF(S2193="y",1,""))</f>
        <v/>
      </c>
      <c r="Y2193" s="109">
        <f t="shared" si="205"/>
        <v>1</v>
      </c>
      <c r="AA2193" s="274" t="str">
        <f t="shared" si="206"/>
        <v/>
      </c>
      <c r="AB2193" s="275" t="str">
        <f t="shared" si="207"/>
        <v/>
      </c>
      <c r="AC2193" s="275">
        <f t="shared" si="208"/>
        <v>30090</v>
      </c>
      <c r="AD2193" s="275" t="str">
        <f t="shared" si="209"/>
        <v/>
      </c>
      <c r="AE2193" s="276">
        <f t="shared" si="210"/>
        <v>30090</v>
      </c>
    </row>
    <row r="2194" spans="2:31">
      <c r="B2194" s="227" t="s">
        <v>3822</v>
      </c>
      <c r="C2194" s="228" t="s">
        <v>3823</v>
      </c>
      <c r="D2194" s="228" t="s">
        <v>105</v>
      </c>
      <c r="E2194" s="228" t="s">
        <v>113</v>
      </c>
      <c r="F2194" s="258" t="s">
        <v>135</v>
      </c>
      <c r="G2194" s="374">
        <v>0.5</v>
      </c>
      <c r="H2194" s="377">
        <v>10844.203869399855</v>
      </c>
      <c r="I2194" s="382">
        <v>566.28724924743767</v>
      </c>
      <c r="J2194" s="349">
        <f>Table1[[#This Row],[Embellishment Area (m2)]]*Table1[[#This Row],[Construction Unit Rate ($/m)]]*Table1[[#This Row],[Embellishment Area Factor]]</f>
        <v>3070467.189740432</v>
      </c>
      <c r="K2194" s="263">
        <v>21688.407738799709</v>
      </c>
      <c r="L2194" s="354">
        <v>75.676903388107434</v>
      </c>
      <c r="M2194" s="101">
        <f>Table1[[#This Row],[Size of land (m2)]]*Table1[[#This Row],[Land Unit Rate ($/m2)]]</f>
        <v>1641311.5370910272</v>
      </c>
      <c r="N2194" s="261">
        <v>2021</v>
      </c>
      <c r="O2194" s="219">
        <f>ROUND(IF(Table1[[#This Row],[Valuation Year]]=2016,(Table1[[#This Row],[Total Construction Cost ($)]]+Table1[[#This Row],[Land Value]])*('General Input Sheet'!$G$38/'General Input Sheet'!$G$43),Table1[[#This Row],[Total Construction Cost ($)]]+Table1[[#This Row],[Land Value]]),0)</f>
        <v>4711779</v>
      </c>
      <c r="P2194" s="139" t="str" cm="1">
        <f t="array" ref="P2194">_xlfn.IFS(Table1[[#This Row],[Asset Class]]&lt;&gt;"Local","y",P$11=$E2194,"y",Table1[[#This Row],[Asset Class]]="Local","")</f>
        <v>y</v>
      </c>
      <c r="Q2194" s="99" t="str" cm="1">
        <f t="array" ref="Q2194">_xlfn.IFS(Table1[[#This Row],[Asset Class]]&lt;&gt;"Local","y",Q$11=$E2194,"y",Table1[[#This Row],[Asset Class]]="Local","")</f>
        <v>y</v>
      </c>
      <c r="R2194" s="99" t="str" cm="1">
        <f t="array" ref="R2194">_xlfn.IFS(Table1[[#This Row],[Asset Class]]&lt;&gt;"Local","y",R$11=$E2194,"y",Table1[[#This Row],[Asset Class]]="Local","")</f>
        <v>y</v>
      </c>
      <c r="S2194" s="358" t="str" cm="1">
        <f t="array" ref="S2194">_xlfn.IFS(Table1[[#This Row],[Asset Class]]&lt;&gt;"Local","y",S$11=$E2194,"y",Table1[[#This Row],[Asset Class]]="Local","")</f>
        <v>y</v>
      </c>
      <c r="U2194" s="109">
        <f>IF(Table1[[#This Row],[Asset Class]]&lt;&gt;"Local",0.25,IF(P2194="y",1,""))</f>
        <v>0.25</v>
      </c>
      <c r="V2194" s="435">
        <f>IF(Table1[[#This Row],[Asset Class]]&lt;&gt;"Local",0.25,IF(Q2194="y",1,""))</f>
        <v>0.25</v>
      </c>
      <c r="W2194" s="435">
        <f>IF(Table1[[#This Row],[Asset Class]]&lt;&gt;"Local",0.25,IF(R2194="y",1,""))</f>
        <v>0.25</v>
      </c>
      <c r="X2194" s="435">
        <f>IF(Table1[[#This Row],[Asset Class]]&lt;&gt;"Local",0.25,IF(S2194="y",1,""))</f>
        <v>0.25</v>
      </c>
      <c r="Y2194" s="109">
        <f t="shared" si="205"/>
        <v>1</v>
      </c>
      <c r="AA2194" s="274">
        <f t="shared" si="206"/>
        <v>1177944.75</v>
      </c>
      <c r="AB2194" s="275">
        <f t="shared" si="207"/>
        <v>1177944.75</v>
      </c>
      <c r="AC2194" s="275">
        <f t="shared" si="208"/>
        <v>1177944.75</v>
      </c>
      <c r="AD2194" s="275">
        <f t="shared" si="209"/>
        <v>1177944.75</v>
      </c>
      <c r="AE2194" s="276">
        <f t="shared" si="210"/>
        <v>4711779</v>
      </c>
    </row>
    <row r="2195" spans="2:31">
      <c r="B2195" s="227" t="s">
        <v>3824</v>
      </c>
      <c r="C2195" s="228" t="s">
        <v>3825</v>
      </c>
      <c r="D2195" s="228" t="s">
        <v>110</v>
      </c>
      <c r="E2195" s="228" t="s">
        <v>106</v>
      </c>
      <c r="F2195" s="258" t="s">
        <v>107</v>
      </c>
      <c r="G2195" s="374">
        <v>0.5</v>
      </c>
      <c r="H2195" s="377">
        <v>13615.992972328209</v>
      </c>
      <c r="I2195" s="382">
        <v>111.62041035606889</v>
      </c>
      <c r="J2195" s="349">
        <f>Table1[[#This Row],[Embellishment Area (m2)]]*Table1[[#This Row],[Construction Unit Rate ($/m)]]*Table1[[#This Row],[Embellishment Area Factor]]</f>
        <v>759911.36148831248</v>
      </c>
      <c r="K2195" s="263">
        <v>0</v>
      </c>
      <c r="L2195" s="354">
        <v>66.125722619436161</v>
      </c>
      <c r="M2195" s="101">
        <f>Table1[[#This Row],[Size of land (m2)]]*Table1[[#This Row],[Land Unit Rate ($/m2)]]</f>
        <v>0</v>
      </c>
      <c r="N2195" s="261">
        <v>2021</v>
      </c>
      <c r="O2195" s="219">
        <f>ROUND(IF(Table1[[#This Row],[Valuation Year]]=2016,(Table1[[#This Row],[Total Construction Cost ($)]]+Table1[[#This Row],[Land Value]])*('General Input Sheet'!$G$38/'General Input Sheet'!$G$43),Table1[[#This Row],[Total Construction Cost ($)]]+Table1[[#This Row],[Land Value]]),0)</f>
        <v>759911</v>
      </c>
      <c r="P2195" s="139" t="str" cm="1">
        <f t="array" ref="P2195">_xlfn.IFS(Table1[[#This Row],[Asset Class]]&lt;&gt;"Local","y",P$11=$E2195,"y",Table1[[#This Row],[Asset Class]]="Local","")</f>
        <v>y</v>
      </c>
      <c r="Q2195" s="99" t="str" cm="1">
        <f t="array" ref="Q2195">_xlfn.IFS(Table1[[#This Row],[Asset Class]]&lt;&gt;"Local","y",Q$11=$E2195,"y",Table1[[#This Row],[Asset Class]]="Local","")</f>
        <v/>
      </c>
      <c r="R2195" s="99" t="str" cm="1">
        <f t="array" ref="R2195">_xlfn.IFS(Table1[[#This Row],[Asset Class]]&lt;&gt;"Local","y",R$11=$E2195,"y",Table1[[#This Row],[Asset Class]]="Local","")</f>
        <v/>
      </c>
      <c r="S2195" s="358" t="str" cm="1">
        <f t="array" ref="S2195">_xlfn.IFS(Table1[[#This Row],[Asset Class]]&lt;&gt;"Local","y",S$11=$E2195,"y",Table1[[#This Row],[Asset Class]]="Local","")</f>
        <v/>
      </c>
      <c r="U2195" s="109">
        <f>IF(Table1[[#This Row],[Asset Class]]&lt;&gt;"Local",0.25,IF(P2195="y",1,""))</f>
        <v>1</v>
      </c>
      <c r="V2195" s="435" t="str">
        <f>IF(Table1[[#This Row],[Asset Class]]&lt;&gt;"Local",0.25,IF(Q2195="y",1,""))</f>
        <v/>
      </c>
      <c r="W2195" s="435" t="str">
        <f>IF(Table1[[#This Row],[Asset Class]]&lt;&gt;"Local",0.25,IF(R2195="y",1,""))</f>
        <v/>
      </c>
      <c r="X2195" s="435" t="str">
        <f>IF(Table1[[#This Row],[Asset Class]]&lt;&gt;"Local",0.25,IF(S2195="y",1,""))</f>
        <v/>
      </c>
      <c r="Y2195" s="109">
        <f t="shared" si="205"/>
        <v>1</v>
      </c>
      <c r="AA2195" s="274">
        <f t="shared" si="206"/>
        <v>759911</v>
      </c>
      <c r="AB2195" s="275" t="str">
        <f t="shared" si="207"/>
        <v/>
      </c>
      <c r="AC2195" s="275" t="str">
        <f t="shared" si="208"/>
        <v/>
      </c>
      <c r="AD2195" s="275" t="str">
        <f t="shared" si="209"/>
        <v/>
      </c>
      <c r="AE2195" s="276">
        <f t="shared" si="210"/>
        <v>759911</v>
      </c>
    </row>
    <row r="2196" spans="2:31">
      <c r="B2196" s="227" t="s">
        <v>3826</v>
      </c>
      <c r="C2196" s="228" t="s">
        <v>3827</v>
      </c>
      <c r="D2196" s="228" t="s">
        <v>110</v>
      </c>
      <c r="E2196" s="228" t="s">
        <v>106</v>
      </c>
      <c r="F2196" s="258" t="s">
        <v>102</v>
      </c>
      <c r="G2196" s="374">
        <v>0.5</v>
      </c>
      <c r="H2196" s="377">
        <v>8646.8431547424607</v>
      </c>
      <c r="I2196" s="382">
        <v>111.62041035606889</v>
      </c>
      <c r="J2196" s="349">
        <f>Table1[[#This Row],[Embellishment Area (m2)]]*Table1[[#This Row],[Construction Unit Rate ($/m)]]*Table1[[#This Row],[Embellishment Area Factor]]</f>
        <v>482582.09060845937</v>
      </c>
      <c r="K2196" s="263">
        <v>17293.686309484921</v>
      </c>
      <c r="L2196" s="354">
        <v>66.125722619436161</v>
      </c>
      <c r="M2196" s="101">
        <f>Table1[[#This Row],[Size of land (m2)]]*Table1[[#This Row],[Land Unit Rate ($/m2)]]</f>
        <v>1143557.5039685406</v>
      </c>
      <c r="N2196" s="261">
        <v>2021</v>
      </c>
      <c r="O2196" s="219">
        <f>ROUND(IF(Table1[[#This Row],[Valuation Year]]=2016,(Table1[[#This Row],[Total Construction Cost ($)]]+Table1[[#This Row],[Land Value]])*('General Input Sheet'!$G$38/'General Input Sheet'!$G$43),Table1[[#This Row],[Total Construction Cost ($)]]+Table1[[#This Row],[Land Value]]),0)</f>
        <v>1626140</v>
      </c>
      <c r="P2196" s="139" t="str" cm="1">
        <f t="array" ref="P2196">_xlfn.IFS(Table1[[#This Row],[Asset Class]]&lt;&gt;"Local","y",P$11=$E2196,"y",Table1[[#This Row],[Asset Class]]="Local","")</f>
        <v>y</v>
      </c>
      <c r="Q2196" s="99" t="str" cm="1">
        <f t="array" ref="Q2196">_xlfn.IFS(Table1[[#This Row],[Asset Class]]&lt;&gt;"Local","y",Q$11=$E2196,"y",Table1[[#This Row],[Asset Class]]="Local","")</f>
        <v/>
      </c>
      <c r="R2196" s="99" t="str" cm="1">
        <f t="array" ref="R2196">_xlfn.IFS(Table1[[#This Row],[Asset Class]]&lt;&gt;"Local","y",R$11=$E2196,"y",Table1[[#This Row],[Asset Class]]="Local","")</f>
        <v/>
      </c>
      <c r="S2196" s="358" t="str" cm="1">
        <f t="array" ref="S2196">_xlfn.IFS(Table1[[#This Row],[Asset Class]]&lt;&gt;"Local","y",S$11=$E2196,"y",Table1[[#This Row],[Asset Class]]="Local","")</f>
        <v/>
      </c>
      <c r="U2196" s="109">
        <f>IF(Table1[[#This Row],[Asset Class]]&lt;&gt;"Local",0.25,IF(P2196="y",1,""))</f>
        <v>1</v>
      </c>
      <c r="V2196" s="435" t="str">
        <f>IF(Table1[[#This Row],[Asset Class]]&lt;&gt;"Local",0.25,IF(Q2196="y",1,""))</f>
        <v/>
      </c>
      <c r="W2196" s="435" t="str">
        <f>IF(Table1[[#This Row],[Asset Class]]&lt;&gt;"Local",0.25,IF(R2196="y",1,""))</f>
        <v/>
      </c>
      <c r="X2196" s="435" t="str">
        <f>IF(Table1[[#This Row],[Asset Class]]&lt;&gt;"Local",0.25,IF(S2196="y",1,""))</f>
        <v/>
      </c>
      <c r="Y2196" s="109">
        <f t="shared" si="205"/>
        <v>1</v>
      </c>
      <c r="AA2196" s="274">
        <f t="shared" si="206"/>
        <v>1626140</v>
      </c>
      <c r="AB2196" s="275" t="str">
        <f t="shared" si="207"/>
        <v/>
      </c>
      <c r="AC2196" s="275" t="str">
        <f t="shared" si="208"/>
        <v/>
      </c>
      <c r="AD2196" s="275" t="str">
        <f t="shared" si="209"/>
        <v/>
      </c>
      <c r="AE2196" s="276">
        <f t="shared" si="210"/>
        <v>1626140</v>
      </c>
    </row>
    <row r="2197" spans="2:31">
      <c r="B2197" s="227" t="s">
        <v>3828</v>
      </c>
      <c r="C2197" s="228" t="s">
        <v>3829</v>
      </c>
      <c r="D2197" s="228" t="s">
        <v>105</v>
      </c>
      <c r="E2197" s="228" t="s">
        <v>106</v>
      </c>
      <c r="F2197" s="258" t="s">
        <v>102</v>
      </c>
      <c r="G2197" s="374">
        <v>0.5</v>
      </c>
      <c r="H2197" s="377">
        <v>13711.592014018979</v>
      </c>
      <c r="I2197" s="382">
        <v>295.91815694928124</v>
      </c>
      <c r="J2197" s="349">
        <f>Table1[[#This Row],[Embellishment Area (m2)]]*Table1[[#This Row],[Construction Unit Rate ($/m)]]*Table1[[#This Row],[Embellishment Area Factor]]</f>
        <v>2028754.5188144897</v>
      </c>
      <c r="K2197" s="263">
        <v>27423.184028037958</v>
      </c>
      <c r="L2197" s="354">
        <v>157.26221918381682</v>
      </c>
      <c r="M2197" s="101">
        <f>Table1[[#This Row],[Size of land (m2)]]*Table1[[#This Row],[Land Unit Rate ($/m2)]]</f>
        <v>4312630.7773354501</v>
      </c>
      <c r="N2197" s="261">
        <v>2021</v>
      </c>
      <c r="O2197" s="219">
        <f>ROUND(IF(Table1[[#This Row],[Valuation Year]]=2016,(Table1[[#This Row],[Total Construction Cost ($)]]+Table1[[#This Row],[Land Value]])*('General Input Sheet'!$G$38/'General Input Sheet'!$G$43),Table1[[#This Row],[Total Construction Cost ($)]]+Table1[[#This Row],[Land Value]]),0)</f>
        <v>6341385</v>
      </c>
      <c r="P2197" s="139" t="str" cm="1">
        <f t="array" ref="P2197">_xlfn.IFS(Table1[[#This Row],[Asset Class]]&lt;&gt;"Local","y",P$11=$E2197,"y",Table1[[#This Row],[Asset Class]]="Local","")</f>
        <v>y</v>
      </c>
      <c r="Q2197" s="99" t="str" cm="1">
        <f t="array" ref="Q2197">_xlfn.IFS(Table1[[#This Row],[Asset Class]]&lt;&gt;"Local","y",Q$11=$E2197,"y",Table1[[#This Row],[Asset Class]]="Local","")</f>
        <v>y</v>
      </c>
      <c r="R2197" s="99" t="str" cm="1">
        <f t="array" ref="R2197">_xlfn.IFS(Table1[[#This Row],[Asset Class]]&lt;&gt;"Local","y",R$11=$E2197,"y",Table1[[#This Row],[Asset Class]]="Local","")</f>
        <v>y</v>
      </c>
      <c r="S2197" s="358" t="str" cm="1">
        <f t="array" ref="S2197">_xlfn.IFS(Table1[[#This Row],[Asset Class]]&lt;&gt;"Local","y",S$11=$E2197,"y",Table1[[#This Row],[Asset Class]]="Local","")</f>
        <v>y</v>
      </c>
      <c r="U2197" s="109">
        <f>IF(Table1[[#This Row],[Asset Class]]&lt;&gt;"Local",0.25,IF(P2197="y",1,""))</f>
        <v>0.25</v>
      </c>
      <c r="V2197" s="435">
        <f>IF(Table1[[#This Row],[Asset Class]]&lt;&gt;"Local",0.25,IF(Q2197="y",1,""))</f>
        <v>0.25</v>
      </c>
      <c r="W2197" s="435">
        <f>IF(Table1[[#This Row],[Asset Class]]&lt;&gt;"Local",0.25,IF(R2197="y",1,""))</f>
        <v>0.25</v>
      </c>
      <c r="X2197" s="435">
        <f>IF(Table1[[#This Row],[Asset Class]]&lt;&gt;"Local",0.25,IF(S2197="y",1,""))</f>
        <v>0.25</v>
      </c>
      <c r="Y2197" s="109">
        <f t="shared" si="205"/>
        <v>1</v>
      </c>
      <c r="AA2197" s="274">
        <f t="shared" si="206"/>
        <v>1585346.25</v>
      </c>
      <c r="AB2197" s="275">
        <f t="shared" si="207"/>
        <v>1585346.25</v>
      </c>
      <c r="AC2197" s="275">
        <f t="shared" si="208"/>
        <v>1585346.25</v>
      </c>
      <c r="AD2197" s="275">
        <f t="shared" si="209"/>
        <v>1585346.25</v>
      </c>
      <c r="AE2197" s="276">
        <f t="shared" si="210"/>
        <v>6341385</v>
      </c>
    </row>
    <row r="2198" spans="2:31">
      <c r="B2198" s="227" t="s">
        <v>3830</v>
      </c>
      <c r="C2198" s="228" t="s">
        <v>3831</v>
      </c>
      <c r="D2198" s="228" t="s">
        <v>110</v>
      </c>
      <c r="E2198" s="228" t="s">
        <v>101</v>
      </c>
      <c r="F2198" s="258" t="s">
        <v>102</v>
      </c>
      <c r="G2198" s="374">
        <v>0.5</v>
      </c>
      <c r="H2198" s="377">
        <v>2588.1007670461099</v>
      </c>
      <c r="I2198" s="382">
        <v>143.96305955739601</v>
      </c>
      <c r="J2198" s="349">
        <f>Table1[[#This Row],[Embellishment Area (m2)]]*Table1[[#This Row],[Construction Unit Rate ($/m)]]*Table1[[#This Row],[Embellishment Area Factor]]</f>
        <v>186295.4524334007</v>
      </c>
      <c r="K2198" s="263">
        <v>0</v>
      </c>
      <c r="L2198" s="354">
        <v>39.027494808321961</v>
      </c>
      <c r="M2198" s="101">
        <f>Table1[[#This Row],[Size of land (m2)]]*Table1[[#This Row],[Land Unit Rate ($/m2)]]</f>
        <v>0</v>
      </c>
      <c r="N2198" s="261">
        <v>2021</v>
      </c>
      <c r="O2198" s="219">
        <f>ROUND(IF(Table1[[#This Row],[Valuation Year]]=2016,(Table1[[#This Row],[Total Construction Cost ($)]]+Table1[[#This Row],[Land Value]])*('General Input Sheet'!$G$38/'General Input Sheet'!$G$43),Table1[[#This Row],[Total Construction Cost ($)]]+Table1[[#This Row],[Land Value]]),0)</f>
        <v>186295</v>
      </c>
      <c r="P2198" s="139" t="str" cm="1">
        <f t="array" ref="P2198">_xlfn.IFS(Table1[[#This Row],[Asset Class]]&lt;&gt;"Local","y",P$11=$E2198,"y",Table1[[#This Row],[Asset Class]]="Local","")</f>
        <v/>
      </c>
      <c r="Q2198" s="99" t="str" cm="1">
        <f t="array" ref="Q2198">_xlfn.IFS(Table1[[#This Row],[Asset Class]]&lt;&gt;"Local","y",Q$11=$E2198,"y",Table1[[#This Row],[Asset Class]]="Local","")</f>
        <v/>
      </c>
      <c r="R2198" s="99" t="str" cm="1">
        <f t="array" ref="R2198">_xlfn.IFS(Table1[[#This Row],[Asset Class]]&lt;&gt;"Local","y",R$11=$E2198,"y",Table1[[#This Row],[Asset Class]]="Local","")</f>
        <v>y</v>
      </c>
      <c r="S2198" s="358" t="str" cm="1">
        <f t="array" ref="S2198">_xlfn.IFS(Table1[[#This Row],[Asset Class]]&lt;&gt;"Local","y",S$11=$E2198,"y",Table1[[#This Row],[Asset Class]]="Local","")</f>
        <v/>
      </c>
      <c r="U2198" s="109" t="str">
        <f>IF(Table1[[#This Row],[Asset Class]]&lt;&gt;"Local",0.25,IF(P2198="y",1,""))</f>
        <v/>
      </c>
      <c r="V2198" s="435" t="str">
        <f>IF(Table1[[#This Row],[Asset Class]]&lt;&gt;"Local",0.25,IF(Q2198="y",1,""))</f>
        <v/>
      </c>
      <c r="W2198" s="435">
        <f>IF(Table1[[#This Row],[Asset Class]]&lt;&gt;"Local",0.25,IF(R2198="y",1,""))</f>
        <v>1</v>
      </c>
      <c r="X2198" s="435" t="str">
        <f>IF(Table1[[#This Row],[Asset Class]]&lt;&gt;"Local",0.25,IF(S2198="y",1,""))</f>
        <v/>
      </c>
      <c r="Y2198" s="109">
        <f t="shared" si="205"/>
        <v>1</v>
      </c>
      <c r="AA2198" s="274" t="str">
        <f t="shared" si="206"/>
        <v/>
      </c>
      <c r="AB2198" s="275" t="str">
        <f t="shared" si="207"/>
        <v/>
      </c>
      <c r="AC2198" s="275">
        <f t="shared" si="208"/>
        <v>186295</v>
      </c>
      <c r="AD2198" s="275" t="str">
        <f t="shared" si="209"/>
        <v/>
      </c>
      <c r="AE2198" s="276">
        <f t="shared" si="210"/>
        <v>186295</v>
      </c>
    </row>
    <row r="2199" spans="2:31">
      <c r="B2199" s="227" t="s">
        <v>3832</v>
      </c>
      <c r="C2199" s="228" t="s">
        <v>3833</v>
      </c>
      <c r="D2199" s="228" t="s">
        <v>110</v>
      </c>
      <c r="E2199" s="228" t="s">
        <v>101</v>
      </c>
      <c r="F2199" s="258" t="s">
        <v>102</v>
      </c>
      <c r="G2199" s="374">
        <v>0.5</v>
      </c>
      <c r="H2199" s="377">
        <v>2455.3266656092801</v>
      </c>
      <c r="I2199" s="382">
        <v>143.96305955739601</v>
      </c>
      <c r="J2199" s="349">
        <f>Table1[[#This Row],[Embellishment Area (m2)]]*Table1[[#This Row],[Construction Unit Rate ($/m)]]*Table1[[#This Row],[Embellishment Area Factor]]</f>
        <v>176738.16949698568</v>
      </c>
      <c r="K2199" s="263">
        <v>0</v>
      </c>
      <c r="L2199" s="354">
        <v>39.027494808321961</v>
      </c>
      <c r="M2199" s="101">
        <f>Table1[[#This Row],[Size of land (m2)]]*Table1[[#This Row],[Land Unit Rate ($/m2)]]</f>
        <v>0</v>
      </c>
      <c r="N2199" s="261">
        <v>2021</v>
      </c>
      <c r="O2199" s="219">
        <f>ROUND(IF(Table1[[#This Row],[Valuation Year]]=2016,(Table1[[#This Row],[Total Construction Cost ($)]]+Table1[[#This Row],[Land Value]])*('General Input Sheet'!$G$38/'General Input Sheet'!$G$43),Table1[[#This Row],[Total Construction Cost ($)]]+Table1[[#This Row],[Land Value]]),0)</f>
        <v>176738</v>
      </c>
      <c r="P2199" s="139" t="str" cm="1">
        <f t="array" ref="P2199">_xlfn.IFS(Table1[[#This Row],[Asset Class]]&lt;&gt;"Local","y",P$11=$E2199,"y",Table1[[#This Row],[Asset Class]]="Local","")</f>
        <v/>
      </c>
      <c r="Q2199" s="99" t="str" cm="1">
        <f t="array" ref="Q2199">_xlfn.IFS(Table1[[#This Row],[Asset Class]]&lt;&gt;"Local","y",Q$11=$E2199,"y",Table1[[#This Row],[Asset Class]]="Local","")</f>
        <v/>
      </c>
      <c r="R2199" s="99" t="str" cm="1">
        <f t="array" ref="R2199">_xlfn.IFS(Table1[[#This Row],[Asset Class]]&lt;&gt;"Local","y",R$11=$E2199,"y",Table1[[#This Row],[Asset Class]]="Local","")</f>
        <v>y</v>
      </c>
      <c r="S2199" s="358" t="str" cm="1">
        <f t="array" ref="S2199">_xlfn.IFS(Table1[[#This Row],[Asset Class]]&lt;&gt;"Local","y",S$11=$E2199,"y",Table1[[#This Row],[Asset Class]]="Local","")</f>
        <v/>
      </c>
      <c r="U2199" s="109" t="str">
        <f>IF(Table1[[#This Row],[Asset Class]]&lt;&gt;"Local",0.25,IF(P2199="y",1,""))</f>
        <v/>
      </c>
      <c r="V2199" s="435" t="str">
        <f>IF(Table1[[#This Row],[Asset Class]]&lt;&gt;"Local",0.25,IF(Q2199="y",1,""))</f>
        <v/>
      </c>
      <c r="W2199" s="435">
        <f>IF(Table1[[#This Row],[Asset Class]]&lt;&gt;"Local",0.25,IF(R2199="y",1,""))</f>
        <v>1</v>
      </c>
      <c r="X2199" s="435" t="str">
        <f>IF(Table1[[#This Row],[Asset Class]]&lt;&gt;"Local",0.25,IF(S2199="y",1,""))</f>
        <v/>
      </c>
      <c r="Y2199" s="109">
        <f t="shared" si="205"/>
        <v>1</v>
      </c>
      <c r="AA2199" s="274" t="str">
        <f t="shared" si="206"/>
        <v/>
      </c>
      <c r="AB2199" s="275" t="str">
        <f t="shared" si="207"/>
        <v/>
      </c>
      <c r="AC2199" s="275">
        <f t="shared" si="208"/>
        <v>176738</v>
      </c>
      <c r="AD2199" s="275" t="str">
        <f t="shared" si="209"/>
        <v/>
      </c>
      <c r="AE2199" s="276">
        <f t="shared" si="210"/>
        <v>176738</v>
      </c>
    </row>
    <row r="2200" spans="2:31">
      <c r="B2200" s="227" t="s">
        <v>3834</v>
      </c>
      <c r="C2200" s="228" t="s">
        <v>3835</v>
      </c>
      <c r="D2200" s="228" t="s">
        <v>110</v>
      </c>
      <c r="E2200" s="228" t="s">
        <v>106</v>
      </c>
      <c r="F2200" s="258" t="s">
        <v>102</v>
      </c>
      <c r="G2200" s="374">
        <v>0.5</v>
      </c>
      <c r="H2200" s="377">
        <v>3066.8799341829613</v>
      </c>
      <c r="I2200" s="382">
        <v>111.62041035606889</v>
      </c>
      <c r="J2200" s="349">
        <f>Table1[[#This Row],[Embellishment Area (m2)]]*Table1[[#This Row],[Construction Unit Rate ($/m)]]*Table1[[#This Row],[Embellishment Area Factor]]</f>
        <v>171163.19838314783</v>
      </c>
      <c r="K2200" s="263">
        <v>6133.7598683659226</v>
      </c>
      <c r="L2200" s="354">
        <v>66.125722619436161</v>
      </c>
      <c r="M2200" s="101">
        <f>Table1[[#This Row],[Size of land (m2)]]*Table1[[#This Row],[Land Unit Rate ($/m2)]]</f>
        <v>405599.30366979423</v>
      </c>
      <c r="N2200" s="261">
        <v>2021</v>
      </c>
      <c r="O2200" s="219">
        <f>ROUND(IF(Table1[[#This Row],[Valuation Year]]=2016,(Table1[[#This Row],[Total Construction Cost ($)]]+Table1[[#This Row],[Land Value]])*('General Input Sheet'!$G$38/'General Input Sheet'!$G$43),Table1[[#This Row],[Total Construction Cost ($)]]+Table1[[#This Row],[Land Value]]),0)</f>
        <v>576763</v>
      </c>
      <c r="P2200" s="139" t="str" cm="1">
        <f t="array" ref="P2200">_xlfn.IFS(Table1[[#This Row],[Asset Class]]&lt;&gt;"Local","y",P$11=$E2200,"y",Table1[[#This Row],[Asset Class]]="Local","")</f>
        <v>y</v>
      </c>
      <c r="Q2200" s="99" t="str" cm="1">
        <f t="array" ref="Q2200">_xlfn.IFS(Table1[[#This Row],[Asset Class]]&lt;&gt;"Local","y",Q$11=$E2200,"y",Table1[[#This Row],[Asset Class]]="Local","")</f>
        <v/>
      </c>
      <c r="R2200" s="99" t="str" cm="1">
        <f t="array" ref="R2200">_xlfn.IFS(Table1[[#This Row],[Asset Class]]&lt;&gt;"Local","y",R$11=$E2200,"y",Table1[[#This Row],[Asset Class]]="Local","")</f>
        <v/>
      </c>
      <c r="S2200" s="358" t="str" cm="1">
        <f t="array" ref="S2200">_xlfn.IFS(Table1[[#This Row],[Asset Class]]&lt;&gt;"Local","y",S$11=$E2200,"y",Table1[[#This Row],[Asset Class]]="Local","")</f>
        <v/>
      </c>
      <c r="U2200" s="109">
        <f>IF(Table1[[#This Row],[Asset Class]]&lt;&gt;"Local",0.25,IF(P2200="y",1,""))</f>
        <v>1</v>
      </c>
      <c r="V2200" s="435" t="str">
        <f>IF(Table1[[#This Row],[Asset Class]]&lt;&gt;"Local",0.25,IF(Q2200="y",1,""))</f>
        <v/>
      </c>
      <c r="W2200" s="435" t="str">
        <f>IF(Table1[[#This Row],[Asset Class]]&lt;&gt;"Local",0.25,IF(R2200="y",1,""))</f>
        <v/>
      </c>
      <c r="X2200" s="435" t="str">
        <f>IF(Table1[[#This Row],[Asset Class]]&lt;&gt;"Local",0.25,IF(S2200="y",1,""))</f>
        <v/>
      </c>
      <c r="Y2200" s="109">
        <f t="shared" si="205"/>
        <v>1</v>
      </c>
      <c r="AA2200" s="274">
        <f t="shared" si="206"/>
        <v>576763</v>
      </c>
      <c r="AB2200" s="275" t="str">
        <f t="shared" si="207"/>
        <v/>
      </c>
      <c r="AC2200" s="275" t="str">
        <f t="shared" si="208"/>
        <v/>
      </c>
      <c r="AD2200" s="275" t="str">
        <f t="shared" si="209"/>
        <v/>
      </c>
      <c r="AE2200" s="276">
        <f t="shared" si="210"/>
        <v>576763</v>
      </c>
    </row>
    <row r="2201" spans="2:31">
      <c r="B2201" s="227" t="s">
        <v>3836</v>
      </c>
      <c r="C2201" s="228" t="s">
        <v>3837</v>
      </c>
      <c r="D2201" s="228" t="s">
        <v>105</v>
      </c>
      <c r="E2201" s="228" t="s">
        <v>101</v>
      </c>
      <c r="F2201" s="258" t="s">
        <v>102</v>
      </c>
      <c r="G2201" s="374">
        <v>0.5</v>
      </c>
      <c r="H2201" s="377">
        <v>37084.593287127813</v>
      </c>
      <c r="I2201" s="382">
        <v>452.87898632773505</v>
      </c>
      <c r="J2201" s="349">
        <f>Table1[[#This Row],[Embellishment Area (m2)]]*Table1[[#This Row],[Construction Unit Rate ($/m)]]*Table1[[#This Row],[Embellishment Area Factor]]</f>
        <v>8397416.5081253853</v>
      </c>
      <c r="K2201" s="263">
        <v>0</v>
      </c>
      <c r="L2201" s="354">
        <v>140.14546069071523</v>
      </c>
      <c r="M2201" s="101">
        <f>Table1[[#This Row],[Size of land (m2)]]*Table1[[#This Row],[Land Unit Rate ($/m2)]]</f>
        <v>0</v>
      </c>
      <c r="N2201" s="261">
        <v>2021</v>
      </c>
      <c r="O2201" s="219">
        <f>ROUND(IF(Table1[[#This Row],[Valuation Year]]=2016,(Table1[[#This Row],[Total Construction Cost ($)]]+Table1[[#This Row],[Land Value]])*('General Input Sheet'!$G$38/'General Input Sheet'!$G$43),Table1[[#This Row],[Total Construction Cost ($)]]+Table1[[#This Row],[Land Value]]),0)</f>
        <v>8397417</v>
      </c>
      <c r="P2201" s="139" t="str" cm="1">
        <f t="array" ref="P2201">_xlfn.IFS(Table1[[#This Row],[Asset Class]]&lt;&gt;"Local","y",P$11=$E2201,"y",Table1[[#This Row],[Asset Class]]="Local","")</f>
        <v>y</v>
      </c>
      <c r="Q2201" s="99" t="str" cm="1">
        <f t="array" ref="Q2201">_xlfn.IFS(Table1[[#This Row],[Asset Class]]&lt;&gt;"Local","y",Q$11=$E2201,"y",Table1[[#This Row],[Asset Class]]="Local","")</f>
        <v>y</v>
      </c>
      <c r="R2201" s="99" t="str" cm="1">
        <f t="array" ref="R2201">_xlfn.IFS(Table1[[#This Row],[Asset Class]]&lt;&gt;"Local","y",R$11=$E2201,"y",Table1[[#This Row],[Asset Class]]="Local","")</f>
        <v>y</v>
      </c>
      <c r="S2201" s="358" t="str" cm="1">
        <f t="array" ref="S2201">_xlfn.IFS(Table1[[#This Row],[Asset Class]]&lt;&gt;"Local","y",S$11=$E2201,"y",Table1[[#This Row],[Asset Class]]="Local","")</f>
        <v>y</v>
      </c>
      <c r="U2201" s="109">
        <f>IF(Table1[[#This Row],[Asset Class]]&lt;&gt;"Local",0.25,IF(P2201="y",1,""))</f>
        <v>0.25</v>
      </c>
      <c r="V2201" s="435">
        <f>IF(Table1[[#This Row],[Asset Class]]&lt;&gt;"Local",0.25,IF(Q2201="y",1,""))</f>
        <v>0.25</v>
      </c>
      <c r="W2201" s="435">
        <f>IF(Table1[[#This Row],[Asset Class]]&lt;&gt;"Local",0.25,IF(R2201="y",1,""))</f>
        <v>0.25</v>
      </c>
      <c r="X2201" s="435">
        <f>IF(Table1[[#This Row],[Asset Class]]&lt;&gt;"Local",0.25,IF(S2201="y",1,""))</f>
        <v>0.25</v>
      </c>
      <c r="Y2201" s="109">
        <f t="shared" si="205"/>
        <v>1</v>
      </c>
      <c r="AA2201" s="274">
        <f t="shared" si="206"/>
        <v>2099354.25</v>
      </c>
      <c r="AB2201" s="275">
        <f t="shared" si="207"/>
        <v>2099354.25</v>
      </c>
      <c r="AC2201" s="275">
        <f t="shared" si="208"/>
        <v>2099354.25</v>
      </c>
      <c r="AD2201" s="275">
        <f t="shared" si="209"/>
        <v>2099354.25</v>
      </c>
      <c r="AE2201" s="276">
        <f t="shared" si="210"/>
        <v>8397417</v>
      </c>
    </row>
    <row r="2202" spans="2:31">
      <c r="B2202" s="227" t="s">
        <v>3838</v>
      </c>
      <c r="C2202" s="228" t="s">
        <v>3839</v>
      </c>
      <c r="D2202" s="228" t="s">
        <v>110</v>
      </c>
      <c r="E2202" s="228" t="s">
        <v>106</v>
      </c>
      <c r="F2202" s="258" t="s">
        <v>102</v>
      </c>
      <c r="G2202" s="374">
        <v>0.5</v>
      </c>
      <c r="H2202" s="377">
        <v>8407.8624202572155</v>
      </c>
      <c r="I2202" s="382">
        <v>111.62041035606889</v>
      </c>
      <c r="J2202" s="349">
        <f>Table1[[#This Row],[Embellishment Area (m2)]]*Table1[[#This Row],[Construction Unit Rate ($/m)]]*Table1[[#This Row],[Embellishment Area Factor]]</f>
        <v>469244.52678324044</v>
      </c>
      <c r="K2202" s="263">
        <v>16815.724840514431</v>
      </c>
      <c r="L2202" s="354">
        <v>66.125722619436161</v>
      </c>
      <c r="M2202" s="101">
        <f>Table1[[#This Row],[Size of land (m2)]]*Table1[[#This Row],[Land Unit Rate ($/m2)]]</f>
        <v>1111951.9564486197</v>
      </c>
      <c r="N2202" s="261">
        <v>2021</v>
      </c>
      <c r="O2202" s="219">
        <f>ROUND(IF(Table1[[#This Row],[Valuation Year]]=2016,(Table1[[#This Row],[Total Construction Cost ($)]]+Table1[[#This Row],[Land Value]])*('General Input Sheet'!$G$38/'General Input Sheet'!$G$43),Table1[[#This Row],[Total Construction Cost ($)]]+Table1[[#This Row],[Land Value]]),0)</f>
        <v>1581196</v>
      </c>
      <c r="P2202" s="139" t="str" cm="1">
        <f t="array" ref="P2202">_xlfn.IFS(Table1[[#This Row],[Asset Class]]&lt;&gt;"Local","y",P$11=$E2202,"y",Table1[[#This Row],[Asset Class]]="Local","")</f>
        <v>y</v>
      </c>
      <c r="Q2202" s="99" t="str" cm="1">
        <f t="array" ref="Q2202">_xlfn.IFS(Table1[[#This Row],[Asset Class]]&lt;&gt;"Local","y",Q$11=$E2202,"y",Table1[[#This Row],[Asset Class]]="Local","")</f>
        <v/>
      </c>
      <c r="R2202" s="99" t="str" cm="1">
        <f t="array" ref="R2202">_xlfn.IFS(Table1[[#This Row],[Asset Class]]&lt;&gt;"Local","y",R$11=$E2202,"y",Table1[[#This Row],[Asset Class]]="Local","")</f>
        <v/>
      </c>
      <c r="S2202" s="358" t="str" cm="1">
        <f t="array" ref="S2202">_xlfn.IFS(Table1[[#This Row],[Asset Class]]&lt;&gt;"Local","y",S$11=$E2202,"y",Table1[[#This Row],[Asset Class]]="Local","")</f>
        <v/>
      </c>
      <c r="U2202" s="109">
        <f>IF(Table1[[#This Row],[Asset Class]]&lt;&gt;"Local",0.25,IF(P2202="y",1,""))</f>
        <v>1</v>
      </c>
      <c r="V2202" s="435" t="str">
        <f>IF(Table1[[#This Row],[Asset Class]]&lt;&gt;"Local",0.25,IF(Q2202="y",1,""))</f>
        <v/>
      </c>
      <c r="W2202" s="435" t="str">
        <f>IF(Table1[[#This Row],[Asset Class]]&lt;&gt;"Local",0.25,IF(R2202="y",1,""))</f>
        <v/>
      </c>
      <c r="X2202" s="435" t="str">
        <f>IF(Table1[[#This Row],[Asset Class]]&lt;&gt;"Local",0.25,IF(S2202="y",1,""))</f>
        <v/>
      </c>
      <c r="Y2202" s="109">
        <f t="shared" si="205"/>
        <v>1</v>
      </c>
      <c r="AA2202" s="274">
        <f t="shared" si="206"/>
        <v>1581196</v>
      </c>
      <c r="AB2202" s="275" t="str">
        <f t="shared" si="207"/>
        <v/>
      </c>
      <c r="AC2202" s="275" t="str">
        <f t="shared" si="208"/>
        <v/>
      </c>
      <c r="AD2202" s="275" t="str">
        <f t="shared" si="209"/>
        <v/>
      </c>
      <c r="AE2202" s="276">
        <f t="shared" si="210"/>
        <v>1581196</v>
      </c>
    </row>
    <row r="2203" spans="2:31">
      <c r="B2203" s="227" t="s">
        <v>3840</v>
      </c>
      <c r="C2203" s="228" t="s">
        <v>3841</v>
      </c>
      <c r="D2203" s="228" t="s">
        <v>110</v>
      </c>
      <c r="E2203" s="228" t="s">
        <v>113</v>
      </c>
      <c r="F2203" s="258" t="s">
        <v>102</v>
      </c>
      <c r="G2203" s="374">
        <v>0.5</v>
      </c>
      <c r="H2203" s="377">
        <v>3538.4762518200969</v>
      </c>
      <c r="I2203" s="382">
        <v>77.371645491830151</v>
      </c>
      <c r="J2203" s="349">
        <f>Table1[[#This Row],[Embellishment Area (m2)]]*Table1[[#This Row],[Construction Unit Rate ($/m)]]*Table1[[#This Row],[Embellishment Area Factor]]</f>
        <v>136888.86506854222</v>
      </c>
      <c r="K2203" s="263">
        <v>0</v>
      </c>
      <c r="L2203" s="354">
        <v>51.919695325664051</v>
      </c>
      <c r="M2203" s="101">
        <f>Table1[[#This Row],[Size of land (m2)]]*Table1[[#This Row],[Land Unit Rate ($/m2)]]</f>
        <v>0</v>
      </c>
      <c r="N2203" s="261">
        <v>2021</v>
      </c>
      <c r="O2203" s="219">
        <f>ROUND(IF(Table1[[#This Row],[Valuation Year]]=2016,(Table1[[#This Row],[Total Construction Cost ($)]]+Table1[[#This Row],[Land Value]])*('General Input Sheet'!$G$38/'General Input Sheet'!$G$43),Table1[[#This Row],[Total Construction Cost ($)]]+Table1[[#This Row],[Land Value]]),0)</f>
        <v>136889</v>
      </c>
      <c r="P2203" s="139" t="str" cm="1">
        <f t="array" ref="P2203">_xlfn.IFS(Table1[[#This Row],[Asset Class]]&lt;&gt;"Local","y",P$11=$E2203,"y",Table1[[#This Row],[Asset Class]]="Local","")</f>
        <v/>
      </c>
      <c r="Q2203" s="99" t="str" cm="1">
        <f t="array" ref="Q2203">_xlfn.IFS(Table1[[#This Row],[Asset Class]]&lt;&gt;"Local","y",Q$11=$E2203,"y",Table1[[#This Row],[Asset Class]]="Local","")</f>
        <v/>
      </c>
      <c r="R2203" s="99" t="str" cm="1">
        <f t="array" ref="R2203">_xlfn.IFS(Table1[[#This Row],[Asset Class]]&lt;&gt;"Local","y",R$11=$E2203,"y",Table1[[#This Row],[Asset Class]]="Local","")</f>
        <v/>
      </c>
      <c r="S2203" s="358" t="str" cm="1">
        <f t="array" ref="S2203">_xlfn.IFS(Table1[[#This Row],[Asset Class]]&lt;&gt;"Local","y",S$11=$E2203,"y",Table1[[#This Row],[Asset Class]]="Local","")</f>
        <v>y</v>
      </c>
      <c r="U2203" s="109" t="str">
        <f>IF(Table1[[#This Row],[Asset Class]]&lt;&gt;"Local",0.25,IF(P2203="y",1,""))</f>
        <v/>
      </c>
      <c r="V2203" s="435" t="str">
        <f>IF(Table1[[#This Row],[Asset Class]]&lt;&gt;"Local",0.25,IF(Q2203="y",1,""))</f>
        <v/>
      </c>
      <c r="W2203" s="435" t="str">
        <f>IF(Table1[[#This Row],[Asset Class]]&lt;&gt;"Local",0.25,IF(R2203="y",1,""))</f>
        <v/>
      </c>
      <c r="X2203" s="435">
        <f>IF(Table1[[#This Row],[Asset Class]]&lt;&gt;"Local",0.25,IF(S2203="y",1,""))</f>
        <v>1</v>
      </c>
      <c r="Y2203" s="109">
        <f t="shared" si="205"/>
        <v>1</v>
      </c>
      <c r="AA2203" s="274" t="str">
        <f t="shared" si="206"/>
        <v/>
      </c>
      <c r="AB2203" s="275" t="str">
        <f t="shared" si="207"/>
        <v/>
      </c>
      <c r="AC2203" s="275" t="str">
        <f t="shared" si="208"/>
        <v/>
      </c>
      <c r="AD2203" s="275">
        <f t="shared" si="209"/>
        <v>136889</v>
      </c>
      <c r="AE2203" s="276">
        <f t="shared" si="210"/>
        <v>136889</v>
      </c>
    </row>
    <row r="2204" spans="2:31">
      <c r="B2204" s="227" t="s">
        <v>3842</v>
      </c>
      <c r="C2204" s="228" t="s">
        <v>3843</v>
      </c>
      <c r="D2204" s="228" t="s">
        <v>110</v>
      </c>
      <c r="E2204" s="228" t="s">
        <v>113</v>
      </c>
      <c r="F2204" s="258" t="s">
        <v>102</v>
      </c>
      <c r="G2204" s="374">
        <v>0.5</v>
      </c>
      <c r="H2204" s="377">
        <v>5012.1388070386702</v>
      </c>
      <c r="I2204" s="382">
        <v>77.371645491830151</v>
      </c>
      <c r="J2204" s="349">
        <f>Table1[[#This Row],[Embellishment Area (m2)]]*Table1[[#This Row],[Construction Unit Rate ($/m)]]*Table1[[#This Row],[Embellishment Area Factor]]</f>
        <v>193898.71346702025</v>
      </c>
      <c r="K2204" s="263">
        <v>0</v>
      </c>
      <c r="L2204" s="354">
        <v>51.919695325664051</v>
      </c>
      <c r="M2204" s="101">
        <f>Table1[[#This Row],[Size of land (m2)]]*Table1[[#This Row],[Land Unit Rate ($/m2)]]</f>
        <v>0</v>
      </c>
      <c r="N2204" s="261">
        <v>2021</v>
      </c>
      <c r="O2204" s="219">
        <f>ROUND(IF(Table1[[#This Row],[Valuation Year]]=2016,(Table1[[#This Row],[Total Construction Cost ($)]]+Table1[[#This Row],[Land Value]])*('General Input Sheet'!$G$38/'General Input Sheet'!$G$43),Table1[[#This Row],[Total Construction Cost ($)]]+Table1[[#This Row],[Land Value]]),0)</f>
        <v>193899</v>
      </c>
      <c r="P2204" s="139" t="str" cm="1">
        <f t="array" ref="P2204">_xlfn.IFS(Table1[[#This Row],[Asset Class]]&lt;&gt;"Local","y",P$11=$E2204,"y",Table1[[#This Row],[Asset Class]]="Local","")</f>
        <v/>
      </c>
      <c r="Q2204" s="99" t="str" cm="1">
        <f t="array" ref="Q2204">_xlfn.IFS(Table1[[#This Row],[Asset Class]]&lt;&gt;"Local","y",Q$11=$E2204,"y",Table1[[#This Row],[Asset Class]]="Local","")</f>
        <v/>
      </c>
      <c r="R2204" s="99" t="str" cm="1">
        <f t="array" ref="R2204">_xlfn.IFS(Table1[[#This Row],[Asset Class]]&lt;&gt;"Local","y",R$11=$E2204,"y",Table1[[#This Row],[Asset Class]]="Local","")</f>
        <v/>
      </c>
      <c r="S2204" s="358" t="str" cm="1">
        <f t="array" ref="S2204">_xlfn.IFS(Table1[[#This Row],[Asset Class]]&lt;&gt;"Local","y",S$11=$E2204,"y",Table1[[#This Row],[Asset Class]]="Local","")</f>
        <v>y</v>
      </c>
      <c r="U2204" s="109" t="str">
        <f>IF(Table1[[#This Row],[Asset Class]]&lt;&gt;"Local",0.25,IF(P2204="y",1,""))</f>
        <v/>
      </c>
      <c r="V2204" s="435" t="str">
        <f>IF(Table1[[#This Row],[Asset Class]]&lt;&gt;"Local",0.25,IF(Q2204="y",1,""))</f>
        <v/>
      </c>
      <c r="W2204" s="435" t="str">
        <f>IF(Table1[[#This Row],[Asset Class]]&lt;&gt;"Local",0.25,IF(R2204="y",1,""))</f>
        <v/>
      </c>
      <c r="X2204" s="435">
        <f>IF(Table1[[#This Row],[Asset Class]]&lt;&gt;"Local",0.25,IF(S2204="y",1,""))</f>
        <v>1</v>
      </c>
      <c r="Y2204" s="109">
        <f t="shared" si="205"/>
        <v>1</v>
      </c>
      <c r="AA2204" s="274" t="str">
        <f t="shared" si="206"/>
        <v/>
      </c>
      <c r="AB2204" s="275" t="str">
        <f t="shared" si="207"/>
        <v/>
      </c>
      <c r="AC2204" s="275" t="str">
        <f t="shared" si="208"/>
        <v/>
      </c>
      <c r="AD2204" s="275">
        <f t="shared" si="209"/>
        <v>193899</v>
      </c>
      <c r="AE2204" s="276">
        <f t="shared" si="210"/>
        <v>193899</v>
      </c>
    </row>
    <row r="2205" spans="2:31">
      <c r="B2205" s="227" t="s">
        <v>3844</v>
      </c>
      <c r="C2205" s="228" t="s">
        <v>3845</v>
      </c>
      <c r="D2205" s="228" t="s">
        <v>110</v>
      </c>
      <c r="E2205" s="228" t="s">
        <v>101</v>
      </c>
      <c r="F2205" s="258" t="s">
        <v>107</v>
      </c>
      <c r="G2205" s="374">
        <v>0.5</v>
      </c>
      <c r="H2205" s="377">
        <v>15418.898568319109</v>
      </c>
      <c r="I2205" s="382">
        <v>143.96305955739601</v>
      </c>
      <c r="J2205" s="349">
        <f>Table1[[#This Row],[Embellishment Area (m2)]]*Table1[[#This Row],[Construction Unit Rate ($/m)]]*Table1[[#This Row],[Embellishment Area Factor]]</f>
        <v>1109875.9064501859</v>
      </c>
      <c r="K2205" s="263">
        <v>30837.797136638219</v>
      </c>
      <c r="L2205" s="354">
        <v>39.027494808321961</v>
      </c>
      <c r="M2205" s="101">
        <f>Table1[[#This Row],[Size of land (m2)]]*Table1[[#This Row],[Land Unit Rate ($/m2)]]</f>
        <v>1203521.967650234</v>
      </c>
      <c r="N2205" s="261">
        <v>2021</v>
      </c>
      <c r="O2205" s="219">
        <f>ROUND(IF(Table1[[#This Row],[Valuation Year]]=2016,(Table1[[#This Row],[Total Construction Cost ($)]]+Table1[[#This Row],[Land Value]])*('General Input Sheet'!$G$38/'General Input Sheet'!$G$43),Table1[[#This Row],[Total Construction Cost ($)]]+Table1[[#This Row],[Land Value]]),0)</f>
        <v>2313398</v>
      </c>
      <c r="P2205" s="139" t="str" cm="1">
        <f t="array" ref="P2205">_xlfn.IFS(Table1[[#This Row],[Asset Class]]&lt;&gt;"Local","y",P$11=$E2205,"y",Table1[[#This Row],[Asset Class]]="Local","")</f>
        <v/>
      </c>
      <c r="Q2205" s="99" t="str" cm="1">
        <f t="array" ref="Q2205">_xlfn.IFS(Table1[[#This Row],[Asset Class]]&lt;&gt;"Local","y",Q$11=$E2205,"y",Table1[[#This Row],[Asset Class]]="Local","")</f>
        <v/>
      </c>
      <c r="R2205" s="99" t="str" cm="1">
        <f t="array" ref="R2205">_xlfn.IFS(Table1[[#This Row],[Asset Class]]&lt;&gt;"Local","y",R$11=$E2205,"y",Table1[[#This Row],[Asset Class]]="Local","")</f>
        <v>y</v>
      </c>
      <c r="S2205" s="358" t="str" cm="1">
        <f t="array" ref="S2205">_xlfn.IFS(Table1[[#This Row],[Asset Class]]&lt;&gt;"Local","y",S$11=$E2205,"y",Table1[[#This Row],[Asset Class]]="Local","")</f>
        <v/>
      </c>
      <c r="U2205" s="109" t="str">
        <f>IF(Table1[[#This Row],[Asset Class]]&lt;&gt;"Local",0.25,IF(P2205="y",1,""))</f>
        <v/>
      </c>
      <c r="V2205" s="435" t="str">
        <f>IF(Table1[[#This Row],[Asset Class]]&lt;&gt;"Local",0.25,IF(Q2205="y",1,""))</f>
        <v/>
      </c>
      <c r="W2205" s="435">
        <f>IF(Table1[[#This Row],[Asset Class]]&lt;&gt;"Local",0.25,IF(R2205="y",1,""))</f>
        <v>1</v>
      </c>
      <c r="X2205" s="435" t="str">
        <f>IF(Table1[[#This Row],[Asset Class]]&lt;&gt;"Local",0.25,IF(S2205="y",1,""))</f>
        <v/>
      </c>
      <c r="Y2205" s="109">
        <f t="shared" si="205"/>
        <v>1</v>
      </c>
      <c r="AA2205" s="274" t="str">
        <f t="shared" si="206"/>
        <v/>
      </c>
      <c r="AB2205" s="275" t="str">
        <f t="shared" si="207"/>
        <v/>
      </c>
      <c r="AC2205" s="275">
        <f t="shared" si="208"/>
        <v>2313398</v>
      </c>
      <c r="AD2205" s="275" t="str">
        <f t="shared" si="209"/>
        <v/>
      </c>
      <c r="AE2205" s="276">
        <f t="shared" si="210"/>
        <v>2313398</v>
      </c>
    </row>
    <row r="2206" spans="2:31">
      <c r="B2206" s="227" t="s">
        <v>3846</v>
      </c>
      <c r="C2206" s="228" t="s">
        <v>3847</v>
      </c>
      <c r="D2206" s="228" t="s">
        <v>110</v>
      </c>
      <c r="E2206" s="228" t="s">
        <v>106</v>
      </c>
      <c r="F2206" s="258" t="s">
        <v>102</v>
      </c>
      <c r="G2206" s="374">
        <v>0.5</v>
      </c>
      <c r="H2206" s="377">
        <v>2872.0766494272489</v>
      </c>
      <c r="I2206" s="382">
        <v>111.62041035606889</v>
      </c>
      <c r="J2206" s="349">
        <f>Table1[[#This Row],[Embellishment Area (m2)]]*Table1[[#This Row],[Construction Unit Rate ($/m)]]*Table1[[#This Row],[Embellishment Area Factor]]</f>
        <v>160291.18709157646</v>
      </c>
      <c r="K2206" s="263">
        <v>0</v>
      </c>
      <c r="L2206" s="354">
        <v>66.125722619436161</v>
      </c>
      <c r="M2206" s="101">
        <f>Table1[[#This Row],[Size of land (m2)]]*Table1[[#This Row],[Land Unit Rate ($/m2)]]</f>
        <v>0</v>
      </c>
      <c r="N2206" s="261">
        <v>2021</v>
      </c>
      <c r="O2206" s="219">
        <f>ROUND(IF(Table1[[#This Row],[Valuation Year]]=2016,(Table1[[#This Row],[Total Construction Cost ($)]]+Table1[[#This Row],[Land Value]])*('General Input Sheet'!$G$38/'General Input Sheet'!$G$43),Table1[[#This Row],[Total Construction Cost ($)]]+Table1[[#This Row],[Land Value]]),0)</f>
        <v>160291</v>
      </c>
      <c r="P2206" s="139" t="str" cm="1">
        <f t="array" ref="P2206">_xlfn.IFS(Table1[[#This Row],[Asset Class]]&lt;&gt;"Local","y",P$11=$E2206,"y",Table1[[#This Row],[Asset Class]]="Local","")</f>
        <v>y</v>
      </c>
      <c r="Q2206" s="99" t="str" cm="1">
        <f t="array" ref="Q2206">_xlfn.IFS(Table1[[#This Row],[Asset Class]]&lt;&gt;"Local","y",Q$11=$E2206,"y",Table1[[#This Row],[Asset Class]]="Local","")</f>
        <v/>
      </c>
      <c r="R2206" s="99" t="str" cm="1">
        <f t="array" ref="R2206">_xlfn.IFS(Table1[[#This Row],[Asset Class]]&lt;&gt;"Local","y",R$11=$E2206,"y",Table1[[#This Row],[Asset Class]]="Local","")</f>
        <v/>
      </c>
      <c r="S2206" s="358" t="str" cm="1">
        <f t="array" ref="S2206">_xlfn.IFS(Table1[[#This Row],[Asset Class]]&lt;&gt;"Local","y",S$11=$E2206,"y",Table1[[#This Row],[Asset Class]]="Local","")</f>
        <v/>
      </c>
      <c r="U2206" s="109">
        <f>IF(Table1[[#This Row],[Asset Class]]&lt;&gt;"Local",0.25,IF(P2206="y",1,""))</f>
        <v>1</v>
      </c>
      <c r="V2206" s="435" t="str">
        <f>IF(Table1[[#This Row],[Asset Class]]&lt;&gt;"Local",0.25,IF(Q2206="y",1,""))</f>
        <v/>
      </c>
      <c r="W2206" s="435" t="str">
        <f>IF(Table1[[#This Row],[Asset Class]]&lt;&gt;"Local",0.25,IF(R2206="y",1,""))</f>
        <v/>
      </c>
      <c r="X2206" s="435" t="str">
        <f>IF(Table1[[#This Row],[Asset Class]]&lt;&gt;"Local",0.25,IF(S2206="y",1,""))</f>
        <v/>
      </c>
      <c r="Y2206" s="109">
        <f t="shared" si="205"/>
        <v>1</v>
      </c>
      <c r="AA2206" s="274">
        <f t="shared" si="206"/>
        <v>160291</v>
      </c>
      <c r="AB2206" s="275" t="str">
        <f t="shared" si="207"/>
        <v/>
      </c>
      <c r="AC2206" s="275" t="str">
        <f t="shared" si="208"/>
        <v/>
      </c>
      <c r="AD2206" s="275" t="str">
        <f t="shared" si="209"/>
        <v/>
      </c>
      <c r="AE2206" s="276">
        <f t="shared" si="210"/>
        <v>160291</v>
      </c>
    </row>
    <row r="2207" spans="2:31">
      <c r="B2207" s="227" t="s">
        <v>3848</v>
      </c>
      <c r="C2207" s="228" t="s">
        <v>3849</v>
      </c>
      <c r="D2207" s="228" t="s">
        <v>110</v>
      </c>
      <c r="E2207" s="228" t="s">
        <v>142</v>
      </c>
      <c r="F2207" s="258" t="s">
        <v>102</v>
      </c>
      <c r="G2207" s="374">
        <v>0.5</v>
      </c>
      <c r="H2207" s="377">
        <v>3139.4844896701238</v>
      </c>
      <c r="I2207" s="382">
        <v>115.6419902144599</v>
      </c>
      <c r="J2207" s="349">
        <f>Table1[[#This Row],[Embellishment Area (m2)]]*Table1[[#This Row],[Construction Unit Rate ($/m)]]*Table1[[#This Row],[Embellishment Area Factor]]</f>
        <v>181528.11731644053</v>
      </c>
      <c r="K2207" s="263">
        <v>0</v>
      </c>
      <c r="L2207" s="354">
        <v>85.331826959272703</v>
      </c>
      <c r="M2207" s="101">
        <f>Table1[[#This Row],[Size of land (m2)]]*Table1[[#This Row],[Land Unit Rate ($/m2)]]</f>
        <v>0</v>
      </c>
      <c r="N2207" s="261">
        <v>2021</v>
      </c>
      <c r="O2207" s="219">
        <f>ROUND(IF(Table1[[#This Row],[Valuation Year]]=2016,(Table1[[#This Row],[Total Construction Cost ($)]]+Table1[[#This Row],[Land Value]])*('General Input Sheet'!$G$38/'General Input Sheet'!$G$43),Table1[[#This Row],[Total Construction Cost ($)]]+Table1[[#This Row],[Land Value]]),0)</f>
        <v>181528</v>
      </c>
      <c r="P2207" s="139" t="str" cm="1">
        <f t="array" ref="P2207">_xlfn.IFS(Table1[[#This Row],[Asset Class]]&lt;&gt;"Local","y",P$11=$E2207,"y",Table1[[#This Row],[Asset Class]]="Local","")</f>
        <v/>
      </c>
      <c r="Q2207" s="99" t="str" cm="1">
        <f t="array" ref="Q2207">_xlfn.IFS(Table1[[#This Row],[Asset Class]]&lt;&gt;"Local","y",Q$11=$E2207,"y",Table1[[#This Row],[Asset Class]]="Local","")</f>
        <v>y</v>
      </c>
      <c r="R2207" s="99" t="str" cm="1">
        <f t="array" ref="R2207">_xlfn.IFS(Table1[[#This Row],[Asset Class]]&lt;&gt;"Local","y",R$11=$E2207,"y",Table1[[#This Row],[Asset Class]]="Local","")</f>
        <v/>
      </c>
      <c r="S2207" s="358" t="str" cm="1">
        <f t="array" ref="S2207">_xlfn.IFS(Table1[[#This Row],[Asset Class]]&lt;&gt;"Local","y",S$11=$E2207,"y",Table1[[#This Row],[Asset Class]]="Local","")</f>
        <v/>
      </c>
      <c r="U2207" s="109" t="str">
        <f>IF(Table1[[#This Row],[Asset Class]]&lt;&gt;"Local",0.25,IF(P2207="y",1,""))</f>
        <v/>
      </c>
      <c r="V2207" s="435">
        <f>IF(Table1[[#This Row],[Asset Class]]&lt;&gt;"Local",0.25,IF(Q2207="y",1,""))</f>
        <v>1</v>
      </c>
      <c r="W2207" s="435" t="str">
        <f>IF(Table1[[#This Row],[Asset Class]]&lt;&gt;"Local",0.25,IF(R2207="y",1,""))</f>
        <v/>
      </c>
      <c r="X2207" s="435" t="str">
        <f>IF(Table1[[#This Row],[Asset Class]]&lt;&gt;"Local",0.25,IF(S2207="y",1,""))</f>
        <v/>
      </c>
      <c r="Y2207" s="109">
        <f t="shared" si="205"/>
        <v>1</v>
      </c>
      <c r="AA2207" s="274" t="str">
        <f t="shared" si="206"/>
        <v/>
      </c>
      <c r="AB2207" s="275">
        <f t="shared" si="207"/>
        <v>181528</v>
      </c>
      <c r="AC2207" s="275" t="str">
        <f t="shared" si="208"/>
        <v/>
      </c>
      <c r="AD2207" s="275" t="str">
        <f t="shared" si="209"/>
        <v/>
      </c>
      <c r="AE2207" s="276">
        <f t="shared" si="210"/>
        <v>181528</v>
      </c>
    </row>
    <row r="2208" spans="2:31">
      <c r="B2208" s="227" t="s">
        <v>3850</v>
      </c>
      <c r="C2208" s="228" t="s">
        <v>3851</v>
      </c>
      <c r="D2208" s="228" t="s">
        <v>110</v>
      </c>
      <c r="E2208" s="228" t="s">
        <v>101</v>
      </c>
      <c r="F2208" s="258" t="s">
        <v>107</v>
      </c>
      <c r="G2208" s="374">
        <v>0.5</v>
      </c>
      <c r="H2208" s="377">
        <v>36737.563015550222</v>
      </c>
      <c r="I2208" s="382">
        <v>143.96305955739601</v>
      </c>
      <c r="J2208" s="349">
        <f>Table1[[#This Row],[Embellishment Area (m2)]]*Table1[[#This Row],[Construction Unit Rate ($/m)]]*Table1[[#This Row],[Embellishment Area Factor]]</f>
        <v>2644425.9862006227</v>
      </c>
      <c r="K2208" s="263">
        <v>73475.126031100444</v>
      </c>
      <c r="L2208" s="354">
        <v>39.027494808321961</v>
      </c>
      <c r="M2208" s="101">
        <f>Table1[[#This Row],[Size of land (m2)]]*Table1[[#This Row],[Land Unit Rate ($/m2)]]</f>
        <v>2867550.0997195742</v>
      </c>
      <c r="N2208" s="261">
        <v>2021</v>
      </c>
      <c r="O2208" s="219">
        <f>ROUND(IF(Table1[[#This Row],[Valuation Year]]=2016,(Table1[[#This Row],[Total Construction Cost ($)]]+Table1[[#This Row],[Land Value]])*('General Input Sheet'!$G$38/'General Input Sheet'!$G$43),Table1[[#This Row],[Total Construction Cost ($)]]+Table1[[#This Row],[Land Value]]),0)</f>
        <v>5511976</v>
      </c>
      <c r="P2208" s="139" t="str" cm="1">
        <f t="array" ref="P2208">_xlfn.IFS(Table1[[#This Row],[Asset Class]]&lt;&gt;"Local","y",P$11=$E2208,"y",Table1[[#This Row],[Asset Class]]="Local","")</f>
        <v/>
      </c>
      <c r="Q2208" s="99" t="str" cm="1">
        <f t="array" ref="Q2208">_xlfn.IFS(Table1[[#This Row],[Asset Class]]&lt;&gt;"Local","y",Q$11=$E2208,"y",Table1[[#This Row],[Asset Class]]="Local","")</f>
        <v/>
      </c>
      <c r="R2208" s="99" t="str" cm="1">
        <f t="array" ref="R2208">_xlfn.IFS(Table1[[#This Row],[Asset Class]]&lt;&gt;"Local","y",R$11=$E2208,"y",Table1[[#This Row],[Asset Class]]="Local","")</f>
        <v>y</v>
      </c>
      <c r="S2208" s="358" t="str" cm="1">
        <f t="array" ref="S2208">_xlfn.IFS(Table1[[#This Row],[Asset Class]]&lt;&gt;"Local","y",S$11=$E2208,"y",Table1[[#This Row],[Asset Class]]="Local","")</f>
        <v/>
      </c>
      <c r="U2208" s="109" t="str">
        <f>IF(Table1[[#This Row],[Asset Class]]&lt;&gt;"Local",0.25,IF(P2208="y",1,""))</f>
        <v/>
      </c>
      <c r="V2208" s="435" t="str">
        <f>IF(Table1[[#This Row],[Asset Class]]&lt;&gt;"Local",0.25,IF(Q2208="y",1,""))</f>
        <v/>
      </c>
      <c r="W2208" s="435">
        <f>IF(Table1[[#This Row],[Asset Class]]&lt;&gt;"Local",0.25,IF(R2208="y",1,""))</f>
        <v>1</v>
      </c>
      <c r="X2208" s="435" t="str">
        <f>IF(Table1[[#This Row],[Asset Class]]&lt;&gt;"Local",0.25,IF(S2208="y",1,""))</f>
        <v/>
      </c>
      <c r="Y2208" s="109">
        <f t="shared" si="205"/>
        <v>1</v>
      </c>
      <c r="AA2208" s="274" t="str">
        <f t="shared" si="206"/>
        <v/>
      </c>
      <c r="AB2208" s="275" t="str">
        <f t="shared" si="207"/>
        <v/>
      </c>
      <c r="AC2208" s="275">
        <f t="shared" si="208"/>
        <v>5511976</v>
      </c>
      <c r="AD2208" s="275" t="str">
        <f t="shared" si="209"/>
        <v/>
      </c>
      <c r="AE2208" s="276">
        <f t="shared" si="210"/>
        <v>5511976</v>
      </c>
    </row>
    <row r="2209" spans="2:31">
      <c r="B2209" s="227" t="s">
        <v>3850</v>
      </c>
      <c r="C2209" s="228" t="s">
        <v>3852</v>
      </c>
      <c r="D2209" s="228" t="s">
        <v>110</v>
      </c>
      <c r="E2209" s="228" t="s">
        <v>101</v>
      </c>
      <c r="F2209" s="258" t="s">
        <v>102</v>
      </c>
      <c r="G2209" s="374">
        <v>0.5</v>
      </c>
      <c r="H2209" s="377">
        <v>1107.8460945853635</v>
      </c>
      <c r="I2209" s="382">
        <v>143.96305955739601</v>
      </c>
      <c r="J2209" s="349">
        <f>Table1[[#This Row],[Embellishment Area (m2)]]*Table1[[#This Row],[Construction Unit Rate ($/m)]]*Table1[[#This Row],[Embellishment Area Factor]]</f>
        <v>79744.456647610627</v>
      </c>
      <c r="K2209" s="263">
        <v>2215.692189170727</v>
      </c>
      <c r="L2209" s="354">
        <v>39.027494808321961</v>
      </c>
      <c r="M2209" s="101">
        <f>Table1[[#This Row],[Size of land (m2)]]*Table1[[#This Row],[Land Unit Rate ($/m2)]]</f>
        <v>86472.915409700072</v>
      </c>
      <c r="N2209" s="261">
        <v>2021</v>
      </c>
      <c r="O2209" s="219">
        <f>ROUND(IF(Table1[[#This Row],[Valuation Year]]=2016,(Table1[[#This Row],[Total Construction Cost ($)]]+Table1[[#This Row],[Land Value]])*('General Input Sheet'!$G$38/'General Input Sheet'!$G$43),Table1[[#This Row],[Total Construction Cost ($)]]+Table1[[#This Row],[Land Value]]),0)</f>
        <v>166217</v>
      </c>
      <c r="P2209" s="139" t="str" cm="1">
        <f t="array" ref="P2209">_xlfn.IFS(Table1[[#This Row],[Asset Class]]&lt;&gt;"Local","y",P$11=$E2209,"y",Table1[[#This Row],[Asset Class]]="Local","")</f>
        <v/>
      </c>
      <c r="Q2209" s="99" t="str" cm="1">
        <f t="array" ref="Q2209">_xlfn.IFS(Table1[[#This Row],[Asset Class]]&lt;&gt;"Local","y",Q$11=$E2209,"y",Table1[[#This Row],[Asset Class]]="Local","")</f>
        <v/>
      </c>
      <c r="R2209" s="99" t="str" cm="1">
        <f t="array" ref="R2209">_xlfn.IFS(Table1[[#This Row],[Asset Class]]&lt;&gt;"Local","y",R$11=$E2209,"y",Table1[[#This Row],[Asset Class]]="Local","")</f>
        <v>y</v>
      </c>
      <c r="S2209" s="358" t="str" cm="1">
        <f t="array" ref="S2209">_xlfn.IFS(Table1[[#This Row],[Asset Class]]&lt;&gt;"Local","y",S$11=$E2209,"y",Table1[[#This Row],[Asset Class]]="Local","")</f>
        <v/>
      </c>
      <c r="U2209" s="109" t="str">
        <f>IF(Table1[[#This Row],[Asset Class]]&lt;&gt;"Local",0.25,IF(P2209="y",1,""))</f>
        <v/>
      </c>
      <c r="V2209" s="435" t="str">
        <f>IF(Table1[[#This Row],[Asset Class]]&lt;&gt;"Local",0.25,IF(Q2209="y",1,""))</f>
        <v/>
      </c>
      <c r="W2209" s="435">
        <f>IF(Table1[[#This Row],[Asset Class]]&lt;&gt;"Local",0.25,IF(R2209="y",1,""))</f>
        <v>1</v>
      </c>
      <c r="X2209" s="435" t="str">
        <f>IF(Table1[[#This Row],[Asset Class]]&lt;&gt;"Local",0.25,IF(S2209="y",1,""))</f>
        <v/>
      </c>
      <c r="Y2209" s="109">
        <f t="shared" si="205"/>
        <v>1</v>
      </c>
      <c r="AA2209" s="274" t="str">
        <f t="shared" si="206"/>
        <v/>
      </c>
      <c r="AB2209" s="275" t="str">
        <f t="shared" si="207"/>
        <v/>
      </c>
      <c r="AC2209" s="275">
        <f t="shared" si="208"/>
        <v>166217</v>
      </c>
      <c r="AD2209" s="275" t="str">
        <f t="shared" si="209"/>
        <v/>
      </c>
      <c r="AE2209" s="276">
        <f t="shared" si="210"/>
        <v>166217</v>
      </c>
    </row>
    <row r="2210" spans="2:31">
      <c r="B2210" s="227" t="s">
        <v>3853</v>
      </c>
      <c r="C2210" s="228" t="s">
        <v>3854</v>
      </c>
      <c r="D2210" s="228" t="s">
        <v>105</v>
      </c>
      <c r="E2210" s="228" t="s">
        <v>106</v>
      </c>
      <c r="F2210" s="258" t="s">
        <v>107</v>
      </c>
      <c r="G2210" s="374">
        <v>0.5</v>
      </c>
      <c r="H2210" s="377">
        <v>697.980534659981</v>
      </c>
      <c r="I2210" s="382">
        <v>295.91815694928124</v>
      </c>
      <c r="J2210" s="349">
        <f>Table1[[#This Row],[Embellishment Area (m2)]]*Table1[[#This Row],[Construction Unit Rate ($/m)]]*Table1[[#This Row],[Embellishment Area Factor]]</f>
        <v>103272.55670152775</v>
      </c>
      <c r="K2210" s="263">
        <v>1395.961069319962</v>
      </c>
      <c r="L2210" s="354">
        <v>157.26221918381682</v>
      </c>
      <c r="M2210" s="101">
        <f>Table1[[#This Row],[Size of land (m2)]]*Table1[[#This Row],[Land Unit Rate ($/m2)]]</f>
        <v>219531.93565547117</v>
      </c>
      <c r="N2210" s="261">
        <v>2021</v>
      </c>
      <c r="O2210" s="219">
        <f>ROUND(IF(Table1[[#This Row],[Valuation Year]]=2016,(Table1[[#This Row],[Total Construction Cost ($)]]+Table1[[#This Row],[Land Value]])*('General Input Sheet'!$G$38/'General Input Sheet'!$G$43),Table1[[#This Row],[Total Construction Cost ($)]]+Table1[[#This Row],[Land Value]]),0)</f>
        <v>322804</v>
      </c>
      <c r="P2210" s="139" t="str" cm="1">
        <f t="array" ref="P2210">_xlfn.IFS(Table1[[#This Row],[Asset Class]]&lt;&gt;"Local","y",P$11=$E2210,"y",Table1[[#This Row],[Asset Class]]="Local","")</f>
        <v>y</v>
      </c>
      <c r="Q2210" s="99" t="str" cm="1">
        <f t="array" ref="Q2210">_xlfn.IFS(Table1[[#This Row],[Asset Class]]&lt;&gt;"Local","y",Q$11=$E2210,"y",Table1[[#This Row],[Asset Class]]="Local","")</f>
        <v>y</v>
      </c>
      <c r="R2210" s="99" t="str" cm="1">
        <f t="array" ref="R2210">_xlfn.IFS(Table1[[#This Row],[Asset Class]]&lt;&gt;"Local","y",R$11=$E2210,"y",Table1[[#This Row],[Asset Class]]="Local","")</f>
        <v>y</v>
      </c>
      <c r="S2210" s="358" t="str" cm="1">
        <f t="array" ref="S2210">_xlfn.IFS(Table1[[#This Row],[Asset Class]]&lt;&gt;"Local","y",S$11=$E2210,"y",Table1[[#This Row],[Asset Class]]="Local","")</f>
        <v>y</v>
      </c>
      <c r="U2210" s="109">
        <f>IF(Table1[[#This Row],[Asset Class]]&lt;&gt;"Local",0.25,IF(P2210="y",1,""))</f>
        <v>0.25</v>
      </c>
      <c r="V2210" s="435">
        <f>IF(Table1[[#This Row],[Asset Class]]&lt;&gt;"Local",0.25,IF(Q2210="y",1,""))</f>
        <v>0.25</v>
      </c>
      <c r="W2210" s="435">
        <f>IF(Table1[[#This Row],[Asset Class]]&lt;&gt;"Local",0.25,IF(R2210="y",1,""))</f>
        <v>0.25</v>
      </c>
      <c r="X2210" s="435">
        <f>IF(Table1[[#This Row],[Asset Class]]&lt;&gt;"Local",0.25,IF(S2210="y",1,""))</f>
        <v>0.25</v>
      </c>
      <c r="Y2210" s="109">
        <f t="shared" si="205"/>
        <v>1</v>
      </c>
      <c r="AA2210" s="274">
        <f t="shared" si="206"/>
        <v>80701</v>
      </c>
      <c r="AB2210" s="275">
        <f t="shared" si="207"/>
        <v>80701</v>
      </c>
      <c r="AC2210" s="275">
        <f t="shared" si="208"/>
        <v>80701</v>
      </c>
      <c r="AD2210" s="275">
        <f t="shared" si="209"/>
        <v>80701</v>
      </c>
      <c r="AE2210" s="276">
        <f t="shared" si="210"/>
        <v>322804</v>
      </c>
    </row>
    <row r="2211" spans="2:31">
      <c r="B2211" s="227" t="s">
        <v>3855</v>
      </c>
      <c r="C2211" s="228" t="s">
        <v>3856</v>
      </c>
      <c r="D2211" s="228" t="s">
        <v>110</v>
      </c>
      <c r="E2211" s="228" t="s">
        <v>106</v>
      </c>
      <c r="F2211" s="258" t="s">
        <v>107</v>
      </c>
      <c r="G2211" s="374">
        <v>0.5</v>
      </c>
      <c r="H2211" s="377">
        <v>1214.6628106816654</v>
      </c>
      <c r="I2211" s="382">
        <v>111.62041035606889</v>
      </c>
      <c r="J2211" s="349">
        <f>Table1[[#This Row],[Embellishment Area (m2)]]*Table1[[#This Row],[Construction Unit Rate ($/m)]]*Table1[[#This Row],[Embellishment Area Factor]]</f>
        <v>67790.580686271758</v>
      </c>
      <c r="K2211" s="263">
        <v>0</v>
      </c>
      <c r="L2211" s="354">
        <v>66.125722619436161</v>
      </c>
      <c r="M2211" s="101">
        <f>Table1[[#This Row],[Size of land (m2)]]*Table1[[#This Row],[Land Unit Rate ($/m2)]]</f>
        <v>0</v>
      </c>
      <c r="N2211" s="261">
        <v>2021</v>
      </c>
      <c r="O2211" s="219">
        <f>ROUND(IF(Table1[[#This Row],[Valuation Year]]=2016,(Table1[[#This Row],[Total Construction Cost ($)]]+Table1[[#This Row],[Land Value]])*('General Input Sheet'!$G$38/'General Input Sheet'!$G$43),Table1[[#This Row],[Total Construction Cost ($)]]+Table1[[#This Row],[Land Value]]),0)</f>
        <v>67791</v>
      </c>
      <c r="P2211" s="139" t="str" cm="1">
        <f t="array" ref="P2211">_xlfn.IFS(Table1[[#This Row],[Asset Class]]&lt;&gt;"Local","y",P$11=$E2211,"y",Table1[[#This Row],[Asset Class]]="Local","")</f>
        <v>y</v>
      </c>
      <c r="Q2211" s="99" t="str" cm="1">
        <f t="array" ref="Q2211">_xlfn.IFS(Table1[[#This Row],[Asset Class]]&lt;&gt;"Local","y",Q$11=$E2211,"y",Table1[[#This Row],[Asset Class]]="Local","")</f>
        <v/>
      </c>
      <c r="R2211" s="99" t="str" cm="1">
        <f t="array" ref="R2211">_xlfn.IFS(Table1[[#This Row],[Asset Class]]&lt;&gt;"Local","y",R$11=$E2211,"y",Table1[[#This Row],[Asset Class]]="Local","")</f>
        <v/>
      </c>
      <c r="S2211" s="358" t="str" cm="1">
        <f t="array" ref="S2211">_xlfn.IFS(Table1[[#This Row],[Asset Class]]&lt;&gt;"Local","y",S$11=$E2211,"y",Table1[[#This Row],[Asset Class]]="Local","")</f>
        <v/>
      </c>
      <c r="U2211" s="109">
        <f>IF(Table1[[#This Row],[Asset Class]]&lt;&gt;"Local",0.25,IF(P2211="y",1,""))</f>
        <v>1</v>
      </c>
      <c r="V2211" s="435" t="str">
        <f>IF(Table1[[#This Row],[Asset Class]]&lt;&gt;"Local",0.25,IF(Q2211="y",1,""))</f>
        <v/>
      </c>
      <c r="W2211" s="435" t="str">
        <f>IF(Table1[[#This Row],[Asset Class]]&lt;&gt;"Local",0.25,IF(R2211="y",1,""))</f>
        <v/>
      </c>
      <c r="X2211" s="435" t="str">
        <f>IF(Table1[[#This Row],[Asset Class]]&lt;&gt;"Local",0.25,IF(S2211="y",1,""))</f>
        <v/>
      </c>
      <c r="Y2211" s="109">
        <f t="shared" si="205"/>
        <v>1</v>
      </c>
      <c r="AA2211" s="274">
        <f t="shared" si="206"/>
        <v>67791</v>
      </c>
      <c r="AB2211" s="275" t="str">
        <f t="shared" si="207"/>
        <v/>
      </c>
      <c r="AC2211" s="275" t="str">
        <f t="shared" si="208"/>
        <v/>
      </c>
      <c r="AD2211" s="275" t="str">
        <f t="shared" si="209"/>
        <v/>
      </c>
      <c r="AE2211" s="276">
        <f t="shared" si="210"/>
        <v>67791</v>
      </c>
    </row>
    <row r="2212" spans="2:31">
      <c r="B2212" s="227" t="s">
        <v>3857</v>
      </c>
      <c r="C2212" s="228" t="s">
        <v>3858</v>
      </c>
      <c r="D2212" s="228" t="s">
        <v>110</v>
      </c>
      <c r="E2212" s="228" t="s">
        <v>113</v>
      </c>
      <c r="F2212" s="258" t="s">
        <v>107</v>
      </c>
      <c r="G2212" s="374">
        <v>0.5</v>
      </c>
      <c r="H2212" s="378">
        <v>2778.3086083882363</v>
      </c>
      <c r="I2212" s="382">
        <v>77.371645491830151</v>
      </c>
      <c r="J2212" s="349">
        <f>Table1[[#This Row],[Embellishment Area (m2)]]*Table1[[#This Row],[Construction Unit Rate ($/m)]]*Table1[[#This Row],[Embellishment Area Factor]]</f>
        <v>107481.15435755729</v>
      </c>
      <c r="K2212" s="265">
        <v>5556.6172167764726</v>
      </c>
      <c r="L2212" s="354">
        <v>51.919695325664051</v>
      </c>
      <c r="M2212" s="101">
        <f>Table1[[#This Row],[Size of land (m2)]]*Table1[[#This Row],[Land Unit Rate ($/m2)]]</f>
        <v>288497.87293637381</v>
      </c>
      <c r="N2212" s="261">
        <v>2021</v>
      </c>
      <c r="O2212" s="101">
        <f>ROUND(IF(Table1[[#This Row],[Valuation Year]]=2016,(Table1[[#This Row],[Total Construction Cost ($)]]+Table1[[#This Row],[Land Value]])*('General Input Sheet'!$G$38/'General Input Sheet'!$G$43),Table1[[#This Row],[Total Construction Cost ($)]]+Table1[[#This Row],[Land Value]]),0)</f>
        <v>395979</v>
      </c>
      <c r="P2212" s="139" t="str" cm="1">
        <f t="array" ref="P2212">_xlfn.IFS(Table1[[#This Row],[Asset Class]]&lt;&gt;"Local","y",P$11=$E2212,"y",Table1[[#This Row],[Asset Class]]="Local","")</f>
        <v/>
      </c>
      <c r="Q2212" s="99" t="str" cm="1">
        <f t="array" ref="Q2212">_xlfn.IFS(Table1[[#This Row],[Asset Class]]&lt;&gt;"Local","y",Q$11=$E2212,"y",Table1[[#This Row],[Asset Class]]="Local","")</f>
        <v/>
      </c>
      <c r="R2212" s="99" t="str" cm="1">
        <f t="array" ref="R2212">_xlfn.IFS(Table1[[#This Row],[Asset Class]]&lt;&gt;"Local","y",R$11=$E2212,"y",Table1[[#This Row],[Asset Class]]="Local","")</f>
        <v/>
      </c>
      <c r="S2212" s="358" t="str" cm="1">
        <f t="array" ref="S2212">_xlfn.IFS(Table1[[#This Row],[Asset Class]]&lt;&gt;"Local","y",S$11=$E2212,"y",Table1[[#This Row],[Asset Class]]="Local","")</f>
        <v>y</v>
      </c>
      <c r="U2212" s="109" t="str">
        <f>IF(Table1[[#This Row],[Asset Class]]&lt;&gt;"Local",0.25,IF(P2212="y",1,""))</f>
        <v/>
      </c>
      <c r="V2212" s="435" t="str">
        <f>IF(Table1[[#This Row],[Asset Class]]&lt;&gt;"Local",0.25,IF(Q2212="y",1,""))</f>
        <v/>
      </c>
      <c r="W2212" s="435" t="str">
        <f>IF(Table1[[#This Row],[Asset Class]]&lt;&gt;"Local",0.25,IF(R2212="y",1,""))</f>
        <v/>
      </c>
      <c r="X2212" s="435">
        <f>IF(Table1[[#This Row],[Asset Class]]&lt;&gt;"Local",0.25,IF(S2212="y",1,""))</f>
        <v>1</v>
      </c>
      <c r="Y2212" s="109">
        <f t="shared" si="205"/>
        <v>1</v>
      </c>
      <c r="AA2212" s="274" t="str">
        <f t="shared" si="206"/>
        <v/>
      </c>
      <c r="AB2212" s="275" t="str">
        <f t="shared" si="207"/>
        <v/>
      </c>
      <c r="AC2212" s="275" t="str">
        <f t="shared" si="208"/>
        <v/>
      </c>
      <c r="AD2212" s="275">
        <f t="shared" si="209"/>
        <v>395979</v>
      </c>
      <c r="AE2212" s="276">
        <f t="shared" si="210"/>
        <v>395979</v>
      </c>
    </row>
    <row r="2213" spans="2:31">
      <c r="B2213" s="227" t="s">
        <v>3859</v>
      </c>
      <c r="C2213" s="228" t="s">
        <v>3860</v>
      </c>
      <c r="D2213" s="228" t="s">
        <v>110</v>
      </c>
      <c r="E2213" s="228" t="s">
        <v>113</v>
      </c>
      <c r="F2213" s="258" t="s">
        <v>107</v>
      </c>
      <c r="G2213" s="374">
        <v>0.5</v>
      </c>
      <c r="H2213" s="377">
        <v>13956.597576323255</v>
      </c>
      <c r="I2213" s="382">
        <v>77.371645491830151</v>
      </c>
      <c r="J2213" s="349">
        <f>Table1[[#This Row],[Embellishment Area (m2)]]*Table1[[#This Row],[Construction Unit Rate ($/m)]]*Table1[[#This Row],[Embellishment Area Factor]]</f>
        <v>539922.45997370942</v>
      </c>
      <c r="K2213" s="263">
        <v>0</v>
      </c>
      <c r="L2213" s="354">
        <v>51.919695325664051</v>
      </c>
      <c r="M2213" s="101">
        <f>Table1[[#This Row],[Size of land (m2)]]*Table1[[#This Row],[Land Unit Rate ($/m2)]]</f>
        <v>0</v>
      </c>
      <c r="N2213" s="261">
        <v>2021</v>
      </c>
      <c r="O2213" s="219">
        <f>ROUND(IF(Table1[[#This Row],[Valuation Year]]=2016,(Table1[[#This Row],[Total Construction Cost ($)]]+Table1[[#This Row],[Land Value]])*('General Input Sheet'!$G$38/'General Input Sheet'!$G$43),Table1[[#This Row],[Total Construction Cost ($)]]+Table1[[#This Row],[Land Value]]),0)</f>
        <v>539922</v>
      </c>
      <c r="P2213" s="139" t="str" cm="1">
        <f t="array" ref="P2213">_xlfn.IFS(Table1[[#This Row],[Asset Class]]&lt;&gt;"Local","y",P$11=$E2213,"y",Table1[[#This Row],[Asset Class]]="Local","")</f>
        <v/>
      </c>
      <c r="Q2213" s="99" t="str" cm="1">
        <f t="array" ref="Q2213">_xlfn.IFS(Table1[[#This Row],[Asset Class]]&lt;&gt;"Local","y",Q$11=$E2213,"y",Table1[[#This Row],[Asset Class]]="Local","")</f>
        <v/>
      </c>
      <c r="R2213" s="99" t="str" cm="1">
        <f t="array" ref="R2213">_xlfn.IFS(Table1[[#This Row],[Asset Class]]&lt;&gt;"Local","y",R$11=$E2213,"y",Table1[[#This Row],[Asset Class]]="Local","")</f>
        <v/>
      </c>
      <c r="S2213" s="358" t="str" cm="1">
        <f t="array" ref="S2213">_xlfn.IFS(Table1[[#This Row],[Asset Class]]&lt;&gt;"Local","y",S$11=$E2213,"y",Table1[[#This Row],[Asset Class]]="Local","")</f>
        <v>y</v>
      </c>
      <c r="U2213" s="109" t="str">
        <f>IF(Table1[[#This Row],[Asset Class]]&lt;&gt;"Local",0.25,IF(P2213="y",1,""))</f>
        <v/>
      </c>
      <c r="V2213" s="435" t="str">
        <f>IF(Table1[[#This Row],[Asset Class]]&lt;&gt;"Local",0.25,IF(Q2213="y",1,""))</f>
        <v/>
      </c>
      <c r="W2213" s="435" t="str">
        <f>IF(Table1[[#This Row],[Asset Class]]&lt;&gt;"Local",0.25,IF(R2213="y",1,""))</f>
        <v/>
      </c>
      <c r="X2213" s="435">
        <f>IF(Table1[[#This Row],[Asset Class]]&lt;&gt;"Local",0.25,IF(S2213="y",1,""))</f>
        <v>1</v>
      </c>
      <c r="Y2213" s="109">
        <f t="shared" si="205"/>
        <v>1</v>
      </c>
      <c r="AA2213" s="274" t="str">
        <f t="shared" si="206"/>
        <v/>
      </c>
      <c r="AB2213" s="275" t="str">
        <f t="shared" si="207"/>
        <v/>
      </c>
      <c r="AC2213" s="275" t="str">
        <f t="shared" si="208"/>
        <v/>
      </c>
      <c r="AD2213" s="275">
        <f t="shared" si="209"/>
        <v>539922</v>
      </c>
      <c r="AE2213" s="276">
        <f t="shared" si="210"/>
        <v>539922</v>
      </c>
    </row>
    <row r="2214" spans="2:31">
      <c r="B2214" s="227" t="s">
        <v>3861</v>
      </c>
      <c r="C2214" s="228" t="s">
        <v>3862</v>
      </c>
      <c r="D2214" s="228" t="s">
        <v>105</v>
      </c>
      <c r="E2214" s="228" t="s">
        <v>113</v>
      </c>
      <c r="F2214" s="258" t="s">
        <v>130</v>
      </c>
      <c r="G2214" s="374">
        <v>0.5</v>
      </c>
      <c r="H2214" s="377">
        <v>65201.28700430155</v>
      </c>
      <c r="I2214" s="382">
        <v>566.28724924743767</v>
      </c>
      <c r="J2214" s="349">
        <f>Table1[[#This Row],[Embellishment Area (m2)]]*Table1[[#This Row],[Construction Unit Rate ($/m)]]*Table1[[#This Row],[Embellishment Area Factor]]</f>
        <v>18461328.732529316</v>
      </c>
      <c r="K2214" s="263">
        <v>0</v>
      </c>
      <c r="L2214" s="354">
        <v>75.676903388107434</v>
      </c>
      <c r="M2214" s="101">
        <f>Table1[[#This Row],[Size of land (m2)]]*Table1[[#This Row],[Land Unit Rate ($/m2)]]</f>
        <v>0</v>
      </c>
      <c r="N2214" s="261">
        <v>2021</v>
      </c>
      <c r="O2214" s="219">
        <f>ROUND(IF(Table1[[#This Row],[Valuation Year]]=2016,(Table1[[#This Row],[Total Construction Cost ($)]]+Table1[[#This Row],[Land Value]])*('General Input Sheet'!$G$38/'General Input Sheet'!$G$43),Table1[[#This Row],[Total Construction Cost ($)]]+Table1[[#This Row],[Land Value]]),0)</f>
        <v>18461329</v>
      </c>
      <c r="P2214" s="139" t="str" cm="1">
        <f t="array" ref="P2214">_xlfn.IFS(Table1[[#This Row],[Asset Class]]&lt;&gt;"Local","y",P$11=$E2214,"y",Table1[[#This Row],[Asset Class]]="Local","")</f>
        <v>y</v>
      </c>
      <c r="Q2214" s="99" t="str" cm="1">
        <f t="array" ref="Q2214">_xlfn.IFS(Table1[[#This Row],[Asset Class]]&lt;&gt;"Local","y",Q$11=$E2214,"y",Table1[[#This Row],[Asset Class]]="Local","")</f>
        <v>y</v>
      </c>
      <c r="R2214" s="99" t="str" cm="1">
        <f t="array" ref="R2214">_xlfn.IFS(Table1[[#This Row],[Asset Class]]&lt;&gt;"Local","y",R$11=$E2214,"y",Table1[[#This Row],[Asset Class]]="Local","")</f>
        <v>y</v>
      </c>
      <c r="S2214" s="358" t="str" cm="1">
        <f t="array" ref="S2214">_xlfn.IFS(Table1[[#This Row],[Asset Class]]&lt;&gt;"Local","y",S$11=$E2214,"y",Table1[[#This Row],[Asset Class]]="Local","")</f>
        <v>y</v>
      </c>
      <c r="U2214" s="109">
        <f>IF(Table1[[#This Row],[Asset Class]]&lt;&gt;"Local",0.25,IF(P2214="y",1,""))</f>
        <v>0.25</v>
      </c>
      <c r="V2214" s="435">
        <f>IF(Table1[[#This Row],[Asset Class]]&lt;&gt;"Local",0.25,IF(Q2214="y",1,""))</f>
        <v>0.25</v>
      </c>
      <c r="W2214" s="435">
        <f>IF(Table1[[#This Row],[Asset Class]]&lt;&gt;"Local",0.25,IF(R2214="y",1,""))</f>
        <v>0.25</v>
      </c>
      <c r="X2214" s="435">
        <f>IF(Table1[[#This Row],[Asset Class]]&lt;&gt;"Local",0.25,IF(S2214="y",1,""))</f>
        <v>0.25</v>
      </c>
      <c r="Y2214" s="109">
        <f t="shared" si="205"/>
        <v>1</v>
      </c>
      <c r="AA2214" s="274">
        <f t="shared" si="206"/>
        <v>4615332.25</v>
      </c>
      <c r="AB2214" s="275">
        <f t="shared" si="207"/>
        <v>4615332.25</v>
      </c>
      <c r="AC2214" s="275">
        <f t="shared" si="208"/>
        <v>4615332.25</v>
      </c>
      <c r="AD2214" s="275">
        <f t="shared" si="209"/>
        <v>4615332.25</v>
      </c>
      <c r="AE2214" s="276">
        <f t="shared" si="210"/>
        <v>18461329</v>
      </c>
    </row>
    <row r="2215" spans="2:31">
      <c r="B2215" s="227" t="s">
        <v>3859</v>
      </c>
      <c r="C2215" s="228" t="s">
        <v>3863</v>
      </c>
      <c r="D2215" s="228" t="s">
        <v>110</v>
      </c>
      <c r="E2215" s="228" t="s">
        <v>113</v>
      </c>
      <c r="F2215" s="258" t="s">
        <v>107</v>
      </c>
      <c r="G2215" s="374">
        <v>0.5</v>
      </c>
      <c r="H2215" s="377">
        <v>14283.14010547541</v>
      </c>
      <c r="I2215" s="382">
        <v>77.371645491830151</v>
      </c>
      <c r="J2215" s="349">
        <f>Table1[[#This Row],[Embellishment Area (m2)]]*Table1[[#This Row],[Construction Unit Rate ($/m)]]*Table1[[#This Row],[Embellishment Area Factor]]</f>
        <v>552555.02637549245</v>
      </c>
      <c r="K2215" s="263">
        <v>0</v>
      </c>
      <c r="L2215" s="354">
        <v>51.919695325664051</v>
      </c>
      <c r="M2215" s="101">
        <f>Table1[[#This Row],[Size of land (m2)]]*Table1[[#This Row],[Land Unit Rate ($/m2)]]</f>
        <v>0</v>
      </c>
      <c r="N2215" s="261">
        <v>2021</v>
      </c>
      <c r="O2215" s="219">
        <f>ROUND(IF(Table1[[#This Row],[Valuation Year]]=2016,(Table1[[#This Row],[Total Construction Cost ($)]]+Table1[[#This Row],[Land Value]])*('General Input Sheet'!$G$38/'General Input Sheet'!$G$43),Table1[[#This Row],[Total Construction Cost ($)]]+Table1[[#This Row],[Land Value]]),0)</f>
        <v>552555</v>
      </c>
      <c r="P2215" s="139" t="str" cm="1">
        <f t="array" ref="P2215">_xlfn.IFS(Table1[[#This Row],[Asset Class]]&lt;&gt;"Local","y",P$11=$E2215,"y",Table1[[#This Row],[Asset Class]]="Local","")</f>
        <v/>
      </c>
      <c r="Q2215" s="99" t="str" cm="1">
        <f t="array" ref="Q2215">_xlfn.IFS(Table1[[#This Row],[Asset Class]]&lt;&gt;"Local","y",Q$11=$E2215,"y",Table1[[#This Row],[Asset Class]]="Local","")</f>
        <v/>
      </c>
      <c r="R2215" s="99" t="str" cm="1">
        <f t="array" ref="R2215">_xlfn.IFS(Table1[[#This Row],[Asset Class]]&lt;&gt;"Local","y",R$11=$E2215,"y",Table1[[#This Row],[Asset Class]]="Local","")</f>
        <v/>
      </c>
      <c r="S2215" s="358" t="str" cm="1">
        <f t="array" ref="S2215">_xlfn.IFS(Table1[[#This Row],[Asset Class]]&lt;&gt;"Local","y",S$11=$E2215,"y",Table1[[#This Row],[Asset Class]]="Local","")</f>
        <v>y</v>
      </c>
      <c r="U2215" s="109" t="str">
        <f>IF(Table1[[#This Row],[Asset Class]]&lt;&gt;"Local",0.25,IF(P2215="y",1,""))</f>
        <v/>
      </c>
      <c r="V2215" s="435" t="str">
        <f>IF(Table1[[#This Row],[Asset Class]]&lt;&gt;"Local",0.25,IF(Q2215="y",1,""))</f>
        <v/>
      </c>
      <c r="W2215" s="435" t="str">
        <f>IF(Table1[[#This Row],[Asset Class]]&lt;&gt;"Local",0.25,IF(R2215="y",1,""))</f>
        <v/>
      </c>
      <c r="X2215" s="435">
        <f>IF(Table1[[#This Row],[Asset Class]]&lt;&gt;"Local",0.25,IF(S2215="y",1,""))</f>
        <v>1</v>
      </c>
      <c r="Y2215" s="109">
        <f t="shared" si="205"/>
        <v>1</v>
      </c>
      <c r="AA2215" s="274" t="str">
        <f t="shared" si="206"/>
        <v/>
      </c>
      <c r="AB2215" s="275" t="str">
        <f t="shared" si="207"/>
        <v/>
      </c>
      <c r="AC2215" s="275" t="str">
        <f t="shared" si="208"/>
        <v/>
      </c>
      <c r="AD2215" s="275">
        <f t="shared" si="209"/>
        <v>552555</v>
      </c>
      <c r="AE2215" s="276">
        <f t="shared" si="210"/>
        <v>552555</v>
      </c>
    </row>
    <row r="2216" spans="2:31">
      <c r="B2216" s="227" t="s">
        <v>3864</v>
      </c>
      <c r="C2216" s="228" t="s">
        <v>3865</v>
      </c>
      <c r="D2216" s="228" t="s">
        <v>110</v>
      </c>
      <c r="E2216" s="228" t="s">
        <v>113</v>
      </c>
      <c r="F2216" s="258" t="s">
        <v>107</v>
      </c>
      <c r="G2216" s="374">
        <v>0.5</v>
      </c>
      <c r="H2216" s="377">
        <v>12503.72042313026</v>
      </c>
      <c r="I2216" s="382">
        <v>77.371645491830151</v>
      </c>
      <c r="J2216" s="349">
        <f>Table1[[#This Row],[Embellishment Area (m2)]]*Table1[[#This Row],[Construction Unit Rate ($/m)]]*Table1[[#This Row],[Embellishment Area Factor]]</f>
        <v>483716.71195369551</v>
      </c>
      <c r="K2216" s="263">
        <v>0</v>
      </c>
      <c r="L2216" s="354">
        <v>51.919695325664051</v>
      </c>
      <c r="M2216" s="101">
        <f>Table1[[#This Row],[Size of land (m2)]]*Table1[[#This Row],[Land Unit Rate ($/m2)]]</f>
        <v>0</v>
      </c>
      <c r="N2216" s="261">
        <v>2021</v>
      </c>
      <c r="O2216" s="219">
        <f>ROUND(IF(Table1[[#This Row],[Valuation Year]]=2016,(Table1[[#This Row],[Total Construction Cost ($)]]+Table1[[#This Row],[Land Value]])*('General Input Sheet'!$G$38/'General Input Sheet'!$G$43),Table1[[#This Row],[Total Construction Cost ($)]]+Table1[[#This Row],[Land Value]]),0)</f>
        <v>483717</v>
      </c>
      <c r="P2216" s="139" t="str" cm="1">
        <f t="array" ref="P2216">_xlfn.IFS(Table1[[#This Row],[Asset Class]]&lt;&gt;"Local","y",P$11=$E2216,"y",Table1[[#This Row],[Asset Class]]="Local","")</f>
        <v/>
      </c>
      <c r="Q2216" s="99" t="str" cm="1">
        <f t="array" ref="Q2216">_xlfn.IFS(Table1[[#This Row],[Asset Class]]&lt;&gt;"Local","y",Q$11=$E2216,"y",Table1[[#This Row],[Asset Class]]="Local","")</f>
        <v/>
      </c>
      <c r="R2216" s="99" t="str" cm="1">
        <f t="array" ref="R2216">_xlfn.IFS(Table1[[#This Row],[Asset Class]]&lt;&gt;"Local","y",R$11=$E2216,"y",Table1[[#This Row],[Asset Class]]="Local","")</f>
        <v/>
      </c>
      <c r="S2216" s="358" t="str" cm="1">
        <f t="array" ref="S2216">_xlfn.IFS(Table1[[#This Row],[Asset Class]]&lt;&gt;"Local","y",S$11=$E2216,"y",Table1[[#This Row],[Asset Class]]="Local","")</f>
        <v>y</v>
      </c>
      <c r="U2216" s="109" t="str">
        <f>IF(Table1[[#This Row],[Asset Class]]&lt;&gt;"Local",0.25,IF(P2216="y",1,""))</f>
        <v/>
      </c>
      <c r="V2216" s="435" t="str">
        <f>IF(Table1[[#This Row],[Asset Class]]&lt;&gt;"Local",0.25,IF(Q2216="y",1,""))</f>
        <v/>
      </c>
      <c r="W2216" s="435" t="str">
        <f>IF(Table1[[#This Row],[Asset Class]]&lt;&gt;"Local",0.25,IF(R2216="y",1,""))</f>
        <v/>
      </c>
      <c r="X2216" s="435">
        <f>IF(Table1[[#This Row],[Asset Class]]&lt;&gt;"Local",0.25,IF(S2216="y",1,""))</f>
        <v>1</v>
      </c>
      <c r="Y2216" s="109">
        <f t="shared" si="205"/>
        <v>1</v>
      </c>
      <c r="AA2216" s="274" t="str">
        <f t="shared" si="206"/>
        <v/>
      </c>
      <c r="AB2216" s="275" t="str">
        <f t="shared" si="207"/>
        <v/>
      </c>
      <c r="AC2216" s="275" t="str">
        <f t="shared" si="208"/>
        <v/>
      </c>
      <c r="AD2216" s="275">
        <f t="shared" si="209"/>
        <v>483717</v>
      </c>
      <c r="AE2216" s="276">
        <f t="shared" si="210"/>
        <v>483717</v>
      </c>
    </row>
    <row r="2217" spans="2:31">
      <c r="B2217" s="227" t="s">
        <v>3866</v>
      </c>
      <c r="C2217" s="228" t="s">
        <v>3867</v>
      </c>
      <c r="D2217" s="228" t="s">
        <v>105</v>
      </c>
      <c r="E2217" s="228" t="s">
        <v>113</v>
      </c>
      <c r="F2217" s="258" t="s">
        <v>102</v>
      </c>
      <c r="G2217" s="374">
        <v>0.5</v>
      </c>
      <c r="H2217" s="377">
        <v>93437.690968467447</v>
      </c>
      <c r="I2217" s="382">
        <v>566.28724924743767</v>
      </c>
      <c r="J2217" s="349">
        <f>Table1[[#This Row],[Embellishment Area (m2)]]*Table1[[#This Row],[Construction Unit Rate ($/m)]]*Table1[[#This Row],[Embellishment Area Factor]]</f>
        <v>26456286.497282792</v>
      </c>
      <c r="K2217" s="263">
        <v>0</v>
      </c>
      <c r="L2217" s="354">
        <v>75.676903388107434</v>
      </c>
      <c r="M2217" s="101">
        <f>Table1[[#This Row],[Size of land (m2)]]*Table1[[#This Row],[Land Unit Rate ($/m2)]]</f>
        <v>0</v>
      </c>
      <c r="N2217" s="261">
        <v>2021</v>
      </c>
      <c r="O2217" s="219">
        <f>ROUND(IF(Table1[[#This Row],[Valuation Year]]=2016,(Table1[[#This Row],[Total Construction Cost ($)]]+Table1[[#This Row],[Land Value]])*('General Input Sheet'!$G$38/'General Input Sheet'!$G$43),Table1[[#This Row],[Total Construction Cost ($)]]+Table1[[#This Row],[Land Value]]),0)</f>
        <v>26456286</v>
      </c>
      <c r="P2217" s="139" t="str" cm="1">
        <f t="array" ref="P2217">_xlfn.IFS(Table1[[#This Row],[Asset Class]]&lt;&gt;"Local","y",P$11=$E2217,"y",Table1[[#This Row],[Asset Class]]="Local","")</f>
        <v>y</v>
      </c>
      <c r="Q2217" s="99" t="str" cm="1">
        <f t="array" ref="Q2217">_xlfn.IFS(Table1[[#This Row],[Asset Class]]&lt;&gt;"Local","y",Q$11=$E2217,"y",Table1[[#This Row],[Asset Class]]="Local","")</f>
        <v>y</v>
      </c>
      <c r="R2217" s="99" t="str" cm="1">
        <f t="array" ref="R2217">_xlfn.IFS(Table1[[#This Row],[Asset Class]]&lt;&gt;"Local","y",R$11=$E2217,"y",Table1[[#This Row],[Asset Class]]="Local","")</f>
        <v>y</v>
      </c>
      <c r="S2217" s="358" t="str" cm="1">
        <f t="array" ref="S2217">_xlfn.IFS(Table1[[#This Row],[Asset Class]]&lt;&gt;"Local","y",S$11=$E2217,"y",Table1[[#This Row],[Asset Class]]="Local","")</f>
        <v>y</v>
      </c>
      <c r="U2217" s="109">
        <f>IF(Table1[[#This Row],[Asset Class]]&lt;&gt;"Local",0.25,IF(P2217="y",1,""))</f>
        <v>0.25</v>
      </c>
      <c r="V2217" s="435">
        <f>IF(Table1[[#This Row],[Asset Class]]&lt;&gt;"Local",0.25,IF(Q2217="y",1,""))</f>
        <v>0.25</v>
      </c>
      <c r="W2217" s="435">
        <f>IF(Table1[[#This Row],[Asset Class]]&lt;&gt;"Local",0.25,IF(R2217="y",1,""))</f>
        <v>0.25</v>
      </c>
      <c r="X2217" s="435">
        <f>IF(Table1[[#This Row],[Asset Class]]&lt;&gt;"Local",0.25,IF(S2217="y",1,""))</f>
        <v>0.25</v>
      </c>
      <c r="Y2217" s="109">
        <f t="shared" si="205"/>
        <v>1</v>
      </c>
      <c r="AA2217" s="274">
        <f t="shared" si="206"/>
        <v>6614071.5</v>
      </c>
      <c r="AB2217" s="275">
        <f t="shared" si="207"/>
        <v>6614071.5</v>
      </c>
      <c r="AC2217" s="275">
        <f t="shared" si="208"/>
        <v>6614071.5</v>
      </c>
      <c r="AD2217" s="275">
        <f t="shared" si="209"/>
        <v>6614071.5</v>
      </c>
      <c r="AE2217" s="276">
        <f t="shared" si="210"/>
        <v>26456286</v>
      </c>
    </row>
    <row r="2218" spans="2:31">
      <c r="B2218" s="227" t="s">
        <v>3868</v>
      </c>
      <c r="C2218" s="228" t="s">
        <v>3869</v>
      </c>
      <c r="D2218" s="228" t="s">
        <v>110</v>
      </c>
      <c r="E2218" s="228" t="s">
        <v>113</v>
      </c>
      <c r="F2218" s="258" t="s">
        <v>102</v>
      </c>
      <c r="G2218" s="374">
        <v>0.5</v>
      </c>
      <c r="H2218" s="377">
        <v>3476.1523955404159</v>
      </c>
      <c r="I2218" s="382">
        <v>77.371645491830151</v>
      </c>
      <c r="J2218" s="349">
        <f>Table1[[#This Row],[Embellishment Area (m2)]]*Table1[[#This Row],[Construction Unit Rate ($/m)]]*Table1[[#This Row],[Embellishment Area Factor]]</f>
        <v>134477.8154116646</v>
      </c>
      <c r="K2218" s="263">
        <v>0</v>
      </c>
      <c r="L2218" s="354">
        <v>51.919695325664051</v>
      </c>
      <c r="M2218" s="101">
        <f>Table1[[#This Row],[Size of land (m2)]]*Table1[[#This Row],[Land Unit Rate ($/m2)]]</f>
        <v>0</v>
      </c>
      <c r="N2218" s="261">
        <v>2021</v>
      </c>
      <c r="O2218" s="219">
        <f>ROUND(IF(Table1[[#This Row],[Valuation Year]]=2016,(Table1[[#This Row],[Total Construction Cost ($)]]+Table1[[#This Row],[Land Value]])*('General Input Sheet'!$G$38/'General Input Sheet'!$G$43),Table1[[#This Row],[Total Construction Cost ($)]]+Table1[[#This Row],[Land Value]]),0)</f>
        <v>134478</v>
      </c>
      <c r="P2218" s="139" t="str" cm="1">
        <f t="array" ref="P2218">_xlfn.IFS(Table1[[#This Row],[Asset Class]]&lt;&gt;"Local","y",P$11=$E2218,"y",Table1[[#This Row],[Asset Class]]="Local","")</f>
        <v/>
      </c>
      <c r="Q2218" s="99" t="str" cm="1">
        <f t="array" ref="Q2218">_xlfn.IFS(Table1[[#This Row],[Asset Class]]&lt;&gt;"Local","y",Q$11=$E2218,"y",Table1[[#This Row],[Asset Class]]="Local","")</f>
        <v/>
      </c>
      <c r="R2218" s="99" t="str" cm="1">
        <f t="array" ref="R2218">_xlfn.IFS(Table1[[#This Row],[Asset Class]]&lt;&gt;"Local","y",R$11=$E2218,"y",Table1[[#This Row],[Asset Class]]="Local","")</f>
        <v/>
      </c>
      <c r="S2218" s="358" t="str" cm="1">
        <f t="array" ref="S2218">_xlfn.IFS(Table1[[#This Row],[Asset Class]]&lt;&gt;"Local","y",S$11=$E2218,"y",Table1[[#This Row],[Asset Class]]="Local","")</f>
        <v>y</v>
      </c>
      <c r="U2218" s="109" t="str">
        <f>IF(Table1[[#This Row],[Asset Class]]&lt;&gt;"Local",0.25,IF(P2218="y",1,""))</f>
        <v/>
      </c>
      <c r="V2218" s="435" t="str">
        <f>IF(Table1[[#This Row],[Asset Class]]&lt;&gt;"Local",0.25,IF(Q2218="y",1,""))</f>
        <v/>
      </c>
      <c r="W2218" s="435" t="str">
        <f>IF(Table1[[#This Row],[Asset Class]]&lt;&gt;"Local",0.25,IF(R2218="y",1,""))</f>
        <v/>
      </c>
      <c r="X2218" s="435">
        <f>IF(Table1[[#This Row],[Asset Class]]&lt;&gt;"Local",0.25,IF(S2218="y",1,""))</f>
        <v>1</v>
      </c>
      <c r="Y2218" s="109">
        <f t="shared" si="205"/>
        <v>1</v>
      </c>
      <c r="AA2218" s="274" t="str">
        <f t="shared" si="206"/>
        <v/>
      </c>
      <c r="AB2218" s="275" t="str">
        <f t="shared" si="207"/>
        <v/>
      </c>
      <c r="AC2218" s="275" t="str">
        <f t="shared" si="208"/>
        <v/>
      </c>
      <c r="AD2218" s="275">
        <f t="shared" si="209"/>
        <v>134478</v>
      </c>
      <c r="AE2218" s="276">
        <f t="shared" si="210"/>
        <v>134478</v>
      </c>
    </row>
    <row r="2219" spans="2:31">
      <c r="B2219" s="227" t="s">
        <v>3870</v>
      </c>
      <c r="C2219" s="228" t="s">
        <v>3871</v>
      </c>
      <c r="D2219" s="228" t="s">
        <v>110</v>
      </c>
      <c r="E2219" s="228" t="s">
        <v>113</v>
      </c>
      <c r="F2219" s="258" t="s">
        <v>107</v>
      </c>
      <c r="G2219" s="374">
        <v>0.5</v>
      </c>
      <c r="H2219" s="377">
        <v>6500.4392022146903</v>
      </c>
      <c r="I2219" s="382">
        <v>77.371645491830151</v>
      </c>
      <c r="J2219" s="349">
        <f>Table1[[#This Row],[Embellishment Area (m2)]]*Table1[[#This Row],[Construction Unit Rate ($/m)]]*Table1[[#This Row],[Embellishment Area Factor]]</f>
        <v>251474.83874747512</v>
      </c>
      <c r="K2219" s="263">
        <v>0</v>
      </c>
      <c r="L2219" s="354">
        <v>51.919695325664051</v>
      </c>
      <c r="M2219" s="101">
        <f>Table1[[#This Row],[Size of land (m2)]]*Table1[[#This Row],[Land Unit Rate ($/m2)]]</f>
        <v>0</v>
      </c>
      <c r="N2219" s="261">
        <v>2021</v>
      </c>
      <c r="O2219" s="219">
        <f>ROUND(IF(Table1[[#This Row],[Valuation Year]]=2016,(Table1[[#This Row],[Total Construction Cost ($)]]+Table1[[#This Row],[Land Value]])*('General Input Sheet'!$G$38/'General Input Sheet'!$G$43),Table1[[#This Row],[Total Construction Cost ($)]]+Table1[[#This Row],[Land Value]]),0)</f>
        <v>251475</v>
      </c>
      <c r="P2219" s="139" t="str" cm="1">
        <f t="array" ref="P2219">_xlfn.IFS(Table1[[#This Row],[Asset Class]]&lt;&gt;"Local","y",P$11=$E2219,"y",Table1[[#This Row],[Asset Class]]="Local","")</f>
        <v/>
      </c>
      <c r="Q2219" s="99" t="str" cm="1">
        <f t="array" ref="Q2219">_xlfn.IFS(Table1[[#This Row],[Asset Class]]&lt;&gt;"Local","y",Q$11=$E2219,"y",Table1[[#This Row],[Asset Class]]="Local","")</f>
        <v/>
      </c>
      <c r="R2219" s="99" t="str" cm="1">
        <f t="array" ref="R2219">_xlfn.IFS(Table1[[#This Row],[Asset Class]]&lt;&gt;"Local","y",R$11=$E2219,"y",Table1[[#This Row],[Asset Class]]="Local","")</f>
        <v/>
      </c>
      <c r="S2219" s="358" t="str" cm="1">
        <f t="array" ref="S2219">_xlfn.IFS(Table1[[#This Row],[Asset Class]]&lt;&gt;"Local","y",S$11=$E2219,"y",Table1[[#This Row],[Asset Class]]="Local","")</f>
        <v>y</v>
      </c>
      <c r="U2219" s="109" t="str">
        <f>IF(Table1[[#This Row],[Asset Class]]&lt;&gt;"Local",0.25,IF(P2219="y",1,""))</f>
        <v/>
      </c>
      <c r="V2219" s="435" t="str">
        <f>IF(Table1[[#This Row],[Asset Class]]&lt;&gt;"Local",0.25,IF(Q2219="y",1,""))</f>
        <v/>
      </c>
      <c r="W2219" s="435" t="str">
        <f>IF(Table1[[#This Row],[Asset Class]]&lt;&gt;"Local",0.25,IF(R2219="y",1,""))</f>
        <v/>
      </c>
      <c r="X2219" s="435">
        <f>IF(Table1[[#This Row],[Asset Class]]&lt;&gt;"Local",0.25,IF(S2219="y",1,""))</f>
        <v>1</v>
      </c>
      <c r="Y2219" s="109">
        <f t="shared" si="205"/>
        <v>1</v>
      </c>
      <c r="AA2219" s="274" t="str">
        <f t="shared" si="206"/>
        <v/>
      </c>
      <c r="AB2219" s="275" t="str">
        <f t="shared" si="207"/>
        <v/>
      </c>
      <c r="AC2219" s="275" t="str">
        <f t="shared" si="208"/>
        <v/>
      </c>
      <c r="AD2219" s="275">
        <f t="shared" si="209"/>
        <v>251475</v>
      </c>
      <c r="AE2219" s="276">
        <f t="shared" si="210"/>
        <v>251475</v>
      </c>
    </row>
    <row r="2220" spans="2:31">
      <c r="B2220" s="227" t="s">
        <v>3872</v>
      </c>
      <c r="C2220" s="228" t="s">
        <v>3873</v>
      </c>
      <c r="D2220" s="228" t="s">
        <v>110</v>
      </c>
      <c r="E2220" s="228" t="s">
        <v>113</v>
      </c>
      <c r="F2220" s="258" t="s">
        <v>107</v>
      </c>
      <c r="G2220" s="374">
        <v>0.5</v>
      </c>
      <c r="H2220" s="377">
        <v>3973.4079497062403</v>
      </c>
      <c r="I2220" s="382">
        <v>77.371645491830151</v>
      </c>
      <c r="J2220" s="349">
        <f>Table1[[#This Row],[Embellishment Area (m2)]]*Table1[[#This Row],[Construction Unit Rate ($/m)]]*Table1[[#This Row],[Embellishment Area Factor]]</f>
        <v>153714.55563954546</v>
      </c>
      <c r="K2220" s="263">
        <v>0</v>
      </c>
      <c r="L2220" s="354">
        <v>51.919695325664051</v>
      </c>
      <c r="M2220" s="101">
        <f>Table1[[#This Row],[Size of land (m2)]]*Table1[[#This Row],[Land Unit Rate ($/m2)]]</f>
        <v>0</v>
      </c>
      <c r="N2220" s="261">
        <v>2021</v>
      </c>
      <c r="O2220" s="219">
        <f>ROUND(IF(Table1[[#This Row],[Valuation Year]]=2016,(Table1[[#This Row],[Total Construction Cost ($)]]+Table1[[#This Row],[Land Value]])*('General Input Sheet'!$G$38/'General Input Sheet'!$G$43),Table1[[#This Row],[Total Construction Cost ($)]]+Table1[[#This Row],[Land Value]]),0)</f>
        <v>153715</v>
      </c>
      <c r="P2220" s="139" t="str" cm="1">
        <f t="array" ref="P2220">_xlfn.IFS(Table1[[#This Row],[Asset Class]]&lt;&gt;"Local","y",P$11=$E2220,"y",Table1[[#This Row],[Asset Class]]="Local","")</f>
        <v/>
      </c>
      <c r="Q2220" s="99" t="str" cm="1">
        <f t="array" ref="Q2220">_xlfn.IFS(Table1[[#This Row],[Asset Class]]&lt;&gt;"Local","y",Q$11=$E2220,"y",Table1[[#This Row],[Asset Class]]="Local","")</f>
        <v/>
      </c>
      <c r="R2220" s="99" t="str" cm="1">
        <f t="array" ref="R2220">_xlfn.IFS(Table1[[#This Row],[Asset Class]]&lt;&gt;"Local","y",R$11=$E2220,"y",Table1[[#This Row],[Asset Class]]="Local","")</f>
        <v/>
      </c>
      <c r="S2220" s="358" t="str" cm="1">
        <f t="array" ref="S2220">_xlfn.IFS(Table1[[#This Row],[Asset Class]]&lt;&gt;"Local","y",S$11=$E2220,"y",Table1[[#This Row],[Asset Class]]="Local","")</f>
        <v>y</v>
      </c>
      <c r="U2220" s="109" t="str">
        <f>IF(Table1[[#This Row],[Asset Class]]&lt;&gt;"Local",0.25,IF(P2220="y",1,""))</f>
        <v/>
      </c>
      <c r="V2220" s="435" t="str">
        <f>IF(Table1[[#This Row],[Asset Class]]&lt;&gt;"Local",0.25,IF(Q2220="y",1,""))</f>
        <v/>
      </c>
      <c r="W2220" s="435" t="str">
        <f>IF(Table1[[#This Row],[Asset Class]]&lt;&gt;"Local",0.25,IF(R2220="y",1,""))</f>
        <v/>
      </c>
      <c r="X2220" s="435">
        <f>IF(Table1[[#This Row],[Asset Class]]&lt;&gt;"Local",0.25,IF(S2220="y",1,""))</f>
        <v>1</v>
      </c>
      <c r="Y2220" s="109">
        <f t="shared" si="205"/>
        <v>1</v>
      </c>
      <c r="AA2220" s="274" t="str">
        <f t="shared" si="206"/>
        <v/>
      </c>
      <c r="AB2220" s="275" t="str">
        <f t="shared" si="207"/>
        <v/>
      </c>
      <c r="AC2220" s="275" t="str">
        <f t="shared" si="208"/>
        <v/>
      </c>
      <c r="AD2220" s="275">
        <f t="shared" si="209"/>
        <v>153715</v>
      </c>
      <c r="AE2220" s="276">
        <f t="shared" si="210"/>
        <v>153715</v>
      </c>
    </row>
    <row r="2221" spans="2:31">
      <c r="B2221" s="227" t="s">
        <v>3874</v>
      </c>
      <c r="C2221" s="228" t="s">
        <v>3875</v>
      </c>
      <c r="D2221" s="228" t="s">
        <v>105</v>
      </c>
      <c r="E2221" s="228" t="s">
        <v>113</v>
      </c>
      <c r="F2221" s="258" t="s">
        <v>130</v>
      </c>
      <c r="G2221" s="374">
        <v>0.5</v>
      </c>
      <c r="H2221" s="377">
        <v>6166.6267670305851</v>
      </c>
      <c r="I2221" s="382">
        <v>566.28724924743767</v>
      </c>
      <c r="J2221" s="349">
        <f>Table1[[#This Row],[Embellishment Area (m2)]]*Table1[[#This Row],[Construction Unit Rate ($/m)]]*Table1[[#This Row],[Embellishment Area Factor]]</f>
        <v>1746041.054518685</v>
      </c>
      <c r="K2221" s="263">
        <v>0</v>
      </c>
      <c r="L2221" s="354">
        <v>75.676903388107434</v>
      </c>
      <c r="M2221" s="101">
        <f>Table1[[#This Row],[Size of land (m2)]]*Table1[[#This Row],[Land Unit Rate ($/m2)]]</f>
        <v>0</v>
      </c>
      <c r="N2221" s="261">
        <v>2021</v>
      </c>
      <c r="O2221" s="219">
        <f>ROUND(IF(Table1[[#This Row],[Valuation Year]]=2016,(Table1[[#This Row],[Total Construction Cost ($)]]+Table1[[#This Row],[Land Value]])*('General Input Sheet'!$G$38/'General Input Sheet'!$G$43),Table1[[#This Row],[Total Construction Cost ($)]]+Table1[[#This Row],[Land Value]]),0)</f>
        <v>1746041</v>
      </c>
      <c r="P2221" s="139" t="str" cm="1">
        <f t="array" ref="P2221">_xlfn.IFS(Table1[[#This Row],[Asset Class]]&lt;&gt;"Local","y",P$11=$E2221,"y",Table1[[#This Row],[Asset Class]]="Local","")</f>
        <v>y</v>
      </c>
      <c r="Q2221" s="99" t="str" cm="1">
        <f t="array" ref="Q2221">_xlfn.IFS(Table1[[#This Row],[Asset Class]]&lt;&gt;"Local","y",Q$11=$E2221,"y",Table1[[#This Row],[Asset Class]]="Local","")</f>
        <v>y</v>
      </c>
      <c r="R2221" s="99" t="str" cm="1">
        <f t="array" ref="R2221">_xlfn.IFS(Table1[[#This Row],[Asset Class]]&lt;&gt;"Local","y",R$11=$E2221,"y",Table1[[#This Row],[Asset Class]]="Local","")</f>
        <v>y</v>
      </c>
      <c r="S2221" s="358" t="str" cm="1">
        <f t="array" ref="S2221">_xlfn.IFS(Table1[[#This Row],[Asset Class]]&lt;&gt;"Local","y",S$11=$E2221,"y",Table1[[#This Row],[Asset Class]]="Local","")</f>
        <v>y</v>
      </c>
      <c r="U2221" s="109">
        <f>IF(Table1[[#This Row],[Asset Class]]&lt;&gt;"Local",0.25,IF(P2221="y",1,""))</f>
        <v>0.25</v>
      </c>
      <c r="V2221" s="435">
        <f>IF(Table1[[#This Row],[Asset Class]]&lt;&gt;"Local",0.25,IF(Q2221="y",1,""))</f>
        <v>0.25</v>
      </c>
      <c r="W2221" s="435">
        <f>IF(Table1[[#This Row],[Asset Class]]&lt;&gt;"Local",0.25,IF(R2221="y",1,""))</f>
        <v>0.25</v>
      </c>
      <c r="X2221" s="435">
        <f>IF(Table1[[#This Row],[Asset Class]]&lt;&gt;"Local",0.25,IF(S2221="y",1,""))</f>
        <v>0.25</v>
      </c>
      <c r="Y2221" s="109">
        <f t="shared" si="205"/>
        <v>1</v>
      </c>
      <c r="AA2221" s="274">
        <f t="shared" si="206"/>
        <v>436510.25</v>
      </c>
      <c r="AB2221" s="275">
        <f t="shared" si="207"/>
        <v>436510.25</v>
      </c>
      <c r="AC2221" s="275">
        <f t="shared" si="208"/>
        <v>436510.25</v>
      </c>
      <c r="AD2221" s="275">
        <f t="shared" si="209"/>
        <v>436510.25</v>
      </c>
      <c r="AE2221" s="276">
        <f t="shared" si="210"/>
        <v>1746041</v>
      </c>
    </row>
    <row r="2222" spans="2:31">
      <c r="B2222" s="227" t="s">
        <v>3874</v>
      </c>
      <c r="C2222" s="228" t="s">
        <v>3876</v>
      </c>
      <c r="D2222" s="228" t="s">
        <v>105</v>
      </c>
      <c r="E2222" s="228" t="s">
        <v>113</v>
      </c>
      <c r="F2222" s="258" t="s">
        <v>102</v>
      </c>
      <c r="G2222" s="374">
        <v>0.5</v>
      </c>
      <c r="H2222" s="377">
        <v>6544.8300426701453</v>
      </c>
      <c r="I2222" s="382">
        <v>566.28724924743767</v>
      </c>
      <c r="J2222" s="349">
        <f>Table1[[#This Row],[Embellishment Area (m2)]]*Table1[[#This Row],[Construction Unit Rate ($/m)]]*Table1[[#This Row],[Embellishment Area Factor]]</f>
        <v>1853126.9008278335</v>
      </c>
      <c r="K2222" s="263">
        <v>0</v>
      </c>
      <c r="L2222" s="354">
        <v>75.676903388107434</v>
      </c>
      <c r="M2222" s="101">
        <f>Table1[[#This Row],[Size of land (m2)]]*Table1[[#This Row],[Land Unit Rate ($/m2)]]</f>
        <v>0</v>
      </c>
      <c r="N2222" s="261">
        <v>2021</v>
      </c>
      <c r="O2222" s="219">
        <f>ROUND(IF(Table1[[#This Row],[Valuation Year]]=2016,(Table1[[#This Row],[Total Construction Cost ($)]]+Table1[[#This Row],[Land Value]])*('General Input Sheet'!$G$38/'General Input Sheet'!$G$43),Table1[[#This Row],[Total Construction Cost ($)]]+Table1[[#This Row],[Land Value]]),0)</f>
        <v>1853127</v>
      </c>
      <c r="P2222" s="139" t="str" cm="1">
        <f t="array" ref="P2222">_xlfn.IFS(Table1[[#This Row],[Asset Class]]&lt;&gt;"Local","y",P$11=$E2222,"y",Table1[[#This Row],[Asset Class]]="Local","")</f>
        <v>y</v>
      </c>
      <c r="Q2222" s="99" t="str" cm="1">
        <f t="array" ref="Q2222">_xlfn.IFS(Table1[[#This Row],[Asset Class]]&lt;&gt;"Local","y",Q$11=$E2222,"y",Table1[[#This Row],[Asset Class]]="Local","")</f>
        <v>y</v>
      </c>
      <c r="R2222" s="99" t="str" cm="1">
        <f t="array" ref="R2222">_xlfn.IFS(Table1[[#This Row],[Asset Class]]&lt;&gt;"Local","y",R$11=$E2222,"y",Table1[[#This Row],[Asset Class]]="Local","")</f>
        <v>y</v>
      </c>
      <c r="S2222" s="358" t="str" cm="1">
        <f t="array" ref="S2222">_xlfn.IFS(Table1[[#This Row],[Asset Class]]&lt;&gt;"Local","y",S$11=$E2222,"y",Table1[[#This Row],[Asset Class]]="Local","")</f>
        <v>y</v>
      </c>
      <c r="U2222" s="109">
        <f>IF(Table1[[#This Row],[Asset Class]]&lt;&gt;"Local",0.25,IF(P2222="y",1,""))</f>
        <v>0.25</v>
      </c>
      <c r="V2222" s="435">
        <f>IF(Table1[[#This Row],[Asset Class]]&lt;&gt;"Local",0.25,IF(Q2222="y",1,""))</f>
        <v>0.25</v>
      </c>
      <c r="W2222" s="435">
        <f>IF(Table1[[#This Row],[Asset Class]]&lt;&gt;"Local",0.25,IF(R2222="y",1,""))</f>
        <v>0.25</v>
      </c>
      <c r="X2222" s="435">
        <f>IF(Table1[[#This Row],[Asset Class]]&lt;&gt;"Local",0.25,IF(S2222="y",1,""))</f>
        <v>0.25</v>
      </c>
      <c r="Y2222" s="109">
        <f t="shared" si="205"/>
        <v>1</v>
      </c>
      <c r="AA2222" s="274">
        <f t="shared" si="206"/>
        <v>463281.75</v>
      </c>
      <c r="AB2222" s="275">
        <f t="shared" si="207"/>
        <v>463281.75</v>
      </c>
      <c r="AC2222" s="275">
        <f t="shared" si="208"/>
        <v>463281.75</v>
      </c>
      <c r="AD2222" s="275">
        <f t="shared" si="209"/>
        <v>463281.75</v>
      </c>
      <c r="AE2222" s="276">
        <f t="shared" si="210"/>
        <v>1853127</v>
      </c>
    </row>
    <row r="2223" spans="2:31">
      <c r="B2223" s="227" t="s">
        <v>3877</v>
      </c>
      <c r="C2223" s="228" t="s">
        <v>3878</v>
      </c>
      <c r="D2223" s="228" t="s">
        <v>110</v>
      </c>
      <c r="E2223" s="228" t="s">
        <v>113</v>
      </c>
      <c r="F2223" s="258" t="s">
        <v>102</v>
      </c>
      <c r="G2223" s="374">
        <v>0.5</v>
      </c>
      <c r="H2223" s="377">
        <v>4679.6523994620102</v>
      </c>
      <c r="I2223" s="382">
        <v>77.371645491830151</v>
      </c>
      <c r="J2223" s="349">
        <f>Table1[[#This Row],[Embellishment Area (m2)]]*Table1[[#This Row],[Construction Unit Rate ($/m)]]*Table1[[#This Row],[Embellishment Area Factor]]</f>
        <v>181036.20323808349</v>
      </c>
      <c r="K2223" s="263">
        <v>9359.3047989240204</v>
      </c>
      <c r="L2223" s="354">
        <v>51.919695325664051</v>
      </c>
      <c r="M2223" s="101">
        <f>Table1[[#This Row],[Size of land (m2)]]*Table1[[#This Row],[Land Unit Rate ($/m2)]]</f>
        <v>485932.25362016057</v>
      </c>
      <c r="N2223" s="261">
        <v>2021</v>
      </c>
      <c r="O2223" s="219">
        <f>ROUND(IF(Table1[[#This Row],[Valuation Year]]=2016,(Table1[[#This Row],[Total Construction Cost ($)]]+Table1[[#This Row],[Land Value]])*('General Input Sheet'!$G$38/'General Input Sheet'!$G$43),Table1[[#This Row],[Total Construction Cost ($)]]+Table1[[#This Row],[Land Value]]),0)</f>
        <v>666968</v>
      </c>
      <c r="P2223" s="139" t="str" cm="1">
        <f t="array" ref="P2223">_xlfn.IFS(Table1[[#This Row],[Asset Class]]&lt;&gt;"Local","y",P$11=$E2223,"y",Table1[[#This Row],[Asset Class]]="Local","")</f>
        <v/>
      </c>
      <c r="Q2223" s="99" t="str" cm="1">
        <f t="array" ref="Q2223">_xlfn.IFS(Table1[[#This Row],[Asset Class]]&lt;&gt;"Local","y",Q$11=$E2223,"y",Table1[[#This Row],[Asset Class]]="Local","")</f>
        <v/>
      </c>
      <c r="R2223" s="99" t="str" cm="1">
        <f t="array" ref="R2223">_xlfn.IFS(Table1[[#This Row],[Asset Class]]&lt;&gt;"Local","y",R$11=$E2223,"y",Table1[[#This Row],[Asset Class]]="Local","")</f>
        <v/>
      </c>
      <c r="S2223" s="358" t="str" cm="1">
        <f t="array" ref="S2223">_xlfn.IFS(Table1[[#This Row],[Asset Class]]&lt;&gt;"Local","y",S$11=$E2223,"y",Table1[[#This Row],[Asset Class]]="Local","")</f>
        <v>y</v>
      </c>
      <c r="U2223" s="109" t="str">
        <f>IF(Table1[[#This Row],[Asset Class]]&lt;&gt;"Local",0.25,IF(P2223="y",1,""))</f>
        <v/>
      </c>
      <c r="V2223" s="435" t="str">
        <f>IF(Table1[[#This Row],[Asset Class]]&lt;&gt;"Local",0.25,IF(Q2223="y",1,""))</f>
        <v/>
      </c>
      <c r="W2223" s="435" t="str">
        <f>IF(Table1[[#This Row],[Asset Class]]&lt;&gt;"Local",0.25,IF(R2223="y",1,""))</f>
        <v/>
      </c>
      <c r="X2223" s="435">
        <f>IF(Table1[[#This Row],[Asset Class]]&lt;&gt;"Local",0.25,IF(S2223="y",1,""))</f>
        <v>1</v>
      </c>
      <c r="Y2223" s="109">
        <f t="shared" si="205"/>
        <v>1</v>
      </c>
      <c r="AA2223" s="274" t="str">
        <f t="shared" si="206"/>
        <v/>
      </c>
      <c r="AB2223" s="275" t="str">
        <f t="shared" si="207"/>
        <v/>
      </c>
      <c r="AC2223" s="275" t="str">
        <f t="shared" si="208"/>
        <v/>
      </c>
      <c r="AD2223" s="275">
        <f t="shared" si="209"/>
        <v>666968</v>
      </c>
      <c r="AE2223" s="276">
        <f t="shared" si="210"/>
        <v>666968</v>
      </c>
    </row>
    <row r="2224" spans="2:31">
      <c r="B2224" s="227" t="s">
        <v>3879</v>
      </c>
      <c r="C2224" s="228" t="s">
        <v>3880</v>
      </c>
      <c r="D2224" s="228" t="s">
        <v>110</v>
      </c>
      <c r="E2224" s="228" t="s">
        <v>113</v>
      </c>
      <c r="F2224" s="258" t="s">
        <v>107</v>
      </c>
      <c r="G2224" s="374">
        <v>0.5</v>
      </c>
      <c r="H2224" s="377">
        <v>26377.591258660505</v>
      </c>
      <c r="I2224" s="382">
        <v>77.371645491830151</v>
      </c>
      <c r="J2224" s="349">
        <f>Table1[[#This Row],[Embellishment Area (m2)]]*Table1[[#This Row],[Construction Unit Rate ($/m)]]*Table1[[#This Row],[Embellishment Area Factor]]</f>
        <v>1020438.8198967392</v>
      </c>
      <c r="K2224" s="263">
        <v>0</v>
      </c>
      <c r="L2224" s="354">
        <v>51.919695325664051</v>
      </c>
      <c r="M2224" s="101">
        <f>Table1[[#This Row],[Size of land (m2)]]*Table1[[#This Row],[Land Unit Rate ($/m2)]]</f>
        <v>0</v>
      </c>
      <c r="N2224" s="261">
        <v>2021</v>
      </c>
      <c r="O2224" s="219">
        <f>ROUND(IF(Table1[[#This Row],[Valuation Year]]=2016,(Table1[[#This Row],[Total Construction Cost ($)]]+Table1[[#This Row],[Land Value]])*('General Input Sheet'!$G$38/'General Input Sheet'!$G$43),Table1[[#This Row],[Total Construction Cost ($)]]+Table1[[#This Row],[Land Value]]),0)</f>
        <v>1020439</v>
      </c>
      <c r="P2224" s="139" t="str" cm="1">
        <f t="array" ref="P2224">_xlfn.IFS(Table1[[#This Row],[Asset Class]]&lt;&gt;"Local","y",P$11=$E2224,"y",Table1[[#This Row],[Asset Class]]="Local","")</f>
        <v/>
      </c>
      <c r="Q2224" s="99" t="str" cm="1">
        <f t="array" ref="Q2224">_xlfn.IFS(Table1[[#This Row],[Asset Class]]&lt;&gt;"Local","y",Q$11=$E2224,"y",Table1[[#This Row],[Asset Class]]="Local","")</f>
        <v/>
      </c>
      <c r="R2224" s="99" t="str" cm="1">
        <f t="array" ref="R2224">_xlfn.IFS(Table1[[#This Row],[Asset Class]]&lt;&gt;"Local","y",R$11=$E2224,"y",Table1[[#This Row],[Asset Class]]="Local","")</f>
        <v/>
      </c>
      <c r="S2224" s="358" t="str" cm="1">
        <f t="array" ref="S2224">_xlfn.IFS(Table1[[#This Row],[Asset Class]]&lt;&gt;"Local","y",S$11=$E2224,"y",Table1[[#This Row],[Asset Class]]="Local","")</f>
        <v>y</v>
      </c>
      <c r="U2224" s="109" t="str">
        <f>IF(Table1[[#This Row],[Asset Class]]&lt;&gt;"Local",0.25,IF(P2224="y",1,""))</f>
        <v/>
      </c>
      <c r="V2224" s="435" t="str">
        <f>IF(Table1[[#This Row],[Asset Class]]&lt;&gt;"Local",0.25,IF(Q2224="y",1,""))</f>
        <v/>
      </c>
      <c r="W2224" s="435" t="str">
        <f>IF(Table1[[#This Row],[Asset Class]]&lt;&gt;"Local",0.25,IF(R2224="y",1,""))</f>
        <v/>
      </c>
      <c r="X2224" s="435">
        <f>IF(Table1[[#This Row],[Asset Class]]&lt;&gt;"Local",0.25,IF(S2224="y",1,""))</f>
        <v>1</v>
      </c>
      <c r="Y2224" s="109">
        <f t="shared" si="205"/>
        <v>1</v>
      </c>
      <c r="AA2224" s="274" t="str">
        <f t="shared" si="206"/>
        <v/>
      </c>
      <c r="AB2224" s="275" t="str">
        <f t="shared" si="207"/>
        <v/>
      </c>
      <c r="AC2224" s="275" t="str">
        <f t="shared" si="208"/>
        <v/>
      </c>
      <c r="AD2224" s="275">
        <f t="shared" si="209"/>
        <v>1020439</v>
      </c>
      <c r="AE2224" s="276">
        <f t="shared" si="210"/>
        <v>1020439</v>
      </c>
    </row>
    <row r="2225" spans="2:31">
      <c r="B2225" s="227" t="s">
        <v>3881</v>
      </c>
      <c r="C2225" s="228" t="s">
        <v>3882</v>
      </c>
      <c r="D2225" s="228" t="s">
        <v>105</v>
      </c>
      <c r="E2225" s="228" t="s">
        <v>113</v>
      </c>
      <c r="F2225" s="258" t="s">
        <v>135</v>
      </c>
      <c r="G2225" s="374">
        <v>0.5</v>
      </c>
      <c r="H2225" s="377">
        <v>21072.331490178865</v>
      </c>
      <c r="I2225" s="382">
        <v>566.28724924743767</v>
      </c>
      <c r="J2225" s="349">
        <f>Table1[[#This Row],[Embellishment Area (m2)]]*Table1[[#This Row],[Construction Unit Rate ($/m)]]*Table1[[#This Row],[Embellishment Area Factor]]</f>
        <v>5966496.3174017742</v>
      </c>
      <c r="K2225" s="263">
        <v>0</v>
      </c>
      <c r="L2225" s="354">
        <v>75.676903388107434</v>
      </c>
      <c r="M2225" s="101">
        <f>Table1[[#This Row],[Size of land (m2)]]*Table1[[#This Row],[Land Unit Rate ($/m2)]]</f>
        <v>0</v>
      </c>
      <c r="N2225" s="261">
        <v>2021</v>
      </c>
      <c r="O2225" s="219">
        <f>ROUND(IF(Table1[[#This Row],[Valuation Year]]=2016,(Table1[[#This Row],[Total Construction Cost ($)]]+Table1[[#This Row],[Land Value]])*('General Input Sheet'!$G$38/'General Input Sheet'!$G$43),Table1[[#This Row],[Total Construction Cost ($)]]+Table1[[#This Row],[Land Value]]),0)</f>
        <v>5966496</v>
      </c>
      <c r="P2225" s="139" t="str" cm="1">
        <f t="array" ref="P2225">_xlfn.IFS(Table1[[#This Row],[Asset Class]]&lt;&gt;"Local","y",P$11=$E2225,"y",Table1[[#This Row],[Asset Class]]="Local","")</f>
        <v>y</v>
      </c>
      <c r="Q2225" s="99" t="str" cm="1">
        <f t="array" ref="Q2225">_xlfn.IFS(Table1[[#This Row],[Asset Class]]&lt;&gt;"Local","y",Q$11=$E2225,"y",Table1[[#This Row],[Asset Class]]="Local","")</f>
        <v>y</v>
      </c>
      <c r="R2225" s="99" t="str" cm="1">
        <f t="array" ref="R2225">_xlfn.IFS(Table1[[#This Row],[Asset Class]]&lt;&gt;"Local","y",R$11=$E2225,"y",Table1[[#This Row],[Asset Class]]="Local","")</f>
        <v>y</v>
      </c>
      <c r="S2225" s="358" t="str" cm="1">
        <f t="array" ref="S2225">_xlfn.IFS(Table1[[#This Row],[Asset Class]]&lt;&gt;"Local","y",S$11=$E2225,"y",Table1[[#This Row],[Asset Class]]="Local","")</f>
        <v>y</v>
      </c>
      <c r="U2225" s="109">
        <f>IF(Table1[[#This Row],[Asset Class]]&lt;&gt;"Local",0.25,IF(P2225="y",1,""))</f>
        <v>0.25</v>
      </c>
      <c r="V2225" s="435">
        <f>IF(Table1[[#This Row],[Asset Class]]&lt;&gt;"Local",0.25,IF(Q2225="y",1,""))</f>
        <v>0.25</v>
      </c>
      <c r="W2225" s="435">
        <f>IF(Table1[[#This Row],[Asset Class]]&lt;&gt;"Local",0.25,IF(R2225="y",1,""))</f>
        <v>0.25</v>
      </c>
      <c r="X2225" s="435">
        <f>IF(Table1[[#This Row],[Asset Class]]&lt;&gt;"Local",0.25,IF(S2225="y",1,""))</f>
        <v>0.25</v>
      </c>
      <c r="Y2225" s="109">
        <f t="shared" si="205"/>
        <v>1</v>
      </c>
      <c r="AA2225" s="274">
        <f t="shared" si="206"/>
        <v>1491624</v>
      </c>
      <c r="AB2225" s="275">
        <f t="shared" si="207"/>
        <v>1491624</v>
      </c>
      <c r="AC2225" s="275">
        <f t="shared" si="208"/>
        <v>1491624</v>
      </c>
      <c r="AD2225" s="275">
        <f t="shared" si="209"/>
        <v>1491624</v>
      </c>
      <c r="AE2225" s="276">
        <f t="shared" si="210"/>
        <v>5966496</v>
      </c>
    </row>
    <row r="2226" spans="2:31">
      <c r="B2226" s="227" t="s">
        <v>3879</v>
      </c>
      <c r="C2226" s="228" t="s">
        <v>3883</v>
      </c>
      <c r="D2226" s="228" t="s">
        <v>110</v>
      </c>
      <c r="E2226" s="228" t="s">
        <v>113</v>
      </c>
      <c r="F2226" s="258" t="s">
        <v>107</v>
      </c>
      <c r="G2226" s="374">
        <v>0.5</v>
      </c>
      <c r="H2226" s="378">
        <v>5033.9634315952253</v>
      </c>
      <c r="I2226" s="382">
        <v>77.371645491830151</v>
      </c>
      <c r="J2226" s="349">
        <f>Table1[[#This Row],[Embellishment Area (m2)]]*Table1[[#This Row],[Construction Unit Rate ($/m)]]*Table1[[#This Row],[Embellishment Area Factor]]</f>
        <v>194743.01702411126</v>
      </c>
      <c r="K2226" s="265">
        <v>0</v>
      </c>
      <c r="L2226" s="354">
        <v>51.919695325664051</v>
      </c>
      <c r="M2226" s="101">
        <f>Table1[[#This Row],[Size of land (m2)]]*Table1[[#This Row],[Land Unit Rate ($/m2)]]</f>
        <v>0</v>
      </c>
      <c r="N2226" s="261">
        <v>2021</v>
      </c>
      <c r="O2226" s="101">
        <f>ROUND(IF(Table1[[#This Row],[Valuation Year]]=2016,(Table1[[#This Row],[Total Construction Cost ($)]]+Table1[[#This Row],[Land Value]])*('General Input Sheet'!$G$38/'General Input Sheet'!$G$43),Table1[[#This Row],[Total Construction Cost ($)]]+Table1[[#This Row],[Land Value]]),0)</f>
        <v>194743</v>
      </c>
      <c r="P2226" s="139" t="str" cm="1">
        <f t="array" ref="P2226">_xlfn.IFS(Table1[[#This Row],[Asset Class]]&lt;&gt;"Local","y",P$11=$E2226,"y",Table1[[#This Row],[Asset Class]]="Local","")</f>
        <v/>
      </c>
      <c r="Q2226" s="99" t="str" cm="1">
        <f t="array" ref="Q2226">_xlfn.IFS(Table1[[#This Row],[Asset Class]]&lt;&gt;"Local","y",Q$11=$E2226,"y",Table1[[#This Row],[Asset Class]]="Local","")</f>
        <v/>
      </c>
      <c r="R2226" s="99" t="str" cm="1">
        <f t="array" ref="R2226">_xlfn.IFS(Table1[[#This Row],[Asset Class]]&lt;&gt;"Local","y",R$11=$E2226,"y",Table1[[#This Row],[Asset Class]]="Local","")</f>
        <v/>
      </c>
      <c r="S2226" s="358" t="str" cm="1">
        <f t="array" ref="S2226">_xlfn.IFS(Table1[[#This Row],[Asset Class]]&lt;&gt;"Local","y",S$11=$E2226,"y",Table1[[#This Row],[Asset Class]]="Local","")</f>
        <v>y</v>
      </c>
      <c r="U2226" s="109" t="str">
        <f>IF(Table1[[#This Row],[Asset Class]]&lt;&gt;"Local",0.25,IF(P2226="y",1,""))</f>
        <v/>
      </c>
      <c r="V2226" s="435" t="str">
        <f>IF(Table1[[#This Row],[Asset Class]]&lt;&gt;"Local",0.25,IF(Q2226="y",1,""))</f>
        <v/>
      </c>
      <c r="W2226" s="435" t="str">
        <f>IF(Table1[[#This Row],[Asset Class]]&lt;&gt;"Local",0.25,IF(R2226="y",1,""))</f>
        <v/>
      </c>
      <c r="X2226" s="435">
        <f>IF(Table1[[#This Row],[Asset Class]]&lt;&gt;"Local",0.25,IF(S2226="y",1,""))</f>
        <v>1</v>
      </c>
      <c r="Y2226" s="109">
        <f t="shared" si="205"/>
        <v>1</v>
      </c>
      <c r="AA2226" s="274" t="str">
        <f t="shared" si="206"/>
        <v/>
      </c>
      <c r="AB2226" s="275" t="str">
        <f t="shared" si="207"/>
        <v/>
      </c>
      <c r="AC2226" s="275" t="str">
        <f t="shared" si="208"/>
        <v/>
      </c>
      <c r="AD2226" s="275">
        <f t="shared" si="209"/>
        <v>194743</v>
      </c>
      <c r="AE2226" s="276">
        <f t="shared" si="210"/>
        <v>194743</v>
      </c>
    </row>
    <row r="2227" spans="2:31">
      <c r="B2227" s="227" t="s">
        <v>3879</v>
      </c>
      <c r="C2227" s="228" t="s">
        <v>3884</v>
      </c>
      <c r="D2227" s="228" t="s">
        <v>110</v>
      </c>
      <c r="E2227" s="228" t="s">
        <v>113</v>
      </c>
      <c r="F2227" s="258" t="s">
        <v>107</v>
      </c>
      <c r="G2227" s="374">
        <v>0.5</v>
      </c>
      <c r="H2227" s="377">
        <v>4512.8884282357712</v>
      </c>
      <c r="I2227" s="382">
        <v>77.371645491830151</v>
      </c>
      <c r="J2227" s="349">
        <f>Table1[[#This Row],[Embellishment Area (m2)]]*Table1[[#This Row],[Construction Unit Rate ($/m)]]*Table1[[#This Row],[Embellishment Area Factor]]</f>
        <v>174584.80180682032</v>
      </c>
      <c r="K2227" s="263">
        <v>0</v>
      </c>
      <c r="L2227" s="354">
        <v>51.919695325664051</v>
      </c>
      <c r="M2227" s="101">
        <f>Table1[[#This Row],[Size of land (m2)]]*Table1[[#This Row],[Land Unit Rate ($/m2)]]</f>
        <v>0</v>
      </c>
      <c r="N2227" s="261">
        <v>2021</v>
      </c>
      <c r="O2227" s="219">
        <f>ROUND(IF(Table1[[#This Row],[Valuation Year]]=2016,(Table1[[#This Row],[Total Construction Cost ($)]]+Table1[[#This Row],[Land Value]])*('General Input Sheet'!$G$38/'General Input Sheet'!$G$43),Table1[[#This Row],[Total Construction Cost ($)]]+Table1[[#This Row],[Land Value]]),0)</f>
        <v>174585</v>
      </c>
      <c r="P2227" s="139" t="str" cm="1">
        <f t="array" ref="P2227">_xlfn.IFS(Table1[[#This Row],[Asset Class]]&lt;&gt;"Local","y",P$11=$E2227,"y",Table1[[#This Row],[Asset Class]]="Local","")</f>
        <v/>
      </c>
      <c r="Q2227" s="99" t="str" cm="1">
        <f t="array" ref="Q2227">_xlfn.IFS(Table1[[#This Row],[Asset Class]]&lt;&gt;"Local","y",Q$11=$E2227,"y",Table1[[#This Row],[Asset Class]]="Local","")</f>
        <v/>
      </c>
      <c r="R2227" s="99" t="str" cm="1">
        <f t="array" ref="R2227">_xlfn.IFS(Table1[[#This Row],[Asset Class]]&lt;&gt;"Local","y",R$11=$E2227,"y",Table1[[#This Row],[Asset Class]]="Local","")</f>
        <v/>
      </c>
      <c r="S2227" s="358" t="str" cm="1">
        <f t="array" ref="S2227">_xlfn.IFS(Table1[[#This Row],[Asset Class]]&lt;&gt;"Local","y",S$11=$E2227,"y",Table1[[#This Row],[Asset Class]]="Local","")</f>
        <v>y</v>
      </c>
      <c r="U2227" s="109" t="str">
        <f>IF(Table1[[#This Row],[Asset Class]]&lt;&gt;"Local",0.25,IF(P2227="y",1,""))</f>
        <v/>
      </c>
      <c r="V2227" s="435" t="str">
        <f>IF(Table1[[#This Row],[Asset Class]]&lt;&gt;"Local",0.25,IF(Q2227="y",1,""))</f>
        <v/>
      </c>
      <c r="W2227" s="435" t="str">
        <f>IF(Table1[[#This Row],[Asset Class]]&lt;&gt;"Local",0.25,IF(R2227="y",1,""))</f>
        <v/>
      </c>
      <c r="X2227" s="435">
        <f>IF(Table1[[#This Row],[Asset Class]]&lt;&gt;"Local",0.25,IF(S2227="y",1,""))</f>
        <v>1</v>
      </c>
      <c r="Y2227" s="109">
        <f t="shared" si="205"/>
        <v>1</v>
      </c>
      <c r="AA2227" s="274" t="str">
        <f t="shared" si="206"/>
        <v/>
      </c>
      <c r="AB2227" s="275" t="str">
        <f t="shared" si="207"/>
        <v/>
      </c>
      <c r="AC2227" s="275" t="str">
        <f t="shared" si="208"/>
        <v/>
      </c>
      <c r="AD2227" s="275">
        <f t="shared" si="209"/>
        <v>174585</v>
      </c>
      <c r="AE2227" s="276">
        <f t="shared" si="210"/>
        <v>174585</v>
      </c>
    </row>
    <row r="2228" spans="2:31">
      <c r="B2228" s="227" t="s">
        <v>3879</v>
      </c>
      <c r="C2228" s="228" t="s">
        <v>3885</v>
      </c>
      <c r="D2228" s="228" t="s">
        <v>110</v>
      </c>
      <c r="E2228" s="228" t="s">
        <v>113</v>
      </c>
      <c r="F2228" s="258" t="s">
        <v>102</v>
      </c>
      <c r="G2228" s="374">
        <v>0.5</v>
      </c>
      <c r="H2228" s="377">
        <v>1827.0439130955135</v>
      </c>
      <c r="I2228" s="382">
        <v>77.371645491830151</v>
      </c>
      <c r="J2228" s="349">
        <f>Table1[[#This Row],[Embellishment Area (m2)]]*Table1[[#This Row],[Construction Unit Rate ($/m)]]*Table1[[#This Row],[Embellishment Area Factor]]</f>
        <v>70680.696971016107</v>
      </c>
      <c r="K2228" s="263">
        <v>0</v>
      </c>
      <c r="L2228" s="354">
        <v>51.919695325664051</v>
      </c>
      <c r="M2228" s="101">
        <f>Table1[[#This Row],[Size of land (m2)]]*Table1[[#This Row],[Land Unit Rate ($/m2)]]</f>
        <v>0</v>
      </c>
      <c r="N2228" s="261">
        <v>2021</v>
      </c>
      <c r="O2228" s="219">
        <f>ROUND(IF(Table1[[#This Row],[Valuation Year]]=2016,(Table1[[#This Row],[Total Construction Cost ($)]]+Table1[[#This Row],[Land Value]])*('General Input Sheet'!$G$38/'General Input Sheet'!$G$43),Table1[[#This Row],[Total Construction Cost ($)]]+Table1[[#This Row],[Land Value]]),0)</f>
        <v>70681</v>
      </c>
      <c r="P2228" s="139" t="str" cm="1">
        <f t="array" ref="P2228">_xlfn.IFS(Table1[[#This Row],[Asset Class]]&lt;&gt;"Local","y",P$11=$E2228,"y",Table1[[#This Row],[Asset Class]]="Local","")</f>
        <v/>
      </c>
      <c r="Q2228" s="99" t="str" cm="1">
        <f t="array" ref="Q2228">_xlfn.IFS(Table1[[#This Row],[Asset Class]]&lt;&gt;"Local","y",Q$11=$E2228,"y",Table1[[#This Row],[Asset Class]]="Local","")</f>
        <v/>
      </c>
      <c r="R2228" s="99" t="str" cm="1">
        <f t="array" ref="R2228">_xlfn.IFS(Table1[[#This Row],[Asset Class]]&lt;&gt;"Local","y",R$11=$E2228,"y",Table1[[#This Row],[Asset Class]]="Local","")</f>
        <v/>
      </c>
      <c r="S2228" s="358" t="str" cm="1">
        <f t="array" ref="S2228">_xlfn.IFS(Table1[[#This Row],[Asset Class]]&lt;&gt;"Local","y",S$11=$E2228,"y",Table1[[#This Row],[Asset Class]]="Local","")</f>
        <v>y</v>
      </c>
      <c r="U2228" s="109" t="str">
        <f>IF(Table1[[#This Row],[Asset Class]]&lt;&gt;"Local",0.25,IF(P2228="y",1,""))</f>
        <v/>
      </c>
      <c r="V2228" s="435" t="str">
        <f>IF(Table1[[#This Row],[Asset Class]]&lt;&gt;"Local",0.25,IF(Q2228="y",1,""))</f>
        <v/>
      </c>
      <c r="W2228" s="435" t="str">
        <f>IF(Table1[[#This Row],[Asset Class]]&lt;&gt;"Local",0.25,IF(R2228="y",1,""))</f>
        <v/>
      </c>
      <c r="X2228" s="435">
        <f>IF(Table1[[#This Row],[Asset Class]]&lt;&gt;"Local",0.25,IF(S2228="y",1,""))</f>
        <v>1</v>
      </c>
      <c r="Y2228" s="109">
        <f t="shared" si="205"/>
        <v>1</v>
      </c>
      <c r="AA2228" s="274" t="str">
        <f t="shared" si="206"/>
        <v/>
      </c>
      <c r="AB2228" s="275" t="str">
        <f t="shared" si="207"/>
        <v/>
      </c>
      <c r="AC2228" s="275" t="str">
        <f t="shared" si="208"/>
        <v/>
      </c>
      <c r="AD2228" s="275">
        <f t="shared" si="209"/>
        <v>70681</v>
      </c>
      <c r="AE2228" s="276">
        <f t="shared" si="210"/>
        <v>70681</v>
      </c>
    </row>
    <row r="2229" spans="2:31">
      <c r="B2229" s="227" t="s">
        <v>3886</v>
      </c>
      <c r="C2229" s="228" t="s">
        <v>3887</v>
      </c>
      <c r="D2229" s="228" t="s">
        <v>105</v>
      </c>
      <c r="E2229" s="228" t="s">
        <v>113</v>
      </c>
      <c r="F2229" s="258" t="s">
        <v>107</v>
      </c>
      <c r="G2229" s="374">
        <v>0.5</v>
      </c>
      <c r="H2229" s="377">
        <v>39466.362587914155</v>
      </c>
      <c r="I2229" s="382">
        <v>566.28724924743767</v>
      </c>
      <c r="J2229" s="349">
        <f>Table1[[#This Row],[Embellishment Area (m2)]]*Table1[[#This Row],[Construction Unit Rate ($/m)]]*Table1[[#This Row],[Embellishment Area Factor]]</f>
        <v>11174648.953855947</v>
      </c>
      <c r="K2229" s="263">
        <v>0</v>
      </c>
      <c r="L2229" s="354">
        <v>75.676903388107434</v>
      </c>
      <c r="M2229" s="101">
        <f>Table1[[#This Row],[Size of land (m2)]]*Table1[[#This Row],[Land Unit Rate ($/m2)]]</f>
        <v>0</v>
      </c>
      <c r="N2229" s="261">
        <v>2021</v>
      </c>
      <c r="O2229" s="219">
        <f>ROUND(IF(Table1[[#This Row],[Valuation Year]]=2016,(Table1[[#This Row],[Total Construction Cost ($)]]+Table1[[#This Row],[Land Value]])*('General Input Sheet'!$G$38/'General Input Sheet'!$G$43),Table1[[#This Row],[Total Construction Cost ($)]]+Table1[[#This Row],[Land Value]]),0)</f>
        <v>11174649</v>
      </c>
      <c r="P2229" s="139" t="str" cm="1">
        <f t="array" ref="P2229">_xlfn.IFS(Table1[[#This Row],[Asset Class]]&lt;&gt;"Local","y",P$11=$E2229,"y",Table1[[#This Row],[Asset Class]]="Local","")</f>
        <v>y</v>
      </c>
      <c r="Q2229" s="99" t="str" cm="1">
        <f t="array" ref="Q2229">_xlfn.IFS(Table1[[#This Row],[Asset Class]]&lt;&gt;"Local","y",Q$11=$E2229,"y",Table1[[#This Row],[Asset Class]]="Local","")</f>
        <v>y</v>
      </c>
      <c r="R2229" s="99" t="str" cm="1">
        <f t="array" ref="R2229">_xlfn.IFS(Table1[[#This Row],[Asset Class]]&lt;&gt;"Local","y",R$11=$E2229,"y",Table1[[#This Row],[Asset Class]]="Local","")</f>
        <v>y</v>
      </c>
      <c r="S2229" s="358" t="str" cm="1">
        <f t="array" ref="S2229">_xlfn.IFS(Table1[[#This Row],[Asset Class]]&lt;&gt;"Local","y",S$11=$E2229,"y",Table1[[#This Row],[Asset Class]]="Local","")</f>
        <v>y</v>
      </c>
      <c r="U2229" s="109">
        <f>IF(Table1[[#This Row],[Asset Class]]&lt;&gt;"Local",0.25,IF(P2229="y",1,""))</f>
        <v>0.25</v>
      </c>
      <c r="V2229" s="435">
        <f>IF(Table1[[#This Row],[Asset Class]]&lt;&gt;"Local",0.25,IF(Q2229="y",1,""))</f>
        <v>0.25</v>
      </c>
      <c r="W2229" s="435">
        <f>IF(Table1[[#This Row],[Asset Class]]&lt;&gt;"Local",0.25,IF(R2229="y",1,""))</f>
        <v>0.25</v>
      </c>
      <c r="X2229" s="435">
        <f>IF(Table1[[#This Row],[Asset Class]]&lt;&gt;"Local",0.25,IF(S2229="y",1,""))</f>
        <v>0.25</v>
      </c>
      <c r="Y2229" s="109">
        <f t="shared" si="205"/>
        <v>1</v>
      </c>
      <c r="AA2229" s="274">
        <f t="shared" si="206"/>
        <v>2793662.25</v>
      </c>
      <c r="AB2229" s="275">
        <f t="shared" si="207"/>
        <v>2793662.25</v>
      </c>
      <c r="AC2229" s="275">
        <f t="shared" si="208"/>
        <v>2793662.25</v>
      </c>
      <c r="AD2229" s="275">
        <f t="shared" si="209"/>
        <v>2793662.25</v>
      </c>
      <c r="AE2229" s="276">
        <f t="shared" si="210"/>
        <v>11174649</v>
      </c>
    </row>
    <row r="2230" spans="2:31">
      <c r="B2230" s="227" t="s">
        <v>3888</v>
      </c>
      <c r="C2230" s="228" t="s">
        <v>3889</v>
      </c>
      <c r="D2230" s="228" t="s">
        <v>110</v>
      </c>
      <c r="E2230" s="228" t="s">
        <v>142</v>
      </c>
      <c r="F2230" s="258" t="s">
        <v>102</v>
      </c>
      <c r="G2230" s="374">
        <v>0.5</v>
      </c>
      <c r="H2230" s="377">
        <v>9746.0581523418296</v>
      </c>
      <c r="I2230" s="382">
        <v>115.6419902144599</v>
      </c>
      <c r="J2230" s="349">
        <f>Table1[[#This Row],[Embellishment Area (m2)]]*Table1[[#This Row],[Construction Unit Rate ($/m)]]*Table1[[#This Row],[Embellishment Area Factor]]</f>
        <v>563526.78074133547</v>
      </c>
      <c r="K2230" s="263">
        <v>19492.116304683659</v>
      </c>
      <c r="L2230" s="354">
        <v>85.331826959272703</v>
      </c>
      <c r="M2230" s="101">
        <f>Table1[[#This Row],[Size of land (m2)]]*Table1[[#This Row],[Land Unit Rate ($/m2)]]</f>
        <v>1663297.8955812841</v>
      </c>
      <c r="N2230" s="261">
        <v>2021</v>
      </c>
      <c r="O2230" s="219">
        <f>ROUND(IF(Table1[[#This Row],[Valuation Year]]=2016,(Table1[[#This Row],[Total Construction Cost ($)]]+Table1[[#This Row],[Land Value]])*('General Input Sheet'!$G$38/'General Input Sheet'!$G$43),Table1[[#This Row],[Total Construction Cost ($)]]+Table1[[#This Row],[Land Value]]),0)</f>
        <v>2226825</v>
      </c>
      <c r="P2230" s="139" t="str" cm="1">
        <f t="array" ref="P2230">_xlfn.IFS(Table1[[#This Row],[Asset Class]]&lt;&gt;"Local","y",P$11=$E2230,"y",Table1[[#This Row],[Asset Class]]="Local","")</f>
        <v/>
      </c>
      <c r="Q2230" s="99" t="str" cm="1">
        <f t="array" ref="Q2230">_xlfn.IFS(Table1[[#This Row],[Asset Class]]&lt;&gt;"Local","y",Q$11=$E2230,"y",Table1[[#This Row],[Asset Class]]="Local","")</f>
        <v>y</v>
      </c>
      <c r="R2230" s="99" t="str" cm="1">
        <f t="array" ref="R2230">_xlfn.IFS(Table1[[#This Row],[Asset Class]]&lt;&gt;"Local","y",R$11=$E2230,"y",Table1[[#This Row],[Asset Class]]="Local","")</f>
        <v/>
      </c>
      <c r="S2230" s="358" t="str" cm="1">
        <f t="array" ref="S2230">_xlfn.IFS(Table1[[#This Row],[Asset Class]]&lt;&gt;"Local","y",S$11=$E2230,"y",Table1[[#This Row],[Asset Class]]="Local","")</f>
        <v/>
      </c>
      <c r="U2230" s="109" t="str">
        <f>IF(Table1[[#This Row],[Asset Class]]&lt;&gt;"Local",0.25,IF(P2230="y",1,""))</f>
        <v/>
      </c>
      <c r="V2230" s="435">
        <f>IF(Table1[[#This Row],[Asset Class]]&lt;&gt;"Local",0.25,IF(Q2230="y",1,""))</f>
        <v>1</v>
      </c>
      <c r="W2230" s="435" t="str">
        <f>IF(Table1[[#This Row],[Asset Class]]&lt;&gt;"Local",0.25,IF(R2230="y",1,""))</f>
        <v/>
      </c>
      <c r="X2230" s="435" t="str">
        <f>IF(Table1[[#This Row],[Asset Class]]&lt;&gt;"Local",0.25,IF(S2230="y",1,""))</f>
        <v/>
      </c>
      <c r="Y2230" s="109">
        <f t="shared" si="205"/>
        <v>1</v>
      </c>
      <c r="AA2230" s="274" t="str">
        <f t="shared" si="206"/>
        <v/>
      </c>
      <c r="AB2230" s="275">
        <f t="shared" si="207"/>
        <v>2226825</v>
      </c>
      <c r="AC2230" s="275" t="str">
        <f t="shared" si="208"/>
        <v/>
      </c>
      <c r="AD2230" s="275" t="str">
        <f t="shared" si="209"/>
        <v/>
      </c>
      <c r="AE2230" s="276">
        <f t="shared" si="210"/>
        <v>2226825</v>
      </c>
    </row>
    <row r="2231" spans="2:31">
      <c r="B2231" s="227" t="s">
        <v>3890</v>
      </c>
      <c r="C2231" s="228" t="s">
        <v>3891</v>
      </c>
      <c r="D2231" s="228" t="s">
        <v>110</v>
      </c>
      <c r="E2231" s="228" t="s">
        <v>106</v>
      </c>
      <c r="F2231" s="258" t="s">
        <v>102</v>
      </c>
      <c r="G2231" s="374">
        <v>0.5</v>
      </c>
      <c r="H2231" s="377">
        <v>11008.896320722955</v>
      </c>
      <c r="I2231" s="382">
        <v>111.62041035606889</v>
      </c>
      <c r="J2231" s="349">
        <f>Table1[[#This Row],[Embellishment Area (m2)]]*Table1[[#This Row],[Construction Unit Rate ($/m)]]*Table1[[#This Row],[Embellishment Area Factor]]</f>
        <v>614408.76244325656</v>
      </c>
      <c r="K2231" s="263">
        <v>22017.792641445911</v>
      </c>
      <c r="L2231" s="354">
        <v>66.125722619436161</v>
      </c>
      <c r="M2231" s="101">
        <f>Table1[[#This Row],[Size of land (m2)]]*Table1[[#This Row],[Land Unit Rate ($/m2)]]</f>
        <v>1455942.448900515</v>
      </c>
      <c r="N2231" s="261">
        <v>2021</v>
      </c>
      <c r="O2231" s="219">
        <f>ROUND(IF(Table1[[#This Row],[Valuation Year]]=2016,(Table1[[#This Row],[Total Construction Cost ($)]]+Table1[[#This Row],[Land Value]])*('General Input Sheet'!$G$38/'General Input Sheet'!$G$43),Table1[[#This Row],[Total Construction Cost ($)]]+Table1[[#This Row],[Land Value]]),0)</f>
        <v>2070351</v>
      </c>
      <c r="P2231" s="139" t="str" cm="1">
        <f t="array" ref="P2231">_xlfn.IFS(Table1[[#This Row],[Asset Class]]&lt;&gt;"Local","y",P$11=$E2231,"y",Table1[[#This Row],[Asset Class]]="Local","")</f>
        <v>y</v>
      </c>
      <c r="Q2231" s="99" t="str" cm="1">
        <f t="array" ref="Q2231">_xlfn.IFS(Table1[[#This Row],[Asset Class]]&lt;&gt;"Local","y",Q$11=$E2231,"y",Table1[[#This Row],[Asset Class]]="Local","")</f>
        <v/>
      </c>
      <c r="R2231" s="99" t="str" cm="1">
        <f t="array" ref="R2231">_xlfn.IFS(Table1[[#This Row],[Asset Class]]&lt;&gt;"Local","y",R$11=$E2231,"y",Table1[[#This Row],[Asset Class]]="Local","")</f>
        <v/>
      </c>
      <c r="S2231" s="358" t="str" cm="1">
        <f t="array" ref="S2231">_xlfn.IFS(Table1[[#This Row],[Asset Class]]&lt;&gt;"Local","y",S$11=$E2231,"y",Table1[[#This Row],[Asset Class]]="Local","")</f>
        <v/>
      </c>
      <c r="U2231" s="109">
        <f>IF(Table1[[#This Row],[Asset Class]]&lt;&gt;"Local",0.25,IF(P2231="y",1,""))</f>
        <v>1</v>
      </c>
      <c r="V2231" s="435" t="str">
        <f>IF(Table1[[#This Row],[Asset Class]]&lt;&gt;"Local",0.25,IF(Q2231="y",1,""))</f>
        <v/>
      </c>
      <c r="W2231" s="435" t="str">
        <f>IF(Table1[[#This Row],[Asset Class]]&lt;&gt;"Local",0.25,IF(R2231="y",1,""))</f>
        <v/>
      </c>
      <c r="X2231" s="435" t="str">
        <f>IF(Table1[[#This Row],[Asset Class]]&lt;&gt;"Local",0.25,IF(S2231="y",1,""))</f>
        <v/>
      </c>
      <c r="Y2231" s="109">
        <f t="shared" si="205"/>
        <v>1</v>
      </c>
      <c r="AA2231" s="274">
        <f t="shared" si="206"/>
        <v>2070351</v>
      </c>
      <c r="AB2231" s="275" t="str">
        <f t="shared" si="207"/>
        <v/>
      </c>
      <c r="AC2231" s="275" t="str">
        <f t="shared" si="208"/>
        <v/>
      </c>
      <c r="AD2231" s="275" t="str">
        <f t="shared" si="209"/>
        <v/>
      </c>
      <c r="AE2231" s="276">
        <f t="shared" si="210"/>
        <v>2070351</v>
      </c>
    </row>
    <row r="2232" spans="2:31">
      <c r="B2232" s="227" t="s">
        <v>3890</v>
      </c>
      <c r="C2232" s="228" t="s">
        <v>3892</v>
      </c>
      <c r="D2232" s="228" t="s">
        <v>110</v>
      </c>
      <c r="E2232" s="228" t="s">
        <v>106</v>
      </c>
      <c r="F2232" s="258" t="s">
        <v>102</v>
      </c>
      <c r="G2232" s="374">
        <v>0.5</v>
      </c>
      <c r="H2232" s="377">
        <v>20024.697340235001</v>
      </c>
      <c r="I2232" s="382">
        <v>111.62041035606889</v>
      </c>
      <c r="J2232" s="349">
        <f>Table1[[#This Row],[Embellishment Area (m2)]]*Table1[[#This Row],[Construction Unit Rate ($/m)]]*Table1[[#This Row],[Embellishment Area Factor]]</f>
        <v>1117582.467186556</v>
      </c>
      <c r="K2232" s="263">
        <v>40049.394680470003</v>
      </c>
      <c r="L2232" s="354">
        <v>66.125722619436161</v>
      </c>
      <c r="M2232" s="101">
        <f>Table1[[#This Row],[Size of land (m2)]]*Table1[[#This Row],[Land Unit Rate ($/m2)]]</f>
        <v>2648295.1637170813</v>
      </c>
      <c r="N2232" s="261">
        <v>2021</v>
      </c>
      <c r="O2232" s="219">
        <f>ROUND(IF(Table1[[#This Row],[Valuation Year]]=2016,(Table1[[#This Row],[Total Construction Cost ($)]]+Table1[[#This Row],[Land Value]])*('General Input Sheet'!$G$38/'General Input Sheet'!$G$43),Table1[[#This Row],[Total Construction Cost ($)]]+Table1[[#This Row],[Land Value]]),0)</f>
        <v>3765878</v>
      </c>
      <c r="P2232" s="139" t="str" cm="1">
        <f t="array" ref="P2232">_xlfn.IFS(Table1[[#This Row],[Asset Class]]&lt;&gt;"Local","y",P$11=$E2232,"y",Table1[[#This Row],[Asset Class]]="Local","")</f>
        <v>y</v>
      </c>
      <c r="Q2232" s="99" t="str" cm="1">
        <f t="array" ref="Q2232">_xlfn.IFS(Table1[[#This Row],[Asset Class]]&lt;&gt;"Local","y",Q$11=$E2232,"y",Table1[[#This Row],[Asset Class]]="Local","")</f>
        <v/>
      </c>
      <c r="R2232" s="99" t="str" cm="1">
        <f t="array" ref="R2232">_xlfn.IFS(Table1[[#This Row],[Asset Class]]&lt;&gt;"Local","y",R$11=$E2232,"y",Table1[[#This Row],[Asset Class]]="Local","")</f>
        <v/>
      </c>
      <c r="S2232" s="358" t="str" cm="1">
        <f t="array" ref="S2232">_xlfn.IFS(Table1[[#This Row],[Asset Class]]&lt;&gt;"Local","y",S$11=$E2232,"y",Table1[[#This Row],[Asset Class]]="Local","")</f>
        <v/>
      </c>
      <c r="U2232" s="109">
        <f>IF(Table1[[#This Row],[Asset Class]]&lt;&gt;"Local",0.25,IF(P2232="y",1,""))</f>
        <v>1</v>
      </c>
      <c r="V2232" s="435" t="str">
        <f>IF(Table1[[#This Row],[Asset Class]]&lt;&gt;"Local",0.25,IF(Q2232="y",1,""))</f>
        <v/>
      </c>
      <c r="W2232" s="435" t="str">
        <f>IF(Table1[[#This Row],[Asset Class]]&lt;&gt;"Local",0.25,IF(R2232="y",1,""))</f>
        <v/>
      </c>
      <c r="X2232" s="435" t="str">
        <f>IF(Table1[[#This Row],[Asset Class]]&lt;&gt;"Local",0.25,IF(S2232="y",1,""))</f>
        <v/>
      </c>
      <c r="Y2232" s="109">
        <f t="shared" si="205"/>
        <v>1</v>
      </c>
      <c r="AA2232" s="274">
        <f t="shared" si="206"/>
        <v>3765878</v>
      </c>
      <c r="AB2232" s="275" t="str">
        <f t="shared" si="207"/>
        <v/>
      </c>
      <c r="AC2232" s="275" t="str">
        <f t="shared" si="208"/>
        <v/>
      </c>
      <c r="AD2232" s="275" t="str">
        <f t="shared" si="209"/>
        <v/>
      </c>
      <c r="AE2232" s="276">
        <f t="shared" si="210"/>
        <v>3765878</v>
      </c>
    </row>
    <row r="2233" spans="2:31">
      <c r="B2233" s="227" t="s">
        <v>3890</v>
      </c>
      <c r="C2233" s="228" t="s">
        <v>3893</v>
      </c>
      <c r="D2233" s="228" t="s">
        <v>110</v>
      </c>
      <c r="E2233" s="228" t="s">
        <v>106</v>
      </c>
      <c r="F2233" s="258" t="s">
        <v>107</v>
      </c>
      <c r="G2233" s="374">
        <v>0.5</v>
      </c>
      <c r="H2233" s="377">
        <v>9825.7454379774244</v>
      </c>
      <c r="I2233" s="382">
        <v>111.62041035606889</v>
      </c>
      <c r="J2233" s="349">
        <f>Table1[[#This Row],[Embellishment Area (m2)]]*Table1[[#This Row],[Construction Unit Rate ($/m)]]*Table1[[#This Row],[Embellishment Area Factor]]</f>
        <v>548376.86892065592</v>
      </c>
      <c r="K2233" s="263">
        <v>19651.490875954849</v>
      </c>
      <c r="L2233" s="354">
        <v>66.125722619436161</v>
      </c>
      <c r="M2233" s="101">
        <f>Table1[[#This Row],[Size of land (m2)]]*Table1[[#This Row],[Land Unit Rate ($/m2)]]</f>
        <v>1299469.0347217708</v>
      </c>
      <c r="N2233" s="261">
        <v>2021</v>
      </c>
      <c r="O2233" s="219">
        <f>ROUND(IF(Table1[[#This Row],[Valuation Year]]=2016,(Table1[[#This Row],[Total Construction Cost ($)]]+Table1[[#This Row],[Land Value]])*('General Input Sheet'!$G$38/'General Input Sheet'!$G$43),Table1[[#This Row],[Total Construction Cost ($)]]+Table1[[#This Row],[Land Value]]),0)</f>
        <v>1847846</v>
      </c>
      <c r="P2233" s="139" t="str" cm="1">
        <f t="array" ref="P2233">_xlfn.IFS(Table1[[#This Row],[Asset Class]]&lt;&gt;"Local","y",P$11=$E2233,"y",Table1[[#This Row],[Asset Class]]="Local","")</f>
        <v>y</v>
      </c>
      <c r="Q2233" s="99" t="str" cm="1">
        <f t="array" ref="Q2233">_xlfn.IFS(Table1[[#This Row],[Asset Class]]&lt;&gt;"Local","y",Q$11=$E2233,"y",Table1[[#This Row],[Asset Class]]="Local","")</f>
        <v/>
      </c>
      <c r="R2233" s="99" t="str" cm="1">
        <f t="array" ref="R2233">_xlfn.IFS(Table1[[#This Row],[Asset Class]]&lt;&gt;"Local","y",R$11=$E2233,"y",Table1[[#This Row],[Asset Class]]="Local","")</f>
        <v/>
      </c>
      <c r="S2233" s="358" t="str" cm="1">
        <f t="array" ref="S2233">_xlfn.IFS(Table1[[#This Row],[Asset Class]]&lt;&gt;"Local","y",S$11=$E2233,"y",Table1[[#This Row],[Asset Class]]="Local","")</f>
        <v/>
      </c>
      <c r="U2233" s="109">
        <f>IF(Table1[[#This Row],[Asset Class]]&lt;&gt;"Local",0.25,IF(P2233="y",1,""))</f>
        <v>1</v>
      </c>
      <c r="V2233" s="435" t="str">
        <f>IF(Table1[[#This Row],[Asset Class]]&lt;&gt;"Local",0.25,IF(Q2233="y",1,""))</f>
        <v/>
      </c>
      <c r="W2233" s="435" t="str">
        <f>IF(Table1[[#This Row],[Asset Class]]&lt;&gt;"Local",0.25,IF(R2233="y",1,""))</f>
        <v/>
      </c>
      <c r="X2233" s="435" t="str">
        <f>IF(Table1[[#This Row],[Asset Class]]&lt;&gt;"Local",0.25,IF(S2233="y",1,""))</f>
        <v/>
      </c>
      <c r="Y2233" s="109">
        <f t="shared" si="205"/>
        <v>1</v>
      </c>
      <c r="AA2233" s="274">
        <f t="shared" si="206"/>
        <v>1847846</v>
      </c>
      <c r="AB2233" s="275" t="str">
        <f t="shared" si="207"/>
        <v/>
      </c>
      <c r="AC2233" s="275" t="str">
        <f t="shared" si="208"/>
        <v/>
      </c>
      <c r="AD2233" s="275" t="str">
        <f t="shared" si="209"/>
        <v/>
      </c>
      <c r="AE2233" s="276">
        <f t="shared" si="210"/>
        <v>1847846</v>
      </c>
    </row>
    <row r="2234" spans="2:31">
      <c r="B2234" s="227" t="s">
        <v>3894</v>
      </c>
      <c r="C2234" s="228" t="s">
        <v>3895</v>
      </c>
      <c r="D2234" s="228" t="s">
        <v>105</v>
      </c>
      <c r="E2234" s="228" t="s">
        <v>113</v>
      </c>
      <c r="F2234" s="258" t="s">
        <v>107</v>
      </c>
      <c r="G2234" s="374">
        <v>0.5</v>
      </c>
      <c r="H2234" s="377">
        <v>15732.633062150329</v>
      </c>
      <c r="I2234" s="382">
        <v>566.28724924743767</v>
      </c>
      <c r="J2234" s="349">
        <f>Table1[[#This Row],[Embellishment Area (m2)]]*Table1[[#This Row],[Construction Unit Rate ($/m)]]*Table1[[#This Row],[Embellishment Area Factor]]</f>
        <v>4454594.7500922009</v>
      </c>
      <c r="K2234" s="263">
        <v>0</v>
      </c>
      <c r="L2234" s="354">
        <v>75.676903388107434</v>
      </c>
      <c r="M2234" s="101">
        <f>Table1[[#This Row],[Size of land (m2)]]*Table1[[#This Row],[Land Unit Rate ($/m2)]]</f>
        <v>0</v>
      </c>
      <c r="N2234" s="261">
        <v>2021</v>
      </c>
      <c r="O2234" s="219">
        <f>ROUND(IF(Table1[[#This Row],[Valuation Year]]=2016,(Table1[[#This Row],[Total Construction Cost ($)]]+Table1[[#This Row],[Land Value]])*('General Input Sheet'!$G$38/'General Input Sheet'!$G$43),Table1[[#This Row],[Total Construction Cost ($)]]+Table1[[#This Row],[Land Value]]),0)</f>
        <v>4454595</v>
      </c>
      <c r="P2234" s="139" t="str" cm="1">
        <f t="array" ref="P2234">_xlfn.IFS(Table1[[#This Row],[Asset Class]]&lt;&gt;"Local","y",P$11=$E2234,"y",Table1[[#This Row],[Asset Class]]="Local","")</f>
        <v>y</v>
      </c>
      <c r="Q2234" s="99" t="str" cm="1">
        <f t="array" ref="Q2234">_xlfn.IFS(Table1[[#This Row],[Asset Class]]&lt;&gt;"Local","y",Q$11=$E2234,"y",Table1[[#This Row],[Asset Class]]="Local","")</f>
        <v>y</v>
      </c>
      <c r="R2234" s="99" t="str" cm="1">
        <f t="array" ref="R2234">_xlfn.IFS(Table1[[#This Row],[Asset Class]]&lt;&gt;"Local","y",R$11=$E2234,"y",Table1[[#This Row],[Asset Class]]="Local","")</f>
        <v>y</v>
      </c>
      <c r="S2234" s="358" t="str" cm="1">
        <f t="array" ref="S2234">_xlfn.IFS(Table1[[#This Row],[Asset Class]]&lt;&gt;"Local","y",S$11=$E2234,"y",Table1[[#This Row],[Asset Class]]="Local","")</f>
        <v>y</v>
      </c>
      <c r="U2234" s="109">
        <f>IF(Table1[[#This Row],[Asset Class]]&lt;&gt;"Local",0.25,IF(P2234="y",1,""))</f>
        <v>0.25</v>
      </c>
      <c r="V2234" s="435">
        <f>IF(Table1[[#This Row],[Asset Class]]&lt;&gt;"Local",0.25,IF(Q2234="y",1,""))</f>
        <v>0.25</v>
      </c>
      <c r="W2234" s="435">
        <f>IF(Table1[[#This Row],[Asset Class]]&lt;&gt;"Local",0.25,IF(R2234="y",1,""))</f>
        <v>0.25</v>
      </c>
      <c r="X2234" s="435">
        <f>IF(Table1[[#This Row],[Asset Class]]&lt;&gt;"Local",0.25,IF(S2234="y",1,""))</f>
        <v>0.25</v>
      </c>
      <c r="Y2234" s="109">
        <f t="shared" si="205"/>
        <v>1</v>
      </c>
      <c r="AA2234" s="274">
        <f t="shared" si="206"/>
        <v>1113648.75</v>
      </c>
      <c r="AB2234" s="275">
        <f t="shared" si="207"/>
        <v>1113648.75</v>
      </c>
      <c r="AC2234" s="275">
        <f t="shared" si="208"/>
        <v>1113648.75</v>
      </c>
      <c r="AD2234" s="275">
        <f t="shared" si="209"/>
        <v>1113648.75</v>
      </c>
      <c r="AE2234" s="276">
        <f t="shared" si="210"/>
        <v>4454595</v>
      </c>
    </row>
    <row r="2235" spans="2:31">
      <c r="B2235" s="227" t="s">
        <v>3896</v>
      </c>
      <c r="C2235" s="228" t="s">
        <v>3897</v>
      </c>
      <c r="D2235" s="228" t="s">
        <v>110</v>
      </c>
      <c r="E2235" s="228" t="s">
        <v>106</v>
      </c>
      <c r="F2235" s="258" t="s">
        <v>102</v>
      </c>
      <c r="G2235" s="374">
        <v>0.5</v>
      </c>
      <c r="H2235" s="377">
        <v>4651.7063871972541</v>
      </c>
      <c r="I2235" s="382">
        <v>111.62041035606889</v>
      </c>
      <c r="J2235" s="349">
        <f>Table1[[#This Row],[Embellishment Area (m2)]]*Table1[[#This Row],[Construction Unit Rate ($/m)]]*Table1[[#This Row],[Embellishment Area Factor]]</f>
        <v>259612.6878974521</v>
      </c>
      <c r="K2235" s="263">
        <v>0</v>
      </c>
      <c r="L2235" s="354">
        <v>66.125722619436161</v>
      </c>
      <c r="M2235" s="101">
        <f>Table1[[#This Row],[Size of land (m2)]]*Table1[[#This Row],[Land Unit Rate ($/m2)]]</f>
        <v>0</v>
      </c>
      <c r="N2235" s="261">
        <v>2021</v>
      </c>
      <c r="O2235" s="219">
        <f>ROUND(IF(Table1[[#This Row],[Valuation Year]]=2016,(Table1[[#This Row],[Total Construction Cost ($)]]+Table1[[#This Row],[Land Value]])*('General Input Sheet'!$G$38/'General Input Sheet'!$G$43),Table1[[#This Row],[Total Construction Cost ($)]]+Table1[[#This Row],[Land Value]]),0)</f>
        <v>259613</v>
      </c>
      <c r="P2235" s="139" t="str" cm="1">
        <f t="array" ref="P2235">_xlfn.IFS(Table1[[#This Row],[Asset Class]]&lt;&gt;"Local","y",P$11=$E2235,"y",Table1[[#This Row],[Asset Class]]="Local","")</f>
        <v>y</v>
      </c>
      <c r="Q2235" s="99" t="str" cm="1">
        <f t="array" ref="Q2235">_xlfn.IFS(Table1[[#This Row],[Asset Class]]&lt;&gt;"Local","y",Q$11=$E2235,"y",Table1[[#This Row],[Asset Class]]="Local","")</f>
        <v/>
      </c>
      <c r="R2235" s="99" t="str" cm="1">
        <f t="array" ref="R2235">_xlfn.IFS(Table1[[#This Row],[Asset Class]]&lt;&gt;"Local","y",R$11=$E2235,"y",Table1[[#This Row],[Asset Class]]="Local","")</f>
        <v/>
      </c>
      <c r="S2235" s="358" t="str" cm="1">
        <f t="array" ref="S2235">_xlfn.IFS(Table1[[#This Row],[Asset Class]]&lt;&gt;"Local","y",S$11=$E2235,"y",Table1[[#This Row],[Asset Class]]="Local","")</f>
        <v/>
      </c>
      <c r="U2235" s="109">
        <f>IF(Table1[[#This Row],[Asset Class]]&lt;&gt;"Local",0.25,IF(P2235="y",1,""))</f>
        <v>1</v>
      </c>
      <c r="V2235" s="435" t="str">
        <f>IF(Table1[[#This Row],[Asset Class]]&lt;&gt;"Local",0.25,IF(Q2235="y",1,""))</f>
        <v/>
      </c>
      <c r="W2235" s="435" t="str">
        <f>IF(Table1[[#This Row],[Asset Class]]&lt;&gt;"Local",0.25,IF(R2235="y",1,""))</f>
        <v/>
      </c>
      <c r="X2235" s="435" t="str">
        <f>IF(Table1[[#This Row],[Asset Class]]&lt;&gt;"Local",0.25,IF(S2235="y",1,""))</f>
        <v/>
      </c>
      <c r="Y2235" s="109">
        <f t="shared" si="205"/>
        <v>1</v>
      </c>
      <c r="AA2235" s="274">
        <f t="shared" si="206"/>
        <v>259613</v>
      </c>
      <c r="AB2235" s="275" t="str">
        <f t="shared" si="207"/>
        <v/>
      </c>
      <c r="AC2235" s="275" t="str">
        <f t="shared" si="208"/>
        <v/>
      </c>
      <c r="AD2235" s="275" t="str">
        <f t="shared" si="209"/>
        <v/>
      </c>
      <c r="AE2235" s="276">
        <f t="shared" si="210"/>
        <v>259613</v>
      </c>
    </row>
    <row r="2236" spans="2:31">
      <c r="B2236" s="227" t="s">
        <v>3898</v>
      </c>
      <c r="C2236" s="228" t="s">
        <v>3899</v>
      </c>
      <c r="D2236" s="228" t="s">
        <v>110</v>
      </c>
      <c r="E2236" s="228" t="s">
        <v>106</v>
      </c>
      <c r="F2236" s="258" t="s">
        <v>102</v>
      </c>
      <c r="G2236" s="374">
        <v>0.5</v>
      </c>
      <c r="H2236" s="377">
        <v>5075.3517152568502</v>
      </c>
      <c r="I2236" s="382">
        <v>111.62041035606889</v>
      </c>
      <c r="J2236" s="349">
        <f>Table1[[#This Row],[Embellishment Area (m2)]]*Table1[[#This Row],[Construction Unit Rate ($/m)]]*Table1[[#This Row],[Embellishment Area Factor]]</f>
        <v>283256.42057917383</v>
      </c>
      <c r="K2236" s="263">
        <v>0</v>
      </c>
      <c r="L2236" s="354">
        <v>66.125722619436161</v>
      </c>
      <c r="M2236" s="101">
        <f>Table1[[#This Row],[Size of land (m2)]]*Table1[[#This Row],[Land Unit Rate ($/m2)]]</f>
        <v>0</v>
      </c>
      <c r="N2236" s="261">
        <v>2021</v>
      </c>
      <c r="O2236" s="219">
        <f>ROUND(IF(Table1[[#This Row],[Valuation Year]]=2016,(Table1[[#This Row],[Total Construction Cost ($)]]+Table1[[#This Row],[Land Value]])*('General Input Sheet'!$G$38/'General Input Sheet'!$G$43),Table1[[#This Row],[Total Construction Cost ($)]]+Table1[[#This Row],[Land Value]]),0)</f>
        <v>283256</v>
      </c>
      <c r="P2236" s="139" t="str" cm="1">
        <f t="array" ref="P2236">_xlfn.IFS(Table1[[#This Row],[Asset Class]]&lt;&gt;"Local","y",P$11=$E2236,"y",Table1[[#This Row],[Asset Class]]="Local","")</f>
        <v>y</v>
      </c>
      <c r="Q2236" s="99" t="str" cm="1">
        <f t="array" ref="Q2236">_xlfn.IFS(Table1[[#This Row],[Asset Class]]&lt;&gt;"Local","y",Q$11=$E2236,"y",Table1[[#This Row],[Asset Class]]="Local","")</f>
        <v/>
      </c>
      <c r="R2236" s="99" t="str" cm="1">
        <f t="array" ref="R2236">_xlfn.IFS(Table1[[#This Row],[Asset Class]]&lt;&gt;"Local","y",R$11=$E2236,"y",Table1[[#This Row],[Asset Class]]="Local","")</f>
        <v/>
      </c>
      <c r="S2236" s="358" t="str" cm="1">
        <f t="array" ref="S2236">_xlfn.IFS(Table1[[#This Row],[Asset Class]]&lt;&gt;"Local","y",S$11=$E2236,"y",Table1[[#This Row],[Asset Class]]="Local","")</f>
        <v/>
      </c>
      <c r="U2236" s="109">
        <f>IF(Table1[[#This Row],[Asset Class]]&lt;&gt;"Local",0.25,IF(P2236="y",1,""))</f>
        <v>1</v>
      </c>
      <c r="V2236" s="435" t="str">
        <f>IF(Table1[[#This Row],[Asset Class]]&lt;&gt;"Local",0.25,IF(Q2236="y",1,""))</f>
        <v/>
      </c>
      <c r="W2236" s="435" t="str">
        <f>IF(Table1[[#This Row],[Asset Class]]&lt;&gt;"Local",0.25,IF(R2236="y",1,""))</f>
        <v/>
      </c>
      <c r="X2236" s="435" t="str">
        <f>IF(Table1[[#This Row],[Asset Class]]&lt;&gt;"Local",0.25,IF(S2236="y",1,""))</f>
        <v/>
      </c>
      <c r="Y2236" s="109">
        <f t="shared" si="205"/>
        <v>1</v>
      </c>
      <c r="AA2236" s="274">
        <f t="shared" si="206"/>
        <v>283256</v>
      </c>
      <c r="AB2236" s="275" t="str">
        <f t="shared" si="207"/>
        <v/>
      </c>
      <c r="AC2236" s="275" t="str">
        <f t="shared" si="208"/>
        <v/>
      </c>
      <c r="AD2236" s="275" t="str">
        <f t="shared" si="209"/>
        <v/>
      </c>
      <c r="AE2236" s="276">
        <f t="shared" si="210"/>
        <v>283256</v>
      </c>
    </row>
    <row r="2237" spans="2:31">
      <c r="B2237" s="227" t="s">
        <v>3900</v>
      </c>
      <c r="C2237" s="228" t="s">
        <v>3901</v>
      </c>
      <c r="D2237" s="228" t="s">
        <v>110</v>
      </c>
      <c r="E2237" s="228" t="s">
        <v>101</v>
      </c>
      <c r="F2237" s="258" t="s">
        <v>107</v>
      </c>
      <c r="G2237" s="374">
        <v>0.5</v>
      </c>
      <c r="H2237" s="377">
        <v>1258.3946134793291</v>
      </c>
      <c r="I2237" s="382">
        <v>143.96305955739601</v>
      </c>
      <c r="J2237" s="349">
        <f>Table1[[#This Row],[Embellishment Area (m2)]]*Table1[[#This Row],[Construction Unit Rate ($/m)]]*Table1[[#This Row],[Embellishment Area Factor]]</f>
        <v>90581.169343515488</v>
      </c>
      <c r="K2237" s="263">
        <v>0</v>
      </c>
      <c r="L2237" s="354">
        <v>39.027494808321961</v>
      </c>
      <c r="M2237" s="101">
        <f>Table1[[#This Row],[Size of land (m2)]]*Table1[[#This Row],[Land Unit Rate ($/m2)]]</f>
        <v>0</v>
      </c>
      <c r="N2237" s="261">
        <v>2021</v>
      </c>
      <c r="O2237" s="219">
        <f>ROUND(IF(Table1[[#This Row],[Valuation Year]]=2016,(Table1[[#This Row],[Total Construction Cost ($)]]+Table1[[#This Row],[Land Value]])*('General Input Sheet'!$G$38/'General Input Sheet'!$G$43),Table1[[#This Row],[Total Construction Cost ($)]]+Table1[[#This Row],[Land Value]]),0)</f>
        <v>90581</v>
      </c>
      <c r="P2237" s="139" t="str" cm="1">
        <f t="array" ref="P2237">_xlfn.IFS(Table1[[#This Row],[Asset Class]]&lt;&gt;"Local","y",P$11=$E2237,"y",Table1[[#This Row],[Asset Class]]="Local","")</f>
        <v/>
      </c>
      <c r="Q2237" s="99" t="str" cm="1">
        <f t="array" ref="Q2237">_xlfn.IFS(Table1[[#This Row],[Asset Class]]&lt;&gt;"Local","y",Q$11=$E2237,"y",Table1[[#This Row],[Asset Class]]="Local","")</f>
        <v/>
      </c>
      <c r="R2237" s="99" t="str" cm="1">
        <f t="array" ref="R2237">_xlfn.IFS(Table1[[#This Row],[Asset Class]]&lt;&gt;"Local","y",R$11=$E2237,"y",Table1[[#This Row],[Asset Class]]="Local","")</f>
        <v>y</v>
      </c>
      <c r="S2237" s="358" t="str" cm="1">
        <f t="array" ref="S2237">_xlfn.IFS(Table1[[#This Row],[Asset Class]]&lt;&gt;"Local","y",S$11=$E2237,"y",Table1[[#This Row],[Asset Class]]="Local","")</f>
        <v/>
      </c>
      <c r="U2237" s="109" t="str">
        <f>IF(Table1[[#This Row],[Asset Class]]&lt;&gt;"Local",0.25,IF(P2237="y",1,""))</f>
        <v/>
      </c>
      <c r="V2237" s="435" t="str">
        <f>IF(Table1[[#This Row],[Asset Class]]&lt;&gt;"Local",0.25,IF(Q2237="y",1,""))</f>
        <v/>
      </c>
      <c r="W2237" s="435">
        <f>IF(Table1[[#This Row],[Asset Class]]&lt;&gt;"Local",0.25,IF(R2237="y",1,""))</f>
        <v>1</v>
      </c>
      <c r="X2237" s="435" t="str">
        <f>IF(Table1[[#This Row],[Asset Class]]&lt;&gt;"Local",0.25,IF(S2237="y",1,""))</f>
        <v/>
      </c>
      <c r="Y2237" s="109">
        <f t="shared" si="205"/>
        <v>1</v>
      </c>
      <c r="AA2237" s="274" t="str">
        <f t="shared" si="206"/>
        <v/>
      </c>
      <c r="AB2237" s="275" t="str">
        <f t="shared" si="207"/>
        <v/>
      </c>
      <c r="AC2237" s="275">
        <f t="shared" si="208"/>
        <v>90581</v>
      </c>
      <c r="AD2237" s="275" t="str">
        <f t="shared" si="209"/>
        <v/>
      </c>
      <c r="AE2237" s="276">
        <f t="shared" si="210"/>
        <v>90581</v>
      </c>
    </row>
    <row r="2238" spans="2:31">
      <c r="B2238" s="227" t="s">
        <v>3902</v>
      </c>
      <c r="C2238" s="228" t="s">
        <v>3903</v>
      </c>
      <c r="D2238" s="228" t="s">
        <v>110</v>
      </c>
      <c r="E2238" s="228" t="s">
        <v>113</v>
      </c>
      <c r="F2238" s="258" t="s">
        <v>102</v>
      </c>
      <c r="G2238" s="374">
        <v>0.5</v>
      </c>
      <c r="H2238" s="377">
        <v>720.15559577738952</v>
      </c>
      <c r="I2238" s="382">
        <v>77.371645491830151</v>
      </c>
      <c r="J2238" s="349">
        <f>Table1[[#This Row],[Embellishment Area (m2)]]*Table1[[#This Row],[Construction Unit Rate ($/m)]]*Table1[[#This Row],[Embellishment Area Factor]]</f>
        <v>27859.811727722958</v>
      </c>
      <c r="K2238" s="263">
        <v>1440.311191554779</v>
      </c>
      <c r="L2238" s="354">
        <v>51.919695325664051</v>
      </c>
      <c r="M2238" s="101">
        <f>Table1[[#This Row],[Size of land (m2)]]*Table1[[#This Row],[Land Unit Rate ($/m2)]]</f>
        <v>74780.518239668279</v>
      </c>
      <c r="N2238" s="261">
        <v>2021</v>
      </c>
      <c r="O2238" s="219">
        <f>ROUND(IF(Table1[[#This Row],[Valuation Year]]=2016,(Table1[[#This Row],[Total Construction Cost ($)]]+Table1[[#This Row],[Land Value]])*('General Input Sheet'!$G$38/'General Input Sheet'!$G$43),Table1[[#This Row],[Total Construction Cost ($)]]+Table1[[#This Row],[Land Value]]),0)</f>
        <v>102640</v>
      </c>
      <c r="P2238" s="139" t="str" cm="1">
        <f t="array" ref="P2238">_xlfn.IFS(Table1[[#This Row],[Asset Class]]&lt;&gt;"Local","y",P$11=$E2238,"y",Table1[[#This Row],[Asset Class]]="Local","")</f>
        <v/>
      </c>
      <c r="Q2238" s="99" t="str" cm="1">
        <f t="array" ref="Q2238">_xlfn.IFS(Table1[[#This Row],[Asset Class]]&lt;&gt;"Local","y",Q$11=$E2238,"y",Table1[[#This Row],[Asset Class]]="Local","")</f>
        <v/>
      </c>
      <c r="R2238" s="99" t="str" cm="1">
        <f t="array" ref="R2238">_xlfn.IFS(Table1[[#This Row],[Asset Class]]&lt;&gt;"Local","y",R$11=$E2238,"y",Table1[[#This Row],[Asset Class]]="Local","")</f>
        <v/>
      </c>
      <c r="S2238" s="358" t="str" cm="1">
        <f t="array" ref="S2238">_xlfn.IFS(Table1[[#This Row],[Asset Class]]&lt;&gt;"Local","y",S$11=$E2238,"y",Table1[[#This Row],[Asset Class]]="Local","")</f>
        <v>y</v>
      </c>
      <c r="U2238" s="109" t="str">
        <f>IF(Table1[[#This Row],[Asset Class]]&lt;&gt;"Local",0.25,IF(P2238="y",1,""))</f>
        <v/>
      </c>
      <c r="V2238" s="435" t="str">
        <f>IF(Table1[[#This Row],[Asset Class]]&lt;&gt;"Local",0.25,IF(Q2238="y",1,""))</f>
        <v/>
      </c>
      <c r="W2238" s="435" t="str">
        <f>IF(Table1[[#This Row],[Asset Class]]&lt;&gt;"Local",0.25,IF(R2238="y",1,""))</f>
        <v/>
      </c>
      <c r="X2238" s="435">
        <f>IF(Table1[[#This Row],[Asset Class]]&lt;&gt;"Local",0.25,IF(S2238="y",1,""))</f>
        <v>1</v>
      </c>
      <c r="Y2238" s="109">
        <f t="shared" si="205"/>
        <v>1</v>
      </c>
      <c r="AA2238" s="274" t="str">
        <f t="shared" si="206"/>
        <v/>
      </c>
      <c r="AB2238" s="275" t="str">
        <f t="shared" si="207"/>
        <v/>
      </c>
      <c r="AC2238" s="275" t="str">
        <f t="shared" si="208"/>
        <v/>
      </c>
      <c r="AD2238" s="275">
        <f t="shared" si="209"/>
        <v>102640</v>
      </c>
      <c r="AE2238" s="276">
        <f t="shared" si="210"/>
        <v>102640</v>
      </c>
    </row>
    <row r="2239" spans="2:31">
      <c r="B2239" s="227" t="s">
        <v>3904</v>
      </c>
      <c r="C2239" s="228" t="s">
        <v>3905</v>
      </c>
      <c r="D2239" s="228" t="s">
        <v>110</v>
      </c>
      <c r="E2239" s="228" t="s">
        <v>113</v>
      </c>
      <c r="F2239" s="258" t="s">
        <v>107</v>
      </c>
      <c r="G2239" s="374">
        <v>0.5</v>
      </c>
      <c r="H2239" s="377">
        <v>14513.418701131355</v>
      </c>
      <c r="I2239" s="382">
        <v>77.371645491830151</v>
      </c>
      <c r="J2239" s="349">
        <f>Table1[[#This Row],[Embellishment Area (m2)]]*Table1[[#This Row],[Construction Unit Rate ($/m)]]*Table1[[#This Row],[Embellishment Area Factor]]</f>
        <v>561463.54330921662</v>
      </c>
      <c r="K2239" s="263">
        <v>0</v>
      </c>
      <c r="L2239" s="354">
        <v>51.919695325664051</v>
      </c>
      <c r="M2239" s="101">
        <f>Table1[[#This Row],[Size of land (m2)]]*Table1[[#This Row],[Land Unit Rate ($/m2)]]</f>
        <v>0</v>
      </c>
      <c r="N2239" s="261">
        <v>2021</v>
      </c>
      <c r="O2239" s="219">
        <f>ROUND(IF(Table1[[#This Row],[Valuation Year]]=2016,(Table1[[#This Row],[Total Construction Cost ($)]]+Table1[[#This Row],[Land Value]])*('General Input Sheet'!$G$38/'General Input Sheet'!$G$43),Table1[[#This Row],[Total Construction Cost ($)]]+Table1[[#This Row],[Land Value]]),0)</f>
        <v>561464</v>
      </c>
      <c r="P2239" s="139" t="str" cm="1">
        <f t="array" ref="P2239">_xlfn.IFS(Table1[[#This Row],[Asset Class]]&lt;&gt;"Local","y",P$11=$E2239,"y",Table1[[#This Row],[Asset Class]]="Local","")</f>
        <v/>
      </c>
      <c r="Q2239" s="99" t="str" cm="1">
        <f t="array" ref="Q2239">_xlfn.IFS(Table1[[#This Row],[Asset Class]]&lt;&gt;"Local","y",Q$11=$E2239,"y",Table1[[#This Row],[Asset Class]]="Local","")</f>
        <v/>
      </c>
      <c r="R2239" s="99" t="str" cm="1">
        <f t="array" ref="R2239">_xlfn.IFS(Table1[[#This Row],[Asset Class]]&lt;&gt;"Local","y",R$11=$E2239,"y",Table1[[#This Row],[Asset Class]]="Local","")</f>
        <v/>
      </c>
      <c r="S2239" s="358" t="str" cm="1">
        <f t="array" ref="S2239">_xlfn.IFS(Table1[[#This Row],[Asset Class]]&lt;&gt;"Local","y",S$11=$E2239,"y",Table1[[#This Row],[Asset Class]]="Local","")</f>
        <v>y</v>
      </c>
      <c r="U2239" s="109" t="str">
        <f>IF(Table1[[#This Row],[Asset Class]]&lt;&gt;"Local",0.25,IF(P2239="y",1,""))</f>
        <v/>
      </c>
      <c r="V2239" s="435" t="str">
        <f>IF(Table1[[#This Row],[Asset Class]]&lt;&gt;"Local",0.25,IF(Q2239="y",1,""))</f>
        <v/>
      </c>
      <c r="W2239" s="435" t="str">
        <f>IF(Table1[[#This Row],[Asset Class]]&lt;&gt;"Local",0.25,IF(R2239="y",1,""))</f>
        <v/>
      </c>
      <c r="X2239" s="435">
        <f>IF(Table1[[#This Row],[Asset Class]]&lt;&gt;"Local",0.25,IF(S2239="y",1,""))</f>
        <v>1</v>
      </c>
      <c r="Y2239" s="109">
        <f t="shared" si="205"/>
        <v>1</v>
      </c>
      <c r="AA2239" s="274" t="str">
        <f t="shared" si="206"/>
        <v/>
      </c>
      <c r="AB2239" s="275" t="str">
        <f t="shared" si="207"/>
        <v/>
      </c>
      <c r="AC2239" s="275" t="str">
        <f t="shared" si="208"/>
        <v/>
      </c>
      <c r="AD2239" s="275">
        <f t="shared" si="209"/>
        <v>561464</v>
      </c>
      <c r="AE2239" s="276">
        <f t="shared" si="210"/>
        <v>561464</v>
      </c>
    </row>
    <row r="2240" spans="2:31">
      <c r="B2240" s="227" t="s">
        <v>3906</v>
      </c>
      <c r="C2240" s="228" t="s">
        <v>3907</v>
      </c>
      <c r="D2240" s="228" t="s">
        <v>110</v>
      </c>
      <c r="E2240" s="228" t="s">
        <v>106</v>
      </c>
      <c r="F2240" s="258" t="s">
        <v>107</v>
      </c>
      <c r="G2240" s="374">
        <v>0.5</v>
      </c>
      <c r="H2240" s="377">
        <v>837.55230289010501</v>
      </c>
      <c r="I2240" s="382">
        <v>111.62041035606889</v>
      </c>
      <c r="J2240" s="349">
        <f>Table1[[#This Row],[Embellishment Area (m2)]]*Table1[[#This Row],[Construction Unit Rate ($/m)]]*Table1[[#This Row],[Embellishment Area Factor]]</f>
        <v>46743.965871632012</v>
      </c>
      <c r="K2240" s="263">
        <v>0</v>
      </c>
      <c r="L2240" s="354">
        <v>66.125722619436161</v>
      </c>
      <c r="M2240" s="101">
        <f>Table1[[#This Row],[Size of land (m2)]]*Table1[[#This Row],[Land Unit Rate ($/m2)]]</f>
        <v>0</v>
      </c>
      <c r="N2240" s="261">
        <v>2021</v>
      </c>
      <c r="O2240" s="219">
        <f>ROUND(IF(Table1[[#This Row],[Valuation Year]]=2016,(Table1[[#This Row],[Total Construction Cost ($)]]+Table1[[#This Row],[Land Value]])*('General Input Sheet'!$G$38/'General Input Sheet'!$G$43),Table1[[#This Row],[Total Construction Cost ($)]]+Table1[[#This Row],[Land Value]]),0)</f>
        <v>46744</v>
      </c>
      <c r="P2240" s="139" t="str" cm="1">
        <f t="array" ref="P2240">_xlfn.IFS(Table1[[#This Row],[Asset Class]]&lt;&gt;"Local","y",P$11=$E2240,"y",Table1[[#This Row],[Asset Class]]="Local","")</f>
        <v>y</v>
      </c>
      <c r="Q2240" s="99" t="str" cm="1">
        <f t="array" ref="Q2240">_xlfn.IFS(Table1[[#This Row],[Asset Class]]&lt;&gt;"Local","y",Q$11=$E2240,"y",Table1[[#This Row],[Asset Class]]="Local","")</f>
        <v/>
      </c>
      <c r="R2240" s="99" t="str" cm="1">
        <f t="array" ref="R2240">_xlfn.IFS(Table1[[#This Row],[Asset Class]]&lt;&gt;"Local","y",R$11=$E2240,"y",Table1[[#This Row],[Asset Class]]="Local","")</f>
        <v/>
      </c>
      <c r="S2240" s="358" t="str" cm="1">
        <f t="array" ref="S2240">_xlfn.IFS(Table1[[#This Row],[Asset Class]]&lt;&gt;"Local","y",S$11=$E2240,"y",Table1[[#This Row],[Asset Class]]="Local","")</f>
        <v/>
      </c>
      <c r="U2240" s="109">
        <f>IF(Table1[[#This Row],[Asset Class]]&lt;&gt;"Local",0.25,IF(P2240="y",1,""))</f>
        <v>1</v>
      </c>
      <c r="V2240" s="435" t="str">
        <f>IF(Table1[[#This Row],[Asset Class]]&lt;&gt;"Local",0.25,IF(Q2240="y",1,""))</f>
        <v/>
      </c>
      <c r="W2240" s="435" t="str">
        <f>IF(Table1[[#This Row],[Asset Class]]&lt;&gt;"Local",0.25,IF(R2240="y",1,""))</f>
        <v/>
      </c>
      <c r="X2240" s="435" t="str">
        <f>IF(Table1[[#This Row],[Asset Class]]&lt;&gt;"Local",0.25,IF(S2240="y",1,""))</f>
        <v/>
      </c>
      <c r="Y2240" s="109">
        <f t="shared" si="205"/>
        <v>1</v>
      </c>
      <c r="AA2240" s="274">
        <f t="shared" si="206"/>
        <v>46744</v>
      </c>
      <c r="AB2240" s="275" t="str">
        <f t="shared" si="207"/>
        <v/>
      </c>
      <c r="AC2240" s="275" t="str">
        <f t="shared" si="208"/>
        <v/>
      </c>
      <c r="AD2240" s="275" t="str">
        <f t="shared" si="209"/>
        <v/>
      </c>
      <c r="AE2240" s="276">
        <f t="shared" si="210"/>
        <v>46744</v>
      </c>
    </row>
    <row r="2241" spans="2:31">
      <c r="B2241" s="227" t="s">
        <v>3906</v>
      </c>
      <c r="C2241" s="228" t="s">
        <v>3908</v>
      </c>
      <c r="D2241" s="228" t="s">
        <v>110</v>
      </c>
      <c r="E2241" s="228" t="s">
        <v>106</v>
      </c>
      <c r="F2241" s="258" t="s">
        <v>102</v>
      </c>
      <c r="G2241" s="374">
        <v>0.5</v>
      </c>
      <c r="H2241" s="377">
        <v>3885.2478589517723</v>
      </c>
      <c r="I2241" s="382">
        <v>111.62041035606889</v>
      </c>
      <c r="J2241" s="349">
        <f>Table1[[#This Row],[Embellishment Area (m2)]]*Table1[[#This Row],[Construction Unit Rate ($/m)]]*Table1[[#This Row],[Embellishment Area Factor]]</f>
        <v>216836.48017561744</v>
      </c>
      <c r="K2241" s="263">
        <v>0</v>
      </c>
      <c r="L2241" s="354">
        <v>66.125722619436161</v>
      </c>
      <c r="M2241" s="101">
        <f>Table1[[#This Row],[Size of land (m2)]]*Table1[[#This Row],[Land Unit Rate ($/m2)]]</f>
        <v>0</v>
      </c>
      <c r="N2241" s="261">
        <v>2021</v>
      </c>
      <c r="O2241" s="219">
        <f>ROUND(IF(Table1[[#This Row],[Valuation Year]]=2016,(Table1[[#This Row],[Total Construction Cost ($)]]+Table1[[#This Row],[Land Value]])*('General Input Sheet'!$G$38/'General Input Sheet'!$G$43),Table1[[#This Row],[Total Construction Cost ($)]]+Table1[[#This Row],[Land Value]]),0)</f>
        <v>216836</v>
      </c>
      <c r="P2241" s="139" t="str" cm="1">
        <f t="array" ref="P2241">_xlfn.IFS(Table1[[#This Row],[Asset Class]]&lt;&gt;"Local","y",P$11=$E2241,"y",Table1[[#This Row],[Asset Class]]="Local","")</f>
        <v>y</v>
      </c>
      <c r="Q2241" s="99" t="str" cm="1">
        <f t="array" ref="Q2241">_xlfn.IFS(Table1[[#This Row],[Asset Class]]&lt;&gt;"Local","y",Q$11=$E2241,"y",Table1[[#This Row],[Asset Class]]="Local","")</f>
        <v/>
      </c>
      <c r="R2241" s="99" t="str" cm="1">
        <f t="array" ref="R2241">_xlfn.IFS(Table1[[#This Row],[Asset Class]]&lt;&gt;"Local","y",R$11=$E2241,"y",Table1[[#This Row],[Asset Class]]="Local","")</f>
        <v/>
      </c>
      <c r="S2241" s="358" t="str" cm="1">
        <f t="array" ref="S2241">_xlfn.IFS(Table1[[#This Row],[Asset Class]]&lt;&gt;"Local","y",S$11=$E2241,"y",Table1[[#This Row],[Asset Class]]="Local","")</f>
        <v/>
      </c>
      <c r="U2241" s="109">
        <f>IF(Table1[[#This Row],[Asset Class]]&lt;&gt;"Local",0.25,IF(P2241="y",1,""))</f>
        <v>1</v>
      </c>
      <c r="V2241" s="435" t="str">
        <f>IF(Table1[[#This Row],[Asset Class]]&lt;&gt;"Local",0.25,IF(Q2241="y",1,""))</f>
        <v/>
      </c>
      <c r="W2241" s="435" t="str">
        <f>IF(Table1[[#This Row],[Asset Class]]&lt;&gt;"Local",0.25,IF(R2241="y",1,""))</f>
        <v/>
      </c>
      <c r="X2241" s="435" t="str">
        <f>IF(Table1[[#This Row],[Asset Class]]&lt;&gt;"Local",0.25,IF(S2241="y",1,""))</f>
        <v/>
      </c>
      <c r="Y2241" s="109">
        <f t="shared" si="205"/>
        <v>1</v>
      </c>
      <c r="AA2241" s="274">
        <f t="shared" si="206"/>
        <v>216836</v>
      </c>
      <c r="AB2241" s="275" t="str">
        <f t="shared" si="207"/>
        <v/>
      </c>
      <c r="AC2241" s="275" t="str">
        <f t="shared" si="208"/>
        <v/>
      </c>
      <c r="AD2241" s="275" t="str">
        <f t="shared" si="209"/>
        <v/>
      </c>
      <c r="AE2241" s="276">
        <f t="shared" si="210"/>
        <v>216836</v>
      </c>
    </row>
    <row r="2242" spans="2:31">
      <c r="B2242" s="227" t="s">
        <v>3909</v>
      </c>
      <c r="C2242" s="228" t="s">
        <v>3910</v>
      </c>
      <c r="D2242" s="228" t="s">
        <v>110</v>
      </c>
      <c r="E2242" s="228" t="s">
        <v>106</v>
      </c>
      <c r="F2242" s="258" t="s">
        <v>107</v>
      </c>
      <c r="G2242" s="374">
        <v>0.5</v>
      </c>
      <c r="H2242" s="377">
        <v>710.81432125700701</v>
      </c>
      <c r="I2242" s="382">
        <v>111.62041035606889</v>
      </c>
      <c r="J2242" s="349">
        <f>Table1[[#This Row],[Embellishment Area (m2)]]*Table1[[#This Row],[Construction Unit Rate ($/m)]]*Table1[[#This Row],[Embellishment Area Factor]]</f>
        <v>39670.693112838853</v>
      </c>
      <c r="K2242" s="263">
        <v>0</v>
      </c>
      <c r="L2242" s="354">
        <v>66.125722619436161</v>
      </c>
      <c r="M2242" s="101">
        <f>Table1[[#This Row],[Size of land (m2)]]*Table1[[#This Row],[Land Unit Rate ($/m2)]]</f>
        <v>0</v>
      </c>
      <c r="N2242" s="261">
        <v>2021</v>
      </c>
      <c r="O2242" s="219">
        <f>ROUND(IF(Table1[[#This Row],[Valuation Year]]=2016,(Table1[[#This Row],[Total Construction Cost ($)]]+Table1[[#This Row],[Land Value]])*('General Input Sheet'!$G$38/'General Input Sheet'!$G$43),Table1[[#This Row],[Total Construction Cost ($)]]+Table1[[#This Row],[Land Value]]),0)</f>
        <v>39671</v>
      </c>
      <c r="P2242" s="139" t="str" cm="1">
        <f t="array" ref="P2242">_xlfn.IFS(Table1[[#This Row],[Asset Class]]&lt;&gt;"Local","y",P$11=$E2242,"y",Table1[[#This Row],[Asset Class]]="Local","")</f>
        <v>y</v>
      </c>
      <c r="Q2242" s="99" t="str" cm="1">
        <f t="array" ref="Q2242">_xlfn.IFS(Table1[[#This Row],[Asset Class]]&lt;&gt;"Local","y",Q$11=$E2242,"y",Table1[[#This Row],[Asset Class]]="Local","")</f>
        <v/>
      </c>
      <c r="R2242" s="99" t="str" cm="1">
        <f t="array" ref="R2242">_xlfn.IFS(Table1[[#This Row],[Asset Class]]&lt;&gt;"Local","y",R$11=$E2242,"y",Table1[[#This Row],[Asset Class]]="Local","")</f>
        <v/>
      </c>
      <c r="S2242" s="358" t="str" cm="1">
        <f t="array" ref="S2242">_xlfn.IFS(Table1[[#This Row],[Asset Class]]&lt;&gt;"Local","y",S$11=$E2242,"y",Table1[[#This Row],[Asset Class]]="Local","")</f>
        <v/>
      </c>
      <c r="U2242" s="109">
        <f>IF(Table1[[#This Row],[Asset Class]]&lt;&gt;"Local",0.25,IF(P2242="y",1,""))</f>
        <v>1</v>
      </c>
      <c r="V2242" s="435" t="str">
        <f>IF(Table1[[#This Row],[Asset Class]]&lt;&gt;"Local",0.25,IF(Q2242="y",1,""))</f>
        <v/>
      </c>
      <c r="W2242" s="435" t="str">
        <f>IF(Table1[[#This Row],[Asset Class]]&lt;&gt;"Local",0.25,IF(R2242="y",1,""))</f>
        <v/>
      </c>
      <c r="X2242" s="435" t="str">
        <f>IF(Table1[[#This Row],[Asset Class]]&lt;&gt;"Local",0.25,IF(S2242="y",1,""))</f>
        <v/>
      </c>
      <c r="Y2242" s="109">
        <f t="shared" si="205"/>
        <v>1</v>
      </c>
      <c r="AA2242" s="274">
        <f t="shared" si="206"/>
        <v>39671</v>
      </c>
      <c r="AB2242" s="275" t="str">
        <f t="shared" si="207"/>
        <v/>
      </c>
      <c r="AC2242" s="275" t="str">
        <f t="shared" si="208"/>
        <v/>
      </c>
      <c r="AD2242" s="275" t="str">
        <f t="shared" si="209"/>
        <v/>
      </c>
      <c r="AE2242" s="276">
        <f t="shared" si="210"/>
        <v>39671</v>
      </c>
    </row>
    <row r="2243" spans="2:31">
      <c r="B2243" s="227" t="s">
        <v>3911</v>
      </c>
      <c r="C2243" s="228" t="s">
        <v>3912</v>
      </c>
      <c r="D2243" s="228" t="s">
        <v>110</v>
      </c>
      <c r="E2243" s="228" t="s">
        <v>142</v>
      </c>
      <c r="F2243" s="258" t="s">
        <v>102</v>
      </c>
      <c r="G2243" s="374">
        <v>0.5</v>
      </c>
      <c r="H2243" s="377">
        <v>4801.1811481280938</v>
      </c>
      <c r="I2243" s="382">
        <v>115.6419902144599</v>
      </c>
      <c r="J2243" s="349">
        <f>Table1[[#This Row],[Embellishment Area (m2)]]*Table1[[#This Row],[Construction Unit Rate ($/m)]]*Table1[[#This Row],[Embellishment Area Factor]]</f>
        <v>277609.07167483919</v>
      </c>
      <c r="K2243" s="263">
        <v>0</v>
      </c>
      <c r="L2243" s="354">
        <v>85.331826959272703</v>
      </c>
      <c r="M2243" s="101">
        <f>Table1[[#This Row],[Size of land (m2)]]*Table1[[#This Row],[Land Unit Rate ($/m2)]]</f>
        <v>0</v>
      </c>
      <c r="N2243" s="261">
        <v>2021</v>
      </c>
      <c r="O2243" s="219">
        <f>ROUND(IF(Table1[[#This Row],[Valuation Year]]=2016,(Table1[[#This Row],[Total Construction Cost ($)]]+Table1[[#This Row],[Land Value]])*('General Input Sheet'!$G$38/'General Input Sheet'!$G$43),Table1[[#This Row],[Total Construction Cost ($)]]+Table1[[#This Row],[Land Value]]),0)</f>
        <v>277609</v>
      </c>
      <c r="P2243" s="139" t="str" cm="1">
        <f t="array" ref="P2243">_xlfn.IFS(Table1[[#This Row],[Asset Class]]&lt;&gt;"Local","y",P$11=$E2243,"y",Table1[[#This Row],[Asset Class]]="Local","")</f>
        <v/>
      </c>
      <c r="Q2243" s="99" t="str" cm="1">
        <f t="array" ref="Q2243">_xlfn.IFS(Table1[[#This Row],[Asset Class]]&lt;&gt;"Local","y",Q$11=$E2243,"y",Table1[[#This Row],[Asset Class]]="Local","")</f>
        <v>y</v>
      </c>
      <c r="R2243" s="99" t="str" cm="1">
        <f t="array" ref="R2243">_xlfn.IFS(Table1[[#This Row],[Asset Class]]&lt;&gt;"Local","y",R$11=$E2243,"y",Table1[[#This Row],[Asset Class]]="Local","")</f>
        <v/>
      </c>
      <c r="S2243" s="358" t="str" cm="1">
        <f t="array" ref="S2243">_xlfn.IFS(Table1[[#This Row],[Asset Class]]&lt;&gt;"Local","y",S$11=$E2243,"y",Table1[[#This Row],[Asset Class]]="Local","")</f>
        <v/>
      </c>
      <c r="U2243" s="109" t="str">
        <f>IF(Table1[[#This Row],[Asset Class]]&lt;&gt;"Local",0.25,IF(P2243="y",1,""))</f>
        <v/>
      </c>
      <c r="V2243" s="435">
        <f>IF(Table1[[#This Row],[Asset Class]]&lt;&gt;"Local",0.25,IF(Q2243="y",1,""))</f>
        <v>1</v>
      </c>
      <c r="W2243" s="435" t="str">
        <f>IF(Table1[[#This Row],[Asset Class]]&lt;&gt;"Local",0.25,IF(R2243="y",1,""))</f>
        <v/>
      </c>
      <c r="X2243" s="435" t="str">
        <f>IF(Table1[[#This Row],[Asset Class]]&lt;&gt;"Local",0.25,IF(S2243="y",1,""))</f>
        <v/>
      </c>
      <c r="Y2243" s="109">
        <f t="shared" si="205"/>
        <v>1</v>
      </c>
      <c r="AA2243" s="274" t="str">
        <f t="shared" si="206"/>
        <v/>
      </c>
      <c r="AB2243" s="275">
        <f t="shared" si="207"/>
        <v>277609</v>
      </c>
      <c r="AC2243" s="275" t="str">
        <f t="shared" si="208"/>
        <v/>
      </c>
      <c r="AD2243" s="275" t="str">
        <f t="shared" si="209"/>
        <v/>
      </c>
      <c r="AE2243" s="276">
        <f t="shared" si="210"/>
        <v>277609</v>
      </c>
    </row>
    <row r="2244" spans="2:31">
      <c r="B2244" s="227" t="s">
        <v>3913</v>
      </c>
      <c r="C2244" s="228" t="s">
        <v>3914</v>
      </c>
      <c r="D2244" s="228" t="s">
        <v>110</v>
      </c>
      <c r="E2244" s="228" t="s">
        <v>101</v>
      </c>
      <c r="F2244" s="258" t="s">
        <v>102</v>
      </c>
      <c r="G2244" s="374">
        <v>0.5</v>
      </c>
      <c r="H2244" s="377">
        <v>3230.7230328421838</v>
      </c>
      <c r="I2244" s="382">
        <v>143.96305955739601</v>
      </c>
      <c r="J2244" s="349">
        <f>Table1[[#This Row],[Embellishment Area (m2)]]*Table1[[#This Row],[Construction Unit Rate ($/m)]]*Table1[[#This Row],[Embellishment Area Factor]]</f>
        <v>232552.38619525518</v>
      </c>
      <c r="K2244" s="263">
        <v>0</v>
      </c>
      <c r="L2244" s="354">
        <v>39.027494808321961</v>
      </c>
      <c r="M2244" s="101">
        <f>Table1[[#This Row],[Size of land (m2)]]*Table1[[#This Row],[Land Unit Rate ($/m2)]]</f>
        <v>0</v>
      </c>
      <c r="N2244" s="261">
        <v>2021</v>
      </c>
      <c r="O2244" s="219">
        <f>ROUND(IF(Table1[[#This Row],[Valuation Year]]=2016,(Table1[[#This Row],[Total Construction Cost ($)]]+Table1[[#This Row],[Land Value]])*('General Input Sheet'!$G$38/'General Input Sheet'!$G$43),Table1[[#This Row],[Total Construction Cost ($)]]+Table1[[#This Row],[Land Value]]),0)</f>
        <v>232552</v>
      </c>
      <c r="P2244" s="139" t="str" cm="1">
        <f t="array" ref="P2244">_xlfn.IFS(Table1[[#This Row],[Asset Class]]&lt;&gt;"Local","y",P$11=$E2244,"y",Table1[[#This Row],[Asset Class]]="Local","")</f>
        <v/>
      </c>
      <c r="Q2244" s="99" t="str" cm="1">
        <f t="array" ref="Q2244">_xlfn.IFS(Table1[[#This Row],[Asset Class]]&lt;&gt;"Local","y",Q$11=$E2244,"y",Table1[[#This Row],[Asset Class]]="Local","")</f>
        <v/>
      </c>
      <c r="R2244" s="99" t="str" cm="1">
        <f t="array" ref="R2244">_xlfn.IFS(Table1[[#This Row],[Asset Class]]&lt;&gt;"Local","y",R$11=$E2244,"y",Table1[[#This Row],[Asset Class]]="Local","")</f>
        <v>y</v>
      </c>
      <c r="S2244" s="358" t="str" cm="1">
        <f t="array" ref="S2244">_xlfn.IFS(Table1[[#This Row],[Asset Class]]&lt;&gt;"Local","y",S$11=$E2244,"y",Table1[[#This Row],[Asset Class]]="Local","")</f>
        <v/>
      </c>
      <c r="U2244" s="109" t="str">
        <f>IF(Table1[[#This Row],[Asset Class]]&lt;&gt;"Local",0.25,IF(P2244="y",1,""))</f>
        <v/>
      </c>
      <c r="V2244" s="435" t="str">
        <f>IF(Table1[[#This Row],[Asset Class]]&lt;&gt;"Local",0.25,IF(Q2244="y",1,""))</f>
        <v/>
      </c>
      <c r="W2244" s="435">
        <f>IF(Table1[[#This Row],[Asset Class]]&lt;&gt;"Local",0.25,IF(R2244="y",1,""))</f>
        <v>1</v>
      </c>
      <c r="X2244" s="435" t="str">
        <f>IF(Table1[[#This Row],[Asset Class]]&lt;&gt;"Local",0.25,IF(S2244="y",1,""))</f>
        <v/>
      </c>
      <c r="Y2244" s="109">
        <f t="shared" si="205"/>
        <v>1</v>
      </c>
      <c r="AA2244" s="274" t="str">
        <f t="shared" si="206"/>
        <v/>
      </c>
      <c r="AB2244" s="275" t="str">
        <f t="shared" si="207"/>
        <v/>
      </c>
      <c r="AC2244" s="275">
        <f t="shared" si="208"/>
        <v>232552</v>
      </c>
      <c r="AD2244" s="275" t="str">
        <f t="shared" si="209"/>
        <v/>
      </c>
      <c r="AE2244" s="276">
        <f t="shared" si="210"/>
        <v>232552</v>
      </c>
    </row>
    <row r="2245" spans="2:31">
      <c r="B2245" s="227" t="s">
        <v>3915</v>
      </c>
      <c r="C2245" s="228" t="s">
        <v>3916</v>
      </c>
      <c r="D2245" s="228" t="s">
        <v>110</v>
      </c>
      <c r="E2245" s="228" t="s">
        <v>106</v>
      </c>
      <c r="F2245" s="258" t="s">
        <v>107</v>
      </c>
      <c r="G2245" s="374">
        <v>0.5</v>
      </c>
      <c r="H2245" s="377">
        <v>11573.352835295131</v>
      </c>
      <c r="I2245" s="382">
        <v>111.62041035606889</v>
      </c>
      <c r="J2245" s="349">
        <f>Table1[[#This Row],[Embellishment Area (m2)]]*Table1[[#This Row],[Construction Unit Rate ($/m)]]*Table1[[#This Row],[Embellishment Area Factor]]</f>
        <v>645911.19633560791</v>
      </c>
      <c r="K2245" s="263">
        <v>0</v>
      </c>
      <c r="L2245" s="354">
        <v>66.125722619436161</v>
      </c>
      <c r="M2245" s="101">
        <f>Table1[[#This Row],[Size of land (m2)]]*Table1[[#This Row],[Land Unit Rate ($/m2)]]</f>
        <v>0</v>
      </c>
      <c r="N2245" s="261">
        <v>2021</v>
      </c>
      <c r="O2245" s="219">
        <f>ROUND(IF(Table1[[#This Row],[Valuation Year]]=2016,(Table1[[#This Row],[Total Construction Cost ($)]]+Table1[[#This Row],[Land Value]])*('General Input Sheet'!$G$38/'General Input Sheet'!$G$43),Table1[[#This Row],[Total Construction Cost ($)]]+Table1[[#This Row],[Land Value]]),0)</f>
        <v>645911</v>
      </c>
      <c r="P2245" s="139" t="str" cm="1">
        <f t="array" ref="P2245">_xlfn.IFS(Table1[[#This Row],[Asset Class]]&lt;&gt;"Local","y",P$11=$E2245,"y",Table1[[#This Row],[Asset Class]]="Local","")</f>
        <v>y</v>
      </c>
      <c r="Q2245" s="99" t="str" cm="1">
        <f t="array" ref="Q2245">_xlfn.IFS(Table1[[#This Row],[Asset Class]]&lt;&gt;"Local","y",Q$11=$E2245,"y",Table1[[#This Row],[Asset Class]]="Local","")</f>
        <v/>
      </c>
      <c r="R2245" s="99" t="str" cm="1">
        <f t="array" ref="R2245">_xlfn.IFS(Table1[[#This Row],[Asset Class]]&lt;&gt;"Local","y",R$11=$E2245,"y",Table1[[#This Row],[Asset Class]]="Local","")</f>
        <v/>
      </c>
      <c r="S2245" s="358" t="str" cm="1">
        <f t="array" ref="S2245">_xlfn.IFS(Table1[[#This Row],[Asset Class]]&lt;&gt;"Local","y",S$11=$E2245,"y",Table1[[#This Row],[Asset Class]]="Local","")</f>
        <v/>
      </c>
      <c r="U2245" s="109">
        <f>IF(Table1[[#This Row],[Asset Class]]&lt;&gt;"Local",0.25,IF(P2245="y",1,""))</f>
        <v>1</v>
      </c>
      <c r="V2245" s="435" t="str">
        <f>IF(Table1[[#This Row],[Asset Class]]&lt;&gt;"Local",0.25,IF(Q2245="y",1,""))</f>
        <v/>
      </c>
      <c r="W2245" s="435" t="str">
        <f>IF(Table1[[#This Row],[Asset Class]]&lt;&gt;"Local",0.25,IF(R2245="y",1,""))</f>
        <v/>
      </c>
      <c r="X2245" s="435" t="str">
        <f>IF(Table1[[#This Row],[Asset Class]]&lt;&gt;"Local",0.25,IF(S2245="y",1,""))</f>
        <v/>
      </c>
      <c r="Y2245" s="109">
        <f t="shared" si="205"/>
        <v>1</v>
      </c>
      <c r="AA2245" s="274">
        <f t="shared" si="206"/>
        <v>645911</v>
      </c>
      <c r="AB2245" s="275" t="str">
        <f t="shared" si="207"/>
        <v/>
      </c>
      <c r="AC2245" s="275" t="str">
        <f t="shared" si="208"/>
        <v/>
      </c>
      <c r="AD2245" s="275" t="str">
        <f t="shared" si="209"/>
        <v/>
      </c>
      <c r="AE2245" s="276">
        <f t="shared" si="210"/>
        <v>645911</v>
      </c>
    </row>
    <row r="2246" spans="2:31">
      <c r="B2246" s="227" t="s">
        <v>3917</v>
      </c>
      <c r="C2246" s="228" t="s">
        <v>3918</v>
      </c>
      <c r="D2246" s="228" t="s">
        <v>110</v>
      </c>
      <c r="E2246" s="228" t="s">
        <v>106</v>
      </c>
      <c r="F2246" s="258" t="s">
        <v>107</v>
      </c>
      <c r="G2246" s="374">
        <v>0.5</v>
      </c>
      <c r="H2246" s="377">
        <v>3339.5773563965276</v>
      </c>
      <c r="I2246" s="382">
        <v>111.62041035606889</v>
      </c>
      <c r="J2246" s="349">
        <f>Table1[[#This Row],[Embellishment Area (m2)]]*Table1[[#This Row],[Construction Unit Rate ($/m)]]*Table1[[#This Row],[Embellishment Area Factor]]</f>
        <v>186382.49746840808</v>
      </c>
      <c r="K2246" s="263">
        <v>0</v>
      </c>
      <c r="L2246" s="354">
        <v>66.125722619436161</v>
      </c>
      <c r="M2246" s="101">
        <f>Table1[[#This Row],[Size of land (m2)]]*Table1[[#This Row],[Land Unit Rate ($/m2)]]</f>
        <v>0</v>
      </c>
      <c r="N2246" s="261">
        <v>2021</v>
      </c>
      <c r="O2246" s="219">
        <f>ROUND(IF(Table1[[#This Row],[Valuation Year]]=2016,(Table1[[#This Row],[Total Construction Cost ($)]]+Table1[[#This Row],[Land Value]])*('General Input Sheet'!$G$38/'General Input Sheet'!$G$43),Table1[[#This Row],[Total Construction Cost ($)]]+Table1[[#This Row],[Land Value]]),0)</f>
        <v>186382</v>
      </c>
      <c r="P2246" s="139" t="str" cm="1">
        <f t="array" ref="P2246">_xlfn.IFS(Table1[[#This Row],[Asset Class]]&lt;&gt;"Local","y",P$11=$E2246,"y",Table1[[#This Row],[Asset Class]]="Local","")</f>
        <v>y</v>
      </c>
      <c r="Q2246" s="99" t="str" cm="1">
        <f t="array" ref="Q2246">_xlfn.IFS(Table1[[#This Row],[Asset Class]]&lt;&gt;"Local","y",Q$11=$E2246,"y",Table1[[#This Row],[Asset Class]]="Local","")</f>
        <v/>
      </c>
      <c r="R2246" s="99" t="str" cm="1">
        <f t="array" ref="R2246">_xlfn.IFS(Table1[[#This Row],[Asset Class]]&lt;&gt;"Local","y",R$11=$E2246,"y",Table1[[#This Row],[Asset Class]]="Local","")</f>
        <v/>
      </c>
      <c r="S2246" s="358" t="str" cm="1">
        <f t="array" ref="S2246">_xlfn.IFS(Table1[[#This Row],[Asset Class]]&lt;&gt;"Local","y",S$11=$E2246,"y",Table1[[#This Row],[Asset Class]]="Local","")</f>
        <v/>
      </c>
      <c r="U2246" s="109">
        <f>IF(Table1[[#This Row],[Asset Class]]&lt;&gt;"Local",0.25,IF(P2246="y",1,""))</f>
        <v>1</v>
      </c>
      <c r="V2246" s="435" t="str">
        <f>IF(Table1[[#This Row],[Asset Class]]&lt;&gt;"Local",0.25,IF(Q2246="y",1,""))</f>
        <v/>
      </c>
      <c r="W2246" s="435" t="str">
        <f>IF(Table1[[#This Row],[Asset Class]]&lt;&gt;"Local",0.25,IF(R2246="y",1,""))</f>
        <v/>
      </c>
      <c r="X2246" s="435" t="str">
        <f>IF(Table1[[#This Row],[Asset Class]]&lt;&gt;"Local",0.25,IF(S2246="y",1,""))</f>
        <v/>
      </c>
      <c r="Y2246" s="109">
        <f t="shared" si="205"/>
        <v>1</v>
      </c>
      <c r="AA2246" s="274">
        <f t="shared" si="206"/>
        <v>186382</v>
      </c>
      <c r="AB2246" s="275" t="str">
        <f t="shared" si="207"/>
        <v/>
      </c>
      <c r="AC2246" s="275" t="str">
        <f t="shared" si="208"/>
        <v/>
      </c>
      <c r="AD2246" s="275" t="str">
        <f t="shared" si="209"/>
        <v/>
      </c>
      <c r="AE2246" s="276">
        <f t="shared" si="210"/>
        <v>186382</v>
      </c>
    </row>
    <row r="2247" spans="2:31">
      <c r="B2247" s="227" t="s">
        <v>3919</v>
      </c>
      <c r="C2247" s="228" t="s">
        <v>3920</v>
      </c>
      <c r="D2247" s="228" t="s">
        <v>110</v>
      </c>
      <c r="E2247" s="228" t="s">
        <v>106</v>
      </c>
      <c r="F2247" s="258" t="s">
        <v>102</v>
      </c>
      <c r="G2247" s="374">
        <v>0.5</v>
      </c>
      <c r="H2247" s="377">
        <v>4244.5782765937583</v>
      </c>
      <c r="I2247" s="382">
        <v>111.62041035606889</v>
      </c>
      <c r="J2247" s="349">
        <f>Table1[[#This Row],[Embellishment Area (m2)]]*Table1[[#This Row],[Construction Unit Rate ($/m)]]*Table1[[#This Row],[Embellishment Area Factor]]</f>
        <v>236890.7845109255</v>
      </c>
      <c r="K2247" s="263">
        <v>0</v>
      </c>
      <c r="L2247" s="354">
        <v>66.125722619436161</v>
      </c>
      <c r="M2247" s="101">
        <f>Table1[[#This Row],[Size of land (m2)]]*Table1[[#This Row],[Land Unit Rate ($/m2)]]</f>
        <v>0</v>
      </c>
      <c r="N2247" s="261">
        <v>2021</v>
      </c>
      <c r="O2247" s="219">
        <f>ROUND(IF(Table1[[#This Row],[Valuation Year]]=2016,(Table1[[#This Row],[Total Construction Cost ($)]]+Table1[[#This Row],[Land Value]])*('General Input Sheet'!$G$38/'General Input Sheet'!$G$43),Table1[[#This Row],[Total Construction Cost ($)]]+Table1[[#This Row],[Land Value]]),0)</f>
        <v>236891</v>
      </c>
      <c r="P2247" s="139" t="str" cm="1">
        <f t="array" ref="P2247">_xlfn.IFS(Table1[[#This Row],[Asset Class]]&lt;&gt;"Local","y",P$11=$E2247,"y",Table1[[#This Row],[Asset Class]]="Local","")</f>
        <v>y</v>
      </c>
      <c r="Q2247" s="99" t="str" cm="1">
        <f t="array" ref="Q2247">_xlfn.IFS(Table1[[#This Row],[Asset Class]]&lt;&gt;"Local","y",Q$11=$E2247,"y",Table1[[#This Row],[Asset Class]]="Local","")</f>
        <v/>
      </c>
      <c r="R2247" s="99" t="str" cm="1">
        <f t="array" ref="R2247">_xlfn.IFS(Table1[[#This Row],[Asset Class]]&lt;&gt;"Local","y",R$11=$E2247,"y",Table1[[#This Row],[Asset Class]]="Local","")</f>
        <v/>
      </c>
      <c r="S2247" s="358" t="str" cm="1">
        <f t="array" ref="S2247">_xlfn.IFS(Table1[[#This Row],[Asset Class]]&lt;&gt;"Local","y",S$11=$E2247,"y",Table1[[#This Row],[Asset Class]]="Local","")</f>
        <v/>
      </c>
      <c r="U2247" s="109">
        <f>IF(Table1[[#This Row],[Asset Class]]&lt;&gt;"Local",0.25,IF(P2247="y",1,""))</f>
        <v>1</v>
      </c>
      <c r="V2247" s="435" t="str">
        <f>IF(Table1[[#This Row],[Asset Class]]&lt;&gt;"Local",0.25,IF(Q2247="y",1,""))</f>
        <v/>
      </c>
      <c r="W2247" s="435" t="str">
        <f>IF(Table1[[#This Row],[Asset Class]]&lt;&gt;"Local",0.25,IF(R2247="y",1,""))</f>
        <v/>
      </c>
      <c r="X2247" s="435" t="str">
        <f>IF(Table1[[#This Row],[Asset Class]]&lt;&gt;"Local",0.25,IF(S2247="y",1,""))</f>
        <v/>
      </c>
      <c r="Y2247" s="109">
        <f t="shared" si="205"/>
        <v>1</v>
      </c>
      <c r="AA2247" s="274">
        <f t="shared" si="206"/>
        <v>236891</v>
      </c>
      <c r="AB2247" s="275" t="str">
        <f t="shared" si="207"/>
        <v/>
      </c>
      <c r="AC2247" s="275" t="str">
        <f t="shared" si="208"/>
        <v/>
      </c>
      <c r="AD2247" s="275" t="str">
        <f t="shared" si="209"/>
        <v/>
      </c>
      <c r="AE2247" s="276">
        <f t="shared" si="210"/>
        <v>236891</v>
      </c>
    </row>
    <row r="2248" spans="2:31">
      <c r="B2248" s="227" t="s">
        <v>3921</v>
      </c>
      <c r="C2248" s="228" t="s">
        <v>3922</v>
      </c>
      <c r="D2248" s="228" t="s">
        <v>110</v>
      </c>
      <c r="E2248" s="228" t="s">
        <v>106</v>
      </c>
      <c r="F2248" s="258" t="s">
        <v>107</v>
      </c>
      <c r="G2248" s="374">
        <v>0.5</v>
      </c>
      <c r="H2248" s="377">
        <v>32688.673558257211</v>
      </c>
      <c r="I2248" s="382">
        <v>111.62041035606889</v>
      </c>
      <c r="J2248" s="349">
        <f>Table1[[#This Row],[Embellishment Area (m2)]]*Table1[[#This Row],[Construction Unit Rate ($/m)]]*Table1[[#This Row],[Embellishment Area Factor]]</f>
        <v>1824361.5782841241</v>
      </c>
      <c r="K2248" s="263">
        <v>0</v>
      </c>
      <c r="L2248" s="354">
        <v>66.125722619436161</v>
      </c>
      <c r="M2248" s="101">
        <f>Table1[[#This Row],[Size of land (m2)]]*Table1[[#This Row],[Land Unit Rate ($/m2)]]</f>
        <v>0</v>
      </c>
      <c r="N2248" s="261">
        <v>2021</v>
      </c>
      <c r="O2248" s="219">
        <f>ROUND(IF(Table1[[#This Row],[Valuation Year]]=2016,(Table1[[#This Row],[Total Construction Cost ($)]]+Table1[[#This Row],[Land Value]])*('General Input Sheet'!$G$38/'General Input Sheet'!$G$43),Table1[[#This Row],[Total Construction Cost ($)]]+Table1[[#This Row],[Land Value]]),0)</f>
        <v>1824362</v>
      </c>
      <c r="P2248" s="139" t="str" cm="1">
        <f t="array" ref="P2248">_xlfn.IFS(Table1[[#This Row],[Asset Class]]&lt;&gt;"Local","y",P$11=$E2248,"y",Table1[[#This Row],[Asset Class]]="Local","")</f>
        <v>y</v>
      </c>
      <c r="Q2248" s="99" t="str" cm="1">
        <f t="array" ref="Q2248">_xlfn.IFS(Table1[[#This Row],[Asset Class]]&lt;&gt;"Local","y",Q$11=$E2248,"y",Table1[[#This Row],[Asset Class]]="Local","")</f>
        <v/>
      </c>
      <c r="R2248" s="99" t="str" cm="1">
        <f t="array" ref="R2248">_xlfn.IFS(Table1[[#This Row],[Asset Class]]&lt;&gt;"Local","y",R$11=$E2248,"y",Table1[[#This Row],[Asset Class]]="Local","")</f>
        <v/>
      </c>
      <c r="S2248" s="358" t="str" cm="1">
        <f t="array" ref="S2248">_xlfn.IFS(Table1[[#This Row],[Asset Class]]&lt;&gt;"Local","y",S$11=$E2248,"y",Table1[[#This Row],[Asset Class]]="Local","")</f>
        <v/>
      </c>
      <c r="U2248" s="109">
        <f>IF(Table1[[#This Row],[Asset Class]]&lt;&gt;"Local",0.25,IF(P2248="y",1,""))</f>
        <v>1</v>
      </c>
      <c r="V2248" s="435" t="str">
        <f>IF(Table1[[#This Row],[Asset Class]]&lt;&gt;"Local",0.25,IF(Q2248="y",1,""))</f>
        <v/>
      </c>
      <c r="W2248" s="435" t="str">
        <f>IF(Table1[[#This Row],[Asset Class]]&lt;&gt;"Local",0.25,IF(R2248="y",1,""))</f>
        <v/>
      </c>
      <c r="X2248" s="435" t="str">
        <f>IF(Table1[[#This Row],[Asset Class]]&lt;&gt;"Local",0.25,IF(S2248="y",1,""))</f>
        <v/>
      </c>
      <c r="Y2248" s="109">
        <f t="shared" si="205"/>
        <v>1</v>
      </c>
      <c r="AA2248" s="274">
        <f t="shared" si="206"/>
        <v>1824362</v>
      </c>
      <c r="AB2248" s="275" t="str">
        <f t="shared" si="207"/>
        <v/>
      </c>
      <c r="AC2248" s="275" t="str">
        <f t="shared" si="208"/>
        <v/>
      </c>
      <c r="AD2248" s="275" t="str">
        <f t="shared" si="209"/>
        <v/>
      </c>
      <c r="AE2248" s="276">
        <f t="shared" si="210"/>
        <v>1824362</v>
      </c>
    </row>
    <row r="2249" spans="2:31">
      <c r="B2249" s="227" t="s">
        <v>3923</v>
      </c>
      <c r="C2249" s="228" t="s">
        <v>3924</v>
      </c>
      <c r="D2249" s="228" t="s">
        <v>110</v>
      </c>
      <c r="E2249" s="228" t="s">
        <v>106</v>
      </c>
      <c r="F2249" s="258" t="s">
        <v>102</v>
      </c>
      <c r="G2249" s="374">
        <v>0.5</v>
      </c>
      <c r="H2249" s="377">
        <v>7277.6366395484947</v>
      </c>
      <c r="I2249" s="382">
        <v>111.62041035606889</v>
      </c>
      <c r="J2249" s="349">
        <f>Table1[[#This Row],[Embellishment Area (m2)]]*Table1[[#This Row],[Construction Unit Rate ($/m)]]*Table1[[#This Row],[Embellishment Area Factor]]</f>
        <v>406166.39406438259</v>
      </c>
      <c r="K2249" s="263">
        <v>0</v>
      </c>
      <c r="L2249" s="354">
        <v>66.125722619436161</v>
      </c>
      <c r="M2249" s="101">
        <f>Table1[[#This Row],[Size of land (m2)]]*Table1[[#This Row],[Land Unit Rate ($/m2)]]</f>
        <v>0</v>
      </c>
      <c r="N2249" s="261">
        <v>2021</v>
      </c>
      <c r="O2249" s="219">
        <f>ROUND(IF(Table1[[#This Row],[Valuation Year]]=2016,(Table1[[#This Row],[Total Construction Cost ($)]]+Table1[[#This Row],[Land Value]])*('General Input Sheet'!$G$38/'General Input Sheet'!$G$43),Table1[[#This Row],[Total Construction Cost ($)]]+Table1[[#This Row],[Land Value]]),0)</f>
        <v>406166</v>
      </c>
      <c r="P2249" s="139" t="str" cm="1">
        <f t="array" ref="P2249">_xlfn.IFS(Table1[[#This Row],[Asset Class]]&lt;&gt;"Local","y",P$11=$E2249,"y",Table1[[#This Row],[Asset Class]]="Local","")</f>
        <v>y</v>
      </c>
      <c r="Q2249" s="99" t="str" cm="1">
        <f t="array" ref="Q2249">_xlfn.IFS(Table1[[#This Row],[Asset Class]]&lt;&gt;"Local","y",Q$11=$E2249,"y",Table1[[#This Row],[Asset Class]]="Local","")</f>
        <v/>
      </c>
      <c r="R2249" s="99" t="str" cm="1">
        <f t="array" ref="R2249">_xlfn.IFS(Table1[[#This Row],[Asset Class]]&lt;&gt;"Local","y",R$11=$E2249,"y",Table1[[#This Row],[Asset Class]]="Local","")</f>
        <v/>
      </c>
      <c r="S2249" s="358" t="str" cm="1">
        <f t="array" ref="S2249">_xlfn.IFS(Table1[[#This Row],[Asset Class]]&lt;&gt;"Local","y",S$11=$E2249,"y",Table1[[#This Row],[Asset Class]]="Local","")</f>
        <v/>
      </c>
      <c r="U2249" s="109">
        <f>IF(Table1[[#This Row],[Asset Class]]&lt;&gt;"Local",0.25,IF(P2249="y",1,""))</f>
        <v>1</v>
      </c>
      <c r="V2249" s="435" t="str">
        <f>IF(Table1[[#This Row],[Asset Class]]&lt;&gt;"Local",0.25,IF(Q2249="y",1,""))</f>
        <v/>
      </c>
      <c r="W2249" s="435" t="str">
        <f>IF(Table1[[#This Row],[Asset Class]]&lt;&gt;"Local",0.25,IF(R2249="y",1,""))</f>
        <v/>
      </c>
      <c r="X2249" s="435" t="str">
        <f>IF(Table1[[#This Row],[Asset Class]]&lt;&gt;"Local",0.25,IF(S2249="y",1,""))</f>
        <v/>
      </c>
      <c r="Y2249" s="109">
        <f t="shared" si="205"/>
        <v>1</v>
      </c>
      <c r="AA2249" s="274">
        <f t="shared" si="206"/>
        <v>406166</v>
      </c>
      <c r="AB2249" s="275" t="str">
        <f t="shared" si="207"/>
        <v/>
      </c>
      <c r="AC2249" s="275" t="str">
        <f t="shared" si="208"/>
        <v/>
      </c>
      <c r="AD2249" s="275" t="str">
        <f t="shared" si="209"/>
        <v/>
      </c>
      <c r="AE2249" s="276">
        <f t="shared" si="210"/>
        <v>406166</v>
      </c>
    </row>
    <row r="2250" spans="2:31">
      <c r="B2250" s="227" t="s">
        <v>3925</v>
      </c>
      <c r="C2250" s="228" t="s">
        <v>3926</v>
      </c>
      <c r="D2250" s="228" t="s">
        <v>110</v>
      </c>
      <c r="E2250" s="228" t="s">
        <v>142</v>
      </c>
      <c r="F2250" s="258" t="s">
        <v>102</v>
      </c>
      <c r="G2250" s="374">
        <v>0.5</v>
      </c>
      <c r="H2250" s="377">
        <v>4849.4040242044603</v>
      </c>
      <c r="I2250" s="382">
        <v>115.6419902144599</v>
      </c>
      <c r="J2250" s="349">
        <f>Table1[[#This Row],[Embellishment Area (m2)]]*Table1[[#This Row],[Construction Unit Rate ($/m)]]*Table1[[#This Row],[Embellishment Area Factor]]</f>
        <v>280397.36635650729</v>
      </c>
      <c r="K2250" s="263">
        <v>0</v>
      </c>
      <c r="L2250" s="354">
        <v>85.331826959272703</v>
      </c>
      <c r="M2250" s="101">
        <f>Table1[[#This Row],[Size of land (m2)]]*Table1[[#This Row],[Land Unit Rate ($/m2)]]</f>
        <v>0</v>
      </c>
      <c r="N2250" s="261">
        <v>2021</v>
      </c>
      <c r="O2250" s="219">
        <f>ROUND(IF(Table1[[#This Row],[Valuation Year]]=2016,(Table1[[#This Row],[Total Construction Cost ($)]]+Table1[[#This Row],[Land Value]])*('General Input Sheet'!$G$38/'General Input Sheet'!$G$43),Table1[[#This Row],[Total Construction Cost ($)]]+Table1[[#This Row],[Land Value]]),0)</f>
        <v>280397</v>
      </c>
      <c r="P2250" s="139" t="str" cm="1">
        <f t="array" ref="P2250">_xlfn.IFS(Table1[[#This Row],[Asset Class]]&lt;&gt;"Local","y",P$11=$E2250,"y",Table1[[#This Row],[Asset Class]]="Local","")</f>
        <v/>
      </c>
      <c r="Q2250" s="99" t="str" cm="1">
        <f t="array" ref="Q2250">_xlfn.IFS(Table1[[#This Row],[Asset Class]]&lt;&gt;"Local","y",Q$11=$E2250,"y",Table1[[#This Row],[Asset Class]]="Local","")</f>
        <v>y</v>
      </c>
      <c r="R2250" s="99" t="str" cm="1">
        <f t="array" ref="R2250">_xlfn.IFS(Table1[[#This Row],[Asset Class]]&lt;&gt;"Local","y",R$11=$E2250,"y",Table1[[#This Row],[Asset Class]]="Local","")</f>
        <v/>
      </c>
      <c r="S2250" s="358" t="str" cm="1">
        <f t="array" ref="S2250">_xlfn.IFS(Table1[[#This Row],[Asset Class]]&lt;&gt;"Local","y",S$11=$E2250,"y",Table1[[#This Row],[Asset Class]]="Local","")</f>
        <v/>
      </c>
      <c r="U2250" s="109" t="str">
        <f>IF(Table1[[#This Row],[Asset Class]]&lt;&gt;"Local",0.25,IF(P2250="y",1,""))</f>
        <v/>
      </c>
      <c r="V2250" s="435">
        <f>IF(Table1[[#This Row],[Asset Class]]&lt;&gt;"Local",0.25,IF(Q2250="y",1,""))</f>
        <v>1</v>
      </c>
      <c r="W2250" s="435" t="str">
        <f>IF(Table1[[#This Row],[Asset Class]]&lt;&gt;"Local",0.25,IF(R2250="y",1,""))</f>
        <v/>
      </c>
      <c r="X2250" s="435" t="str">
        <f>IF(Table1[[#This Row],[Asset Class]]&lt;&gt;"Local",0.25,IF(S2250="y",1,""))</f>
        <v/>
      </c>
      <c r="Y2250" s="109">
        <f t="shared" si="205"/>
        <v>1</v>
      </c>
      <c r="AA2250" s="274" t="str">
        <f t="shared" si="206"/>
        <v/>
      </c>
      <c r="AB2250" s="275">
        <f t="shared" si="207"/>
        <v>280397</v>
      </c>
      <c r="AC2250" s="275" t="str">
        <f t="shared" si="208"/>
        <v/>
      </c>
      <c r="AD2250" s="275" t="str">
        <f t="shared" si="209"/>
        <v/>
      </c>
      <c r="AE2250" s="276">
        <f t="shared" si="210"/>
        <v>280397</v>
      </c>
    </row>
    <row r="2251" spans="2:31">
      <c r="B2251" s="227" t="s">
        <v>3927</v>
      </c>
      <c r="C2251" s="228" t="s">
        <v>3928</v>
      </c>
      <c r="D2251" s="228" t="s">
        <v>110</v>
      </c>
      <c r="E2251" s="228" t="s">
        <v>101</v>
      </c>
      <c r="F2251" s="258" t="s">
        <v>102</v>
      </c>
      <c r="G2251" s="374">
        <v>0.5</v>
      </c>
      <c r="H2251" s="378">
        <v>9007.7177786429693</v>
      </c>
      <c r="I2251" s="382">
        <v>143.96305955739601</v>
      </c>
      <c r="J2251" s="349">
        <f>Table1[[#This Row],[Embellishment Area (m2)]]*Table1[[#This Row],[Construction Unit Rate ($/m)]]*Table1[[#This Row],[Embellishment Area Factor]]</f>
        <v>648389.30552149634</v>
      </c>
      <c r="K2251" s="265">
        <v>0</v>
      </c>
      <c r="L2251" s="354">
        <v>39.027494808321961</v>
      </c>
      <c r="M2251" s="101">
        <f>Table1[[#This Row],[Size of land (m2)]]*Table1[[#This Row],[Land Unit Rate ($/m2)]]</f>
        <v>0</v>
      </c>
      <c r="N2251" s="261">
        <v>2021</v>
      </c>
      <c r="O2251" s="101">
        <f>ROUND(IF(Table1[[#This Row],[Valuation Year]]=2016,(Table1[[#This Row],[Total Construction Cost ($)]]+Table1[[#This Row],[Land Value]])*('General Input Sheet'!$G$38/'General Input Sheet'!$G$43),Table1[[#This Row],[Total Construction Cost ($)]]+Table1[[#This Row],[Land Value]]),0)</f>
        <v>648389</v>
      </c>
      <c r="P2251" s="139" t="str" cm="1">
        <f t="array" ref="P2251">_xlfn.IFS(Table1[[#This Row],[Asset Class]]&lt;&gt;"Local","y",P$11=$E2251,"y",Table1[[#This Row],[Asset Class]]="Local","")</f>
        <v/>
      </c>
      <c r="Q2251" s="99" t="str" cm="1">
        <f t="array" ref="Q2251">_xlfn.IFS(Table1[[#This Row],[Asset Class]]&lt;&gt;"Local","y",Q$11=$E2251,"y",Table1[[#This Row],[Asset Class]]="Local","")</f>
        <v/>
      </c>
      <c r="R2251" s="99" t="str" cm="1">
        <f t="array" ref="R2251">_xlfn.IFS(Table1[[#This Row],[Asset Class]]&lt;&gt;"Local","y",R$11=$E2251,"y",Table1[[#This Row],[Asset Class]]="Local","")</f>
        <v>y</v>
      </c>
      <c r="S2251" s="358" t="str" cm="1">
        <f t="array" ref="S2251">_xlfn.IFS(Table1[[#This Row],[Asset Class]]&lt;&gt;"Local","y",S$11=$E2251,"y",Table1[[#This Row],[Asset Class]]="Local","")</f>
        <v/>
      </c>
      <c r="U2251" s="109" t="str">
        <f>IF(Table1[[#This Row],[Asset Class]]&lt;&gt;"Local",0.25,IF(P2251="y",1,""))</f>
        <v/>
      </c>
      <c r="V2251" s="435" t="str">
        <f>IF(Table1[[#This Row],[Asset Class]]&lt;&gt;"Local",0.25,IF(Q2251="y",1,""))</f>
        <v/>
      </c>
      <c r="W2251" s="435">
        <f>IF(Table1[[#This Row],[Asset Class]]&lt;&gt;"Local",0.25,IF(R2251="y",1,""))</f>
        <v>1</v>
      </c>
      <c r="X2251" s="435" t="str">
        <f>IF(Table1[[#This Row],[Asset Class]]&lt;&gt;"Local",0.25,IF(S2251="y",1,""))</f>
        <v/>
      </c>
      <c r="Y2251" s="109">
        <f t="shared" si="205"/>
        <v>1</v>
      </c>
      <c r="AA2251" s="274" t="str">
        <f t="shared" si="206"/>
        <v/>
      </c>
      <c r="AB2251" s="275" t="str">
        <f t="shared" si="207"/>
        <v/>
      </c>
      <c r="AC2251" s="275">
        <f t="shared" si="208"/>
        <v>648389</v>
      </c>
      <c r="AD2251" s="275" t="str">
        <f t="shared" si="209"/>
        <v/>
      </c>
      <c r="AE2251" s="276">
        <f t="shared" si="210"/>
        <v>648389</v>
      </c>
    </row>
    <row r="2252" spans="2:31">
      <c r="B2252" s="227" t="s">
        <v>3929</v>
      </c>
      <c r="C2252" s="228" t="s">
        <v>3930</v>
      </c>
      <c r="D2252" s="228" t="s">
        <v>110</v>
      </c>
      <c r="E2252" s="228" t="s">
        <v>101</v>
      </c>
      <c r="F2252" s="258" t="s">
        <v>102</v>
      </c>
      <c r="G2252" s="374">
        <v>0.5</v>
      </c>
      <c r="H2252" s="377">
        <v>6437.9227069374747</v>
      </c>
      <c r="I2252" s="382">
        <v>143.96305955739601</v>
      </c>
      <c r="J2252" s="349">
        <f>Table1[[#This Row],[Embellishment Area (m2)]]*Table1[[#This Row],[Construction Unit Rate ($/m)]]*Table1[[#This Row],[Embellishment Area Factor]]</f>
        <v>463411.5250423759</v>
      </c>
      <c r="K2252" s="263">
        <v>0</v>
      </c>
      <c r="L2252" s="354">
        <v>39.027494808321961</v>
      </c>
      <c r="M2252" s="101">
        <f>Table1[[#This Row],[Size of land (m2)]]*Table1[[#This Row],[Land Unit Rate ($/m2)]]</f>
        <v>0</v>
      </c>
      <c r="N2252" s="261">
        <v>2021</v>
      </c>
      <c r="O2252" s="219">
        <f>ROUND(IF(Table1[[#This Row],[Valuation Year]]=2016,(Table1[[#This Row],[Total Construction Cost ($)]]+Table1[[#This Row],[Land Value]])*('General Input Sheet'!$G$38/'General Input Sheet'!$G$43),Table1[[#This Row],[Total Construction Cost ($)]]+Table1[[#This Row],[Land Value]]),0)</f>
        <v>463412</v>
      </c>
      <c r="P2252" s="139" t="str" cm="1">
        <f t="array" ref="P2252">_xlfn.IFS(Table1[[#This Row],[Asset Class]]&lt;&gt;"Local","y",P$11=$E2252,"y",Table1[[#This Row],[Asset Class]]="Local","")</f>
        <v/>
      </c>
      <c r="Q2252" s="99" t="str" cm="1">
        <f t="array" ref="Q2252">_xlfn.IFS(Table1[[#This Row],[Asset Class]]&lt;&gt;"Local","y",Q$11=$E2252,"y",Table1[[#This Row],[Asset Class]]="Local","")</f>
        <v/>
      </c>
      <c r="R2252" s="99" t="str" cm="1">
        <f t="array" ref="R2252">_xlfn.IFS(Table1[[#This Row],[Asset Class]]&lt;&gt;"Local","y",R$11=$E2252,"y",Table1[[#This Row],[Asset Class]]="Local","")</f>
        <v>y</v>
      </c>
      <c r="S2252" s="358" t="str" cm="1">
        <f t="array" ref="S2252">_xlfn.IFS(Table1[[#This Row],[Asset Class]]&lt;&gt;"Local","y",S$11=$E2252,"y",Table1[[#This Row],[Asset Class]]="Local","")</f>
        <v/>
      </c>
      <c r="U2252" s="109" t="str">
        <f>IF(Table1[[#This Row],[Asset Class]]&lt;&gt;"Local",0.25,IF(P2252="y",1,""))</f>
        <v/>
      </c>
      <c r="V2252" s="435" t="str">
        <f>IF(Table1[[#This Row],[Asset Class]]&lt;&gt;"Local",0.25,IF(Q2252="y",1,""))</f>
        <v/>
      </c>
      <c r="W2252" s="435">
        <f>IF(Table1[[#This Row],[Asset Class]]&lt;&gt;"Local",0.25,IF(R2252="y",1,""))</f>
        <v>1</v>
      </c>
      <c r="X2252" s="435" t="str">
        <f>IF(Table1[[#This Row],[Asset Class]]&lt;&gt;"Local",0.25,IF(S2252="y",1,""))</f>
        <v/>
      </c>
      <c r="Y2252" s="109">
        <f t="shared" si="205"/>
        <v>1</v>
      </c>
      <c r="AA2252" s="274" t="str">
        <f t="shared" si="206"/>
        <v/>
      </c>
      <c r="AB2252" s="275" t="str">
        <f t="shared" si="207"/>
        <v/>
      </c>
      <c r="AC2252" s="275">
        <f t="shared" si="208"/>
        <v>463412</v>
      </c>
      <c r="AD2252" s="275" t="str">
        <f t="shared" si="209"/>
        <v/>
      </c>
      <c r="AE2252" s="276">
        <f t="shared" si="210"/>
        <v>463412</v>
      </c>
    </row>
    <row r="2253" spans="2:31">
      <c r="B2253" s="227" t="s">
        <v>3931</v>
      </c>
      <c r="C2253" s="228" t="s">
        <v>3932</v>
      </c>
      <c r="D2253" s="228" t="s">
        <v>110</v>
      </c>
      <c r="E2253" s="228" t="s">
        <v>101</v>
      </c>
      <c r="F2253" s="258" t="s">
        <v>107</v>
      </c>
      <c r="G2253" s="374">
        <v>0.5</v>
      </c>
      <c r="H2253" s="377">
        <v>6550.8549781238953</v>
      </c>
      <c r="I2253" s="382">
        <v>143.96305955739601</v>
      </c>
      <c r="J2253" s="349">
        <f>Table1[[#This Row],[Embellishment Area (m2)]]*Table1[[#This Row],[Construction Unit Rate ($/m)]]*Table1[[#This Row],[Embellishment Area Factor]]</f>
        <v>471540.56268375722</v>
      </c>
      <c r="K2253" s="263">
        <v>13101.709956247791</v>
      </c>
      <c r="L2253" s="354">
        <v>39.027494808321961</v>
      </c>
      <c r="M2253" s="101">
        <f>Table1[[#This Row],[Size of land (m2)]]*Table1[[#This Row],[Land Unit Rate ($/m2)]]</f>
        <v>511326.91729760083</v>
      </c>
      <c r="N2253" s="261">
        <v>2021</v>
      </c>
      <c r="O2253" s="219">
        <f>ROUND(IF(Table1[[#This Row],[Valuation Year]]=2016,(Table1[[#This Row],[Total Construction Cost ($)]]+Table1[[#This Row],[Land Value]])*('General Input Sheet'!$G$38/'General Input Sheet'!$G$43),Table1[[#This Row],[Total Construction Cost ($)]]+Table1[[#This Row],[Land Value]]),0)</f>
        <v>982867</v>
      </c>
      <c r="P2253" s="139" t="str" cm="1">
        <f t="array" ref="P2253">_xlfn.IFS(Table1[[#This Row],[Asset Class]]&lt;&gt;"Local","y",P$11=$E2253,"y",Table1[[#This Row],[Asset Class]]="Local","")</f>
        <v/>
      </c>
      <c r="Q2253" s="99" t="str" cm="1">
        <f t="array" ref="Q2253">_xlfn.IFS(Table1[[#This Row],[Asset Class]]&lt;&gt;"Local","y",Q$11=$E2253,"y",Table1[[#This Row],[Asset Class]]="Local","")</f>
        <v/>
      </c>
      <c r="R2253" s="99" t="str" cm="1">
        <f t="array" ref="R2253">_xlfn.IFS(Table1[[#This Row],[Asset Class]]&lt;&gt;"Local","y",R$11=$E2253,"y",Table1[[#This Row],[Asset Class]]="Local","")</f>
        <v>y</v>
      </c>
      <c r="S2253" s="358" t="str" cm="1">
        <f t="array" ref="S2253">_xlfn.IFS(Table1[[#This Row],[Asset Class]]&lt;&gt;"Local","y",S$11=$E2253,"y",Table1[[#This Row],[Asset Class]]="Local","")</f>
        <v/>
      </c>
      <c r="U2253" s="109" t="str">
        <f>IF(Table1[[#This Row],[Asset Class]]&lt;&gt;"Local",0.25,IF(P2253="y",1,""))</f>
        <v/>
      </c>
      <c r="V2253" s="435" t="str">
        <f>IF(Table1[[#This Row],[Asset Class]]&lt;&gt;"Local",0.25,IF(Q2253="y",1,""))</f>
        <v/>
      </c>
      <c r="W2253" s="435">
        <f>IF(Table1[[#This Row],[Asset Class]]&lt;&gt;"Local",0.25,IF(R2253="y",1,""))</f>
        <v>1</v>
      </c>
      <c r="X2253" s="435" t="str">
        <f>IF(Table1[[#This Row],[Asset Class]]&lt;&gt;"Local",0.25,IF(S2253="y",1,""))</f>
        <v/>
      </c>
      <c r="Y2253" s="109">
        <f t="shared" si="205"/>
        <v>1</v>
      </c>
      <c r="AA2253" s="274" t="str">
        <f t="shared" si="206"/>
        <v/>
      </c>
      <c r="AB2253" s="275" t="str">
        <f t="shared" si="207"/>
        <v/>
      </c>
      <c r="AC2253" s="275">
        <f t="shared" si="208"/>
        <v>982867</v>
      </c>
      <c r="AD2253" s="275" t="str">
        <f t="shared" si="209"/>
        <v/>
      </c>
      <c r="AE2253" s="276">
        <f t="shared" si="210"/>
        <v>982867</v>
      </c>
    </row>
    <row r="2254" spans="2:31">
      <c r="B2254" s="227" t="s">
        <v>3933</v>
      </c>
      <c r="C2254" s="228" t="s">
        <v>3934</v>
      </c>
      <c r="D2254" s="228" t="s">
        <v>105</v>
      </c>
      <c r="E2254" s="228" t="s">
        <v>113</v>
      </c>
      <c r="F2254" s="258" t="s">
        <v>135</v>
      </c>
      <c r="G2254" s="374">
        <v>0.5</v>
      </c>
      <c r="H2254" s="377">
        <v>31172.512350896024</v>
      </c>
      <c r="I2254" s="382">
        <v>566.28724924743767</v>
      </c>
      <c r="J2254" s="349">
        <f>Table1[[#This Row],[Embellishment Area (m2)]]*Table1[[#This Row],[Construction Unit Rate ($/m)]]*Table1[[#This Row],[Embellishment Area Factor]]</f>
        <v>8826298.1356603429</v>
      </c>
      <c r="K2254" s="263">
        <v>0</v>
      </c>
      <c r="L2254" s="354">
        <v>75.676903388107434</v>
      </c>
      <c r="M2254" s="101">
        <f>Table1[[#This Row],[Size of land (m2)]]*Table1[[#This Row],[Land Unit Rate ($/m2)]]</f>
        <v>0</v>
      </c>
      <c r="N2254" s="261">
        <v>2021</v>
      </c>
      <c r="O2254" s="219">
        <f>ROUND(IF(Table1[[#This Row],[Valuation Year]]=2016,(Table1[[#This Row],[Total Construction Cost ($)]]+Table1[[#This Row],[Land Value]])*('General Input Sheet'!$G$38/'General Input Sheet'!$G$43),Table1[[#This Row],[Total Construction Cost ($)]]+Table1[[#This Row],[Land Value]]),0)</f>
        <v>8826298</v>
      </c>
      <c r="P2254" s="139" t="str" cm="1">
        <f t="array" ref="P2254">_xlfn.IFS(Table1[[#This Row],[Asset Class]]&lt;&gt;"Local","y",P$11=$E2254,"y",Table1[[#This Row],[Asset Class]]="Local","")</f>
        <v>y</v>
      </c>
      <c r="Q2254" s="99" t="str" cm="1">
        <f t="array" ref="Q2254">_xlfn.IFS(Table1[[#This Row],[Asset Class]]&lt;&gt;"Local","y",Q$11=$E2254,"y",Table1[[#This Row],[Asset Class]]="Local","")</f>
        <v>y</v>
      </c>
      <c r="R2254" s="99" t="str" cm="1">
        <f t="array" ref="R2254">_xlfn.IFS(Table1[[#This Row],[Asset Class]]&lt;&gt;"Local","y",R$11=$E2254,"y",Table1[[#This Row],[Asset Class]]="Local","")</f>
        <v>y</v>
      </c>
      <c r="S2254" s="358" t="str" cm="1">
        <f t="array" ref="S2254">_xlfn.IFS(Table1[[#This Row],[Asset Class]]&lt;&gt;"Local","y",S$11=$E2254,"y",Table1[[#This Row],[Asset Class]]="Local","")</f>
        <v>y</v>
      </c>
      <c r="U2254" s="109">
        <f>IF(Table1[[#This Row],[Asset Class]]&lt;&gt;"Local",0.25,IF(P2254="y",1,""))</f>
        <v>0.25</v>
      </c>
      <c r="V2254" s="435">
        <f>IF(Table1[[#This Row],[Asset Class]]&lt;&gt;"Local",0.25,IF(Q2254="y",1,""))</f>
        <v>0.25</v>
      </c>
      <c r="W2254" s="435">
        <f>IF(Table1[[#This Row],[Asset Class]]&lt;&gt;"Local",0.25,IF(R2254="y",1,""))</f>
        <v>0.25</v>
      </c>
      <c r="X2254" s="435">
        <f>IF(Table1[[#This Row],[Asset Class]]&lt;&gt;"Local",0.25,IF(S2254="y",1,""))</f>
        <v>0.25</v>
      </c>
      <c r="Y2254" s="109">
        <f t="shared" si="205"/>
        <v>1</v>
      </c>
      <c r="AA2254" s="274">
        <f t="shared" si="206"/>
        <v>2206574.5</v>
      </c>
      <c r="AB2254" s="275">
        <f t="shared" si="207"/>
        <v>2206574.5</v>
      </c>
      <c r="AC2254" s="275">
        <f t="shared" si="208"/>
        <v>2206574.5</v>
      </c>
      <c r="AD2254" s="275">
        <f t="shared" si="209"/>
        <v>2206574.5</v>
      </c>
      <c r="AE2254" s="276">
        <f t="shared" si="210"/>
        <v>8826298</v>
      </c>
    </row>
    <row r="2255" spans="2:31">
      <c r="B2255" s="227" t="s">
        <v>3935</v>
      </c>
      <c r="C2255" s="228" t="s">
        <v>3936</v>
      </c>
      <c r="D2255" s="228" t="s">
        <v>110</v>
      </c>
      <c r="E2255" s="228" t="s">
        <v>113</v>
      </c>
      <c r="F2255" s="258" t="s">
        <v>102</v>
      </c>
      <c r="G2255" s="374">
        <v>0.5</v>
      </c>
      <c r="H2255" s="377">
        <v>30088.698842224734</v>
      </c>
      <c r="I2255" s="382">
        <v>77.371645491830151</v>
      </c>
      <c r="J2255" s="349">
        <f>Table1[[#This Row],[Embellishment Area (m2)]]*Table1[[#This Row],[Construction Unit Rate ($/m)]]*Table1[[#This Row],[Embellishment Area Factor]]</f>
        <v>1164006.0700655263</v>
      </c>
      <c r="K2255" s="263">
        <v>0</v>
      </c>
      <c r="L2255" s="354">
        <v>51.919695325664051</v>
      </c>
      <c r="M2255" s="101">
        <f>Table1[[#This Row],[Size of land (m2)]]*Table1[[#This Row],[Land Unit Rate ($/m2)]]</f>
        <v>0</v>
      </c>
      <c r="N2255" s="261">
        <v>2021</v>
      </c>
      <c r="O2255" s="219">
        <f>ROUND(IF(Table1[[#This Row],[Valuation Year]]=2016,(Table1[[#This Row],[Total Construction Cost ($)]]+Table1[[#This Row],[Land Value]])*('General Input Sheet'!$G$38/'General Input Sheet'!$G$43),Table1[[#This Row],[Total Construction Cost ($)]]+Table1[[#This Row],[Land Value]]),0)</f>
        <v>1164006</v>
      </c>
      <c r="P2255" s="139" t="str" cm="1">
        <f t="array" ref="P2255">_xlfn.IFS(Table1[[#This Row],[Asset Class]]&lt;&gt;"Local","y",P$11=$E2255,"y",Table1[[#This Row],[Asset Class]]="Local","")</f>
        <v/>
      </c>
      <c r="Q2255" s="99" t="str" cm="1">
        <f t="array" ref="Q2255">_xlfn.IFS(Table1[[#This Row],[Asset Class]]&lt;&gt;"Local","y",Q$11=$E2255,"y",Table1[[#This Row],[Asset Class]]="Local","")</f>
        <v/>
      </c>
      <c r="R2255" s="99" t="str" cm="1">
        <f t="array" ref="R2255">_xlfn.IFS(Table1[[#This Row],[Asset Class]]&lt;&gt;"Local","y",R$11=$E2255,"y",Table1[[#This Row],[Asset Class]]="Local","")</f>
        <v/>
      </c>
      <c r="S2255" s="358" t="str" cm="1">
        <f t="array" ref="S2255">_xlfn.IFS(Table1[[#This Row],[Asset Class]]&lt;&gt;"Local","y",S$11=$E2255,"y",Table1[[#This Row],[Asset Class]]="Local","")</f>
        <v>y</v>
      </c>
      <c r="U2255" s="109" t="str">
        <f>IF(Table1[[#This Row],[Asset Class]]&lt;&gt;"Local",0.25,IF(P2255="y",1,""))</f>
        <v/>
      </c>
      <c r="V2255" s="435" t="str">
        <f>IF(Table1[[#This Row],[Asset Class]]&lt;&gt;"Local",0.25,IF(Q2255="y",1,""))</f>
        <v/>
      </c>
      <c r="W2255" s="435" t="str">
        <f>IF(Table1[[#This Row],[Asset Class]]&lt;&gt;"Local",0.25,IF(R2255="y",1,""))</f>
        <v/>
      </c>
      <c r="X2255" s="435">
        <f>IF(Table1[[#This Row],[Asset Class]]&lt;&gt;"Local",0.25,IF(S2255="y",1,""))</f>
        <v>1</v>
      </c>
      <c r="Y2255" s="109">
        <f t="shared" ref="Y2255:Y2318" si="211">SUM(U2255:X2255)</f>
        <v>1</v>
      </c>
      <c r="AA2255" s="274" t="str">
        <f t="shared" ref="AA2255:AA2318" si="212">IF(U2255="","",(U2255/$Y2255)*$O2255)</f>
        <v/>
      </c>
      <c r="AB2255" s="275" t="str">
        <f t="shared" ref="AB2255:AB2318" si="213">IF(V2255="","",(V2255/$Y2255)*$O2255)</f>
        <v/>
      </c>
      <c r="AC2255" s="275" t="str">
        <f t="shared" ref="AC2255:AC2318" si="214">IF(W2255="","",(W2255/$Y2255)*$O2255)</f>
        <v/>
      </c>
      <c r="AD2255" s="275">
        <f t="shared" ref="AD2255:AD2318" si="215">IF(X2255="","",(X2255/$Y2255)*$O2255)</f>
        <v>1164006</v>
      </c>
      <c r="AE2255" s="276">
        <f t="shared" ref="AE2255:AE2318" si="216">SUM(AA2255:AD2255)</f>
        <v>1164006</v>
      </c>
    </row>
    <row r="2256" spans="2:31">
      <c r="B2256" s="227" t="s">
        <v>3937</v>
      </c>
      <c r="C2256" s="228" t="s">
        <v>3938</v>
      </c>
      <c r="D2256" s="228" t="s">
        <v>110</v>
      </c>
      <c r="E2256" s="228" t="s">
        <v>101</v>
      </c>
      <c r="F2256" s="258" t="s">
        <v>102</v>
      </c>
      <c r="G2256" s="374">
        <v>0.5</v>
      </c>
      <c r="H2256" s="377">
        <v>3428.5680376560304</v>
      </c>
      <c r="I2256" s="382">
        <v>143.96305955739601</v>
      </c>
      <c r="J2256" s="349">
        <f>Table1[[#This Row],[Embellishment Area (m2)]]*Table1[[#This Row],[Construction Unit Rate ($/m)]]*Table1[[#This Row],[Embellishment Area Factor]]</f>
        <v>246793.57230082972</v>
      </c>
      <c r="K2256" s="263">
        <v>0</v>
      </c>
      <c r="L2256" s="354">
        <v>39.027494808321961</v>
      </c>
      <c r="M2256" s="101">
        <f>Table1[[#This Row],[Size of land (m2)]]*Table1[[#This Row],[Land Unit Rate ($/m2)]]</f>
        <v>0</v>
      </c>
      <c r="N2256" s="261">
        <v>2021</v>
      </c>
      <c r="O2256" s="219">
        <f>ROUND(IF(Table1[[#This Row],[Valuation Year]]=2016,(Table1[[#This Row],[Total Construction Cost ($)]]+Table1[[#This Row],[Land Value]])*('General Input Sheet'!$G$38/'General Input Sheet'!$G$43),Table1[[#This Row],[Total Construction Cost ($)]]+Table1[[#This Row],[Land Value]]),0)</f>
        <v>246794</v>
      </c>
      <c r="P2256" s="139" t="str" cm="1">
        <f t="array" ref="P2256">_xlfn.IFS(Table1[[#This Row],[Asset Class]]&lt;&gt;"Local","y",P$11=$E2256,"y",Table1[[#This Row],[Asset Class]]="Local","")</f>
        <v/>
      </c>
      <c r="Q2256" s="99" t="str" cm="1">
        <f t="array" ref="Q2256">_xlfn.IFS(Table1[[#This Row],[Asset Class]]&lt;&gt;"Local","y",Q$11=$E2256,"y",Table1[[#This Row],[Asset Class]]="Local","")</f>
        <v/>
      </c>
      <c r="R2256" s="99" t="str" cm="1">
        <f t="array" ref="R2256">_xlfn.IFS(Table1[[#This Row],[Asset Class]]&lt;&gt;"Local","y",R$11=$E2256,"y",Table1[[#This Row],[Asset Class]]="Local","")</f>
        <v>y</v>
      </c>
      <c r="S2256" s="358" t="str" cm="1">
        <f t="array" ref="S2256">_xlfn.IFS(Table1[[#This Row],[Asset Class]]&lt;&gt;"Local","y",S$11=$E2256,"y",Table1[[#This Row],[Asset Class]]="Local","")</f>
        <v/>
      </c>
      <c r="U2256" s="109" t="str">
        <f>IF(Table1[[#This Row],[Asset Class]]&lt;&gt;"Local",0.25,IF(P2256="y",1,""))</f>
        <v/>
      </c>
      <c r="V2256" s="435" t="str">
        <f>IF(Table1[[#This Row],[Asset Class]]&lt;&gt;"Local",0.25,IF(Q2256="y",1,""))</f>
        <v/>
      </c>
      <c r="W2256" s="435">
        <f>IF(Table1[[#This Row],[Asset Class]]&lt;&gt;"Local",0.25,IF(R2256="y",1,""))</f>
        <v>1</v>
      </c>
      <c r="X2256" s="435" t="str">
        <f>IF(Table1[[#This Row],[Asset Class]]&lt;&gt;"Local",0.25,IF(S2256="y",1,""))</f>
        <v/>
      </c>
      <c r="Y2256" s="109">
        <f t="shared" si="211"/>
        <v>1</v>
      </c>
      <c r="AA2256" s="274" t="str">
        <f t="shared" si="212"/>
        <v/>
      </c>
      <c r="AB2256" s="275" t="str">
        <f t="shared" si="213"/>
        <v/>
      </c>
      <c r="AC2256" s="275">
        <f t="shared" si="214"/>
        <v>246794</v>
      </c>
      <c r="AD2256" s="275" t="str">
        <f t="shared" si="215"/>
        <v/>
      </c>
      <c r="AE2256" s="276">
        <f t="shared" si="216"/>
        <v>246794</v>
      </c>
    </row>
    <row r="2257" spans="2:31">
      <c r="B2257" s="227" t="s">
        <v>3939</v>
      </c>
      <c r="C2257" s="228" t="s">
        <v>3940</v>
      </c>
      <c r="D2257" s="228" t="s">
        <v>110</v>
      </c>
      <c r="E2257" s="228" t="s">
        <v>113</v>
      </c>
      <c r="F2257" s="258" t="s">
        <v>107</v>
      </c>
      <c r="G2257" s="374">
        <v>0.5</v>
      </c>
      <c r="H2257" s="377">
        <v>6440.5829793819048</v>
      </c>
      <c r="I2257" s="382">
        <v>77.371645491830151</v>
      </c>
      <c r="J2257" s="349">
        <f>Table1[[#This Row],[Embellishment Area (m2)]]*Table1[[#This Row],[Construction Unit Rate ($/m)]]*Table1[[#This Row],[Embellishment Area Factor]]</f>
        <v>249159.25152072599</v>
      </c>
      <c r="K2257" s="263">
        <v>0</v>
      </c>
      <c r="L2257" s="354">
        <v>51.919695325664051</v>
      </c>
      <c r="M2257" s="101">
        <f>Table1[[#This Row],[Size of land (m2)]]*Table1[[#This Row],[Land Unit Rate ($/m2)]]</f>
        <v>0</v>
      </c>
      <c r="N2257" s="261">
        <v>2021</v>
      </c>
      <c r="O2257" s="219">
        <f>ROUND(IF(Table1[[#This Row],[Valuation Year]]=2016,(Table1[[#This Row],[Total Construction Cost ($)]]+Table1[[#This Row],[Land Value]])*('General Input Sheet'!$G$38/'General Input Sheet'!$G$43),Table1[[#This Row],[Total Construction Cost ($)]]+Table1[[#This Row],[Land Value]]),0)</f>
        <v>249159</v>
      </c>
      <c r="P2257" s="139" t="str" cm="1">
        <f t="array" ref="P2257">_xlfn.IFS(Table1[[#This Row],[Asset Class]]&lt;&gt;"Local","y",P$11=$E2257,"y",Table1[[#This Row],[Asset Class]]="Local","")</f>
        <v/>
      </c>
      <c r="Q2257" s="99" t="str" cm="1">
        <f t="array" ref="Q2257">_xlfn.IFS(Table1[[#This Row],[Asset Class]]&lt;&gt;"Local","y",Q$11=$E2257,"y",Table1[[#This Row],[Asset Class]]="Local","")</f>
        <v/>
      </c>
      <c r="R2257" s="99" t="str" cm="1">
        <f t="array" ref="R2257">_xlfn.IFS(Table1[[#This Row],[Asset Class]]&lt;&gt;"Local","y",R$11=$E2257,"y",Table1[[#This Row],[Asset Class]]="Local","")</f>
        <v/>
      </c>
      <c r="S2257" s="358" t="str" cm="1">
        <f t="array" ref="S2257">_xlfn.IFS(Table1[[#This Row],[Asset Class]]&lt;&gt;"Local","y",S$11=$E2257,"y",Table1[[#This Row],[Asset Class]]="Local","")</f>
        <v>y</v>
      </c>
      <c r="U2257" s="109" t="str">
        <f>IF(Table1[[#This Row],[Asset Class]]&lt;&gt;"Local",0.25,IF(P2257="y",1,""))</f>
        <v/>
      </c>
      <c r="V2257" s="435" t="str">
        <f>IF(Table1[[#This Row],[Asset Class]]&lt;&gt;"Local",0.25,IF(Q2257="y",1,""))</f>
        <v/>
      </c>
      <c r="W2257" s="435" t="str">
        <f>IF(Table1[[#This Row],[Asset Class]]&lt;&gt;"Local",0.25,IF(R2257="y",1,""))</f>
        <v/>
      </c>
      <c r="X2257" s="435">
        <f>IF(Table1[[#This Row],[Asset Class]]&lt;&gt;"Local",0.25,IF(S2257="y",1,""))</f>
        <v>1</v>
      </c>
      <c r="Y2257" s="109">
        <f t="shared" si="211"/>
        <v>1</v>
      </c>
      <c r="AA2257" s="274" t="str">
        <f t="shared" si="212"/>
        <v/>
      </c>
      <c r="AB2257" s="275" t="str">
        <f t="shared" si="213"/>
        <v/>
      </c>
      <c r="AC2257" s="275" t="str">
        <f t="shared" si="214"/>
        <v/>
      </c>
      <c r="AD2257" s="275">
        <f t="shared" si="215"/>
        <v>249159</v>
      </c>
      <c r="AE2257" s="276">
        <f t="shared" si="216"/>
        <v>249159</v>
      </c>
    </row>
    <row r="2258" spans="2:31">
      <c r="B2258" s="227" t="s">
        <v>3939</v>
      </c>
      <c r="C2258" s="228" t="s">
        <v>3941</v>
      </c>
      <c r="D2258" s="228" t="s">
        <v>110</v>
      </c>
      <c r="E2258" s="228" t="s">
        <v>113</v>
      </c>
      <c r="F2258" s="258" t="s">
        <v>102</v>
      </c>
      <c r="G2258" s="374">
        <v>0.5</v>
      </c>
      <c r="H2258" s="377">
        <v>4250.7804935088161</v>
      </c>
      <c r="I2258" s="382">
        <v>77.371645491830151</v>
      </c>
      <c r="J2258" s="349">
        <f>Table1[[#This Row],[Embellishment Area (m2)]]*Table1[[#This Row],[Construction Unit Rate ($/m)]]*Table1[[#This Row],[Embellishment Area Factor]]</f>
        <v>164444.94070367547</v>
      </c>
      <c r="K2258" s="263">
        <v>0</v>
      </c>
      <c r="L2258" s="354">
        <v>51.919695325664051</v>
      </c>
      <c r="M2258" s="101">
        <f>Table1[[#This Row],[Size of land (m2)]]*Table1[[#This Row],[Land Unit Rate ($/m2)]]</f>
        <v>0</v>
      </c>
      <c r="N2258" s="261">
        <v>2021</v>
      </c>
      <c r="O2258" s="219">
        <f>ROUND(IF(Table1[[#This Row],[Valuation Year]]=2016,(Table1[[#This Row],[Total Construction Cost ($)]]+Table1[[#This Row],[Land Value]])*('General Input Sheet'!$G$38/'General Input Sheet'!$G$43),Table1[[#This Row],[Total Construction Cost ($)]]+Table1[[#This Row],[Land Value]]),0)</f>
        <v>164445</v>
      </c>
      <c r="P2258" s="139" t="str" cm="1">
        <f t="array" ref="P2258">_xlfn.IFS(Table1[[#This Row],[Asset Class]]&lt;&gt;"Local","y",P$11=$E2258,"y",Table1[[#This Row],[Asset Class]]="Local","")</f>
        <v/>
      </c>
      <c r="Q2258" s="99" t="str" cm="1">
        <f t="array" ref="Q2258">_xlfn.IFS(Table1[[#This Row],[Asset Class]]&lt;&gt;"Local","y",Q$11=$E2258,"y",Table1[[#This Row],[Asset Class]]="Local","")</f>
        <v/>
      </c>
      <c r="R2258" s="99" t="str" cm="1">
        <f t="array" ref="R2258">_xlfn.IFS(Table1[[#This Row],[Asset Class]]&lt;&gt;"Local","y",R$11=$E2258,"y",Table1[[#This Row],[Asset Class]]="Local","")</f>
        <v/>
      </c>
      <c r="S2258" s="358" t="str" cm="1">
        <f t="array" ref="S2258">_xlfn.IFS(Table1[[#This Row],[Asset Class]]&lt;&gt;"Local","y",S$11=$E2258,"y",Table1[[#This Row],[Asset Class]]="Local","")</f>
        <v>y</v>
      </c>
      <c r="U2258" s="109" t="str">
        <f>IF(Table1[[#This Row],[Asset Class]]&lt;&gt;"Local",0.25,IF(P2258="y",1,""))</f>
        <v/>
      </c>
      <c r="V2258" s="435" t="str">
        <f>IF(Table1[[#This Row],[Asset Class]]&lt;&gt;"Local",0.25,IF(Q2258="y",1,""))</f>
        <v/>
      </c>
      <c r="W2258" s="435" t="str">
        <f>IF(Table1[[#This Row],[Asset Class]]&lt;&gt;"Local",0.25,IF(R2258="y",1,""))</f>
        <v/>
      </c>
      <c r="X2258" s="435">
        <f>IF(Table1[[#This Row],[Asset Class]]&lt;&gt;"Local",0.25,IF(S2258="y",1,""))</f>
        <v>1</v>
      </c>
      <c r="Y2258" s="109">
        <f t="shared" si="211"/>
        <v>1</v>
      </c>
      <c r="AA2258" s="274" t="str">
        <f t="shared" si="212"/>
        <v/>
      </c>
      <c r="AB2258" s="275" t="str">
        <f t="shared" si="213"/>
        <v/>
      </c>
      <c r="AC2258" s="275" t="str">
        <f t="shared" si="214"/>
        <v/>
      </c>
      <c r="AD2258" s="275">
        <f t="shared" si="215"/>
        <v>164445</v>
      </c>
      <c r="AE2258" s="276">
        <f t="shared" si="216"/>
        <v>164445</v>
      </c>
    </row>
    <row r="2259" spans="2:31">
      <c r="B2259" s="227" t="s">
        <v>3942</v>
      </c>
      <c r="C2259" s="228" t="s">
        <v>3943</v>
      </c>
      <c r="D2259" s="228" t="s">
        <v>100</v>
      </c>
      <c r="E2259" s="228" t="s">
        <v>142</v>
      </c>
      <c r="F2259" s="258" t="s">
        <v>107</v>
      </c>
      <c r="G2259" s="374">
        <v>0.5</v>
      </c>
      <c r="H2259" s="377">
        <v>4814.9878961296354</v>
      </c>
      <c r="I2259" s="382">
        <v>236.89696198394208</v>
      </c>
      <c r="J2259" s="349">
        <f>Table1[[#This Row],[Embellishment Area (m2)]]*Table1[[#This Row],[Construction Unit Rate ($/m)]]*Table1[[#This Row],[Embellishment Area Factor]]</f>
        <v>570328.00229128171</v>
      </c>
      <c r="K2259" s="263">
        <v>0</v>
      </c>
      <c r="L2259" s="354">
        <v>76.269268802397988</v>
      </c>
      <c r="M2259" s="101">
        <f>Table1[[#This Row],[Size of land (m2)]]*Table1[[#This Row],[Land Unit Rate ($/m2)]]</f>
        <v>0</v>
      </c>
      <c r="N2259" s="261">
        <v>2021</v>
      </c>
      <c r="O2259" s="219">
        <f>ROUND(IF(Table1[[#This Row],[Valuation Year]]=2016,(Table1[[#This Row],[Total Construction Cost ($)]]+Table1[[#This Row],[Land Value]])*('General Input Sheet'!$G$38/'General Input Sheet'!$G$43),Table1[[#This Row],[Total Construction Cost ($)]]+Table1[[#This Row],[Land Value]]),0)</f>
        <v>570328</v>
      </c>
      <c r="P2259" s="139" t="str" cm="1">
        <f t="array" ref="P2259">_xlfn.IFS(Table1[[#This Row],[Asset Class]]&lt;&gt;"Local","y",P$11=$E2259,"y",Table1[[#This Row],[Asset Class]]="Local","")</f>
        <v>y</v>
      </c>
      <c r="Q2259" s="99" t="str" cm="1">
        <f t="array" ref="Q2259">_xlfn.IFS(Table1[[#This Row],[Asset Class]]&lt;&gt;"Local","y",Q$11=$E2259,"y",Table1[[#This Row],[Asset Class]]="Local","")</f>
        <v>y</v>
      </c>
      <c r="R2259" s="99" t="str" cm="1">
        <f t="array" ref="R2259">_xlfn.IFS(Table1[[#This Row],[Asset Class]]&lt;&gt;"Local","y",R$11=$E2259,"y",Table1[[#This Row],[Asset Class]]="Local","")</f>
        <v>y</v>
      </c>
      <c r="S2259" s="358" t="str" cm="1">
        <f t="array" ref="S2259">_xlfn.IFS(Table1[[#This Row],[Asset Class]]&lt;&gt;"Local","y",S$11=$E2259,"y",Table1[[#This Row],[Asset Class]]="Local","")</f>
        <v>y</v>
      </c>
      <c r="U2259" s="109">
        <f>IF(Table1[[#This Row],[Asset Class]]&lt;&gt;"Local",0.25,IF(P2259="y",1,""))</f>
        <v>0.25</v>
      </c>
      <c r="V2259" s="435">
        <f>IF(Table1[[#This Row],[Asset Class]]&lt;&gt;"Local",0.25,IF(Q2259="y",1,""))</f>
        <v>0.25</v>
      </c>
      <c r="W2259" s="435">
        <f>IF(Table1[[#This Row],[Asset Class]]&lt;&gt;"Local",0.25,IF(R2259="y",1,""))</f>
        <v>0.25</v>
      </c>
      <c r="X2259" s="435">
        <f>IF(Table1[[#This Row],[Asset Class]]&lt;&gt;"Local",0.25,IF(S2259="y",1,""))</f>
        <v>0.25</v>
      </c>
      <c r="Y2259" s="109">
        <f t="shared" si="211"/>
        <v>1</v>
      </c>
      <c r="AA2259" s="274">
        <f t="shared" si="212"/>
        <v>142582</v>
      </c>
      <c r="AB2259" s="275">
        <f t="shared" si="213"/>
        <v>142582</v>
      </c>
      <c r="AC2259" s="275">
        <f t="shared" si="214"/>
        <v>142582</v>
      </c>
      <c r="AD2259" s="275">
        <f t="shared" si="215"/>
        <v>142582</v>
      </c>
      <c r="AE2259" s="276">
        <f t="shared" si="216"/>
        <v>570328</v>
      </c>
    </row>
    <row r="2260" spans="2:31">
      <c r="B2260" s="227" t="s">
        <v>3944</v>
      </c>
      <c r="C2260" s="228" t="s">
        <v>3945</v>
      </c>
      <c r="D2260" s="228" t="s">
        <v>110</v>
      </c>
      <c r="E2260" s="228" t="s">
        <v>142</v>
      </c>
      <c r="F2260" s="258" t="s">
        <v>102</v>
      </c>
      <c r="G2260" s="374">
        <v>0.5</v>
      </c>
      <c r="H2260" s="377">
        <v>11320.089819360295</v>
      </c>
      <c r="I2260" s="382">
        <v>115.6419902144599</v>
      </c>
      <c r="J2260" s="349">
        <f>Table1[[#This Row],[Embellishment Area (m2)]]*Table1[[#This Row],[Construction Unit Rate ($/m)]]*Table1[[#This Row],[Embellishment Area Factor]]</f>
        <v>654538.85805863515</v>
      </c>
      <c r="K2260" s="263">
        <v>0</v>
      </c>
      <c r="L2260" s="354">
        <v>85.331826959272703</v>
      </c>
      <c r="M2260" s="101">
        <f>Table1[[#This Row],[Size of land (m2)]]*Table1[[#This Row],[Land Unit Rate ($/m2)]]</f>
        <v>0</v>
      </c>
      <c r="N2260" s="261">
        <v>2021</v>
      </c>
      <c r="O2260" s="219">
        <f>ROUND(IF(Table1[[#This Row],[Valuation Year]]=2016,(Table1[[#This Row],[Total Construction Cost ($)]]+Table1[[#This Row],[Land Value]])*('General Input Sheet'!$G$38/'General Input Sheet'!$G$43),Table1[[#This Row],[Total Construction Cost ($)]]+Table1[[#This Row],[Land Value]]),0)</f>
        <v>654539</v>
      </c>
      <c r="P2260" s="139" t="str" cm="1">
        <f t="array" ref="P2260">_xlfn.IFS(Table1[[#This Row],[Asset Class]]&lt;&gt;"Local","y",P$11=$E2260,"y",Table1[[#This Row],[Asset Class]]="Local","")</f>
        <v/>
      </c>
      <c r="Q2260" s="99" t="str" cm="1">
        <f t="array" ref="Q2260">_xlfn.IFS(Table1[[#This Row],[Asset Class]]&lt;&gt;"Local","y",Q$11=$E2260,"y",Table1[[#This Row],[Asset Class]]="Local","")</f>
        <v>y</v>
      </c>
      <c r="R2260" s="99" t="str" cm="1">
        <f t="array" ref="R2260">_xlfn.IFS(Table1[[#This Row],[Asset Class]]&lt;&gt;"Local","y",R$11=$E2260,"y",Table1[[#This Row],[Asset Class]]="Local","")</f>
        <v/>
      </c>
      <c r="S2260" s="358" t="str" cm="1">
        <f t="array" ref="S2260">_xlfn.IFS(Table1[[#This Row],[Asset Class]]&lt;&gt;"Local","y",S$11=$E2260,"y",Table1[[#This Row],[Asset Class]]="Local","")</f>
        <v/>
      </c>
      <c r="U2260" s="109" t="str">
        <f>IF(Table1[[#This Row],[Asset Class]]&lt;&gt;"Local",0.25,IF(P2260="y",1,""))</f>
        <v/>
      </c>
      <c r="V2260" s="435">
        <f>IF(Table1[[#This Row],[Asset Class]]&lt;&gt;"Local",0.25,IF(Q2260="y",1,""))</f>
        <v>1</v>
      </c>
      <c r="W2260" s="435" t="str">
        <f>IF(Table1[[#This Row],[Asset Class]]&lt;&gt;"Local",0.25,IF(R2260="y",1,""))</f>
        <v/>
      </c>
      <c r="X2260" s="435" t="str">
        <f>IF(Table1[[#This Row],[Asset Class]]&lt;&gt;"Local",0.25,IF(S2260="y",1,""))</f>
        <v/>
      </c>
      <c r="Y2260" s="109">
        <f t="shared" si="211"/>
        <v>1</v>
      </c>
      <c r="AA2260" s="274" t="str">
        <f t="shared" si="212"/>
        <v/>
      </c>
      <c r="AB2260" s="275">
        <f t="shared" si="213"/>
        <v>654539</v>
      </c>
      <c r="AC2260" s="275" t="str">
        <f t="shared" si="214"/>
        <v/>
      </c>
      <c r="AD2260" s="275" t="str">
        <f t="shared" si="215"/>
        <v/>
      </c>
      <c r="AE2260" s="276">
        <f t="shared" si="216"/>
        <v>654539</v>
      </c>
    </row>
    <row r="2261" spans="2:31">
      <c r="B2261" s="227" t="s">
        <v>3946</v>
      </c>
      <c r="C2261" s="228" t="s">
        <v>3947</v>
      </c>
      <c r="D2261" s="228" t="s">
        <v>100</v>
      </c>
      <c r="E2261" s="228" t="s">
        <v>142</v>
      </c>
      <c r="F2261" s="258" t="s">
        <v>107</v>
      </c>
      <c r="G2261" s="374">
        <v>0.5</v>
      </c>
      <c r="H2261" s="377">
        <v>1546.3399770639346</v>
      </c>
      <c r="I2261" s="382">
        <v>236.89696198394208</v>
      </c>
      <c r="J2261" s="349">
        <f>Table1[[#This Row],[Embellishment Area (m2)]]*Table1[[#This Row],[Construction Unit Rate ($/m)]]*Table1[[#This Row],[Embellishment Area Factor]]</f>
        <v>183161.62138038239</v>
      </c>
      <c r="K2261" s="263">
        <v>0</v>
      </c>
      <c r="L2261" s="354">
        <v>76.269268802397988</v>
      </c>
      <c r="M2261" s="101">
        <f>Table1[[#This Row],[Size of land (m2)]]*Table1[[#This Row],[Land Unit Rate ($/m2)]]</f>
        <v>0</v>
      </c>
      <c r="N2261" s="261">
        <v>2021</v>
      </c>
      <c r="O2261" s="219">
        <f>ROUND(IF(Table1[[#This Row],[Valuation Year]]=2016,(Table1[[#This Row],[Total Construction Cost ($)]]+Table1[[#This Row],[Land Value]])*('General Input Sheet'!$G$38/'General Input Sheet'!$G$43),Table1[[#This Row],[Total Construction Cost ($)]]+Table1[[#This Row],[Land Value]]),0)</f>
        <v>183162</v>
      </c>
      <c r="P2261" s="139" t="str" cm="1">
        <f t="array" ref="P2261">_xlfn.IFS(Table1[[#This Row],[Asset Class]]&lt;&gt;"Local","y",P$11=$E2261,"y",Table1[[#This Row],[Asset Class]]="Local","")</f>
        <v>y</v>
      </c>
      <c r="Q2261" s="99" t="str" cm="1">
        <f t="array" ref="Q2261">_xlfn.IFS(Table1[[#This Row],[Asset Class]]&lt;&gt;"Local","y",Q$11=$E2261,"y",Table1[[#This Row],[Asset Class]]="Local","")</f>
        <v>y</v>
      </c>
      <c r="R2261" s="99" t="str" cm="1">
        <f t="array" ref="R2261">_xlfn.IFS(Table1[[#This Row],[Asset Class]]&lt;&gt;"Local","y",R$11=$E2261,"y",Table1[[#This Row],[Asset Class]]="Local","")</f>
        <v>y</v>
      </c>
      <c r="S2261" s="358" t="str" cm="1">
        <f t="array" ref="S2261">_xlfn.IFS(Table1[[#This Row],[Asset Class]]&lt;&gt;"Local","y",S$11=$E2261,"y",Table1[[#This Row],[Asset Class]]="Local","")</f>
        <v>y</v>
      </c>
      <c r="U2261" s="109">
        <f>IF(Table1[[#This Row],[Asset Class]]&lt;&gt;"Local",0.25,IF(P2261="y",1,""))</f>
        <v>0.25</v>
      </c>
      <c r="V2261" s="435">
        <f>IF(Table1[[#This Row],[Asset Class]]&lt;&gt;"Local",0.25,IF(Q2261="y",1,""))</f>
        <v>0.25</v>
      </c>
      <c r="W2261" s="435">
        <f>IF(Table1[[#This Row],[Asset Class]]&lt;&gt;"Local",0.25,IF(R2261="y",1,""))</f>
        <v>0.25</v>
      </c>
      <c r="X2261" s="435">
        <f>IF(Table1[[#This Row],[Asset Class]]&lt;&gt;"Local",0.25,IF(S2261="y",1,""))</f>
        <v>0.25</v>
      </c>
      <c r="Y2261" s="109">
        <f t="shared" si="211"/>
        <v>1</v>
      </c>
      <c r="AA2261" s="274">
        <f t="shared" si="212"/>
        <v>45790.5</v>
      </c>
      <c r="AB2261" s="275">
        <f t="shared" si="213"/>
        <v>45790.5</v>
      </c>
      <c r="AC2261" s="275">
        <f t="shared" si="214"/>
        <v>45790.5</v>
      </c>
      <c r="AD2261" s="275">
        <f t="shared" si="215"/>
        <v>45790.5</v>
      </c>
      <c r="AE2261" s="276">
        <f t="shared" si="216"/>
        <v>183162</v>
      </c>
    </row>
    <row r="2262" spans="2:31">
      <c r="B2262" s="227" t="s">
        <v>3946</v>
      </c>
      <c r="C2262" s="228" t="s">
        <v>3948</v>
      </c>
      <c r="D2262" s="228" t="s">
        <v>100</v>
      </c>
      <c r="E2262" s="228" t="s">
        <v>142</v>
      </c>
      <c r="F2262" s="258" t="s">
        <v>107</v>
      </c>
      <c r="G2262" s="374">
        <v>0.5</v>
      </c>
      <c r="H2262" s="377">
        <v>728.06598916600853</v>
      </c>
      <c r="I2262" s="382">
        <v>236.89696198394208</v>
      </c>
      <c r="J2262" s="349">
        <f>Table1[[#This Row],[Embellishment Area (m2)]]*Table1[[#This Row],[Construction Unit Rate ($/m)]]*Table1[[#This Row],[Embellishment Area Factor]]</f>
        <v>86238.310478630548</v>
      </c>
      <c r="K2262" s="263">
        <v>0</v>
      </c>
      <c r="L2262" s="354">
        <v>76.269268802397988</v>
      </c>
      <c r="M2262" s="101">
        <f>Table1[[#This Row],[Size of land (m2)]]*Table1[[#This Row],[Land Unit Rate ($/m2)]]</f>
        <v>0</v>
      </c>
      <c r="N2262" s="261">
        <v>2021</v>
      </c>
      <c r="O2262" s="219">
        <f>ROUND(IF(Table1[[#This Row],[Valuation Year]]=2016,(Table1[[#This Row],[Total Construction Cost ($)]]+Table1[[#This Row],[Land Value]])*('General Input Sheet'!$G$38/'General Input Sheet'!$G$43),Table1[[#This Row],[Total Construction Cost ($)]]+Table1[[#This Row],[Land Value]]),0)</f>
        <v>86238</v>
      </c>
      <c r="P2262" s="139" t="str" cm="1">
        <f t="array" ref="P2262">_xlfn.IFS(Table1[[#This Row],[Asset Class]]&lt;&gt;"Local","y",P$11=$E2262,"y",Table1[[#This Row],[Asset Class]]="Local","")</f>
        <v>y</v>
      </c>
      <c r="Q2262" s="99" t="str" cm="1">
        <f t="array" ref="Q2262">_xlfn.IFS(Table1[[#This Row],[Asset Class]]&lt;&gt;"Local","y",Q$11=$E2262,"y",Table1[[#This Row],[Asset Class]]="Local","")</f>
        <v>y</v>
      </c>
      <c r="R2262" s="99" t="str" cm="1">
        <f t="array" ref="R2262">_xlfn.IFS(Table1[[#This Row],[Asset Class]]&lt;&gt;"Local","y",R$11=$E2262,"y",Table1[[#This Row],[Asset Class]]="Local","")</f>
        <v>y</v>
      </c>
      <c r="S2262" s="358" t="str" cm="1">
        <f t="array" ref="S2262">_xlfn.IFS(Table1[[#This Row],[Asset Class]]&lt;&gt;"Local","y",S$11=$E2262,"y",Table1[[#This Row],[Asset Class]]="Local","")</f>
        <v>y</v>
      </c>
      <c r="U2262" s="109">
        <f>IF(Table1[[#This Row],[Asset Class]]&lt;&gt;"Local",0.25,IF(P2262="y",1,""))</f>
        <v>0.25</v>
      </c>
      <c r="V2262" s="435">
        <f>IF(Table1[[#This Row],[Asset Class]]&lt;&gt;"Local",0.25,IF(Q2262="y",1,""))</f>
        <v>0.25</v>
      </c>
      <c r="W2262" s="435">
        <f>IF(Table1[[#This Row],[Asset Class]]&lt;&gt;"Local",0.25,IF(R2262="y",1,""))</f>
        <v>0.25</v>
      </c>
      <c r="X2262" s="435">
        <f>IF(Table1[[#This Row],[Asset Class]]&lt;&gt;"Local",0.25,IF(S2262="y",1,""))</f>
        <v>0.25</v>
      </c>
      <c r="Y2262" s="109">
        <f t="shared" si="211"/>
        <v>1</v>
      </c>
      <c r="AA2262" s="274">
        <f t="shared" si="212"/>
        <v>21559.5</v>
      </c>
      <c r="AB2262" s="275">
        <f t="shared" si="213"/>
        <v>21559.5</v>
      </c>
      <c r="AC2262" s="275">
        <f t="shared" si="214"/>
        <v>21559.5</v>
      </c>
      <c r="AD2262" s="275">
        <f t="shared" si="215"/>
        <v>21559.5</v>
      </c>
      <c r="AE2262" s="276">
        <f t="shared" si="216"/>
        <v>86238</v>
      </c>
    </row>
    <row r="2263" spans="2:31">
      <c r="B2263" s="227" t="s">
        <v>3946</v>
      </c>
      <c r="C2263" s="228" t="s">
        <v>3949</v>
      </c>
      <c r="D2263" s="228" t="s">
        <v>100</v>
      </c>
      <c r="E2263" s="228" t="s">
        <v>142</v>
      </c>
      <c r="F2263" s="258" t="s">
        <v>107</v>
      </c>
      <c r="G2263" s="374">
        <v>0.5</v>
      </c>
      <c r="H2263" s="377">
        <v>121.04972116539595</v>
      </c>
      <c r="I2263" s="382">
        <v>236.89696198394208</v>
      </c>
      <c r="J2263" s="349">
        <f>Table1[[#This Row],[Embellishment Area (m2)]]*Table1[[#This Row],[Construction Unit Rate ($/m)]]*Table1[[#This Row],[Embellishment Area Factor]]</f>
        <v>14338.155596542796</v>
      </c>
      <c r="K2263" s="263">
        <v>0</v>
      </c>
      <c r="L2263" s="354">
        <v>76.269268802397988</v>
      </c>
      <c r="M2263" s="101">
        <f>Table1[[#This Row],[Size of land (m2)]]*Table1[[#This Row],[Land Unit Rate ($/m2)]]</f>
        <v>0</v>
      </c>
      <c r="N2263" s="261">
        <v>2021</v>
      </c>
      <c r="O2263" s="219">
        <f>ROUND(IF(Table1[[#This Row],[Valuation Year]]=2016,(Table1[[#This Row],[Total Construction Cost ($)]]+Table1[[#This Row],[Land Value]])*('General Input Sheet'!$G$38/'General Input Sheet'!$G$43),Table1[[#This Row],[Total Construction Cost ($)]]+Table1[[#This Row],[Land Value]]),0)</f>
        <v>14338</v>
      </c>
      <c r="P2263" s="139" t="str" cm="1">
        <f t="array" ref="P2263">_xlfn.IFS(Table1[[#This Row],[Asset Class]]&lt;&gt;"Local","y",P$11=$E2263,"y",Table1[[#This Row],[Asset Class]]="Local","")</f>
        <v>y</v>
      </c>
      <c r="Q2263" s="99" t="str" cm="1">
        <f t="array" ref="Q2263">_xlfn.IFS(Table1[[#This Row],[Asset Class]]&lt;&gt;"Local","y",Q$11=$E2263,"y",Table1[[#This Row],[Asset Class]]="Local","")</f>
        <v>y</v>
      </c>
      <c r="R2263" s="99" t="str" cm="1">
        <f t="array" ref="R2263">_xlfn.IFS(Table1[[#This Row],[Asset Class]]&lt;&gt;"Local","y",R$11=$E2263,"y",Table1[[#This Row],[Asset Class]]="Local","")</f>
        <v>y</v>
      </c>
      <c r="S2263" s="358" t="str" cm="1">
        <f t="array" ref="S2263">_xlfn.IFS(Table1[[#This Row],[Asset Class]]&lt;&gt;"Local","y",S$11=$E2263,"y",Table1[[#This Row],[Asset Class]]="Local","")</f>
        <v>y</v>
      </c>
      <c r="U2263" s="109">
        <f>IF(Table1[[#This Row],[Asset Class]]&lt;&gt;"Local",0.25,IF(P2263="y",1,""))</f>
        <v>0.25</v>
      </c>
      <c r="V2263" s="435">
        <f>IF(Table1[[#This Row],[Asset Class]]&lt;&gt;"Local",0.25,IF(Q2263="y",1,""))</f>
        <v>0.25</v>
      </c>
      <c r="W2263" s="435">
        <f>IF(Table1[[#This Row],[Asset Class]]&lt;&gt;"Local",0.25,IF(R2263="y",1,""))</f>
        <v>0.25</v>
      </c>
      <c r="X2263" s="435">
        <f>IF(Table1[[#This Row],[Asset Class]]&lt;&gt;"Local",0.25,IF(S2263="y",1,""))</f>
        <v>0.25</v>
      </c>
      <c r="Y2263" s="109">
        <f t="shared" si="211"/>
        <v>1</v>
      </c>
      <c r="AA2263" s="274">
        <f t="shared" si="212"/>
        <v>3584.5</v>
      </c>
      <c r="AB2263" s="275">
        <f t="shared" si="213"/>
        <v>3584.5</v>
      </c>
      <c r="AC2263" s="275">
        <f t="shared" si="214"/>
        <v>3584.5</v>
      </c>
      <c r="AD2263" s="275">
        <f t="shared" si="215"/>
        <v>3584.5</v>
      </c>
      <c r="AE2263" s="276">
        <f t="shared" si="216"/>
        <v>14338</v>
      </c>
    </row>
    <row r="2264" spans="2:31">
      <c r="B2264" s="227" t="s">
        <v>3950</v>
      </c>
      <c r="C2264" s="228" t="s">
        <v>3951</v>
      </c>
      <c r="D2264" s="228" t="s">
        <v>110</v>
      </c>
      <c r="E2264" s="228" t="s">
        <v>106</v>
      </c>
      <c r="F2264" s="258" t="s">
        <v>102</v>
      </c>
      <c r="G2264" s="374">
        <v>0.5</v>
      </c>
      <c r="H2264" s="377">
        <v>3177.4768025323251</v>
      </c>
      <c r="I2264" s="382">
        <v>111.62041035606889</v>
      </c>
      <c r="J2264" s="349">
        <f>Table1[[#This Row],[Embellishment Area (m2)]]*Table1[[#This Row],[Construction Unit Rate ($/m)]]*Table1[[#This Row],[Embellishment Area Factor]]</f>
        <v>177335.6322977739</v>
      </c>
      <c r="K2264" s="263">
        <v>0</v>
      </c>
      <c r="L2264" s="354">
        <v>66.125722619436161</v>
      </c>
      <c r="M2264" s="101">
        <f>Table1[[#This Row],[Size of land (m2)]]*Table1[[#This Row],[Land Unit Rate ($/m2)]]</f>
        <v>0</v>
      </c>
      <c r="N2264" s="261">
        <v>2021</v>
      </c>
      <c r="O2264" s="219">
        <f>ROUND(IF(Table1[[#This Row],[Valuation Year]]=2016,(Table1[[#This Row],[Total Construction Cost ($)]]+Table1[[#This Row],[Land Value]])*('General Input Sheet'!$G$38/'General Input Sheet'!$G$43),Table1[[#This Row],[Total Construction Cost ($)]]+Table1[[#This Row],[Land Value]]),0)</f>
        <v>177336</v>
      </c>
      <c r="P2264" s="139" t="str" cm="1">
        <f t="array" ref="P2264">_xlfn.IFS(Table1[[#This Row],[Asset Class]]&lt;&gt;"Local","y",P$11=$E2264,"y",Table1[[#This Row],[Asset Class]]="Local","")</f>
        <v>y</v>
      </c>
      <c r="Q2264" s="99" t="str" cm="1">
        <f t="array" ref="Q2264">_xlfn.IFS(Table1[[#This Row],[Asset Class]]&lt;&gt;"Local","y",Q$11=$E2264,"y",Table1[[#This Row],[Asset Class]]="Local","")</f>
        <v/>
      </c>
      <c r="R2264" s="99" t="str" cm="1">
        <f t="array" ref="R2264">_xlfn.IFS(Table1[[#This Row],[Asset Class]]&lt;&gt;"Local","y",R$11=$E2264,"y",Table1[[#This Row],[Asset Class]]="Local","")</f>
        <v/>
      </c>
      <c r="S2264" s="358" t="str" cm="1">
        <f t="array" ref="S2264">_xlfn.IFS(Table1[[#This Row],[Asset Class]]&lt;&gt;"Local","y",S$11=$E2264,"y",Table1[[#This Row],[Asset Class]]="Local","")</f>
        <v/>
      </c>
      <c r="U2264" s="109">
        <f>IF(Table1[[#This Row],[Asset Class]]&lt;&gt;"Local",0.25,IF(P2264="y",1,""))</f>
        <v>1</v>
      </c>
      <c r="V2264" s="435" t="str">
        <f>IF(Table1[[#This Row],[Asset Class]]&lt;&gt;"Local",0.25,IF(Q2264="y",1,""))</f>
        <v/>
      </c>
      <c r="W2264" s="435" t="str">
        <f>IF(Table1[[#This Row],[Asset Class]]&lt;&gt;"Local",0.25,IF(R2264="y",1,""))</f>
        <v/>
      </c>
      <c r="X2264" s="435" t="str">
        <f>IF(Table1[[#This Row],[Asset Class]]&lt;&gt;"Local",0.25,IF(S2264="y",1,""))</f>
        <v/>
      </c>
      <c r="Y2264" s="109">
        <f t="shared" si="211"/>
        <v>1</v>
      </c>
      <c r="AA2264" s="274">
        <f t="shared" si="212"/>
        <v>177336</v>
      </c>
      <c r="AB2264" s="275" t="str">
        <f t="shared" si="213"/>
        <v/>
      </c>
      <c r="AC2264" s="275" t="str">
        <f t="shared" si="214"/>
        <v/>
      </c>
      <c r="AD2264" s="275" t="str">
        <f t="shared" si="215"/>
        <v/>
      </c>
      <c r="AE2264" s="276">
        <f t="shared" si="216"/>
        <v>177336</v>
      </c>
    </row>
    <row r="2265" spans="2:31">
      <c r="B2265" s="227" t="s">
        <v>3952</v>
      </c>
      <c r="C2265" s="228" t="s">
        <v>3953</v>
      </c>
      <c r="D2265" s="228" t="s">
        <v>110</v>
      </c>
      <c r="E2265" s="228" t="s">
        <v>113</v>
      </c>
      <c r="F2265" s="258" t="s">
        <v>107</v>
      </c>
      <c r="G2265" s="374">
        <v>0.5</v>
      </c>
      <c r="H2265" s="377">
        <v>14674.853482066095</v>
      </c>
      <c r="I2265" s="382">
        <v>77.371645491830151</v>
      </c>
      <c r="J2265" s="349">
        <f>Table1[[#This Row],[Embellishment Area (m2)]]*Table1[[#This Row],[Construction Unit Rate ($/m)]]*Table1[[#This Row],[Embellishment Area Factor]]</f>
        <v>567708.78062948363</v>
      </c>
      <c r="K2265" s="263">
        <v>29349.70696413219</v>
      </c>
      <c r="L2265" s="354">
        <v>51.919695325664051</v>
      </c>
      <c r="M2265" s="101">
        <f>Table1[[#This Row],[Size of land (m2)]]*Table1[[#This Row],[Land Unit Rate ($/m2)]]</f>
        <v>1523827.8434752638</v>
      </c>
      <c r="N2265" s="261">
        <v>2021</v>
      </c>
      <c r="O2265" s="219">
        <f>ROUND(IF(Table1[[#This Row],[Valuation Year]]=2016,(Table1[[#This Row],[Total Construction Cost ($)]]+Table1[[#This Row],[Land Value]])*('General Input Sheet'!$G$38/'General Input Sheet'!$G$43),Table1[[#This Row],[Total Construction Cost ($)]]+Table1[[#This Row],[Land Value]]),0)</f>
        <v>2091537</v>
      </c>
      <c r="P2265" s="139" t="str" cm="1">
        <f t="array" ref="P2265">_xlfn.IFS(Table1[[#This Row],[Asset Class]]&lt;&gt;"Local","y",P$11=$E2265,"y",Table1[[#This Row],[Asset Class]]="Local","")</f>
        <v/>
      </c>
      <c r="Q2265" s="99" t="str" cm="1">
        <f t="array" ref="Q2265">_xlfn.IFS(Table1[[#This Row],[Asset Class]]&lt;&gt;"Local","y",Q$11=$E2265,"y",Table1[[#This Row],[Asset Class]]="Local","")</f>
        <v/>
      </c>
      <c r="R2265" s="99" t="str" cm="1">
        <f t="array" ref="R2265">_xlfn.IFS(Table1[[#This Row],[Asset Class]]&lt;&gt;"Local","y",R$11=$E2265,"y",Table1[[#This Row],[Asset Class]]="Local","")</f>
        <v/>
      </c>
      <c r="S2265" s="358" t="str" cm="1">
        <f t="array" ref="S2265">_xlfn.IFS(Table1[[#This Row],[Asset Class]]&lt;&gt;"Local","y",S$11=$E2265,"y",Table1[[#This Row],[Asset Class]]="Local","")</f>
        <v>y</v>
      </c>
      <c r="U2265" s="109" t="str">
        <f>IF(Table1[[#This Row],[Asset Class]]&lt;&gt;"Local",0.25,IF(P2265="y",1,""))</f>
        <v/>
      </c>
      <c r="V2265" s="435" t="str">
        <f>IF(Table1[[#This Row],[Asset Class]]&lt;&gt;"Local",0.25,IF(Q2265="y",1,""))</f>
        <v/>
      </c>
      <c r="W2265" s="435" t="str">
        <f>IF(Table1[[#This Row],[Asset Class]]&lt;&gt;"Local",0.25,IF(R2265="y",1,""))</f>
        <v/>
      </c>
      <c r="X2265" s="435">
        <f>IF(Table1[[#This Row],[Asset Class]]&lt;&gt;"Local",0.25,IF(S2265="y",1,""))</f>
        <v>1</v>
      </c>
      <c r="Y2265" s="109">
        <f t="shared" si="211"/>
        <v>1</v>
      </c>
      <c r="AA2265" s="274" t="str">
        <f t="shared" si="212"/>
        <v/>
      </c>
      <c r="AB2265" s="275" t="str">
        <f t="shared" si="213"/>
        <v/>
      </c>
      <c r="AC2265" s="275" t="str">
        <f t="shared" si="214"/>
        <v/>
      </c>
      <c r="AD2265" s="275">
        <f t="shared" si="215"/>
        <v>2091537</v>
      </c>
      <c r="AE2265" s="276">
        <f t="shared" si="216"/>
        <v>2091537</v>
      </c>
    </row>
    <row r="2266" spans="2:31">
      <c r="B2266" s="227" t="s">
        <v>3954</v>
      </c>
      <c r="C2266" s="228" t="s">
        <v>3955</v>
      </c>
      <c r="D2266" s="228" t="s">
        <v>105</v>
      </c>
      <c r="E2266" s="228" t="s">
        <v>113</v>
      </c>
      <c r="F2266" s="258" t="s">
        <v>135</v>
      </c>
      <c r="G2266" s="374">
        <v>0.5</v>
      </c>
      <c r="H2266" s="377">
        <v>9207.2061668262195</v>
      </c>
      <c r="I2266" s="382">
        <v>566.28724924743767</v>
      </c>
      <c r="J2266" s="349">
        <f>Table1[[#This Row],[Embellishment Area (m2)]]*Table1[[#This Row],[Construction Unit Rate ($/m)]]*Table1[[#This Row],[Embellishment Area Factor]]</f>
        <v>2606961.7267330321</v>
      </c>
      <c r="K2266" s="263">
        <v>18414.412333652439</v>
      </c>
      <c r="L2266" s="354">
        <v>75.676903388107434</v>
      </c>
      <c r="M2266" s="101">
        <f>Table1[[#This Row],[Size of land (m2)]]*Table1[[#This Row],[Land Unit Rate ($/m2)]]</f>
        <v>1393545.7031225895</v>
      </c>
      <c r="N2266" s="261">
        <v>2021</v>
      </c>
      <c r="O2266" s="219">
        <f>ROUND(IF(Table1[[#This Row],[Valuation Year]]=2016,(Table1[[#This Row],[Total Construction Cost ($)]]+Table1[[#This Row],[Land Value]])*('General Input Sheet'!$G$38/'General Input Sheet'!$G$43),Table1[[#This Row],[Total Construction Cost ($)]]+Table1[[#This Row],[Land Value]]),0)</f>
        <v>4000507</v>
      </c>
      <c r="P2266" s="139" t="str" cm="1">
        <f t="array" ref="P2266">_xlfn.IFS(Table1[[#This Row],[Asset Class]]&lt;&gt;"Local","y",P$11=$E2266,"y",Table1[[#This Row],[Asset Class]]="Local","")</f>
        <v>y</v>
      </c>
      <c r="Q2266" s="99" t="str" cm="1">
        <f t="array" ref="Q2266">_xlfn.IFS(Table1[[#This Row],[Asset Class]]&lt;&gt;"Local","y",Q$11=$E2266,"y",Table1[[#This Row],[Asset Class]]="Local","")</f>
        <v>y</v>
      </c>
      <c r="R2266" s="99" t="str" cm="1">
        <f t="array" ref="R2266">_xlfn.IFS(Table1[[#This Row],[Asset Class]]&lt;&gt;"Local","y",R$11=$E2266,"y",Table1[[#This Row],[Asset Class]]="Local","")</f>
        <v>y</v>
      </c>
      <c r="S2266" s="358" t="str" cm="1">
        <f t="array" ref="S2266">_xlfn.IFS(Table1[[#This Row],[Asset Class]]&lt;&gt;"Local","y",S$11=$E2266,"y",Table1[[#This Row],[Asset Class]]="Local","")</f>
        <v>y</v>
      </c>
      <c r="U2266" s="109">
        <f>IF(Table1[[#This Row],[Asset Class]]&lt;&gt;"Local",0.25,IF(P2266="y",1,""))</f>
        <v>0.25</v>
      </c>
      <c r="V2266" s="435">
        <f>IF(Table1[[#This Row],[Asset Class]]&lt;&gt;"Local",0.25,IF(Q2266="y",1,""))</f>
        <v>0.25</v>
      </c>
      <c r="W2266" s="435">
        <f>IF(Table1[[#This Row],[Asset Class]]&lt;&gt;"Local",0.25,IF(R2266="y",1,""))</f>
        <v>0.25</v>
      </c>
      <c r="X2266" s="435">
        <f>IF(Table1[[#This Row],[Asset Class]]&lt;&gt;"Local",0.25,IF(S2266="y",1,""))</f>
        <v>0.25</v>
      </c>
      <c r="Y2266" s="109">
        <f t="shared" si="211"/>
        <v>1</v>
      </c>
      <c r="AA2266" s="274">
        <f t="shared" si="212"/>
        <v>1000126.75</v>
      </c>
      <c r="AB2266" s="275">
        <f t="shared" si="213"/>
        <v>1000126.75</v>
      </c>
      <c r="AC2266" s="275">
        <f t="shared" si="214"/>
        <v>1000126.75</v>
      </c>
      <c r="AD2266" s="275">
        <f t="shared" si="215"/>
        <v>1000126.75</v>
      </c>
      <c r="AE2266" s="276">
        <f t="shared" si="216"/>
        <v>4000507</v>
      </c>
    </row>
    <row r="2267" spans="2:31">
      <c r="B2267" s="227" t="s">
        <v>3956</v>
      </c>
      <c r="C2267" s="228" t="s">
        <v>3957</v>
      </c>
      <c r="D2267" s="228" t="s">
        <v>110</v>
      </c>
      <c r="E2267" s="228" t="s">
        <v>113</v>
      </c>
      <c r="F2267" s="258" t="s">
        <v>107</v>
      </c>
      <c r="G2267" s="374">
        <v>0.5</v>
      </c>
      <c r="H2267" s="377">
        <v>707.06657451442948</v>
      </c>
      <c r="I2267" s="382">
        <v>77.371645491830151</v>
      </c>
      <c r="J2267" s="349">
        <f>Table1[[#This Row],[Embellishment Area (m2)]]*Table1[[#This Row],[Construction Unit Rate ($/m)]]*Table1[[#This Row],[Embellishment Area Factor]]</f>
        <v>27353.452171226574</v>
      </c>
      <c r="K2267" s="263">
        <v>0</v>
      </c>
      <c r="L2267" s="354">
        <v>51.919695325664051</v>
      </c>
      <c r="M2267" s="101">
        <f>Table1[[#This Row],[Size of land (m2)]]*Table1[[#This Row],[Land Unit Rate ($/m2)]]</f>
        <v>0</v>
      </c>
      <c r="N2267" s="261">
        <v>2021</v>
      </c>
      <c r="O2267" s="219">
        <f>ROUND(IF(Table1[[#This Row],[Valuation Year]]=2016,(Table1[[#This Row],[Total Construction Cost ($)]]+Table1[[#This Row],[Land Value]])*('General Input Sheet'!$G$38/'General Input Sheet'!$G$43),Table1[[#This Row],[Total Construction Cost ($)]]+Table1[[#This Row],[Land Value]]),0)</f>
        <v>27353</v>
      </c>
      <c r="P2267" s="139" t="str" cm="1">
        <f t="array" ref="P2267">_xlfn.IFS(Table1[[#This Row],[Asset Class]]&lt;&gt;"Local","y",P$11=$E2267,"y",Table1[[#This Row],[Asset Class]]="Local","")</f>
        <v/>
      </c>
      <c r="Q2267" s="99" t="str" cm="1">
        <f t="array" ref="Q2267">_xlfn.IFS(Table1[[#This Row],[Asset Class]]&lt;&gt;"Local","y",Q$11=$E2267,"y",Table1[[#This Row],[Asset Class]]="Local","")</f>
        <v/>
      </c>
      <c r="R2267" s="99" t="str" cm="1">
        <f t="array" ref="R2267">_xlfn.IFS(Table1[[#This Row],[Asset Class]]&lt;&gt;"Local","y",R$11=$E2267,"y",Table1[[#This Row],[Asset Class]]="Local","")</f>
        <v/>
      </c>
      <c r="S2267" s="358" t="str" cm="1">
        <f t="array" ref="S2267">_xlfn.IFS(Table1[[#This Row],[Asset Class]]&lt;&gt;"Local","y",S$11=$E2267,"y",Table1[[#This Row],[Asset Class]]="Local","")</f>
        <v>y</v>
      </c>
      <c r="U2267" s="109" t="str">
        <f>IF(Table1[[#This Row],[Asset Class]]&lt;&gt;"Local",0.25,IF(P2267="y",1,""))</f>
        <v/>
      </c>
      <c r="V2267" s="435" t="str">
        <f>IF(Table1[[#This Row],[Asset Class]]&lt;&gt;"Local",0.25,IF(Q2267="y",1,""))</f>
        <v/>
      </c>
      <c r="W2267" s="435" t="str">
        <f>IF(Table1[[#This Row],[Asset Class]]&lt;&gt;"Local",0.25,IF(R2267="y",1,""))</f>
        <v/>
      </c>
      <c r="X2267" s="435">
        <f>IF(Table1[[#This Row],[Asset Class]]&lt;&gt;"Local",0.25,IF(S2267="y",1,""))</f>
        <v>1</v>
      </c>
      <c r="Y2267" s="109">
        <f t="shared" si="211"/>
        <v>1</v>
      </c>
      <c r="AA2267" s="274" t="str">
        <f t="shared" si="212"/>
        <v/>
      </c>
      <c r="AB2267" s="275" t="str">
        <f t="shared" si="213"/>
        <v/>
      </c>
      <c r="AC2267" s="275" t="str">
        <f t="shared" si="214"/>
        <v/>
      </c>
      <c r="AD2267" s="275">
        <f t="shared" si="215"/>
        <v>27353</v>
      </c>
      <c r="AE2267" s="276">
        <f t="shared" si="216"/>
        <v>27353</v>
      </c>
    </row>
    <row r="2268" spans="2:31">
      <c r="B2268" s="227" t="s">
        <v>3958</v>
      </c>
      <c r="C2268" s="228" t="s">
        <v>3959</v>
      </c>
      <c r="D2268" s="228" t="s">
        <v>110</v>
      </c>
      <c r="E2268" s="228" t="s">
        <v>101</v>
      </c>
      <c r="F2268" s="258" t="s">
        <v>102</v>
      </c>
      <c r="G2268" s="374">
        <v>0.5</v>
      </c>
      <c r="H2268" s="377">
        <v>2520.2121146335194</v>
      </c>
      <c r="I2268" s="382">
        <v>143.96305955739601</v>
      </c>
      <c r="J2268" s="349">
        <f>Table1[[#This Row],[Embellishment Area (m2)]]*Table1[[#This Row],[Construction Unit Rate ($/m)]]*Table1[[#This Row],[Embellishment Area Factor]]</f>
        <v>181408.72337812814</v>
      </c>
      <c r="K2268" s="263">
        <v>0</v>
      </c>
      <c r="L2268" s="354">
        <v>39.027494808321961</v>
      </c>
      <c r="M2268" s="101">
        <f>Table1[[#This Row],[Size of land (m2)]]*Table1[[#This Row],[Land Unit Rate ($/m2)]]</f>
        <v>0</v>
      </c>
      <c r="N2268" s="261">
        <v>2021</v>
      </c>
      <c r="O2268" s="219">
        <f>ROUND(IF(Table1[[#This Row],[Valuation Year]]=2016,(Table1[[#This Row],[Total Construction Cost ($)]]+Table1[[#This Row],[Land Value]])*('General Input Sheet'!$G$38/'General Input Sheet'!$G$43),Table1[[#This Row],[Total Construction Cost ($)]]+Table1[[#This Row],[Land Value]]),0)</f>
        <v>181409</v>
      </c>
      <c r="P2268" s="139" t="str" cm="1">
        <f t="array" ref="P2268">_xlfn.IFS(Table1[[#This Row],[Asset Class]]&lt;&gt;"Local","y",P$11=$E2268,"y",Table1[[#This Row],[Asset Class]]="Local","")</f>
        <v/>
      </c>
      <c r="Q2268" s="99" t="str" cm="1">
        <f t="array" ref="Q2268">_xlfn.IFS(Table1[[#This Row],[Asset Class]]&lt;&gt;"Local","y",Q$11=$E2268,"y",Table1[[#This Row],[Asset Class]]="Local","")</f>
        <v/>
      </c>
      <c r="R2268" s="99" t="str" cm="1">
        <f t="array" ref="R2268">_xlfn.IFS(Table1[[#This Row],[Asset Class]]&lt;&gt;"Local","y",R$11=$E2268,"y",Table1[[#This Row],[Asset Class]]="Local","")</f>
        <v>y</v>
      </c>
      <c r="S2268" s="358" t="str" cm="1">
        <f t="array" ref="S2268">_xlfn.IFS(Table1[[#This Row],[Asset Class]]&lt;&gt;"Local","y",S$11=$E2268,"y",Table1[[#This Row],[Asset Class]]="Local","")</f>
        <v/>
      </c>
      <c r="U2268" s="109" t="str">
        <f>IF(Table1[[#This Row],[Asset Class]]&lt;&gt;"Local",0.25,IF(P2268="y",1,""))</f>
        <v/>
      </c>
      <c r="V2268" s="435" t="str">
        <f>IF(Table1[[#This Row],[Asset Class]]&lt;&gt;"Local",0.25,IF(Q2268="y",1,""))</f>
        <v/>
      </c>
      <c r="W2268" s="435">
        <f>IF(Table1[[#This Row],[Asset Class]]&lt;&gt;"Local",0.25,IF(R2268="y",1,""))</f>
        <v>1</v>
      </c>
      <c r="X2268" s="435" t="str">
        <f>IF(Table1[[#This Row],[Asset Class]]&lt;&gt;"Local",0.25,IF(S2268="y",1,""))</f>
        <v/>
      </c>
      <c r="Y2268" s="109">
        <f t="shared" si="211"/>
        <v>1</v>
      </c>
      <c r="AA2268" s="274" t="str">
        <f t="shared" si="212"/>
        <v/>
      </c>
      <c r="AB2268" s="275" t="str">
        <f t="shared" si="213"/>
        <v/>
      </c>
      <c r="AC2268" s="275">
        <f t="shared" si="214"/>
        <v>181409</v>
      </c>
      <c r="AD2268" s="275" t="str">
        <f t="shared" si="215"/>
        <v/>
      </c>
      <c r="AE2268" s="276">
        <f t="shared" si="216"/>
        <v>181409</v>
      </c>
    </row>
    <row r="2269" spans="2:31">
      <c r="B2269" s="227" t="s">
        <v>3960</v>
      </c>
      <c r="C2269" s="228" t="s">
        <v>3961</v>
      </c>
      <c r="D2269" s="228" t="s">
        <v>110</v>
      </c>
      <c r="E2269" s="228" t="s">
        <v>142</v>
      </c>
      <c r="F2269" s="258" t="s">
        <v>102</v>
      </c>
      <c r="G2269" s="374">
        <v>0.5</v>
      </c>
      <c r="H2269" s="377">
        <v>13851.055280521456</v>
      </c>
      <c r="I2269" s="382">
        <v>115.6419902144599</v>
      </c>
      <c r="J2269" s="349">
        <f>Table1[[#This Row],[Embellishment Area (m2)]]*Table1[[#This Row],[Construction Unit Rate ($/m)]]*Table1[[#This Row],[Embellishment Area Factor]]</f>
        <v>800881.79960500263</v>
      </c>
      <c r="K2269" s="263">
        <v>27702.110561042911</v>
      </c>
      <c r="L2269" s="354">
        <v>85.331826959272703</v>
      </c>
      <c r="M2269" s="101">
        <f>Table1[[#This Row],[Size of land (m2)]]*Table1[[#This Row],[Land Unit Rate ($/m2)]]</f>
        <v>2363871.7048015548</v>
      </c>
      <c r="N2269" s="261">
        <v>2021</v>
      </c>
      <c r="O2269" s="219">
        <f>ROUND(IF(Table1[[#This Row],[Valuation Year]]=2016,(Table1[[#This Row],[Total Construction Cost ($)]]+Table1[[#This Row],[Land Value]])*('General Input Sheet'!$G$38/'General Input Sheet'!$G$43),Table1[[#This Row],[Total Construction Cost ($)]]+Table1[[#This Row],[Land Value]]),0)</f>
        <v>3164754</v>
      </c>
      <c r="P2269" s="139" t="str" cm="1">
        <f t="array" ref="P2269">_xlfn.IFS(Table1[[#This Row],[Asset Class]]&lt;&gt;"Local","y",P$11=$E2269,"y",Table1[[#This Row],[Asset Class]]="Local","")</f>
        <v/>
      </c>
      <c r="Q2269" s="99" t="str" cm="1">
        <f t="array" ref="Q2269">_xlfn.IFS(Table1[[#This Row],[Asset Class]]&lt;&gt;"Local","y",Q$11=$E2269,"y",Table1[[#This Row],[Asset Class]]="Local","")</f>
        <v>y</v>
      </c>
      <c r="R2269" s="99" t="str" cm="1">
        <f t="array" ref="R2269">_xlfn.IFS(Table1[[#This Row],[Asset Class]]&lt;&gt;"Local","y",R$11=$E2269,"y",Table1[[#This Row],[Asset Class]]="Local","")</f>
        <v/>
      </c>
      <c r="S2269" s="358" t="str" cm="1">
        <f t="array" ref="S2269">_xlfn.IFS(Table1[[#This Row],[Asset Class]]&lt;&gt;"Local","y",S$11=$E2269,"y",Table1[[#This Row],[Asset Class]]="Local","")</f>
        <v/>
      </c>
      <c r="U2269" s="109" t="str">
        <f>IF(Table1[[#This Row],[Asset Class]]&lt;&gt;"Local",0.25,IF(P2269="y",1,""))</f>
        <v/>
      </c>
      <c r="V2269" s="435">
        <f>IF(Table1[[#This Row],[Asset Class]]&lt;&gt;"Local",0.25,IF(Q2269="y",1,""))</f>
        <v>1</v>
      </c>
      <c r="W2269" s="435" t="str">
        <f>IF(Table1[[#This Row],[Asset Class]]&lt;&gt;"Local",0.25,IF(R2269="y",1,""))</f>
        <v/>
      </c>
      <c r="X2269" s="435" t="str">
        <f>IF(Table1[[#This Row],[Asset Class]]&lt;&gt;"Local",0.25,IF(S2269="y",1,""))</f>
        <v/>
      </c>
      <c r="Y2269" s="109">
        <f t="shared" si="211"/>
        <v>1</v>
      </c>
      <c r="AA2269" s="274" t="str">
        <f t="shared" si="212"/>
        <v/>
      </c>
      <c r="AB2269" s="275">
        <f t="shared" si="213"/>
        <v>3164754</v>
      </c>
      <c r="AC2269" s="275" t="str">
        <f t="shared" si="214"/>
        <v/>
      </c>
      <c r="AD2269" s="275" t="str">
        <f t="shared" si="215"/>
        <v/>
      </c>
      <c r="AE2269" s="276">
        <f t="shared" si="216"/>
        <v>3164754</v>
      </c>
    </row>
    <row r="2270" spans="2:31">
      <c r="B2270" s="227" t="s">
        <v>3962</v>
      </c>
      <c r="C2270" s="228" t="s">
        <v>3963</v>
      </c>
      <c r="D2270" s="228" t="s">
        <v>110</v>
      </c>
      <c r="E2270" s="228" t="s">
        <v>142</v>
      </c>
      <c r="F2270" s="258" t="s">
        <v>107</v>
      </c>
      <c r="G2270" s="374">
        <v>0.5</v>
      </c>
      <c r="H2270" s="377">
        <v>314.07273418920897</v>
      </c>
      <c r="I2270" s="382">
        <v>115.6419902144599</v>
      </c>
      <c r="J2270" s="349">
        <f>Table1[[#This Row],[Embellishment Area (m2)]]*Table1[[#This Row],[Construction Unit Rate ($/m)]]*Table1[[#This Row],[Embellishment Area Factor]]</f>
        <v>18159.998026868583</v>
      </c>
      <c r="K2270" s="263">
        <v>628.14546837841795</v>
      </c>
      <c r="L2270" s="354">
        <v>85.331826959272703</v>
      </c>
      <c r="M2270" s="101">
        <f>Table1[[#This Row],[Size of land (m2)]]*Table1[[#This Row],[Land Unit Rate ($/m2)]]</f>
        <v>53600.800412918463</v>
      </c>
      <c r="N2270" s="261">
        <v>2021</v>
      </c>
      <c r="O2270" s="219">
        <f>ROUND(IF(Table1[[#This Row],[Valuation Year]]=2016,(Table1[[#This Row],[Total Construction Cost ($)]]+Table1[[#This Row],[Land Value]])*('General Input Sheet'!$G$38/'General Input Sheet'!$G$43),Table1[[#This Row],[Total Construction Cost ($)]]+Table1[[#This Row],[Land Value]]),0)</f>
        <v>71761</v>
      </c>
      <c r="P2270" s="139" t="str" cm="1">
        <f t="array" ref="P2270">_xlfn.IFS(Table1[[#This Row],[Asset Class]]&lt;&gt;"Local","y",P$11=$E2270,"y",Table1[[#This Row],[Asset Class]]="Local","")</f>
        <v/>
      </c>
      <c r="Q2270" s="99" t="str" cm="1">
        <f t="array" ref="Q2270">_xlfn.IFS(Table1[[#This Row],[Asset Class]]&lt;&gt;"Local","y",Q$11=$E2270,"y",Table1[[#This Row],[Asset Class]]="Local","")</f>
        <v>y</v>
      </c>
      <c r="R2270" s="99" t="str" cm="1">
        <f t="array" ref="R2270">_xlfn.IFS(Table1[[#This Row],[Asset Class]]&lt;&gt;"Local","y",R$11=$E2270,"y",Table1[[#This Row],[Asset Class]]="Local","")</f>
        <v/>
      </c>
      <c r="S2270" s="358" t="str" cm="1">
        <f t="array" ref="S2270">_xlfn.IFS(Table1[[#This Row],[Asset Class]]&lt;&gt;"Local","y",S$11=$E2270,"y",Table1[[#This Row],[Asset Class]]="Local","")</f>
        <v/>
      </c>
      <c r="U2270" s="109" t="str">
        <f>IF(Table1[[#This Row],[Asset Class]]&lt;&gt;"Local",0.25,IF(P2270="y",1,""))</f>
        <v/>
      </c>
      <c r="V2270" s="435">
        <f>IF(Table1[[#This Row],[Asset Class]]&lt;&gt;"Local",0.25,IF(Q2270="y",1,""))</f>
        <v>1</v>
      </c>
      <c r="W2270" s="435" t="str">
        <f>IF(Table1[[#This Row],[Asset Class]]&lt;&gt;"Local",0.25,IF(R2270="y",1,""))</f>
        <v/>
      </c>
      <c r="X2270" s="435" t="str">
        <f>IF(Table1[[#This Row],[Asset Class]]&lt;&gt;"Local",0.25,IF(S2270="y",1,""))</f>
        <v/>
      </c>
      <c r="Y2270" s="109">
        <f t="shared" si="211"/>
        <v>1</v>
      </c>
      <c r="AA2270" s="274" t="str">
        <f t="shared" si="212"/>
        <v/>
      </c>
      <c r="AB2270" s="275">
        <f t="shared" si="213"/>
        <v>71761</v>
      </c>
      <c r="AC2270" s="275" t="str">
        <f t="shared" si="214"/>
        <v/>
      </c>
      <c r="AD2270" s="275" t="str">
        <f t="shared" si="215"/>
        <v/>
      </c>
      <c r="AE2270" s="276">
        <f t="shared" si="216"/>
        <v>71761</v>
      </c>
    </row>
    <row r="2271" spans="2:31">
      <c r="B2271" s="227" t="s">
        <v>3962</v>
      </c>
      <c r="C2271" s="228" t="s">
        <v>3964</v>
      </c>
      <c r="D2271" s="228" t="s">
        <v>110</v>
      </c>
      <c r="E2271" s="228" t="s">
        <v>142</v>
      </c>
      <c r="F2271" s="258" t="s">
        <v>102</v>
      </c>
      <c r="G2271" s="374">
        <v>0.5</v>
      </c>
      <c r="H2271" s="377">
        <v>4589.1866295965974</v>
      </c>
      <c r="I2271" s="382">
        <v>115.6419902144599</v>
      </c>
      <c r="J2271" s="349">
        <f>Table1[[#This Row],[Embellishment Area (m2)]]*Table1[[#This Row],[Construction Unit Rate ($/m)]]*Table1[[#This Row],[Embellishment Area Factor]]</f>
        <v>265351.33765606995</v>
      </c>
      <c r="K2271" s="263">
        <v>9178.3732591931948</v>
      </c>
      <c r="L2271" s="354">
        <v>85.331826959272703</v>
      </c>
      <c r="M2271" s="101">
        <f>Table1[[#This Row],[Size of land (m2)]]*Table1[[#This Row],[Land Unit Rate ($/m2)]]</f>
        <v>783207.35872108955</v>
      </c>
      <c r="N2271" s="261">
        <v>2021</v>
      </c>
      <c r="O2271" s="219">
        <f>ROUND(IF(Table1[[#This Row],[Valuation Year]]=2016,(Table1[[#This Row],[Total Construction Cost ($)]]+Table1[[#This Row],[Land Value]])*('General Input Sheet'!$G$38/'General Input Sheet'!$G$43),Table1[[#This Row],[Total Construction Cost ($)]]+Table1[[#This Row],[Land Value]]),0)</f>
        <v>1048559</v>
      </c>
      <c r="P2271" s="139" t="str" cm="1">
        <f t="array" ref="P2271">_xlfn.IFS(Table1[[#This Row],[Asset Class]]&lt;&gt;"Local","y",P$11=$E2271,"y",Table1[[#This Row],[Asset Class]]="Local","")</f>
        <v/>
      </c>
      <c r="Q2271" s="99" t="str" cm="1">
        <f t="array" ref="Q2271">_xlfn.IFS(Table1[[#This Row],[Asset Class]]&lt;&gt;"Local","y",Q$11=$E2271,"y",Table1[[#This Row],[Asset Class]]="Local","")</f>
        <v>y</v>
      </c>
      <c r="R2271" s="99" t="str" cm="1">
        <f t="array" ref="R2271">_xlfn.IFS(Table1[[#This Row],[Asset Class]]&lt;&gt;"Local","y",R$11=$E2271,"y",Table1[[#This Row],[Asset Class]]="Local","")</f>
        <v/>
      </c>
      <c r="S2271" s="358" t="str" cm="1">
        <f t="array" ref="S2271">_xlfn.IFS(Table1[[#This Row],[Asset Class]]&lt;&gt;"Local","y",S$11=$E2271,"y",Table1[[#This Row],[Asset Class]]="Local","")</f>
        <v/>
      </c>
      <c r="U2271" s="109" t="str">
        <f>IF(Table1[[#This Row],[Asset Class]]&lt;&gt;"Local",0.25,IF(P2271="y",1,""))</f>
        <v/>
      </c>
      <c r="V2271" s="435">
        <f>IF(Table1[[#This Row],[Asset Class]]&lt;&gt;"Local",0.25,IF(Q2271="y",1,""))</f>
        <v>1</v>
      </c>
      <c r="W2271" s="435" t="str">
        <f>IF(Table1[[#This Row],[Asset Class]]&lt;&gt;"Local",0.25,IF(R2271="y",1,""))</f>
        <v/>
      </c>
      <c r="X2271" s="435" t="str">
        <f>IF(Table1[[#This Row],[Asset Class]]&lt;&gt;"Local",0.25,IF(S2271="y",1,""))</f>
        <v/>
      </c>
      <c r="Y2271" s="109">
        <f t="shared" si="211"/>
        <v>1</v>
      </c>
      <c r="AA2271" s="274" t="str">
        <f t="shared" si="212"/>
        <v/>
      </c>
      <c r="AB2271" s="275">
        <f t="shared" si="213"/>
        <v>1048559</v>
      </c>
      <c r="AC2271" s="275" t="str">
        <f t="shared" si="214"/>
        <v/>
      </c>
      <c r="AD2271" s="275" t="str">
        <f t="shared" si="215"/>
        <v/>
      </c>
      <c r="AE2271" s="276">
        <f t="shared" si="216"/>
        <v>1048559</v>
      </c>
    </row>
    <row r="2272" spans="2:31">
      <c r="B2272" s="227" t="s">
        <v>3962</v>
      </c>
      <c r="C2272" s="228" t="s">
        <v>3965</v>
      </c>
      <c r="D2272" s="228" t="s">
        <v>110</v>
      </c>
      <c r="E2272" s="228" t="s">
        <v>142</v>
      </c>
      <c r="F2272" s="258" t="s">
        <v>107</v>
      </c>
      <c r="G2272" s="374">
        <v>0.5</v>
      </c>
      <c r="H2272" s="377">
        <v>11460.225733304425</v>
      </c>
      <c r="I2272" s="382">
        <v>115.6419902144599</v>
      </c>
      <c r="J2272" s="349">
        <f>Table1[[#This Row],[Embellishment Area (m2)]]*Table1[[#This Row],[Construction Unit Rate ($/m)]]*Table1[[#This Row],[Embellishment Area Factor]]</f>
        <v>662641.65605314588</v>
      </c>
      <c r="K2272" s="263">
        <v>22920.451466608851</v>
      </c>
      <c r="L2272" s="354">
        <v>85.331826959272703</v>
      </c>
      <c r="M2272" s="101">
        <f>Table1[[#This Row],[Size of land (m2)]]*Table1[[#This Row],[Land Unit Rate ($/m2)]]</f>
        <v>1955843.9983770747</v>
      </c>
      <c r="N2272" s="261">
        <v>2021</v>
      </c>
      <c r="O2272" s="219">
        <f>ROUND(IF(Table1[[#This Row],[Valuation Year]]=2016,(Table1[[#This Row],[Total Construction Cost ($)]]+Table1[[#This Row],[Land Value]])*('General Input Sheet'!$G$38/'General Input Sheet'!$G$43),Table1[[#This Row],[Total Construction Cost ($)]]+Table1[[#This Row],[Land Value]]),0)</f>
        <v>2618486</v>
      </c>
      <c r="P2272" s="139" t="str" cm="1">
        <f t="array" ref="P2272">_xlfn.IFS(Table1[[#This Row],[Asset Class]]&lt;&gt;"Local","y",P$11=$E2272,"y",Table1[[#This Row],[Asset Class]]="Local","")</f>
        <v/>
      </c>
      <c r="Q2272" s="99" t="str" cm="1">
        <f t="array" ref="Q2272">_xlfn.IFS(Table1[[#This Row],[Asset Class]]&lt;&gt;"Local","y",Q$11=$E2272,"y",Table1[[#This Row],[Asset Class]]="Local","")</f>
        <v>y</v>
      </c>
      <c r="R2272" s="99" t="str" cm="1">
        <f t="array" ref="R2272">_xlfn.IFS(Table1[[#This Row],[Asset Class]]&lt;&gt;"Local","y",R$11=$E2272,"y",Table1[[#This Row],[Asset Class]]="Local","")</f>
        <v/>
      </c>
      <c r="S2272" s="358" t="str" cm="1">
        <f t="array" ref="S2272">_xlfn.IFS(Table1[[#This Row],[Asset Class]]&lt;&gt;"Local","y",S$11=$E2272,"y",Table1[[#This Row],[Asset Class]]="Local","")</f>
        <v/>
      </c>
      <c r="U2272" s="109" t="str">
        <f>IF(Table1[[#This Row],[Asset Class]]&lt;&gt;"Local",0.25,IF(P2272="y",1,""))</f>
        <v/>
      </c>
      <c r="V2272" s="435">
        <f>IF(Table1[[#This Row],[Asset Class]]&lt;&gt;"Local",0.25,IF(Q2272="y",1,""))</f>
        <v>1</v>
      </c>
      <c r="W2272" s="435" t="str">
        <f>IF(Table1[[#This Row],[Asset Class]]&lt;&gt;"Local",0.25,IF(R2272="y",1,""))</f>
        <v/>
      </c>
      <c r="X2272" s="435" t="str">
        <f>IF(Table1[[#This Row],[Asset Class]]&lt;&gt;"Local",0.25,IF(S2272="y",1,""))</f>
        <v/>
      </c>
      <c r="Y2272" s="109">
        <f t="shared" si="211"/>
        <v>1</v>
      </c>
      <c r="AA2272" s="274" t="str">
        <f t="shared" si="212"/>
        <v/>
      </c>
      <c r="AB2272" s="275">
        <f t="shared" si="213"/>
        <v>2618486</v>
      </c>
      <c r="AC2272" s="275" t="str">
        <f t="shared" si="214"/>
        <v/>
      </c>
      <c r="AD2272" s="275" t="str">
        <f t="shared" si="215"/>
        <v/>
      </c>
      <c r="AE2272" s="276">
        <f t="shared" si="216"/>
        <v>2618486</v>
      </c>
    </row>
    <row r="2273" spans="2:31">
      <c r="B2273" s="227" t="s">
        <v>3962</v>
      </c>
      <c r="C2273" s="228" t="s">
        <v>3966</v>
      </c>
      <c r="D2273" s="228" t="s">
        <v>110</v>
      </c>
      <c r="E2273" s="228" t="s">
        <v>142</v>
      </c>
      <c r="F2273" s="258" t="s">
        <v>102</v>
      </c>
      <c r="G2273" s="374">
        <v>0.5</v>
      </c>
      <c r="H2273" s="377">
        <v>17134.304906422905</v>
      </c>
      <c r="I2273" s="382">
        <v>115.6419902144599</v>
      </c>
      <c r="J2273" s="349">
        <f>Table1[[#This Row],[Embellishment Area (m2)]]*Table1[[#This Row],[Construction Unit Rate ($/m)]]*Table1[[#This Row],[Embellishment Area Factor]]</f>
        <v>990722.56016006484</v>
      </c>
      <c r="K2273" s="263">
        <v>34268.609812845811</v>
      </c>
      <c r="L2273" s="354">
        <v>85.331826959272703</v>
      </c>
      <c r="M2273" s="101">
        <f>Table1[[#This Row],[Size of land (m2)]]*Table1[[#This Row],[Land Unit Rate ($/m2)]]</f>
        <v>2924203.0826845933</v>
      </c>
      <c r="N2273" s="261">
        <v>2021</v>
      </c>
      <c r="O2273" s="219">
        <f>ROUND(IF(Table1[[#This Row],[Valuation Year]]=2016,(Table1[[#This Row],[Total Construction Cost ($)]]+Table1[[#This Row],[Land Value]])*('General Input Sheet'!$G$38/'General Input Sheet'!$G$43),Table1[[#This Row],[Total Construction Cost ($)]]+Table1[[#This Row],[Land Value]]),0)</f>
        <v>3914926</v>
      </c>
      <c r="P2273" s="139" t="str" cm="1">
        <f t="array" ref="P2273">_xlfn.IFS(Table1[[#This Row],[Asset Class]]&lt;&gt;"Local","y",P$11=$E2273,"y",Table1[[#This Row],[Asset Class]]="Local","")</f>
        <v/>
      </c>
      <c r="Q2273" s="99" t="str" cm="1">
        <f t="array" ref="Q2273">_xlfn.IFS(Table1[[#This Row],[Asset Class]]&lt;&gt;"Local","y",Q$11=$E2273,"y",Table1[[#This Row],[Asset Class]]="Local","")</f>
        <v>y</v>
      </c>
      <c r="R2273" s="99" t="str" cm="1">
        <f t="array" ref="R2273">_xlfn.IFS(Table1[[#This Row],[Asset Class]]&lt;&gt;"Local","y",R$11=$E2273,"y",Table1[[#This Row],[Asset Class]]="Local","")</f>
        <v/>
      </c>
      <c r="S2273" s="358" t="str" cm="1">
        <f t="array" ref="S2273">_xlfn.IFS(Table1[[#This Row],[Asset Class]]&lt;&gt;"Local","y",S$11=$E2273,"y",Table1[[#This Row],[Asset Class]]="Local","")</f>
        <v/>
      </c>
      <c r="U2273" s="109" t="str">
        <f>IF(Table1[[#This Row],[Asset Class]]&lt;&gt;"Local",0.25,IF(P2273="y",1,""))</f>
        <v/>
      </c>
      <c r="V2273" s="435">
        <f>IF(Table1[[#This Row],[Asset Class]]&lt;&gt;"Local",0.25,IF(Q2273="y",1,""))</f>
        <v>1</v>
      </c>
      <c r="W2273" s="435" t="str">
        <f>IF(Table1[[#This Row],[Asset Class]]&lt;&gt;"Local",0.25,IF(R2273="y",1,""))</f>
        <v/>
      </c>
      <c r="X2273" s="435" t="str">
        <f>IF(Table1[[#This Row],[Asset Class]]&lt;&gt;"Local",0.25,IF(S2273="y",1,""))</f>
        <v/>
      </c>
      <c r="Y2273" s="109">
        <f t="shared" si="211"/>
        <v>1</v>
      </c>
      <c r="AA2273" s="274" t="str">
        <f t="shared" si="212"/>
        <v/>
      </c>
      <c r="AB2273" s="275">
        <f t="shared" si="213"/>
        <v>3914926</v>
      </c>
      <c r="AC2273" s="275" t="str">
        <f t="shared" si="214"/>
        <v/>
      </c>
      <c r="AD2273" s="275" t="str">
        <f t="shared" si="215"/>
        <v/>
      </c>
      <c r="AE2273" s="276">
        <f t="shared" si="216"/>
        <v>3914926</v>
      </c>
    </row>
    <row r="2274" spans="2:31">
      <c r="B2274" s="227" t="s">
        <v>3967</v>
      </c>
      <c r="C2274" s="228" t="s">
        <v>3968</v>
      </c>
      <c r="D2274" s="228" t="s">
        <v>105</v>
      </c>
      <c r="E2274" s="228" t="s">
        <v>113</v>
      </c>
      <c r="F2274" s="258" t="s">
        <v>102</v>
      </c>
      <c r="G2274" s="374">
        <v>0.5</v>
      </c>
      <c r="H2274" s="377">
        <v>52461.365048735701</v>
      </c>
      <c r="I2274" s="382">
        <v>566.28724924743767</v>
      </c>
      <c r="J2274" s="349">
        <f>Table1[[#This Row],[Embellishment Area (m2)]]*Table1[[#This Row],[Construction Unit Rate ($/m)]]*Table1[[#This Row],[Embellishment Area Factor]]</f>
        <v>14854101.052607104</v>
      </c>
      <c r="K2274" s="263">
        <v>0</v>
      </c>
      <c r="L2274" s="354">
        <v>75.676903388107434</v>
      </c>
      <c r="M2274" s="101">
        <f>Table1[[#This Row],[Size of land (m2)]]*Table1[[#This Row],[Land Unit Rate ($/m2)]]</f>
        <v>0</v>
      </c>
      <c r="N2274" s="261">
        <v>2021</v>
      </c>
      <c r="O2274" s="219">
        <f>ROUND(IF(Table1[[#This Row],[Valuation Year]]=2016,(Table1[[#This Row],[Total Construction Cost ($)]]+Table1[[#This Row],[Land Value]])*('General Input Sheet'!$G$38/'General Input Sheet'!$G$43),Table1[[#This Row],[Total Construction Cost ($)]]+Table1[[#This Row],[Land Value]]),0)</f>
        <v>14854101</v>
      </c>
      <c r="P2274" s="139" t="str" cm="1">
        <f t="array" ref="P2274">_xlfn.IFS(Table1[[#This Row],[Asset Class]]&lt;&gt;"Local","y",P$11=$E2274,"y",Table1[[#This Row],[Asset Class]]="Local","")</f>
        <v>y</v>
      </c>
      <c r="Q2274" s="99" t="str" cm="1">
        <f t="array" ref="Q2274">_xlfn.IFS(Table1[[#This Row],[Asset Class]]&lt;&gt;"Local","y",Q$11=$E2274,"y",Table1[[#This Row],[Asset Class]]="Local","")</f>
        <v>y</v>
      </c>
      <c r="R2274" s="99" t="str" cm="1">
        <f t="array" ref="R2274">_xlfn.IFS(Table1[[#This Row],[Asset Class]]&lt;&gt;"Local","y",R$11=$E2274,"y",Table1[[#This Row],[Asset Class]]="Local","")</f>
        <v>y</v>
      </c>
      <c r="S2274" s="358" t="str" cm="1">
        <f t="array" ref="S2274">_xlfn.IFS(Table1[[#This Row],[Asset Class]]&lt;&gt;"Local","y",S$11=$E2274,"y",Table1[[#This Row],[Asset Class]]="Local","")</f>
        <v>y</v>
      </c>
      <c r="U2274" s="109">
        <f>IF(Table1[[#This Row],[Asset Class]]&lt;&gt;"Local",0.25,IF(P2274="y",1,""))</f>
        <v>0.25</v>
      </c>
      <c r="V2274" s="435">
        <f>IF(Table1[[#This Row],[Asset Class]]&lt;&gt;"Local",0.25,IF(Q2274="y",1,""))</f>
        <v>0.25</v>
      </c>
      <c r="W2274" s="435">
        <f>IF(Table1[[#This Row],[Asset Class]]&lt;&gt;"Local",0.25,IF(R2274="y",1,""))</f>
        <v>0.25</v>
      </c>
      <c r="X2274" s="435">
        <f>IF(Table1[[#This Row],[Asset Class]]&lt;&gt;"Local",0.25,IF(S2274="y",1,""))</f>
        <v>0.25</v>
      </c>
      <c r="Y2274" s="109">
        <f t="shared" si="211"/>
        <v>1</v>
      </c>
      <c r="AA2274" s="274">
        <f t="shared" si="212"/>
        <v>3713525.25</v>
      </c>
      <c r="AB2274" s="275">
        <f t="shared" si="213"/>
        <v>3713525.25</v>
      </c>
      <c r="AC2274" s="275">
        <f t="shared" si="214"/>
        <v>3713525.25</v>
      </c>
      <c r="AD2274" s="275">
        <f t="shared" si="215"/>
        <v>3713525.25</v>
      </c>
      <c r="AE2274" s="276">
        <f t="shared" si="216"/>
        <v>14854101</v>
      </c>
    </row>
    <row r="2275" spans="2:31">
      <c r="B2275" s="227" t="s">
        <v>3969</v>
      </c>
      <c r="C2275" s="228" t="s">
        <v>3970</v>
      </c>
      <c r="D2275" s="228" t="s">
        <v>110</v>
      </c>
      <c r="E2275" s="228" t="s">
        <v>113</v>
      </c>
      <c r="F2275" s="258" t="s">
        <v>107</v>
      </c>
      <c r="G2275" s="374">
        <v>0.5</v>
      </c>
      <c r="H2275" s="377">
        <v>7190.1776800017351</v>
      </c>
      <c r="I2275" s="382">
        <v>77.371645491830151</v>
      </c>
      <c r="J2275" s="349">
        <f>Table1[[#This Row],[Embellishment Area (m2)]]*Table1[[#This Row],[Construction Unit Rate ($/m)]]*Table1[[#This Row],[Embellishment Area Factor]]</f>
        <v>278157.93924018199</v>
      </c>
      <c r="K2275" s="263">
        <v>0</v>
      </c>
      <c r="L2275" s="354">
        <v>51.919695325664051</v>
      </c>
      <c r="M2275" s="101">
        <f>Table1[[#This Row],[Size of land (m2)]]*Table1[[#This Row],[Land Unit Rate ($/m2)]]</f>
        <v>0</v>
      </c>
      <c r="N2275" s="261">
        <v>2021</v>
      </c>
      <c r="O2275" s="219">
        <f>ROUND(IF(Table1[[#This Row],[Valuation Year]]=2016,(Table1[[#This Row],[Total Construction Cost ($)]]+Table1[[#This Row],[Land Value]])*('General Input Sheet'!$G$38/'General Input Sheet'!$G$43),Table1[[#This Row],[Total Construction Cost ($)]]+Table1[[#This Row],[Land Value]]),0)</f>
        <v>278158</v>
      </c>
      <c r="P2275" s="139" t="str" cm="1">
        <f t="array" ref="P2275">_xlfn.IFS(Table1[[#This Row],[Asset Class]]&lt;&gt;"Local","y",P$11=$E2275,"y",Table1[[#This Row],[Asset Class]]="Local","")</f>
        <v/>
      </c>
      <c r="Q2275" s="99" t="str" cm="1">
        <f t="array" ref="Q2275">_xlfn.IFS(Table1[[#This Row],[Asset Class]]&lt;&gt;"Local","y",Q$11=$E2275,"y",Table1[[#This Row],[Asset Class]]="Local","")</f>
        <v/>
      </c>
      <c r="R2275" s="99" t="str" cm="1">
        <f t="array" ref="R2275">_xlfn.IFS(Table1[[#This Row],[Asset Class]]&lt;&gt;"Local","y",R$11=$E2275,"y",Table1[[#This Row],[Asset Class]]="Local","")</f>
        <v/>
      </c>
      <c r="S2275" s="358" t="str" cm="1">
        <f t="array" ref="S2275">_xlfn.IFS(Table1[[#This Row],[Asset Class]]&lt;&gt;"Local","y",S$11=$E2275,"y",Table1[[#This Row],[Asset Class]]="Local","")</f>
        <v>y</v>
      </c>
      <c r="U2275" s="109" t="str">
        <f>IF(Table1[[#This Row],[Asset Class]]&lt;&gt;"Local",0.25,IF(P2275="y",1,""))</f>
        <v/>
      </c>
      <c r="V2275" s="435" t="str">
        <f>IF(Table1[[#This Row],[Asset Class]]&lt;&gt;"Local",0.25,IF(Q2275="y",1,""))</f>
        <v/>
      </c>
      <c r="W2275" s="435" t="str">
        <f>IF(Table1[[#This Row],[Asset Class]]&lt;&gt;"Local",0.25,IF(R2275="y",1,""))</f>
        <v/>
      </c>
      <c r="X2275" s="435">
        <f>IF(Table1[[#This Row],[Asset Class]]&lt;&gt;"Local",0.25,IF(S2275="y",1,""))</f>
        <v>1</v>
      </c>
      <c r="Y2275" s="109">
        <f t="shared" si="211"/>
        <v>1</v>
      </c>
      <c r="AA2275" s="274" t="str">
        <f t="shared" si="212"/>
        <v/>
      </c>
      <c r="AB2275" s="275" t="str">
        <f t="shared" si="213"/>
        <v/>
      </c>
      <c r="AC2275" s="275" t="str">
        <f t="shared" si="214"/>
        <v/>
      </c>
      <c r="AD2275" s="275">
        <f t="shared" si="215"/>
        <v>278158</v>
      </c>
      <c r="AE2275" s="276">
        <f t="shared" si="216"/>
        <v>278158</v>
      </c>
    </row>
    <row r="2276" spans="2:31">
      <c r="B2276" s="227" t="s">
        <v>3969</v>
      </c>
      <c r="C2276" s="228" t="s">
        <v>3971</v>
      </c>
      <c r="D2276" s="228" t="s">
        <v>110</v>
      </c>
      <c r="E2276" s="228" t="s">
        <v>113</v>
      </c>
      <c r="F2276" s="258" t="s">
        <v>107</v>
      </c>
      <c r="G2276" s="374">
        <v>0.5</v>
      </c>
      <c r="H2276" s="377">
        <v>6145.3139290342497</v>
      </c>
      <c r="I2276" s="382">
        <v>77.371645491830151</v>
      </c>
      <c r="J2276" s="349">
        <f>Table1[[#This Row],[Embellishment Area (m2)]]*Table1[[#This Row],[Construction Unit Rate ($/m)]]*Table1[[#This Row],[Embellishment Area Factor]]</f>
        <v>237736.52537662192</v>
      </c>
      <c r="K2276" s="263">
        <v>0</v>
      </c>
      <c r="L2276" s="354">
        <v>51.919695325664051</v>
      </c>
      <c r="M2276" s="101">
        <f>Table1[[#This Row],[Size of land (m2)]]*Table1[[#This Row],[Land Unit Rate ($/m2)]]</f>
        <v>0</v>
      </c>
      <c r="N2276" s="261">
        <v>2021</v>
      </c>
      <c r="O2276" s="219">
        <f>ROUND(IF(Table1[[#This Row],[Valuation Year]]=2016,(Table1[[#This Row],[Total Construction Cost ($)]]+Table1[[#This Row],[Land Value]])*('General Input Sheet'!$G$38/'General Input Sheet'!$G$43),Table1[[#This Row],[Total Construction Cost ($)]]+Table1[[#This Row],[Land Value]]),0)</f>
        <v>237737</v>
      </c>
      <c r="P2276" s="139" t="str" cm="1">
        <f t="array" ref="P2276">_xlfn.IFS(Table1[[#This Row],[Asset Class]]&lt;&gt;"Local","y",P$11=$E2276,"y",Table1[[#This Row],[Asset Class]]="Local","")</f>
        <v/>
      </c>
      <c r="Q2276" s="99" t="str" cm="1">
        <f t="array" ref="Q2276">_xlfn.IFS(Table1[[#This Row],[Asset Class]]&lt;&gt;"Local","y",Q$11=$E2276,"y",Table1[[#This Row],[Asset Class]]="Local","")</f>
        <v/>
      </c>
      <c r="R2276" s="99" t="str" cm="1">
        <f t="array" ref="R2276">_xlfn.IFS(Table1[[#This Row],[Asset Class]]&lt;&gt;"Local","y",R$11=$E2276,"y",Table1[[#This Row],[Asset Class]]="Local","")</f>
        <v/>
      </c>
      <c r="S2276" s="358" t="str" cm="1">
        <f t="array" ref="S2276">_xlfn.IFS(Table1[[#This Row],[Asset Class]]&lt;&gt;"Local","y",S$11=$E2276,"y",Table1[[#This Row],[Asset Class]]="Local","")</f>
        <v>y</v>
      </c>
      <c r="U2276" s="109" t="str">
        <f>IF(Table1[[#This Row],[Asset Class]]&lt;&gt;"Local",0.25,IF(P2276="y",1,""))</f>
        <v/>
      </c>
      <c r="V2276" s="435" t="str">
        <f>IF(Table1[[#This Row],[Asset Class]]&lt;&gt;"Local",0.25,IF(Q2276="y",1,""))</f>
        <v/>
      </c>
      <c r="W2276" s="435" t="str">
        <f>IF(Table1[[#This Row],[Asset Class]]&lt;&gt;"Local",0.25,IF(R2276="y",1,""))</f>
        <v/>
      </c>
      <c r="X2276" s="435">
        <f>IF(Table1[[#This Row],[Asset Class]]&lt;&gt;"Local",0.25,IF(S2276="y",1,""))</f>
        <v>1</v>
      </c>
      <c r="Y2276" s="109">
        <f t="shared" si="211"/>
        <v>1</v>
      </c>
      <c r="AA2276" s="274" t="str">
        <f t="shared" si="212"/>
        <v/>
      </c>
      <c r="AB2276" s="275" t="str">
        <f t="shared" si="213"/>
        <v/>
      </c>
      <c r="AC2276" s="275" t="str">
        <f t="shared" si="214"/>
        <v/>
      </c>
      <c r="AD2276" s="275">
        <f t="shared" si="215"/>
        <v>237737</v>
      </c>
      <c r="AE2276" s="276">
        <f t="shared" si="216"/>
        <v>237737</v>
      </c>
    </row>
    <row r="2277" spans="2:31">
      <c r="B2277" s="227" t="s">
        <v>3972</v>
      </c>
      <c r="C2277" s="228" t="s">
        <v>3973</v>
      </c>
      <c r="D2277" s="228" t="s">
        <v>110</v>
      </c>
      <c r="E2277" s="228" t="s">
        <v>101</v>
      </c>
      <c r="F2277" s="258" t="s">
        <v>102</v>
      </c>
      <c r="G2277" s="374">
        <v>0.5</v>
      </c>
      <c r="H2277" s="377">
        <v>4649.1471560828395</v>
      </c>
      <c r="I2277" s="382">
        <v>143.96305955739601</v>
      </c>
      <c r="J2277" s="349">
        <f>Table1[[#This Row],[Embellishment Area (m2)]]*Table1[[#This Row],[Construction Unit Rate ($/m)]]*Table1[[#This Row],[Embellishment Area Factor]]</f>
        <v>334652.72446112602</v>
      </c>
      <c r="K2277" s="263">
        <v>0</v>
      </c>
      <c r="L2277" s="354">
        <v>39.027494808321961</v>
      </c>
      <c r="M2277" s="101">
        <f>Table1[[#This Row],[Size of land (m2)]]*Table1[[#This Row],[Land Unit Rate ($/m2)]]</f>
        <v>0</v>
      </c>
      <c r="N2277" s="261">
        <v>2021</v>
      </c>
      <c r="O2277" s="219">
        <f>ROUND(IF(Table1[[#This Row],[Valuation Year]]=2016,(Table1[[#This Row],[Total Construction Cost ($)]]+Table1[[#This Row],[Land Value]])*('General Input Sheet'!$G$38/'General Input Sheet'!$G$43),Table1[[#This Row],[Total Construction Cost ($)]]+Table1[[#This Row],[Land Value]]),0)</f>
        <v>334653</v>
      </c>
      <c r="P2277" s="139" t="str" cm="1">
        <f t="array" ref="P2277">_xlfn.IFS(Table1[[#This Row],[Asset Class]]&lt;&gt;"Local","y",P$11=$E2277,"y",Table1[[#This Row],[Asset Class]]="Local","")</f>
        <v/>
      </c>
      <c r="Q2277" s="99" t="str" cm="1">
        <f t="array" ref="Q2277">_xlfn.IFS(Table1[[#This Row],[Asset Class]]&lt;&gt;"Local","y",Q$11=$E2277,"y",Table1[[#This Row],[Asset Class]]="Local","")</f>
        <v/>
      </c>
      <c r="R2277" s="99" t="str" cm="1">
        <f t="array" ref="R2277">_xlfn.IFS(Table1[[#This Row],[Asset Class]]&lt;&gt;"Local","y",R$11=$E2277,"y",Table1[[#This Row],[Asset Class]]="Local","")</f>
        <v>y</v>
      </c>
      <c r="S2277" s="358" t="str" cm="1">
        <f t="array" ref="S2277">_xlfn.IFS(Table1[[#This Row],[Asset Class]]&lt;&gt;"Local","y",S$11=$E2277,"y",Table1[[#This Row],[Asset Class]]="Local","")</f>
        <v/>
      </c>
      <c r="U2277" s="109" t="str">
        <f>IF(Table1[[#This Row],[Asset Class]]&lt;&gt;"Local",0.25,IF(P2277="y",1,""))</f>
        <v/>
      </c>
      <c r="V2277" s="435" t="str">
        <f>IF(Table1[[#This Row],[Asset Class]]&lt;&gt;"Local",0.25,IF(Q2277="y",1,""))</f>
        <v/>
      </c>
      <c r="W2277" s="435">
        <f>IF(Table1[[#This Row],[Asset Class]]&lt;&gt;"Local",0.25,IF(R2277="y",1,""))</f>
        <v>1</v>
      </c>
      <c r="X2277" s="435" t="str">
        <f>IF(Table1[[#This Row],[Asset Class]]&lt;&gt;"Local",0.25,IF(S2277="y",1,""))</f>
        <v/>
      </c>
      <c r="Y2277" s="109">
        <f t="shared" si="211"/>
        <v>1</v>
      </c>
      <c r="AA2277" s="274" t="str">
        <f t="shared" si="212"/>
        <v/>
      </c>
      <c r="AB2277" s="275" t="str">
        <f t="shared" si="213"/>
        <v/>
      </c>
      <c r="AC2277" s="275">
        <f t="shared" si="214"/>
        <v>334653</v>
      </c>
      <c r="AD2277" s="275" t="str">
        <f t="shared" si="215"/>
        <v/>
      </c>
      <c r="AE2277" s="276">
        <f t="shared" si="216"/>
        <v>334653</v>
      </c>
    </row>
    <row r="2278" spans="2:31">
      <c r="B2278" s="227" t="s">
        <v>3974</v>
      </c>
      <c r="C2278" s="228" t="s">
        <v>3975</v>
      </c>
      <c r="D2278" s="228" t="s">
        <v>110</v>
      </c>
      <c r="E2278" s="228" t="s">
        <v>113</v>
      </c>
      <c r="F2278" s="258" t="s">
        <v>107</v>
      </c>
      <c r="G2278" s="374">
        <v>0.5</v>
      </c>
      <c r="H2278" s="377">
        <v>3193.7041901315251</v>
      </c>
      <c r="I2278" s="382">
        <v>77.371645491830151</v>
      </c>
      <c r="J2278" s="349">
        <f>Table1[[#This Row],[Embellishment Area (m2)]]*Table1[[#This Row],[Construction Unit Rate ($/m)]]*Table1[[#This Row],[Embellishment Area Factor]]</f>
        <v>123551.07420231444</v>
      </c>
      <c r="K2278" s="263">
        <v>6387.4083802630503</v>
      </c>
      <c r="L2278" s="354">
        <v>51.919695325664051</v>
      </c>
      <c r="M2278" s="101">
        <f>Table1[[#This Row],[Size of land (m2)]]*Table1[[#This Row],[Land Unit Rate ($/m2)]]</f>
        <v>331632.2970238509</v>
      </c>
      <c r="N2278" s="261">
        <v>2021</v>
      </c>
      <c r="O2278" s="219">
        <f>ROUND(IF(Table1[[#This Row],[Valuation Year]]=2016,(Table1[[#This Row],[Total Construction Cost ($)]]+Table1[[#This Row],[Land Value]])*('General Input Sheet'!$G$38/'General Input Sheet'!$G$43),Table1[[#This Row],[Total Construction Cost ($)]]+Table1[[#This Row],[Land Value]]),0)</f>
        <v>455183</v>
      </c>
      <c r="P2278" s="139" t="str" cm="1">
        <f t="array" ref="P2278">_xlfn.IFS(Table1[[#This Row],[Asset Class]]&lt;&gt;"Local","y",P$11=$E2278,"y",Table1[[#This Row],[Asset Class]]="Local","")</f>
        <v/>
      </c>
      <c r="Q2278" s="99" t="str" cm="1">
        <f t="array" ref="Q2278">_xlfn.IFS(Table1[[#This Row],[Asset Class]]&lt;&gt;"Local","y",Q$11=$E2278,"y",Table1[[#This Row],[Asset Class]]="Local","")</f>
        <v/>
      </c>
      <c r="R2278" s="99" t="str" cm="1">
        <f t="array" ref="R2278">_xlfn.IFS(Table1[[#This Row],[Asset Class]]&lt;&gt;"Local","y",R$11=$E2278,"y",Table1[[#This Row],[Asset Class]]="Local","")</f>
        <v/>
      </c>
      <c r="S2278" s="358" t="str" cm="1">
        <f t="array" ref="S2278">_xlfn.IFS(Table1[[#This Row],[Asset Class]]&lt;&gt;"Local","y",S$11=$E2278,"y",Table1[[#This Row],[Asset Class]]="Local","")</f>
        <v>y</v>
      </c>
      <c r="U2278" s="109" t="str">
        <f>IF(Table1[[#This Row],[Asset Class]]&lt;&gt;"Local",0.25,IF(P2278="y",1,""))</f>
        <v/>
      </c>
      <c r="V2278" s="435" t="str">
        <f>IF(Table1[[#This Row],[Asset Class]]&lt;&gt;"Local",0.25,IF(Q2278="y",1,""))</f>
        <v/>
      </c>
      <c r="W2278" s="435" t="str">
        <f>IF(Table1[[#This Row],[Asset Class]]&lt;&gt;"Local",0.25,IF(R2278="y",1,""))</f>
        <v/>
      </c>
      <c r="X2278" s="435">
        <f>IF(Table1[[#This Row],[Asset Class]]&lt;&gt;"Local",0.25,IF(S2278="y",1,""))</f>
        <v>1</v>
      </c>
      <c r="Y2278" s="109">
        <f t="shared" si="211"/>
        <v>1</v>
      </c>
      <c r="AA2278" s="274" t="str">
        <f t="shared" si="212"/>
        <v/>
      </c>
      <c r="AB2278" s="275" t="str">
        <f t="shared" si="213"/>
        <v/>
      </c>
      <c r="AC2278" s="275" t="str">
        <f t="shared" si="214"/>
        <v/>
      </c>
      <c r="AD2278" s="275">
        <f t="shared" si="215"/>
        <v>455183</v>
      </c>
      <c r="AE2278" s="276">
        <f t="shared" si="216"/>
        <v>455183</v>
      </c>
    </row>
    <row r="2279" spans="2:31">
      <c r="B2279" s="227" t="s">
        <v>3976</v>
      </c>
      <c r="C2279" s="228" t="s">
        <v>3977</v>
      </c>
      <c r="D2279" s="228" t="s">
        <v>110</v>
      </c>
      <c r="E2279" s="228" t="s">
        <v>101</v>
      </c>
      <c r="F2279" s="258" t="s">
        <v>102</v>
      </c>
      <c r="G2279" s="374">
        <v>0.5</v>
      </c>
      <c r="H2279" s="377">
        <v>6841.3906934810202</v>
      </c>
      <c r="I2279" s="382">
        <v>143.96305955739601</v>
      </c>
      <c r="J2279" s="349">
        <f>Table1[[#This Row],[Embellishment Area (m2)]]*Table1[[#This Row],[Construction Unit Rate ($/m)]]*Table1[[#This Row],[Embellishment Area Factor]]</f>
        <v>492453.76793051144</v>
      </c>
      <c r="K2279" s="263">
        <v>0</v>
      </c>
      <c r="L2279" s="354">
        <v>39.027494808321961</v>
      </c>
      <c r="M2279" s="101">
        <f>Table1[[#This Row],[Size of land (m2)]]*Table1[[#This Row],[Land Unit Rate ($/m2)]]</f>
        <v>0</v>
      </c>
      <c r="N2279" s="261">
        <v>2021</v>
      </c>
      <c r="O2279" s="219">
        <f>ROUND(IF(Table1[[#This Row],[Valuation Year]]=2016,(Table1[[#This Row],[Total Construction Cost ($)]]+Table1[[#This Row],[Land Value]])*('General Input Sheet'!$G$38/'General Input Sheet'!$G$43),Table1[[#This Row],[Total Construction Cost ($)]]+Table1[[#This Row],[Land Value]]),0)</f>
        <v>492454</v>
      </c>
      <c r="P2279" s="139" t="str" cm="1">
        <f t="array" ref="P2279">_xlfn.IFS(Table1[[#This Row],[Asset Class]]&lt;&gt;"Local","y",P$11=$E2279,"y",Table1[[#This Row],[Asset Class]]="Local","")</f>
        <v/>
      </c>
      <c r="Q2279" s="99" t="str" cm="1">
        <f t="array" ref="Q2279">_xlfn.IFS(Table1[[#This Row],[Asset Class]]&lt;&gt;"Local","y",Q$11=$E2279,"y",Table1[[#This Row],[Asset Class]]="Local","")</f>
        <v/>
      </c>
      <c r="R2279" s="99" t="str" cm="1">
        <f t="array" ref="R2279">_xlfn.IFS(Table1[[#This Row],[Asset Class]]&lt;&gt;"Local","y",R$11=$E2279,"y",Table1[[#This Row],[Asset Class]]="Local","")</f>
        <v>y</v>
      </c>
      <c r="S2279" s="358" t="str" cm="1">
        <f t="array" ref="S2279">_xlfn.IFS(Table1[[#This Row],[Asset Class]]&lt;&gt;"Local","y",S$11=$E2279,"y",Table1[[#This Row],[Asset Class]]="Local","")</f>
        <v/>
      </c>
      <c r="U2279" s="109" t="str">
        <f>IF(Table1[[#This Row],[Asset Class]]&lt;&gt;"Local",0.25,IF(P2279="y",1,""))</f>
        <v/>
      </c>
      <c r="V2279" s="435" t="str">
        <f>IF(Table1[[#This Row],[Asset Class]]&lt;&gt;"Local",0.25,IF(Q2279="y",1,""))</f>
        <v/>
      </c>
      <c r="W2279" s="435">
        <f>IF(Table1[[#This Row],[Asset Class]]&lt;&gt;"Local",0.25,IF(R2279="y",1,""))</f>
        <v>1</v>
      </c>
      <c r="X2279" s="435" t="str">
        <f>IF(Table1[[#This Row],[Asset Class]]&lt;&gt;"Local",0.25,IF(S2279="y",1,""))</f>
        <v/>
      </c>
      <c r="Y2279" s="109">
        <f t="shared" si="211"/>
        <v>1</v>
      </c>
      <c r="AA2279" s="274" t="str">
        <f t="shared" si="212"/>
        <v/>
      </c>
      <c r="AB2279" s="275" t="str">
        <f t="shared" si="213"/>
        <v/>
      </c>
      <c r="AC2279" s="275">
        <f t="shared" si="214"/>
        <v>492454</v>
      </c>
      <c r="AD2279" s="275" t="str">
        <f t="shared" si="215"/>
        <v/>
      </c>
      <c r="AE2279" s="276">
        <f t="shared" si="216"/>
        <v>492454</v>
      </c>
    </row>
    <row r="2280" spans="2:31">
      <c r="B2280" s="227" t="s">
        <v>3978</v>
      </c>
      <c r="C2280" s="228" t="s">
        <v>3979</v>
      </c>
      <c r="D2280" s="228" t="s">
        <v>110</v>
      </c>
      <c r="E2280" s="228" t="s">
        <v>113</v>
      </c>
      <c r="F2280" s="258" t="s">
        <v>102</v>
      </c>
      <c r="G2280" s="374">
        <v>0.5</v>
      </c>
      <c r="H2280" s="377">
        <v>3186.1533079826563</v>
      </c>
      <c r="I2280" s="382">
        <v>77.371645491830151</v>
      </c>
      <c r="J2280" s="349">
        <f>Table1[[#This Row],[Embellishment Area (m2)]]*Table1[[#This Row],[Construction Unit Rate ($/m)]]*Table1[[#This Row],[Embellishment Area Factor]]</f>
        <v>123258.96211392801</v>
      </c>
      <c r="K2280" s="263">
        <v>0</v>
      </c>
      <c r="L2280" s="354">
        <v>51.919695325664051</v>
      </c>
      <c r="M2280" s="101">
        <f>Table1[[#This Row],[Size of land (m2)]]*Table1[[#This Row],[Land Unit Rate ($/m2)]]</f>
        <v>0</v>
      </c>
      <c r="N2280" s="261">
        <v>2021</v>
      </c>
      <c r="O2280" s="219">
        <f>ROUND(IF(Table1[[#This Row],[Valuation Year]]=2016,(Table1[[#This Row],[Total Construction Cost ($)]]+Table1[[#This Row],[Land Value]])*('General Input Sheet'!$G$38/'General Input Sheet'!$G$43),Table1[[#This Row],[Total Construction Cost ($)]]+Table1[[#This Row],[Land Value]]),0)</f>
        <v>123259</v>
      </c>
      <c r="P2280" s="139" t="str" cm="1">
        <f t="array" ref="P2280">_xlfn.IFS(Table1[[#This Row],[Asset Class]]&lt;&gt;"Local","y",P$11=$E2280,"y",Table1[[#This Row],[Asset Class]]="Local","")</f>
        <v/>
      </c>
      <c r="Q2280" s="99" t="str" cm="1">
        <f t="array" ref="Q2280">_xlfn.IFS(Table1[[#This Row],[Asset Class]]&lt;&gt;"Local","y",Q$11=$E2280,"y",Table1[[#This Row],[Asset Class]]="Local","")</f>
        <v/>
      </c>
      <c r="R2280" s="99" t="str" cm="1">
        <f t="array" ref="R2280">_xlfn.IFS(Table1[[#This Row],[Asset Class]]&lt;&gt;"Local","y",R$11=$E2280,"y",Table1[[#This Row],[Asset Class]]="Local","")</f>
        <v/>
      </c>
      <c r="S2280" s="358" t="str" cm="1">
        <f t="array" ref="S2280">_xlfn.IFS(Table1[[#This Row],[Asset Class]]&lt;&gt;"Local","y",S$11=$E2280,"y",Table1[[#This Row],[Asset Class]]="Local","")</f>
        <v>y</v>
      </c>
      <c r="U2280" s="109" t="str">
        <f>IF(Table1[[#This Row],[Asset Class]]&lt;&gt;"Local",0.25,IF(P2280="y",1,""))</f>
        <v/>
      </c>
      <c r="V2280" s="435" t="str">
        <f>IF(Table1[[#This Row],[Asset Class]]&lt;&gt;"Local",0.25,IF(Q2280="y",1,""))</f>
        <v/>
      </c>
      <c r="W2280" s="435" t="str">
        <f>IF(Table1[[#This Row],[Asset Class]]&lt;&gt;"Local",0.25,IF(R2280="y",1,""))</f>
        <v/>
      </c>
      <c r="X2280" s="435">
        <f>IF(Table1[[#This Row],[Asset Class]]&lt;&gt;"Local",0.25,IF(S2280="y",1,""))</f>
        <v>1</v>
      </c>
      <c r="Y2280" s="109">
        <f t="shared" si="211"/>
        <v>1</v>
      </c>
      <c r="AA2280" s="274" t="str">
        <f t="shared" si="212"/>
        <v/>
      </c>
      <c r="AB2280" s="275" t="str">
        <f t="shared" si="213"/>
        <v/>
      </c>
      <c r="AC2280" s="275" t="str">
        <f t="shared" si="214"/>
        <v/>
      </c>
      <c r="AD2280" s="275">
        <f t="shared" si="215"/>
        <v>123259</v>
      </c>
      <c r="AE2280" s="276">
        <f t="shared" si="216"/>
        <v>123259</v>
      </c>
    </row>
    <row r="2281" spans="2:31">
      <c r="B2281" s="227" t="s">
        <v>3980</v>
      </c>
      <c r="C2281" s="228" t="s">
        <v>3981</v>
      </c>
      <c r="D2281" s="228" t="s">
        <v>110</v>
      </c>
      <c r="E2281" s="228" t="s">
        <v>113</v>
      </c>
      <c r="F2281" s="258" t="s">
        <v>107</v>
      </c>
      <c r="G2281" s="374">
        <v>0.5</v>
      </c>
      <c r="H2281" s="377">
        <v>9052.3493519751792</v>
      </c>
      <c r="I2281" s="382">
        <v>77.371645491830151</v>
      </c>
      <c r="J2281" s="349">
        <f>Table1[[#This Row],[Embellishment Area (m2)]]*Table1[[#This Row],[Construction Unit Rate ($/m)]]*Table1[[#This Row],[Embellishment Area Factor]]</f>
        <v>350197.58246461098</v>
      </c>
      <c r="K2281" s="263">
        <v>0</v>
      </c>
      <c r="L2281" s="354">
        <v>51.919695325664051</v>
      </c>
      <c r="M2281" s="101">
        <f>Table1[[#This Row],[Size of land (m2)]]*Table1[[#This Row],[Land Unit Rate ($/m2)]]</f>
        <v>0</v>
      </c>
      <c r="N2281" s="261">
        <v>2021</v>
      </c>
      <c r="O2281" s="219">
        <f>ROUND(IF(Table1[[#This Row],[Valuation Year]]=2016,(Table1[[#This Row],[Total Construction Cost ($)]]+Table1[[#This Row],[Land Value]])*('General Input Sheet'!$G$38/'General Input Sheet'!$G$43),Table1[[#This Row],[Total Construction Cost ($)]]+Table1[[#This Row],[Land Value]]),0)</f>
        <v>350198</v>
      </c>
      <c r="P2281" s="139" t="str" cm="1">
        <f t="array" ref="P2281">_xlfn.IFS(Table1[[#This Row],[Asset Class]]&lt;&gt;"Local","y",P$11=$E2281,"y",Table1[[#This Row],[Asset Class]]="Local","")</f>
        <v/>
      </c>
      <c r="Q2281" s="99" t="str" cm="1">
        <f t="array" ref="Q2281">_xlfn.IFS(Table1[[#This Row],[Asset Class]]&lt;&gt;"Local","y",Q$11=$E2281,"y",Table1[[#This Row],[Asset Class]]="Local","")</f>
        <v/>
      </c>
      <c r="R2281" s="99" t="str" cm="1">
        <f t="array" ref="R2281">_xlfn.IFS(Table1[[#This Row],[Asset Class]]&lt;&gt;"Local","y",R$11=$E2281,"y",Table1[[#This Row],[Asset Class]]="Local","")</f>
        <v/>
      </c>
      <c r="S2281" s="358" t="str" cm="1">
        <f t="array" ref="S2281">_xlfn.IFS(Table1[[#This Row],[Asset Class]]&lt;&gt;"Local","y",S$11=$E2281,"y",Table1[[#This Row],[Asset Class]]="Local","")</f>
        <v>y</v>
      </c>
      <c r="U2281" s="109" t="str">
        <f>IF(Table1[[#This Row],[Asset Class]]&lt;&gt;"Local",0.25,IF(P2281="y",1,""))</f>
        <v/>
      </c>
      <c r="V2281" s="435" t="str">
        <f>IF(Table1[[#This Row],[Asset Class]]&lt;&gt;"Local",0.25,IF(Q2281="y",1,""))</f>
        <v/>
      </c>
      <c r="W2281" s="435" t="str">
        <f>IF(Table1[[#This Row],[Asset Class]]&lt;&gt;"Local",0.25,IF(R2281="y",1,""))</f>
        <v/>
      </c>
      <c r="X2281" s="435">
        <f>IF(Table1[[#This Row],[Asset Class]]&lt;&gt;"Local",0.25,IF(S2281="y",1,""))</f>
        <v>1</v>
      </c>
      <c r="Y2281" s="109">
        <f t="shared" si="211"/>
        <v>1</v>
      </c>
      <c r="AA2281" s="274" t="str">
        <f t="shared" si="212"/>
        <v/>
      </c>
      <c r="AB2281" s="275" t="str">
        <f t="shared" si="213"/>
        <v/>
      </c>
      <c r="AC2281" s="275" t="str">
        <f t="shared" si="214"/>
        <v/>
      </c>
      <c r="AD2281" s="275">
        <f t="shared" si="215"/>
        <v>350198</v>
      </c>
      <c r="AE2281" s="276">
        <f t="shared" si="216"/>
        <v>350198</v>
      </c>
    </row>
    <row r="2282" spans="2:31">
      <c r="B2282" s="227" t="s">
        <v>3980</v>
      </c>
      <c r="C2282" s="228" t="s">
        <v>3982</v>
      </c>
      <c r="D2282" s="228" t="s">
        <v>110</v>
      </c>
      <c r="E2282" s="228" t="s">
        <v>113</v>
      </c>
      <c r="F2282" s="258" t="s">
        <v>102</v>
      </c>
      <c r="G2282" s="374">
        <v>0.5</v>
      </c>
      <c r="H2282" s="377">
        <v>5583.9975482765303</v>
      </c>
      <c r="I2282" s="382">
        <v>77.371645491830151</v>
      </c>
      <c r="J2282" s="349">
        <f>Table1[[#This Row],[Embellishment Area (m2)]]*Table1[[#This Row],[Construction Unit Rate ($/m)]]*Table1[[#This Row],[Embellishment Area Factor]]</f>
        <v>216021.53936625022</v>
      </c>
      <c r="K2282" s="263">
        <v>0</v>
      </c>
      <c r="L2282" s="354">
        <v>51.919695325664051</v>
      </c>
      <c r="M2282" s="101">
        <f>Table1[[#This Row],[Size of land (m2)]]*Table1[[#This Row],[Land Unit Rate ($/m2)]]</f>
        <v>0</v>
      </c>
      <c r="N2282" s="261">
        <v>2021</v>
      </c>
      <c r="O2282" s="219">
        <f>ROUND(IF(Table1[[#This Row],[Valuation Year]]=2016,(Table1[[#This Row],[Total Construction Cost ($)]]+Table1[[#This Row],[Land Value]])*('General Input Sheet'!$G$38/'General Input Sheet'!$G$43),Table1[[#This Row],[Total Construction Cost ($)]]+Table1[[#This Row],[Land Value]]),0)</f>
        <v>216022</v>
      </c>
      <c r="P2282" s="139" t="str" cm="1">
        <f t="array" ref="P2282">_xlfn.IFS(Table1[[#This Row],[Asset Class]]&lt;&gt;"Local","y",P$11=$E2282,"y",Table1[[#This Row],[Asset Class]]="Local","")</f>
        <v/>
      </c>
      <c r="Q2282" s="99" t="str" cm="1">
        <f t="array" ref="Q2282">_xlfn.IFS(Table1[[#This Row],[Asset Class]]&lt;&gt;"Local","y",Q$11=$E2282,"y",Table1[[#This Row],[Asset Class]]="Local","")</f>
        <v/>
      </c>
      <c r="R2282" s="99" t="str" cm="1">
        <f t="array" ref="R2282">_xlfn.IFS(Table1[[#This Row],[Asset Class]]&lt;&gt;"Local","y",R$11=$E2282,"y",Table1[[#This Row],[Asset Class]]="Local","")</f>
        <v/>
      </c>
      <c r="S2282" s="358" t="str" cm="1">
        <f t="array" ref="S2282">_xlfn.IFS(Table1[[#This Row],[Asset Class]]&lt;&gt;"Local","y",S$11=$E2282,"y",Table1[[#This Row],[Asset Class]]="Local","")</f>
        <v>y</v>
      </c>
      <c r="U2282" s="109" t="str">
        <f>IF(Table1[[#This Row],[Asset Class]]&lt;&gt;"Local",0.25,IF(P2282="y",1,""))</f>
        <v/>
      </c>
      <c r="V2282" s="435" t="str">
        <f>IF(Table1[[#This Row],[Asset Class]]&lt;&gt;"Local",0.25,IF(Q2282="y",1,""))</f>
        <v/>
      </c>
      <c r="W2282" s="435" t="str">
        <f>IF(Table1[[#This Row],[Asset Class]]&lt;&gt;"Local",0.25,IF(R2282="y",1,""))</f>
        <v/>
      </c>
      <c r="X2282" s="435">
        <f>IF(Table1[[#This Row],[Asset Class]]&lt;&gt;"Local",0.25,IF(S2282="y",1,""))</f>
        <v>1</v>
      </c>
      <c r="Y2282" s="109">
        <f t="shared" si="211"/>
        <v>1</v>
      </c>
      <c r="AA2282" s="274" t="str">
        <f t="shared" si="212"/>
        <v/>
      </c>
      <c r="AB2282" s="275" t="str">
        <f t="shared" si="213"/>
        <v/>
      </c>
      <c r="AC2282" s="275" t="str">
        <f t="shared" si="214"/>
        <v/>
      </c>
      <c r="AD2282" s="275">
        <f t="shared" si="215"/>
        <v>216022</v>
      </c>
      <c r="AE2282" s="276">
        <f t="shared" si="216"/>
        <v>216022</v>
      </c>
    </row>
    <row r="2283" spans="2:31">
      <c r="B2283" s="227" t="s">
        <v>3983</v>
      </c>
      <c r="C2283" s="228" t="s">
        <v>3984</v>
      </c>
      <c r="D2283" s="228" t="s">
        <v>110</v>
      </c>
      <c r="E2283" s="228" t="s">
        <v>113</v>
      </c>
      <c r="F2283" s="258" t="s">
        <v>107</v>
      </c>
      <c r="G2283" s="374">
        <v>0.5</v>
      </c>
      <c r="H2283" s="377">
        <v>19066.149280383193</v>
      </c>
      <c r="I2283" s="382">
        <v>77.371645491830151</v>
      </c>
      <c r="J2283" s="349">
        <f>Table1[[#This Row],[Embellishment Area (m2)]]*Table1[[#This Row],[Construction Unit Rate ($/m)]]*Table1[[#This Row],[Embellishment Area Factor]]</f>
        <v>737589.67150806054</v>
      </c>
      <c r="K2283" s="263">
        <v>0</v>
      </c>
      <c r="L2283" s="354">
        <v>51.919695325664051</v>
      </c>
      <c r="M2283" s="101">
        <f>Table1[[#This Row],[Size of land (m2)]]*Table1[[#This Row],[Land Unit Rate ($/m2)]]</f>
        <v>0</v>
      </c>
      <c r="N2283" s="261">
        <v>2021</v>
      </c>
      <c r="O2283" s="219">
        <f>ROUND(IF(Table1[[#This Row],[Valuation Year]]=2016,(Table1[[#This Row],[Total Construction Cost ($)]]+Table1[[#This Row],[Land Value]])*('General Input Sheet'!$G$38/'General Input Sheet'!$G$43),Table1[[#This Row],[Total Construction Cost ($)]]+Table1[[#This Row],[Land Value]]),0)</f>
        <v>737590</v>
      </c>
      <c r="P2283" s="139" t="str" cm="1">
        <f t="array" ref="P2283">_xlfn.IFS(Table1[[#This Row],[Asset Class]]&lt;&gt;"Local","y",P$11=$E2283,"y",Table1[[#This Row],[Asset Class]]="Local","")</f>
        <v/>
      </c>
      <c r="Q2283" s="99" t="str" cm="1">
        <f t="array" ref="Q2283">_xlfn.IFS(Table1[[#This Row],[Asset Class]]&lt;&gt;"Local","y",Q$11=$E2283,"y",Table1[[#This Row],[Asset Class]]="Local","")</f>
        <v/>
      </c>
      <c r="R2283" s="99" t="str" cm="1">
        <f t="array" ref="R2283">_xlfn.IFS(Table1[[#This Row],[Asset Class]]&lt;&gt;"Local","y",R$11=$E2283,"y",Table1[[#This Row],[Asset Class]]="Local","")</f>
        <v/>
      </c>
      <c r="S2283" s="358" t="str" cm="1">
        <f t="array" ref="S2283">_xlfn.IFS(Table1[[#This Row],[Asset Class]]&lt;&gt;"Local","y",S$11=$E2283,"y",Table1[[#This Row],[Asset Class]]="Local","")</f>
        <v>y</v>
      </c>
      <c r="U2283" s="109" t="str">
        <f>IF(Table1[[#This Row],[Asset Class]]&lt;&gt;"Local",0.25,IF(P2283="y",1,""))</f>
        <v/>
      </c>
      <c r="V2283" s="435" t="str">
        <f>IF(Table1[[#This Row],[Asset Class]]&lt;&gt;"Local",0.25,IF(Q2283="y",1,""))</f>
        <v/>
      </c>
      <c r="W2283" s="435" t="str">
        <f>IF(Table1[[#This Row],[Asset Class]]&lt;&gt;"Local",0.25,IF(R2283="y",1,""))</f>
        <v/>
      </c>
      <c r="X2283" s="435">
        <f>IF(Table1[[#This Row],[Asset Class]]&lt;&gt;"Local",0.25,IF(S2283="y",1,""))</f>
        <v>1</v>
      </c>
      <c r="Y2283" s="109">
        <f t="shared" si="211"/>
        <v>1</v>
      </c>
      <c r="AA2283" s="274" t="str">
        <f t="shared" si="212"/>
        <v/>
      </c>
      <c r="AB2283" s="275" t="str">
        <f t="shared" si="213"/>
        <v/>
      </c>
      <c r="AC2283" s="275" t="str">
        <f t="shared" si="214"/>
        <v/>
      </c>
      <c r="AD2283" s="275">
        <f t="shared" si="215"/>
        <v>737590</v>
      </c>
      <c r="AE2283" s="276">
        <f t="shared" si="216"/>
        <v>737590</v>
      </c>
    </row>
    <row r="2284" spans="2:31">
      <c r="B2284" s="227" t="s">
        <v>3985</v>
      </c>
      <c r="C2284" s="228" t="s">
        <v>3986</v>
      </c>
      <c r="D2284" s="228" t="s">
        <v>110</v>
      </c>
      <c r="E2284" s="228" t="s">
        <v>101</v>
      </c>
      <c r="F2284" s="258" t="s">
        <v>107</v>
      </c>
      <c r="G2284" s="374">
        <v>0.5</v>
      </c>
      <c r="H2284" s="377">
        <v>287.93001153163465</v>
      </c>
      <c r="I2284" s="382">
        <v>143.96305955739601</v>
      </c>
      <c r="J2284" s="349">
        <f>Table1[[#This Row],[Embellishment Area (m2)]]*Table1[[#This Row],[Construction Unit Rate ($/m)]]*Table1[[#This Row],[Embellishment Area Factor]]</f>
        <v>20725.642699245218</v>
      </c>
      <c r="K2284" s="263">
        <v>0</v>
      </c>
      <c r="L2284" s="354">
        <v>39.027494808321961</v>
      </c>
      <c r="M2284" s="101">
        <f>Table1[[#This Row],[Size of land (m2)]]*Table1[[#This Row],[Land Unit Rate ($/m2)]]</f>
        <v>0</v>
      </c>
      <c r="N2284" s="261">
        <v>2021</v>
      </c>
      <c r="O2284" s="219">
        <f>ROUND(IF(Table1[[#This Row],[Valuation Year]]=2016,(Table1[[#This Row],[Total Construction Cost ($)]]+Table1[[#This Row],[Land Value]])*('General Input Sheet'!$G$38/'General Input Sheet'!$G$43),Table1[[#This Row],[Total Construction Cost ($)]]+Table1[[#This Row],[Land Value]]),0)</f>
        <v>20726</v>
      </c>
      <c r="P2284" s="139" t="str" cm="1">
        <f t="array" ref="P2284">_xlfn.IFS(Table1[[#This Row],[Asset Class]]&lt;&gt;"Local","y",P$11=$E2284,"y",Table1[[#This Row],[Asset Class]]="Local","")</f>
        <v/>
      </c>
      <c r="Q2284" s="99" t="str" cm="1">
        <f t="array" ref="Q2284">_xlfn.IFS(Table1[[#This Row],[Asset Class]]&lt;&gt;"Local","y",Q$11=$E2284,"y",Table1[[#This Row],[Asset Class]]="Local","")</f>
        <v/>
      </c>
      <c r="R2284" s="99" t="str" cm="1">
        <f t="array" ref="R2284">_xlfn.IFS(Table1[[#This Row],[Asset Class]]&lt;&gt;"Local","y",R$11=$E2284,"y",Table1[[#This Row],[Asset Class]]="Local","")</f>
        <v>y</v>
      </c>
      <c r="S2284" s="358" t="str" cm="1">
        <f t="array" ref="S2284">_xlfn.IFS(Table1[[#This Row],[Asset Class]]&lt;&gt;"Local","y",S$11=$E2284,"y",Table1[[#This Row],[Asset Class]]="Local","")</f>
        <v/>
      </c>
      <c r="U2284" s="109" t="str">
        <f>IF(Table1[[#This Row],[Asset Class]]&lt;&gt;"Local",0.25,IF(P2284="y",1,""))</f>
        <v/>
      </c>
      <c r="V2284" s="435" t="str">
        <f>IF(Table1[[#This Row],[Asset Class]]&lt;&gt;"Local",0.25,IF(Q2284="y",1,""))</f>
        <v/>
      </c>
      <c r="W2284" s="435">
        <f>IF(Table1[[#This Row],[Asset Class]]&lt;&gt;"Local",0.25,IF(R2284="y",1,""))</f>
        <v>1</v>
      </c>
      <c r="X2284" s="435" t="str">
        <f>IF(Table1[[#This Row],[Asset Class]]&lt;&gt;"Local",0.25,IF(S2284="y",1,""))</f>
        <v/>
      </c>
      <c r="Y2284" s="109">
        <f t="shared" si="211"/>
        <v>1</v>
      </c>
      <c r="AA2284" s="274" t="str">
        <f t="shared" si="212"/>
        <v/>
      </c>
      <c r="AB2284" s="275" t="str">
        <f t="shared" si="213"/>
        <v/>
      </c>
      <c r="AC2284" s="275">
        <f t="shared" si="214"/>
        <v>20726</v>
      </c>
      <c r="AD2284" s="275" t="str">
        <f t="shared" si="215"/>
        <v/>
      </c>
      <c r="AE2284" s="276">
        <f t="shared" si="216"/>
        <v>20726</v>
      </c>
    </row>
    <row r="2285" spans="2:31">
      <c r="B2285" s="227" t="s">
        <v>3987</v>
      </c>
      <c r="C2285" s="228" t="s">
        <v>3988</v>
      </c>
      <c r="D2285" s="228" t="s">
        <v>100</v>
      </c>
      <c r="E2285" s="228" t="s">
        <v>142</v>
      </c>
      <c r="F2285" s="258" t="s">
        <v>107</v>
      </c>
      <c r="G2285" s="374">
        <v>0.5</v>
      </c>
      <c r="H2285" s="377">
        <v>1134.2460782405719</v>
      </c>
      <c r="I2285" s="382">
        <v>236.89696198394208</v>
      </c>
      <c r="J2285" s="349">
        <f>Table1[[#This Row],[Embellishment Area (m2)]]*Table1[[#This Row],[Construction Unit Rate ($/m)]]*Table1[[#This Row],[Embellishment Area Factor]]</f>
        <v>134349.72503869608</v>
      </c>
      <c r="K2285" s="263">
        <v>0</v>
      </c>
      <c r="L2285" s="354">
        <v>76.269268802397988</v>
      </c>
      <c r="M2285" s="101">
        <f>Table1[[#This Row],[Size of land (m2)]]*Table1[[#This Row],[Land Unit Rate ($/m2)]]</f>
        <v>0</v>
      </c>
      <c r="N2285" s="261">
        <v>2021</v>
      </c>
      <c r="O2285" s="219">
        <f>ROUND(IF(Table1[[#This Row],[Valuation Year]]=2016,(Table1[[#This Row],[Total Construction Cost ($)]]+Table1[[#This Row],[Land Value]])*('General Input Sheet'!$G$38/'General Input Sheet'!$G$43),Table1[[#This Row],[Total Construction Cost ($)]]+Table1[[#This Row],[Land Value]]),0)</f>
        <v>134350</v>
      </c>
      <c r="P2285" s="139" t="str" cm="1">
        <f t="array" ref="P2285">_xlfn.IFS(Table1[[#This Row],[Asset Class]]&lt;&gt;"Local","y",P$11=$E2285,"y",Table1[[#This Row],[Asset Class]]="Local","")</f>
        <v>y</v>
      </c>
      <c r="Q2285" s="99" t="str" cm="1">
        <f t="array" ref="Q2285">_xlfn.IFS(Table1[[#This Row],[Asset Class]]&lt;&gt;"Local","y",Q$11=$E2285,"y",Table1[[#This Row],[Asset Class]]="Local","")</f>
        <v>y</v>
      </c>
      <c r="R2285" s="99" t="str" cm="1">
        <f t="array" ref="R2285">_xlfn.IFS(Table1[[#This Row],[Asset Class]]&lt;&gt;"Local","y",R$11=$E2285,"y",Table1[[#This Row],[Asset Class]]="Local","")</f>
        <v>y</v>
      </c>
      <c r="S2285" s="358" t="str" cm="1">
        <f t="array" ref="S2285">_xlfn.IFS(Table1[[#This Row],[Asset Class]]&lt;&gt;"Local","y",S$11=$E2285,"y",Table1[[#This Row],[Asset Class]]="Local","")</f>
        <v>y</v>
      </c>
      <c r="U2285" s="109">
        <f>IF(Table1[[#This Row],[Asset Class]]&lt;&gt;"Local",0.25,IF(P2285="y",1,""))</f>
        <v>0.25</v>
      </c>
      <c r="V2285" s="435">
        <f>IF(Table1[[#This Row],[Asset Class]]&lt;&gt;"Local",0.25,IF(Q2285="y",1,""))</f>
        <v>0.25</v>
      </c>
      <c r="W2285" s="435">
        <f>IF(Table1[[#This Row],[Asset Class]]&lt;&gt;"Local",0.25,IF(R2285="y",1,""))</f>
        <v>0.25</v>
      </c>
      <c r="X2285" s="435">
        <f>IF(Table1[[#This Row],[Asset Class]]&lt;&gt;"Local",0.25,IF(S2285="y",1,""))</f>
        <v>0.25</v>
      </c>
      <c r="Y2285" s="109">
        <f t="shared" si="211"/>
        <v>1</v>
      </c>
      <c r="AA2285" s="274">
        <f t="shared" si="212"/>
        <v>33587.5</v>
      </c>
      <c r="AB2285" s="275">
        <f t="shared" si="213"/>
        <v>33587.5</v>
      </c>
      <c r="AC2285" s="275">
        <f t="shared" si="214"/>
        <v>33587.5</v>
      </c>
      <c r="AD2285" s="275">
        <f t="shared" si="215"/>
        <v>33587.5</v>
      </c>
      <c r="AE2285" s="276">
        <f t="shared" si="216"/>
        <v>134350</v>
      </c>
    </row>
    <row r="2286" spans="2:31">
      <c r="B2286" s="227" t="s">
        <v>3989</v>
      </c>
      <c r="C2286" s="228" t="s">
        <v>3990</v>
      </c>
      <c r="D2286" s="228" t="s">
        <v>110</v>
      </c>
      <c r="E2286" s="228" t="s">
        <v>106</v>
      </c>
      <c r="F2286" s="258" t="s">
        <v>107</v>
      </c>
      <c r="G2286" s="374">
        <v>0.5</v>
      </c>
      <c r="H2286" s="377">
        <v>21950.038570534696</v>
      </c>
      <c r="I2286" s="382">
        <v>111.62041035606889</v>
      </c>
      <c r="J2286" s="349">
        <f>Table1[[#This Row],[Embellishment Area (m2)]]*Table1[[#This Row],[Construction Unit Rate ($/m)]]*Table1[[#This Row],[Embellishment Area Factor]]</f>
        <v>1225036.1562873113</v>
      </c>
      <c r="K2286" s="263">
        <v>43900.077141069392</v>
      </c>
      <c r="L2286" s="354">
        <v>66.125722619436161</v>
      </c>
      <c r="M2286" s="101">
        <f>Table1[[#This Row],[Size of land (m2)]]*Table1[[#This Row],[Land Unit Rate ($/m2)]]</f>
        <v>2902924.3240022045</v>
      </c>
      <c r="N2286" s="261">
        <v>2021</v>
      </c>
      <c r="O2286" s="219">
        <f>ROUND(IF(Table1[[#This Row],[Valuation Year]]=2016,(Table1[[#This Row],[Total Construction Cost ($)]]+Table1[[#This Row],[Land Value]])*('General Input Sheet'!$G$38/'General Input Sheet'!$G$43),Table1[[#This Row],[Total Construction Cost ($)]]+Table1[[#This Row],[Land Value]]),0)</f>
        <v>4127960</v>
      </c>
      <c r="P2286" s="139" t="str" cm="1">
        <f t="array" ref="P2286">_xlfn.IFS(Table1[[#This Row],[Asset Class]]&lt;&gt;"Local","y",P$11=$E2286,"y",Table1[[#This Row],[Asset Class]]="Local","")</f>
        <v>y</v>
      </c>
      <c r="Q2286" s="99" t="str" cm="1">
        <f t="array" ref="Q2286">_xlfn.IFS(Table1[[#This Row],[Asset Class]]&lt;&gt;"Local","y",Q$11=$E2286,"y",Table1[[#This Row],[Asset Class]]="Local","")</f>
        <v/>
      </c>
      <c r="R2286" s="99" t="str" cm="1">
        <f t="array" ref="R2286">_xlfn.IFS(Table1[[#This Row],[Asset Class]]&lt;&gt;"Local","y",R$11=$E2286,"y",Table1[[#This Row],[Asset Class]]="Local","")</f>
        <v/>
      </c>
      <c r="S2286" s="358" t="str" cm="1">
        <f t="array" ref="S2286">_xlfn.IFS(Table1[[#This Row],[Asset Class]]&lt;&gt;"Local","y",S$11=$E2286,"y",Table1[[#This Row],[Asset Class]]="Local","")</f>
        <v/>
      </c>
      <c r="U2286" s="109">
        <f>IF(Table1[[#This Row],[Asset Class]]&lt;&gt;"Local",0.25,IF(P2286="y",1,""))</f>
        <v>1</v>
      </c>
      <c r="V2286" s="435" t="str">
        <f>IF(Table1[[#This Row],[Asset Class]]&lt;&gt;"Local",0.25,IF(Q2286="y",1,""))</f>
        <v/>
      </c>
      <c r="W2286" s="435" t="str">
        <f>IF(Table1[[#This Row],[Asset Class]]&lt;&gt;"Local",0.25,IF(R2286="y",1,""))</f>
        <v/>
      </c>
      <c r="X2286" s="435" t="str">
        <f>IF(Table1[[#This Row],[Asset Class]]&lt;&gt;"Local",0.25,IF(S2286="y",1,""))</f>
        <v/>
      </c>
      <c r="Y2286" s="109">
        <f t="shared" si="211"/>
        <v>1</v>
      </c>
      <c r="AA2286" s="274">
        <f t="shared" si="212"/>
        <v>4127960</v>
      </c>
      <c r="AB2286" s="275" t="str">
        <f t="shared" si="213"/>
        <v/>
      </c>
      <c r="AC2286" s="275" t="str">
        <f t="shared" si="214"/>
        <v/>
      </c>
      <c r="AD2286" s="275" t="str">
        <f t="shared" si="215"/>
        <v/>
      </c>
      <c r="AE2286" s="276">
        <f t="shared" si="216"/>
        <v>4127960</v>
      </c>
    </row>
    <row r="2287" spans="2:31">
      <c r="B2287" s="227" t="s">
        <v>3991</v>
      </c>
      <c r="C2287" s="228" t="s">
        <v>3992</v>
      </c>
      <c r="D2287" s="228" t="s">
        <v>110</v>
      </c>
      <c r="E2287" s="228" t="s">
        <v>101</v>
      </c>
      <c r="F2287" s="258" t="s">
        <v>102</v>
      </c>
      <c r="G2287" s="374">
        <v>0.5</v>
      </c>
      <c r="H2287" s="377">
        <v>1892.5559384771509</v>
      </c>
      <c r="I2287" s="382">
        <v>143.96305955739601</v>
      </c>
      <c r="J2287" s="349">
        <f>Table1[[#This Row],[Embellishment Area (m2)]]*Table1[[#This Row],[Construction Unit Rate ($/m)]]*Table1[[#This Row],[Embellishment Area Factor]]</f>
        <v>136229.0716433448</v>
      </c>
      <c r="K2287" s="263">
        <v>0</v>
      </c>
      <c r="L2287" s="354">
        <v>39.027494808321961</v>
      </c>
      <c r="M2287" s="101">
        <f>Table1[[#This Row],[Size of land (m2)]]*Table1[[#This Row],[Land Unit Rate ($/m2)]]</f>
        <v>0</v>
      </c>
      <c r="N2287" s="261">
        <v>2021</v>
      </c>
      <c r="O2287" s="219">
        <f>ROUND(IF(Table1[[#This Row],[Valuation Year]]=2016,(Table1[[#This Row],[Total Construction Cost ($)]]+Table1[[#This Row],[Land Value]])*('General Input Sheet'!$G$38/'General Input Sheet'!$G$43),Table1[[#This Row],[Total Construction Cost ($)]]+Table1[[#This Row],[Land Value]]),0)</f>
        <v>136229</v>
      </c>
      <c r="P2287" s="139" t="str" cm="1">
        <f t="array" ref="P2287">_xlfn.IFS(Table1[[#This Row],[Asset Class]]&lt;&gt;"Local","y",P$11=$E2287,"y",Table1[[#This Row],[Asset Class]]="Local","")</f>
        <v/>
      </c>
      <c r="Q2287" s="99" t="str" cm="1">
        <f t="array" ref="Q2287">_xlfn.IFS(Table1[[#This Row],[Asset Class]]&lt;&gt;"Local","y",Q$11=$E2287,"y",Table1[[#This Row],[Asset Class]]="Local","")</f>
        <v/>
      </c>
      <c r="R2287" s="99" t="str" cm="1">
        <f t="array" ref="R2287">_xlfn.IFS(Table1[[#This Row],[Asset Class]]&lt;&gt;"Local","y",R$11=$E2287,"y",Table1[[#This Row],[Asset Class]]="Local","")</f>
        <v>y</v>
      </c>
      <c r="S2287" s="358" t="str" cm="1">
        <f t="array" ref="S2287">_xlfn.IFS(Table1[[#This Row],[Asset Class]]&lt;&gt;"Local","y",S$11=$E2287,"y",Table1[[#This Row],[Asset Class]]="Local","")</f>
        <v/>
      </c>
      <c r="U2287" s="109" t="str">
        <f>IF(Table1[[#This Row],[Asset Class]]&lt;&gt;"Local",0.25,IF(P2287="y",1,""))</f>
        <v/>
      </c>
      <c r="V2287" s="435" t="str">
        <f>IF(Table1[[#This Row],[Asset Class]]&lt;&gt;"Local",0.25,IF(Q2287="y",1,""))</f>
        <v/>
      </c>
      <c r="W2287" s="435">
        <f>IF(Table1[[#This Row],[Asset Class]]&lt;&gt;"Local",0.25,IF(R2287="y",1,""))</f>
        <v>1</v>
      </c>
      <c r="X2287" s="435" t="str">
        <f>IF(Table1[[#This Row],[Asset Class]]&lt;&gt;"Local",0.25,IF(S2287="y",1,""))</f>
        <v/>
      </c>
      <c r="Y2287" s="109">
        <f t="shared" si="211"/>
        <v>1</v>
      </c>
      <c r="AA2287" s="274" t="str">
        <f t="shared" si="212"/>
        <v/>
      </c>
      <c r="AB2287" s="275" t="str">
        <f t="shared" si="213"/>
        <v/>
      </c>
      <c r="AC2287" s="275">
        <f t="shared" si="214"/>
        <v>136229</v>
      </c>
      <c r="AD2287" s="275" t="str">
        <f t="shared" si="215"/>
        <v/>
      </c>
      <c r="AE2287" s="276">
        <f t="shared" si="216"/>
        <v>136229</v>
      </c>
    </row>
    <row r="2288" spans="2:31">
      <c r="B2288" s="227" t="s">
        <v>3993</v>
      </c>
      <c r="C2288" s="228" t="s">
        <v>3994</v>
      </c>
      <c r="D2288" s="228" t="s">
        <v>110</v>
      </c>
      <c r="E2288" s="228" t="s">
        <v>101</v>
      </c>
      <c r="F2288" s="258" t="s">
        <v>102</v>
      </c>
      <c r="G2288" s="374">
        <v>0.5</v>
      </c>
      <c r="H2288" s="377">
        <v>4345.907033279489</v>
      </c>
      <c r="I2288" s="382">
        <v>143.96305955739601</v>
      </c>
      <c r="J2288" s="349">
        <f>Table1[[#This Row],[Embellishment Area (m2)]]*Table1[[#This Row],[Construction Unit Rate ($/m)]]*Table1[[#This Row],[Embellishment Area Factor]]</f>
        <v>312825.03653146065</v>
      </c>
      <c r="K2288" s="263">
        <v>0</v>
      </c>
      <c r="L2288" s="354">
        <v>39.027494808321961</v>
      </c>
      <c r="M2288" s="101">
        <f>Table1[[#This Row],[Size of land (m2)]]*Table1[[#This Row],[Land Unit Rate ($/m2)]]</f>
        <v>0</v>
      </c>
      <c r="N2288" s="261">
        <v>2021</v>
      </c>
      <c r="O2288" s="219">
        <f>ROUND(IF(Table1[[#This Row],[Valuation Year]]=2016,(Table1[[#This Row],[Total Construction Cost ($)]]+Table1[[#This Row],[Land Value]])*('General Input Sheet'!$G$38/'General Input Sheet'!$G$43),Table1[[#This Row],[Total Construction Cost ($)]]+Table1[[#This Row],[Land Value]]),0)</f>
        <v>312825</v>
      </c>
      <c r="P2288" s="139" t="str" cm="1">
        <f t="array" ref="P2288">_xlfn.IFS(Table1[[#This Row],[Asset Class]]&lt;&gt;"Local","y",P$11=$E2288,"y",Table1[[#This Row],[Asset Class]]="Local","")</f>
        <v/>
      </c>
      <c r="Q2288" s="99" t="str" cm="1">
        <f t="array" ref="Q2288">_xlfn.IFS(Table1[[#This Row],[Asset Class]]&lt;&gt;"Local","y",Q$11=$E2288,"y",Table1[[#This Row],[Asset Class]]="Local","")</f>
        <v/>
      </c>
      <c r="R2288" s="99" t="str" cm="1">
        <f t="array" ref="R2288">_xlfn.IFS(Table1[[#This Row],[Asset Class]]&lt;&gt;"Local","y",R$11=$E2288,"y",Table1[[#This Row],[Asset Class]]="Local","")</f>
        <v>y</v>
      </c>
      <c r="S2288" s="358" t="str" cm="1">
        <f t="array" ref="S2288">_xlfn.IFS(Table1[[#This Row],[Asset Class]]&lt;&gt;"Local","y",S$11=$E2288,"y",Table1[[#This Row],[Asset Class]]="Local","")</f>
        <v/>
      </c>
      <c r="U2288" s="109" t="str">
        <f>IF(Table1[[#This Row],[Asset Class]]&lt;&gt;"Local",0.25,IF(P2288="y",1,""))</f>
        <v/>
      </c>
      <c r="V2288" s="435" t="str">
        <f>IF(Table1[[#This Row],[Asset Class]]&lt;&gt;"Local",0.25,IF(Q2288="y",1,""))</f>
        <v/>
      </c>
      <c r="W2288" s="435">
        <f>IF(Table1[[#This Row],[Asset Class]]&lt;&gt;"Local",0.25,IF(R2288="y",1,""))</f>
        <v>1</v>
      </c>
      <c r="X2288" s="435" t="str">
        <f>IF(Table1[[#This Row],[Asset Class]]&lt;&gt;"Local",0.25,IF(S2288="y",1,""))</f>
        <v/>
      </c>
      <c r="Y2288" s="109">
        <f t="shared" si="211"/>
        <v>1</v>
      </c>
      <c r="AA2288" s="274" t="str">
        <f t="shared" si="212"/>
        <v/>
      </c>
      <c r="AB2288" s="275" t="str">
        <f t="shared" si="213"/>
        <v/>
      </c>
      <c r="AC2288" s="275">
        <f t="shared" si="214"/>
        <v>312825</v>
      </c>
      <c r="AD2288" s="275" t="str">
        <f t="shared" si="215"/>
        <v/>
      </c>
      <c r="AE2288" s="276">
        <f t="shared" si="216"/>
        <v>312825</v>
      </c>
    </row>
    <row r="2289" spans="2:31">
      <c r="B2289" s="227" t="s">
        <v>3995</v>
      </c>
      <c r="C2289" s="228" t="s">
        <v>3996</v>
      </c>
      <c r="D2289" s="228" t="s">
        <v>110</v>
      </c>
      <c r="E2289" s="228" t="s">
        <v>106</v>
      </c>
      <c r="F2289" s="258" t="s">
        <v>102</v>
      </c>
      <c r="G2289" s="374">
        <v>0.5</v>
      </c>
      <c r="H2289" s="377">
        <v>4557.4610515551531</v>
      </c>
      <c r="I2289" s="382">
        <v>111.62041035606889</v>
      </c>
      <c r="J2289" s="349">
        <f>Table1[[#This Row],[Embellishment Area (m2)]]*Table1[[#This Row],[Construction Unit Rate ($/m)]]*Table1[[#This Row],[Embellishment Area Factor]]</f>
        <v>254352.83637819369</v>
      </c>
      <c r="K2289" s="263">
        <v>0</v>
      </c>
      <c r="L2289" s="354">
        <v>66.125722619436161</v>
      </c>
      <c r="M2289" s="101">
        <f>Table1[[#This Row],[Size of land (m2)]]*Table1[[#This Row],[Land Unit Rate ($/m2)]]</f>
        <v>0</v>
      </c>
      <c r="N2289" s="261">
        <v>2021</v>
      </c>
      <c r="O2289" s="219">
        <f>ROUND(IF(Table1[[#This Row],[Valuation Year]]=2016,(Table1[[#This Row],[Total Construction Cost ($)]]+Table1[[#This Row],[Land Value]])*('General Input Sheet'!$G$38/'General Input Sheet'!$G$43),Table1[[#This Row],[Total Construction Cost ($)]]+Table1[[#This Row],[Land Value]]),0)</f>
        <v>254353</v>
      </c>
      <c r="P2289" s="139" t="str" cm="1">
        <f t="array" ref="P2289">_xlfn.IFS(Table1[[#This Row],[Asset Class]]&lt;&gt;"Local","y",P$11=$E2289,"y",Table1[[#This Row],[Asset Class]]="Local","")</f>
        <v>y</v>
      </c>
      <c r="Q2289" s="99" t="str" cm="1">
        <f t="array" ref="Q2289">_xlfn.IFS(Table1[[#This Row],[Asset Class]]&lt;&gt;"Local","y",Q$11=$E2289,"y",Table1[[#This Row],[Asset Class]]="Local","")</f>
        <v/>
      </c>
      <c r="R2289" s="99" t="str" cm="1">
        <f t="array" ref="R2289">_xlfn.IFS(Table1[[#This Row],[Asset Class]]&lt;&gt;"Local","y",R$11=$E2289,"y",Table1[[#This Row],[Asset Class]]="Local","")</f>
        <v/>
      </c>
      <c r="S2289" s="358" t="str" cm="1">
        <f t="array" ref="S2289">_xlfn.IFS(Table1[[#This Row],[Asset Class]]&lt;&gt;"Local","y",S$11=$E2289,"y",Table1[[#This Row],[Asset Class]]="Local","")</f>
        <v/>
      </c>
      <c r="U2289" s="109">
        <f>IF(Table1[[#This Row],[Asset Class]]&lt;&gt;"Local",0.25,IF(P2289="y",1,""))</f>
        <v>1</v>
      </c>
      <c r="V2289" s="435" t="str">
        <f>IF(Table1[[#This Row],[Asset Class]]&lt;&gt;"Local",0.25,IF(Q2289="y",1,""))</f>
        <v/>
      </c>
      <c r="W2289" s="435" t="str">
        <f>IF(Table1[[#This Row],[Asset Class]]&lt;&gt;"Local",0.25,IF(R2289="y",1,""))</f>
        <v/>
      </c>
      <c r="X2289" s="435" t="str">
        <f>IF(Table1[[#This Row],[Asset Class]]&lt;&gt;"Local",0.25,IF(S2289="y",1,""))</f>
        <v/>
      </c>
      <c r="Y2289" s="109">
        <f t="shared" si="211"/>
        <v>1</v>
      </c>
      <c r="AA2289" s="274">
        <f t="shared" si="212"/>
        <v>254353</v>
      </c>
      <c r="AB2289" s="275" t="str">
        <f t="shared" si="213"/>
        <v/>
      </c>
      <c r="AC2289" s="275" t="str">
        <f t="shared" si="214"/>
        <v/>
      </c>
      <c r="AD2289" s="275" t="str">
        <f t="shared" si="215"/>
        <v/>
      </c>
      <c r="AE2289" s="276">
        <f t="shared" si="216"/>
        <v>254353</v>
      </c>
    </row>
    <row r="2290" spans="2:31">
      <c r="B2290" s="227" t="s">
        <v>3997</v>
      </c>
      <c r="C2290" s="228" t="s">
        <v>3998</v>
      </c>
      <c r="D2290" s="228" t="s">
        <v>110</v>
      </c>
      <c r="E2290" s="228" t="s">
        <v>101</v>
      </c>
      <c r="F2290" s="258" t="s">
        <v>102</v>
      </c>
      <c r="G2290" s="374">
        <v>0.5</v>
      </c>
      <c r="H2290" s="377">
        <v>6077.5998108295653</v>
      </c>
      <c r="I2290" s="382">
        <v>143.96305955739601</v>
      </c>
      <c r="J2290" s="349">
        <f>Table1[[#This Row],[Embellishment Area (m2)]]*Table1[[#This Row],[Construction Unit Rate ($/m)]]*Table1[[#This Row],[Embellishment Area Factor]]</f>
        <v>437474.93176623771</v>
      </c>
      <c r="K2290" s="263">
        <v>0</v>
      </c>
      <c r="L2290" s="354">
        <v>39.027494808321961</v>
      </c>
      <c r="M2290" s="101">
        <f>Table1[[#This Row],[Size of land (m2)]]*Table1[[#This Row],[Land Unit Rate ($/m2)]]</f>
        <v>0</v>
      </c>
      <c r="N2290" s="261">
        <v>2021</v>
      </c>
      <c r="O2290" s="219">
        <f>ROUND(IF(Table1[[#This Row],[Valuation Year]]=2016,(Table1[[#This Row],[Total Construction Cost ($)]]+Table1[[#This Row],[Land Value]])*('General Input Sheet'!$G$38/'General Input Sheet'!$G$43),Table1[[#This Row],[Total Construction Cost ($)]]+Table1[[#This Row],[Land Value]]),0)</f>
        <v>437475</v>
      </c>
      <c r="P2290" s="139" t="str" cm="1">
        <f t="array" ref="P2290">_xlfn.IFS(Table1[[#This Row],[Asset Class]]&lt;&gt;"Local","y",P$11=$E2290,"y",Table1[[#This Row],[Asset Class]]="Local","")</f>
        <v/>
      </c>
      <c r="Q2290" s="99" t="str" cm="1">
        <f t="array" ref="Q2290">_xlfn.IFS(Table1[[#This Row],[Asset Class]]&lt;&gt;"Local","y",Q$11=$E2290,"y",Table1[[#This Row],[Asset Class]]="Local","")</f>
        <v/>
      </c>
      <c r="R2290" s="99" t="str" cm="1">
        <f t="array" ref="R2290">_xlfn.IFS(Table1[[#This Row],[Asset Class]]&lt;&gt;"Local","y",R$11=$E2290,"y",Table1[[#This Row],[Asset Class]]="Local","")</f>
        <v>y</v>
      </c>
      <c r="S2290" s="358" t="str" cm="1">
        <f t="array" ref="S2290">_xlfn.IFS(Table1[[#This Row],[Asset Class]]&lt;&gt;"Local","y",S$11=$E2290,"y",Table1[[#This Row],[Asset Class]]="Local","")</f>
        <v/>
      </c>
      <c r="U2290" s="109" t="str">
        <f>IF(Table1[[#This Row],[Asset Class]]&lt;&gt;"Local",0.25,IF(P2290="y",1,""))</f>
        <v/>
      </c>
      <c r="V2290" s="435" t="str">
        <f>IF(Table1[[#This Row],[Asset Class]]&lt;&gt;"Local",0.25,IF(Q2290="y",1,""))</f>
        <v/>
      </c>
      <c r="W2290" s="435">
        <f>IF(Table1[[#This Row],[Asset Class]]&lt;&gt;"Local",0.25,IF(R2290="y",1,""))</f>
        <v>1</v>
      </c>
      <c r="X2290" s="435" t="str">
        <f>IF(Table1[[#This Row],[Asset Class]]&lt;&gt;"Local",0.25,IF(S2290="y",1,""))</f>
        <v/>
      </c>
      <c r="Y2290" s="109">
        <f t="shared" si="211"/>
        <v>1</v>
      </c>
      <c r="AA2290" s="274" t="str">
        <f t="shared" si="212"/>
        <v/>
      </c>
      <c r="AB2290" s="275" t="str">
        <f t="shared" si="213"/>
        <v/>
      </c>
      <c r="AC2290" s="275">
        <f t="shared" si="214"/>
        <v>437475</v>
      </c>
      <c r="AD2290" s="275" t="str">
        <f t="shared" si="215"/>
        <v/>
      </c>
      <c r="AE2290" s="276">
        <f t="shared" si="216"/>
        <v>437475</v>
      </c>
    </row>
    <row r="2291" spans="2:31">
      <c r="B2291" s="227" t="s">
        <v>3999</v>
      </c>
      <c r="C2291" s="228" t="s">
        <v>4000</v>
      </c>
      <c r="D2291" s="228" t="s">
        <v>110</v>
      </c>
      <c r="E2291" s="228" t="s">
        <v>106</v>
      </c>
      <c r="F2291" s="258" t="s">
        <v>102</v>
      </c>
      <c r="G2291" s="374">
        <v>0.5</v>
      </c>
      <c r="H2291" s="377">
        <v>1674.7157511762275</v>
      </c>
      <c r="I2291" s="382">
        <v>111.62041035606889</v>
      </c>
      <c r="J2291" s="349">
        <f>Table1[[#This Row],[Embellishment Area (m2)]]*Table1[[#This Row],[Construction Unit Rate ($/m)]]*Table1[[#This Row],[Embellishment Area Factor]]</f>
        <v>93466.229688031337</v>
      </c>
      <c r="K2291" s="263">
        <v>0</v>
      </c>
      <c r="L2291" s="354">
        <v>66.125722619436161</v>
      </c>
      <c r="M2291" s="101">
        <f>Table1[[#This Row],[Size of land (m2)]]*Table1[[#This Row],[Land Unit Rate ($/m2)]]</f>
        <v>0</v>
      </c>
      <c r="N2291" s="261">
        <v>2021</v>
      </c>
      <c r="O2291" s="219">
        <f>ROUND(IF(Table1[[#This Row],[Valuation Year]]=2016,(Table1[[#This Row],[Total Construction Cost ($)]]+Table1[[#This Row],[Land Value]])*('General Input Sheet'!$G$38/'General Input Sheet'!$G$43),Table1[[#This Row],[Total Construction Cost ($)]]+Table1[[#This Row],[Land Value]]),0)</f>
        <v>93466</v>
      </c>
      <c r="P2291" s="139" t="str" cm="1">
        <f t="array" ref="P2291">_xlfn.IFS(Table1[[#This Row],[Asset Class]]&lt;&gt;"Local","y",P$11=$E2291,"y",Table1[[#This Row],[Asset Class]]="Local","")</f>
        <v>y</v>
      </c>
      <c r="Q2291" s="99" t="str" cm="1">
        <f t="array" ref="Q2291">_xlfn.IFS(Table1[[#This Row],[Asset Class]]&lt;&gt;"Local","y",Q$11=$E2291,"y",Table1[[#This Row],[Asset Class]]="Local","")</f>
        <v/>
      </c>
      <c r="R2291" s="99" t="str" cm="1">
        <f t="array" ref="R2291">_xlfn.IFS(Table1[[#This Row],[Asset Class]]&lt;&gt;"Local","y",R$11=$E2291,"y",Table1[[#This Row],[Asset Class]]="Local","")</f>
        <v/>
      </c>
      <c r="S2291" s="358" t="str" cm="1">
        <f t="array" ref="S2291">_xlfn.IFS(Table1[[#This Row],[Asset Class]]&lt;&gt;"Local","y",S$11=$E2291,"y",Table1[[#This Row],[Asset Class]]="Local","")</f>
        <v/>
      </c>
      <c r="U2291" s="109">
        <f>IF(Table1[[#This Row],[Asset Class]]&lt;&gt;"Local",0.25,IF(P2291="y",1,""))</f>
        <v>1</v>
      </c>
      <c r="V2291" s="435" t="str">
        <f>IF(Table1[[#This Row],[Asset Class]]&lt;&gt;"Local",0.25,IF(Q2291="y",1,""))</f>
        <v/>
      </c>
      <c r="W2291" s="435" t="str">
        <f>IF(Table1[[#This Row],[Asset Class]]&lt;&gt;"Local",0.25,IF(R2291="y",1,""))</f>
        <v/>
      </c>
      <c r="X2291" s="435" t="str">
        <f>IF(Table1[[#This Row],[Asset Class]]&lt;&gt;"Local",0.25,IF(S2291="y",1,""))</f>
        <v/>
      </c>
      <c r="Y2291" s="109">
        <f t="shared" si="211"/>
        <v>1</v>
      </c>
      <c r="AA2291" s="274">
        <f t="shared" si="212"/>
        <v>93466</v>
      </c>
      <c r="AB2291" s="275" t="str">
        <f t="shared" si="213"/>
        <v/>
      </c>
      <c r="AC2291" s="275" t="str">
        <f t="shared" si="214"/>
        <v/>
      </c>
      <c r="AD2291" s="275" t="str">
        <f t="shared" si="215"/>
        <v/>
      </c>
      <c r="AE2291" s="276">
        <f t="shared" si="216"/>
        <v>93466</v>
      </c>
    </row>
    <row r="2292" spans="2:31">
      <c r="B2292" s="227" t="s">
        <v>4001</v>
      </c>
      <c r="C2292" s="228" t="s">
        <v>4002</v>
      </c>
      <c r="D2292" s="228" t="s">
        <v>110</v>
      </c>
      <c r="E2292" s="228" t="s">
        <v>142</v>
      </c>
      <c r="F2292" s="258" t="s">
        <v>102</v>
      </c>
      <c r="G2292" s="374">
        <v>0.5</v>
      </c>
      <c r="H2292" s="377">
        <v>1295.4930941170151</v>
      </c>
      <c r="I2292" s="382">
        <v>115.6419902144599</v>
      </c>
      <c r="J2292" s="349">
        <f>Table1[[#This Row],[Embellishment Area (m2)]]*Table1[[#This Row],[Construction Unit Rate ($/m)]]*Table1[[#This Row],[Embellishment Area Factor]]</f>
        <v>74906.699856390114</v>
      </c>
      <c r="K2292" s="263">
        <v>2590.9861882340301</v>
      </c>
      <c r="L2292" s="354">
        <v>85.331826959272703</v>
      </c>
      <c r="M2292" s="101">
        <f>Table1[[#This Row],[Size of land (m2)]]*Table1[[#This Row],[Land Unit Rate ($/m2)]]</f>
        <v>221093.58506825182</v>
      </c>
      <c r="N2292" s="261">
        <v>2021</v>
      </c>
      <c r="O2292" s="219">
        <f>ROUND(IF(Table1[[#This Row],[Valuation Year]]=2016,(Table1[[#This Row],[Total Construction Cost ($)]]+Table1[[#This Row],[Land Value]])*('General Input Sheet'!$G$38/'General Input Sheet'!$G$43),Table1[[#This Row],[Total Construction Cost ($)]]+Table1[[#This Row],[Land Value]]),0)</f>
        <v>296000</v>
      </c>
      <c r="P2292" s="139" t="str" cm="1">
        <f t="array" ref="P2292">_xlfn.IFS(Table1[[#This Row],[Asset Class]]&lt;&gt;"Local","y",P$11=$E2292,"y",Table1[[#This Row],[Asset Class]]="Local","")</f>
        <v/>
      </c>
      <c r="Q2292" s="99" t="str" cm="1">
        <f t="array" ref="Q2292">_xlfn.IFS(Table1[[#This Row],[Asset Class]]&lt;&gt;"Local","y",Q$11=$E2292,"y",Table1[[#This Row],[Asset Class]]="Local","")</f>
        <v>y</v>
      </c>
      <c r="R2292" s="99" t="str" cm="1">
        <f t="array" ref="R2292">_xlfn.IFS(Table1[[#This Row],[Asset Class]]&lt;&gt;"Local","y",R$11=$E2292,"y",Table1[[#This Row],[Asset Class]]="Local","")</f>
        <v/>
      </c>
      <c r="S2292" s="358" t="str" cm="1">
        <f t="array" ref="S2292">_xlfn.IFS(Table1[[#This Row],[Asset Class]]&lt;&gt;"Local","y",S$11=$E2292,"y",Table1[[#This Row],[Asset Class]]="Local","")</f>
        <v/>
      </c>
      <c r="U2292" s="109" t="str">
        <f>IF(Table1[[#This Row],[Asset Class]]&lt;&gt;"Local",0.25,IF(P2292="y",1,""))</f>
        <v/>
      </c>
      <c r="V2292" s="435">
        <f>IF(Table1[[#This Row],[Asset Class]]&lt;&gt;"Local",0.25,IF(Q2292="y",1,""))</f>
        <v>1</v>
      </c>
      <c r="W2292" s="435" t="str">
        <f>IF(Table1[[#This Row],[Asset Class]]&lt;&gt;"Local",0.25,IF(R2292="y",1,""))</f>
        <v/>
      </c>
      <c r="X2292" s="435" t="str">
        <f>IF(Table1[[#This Row],[Asset Class]]&lt;&gt;"Local",0.25,IF(S2292="y",1,""))</f>
        <v/>
      </c>
      <c r="Y2292" s="109">
        <f t="shared" si="211"/>
        <v>1</v>
      </c>
      <c r="AA2292" s="274" t="str">
        <f t="shared" si="212"/>
        <v/>
      </c>
      <c r="AB2292" s="275">
        <f t="shared" si="213"/>
        <v>296000</v>
      </c>
      <c r="AC2292" s="275" t="str">
        <f t="shared" si="214"/>
        <v/>
      </c>
      <c r="AD2292" s="275" t="str">
        <f t="shared" si="215"/>
        <v/>
      </c>
      <c r="AE2292" s="276">
        <f t="shared" si="216"/>
        <v>296000</v>
      </c>
    </row>
    <row r="2293" spans="2:31">
      <c r="B2293" s="227" t="s">
        <v>4003</v>
      </c>
      <c r="C2293" s="228" t="s">
        <v>4004</v>
      </c>
      <c r="D2293" s="228" t="s">
        <v>110</v>
      </c>
      <c r="E2293" s="228" t="s">
        <v>142</v>
      </c>
      <c r="F2293" s="258" t="s">
        <v>107</v>
      </c>
      <c r="G2293" s="374">
        <v>0.5</v>
      </c>
      <c r="H2293" s="377">
        <v>264.93117878927262</v>
      </c>
      <c r="I2293" s="382">
        <v>115.6419902144599</v>
      </c>
      <c r="J2293" s="349">
        <f>Table1[[#This Row],[Embellishment Area (m2)]]*Table1[[#This Row],[Construction Unit Rate ($/m)]]*Table1[[#This Row],[Embellishment Area Factor]]</f>
        <v>15318.584392527195</v>
      </c>
      <c r="K2293" s="263">
        <v>529.86235757854524</v>
      </c>
      <c r="L2293" s="354">
        <v>85.331826959272703</v>
      </c>
      <c r="M2293" s="101">
        <f>Table1[[#This Row],[Size of land (m2)]]*Table1[[#This Row],[Land Unit Rate ($/m2)]]</f>
        <v>45214.123009124698</v>
      </c>
      <c r="N2293" s="261">
        <v>2021</v>
      </c>
      <c r="O2293" s="219">
        <f>ROUND(IF(Table1[[#This Row],[Valuation Year]]=2016,(Table1[[#This Row],[Total Construction Cost ($)]]+Table1[[#This Row],[Land Value]])*('General Input Sheet'!$G$38/'General Input Sheet'!$G$43),Table1[[#This Row],[Total Construction Cost ($)]]+Table1[[#This Row],[Land Value]]),0)</f>
        <v>60533</v>
      </c>
      <c r="P2293" s="139" t="str" cm="1">
        <f t="array" ref="P2293">_xlfn.IFS(Table1[[#This Row],[Asset Class]]&lt;&gt;"Local","y",P$11=$E2293,"y",Table1[[#This Row],[Asset Class]]="Local","")</f>
        <v/>
      </c>
      <c r="Q2293" s="99" t="str" cm="1">
        <f t="array" ref="Q2293">_xlfn.IFS(Table1[[#This Row],[Asset Class]]&lt;&gt;"Local","y",Q$11=$E2293,"y",Table1[[#This Row],[Asset Class]]="Local","")</f>
        <v>y</v>
      </c>
      <c r="R2293" s="99" t="str" cm="1">
        <f t="array" ref="R2293">_xlfn.IFS(Table1[[#This Row],[Asset Class]]&lt;&gt;"Local","y",R$11=$E2293,"y",Table1[[#This Row],[Asset Class]]="Local","")</f>
        <v/>
      </c>
      <c r="S2293" s="358" t="str" cm="1">
        <f t="array" ref="S2293">_xlfn.IFS(Table1[[#This Row],[Asset Class]]&lt;&gt;"Local","y",S$11=$E2293,"y",Table1[[#This Row],[Asset Class]]="Local","")</f>
        <v/>
      </c>
      <c r="U2293" s="109" t="str">
        <f>IF(Table1[[#This Row],[Asset Class]]&lt;&gt;"Local",0.25,IF(P2293="y",1,""))</f>
        <v/>
      </c>
      <c r="V2293" s="435">
        <f>IF(Table1[[#This Row],[Asset Class]]&lt;&gt;"Local",0.25,IF(Q2293="y",1,""))</f>
        <v>1</v>
      </c>
      <c r="W2293" s="435" t="str">
        <f>IF(Table1[[#This Row],[Asset Class]]&lt;&gt;"Local",0.25,IF(R2293="y",1,""))</f>
        <v/>
      </c>
      <c r="X2293" s="435" t="str">
        <f>IF(Table1[[#This Row],[Asset Class]]&lt;&gt;"Local",0.25,IF(S2293="y",1,""))</f>
        <v/>
      </c>
      <c r="Y2293" s="109">
        <f t="shared" si="211"/>
        <v>1</v>
      </c>
      <c r="AA2293" s="274" t="str">
        <f t="shared" si="212"/>
        <v/>
      </c>
      <c r="AB2293" s="275">
        <f t="shared" si="213"/>
        <v>60533</v>
      </c>
      <c r="AC2293" s="275" t="str">
        <f t="shared" si="214"/>
        <v/>
      </c>
      <c r="AD2293" s="275" t="str">
        <f t="shared" si="215"/>
        <v/>
      </c>
      <c r="AE2293" s="276">
        <f t="shared" si="216"/>
        <v>60533</v>
      </c>
    </row>
    <row r="2294" spans="2:31">
      <c r="B2294" s="227" t="s">
        <v>4005</v>
      </c>
      <c r="C2294" s="228" t="s">
        <v>4006</v>
      </c>
      <c r="D2294" s="228" t="s">
        <v>110</v>
      </c>
      <c r="E2294" s="228" t="s">
        <v>113</v>
      </c>
      <c r="F2294" s="258" t="s">
        <v>107</v>
      </c>
      <c r="G2294" s="374">
        <v>0.5</v>
      </c>
      <c r="H2294" s="377">
        <v>19201.169963395496</v>
      </c>
      <c r="I2294" s="382">
        <v>77.371645491830151</v>
      </c>
      <c r="J2294" s="349">
        <f>Table1[[#This Row],[Embellishment Area (m2)]]*Table1[[#This Row],[Construction Unit Rate ($/m)]]*Table1[[#This Row],[Embellishment Area Factor]]</f>
        <v>742813.05771810678</v>
      </c>
      <c r="K2294" s="263">
        <v>0</v>
      </c>
      <c r="L2294" s="354">
        <v>51.919695325664051</v>
      </c>
      <c r="M2294" s="101">
        <f>Table1[[#This Row],[Size of land (m2)]]*Table1[[#This Row],[Land Unit Rate ($/m2)]]</f>
        <v>0</v>
      </c>
      <c r="N2294" s="261">
        <v>2021</v>
      </c>
      <c r="O2294" s="219">
        <f>ROUND(IF(Table1[[#This Row],[Valuation Year]]=2016,(Table1[[#This Row],[Total Construction Cost ($)]]+Table1[[#This Row],[Land Value]])*('General Input Sheet'!$G$38/'General Input Sheet'!$G$43),Table1[[#This Row],[Total Construction Cost ($)]]+Table1[[#This Row],[Land Value]]),0)</f>
        <v>742813</v>
      </c>
      <c r="P2294" s="139" t="str" cm="1">
        <f t="array" ref="P2294">_xlfn.IFS(Table1[[#This Row],[Asset Class]]&lt;&gt;"Local","y",P$11=$E2294,"y",Table1[[#This Row],[Asset Class]]="Local","")</f>
        <v/>
      </c>
      <c r="Q2294" s="99" t="str" cm="1">
        <f t="array" ref="Q2294">_xlfn.IFS(Table1[[#This Row],[Asset Class]]&lt;&gt;"Local","y",Q$11=$E2294,"y",Table1[[#This Row],[Asset Class]]="Local","")</f>
        <v/>
      </c>
      <c r="R2294" s="99" t="str" cm="1">
        <f t="array" ref="R2294">_xlfn.IFS(Table1[[#This Row],[Asset Class]]&lt;&gt;"Local","y",R$11=$E2294,"y",Table1[[#This Row],[Asset Class]]="Local","")</f>
        <v/>
      </c>
      <c r="S2294" s="358" t="str" cm="1">
        <f t="array" ref="S2294">_xlfn.IFS(Table1[[#This Row],[Asset Class]]&lt;&gt;"Local","y",S$11=$E2294,"y",Table1[[#This Row],[Asset Class]]="Local","")</f>
        <v>y</v>
      </c>
      <c r="U2294" s="109" t="str">
        <f>IF(Table1[[#This Row],[Asset Class]]&lt;&gt;"Local",0.25,IF(P2294="y",1,""))</f>
        <v/>
      </c>
      <c r="V2294" s="435" t="str">
        <f>IF(Table1[[#This Row],[Asset Class]]&lt;&gt;"Local",0.25,IF(Q2294="y",1,""))</f>
        <v/>
      </c>
      <c r="W2294" s="435" t="str">
        <f>IF(Table1[[#This Row],[Asset Class]]&lt;&gt;"Local",0.25,IF(R2294="y",1,""))</f>
        <v/>
      </c>
      <c r="X2294" s="435">
        <f>IF(Table1[[#This Row],[Asset Class]]&lt;&gt;"Local",0.25,IF(S2294="y",1,""))</f>
        <v>1</v>
      </c>
      <c r="Y2294" s="109">
        <f t="shared" si="211"/>
        <v>1</v>
      </c>
      <c r="AA2294" s="274" t="str">
        <f t="shared" si="212"/>
        <v/>
      </c>
      <c r="AB2294" s="275" t="str">
        <f t="shared" si="213"/>
        <v/>
      </c>
      <c r="AC2294" s="275" t="str">
        <f t="shared" si="214"/>
        <v/>
      </c>
      <c r="AD2294" s="275">
        <f t="shared" si="215"/>
        <v>742813</v>
      </c>
      <c r="AE2294" s="276">
        <f t="shared" si="216"/>
        <v>742813</v>
      </c>
    </row>
    <row r="2295" spans="2:31">
      <c r="B2295" s="227" t="s">
        <v>4007</v>
      </c>
      <c r="C2295" s="228" t="s">
        <v>4008</v>
      </c>
      <c r="D2295" s="228" t="s">
        <v>105</v>
      </c>
      <c r="E2295" s="228" t="s">
        <v>113</v>
      </c>
      <c r="F2295" s="258" t="s">
        <v>107</v>
      </c>
      <c r="G2295" s="374">
        <v>0.5</v>
      </c>
      <c r="H2295" s="377">
        <v>1236.1042340210595</v>
      </c>
      <c r="I2295" s="382">
        <v>566.28724924743767</v>
      </c>
      <c r="J2295" s="349">
        <f>Table1[[#This Row],[Embellishment Area (m2)]]*Table1[[#This Row],[Construction Unit Rate ($/m)]]*Table1[[#This Row],[Embellishment Area Factor]]</f>
        <v>349995.03323344834</v>
      </c>
      <c r="K2295" s="263">
        <v>2472.208468042119</v>
      </c>
      <c r="L2295" s="354">
        <v>75.676903388107434</v>
      </c>
      <c r="M2295" s="101">
        <f>Table1[[#This Row],[Size of land (m2)]]*Table1[[#This Row],[Land Unit Rate ($/m2)]]</f>
        <v>187089.08139128453</v>
      </c>
      <c r="N2295" s="261">
        <v>2021</v>
      </c>
      <c r="O2295" s="219">
        <f>ROUND(IF(Table1[[#This Row],[Valuation Year]]=2016,(Table1[[#This Row],[Total Construction Cost ($)]]+Table1[[#This Row],[Land Value]])*('General Input Sheet'!$G$38/'General Input Sheet'!$G$43),Table1[[#This Row],[Total Construction Cost ($)]]+Table1[[#This Row],[Land Value]]),0)</f>
        <v>537084</v>
      </c>
      <c r="P2295" s="139" t="str" cm="1">
        <f t="array" ref="P2295">_xlfn.IFS(Table1[[#This Row],[Asset Class]]&lt;&gt;"Local","y",P$11=$E2295,"y",Table1[[#This Row],[Asset Class]]="Local","")</f>
        <v>y</v>
      </c>
      <c r="Q2295" s="99" t="str" cm="1">
        <f t="array" ref="Q2295">_xlfn.IFS(Table1[[#This Row],[Asset Class]]&lt;&gt;"Local","y",Q$11=$E2295,"y",Table1[[#This Row],[Asset Class]]="Local","")</f>
        <v>y</v>
      </c>
      <c r="R2295" s="99" t="str" cm="1">
        <f t="array" ref="R2295">_xlfn.IFS(Table1[[#This Row],[Asset Class]]&lt;&gt;"Local","y",R$11=$E2295,"y",Table1[[#This Row],[Asset Class]]="Local","")</f>
        <v>y</v>
      </c>
      <c r="S2295" s="358" t="str" cm="1">
        <f t="array" ref="S2295">_xlfn.IFS(Table1[[#This Row],[Asset Class]]&lt;&gt;"Local","y",S$11=$E2295,"y",Table1[[#This Row],[Asset Class]]="Local","")</f>
        <v>y</v>
      </c>
      <c r="U2295" s="109">
        <f>IF(Table1[[#This Row],[Asset Class]]&lt;&gt;"Local",0.25,IF(P2295="y",1,""))</f>
        <v>0.25</v>
      </c>
      <c r="V2295" s="435">
        <f>IF(Table1[[#This Row],[Asset Class]]&lt;&gt;"Local",0.25,IF(Q2295="y",1,""))</f>
        <v>0.25</v>
      </c>
      <c r="W2295" s="435">
        <f>IF(Table1[[#This Row],[Asset Class]]&lt;&gt;"Local",0.25,IF(R2295="y",1,""))</f>
        <v>0.25</v>
      </c>
      <c r="X2295" s="435">
        <f>IF(Table1[[#This Row],[Asset Class]]&lt;&gt;"Local",0.25,IF(S2295="y",1,""))</f>
        <v>0.25</v>
      </c>
      <c r="Y2295" s="109">
        <f t="shared" si="211"/>
        <v>1</v>
      </c>
      <c r="AA2295" s="274">
        <f t="shared" si="212"/>
        <v>134271</v>
      </c>
      <c r="AB2295" s="275">
        <f t="shared" si="213"/>
        <v>134271</v>
      </c>
      <c r="AC2295" s="275">
        <f t="shared" si="214"/>
        <v>134271</v>
      </c>
      <c r="AD2295" s="275">
        <f t="shared" si="215"/>
        <v>134271</v>
      </c>
      <c r="AE2295" s="276">
        <f t="shared" si="216"/>
        <v>537084</v>
      </c>
    </row>
    <row r="2296" spans="2:31">
      <c r="B2296" s="227" t="s">
        <v>4009</v>
      </c>
      <c r="C2296" s="228" t="s">
        <v>4010</v>
      </c>
      <c r="D2296" s="228" t="s">
        <v>110</v>
      </c>
      <c r="E2296" s="228" t="s">
        <v>101</v>
      </c>
      <c r="F2296" s="258" t="s">
        <v>102</v>
      </c>
      <c r="G2296" s="374">
        <v>0.5</v>
      </c>
      <c r="H2296" s="378">
        <v>1068.6057591904405</v>
      </c>
      <c r="I2296" s="382">
        <v>143.96305955739601</v>
      </c>
      <c r="J2296" s="349">
        <f>Table1[[#This Row],[Embellishment Area (m2)]]*Table1[[#This Row],[Construction Unit Rate ($/m)]]*Table1[[#This Row],[Embellishment Area Factor]]</f>
        <v>76919.877276854881</v>
      </c>
      <c r="K2296" s="265">
        <v>2137.211518380881</v>
      </c>
      <c r="L2296" s="354">
        <v>39.027494808321961</v>
      </c>
      <c r="M2296" s="101">
        <f>Table1[[#This Row],[Size of land (m2)]]*Table1[[#This Row],[Land Unit Rate ($/m2)]]</f>
        <v>83410.011437895722</v>
      </c>
      <c r="N2296" s="261">
        <v>2021</v>
      </c>
      <c r="O2296" s="101">
        <f>ROUND(IF(Table1[[#This Row],[Valuation Year]]=2016,(Table1[[#This Row],[Total Construction Cost ($)]]+Table1[[#This Row],[Land Value]])*('General Input Sheet'!$G$38/'General Input Sheet'!$G$43),Table1[[#This Row],[Total Construction Cost ($)]]+Table1[[#This Row],[Land Value]]),0)</f>
        <v>160330</v>
      </c>
      <c r="P2296" s="139" t="str" cm="1">
        <f t="array" ref="P2296">_xlfn.IFS(Table1[[#This Row],[Asset Class]]&lt;&gt;"Local","y",P$11=$E2296,"y",Table1[[#This Row],[Asset Class]]="Local","")</f>
        <v/>
      </c>
      <c r="Q2296" s="99" t="str" cm="1">
        <f t="array" ref="Q2296">_xlfn.IFS(Table1[[#This Row],[Asset Class]]&lt;&gt;"Local","y",Q$11=$E2296,"y",Table1[[#This Row],[Asset Class]]="Local","")</f>
        <v/>
      </c>
      <c r="R2296" s="99" t="str" cm="1">
        <f t="array" ref="R2296">_xlfn.IFS(Table1[[#This Row],[Asset Class]]&lt;&gt;"Local","y",R$11=$E2296,"y",Table1[[#This Row],[Asset Class]]="Local","")</f>
        <v>y</v>
      </c>
      <c r="S2296" s="358" t="str" cm="1">
        <f t="array" ref="S2296">_xlfn.IFS(Table1[[#This Row],[Asset Class]]&lt;&gt;"Local","y",S$11=$E2296,"y",Table1[[#This Row],[Asset Class]]="Local","")</f>
        <v/>
      </c>
      <c r="U2296" s="109" t="str">
        <f>IF(Table1[[#This Row],[Asset Class]]&lt;&gt;"Local",0.25,IF(P2296="y",1,""))</f>
        <v/>
      </c>
      <c r="V2296" s="435" t="str">
        <f>IF(Table1[[#This Row],[Asset Class]]&lt;&gt;"Local",0.25,IF(Q2296="y",1,""))</f>
        <v/>
      </c>
      <c r="W2296" s="435">
        <f>IF(Table1[[#This Row],[Asset Class]]&lt;&gt;"Local",0.25,IF(R2296="y",1,""))</f>
        <v>1</v>
      </c>
      <c r="X2296" s="435" t="str">
        <f>IF(Table1[[#This Row],[Asset Class]]&lt;&gt;"Local",0.25,IF(S2296="y",1,""))</f>
        <v/>
      </c>
      <c r="Y2296" s="109">
        <f t="shared" si="211"/>
        <v>1</v>
      </c>
      <c r="AA2296" s="274" t="str">
        <f t="shared" si="212"/>
        <v/>
      </c>
      <c r="AB2296" s="275" t="str">
        <f t="shared" si="213"/>
        <v/>
      </c>
      <c r="AC2296" s="275">
        <f t="shared" si="214"/>
        <v>160330</v>
      </c>
      <c r="AD2296" s="275" t="str">
        <f t="shared" si="215"/>
        <v/>
      </c>
      <c r="AE2296" s="276">
        <f t="shared" si="216"/>
        <v>160330</v>
      </c>
    </row>
    <row r="2297" spans="2:31">
      <c r="B2297" s="227" t="s">
        <v>4011</v>
      </c>
      <c r="C2297" s="228" t="s">
        <v>4012</v>
      </c>
      <c r="D2297" s="228" t="s">
        <v>105</v>
      </c>
      <c r="E2297" s="228" t="s">
        <v>106</v>
      </c>
      <c r="F2297" s="258" t="s">
        <v>102</v>
      </c>
      <c r="G2297" s="374">
        <v>0.5</v>
      </c>
      <c r="H2297" s="378">
        <v>35885.531512216061</v>
      </c>
      <c r="I2297" s="382">
        <v>295.91815694928124</v>
      </c>
      <c r="J2297" s="349">
        <f>Table1[[#This Row],[Embellishment Area (m2)]]*Table1[[#This Row],[Construction Unit Rate ($/m)]]*Table1[[#This Row],[Embellishment Area Factor]]</f>
        <v>5309590.1731201652</v>
      </c>
      <c r="K2297" s="265">
        <v>71771.063024432122</v>
      </c>
      <c r="L2297" s="354">
        <v>157.26221918381682</v>
      </c>
      <c r="M2297" s="101">
        <f>Table1[[#This Row],[Size of land (m2)]]*Table1[[#This Row],[Land Unit Rate ($/m2)]]</f>
        <v>11286876.644403776</v>
      </c>
      <c r="N2297" s="261">
        <v>2021</v>
      </c>
      <c r="O2297" s="101">
        <f>ROUND(IF(Table1[[#This Row],[Valuation Year]]=2016,(Table1[[#This Row],[Total Construction Cost ($)]]+Table1[[#This Row],[Land Value]])*('General Input Sheet'!$G$38/'General Input Sheet'!$G$43),Table1[[#This Row],[Total Construction Cost ($)]]+Table1[[#This Row],[Land Value]]),0)</f>
        <v>16596467</v>
      </c>
      <c r="P2297" s="139" t="str" cm="1">
        <f t="array" ref="P2297">_xlfn.IFS(Table1[[#This Row],[Asset Class]]&lt;&gt;"Local","y",P$11=$E2297,"y",Table1[[#This Row],[Asset Class]]="Local","")</f>
        <v>y</v>
      </c>
      <c r="Q2297" s="99" t="str" cm="1">
        <f t="array" ref="Q2297">_xlfn.IFS(Table1[[#This Row],[Asset Class]]&lt;&gt;"Local","y",Q$11=$E2297,"y",Table1[[#This Row],[Asset Class]]="Local","")</f>
        <v>y</v>
      </c>
      <c r="R2297" s="99" t="str" cm="1">
        <f t="array" ref="R2297">_xlfn.IFS(Table1[[#This Row],[Asset Class]]&lt;&gt;"Local","y",R$11=$E2297,"y",Table1[[#This Row],[Asset Class]]="Local","")</f>
        <v>y</v>
      </c>
      <c r="S2297" s="358" t="str" cm="1">
        <f t="array" ref="S2297">_xlfn.IFS(Table1[[#This Row],[Asset Class]]&lt;&gt;"Local","y",S$11=$E2297,"y",Table1[[#This Row],[Asset Class]]="Local","")</f>
        <v>y</v>
      </c>
      <c r="U2297" s="109">
        <f>IF(Table1[[#This Row],[Asset Class]]&lt;&gt;"Local",0.25,IF(P2297="y",1,""))</f>
        <v>0.25</v>
      </c>
      <c r="V2297" s="435">
        <f>IF(Table1[[#This Row],[Asset Class]]&lt;&gt;"Local",0.25,IF(Q2297="y",1,""))</f>
        <v>0.25</v>
      </c>
      <c r="W2297" s="435">
        <f>IF(Table1[[#This Row],[Asset Class]]&lt;&gt;"Local",0.25,IF(R2297="y",1,""))</f>
        <v>0.25</v>
      </c>
      <c r="X2297" s="435">
        <f>IF(Table1[[#This Row],[Asset Class]]&lt;&gt;"Local",0.25,IF(S2297="y",1,""))</f>
        <v>0.25</v>
      </c>
      <c r="Y2297" s="109">
        <f t="shared" si="211"/>
        <v>1</v>
      </c>
      <c r="AA2297" s="274">
        <f t="shared" si="212"/>
        <v>4149116.75</v>
      </c>
      <c r="AB2297" s="275">
        <f t="shared" si="213"/>
        <v>4149116.75</v>
      </c>
      <c r="AC2297" s="275">
        <f t="shared" si="214"/>
        <v>4149116.75</v>
      </c>
      <c r="AD2297" s="275">
        <f t="shared" si="215"/>
        <v>4149116.75</v>
      </c>
      <c r="AE2297" s="276">
        <f t="shared" si="216"/>
        <v>16596467</v>
      </c>
    </row>
    <row r="2298" spans="2:31">
      <c r="B2298" s="227" t="s">
        <v>4013</v>
      </c>
      <c r="C2298" s="228" t="s">
        <v>4014</v>
      </c>
      <c r="D2298" s="228" t="s">
        <v>110</v>
      </c>
      <c r="E2298" s="228" t="s">
        <v>101</v>
      </c>
      <c r="F2298" s="258" t="s">
        <v>107</v>
      </c>
      <c r="G2298" s="374">
        <v>0.5</v>
      </c>
      <c r="H2298" s="378">
        <v>760.33835043858051</v>
      </c>
      <c r="I2298" s="382">
        <v>143.96305955739601</v>
      </c>
      <c r="J2298" s="349">
        <f>Table1[[#This Row],[Embellishment Area (m2)]]*Table1[[#This Row],[Construction Unit Rate ($/m)]]*Table1[[#This Row],[Embellishment Area Factor]]</f>
        <v>54730.317613980798</v>
      </c>
      <c r="K2298" s="265">
        <v>1520.676700877161</v>
      </c>
      <c r="L2298" s="354">
        <v>39.027494808321961</v>
      </c>
      <c r="M2298" s="101">
        <f>Table1[[#This Row],[Size of land (m2)]]*Table1[[#This Row],[Land Unit Rate ($/m2)]]</f>
        <v>59348.202048619569</v>
      </c>
      <c r="N2298" s="261">
        <v>2021</v>
      </c>
      <c r="O2298" s="101">
        <f>ROUND(IF(Table1[[#This Row],[Valuation Year]]=2016,(Table1[[#This Row],[Total Construction Cost ($)]]+Table1[[#This Row],[Land Value]])*('General Input Sheet'!$G$38/'General Input Sheet'!$G$43),Table1[[#This Row],[Total Construction Cost ($)]]+Table1[[#This Row],[Land Value]]),0)</f>
        <v>114079</v>
      </c>
      <c r="P2298" s="139" t="str" cm="1">
        <f t="array" ref="P2298">_xlfn.IFS(Table1[[#This Row],[Asset Class]]&lt;&gt;"Local","y",P$11=$E2298,"y",Table1[[#This Row],[Asset Class]]="Local","")</f>
        <v/>
      </c>
      <c r="Q2298" s="99" t="str" cm="1">
        <f t="array" ref="Q2298">_xlfn.IFS(Table1[[#This Row],[Asset Class]]&lt;&gt;"Local","y",Q$11=$E2298,"y",Table1[[#This Row],[Asset Class]]="Local","")</f>
        <v/>
      </c>
      <c r="R2298" s="99" t="str" cm="1">
        <f t="array" ref="R2298">_xlfn.IFS(Table1[[#This Row],[Asset Class]]&lt;&gt;"Local","y",R$11=$E2298,"y",Table1[[#This Row],[Asset Class]]="Local","")</f>
        <v>y</v>
      </c>
      <c r="S2298" s="358" t="str" cm="1">
        <f t="array" ref="S2298">_xlfn.IFS(Table1[[#This Row],[Asset Class]]&lt;&gt;"Local","y",S$11=$E2298,"y",Table1[[#This Row],[Asset Class]]="Local","")</f>
        <v/>
      </c>
      <c r="U2298" s="109" t="str">
        <f>IF(Table1[[#This Row],[Asset Class]]&lt;&gt;"Local",0.25,IF(P2298="y",1,""))</f>
        <v/>
      </c>
      <c r="V2298" s="435" t="str">
        <f>IF(Table1[[#This Row],[Asset Class]]&lt;&gt;"Local",0.25,IF(Q2298="y",1,""))</f>
        <v/>
      </c>
      <c r="W2298" s="435">
        <f>IF(Table1[[#This Row],[Asset Class]]&lt;&gt;"Local",0.25,IF(R2298="y",1,""))</f>
        <v>1</v>
      </c>
      <c r="X2298" s="435" t="str">
        <f>IF(Table1[[#This Row],[Asset Class]]&lt;&gt;"Local",0.25,IF(S2298="y",1,""))</f>
        <v/>
      </c>
      <c r="Y2298" s="109">
        <f t="shared" si="211"/>
        <v>1</v>
      </c>
      <c r="AA2298" s="274" t="str">
        <f t="shared" si="212"/>
        <v/>
      </c>
      <c r="AB2298" s="275" t="str">
        <f t="shared" si="213"/>
        <v/>
      </c>
      <c r="AC2298" s="275">
        <f t="shared" si="214"/>
        <v>114079</v>
      </c>
      <c r="AD2298" s="275" t="str">
        <f t="shared" si="215"/>
        <v/>
      </c>
      <c r="AE2298" s="276">
        <f t="shared" si="216"/>
        <v>114079</v>
      </c>
    </row>
    <row r="2299" spans="2:31">
      <c r="B2299" s="227" t="s">
        <v>4015</v>
      </c>
      <c r="C2299" s="228" t="s">
        <v>4016</v>
      </c>
      <c r="D2299" s="228" t="s">
        <v>110</v>
      </c>
      <c r="E2299" s="228" t="s">
        <v>101</v>
      </c>
      <c r="F2299" s="258" t="s">
        <v>107</v>
      </c>
      <c r="G2299" s="374">
        <v>0.5</v>
      </c>
      <c r="H2299" s="377">
        <v>1073.3743243344879</v>
      </c>
      <c r="I2299" s="382">
        <v>143.96305955739601</v>
      </c>
      <c r="J2299" s="349">
        <f>Table1[[#This Row],[Embellishment Area (m2)]]*Table1[[#This Row],[Construction Unit Rate ($/m)]]*Table1[[#This Row],[Embellishment Area Factor]]</f>
        <v>77263.12589077279</v>
      </c>
      <c r="K2299" s="263">
        <v>0</v>
      </c>
      <c r="L2299" s="354">
        <v>39.027494808321961</v>
      </c>
      <c r="M2299" s="101">
        <f>Table1[[#This Row],[Size of land (m2)]]*Table1[[#This Row],[Land Unit Rate ($/m2)]]</f>
        <v>0</v>
      </c>
      <c r="N2299" s="261">
        <v>2021</v>
      </c>
      <c r="O2299" s="219">
        <f>ROUND(IF(Table1[[#This Row],[Valuation Year]]=2016,(Table1[[#This Row],[Total Construction Cost ($)]]+Table1[[#This Row],[Land Value]])*('General Input Sheet'!$G$38/'General Input Sheet'!$G$43),Table1[[#This Row],[Total Construction Cost ($)]]+Table1[[#This Row],[Land Value]]),0)</f>
        <v>77263</v>
      </c>
      <c r="P2299" s="139" t="str" cm="1">
        <f t="array" ref="P2299">_xlfn.IFS(Table1[[#This Row],[Asset Class]]&lt;&gt;"Local","y",P$11=$E2299,"y",Table1[[#This Row],[Asset Class]]="Local","")</f>
        <v/>
      </c>
      <c r="Q2299" s="99" t="str" cm="1">
        <f t="array" ref="Q2299">_xlfn.IFS(Table1[[#This Row],[Asset Class]]&lt;&gt;"Local","y",Q$11=$E2299,"y",Table1[[#This Row],[Asset Class]]="Local","")</f>
        <v/>
      </c>
      <c r="R2299" s="99" t="str" cm="1">
        <f t="array" ref="R2299">_xlfn.IFS(Table1[[#This Row],[Asset Class]]&lt;&gt;"Local","y",R$11=$E2299,"y",Table1[[#This Row],[Asset Class]]="Local","")</f>
        <v>y</v>
      </c>
      <c r="S2299" s="358" t="str" cm="1">
        <f t="array" ref="S2299">_xlfn.IFS(Table1[[#This Row],[Asset Class]]&lt;&gt;"Local","y",S$11=$E2299,"y",Table1[[#This Row],[Asset Class]]="Local","")</f>
        <v/>
      </c>
      <c r="U2299" s="109" t="str">
        <f>IF(Table1[[#This Row],[Asset Class]]&lt;&gt;"Local",0.25,IF(P2299="y",1,""))</f>
        <v/>
      </c>
      <c r="V2299" s="435" t="str">
        <f>IF(Table1[[#This Row],[Asset Class]]&lt;&gt;"Local",0.25,IF(Q2299="y",1,""))</f>
        <v/>
      </c>
      <c r="W2299" s="435">
        <f>IF(Table1[[#This Row],[Asset Class]]&lt;&gt;"Local",0.25,IF(R2299="y",1,""))</f>
        <v>1</v>
      </c>
      <c r="X2299" s="435" t="str">
        <f>IF(Table1[[#This Row],[Asset Class]]&lt;&gt;"Local",0.25,IF(S2299="y",1,""))</f>
        <v/>
      </c>
      <c r="Y2299" s="109">
        <f t="shared" si="211"/>
        <v>1</v>
      </c>
      <c r="AA2299" s="274" t="str">
        <f t="shared" si="212"/>
        <v/>
      </c>
      <c r="AB2299" s="275" t="str">
        <f t="shared" si="213"/>
        <v/>
      </c>
      <c r="AC2299" s="275">
        <f t="shared" si="214"/>
        <v>77263</v>
      </c>
      <c r="AD2299" s="275" t="str">
        <f t="shared" si="215"/>
        <v/>
      </c>
      <c r="AE2299" s="276">
        <f t="shared" si="216"/>
        <v>77263</v>
      </c>
    </row>
    <row r="2300" spans="2:31">
      <c r="B2300" s="227" t="s">
        <v>4017</v>
      </c>
      <c r="C2300" s="228" t="s">
        <v>4018</v>
      </c>
      <c r="D2300" s="228" t="s">
        <v>105</v>
      </c>
      <c r="E2300" s="228" t="s">
        <v>113</v>
      </c>
      <c r="F2300" s="258" t="s">
        <v>107</v>
      </c>
      <c r="G2300" s="374">
        <v>0.5</v>
      </c>
      <c r="H2300" s="377">
        <v>2348.4441499836698</v>
      </c>
      <c r="I2300" s="382">
        <v>566.28724924743767</v>
      </c>
      <c r="J2300" s="349">
        <f>Table1[[#This Row],[Embellishment Area (m2)]]*Table1[[#This Row],[Construction Unit Rate ($/m)]]*Table1[[#This Row],[Embellishment Area Factor]]</f>
        <v>664946.98885274469</v>
      </c>
      <c r="K2300" s="263">
        <v>4696.8882999673397</v>
      </c>
      <c r="L2300" s="354">
        <v>75.676903388107434</v>
      </c>
      <c r="M2300" s="101">
        <f>Table1[[#This Row],[Size of land (m2)]]*Table1[[#This Row],[Land Unit Rate ($/m2)]]</f>
        <v>355445.96210136055</v>
      </c>
      <c r="N2300" s="261">
        <v>2021</v>
      </c>
      <c r="O2300" s="219">
        <f>ROUND(IF(Table1[[#This Row],[Valuation Year]]=2016,(Table1[[#This Row],[Total Construction Cost ($)]]+Table1[[#This Row],[Land Value]])*('General Input Sheet'!$G$38/'General Input Sheet'!$G$43),Table1[[#This Row],[Total Construction Cost ($)]]+Table1[[#This Row],[Land Value]]),0)</f>
        <v>1020393</v>
      </c>
      <c r="P2300" s="139" t="str" cm="1">
        <f t="array" ref="P2300">_xlfn.IFS(Table1[[#This Row],[Asset Class]]&lt;&gt;"Local","y",P$11=$E2300,"y",Table1[[#This Row],[Asset Class]]="Local","")</f>
        <v>y</v>
      </c>
      <c r="Q2300" s="99" t="str" cm="1">
        <f t="array" ref="Q2300">_xlfn.IFS(Table1[[#This Row],[Asset Class]]&lt;&gt;"Local","y",Q$11=$E2300,"y",Table1[[#This Row],[Asset Class]]="Local","")</f>
        <v>y</v>
      </c>
      <c r="R2300" s="99" t="str" cm="1">
        <f t="array" ref="R2300">_xlfn.IFS(Table1[[#This Row],[Asset Class]]&lt;&gt;"Local","y",R$11=$E2300,"y",Table1[[#This Row],[Asset Class]]="Local","")</f>
        <v>y</v>
      </c>
      <c r="S2300" s="358" t="str" cm="1">
        <f t="array" ref="S2300">_xlfn.IFS(Table1[[#This Row],[Asset Class]]&lt;&gt;"Local","y",S$11=$E2300,"y",Table1[[#This Row],[Asset Class]]="Local","")</f>
        <v>y</v>
      </c>
      <c r="U2300" s="109">
        <f>IF(Table1[[#This Row],[Asset Class]]&lt;&gt;"Local",0.25,IF(P2300="y",1,""))</f>
        <v>0.25</v>
      </c>
      <c r="V2300" s="435">
        <f>IF(Table1[[#This Row],[Asset Class]]&lt;&gt;"Local",0.25,IF(Q2300="y",1,""))</f>
        <v>0.25</v>
      </c>
      <c r="W2300" s="435">
        <f>IF(Table1[[#This Row],[Asset Class]]&lt;&gt;"Local",0.25,IF(R2300="y",1,""))</f>
        <v>0.25</v>
      </c>
      <c r="X2300" s="435">
        <f>IF(Table1[[#This Row],[Asset Class]]&lt;&gt;"Local",0.25,IF(S2300="y",1,""))</f>
        <v>0.25</v>
      </c>
      <c r="Y2300" s="109">
        <f t="shared" si="211"/>
        <v>1</v>
      </c>
      <c r="AA2300" s="274">
        <f t="shared" si="212"/>
        <v>255098.25</v>
      </c>
      <c r="AB2300" s="275">
        <f t="shared" si="213"/>
        <v>255098.25</v>
      </c>
      <c r="AC2300" s="275">
        <f t="shared" si="214"/>
        <v>255098.25</v>
      </c>
      <c r="AD2300" s="275">
        <f t="shared" si="215"/>
        <v>255098.25</v>
      </c>
      <c r="AE2300" s="276">
        <f t="shared" si="216"/>
        <v>1020393</v>
      </c>
    </row>
    <row r="2301" spans="2:31">
      <c r="B2301" s="227" t="s">
        <v>4019</v>
      </c>
      <c r="C2301" s="228" t="s">
        <v>4020</v>
      </c>
      <c r="D2301" s="228" t="s">
        <v>110</v>
      </c>
      <c r="E2301" s="228" t="s">
        <v>106</v>
      </c>
      <c r="F2301" s="258" t="s">
        <v>107</v>
      </c>
      <c r="G2301" s="374">
        <v>0.5</v>
      </c>
      <c r="H2301" s="377">
        <v>4272.815748725855</v>
      </c>
      <c r="I2301" s="382">
        <v>111.62041035606889</v>
      </c>
      <c r="J2301" s="349">
        <f>Table1[[#This Row],[Embellishment Area (m2)]]*Table1[[#This Row],[Construction Unit Rate ($/m)]]*Table1[[#This Row],[Embellishment Area Factor]]</f>
        <v>238466.72362432684</v>
      </c>
      <c r="K2301" s="263">
        <v>0</v>
      </c>
      <c r="L2301" s="354">
        <v>66.125722619436161</v>
      </c>
      <c r="M2301" s="101">
        <f>Table1[[#This Row],[Size of land (m2)]]*Table1[[#This Row],[Land Unit Rate ($/m2)]]</f>
        <v>0</v>
      </c>
      <c r="N2301" s="261">
        <v>2021</v>
      </c>
      <c r="O2301" s="219">
        <f>ROUND(IF(Table1[[#This Row],[Valuation Year]]=2016,(Table1[[#This Row],[Total Construction Cost ($)]]+Table1[[#This Row],[Land Value]])*('General Input Sheet'!$G$38/'General Input Sheet'!$G$43),Table1[[#This Row],[Total Construction Cost ($)]]+Table1[[#This Row],[Land Value]]),0)</f>
        <v>238467</v>
      </c>
      <c r="P2301" s="139" t="str" cm="1">
        <f t="array" ref="P2301">_xlfn.IFS(Table1[[#This Row],[Asset Class]]&lt;&gt;"Local","y",P$11=$E2301,"y",Table1[[#This Row],[Asset Class]]="Local","")</f>
        <v>y</v>
      </c>
      <c r="Q2301" s="99" t="str" cm="1">
        <f t="array" ref="Q2301">_xlfn.IFS(Table1[[#This Row],[Asset Class]]&lt;&gt;"Local","y",Q$11=$E2301,"y",Table1[[#This Row],[Asset Class]]="Local","")</f>
        <v/>
      </c>
      <c r="R2301" s="99" t="str" cm="1">
        <f t="array" ref="R2301">_xlfn.IFS(Table1[[#This Row],[Asset Class]]&lt;&gt;"Local","y",R$11=$E2301,"y",Table1[[#This Row],[Asset Class]]="Local","")</f>
        <v/>
      </c>
      <c r="S2301" s="358" t="str" cm="1">
        <f t="array" ref="S2301">_xlfn.IFS(Table1[[#This Row],[Asset Class]]&lt;&gt;"Local","y",S$11=$E2301,"y",Table1[[#This Row],[Asset Class]]="Local","")</f>
        <v/>
      </c>
      <c r="U2301" s="109">
        <f>IF(Table1[[#This Row],[Asset Class]]&lt;&gt;"Local",0.25,IF(P2301="y",1,""))</f>
        <v>1</v>
      </c>
      <c r="V2301" s="435" t="str">
        <f>IF(Table1[[#This Row],[Asset Class]]&lt;&gt;"Local",0.25,IF(Q2301="y",1,""))</f>
        <v/>
      </c>
      <c r="W2301" s="435" t="str">
        <f>IF(Table1[[#This Row],[Asset Class]]&lt;&gt;"Local",0.25,IF(R2301="y",1,""))</f>
        <v/>
      </c>
      <c r="X2301" s="435" t="str">
        <f>IF(Table1[[#This Row],[Asset Class]]&lt;&gt;"Local",0.25,IF(S2301="y",1,""))</f>
        <v/>
      </c>
      <c r="Y2301" s="109">
        <f t="shared" si="211"/>
        <v>1</v>
      </c>
      <c r="AA2301" s="274">
        <f t="shared" si="212"/>
        <v>238467</v>
      </c>
      <c r="AB2301" s="275" t="str">
        <f t="shared" si="213"/>
        <v/>
      </c>
      <c r="AC2301" s="275" t="str">
        <f t="shared" si="214"/>
        <v/>
      </c>
      <c r="AD2301" s="275" t="str">
        <f t="shared" si="215"/>
        <v/>
      </c>
      <c r="AE2301" s="276">
        <f t="shared" si="216"/>
        <v>238467</v>
      </c>
    </row>
    <row r="2302" spans="2:31">
      <c r="B2302" s="227" t="s">
        <v>4021</v>
      </c>
      <c r="C2302" s="228" t="s">
        <v>4022</v>
      </c>
      <c r="D2302" s="228" t="s">
        <v>110</v>
      </c>
      <c r="E2302" s="228" t="s">
        <v>101</v>
      </c>
      <c r="F2302" s="258" t="s">
        <v>102</v>
      </c>
      <c r="G2302" s="374">
        <v>0.5</v>
      </c>
      <c r="H2302" s="377">
        <v>3201.2609055860921</v>
      </c>
      <c r="I2302" s="382">
        <v>143.96305955739601</v>
      </c>
      <c r="J2302" s="349">
        <f>Table1[[#This Row],[Embellishment Area (m2)]]*Table1[[#This Row],[Construction Unit Rate ($/m)]]*Table1[[#This Row],[Embellishment Area Factor]]</f>
        <v>230431.65720482703</v>
      </c>
      <c r="K2302" s="263">
        <v>0</v>
      </c>
      <c r="L2302" s="354">
        <v>39.027494808321961</v>
      </c>
      <c r="M2302" s="101">
        <f>Table1[[#This Row],[Size of land (m2)]]*Table1[[#This Row],[Land Unit Rate ($/m2)]]</f>
        <v>0</v>
      </c>
      <c r="N2302" s="261">
        <v>2021</v>
      </c>
      <c r="O2302" s="219">
        <f>ROUND(IF(Table1[[#This Row],[Valuation Year]]=2016,(Table1[[#This Row],[Total Construction Cost ($)]]+Table1[[#This Row],[Land Value]])*('General Input Sheet'!$G$38/'General Input Sheet'!$G$43),Table1[[#This Row],[Total Construction Cost ($)]]+Table1[[#This Row],[Land Value]]),0)</f>
        <v>230432</v>
      </c>
      <c r="P2302" s="139" t="str" cm="1">
        <f t="array" ref="P2302">_xlfn.IFS(Table1[[#This Row],[Asset Class]]&lt;&gt;"Local","y",P$11=$E2302,"y",Table1[[#This Row],[Asset Class]]="Local","")</f>
        <v/>
      </c>
      <c r="Q2302" s="99" t="str" cm="1">
        <f t="array" ref="Q2302">_xlfn.IFS(Table1[[#This Row],[Asset Class]]&lt;&gt;"Local","y",Q$11=$E2302,"y",Table1[[#This Row],[Asset Class]]="Local","")</f>
        <v/>
      </c>
      <c r="R2302" s="99" t="str" cm="1">
        <f t="array" ref="R2302">_xlfn.IFS(Table1[[#This Row],[Asset Class]]&lt;&gt;"Local","y",R$11=$E2302,"y",Table1[[#This Row],[Asset Class]]="Local","")</f>
        <v>y</v>
      </c>
      <c r="S2302" s="358" t="str" cm="1">
        <f t="array" ref="S2302">_xlfn.IFS(Table1[[#This Row],[Asset Class]]&lt;&gt;"Local","y",S$11=$E2302,"y",Table1[[#This Row],[Asset Class]]="Local","")</f>
        <v/>
      </c>
      <c r="U2302" s="109" t="str">
        <f>IF(Table1[[#This Row],[Asset Class]]&lt;&gt;"Local",0.25,IF(P2302="y",1,""))</f>
        <v/>
      </c>
      <c r="V2302" s="435" t="str">
        <f>IF(Table1[[#This Row],[Asset Class]]&lt;&gt;"Local",0.25,IF(Q2302="y",1,""))</f>
        <v/>
      </c>
      <c r="W2302" s="435">
        <f>IF(Table1[[#This Row],[Asset Class]]&lt;&gt;"Local",0.25,IF(R2302="y",1,""))</f>
        <v>1</v>
      </c>
      <c r="X2302" s="435" t="str">
        <f>IF(Table1[[#This Row],[Asset Class]]&lt;&gt;"Local",0.25,IF(S2302="y",1,""))</f>
        <v/>
      </c>
      <c r="Y2302" s="109">
        <f t="shared" si="211"/>
        <v>1</v>
      </c>
      <c r="AA2302" s="274" t="str">
        <f t="shared" si="212"/>
        <v/>
      </c>
      <c r="AB2302" s="275" t="str">
        <f t="shared" si="213"/>
        <v/>
      </c>
      <c r="AC2302" s="275">
        <f t="shared" si="214"/>
        <v>230432</v>
      </c>
      <c r="AD2302" s="275" t="str">
        <f t="shared" si="215"/>
        <v/>
      </c>
      <c r="AE2302" s="276">
        <f t="shared" si="216"/>
        <v>230432</v>
      </c>
    </row>
    <row r="2303" spans="2:31">
      <c r="B2303" s="227" t="s">
        <v>4021</v>
      </c>
      <c r="C2303" s="228" t="s">
        <v>4023</v>
      </c>
      <c r="D2303" s="228" t="s">
        <v>110</v>
      </c>
      <c r="E2303" s="228" t="s">
        <v>101</v>
      </c>
      <c r="F2303" s="258" t="s">
        <v>102</v>
      </c>
      <c r="G2303" s="374">
        <v>0.5</v>
      </c>
      <c r="H2303" s="377">
        <v>611.00242381013697</v>
      </c>
      <c r="I2303" s="382">
        <v>143.96305955739601</v>
      </c>
      <c r="J2303" s="349">
        <f>Table1[[#This Row],[Embellishment Area (m2)]]*Table1[[#This Row],[Construction Unit Rate ($/m)]]*Table1[[#This Row],[Embellishment Area Factor]]</f>
        <v>43980.88916434603</v>
      </c>
      <c r="K2303" s="263">
        <v>0</v>
      </c>
      <c r="L2303" s="354">
        <v>39.027494808321961</v>
      </c>
      <c r="M2303" s="101">
        <f>Table1[[#This Row],[Size of land (m2)]]*Table1[[#This Row],[Land Unit Rate ($/m2)]]</f>
        <v>0</v>
      </c>
      <c r="N2303" s="261">
        <v>2021</v>
      </c>
      <c r="O2303" s="219">
        <f>ROUND(IF(Table1[[#This Row],[Valuation Year]]=2016,(Table1[[#This Row],[Total Construction Cost ($)]]+Table1[[#This Row],[Land Value]])*('General Input Sheet'!$G$38/'General Input Sheet'!$G$43),Table1[[#This Row],[Total Construction Cost ($)]]+Table1[[#This Row],[Land Value]]),0)</f>
        <v>43981</v>
      </c>
      <c r="P2303" s="139" t="str" cm="1">
        <f t="array" ref="P2303">_xlfn.IFS(Table1[[#This Row],[Asset Class]]&lt;&gt;"Local","y",P$11=$E2303,"y",Table1[[#This Row],[Asset Class]]="Local","")</f>
        <v/>
      </c>
      <c r="Q2303" s="99" t="str" cm="1">
        <f t="array" ref="Q2303">_xlfn.IFS(Table1[[#This Row],[Asset Class]]&lt;&gt;"Local","y",Q$11=$E2303,"y",Table1[[#This Row],[Asset Class]]="Local","")</f>
        <v/>
      </c>
      <c r="R2303" s="99" t="str" cm="1">
        <f t="array" ref="R2303">_xlfn.IFS(Table1[[#This Row],[Asset Class]]&lt;&gt;"Local","y",R$11=$E2303,"y",Table1[[#This Row],[Asset Class]]="Local","")</f>
        <v>y</v>
      </c>
      <c r="S2303" s="358" t="str" cm="1">
        <f t="array" ref="S2303">_xlfn.IFS(Table1[[#This Row],[Asset Class]]&lt;&gt;"Local","y",S$11=$E2303,"y",Table1[[#This Row],[Asset Class]]="Local","")</f>
        <v/>
      </c>
      <c r="U2303" s="109" t="str">
        <f>IF(Table1[[#This Row],[Asset Class]]&lt;&gt;"Local",0.25,IF(P2303="y",1,""))</f>
        <v/>
      </c>
      <c r="V2303" s="435" t="str">
        <f>IF(Table1[[#This Row],[Asset Class]]&lt;&gt;"Local",0.25,IF(Q2303="y",1,""))</f>
        <v/>
      </c>
      <c r="W2303" s="435">
        <f>IF(Table1[[#This Row],[Asset Class]]&lt;&gt;"Local",0.25,IF(R2303="y",1,""))</f>
        <v>1</v>
      </c>
      <c r="X2303" s="435" t="str">
        <f>IF(Table1[[#This Row],[Asset Class]]&lt;&gt;"Local",0.25,IF(S2303="y",1,""))</f>
        <v/>
      </c>
      <c r="Y2303" s="109">
        <f t="shared" si="211"/>
        <v>1</v>
      </c>
      <c r="AA2303" s="274" t="str">
        <f t="shared" si="212"/>
        <v/>
      </c>
      <c r="AB2303" s="275" t="str">
        <f t="shared" si="213"/>
        <v/>
      </c>
      <c r="AC2303" s="275">
        <f t="shared" si="214"/>
        <v>43981</v>
      </c>
      <c r="AD2303" s="275" t="str">
        <f t="shared" si="215"/>
        <v/>
      </c>
      <c r="AE2303" s="276">
        <f t="shared" si="216"/>
        <v>43981</v>
      </c>
    </row>
    <row r="2304" spans="2:31">
      <c r="B2304" s="227" t="s">
        <v>4024</v>
      </c>
      <c r="C2304" s="228" t="s">
        <v>4025</v>
      </c>
      <c r="D2304" s="228" t="s">
        <v>110</v>
      </c>
      <c r="E2304" s="228" t="s">
        <v>113</v>
      </c>
      <c r="F2304" s="258" t="s">
        <v>107</v>
      </c>
      <c r="G2304" s="374">
        <v>0.5</v>
      </c>
      <c r="H2304" s="377">
        <v>1217.3938010910185</v>
      </c>
      <c r="I2304" s="382">
        <v>77.371645491830151</v>
      </c>
      <c r="J2304" s="349">
        <f>Table1[[#This Row],[Embellishment Area (m2)]]*Table1[[#This Row],[Construction Unit Rate ($/m)]]*Table1[[#This Row],[Embellishment Area Factor]]</f>
        <v>47095.880800982937</v>
      </c>
      <c r="K2304" s="263">
        <v>0</v>
      </c>
      <c r="L2304" s="354">
        <v>51.919695325664051</v>
      </c>
      <c r="M2304" s="101">
        <f>Table1[[#This Row],[Size of land (m2)]]*Table1[[#This Row],[Land Unit Rate ($/m2)]]</f>
        <v>0</v>
      </c>
      <c r="N2304" s="261">
        <v>2021</v>
      </c>
      <c r="O2304" s="219">
        <f>ROUND(IF(Table1[[#This Row],[Valuation Year]]=2016,(Table1[[#This Row],[Total Construction Cost ($)]]+Table1[[#This Row],[Land Value]])*('General Input Sheet'!$G$38/'General Input Sheet'!$G$43),Table1[[#This Row],[Total Construction Cost ($)]]+Table1[[#This Row],[Land Value]]),0)</f>
        <v>47096</v>
      </c>
      <c r="P2304" s="139" t="str" cm="1">
        <f t="array" ref="P2304">_xlfn.IFS(Table1[[#This Row],[Asset Class]]&lt;&gt;"Local","y",P$11=$E2304,"y",Table1[[#This Row],[Asset Class]]="Local","")</f>
        <v/>
      </c>
      <c r="Q2304" s="99" t="str" cm="1">
        <f t="array" ref="Q2304">_xlfn.IFS(Table1[[#This Row],[Asset Class]]&lt;&gt;"Local","y",Q$11=$E2304,"y",Table1[[#This Row],[Asset Class]]="Local","")</f>
        <v/>
      </c>
      <c r="R2304" s="99" t="str" cm="1">
        <f t="array" ref="R2304">_xlfn.IFS(Table1[[#This Row],[Asset Class]]&lt;&gt;"Local","y",R$11=$E2304,"y",Table1[[#This Row],[Asset Class]]="Local","")</f>
        <v/>
      </c>
      <c r="S2304" s="358" t="str" cm="1">
        <f t="array" ref="S2304">_xlfn.IFS(Table1[[#This Row],[Asset Class]]&lt;&gt;"Local","y",S$11=$E2304,"y",Table1[[#This Row],[Asset Class]]="Local","")</f>
        <v>y</v>
      </c>
      <c r="U2304" s="109" t="str">
        <f>IF(Table1[[#This Row],[Asset Class]]&lt;&gt;"Local",0.25,IF(P2304="y",1,""))</f>
        <v/>
      </c>
      <c r="V2304" s="435" t="str">
        <f>IF(Table1[[#This Row],[Asset Class]]&lt;&gt;"Local",0.25,IF(Q2304="y",1,""))</f>
        <v/>
      </c>
      <c r="W2304" s="435" t="str">
        <f>IF(Table1[[#This Row],[Asset Class]]&lt;&gt;"Local",0.25,IF(R2304="y",1,""))</f>
        <v/>
      </c>
      <c r="X2304" s="435">
        <f>IF(Table1[[#This Row],[Asset Class]]&lt;&gt;"Local",0.25,IF(S2304="y",1,""))</f>
        <v>1</v>
      </c>
      <c r="Y2304" s="109">
        <f t="shared" si="211"/>
        <v>1</v>
      </c>
      <c r="AA2304" s="274" t="str">
        <f t="shared" si="212"/>
        <v/>
      </c>
      <c r="AB2304" s="275" t="str">
        <f t="shared" si="213"/>
        <v/>
      </c>
      <c r="AC2304" s="275" t="str">
        <f t="shared" si="214"/>
        <v/>
      </c>
      <c r="AD2304" s="275">
        <f t="shared" si="215"/>
        <v>47096</v>
      </c>
      <c r="AE2304" s="276">
        <f t="shared" si="216"/>
        <v>47096</v>
      </c>
    </row>
    <row r="2305" spans="2:31">
      <c r="B2305" s="227" t="s">
        <v>4026</v>
      </c>
      <c r="C2305" s="228" t="s">
        <v>4027</v>
      </c>
      <c r="D2305" s="228" t="s">
        <v>110</v>
      </c>
      <c r="E2305" s="228" t="s">
        <v>101</v>
      </c>
      <c r="F2305" s="258" t="s">
        <v>102</v>
      </c>
      <c r="G2305" s="374">
        <v>0.5</v>
      </c>
      <c r="H2305" s="377">
        <v>3459.1389195284564</v>
      </c>
      <c r="I2305" s="382">
        <v>143.96305955739601</v>
      </c>
      <c r="J2305" s="349">
        <f>Table1[[#This Row],[Embellishment Area (m2)]]*Table1[[#This Row],[Construction Unit Rate ($/m)]]*Table1[[#This Row],[Embellishment Area Factor]]</f>
        <v>248994.11114469083</v>
      </c>
      <c r="K2305" s="263">
        <v>0</v>
      </c>
      <c r="L2305" s="354">
        <v>39.027494808321961</v>
      </c>
      <c r="M2305" s="101">
        <f>Table1[[#This Row],[Size of land (m2)]]*Table1[[#This Row],[Land Unit Rate ($/m2)]]</f>
        <v>0</v>
      </c>
      <c r="N2305" s="261">
        <v>2021</v>
      </c>
      <c r="O2305" s="219">
        <f>ROUND(IF(Table1[[#This Row],[Valuation Year]]=2016,(Table1[[#This Row],[Total Construction Cost ($)]]+Table1[[#This Row],[Land Value]])*('General Input Sheet'!$G$38/'General Input Sheet'!$G$43),Table1[[#This Row],[Total Construction Cost ($)]]+Table1[[#This Row],[Land Value]]),0)</f>
        <v>248994</v>
      </c>
      <c r="P2305" s="139" t="str" cm="1">
        <f t="array" ref="P2305">_xlfn.IFS(Table1[[#This Row],[Asset Class]]&lt;&gt;"Local","y",P$11=$E2305,"y",Table1[[#This Row],[Asset Class]]="Local","")</f>
        <v/>
      </c>
      <c r="Q2305" s="99" t="str" cm="1">
        <f t="array" ref="Q2305">_xlfn.IFS(Table1[[#This Row],[Asset Class]]&lt;&gt;"Local","y",Q$11=$E2305,"y",Table1[[#This Row],[Asset Class]]="Local","")</f>
        <v/>
      </c>
      <c r="R2305" s="99" t="str" cm="1">
        <f t="array" ref="R2305">_xlfn.IFS(Table1[[#This Row],[Asset Class]]&lt;&gt;"Local","y",R$11=$E2305,"y",Table1[[#This Row],[Asset Class]]="Local","")</f>
        <v>y</v>
      </c>
      <c r="S2305" s="358" t="str" cm="1">
        <f t="array" ref="S2305">_xlfn.IFS(Table1[[#This Row],[Asset Class]]&lt;&gt;"Local","y",S$11=$E2305,"y",Table1[[#This Row],[Asset Class]]="Local","")</f>
        <v/>
      </c>
      <c r="U2305" s="109" t="str">
        <f>IF(Table1[[#This Row],[Asset Class]]&lt;&gt;"Local",0.25,IF(P2305="y",1,""))</f>
        <v/>
      </c>
      <c r="V2305" s="435" t="str">
        <f>IF(Table1[[#This Row],[Asset Class]]&lt;&gt;"Local",0.25,IF(Q2305="y",1,""))</f>
        <v/>
      </c>
      <c r="W2305" s="435">
        <f>IF(Table1[[#This Row],[Asset Class]]&lt;&gt;"Local",0.25,IF(R2305="y",1,""))</f>
        <v>1</v>
      </c>
      <c r="X2305" s="435" t="str">
        <f>IF(Table1[[#This Row],[Asset Class]]&lt;&gt;"Local",0.25,IF(S2305="y",1,""))</f>
        <v/>
      </c>
      <c r="Y2305" s="109">
        <f t="shared" si="211"/>
        <v>1</v>
      </c>
      <c r="AA2305" s="274" t="str">
        <f t="shared" si="212"/>
        <v/>
      </c>
      <c r="AB2305" s="275" t="str">
        <f t="shared" si="213"/>
        <v/>
      </c>
      <c r="AC2305" s="275">
        <f t="shared" si="214"/>
        <v>248994</v>
      </c>
      <c r="AD2305" s="275" t="str">
        <f t="shared" si="215"/>
        <v/>
      </c>
      <c r="AE2305" s="276">
        <f t="shared" si="216"/>
        <v>248994</v>
      </c>
    </row>
    <row r="2306" spans="2:31">
      <c r="B2306" s="227" t="s">
        <v>4026</v>
      </c>
      <c r="C2306" s="228" t="s">
        <v>4028</v>
      </c>
      <c r="D2306" s="228" t="s">
        <v>110</v>
      </c>
      <c r="E2306" s="228" t="s">
        <v>101</v>
      </c>
      <c r="F2306" s="258" t="s">
        <v>107</v>
      </c>
      <c r="G2306" s="374">
        <v>0.5</v>
      </c>
      <c r="H2306" s="377">
        <v>2774.1670815634111</v>
      </c>
      <c r="I2306" s="382">
        <v>143.96305955739601</v>
      </c>
      <c r="J2306" s="349">
        <f>Table1[[#This Row],[Embellishment Area (m2)]]*Table1[[#This Row],[Construction Unit Rate ($/m)]]*Table1[[#This Row],[Embellishment Area Factor]]</f>
        <v>199688.79039264043</v>
      </c>
      <c r="K2306" s="263">
        <v>0</v>
      </c>
      <c r="L2306" s="354">
        <v>39.027494808321961</v>
      </c>
      <c r="M2306" s="101">
        <f>Table1[[#This Row],[Size of land (m2)]]*Table1[[#This Row],[Land Unit Rate ($/m2)]]</f>
        <v>0</v>
      </c>
      <c r="N2306" s="261">
        <v>2021</v>
      </c>
      <c r="O2306" s="219">
        <f>ROUND(IF(Table1[[#This Row],[Valuation Year]]=2016,(Table1[[#This Row],[Total Construction Cost ($)]]+Table1[[#This Row],[Land Value]])*('General Input Sheet'!$G$38/'General Input Sheet'!$G$43),Table1[[#This Row],[Total Construction Cost ($)]]+Table1[[#This Row],[Land Value]]),0)</f>
        <v>199689</v>
      </c>
      <c r="P2306" s="139" t="str" cm="1">
        <f t="array" ref="P2306">_xlfn.IFS(Table1[[#This Row],[Asset Class]]&lt;&gt;"Local","y",P$11=$E2306,"y",Table1[[#This Row],[Asset Class]]="Local","")</f>
        <v/>
      </c>
      <c r="Q2306" s="99" t="str" cm="1">
        <f t="array" ref="Q2306">_xlfn.IFS(Table1[[#This Row],[Asset Class]]&lt;&gt;"Local","y",Q$11=$E2306,"y",Table1[[#This Row],[Asset Class]]="Local","")</f>
        <v/>
      </c>
      <c r="R2306" s="99" t="str" cm="1">
        <f t="array" ref="R2306">_xlfn.IFS(Table1[[#This Row],[Asset Class]]&lt;&gt;"Local","y",R$11=$E2306,"y",Table1[[#This Row],[Asset Class]]="Local","")</f>
        <v>y</v>
      </c>
      <c r="S2306" s="358" t="str" cm="1">
        <f t="array" ref="S2306">_xlfn.IFS(Table1[[#This Row],[Asset Class]]&lt;&gt;"Local","y",S$11=$E2306,"y",Table1[[#This Row],[Asset Class]]="Local","")</f>
        <v/>
      </c>
      <c r="U2306" s="109" t="str">
        <f>IF(Table1[[#This Row],[Asset Class]]&lt;&gt;"Local",0.25,IF(P2306="y",1,""))</f>
        <v/>
      </c>
      <c r="V2306" s="435" t="str">
        <f>IF(Table1[[#This Row],[Asset Class]]&lt;&gt;"Local",0.25,IF(Q2306="y",1,""))</f>
        <v/>
      </c>
      <c r="W2306" s="435">
        <f>IF(Table1[[#This Row],[Asset Class]]&lt;&gt;"Local",0.25,IF(R2306="y",1,""))</f>
        <v>1</v>
      </c>
      <c r="X2306" s="435" t="str">
        <f>IF(Table1[[#This Row],[Asset Class]]&lt;&gt;"Local",0.25,IF(S2306="y",1,""))</f>
        <v/>
      </c>
      <c r="Y2306" s="109">
        <f t="shared" si="211"/>
        <v>1</v>
      </c>
      <c r="AA2306" s="274" t="str">
        <f t="shared" si="212"/>
        <v/>
      </c>
      <c r="AB2306" s="275" t="str">
        <f t="shared" si="213"/>
        <v/>
      </c>
      <c r="AC2306" s="275">
        <f t="shared" si="214"/>
        <v>199689</v>
      </c>
      <c r="AD2306" s="275" t="str">
        <f t="shared" si="215"/>
        <v/>
      </c>
      <c r="AE2306" s="276">
        <f t="shared" si="216"/>
        <v>199689</v>
      </c>
    </row>
    <row r="2307" spans="2:31">
      <c r="B2307" s="227" t="s">
        <v>4026</v>
      </c>
      <c r="C2307" s="228" t="s">
        <v>4029</v>
      </c>
      <c r="D2307" s="228" t="s">
        <v>110</v>
      </c>
      <c r="E2307" s="228" t="s">
        <v>101</v>
      </c>
      <c r="F2307" s="258" t="s">
        <v>135</v>
      </c>
      <c r="G2307" s="374">
        <v>0.5</v>
      </c>
      <c r="H2307" s="377">
        <v>414.26400017246789</v>
      </c>
      <c r="I2307" s="382">
        <v>143.96305955739601</v>
      </c>
      <c r="J2307" s="349">
        <f>Table1[[#This Row],[Embellishment Area (m2)]]*Table1[[#This Row],[Construction Unit Rate ($/m)]]*Table1[[#This Row],[Embellishment Area Factor]]</f>
        <v>29819.356464657052</v>
      </c>
      <c r="K2307" s="263">
        <v>0</v>
      </c>
      <c r="L2307" s="354">
        <v>39.027494808321961</v>
      </c>
      <c r="M2307" s="101">
        <f>Table1[[#This Row],[Size of land (m2)]]*Table1[[#This Row],[Land Unit Rate ($/m2)]]</f>
        <v>0</v>
      </c>
      <c r="N2307" s="261">
        <v>2021</v>
      </c>
      <c r="O2307" s="219">
        <f>ROUND(IF(Table1[[#This Row],[Valuation Year]]=2016,(Table1[[#This Row],[Total Construction Cost ($)]]+Table1[[#This Row],[Land Value]])*('General Input Sheet'!$G$38/'General Input Sheet'!$G$43),Table1[[#This Row],[Total Construction Cost ($)]]+Table1[[#This Row],[Land Value]]),0)</f>
        <v>29819</v>
      </c>
      <c r="P2307" s="139" t="str" cm="1">
        <f t="array" ref="P2307">_xlfn.IFS(Table1[[#This Row],[Asset Class]]&lt;&gt;"Local","y",P$11=$E2307,"y",Table1[[#This Row],[Asset Class]]="Local","")</f>
        <v/>
      </c>
      <c r="Q2307" s="99" t="str" cm="1">
        <f t="array" ref="Q2307">_xlfn.IFS(Table1[[#This Row],[Asset Class]]&lt;&gt;"Local","y",Q$11=$E2307,"y",Table1[[#This Row],[Asset Class]]="Local","")</f>
        <v/>
      </c>
      <c r="R2307" s="99" t="str" cm="1">
        <f t="array" ref="R2307">_xlfn.IFS(Table1[[#This Row],[Asset Class]]&lt;&gt;"Local","y",R$11=$E2307,"y",Table1[[#This Row],[Asset Class]]="Local","")</f>
        <v>y</v>
      </c>
      <c r="S2307" s="358" t="str" cm="1">
        <f t="array" ref="S2307">_xlfn.IFS(Table1[[#This Row],[Asset Class]]&lt;&gt;"Local","y",S$11=$E2307,"y",Table1[[#This Row],[Asset Class]]="Local","")</f>
        <v/>
      </c>
      <c r="U2307" s="109" t="str">
        <f>IF(Table1[[#This Row],[Asset Class]]&lt;&gt;"Local",0.25,IF(P2307="y",1,""))</f>
        <v/>
      </c>
      <c r="V2307" s="435" t="str">
        <f>IF(Table1[[#This Row],[Asset Class]]&lt;&gt;"Local",0.25,IF(Q2307="y",1,""))</f>
        <v/>
      </c>
      <c r="W2307" s="435">
        <f>IF(Table1[[#This Row],[Asset Class]]&lt;&gt;"Local",0.25,IF(R2307="y",1,""))</f>
        <v>1</v>
      </c>
      <c r="X2307" s="435" t="str">
        <f>IF(Table1[[#This Row],[Asset Class]]&lt;&gt;"Local",0.25,IF(S2307="y",1,""))</f>
        <v/>
      </c>
      <c r="Y2307" s="109">
        <f t="shared" si="211"/>
        <v>1</v>
      </c>
      <c r="AA2307" s="274" t="str">
        <f t="shared" si="212"/>
        <v/>
      </c>
      <c r="AB2307" s="275" t="str">
        <f t="shared" si="213"/>
        <v/>
      </c>
      <c r="AC2307" s="275">
        <f t="shared" si="214"/>
        <v>29819</v>
      </c>
      <c r="AD2307" s="275" t="str">
        <f t="shared" si="215"/>
        <v/>
      </c>
      <c r="AE2307" s="276">
        <f t="shared" si="216"/>
        <v>29819</v>
      </c>
    </row>
    <row r="2308" spans="2:31">
      <c r="B2308" s="227" t="s">
        <v>4030</v>
      </c>
      <c r="C2308" s="228" t="s">
        <v>4031</v>
      </c>
      <c r="D2308" s="228" t="s">
        <v>110</v>
      </c>
      <c r="E2308" s="228" t="s">
        <v>101</v>
      </c>
      <c r="F2308" s="258" t="s">
        <v>107</v>
      </c>
      <c r="G2308" s="374">
        <v>0.5</v>
      </c>
      <c r="H2308" s="377">
        <v>6059.4000731409096</v>
      </c>
      <c r="I2308" s="382">
        <v>143.96305955739601</v>
      </c>
      <c r="J2308" s="349">
        <f>Table1[[#This Row],[Embellishment Area (m2)]]*Table1[[#This Row],[Construction Unit Rate ($/m)]]*Table1[[#This Row],[Embellishment Area Factor]]</f>
        <v>436164.88680583728</v>
      </c>
      <c r="K2308" s="263">
        <v>0</v>
      </c>
      <c r="L2308" s="354">
        <v>39.027494808321961</v>
      </c>
      <c r="M2308" s="101">
        <f>Table1[[#This Row],[Size of land (m2)]]*Table1[[#This Row],[Land Unit Rate ($/m2)]]</f>
        <v>0</v>
      </c>
      <c r="N2308" s="261">
        <v>2021</v>
      </c>
      <c r="O2308" s="219">
        <f>ROUND(IF(Table1[[#This Row],[Valuation Year]]=2016,(Table1[[#This Row],[Total Construction Cost ($)]]+Table1[[#This Row],[Land Value]])*('General Input Sheet'!$G$38/'General Input Sheet'!$G$43),Table1[[#This Row],[Total Construction Cost ($)]]+Table1[[#This Row],[Land Value]]),0)</f>
        <v>436165</v>
      </c>
      <c r="P2308" s="139" t="str" cm="1">
        <f t="array" ref="P2308">_xlfn.IFS(Table1[[#This Row],[Asset Class]]&lt;&gt;"Local","y",P$11=$E2308,"y",Table1[[#This Row],[Asset Class]]="Local","")</f>
        <v/>
      </c>
      <c r="Q2308" s="99" t="str" cm="1">
        <f t="array" ref="Q2308">_xlfn.IFS(Table1[[#This Row],[Asset Class]]&lt;&gt;"Local","y",Q$11=$E2308,"y",Table1[[#This Row],[Asset Class]]="Local","")</f>
        <v/>
      </c>
      <c r="R2308" s="99" t="str" cm="1">
        <f t="array" ref="R2308">_xlfn.IFS(Table1[[#This Row],[Asset Class]]&lt;&gt;"Local","y",R$11=$E2308,"y",Table1[[#This Row],[Asset Class]]="Local","")</f>
        <v>y</v>
      </c>
      <c r="S2308" s="358" t="str" cm="1">
        <f t="array" ref="S2308">_xlfn.IFS(Table1[[#This Row],[Asset Class]]&lt;&gt;"Local","y",S$11=$E2308,"y",Table1[[#This Row],[Asset Class]]="Local","")</f>
        <v/>
      </c>
      <c r="U2308" s="109" t="str">
        <f>IF(Table1[[#This Row],[Asset Class]]&lt;&gt;"Local",0.25,IF(P2308="y",1,""))</f>
        <v/>
      </c>
      <c r="V2308" s="435" t="str">
        <f>IF(Table1[[#This Row],[Asset Class]]&lt;&gt;"Local",0.25,IF(Q2308="y",1,""))</f>
        <v/>
      </c>
      <c r="W2308" s="435">
        <f>IF(Table1[[#This Row],[Asset Class]]&lt;&gt;"Local",0.25,IF(R2308="y",1,""))</f>
        <v>1</v>
      </c>
      <c r="X2308" s="435" t="str">
        <f>IF(Table1[[#This Row],[Asset Class]]&lt;&gt;"Local",0.25,IF(S2308="y",1,""))</f>
        <v/>
      </c>
      <c r="Y2308" s="109">
        <f t="shared" si="211"/>
        <v>1</v>
      </c>
      <c r="AA2308" s="274" t="str">
        <f t="shared" si="212"/>
        <v/>
      </c>
      <c r="AB2308" s="275" t="str">
        <f t="shared" si="213"/>
        <v/>
      </c>
      <c r="AC2308" s="275">
        <f t="shared" si="214"/>
        <v>436165</v>
      </c>
      <c r="AD2308" s="275" t="str">
        <f t="shared" si="215"/>
        <v/>
      </c>
      <c r="AE2308" s="276">
        <f t="shared" si="216"/>
        <v>436165</v>
      </c>
    </row>
    <row r="2309" spans="2:31">
      <c r="B2309" s="227" t="s">
        <v>4032</v>
      </c>
      <c r="C2309" s="228" t="s">
        <v>4033</v>
      </c>
      <c r="D2309" s="228" t="s">
        <v>110</v>
      </c>
      <c r="E2309" s="228" t="s">
        <v>101</v>
      </c>
      <c r="F2309" s="258" t="s">
        <v>102</v>
      </c>
      <c r="G2309" s="374">
        <v>0.5</v>
      </c>
      <c r="H2309" s="377">
        <v>4072.3709400486696</v>
      </c>
      <c r="I2309" s="382">
        <v>143.96305955739601</v>
      </c>
      <c r="J2309" s="349">
        <f>Table1[[#This Row],[Embellishment Area (m2)]]*Table1[[#This Row],[Construction Unit Rate ($/m)]]*Table1[[#This Row],[Embellishment Area Factor]]</f>
        <v>293135.49009101768</v>
      </c>
      <c r="K2309" s="263">
        <v>0</v>
      </c>
      <c r="L2309" s="354">
        <v>39.027494808321961</v>
      </c>
      <c r="M2309" s="101">
        <f>Table1[[#This Row],[Size of land (m2)]]*Table1[[#This Row],[Land Unit Rate ($/m2)]]</f>
        <v>0</v>
      </c>
      <c r="N2309" s="261">
        <v>2021</v>
      </c>
      <c r="O2309" s="219">
        <f>ROUND(IF(Table1[[#This Row],[Valuation Year]]=2016,(Table1[[#This Row],[Total Construction Cost ($)]]+Table1[[#This Row],[Land Value]])*('General Input Sheet'!$G$38/'General Input Sheet'!$G$43),Table1[[#This Row],[Total Construction Cost ($)]]+Table1[[#This Row],[Land Value]]),0)</f>
        <v>293135</v>
      </c>
      <c r="P2309" s="139" t="str" cm="1">
        <f t="array" ref="P2309">_xlfn.IFS(Table1[[#This Row],[Asset Class]]&lt;&gt;"Local","y",P$11=$E2309,"y",Table1[[#This Row],[Asset Class]]="Local","")</f>
        <v/>
      </c>
      <c r="Q2309" s="99" t="str" cm="1">
        <f t="array" ref="Q2309">_xlfn.IFS(Table1[[#This Row],[Asset Class]]&lt;&gt;"Local","y",Q$11=$E2309,"y",Table1[[#This Row],[Asset Class]]="Local","")</f>
        <v/>
      </c>
      <c r="R2309" s="99" t="str" cm="1">
        <f t="array" ref="R2309">_xlfn.IFS(Table1[[#This Row],[Asset Class]]&lt;&gt;"Local","y",R$11=$E2309,"y",Table1[[#This Row],[Asset Class]]="Local","")</f>
        <v>y</v>
      </c>
      <c r="S2309" s="358" t="str" cm="1">
        <f t="array" ref="S2309">_xlfn.IFS(Table1[[#This Row],[Asset Class]]&lt;&gt;"Local","y",S$11=$E2309,"y",Table1[[#This Row],[Asset Class]]="Local","")</f>
        <v/>
      </c>
      <c r="U2309" s="109" t="str">
        <f>IF(Table1[[#This Row],[Asset Class]]&lt;&gt;"Local",0.25,IF(P2309="y",1,""))</f>
        <v/>
      </c>
      <c r="V2309" s="435" t="str">
        <f>IF(Table1[[#This Row],[Asset Class]]&lt;&gt;"Local",0.25,IF(Q2309="y",1,""))</f>
        <v/>
      </c>
      <c r="W2309" s="435">
        <f>IF(Table1[[#This Row],[Asset Class]]&lt;&gt;"Local",0.25,IF(R2309="y",1,""))</f>
        <v>1</v>
      </c>
      <c r="X2309" s="435" t="str">
        <f>IF(Table1[[#This Row],[Asset Class]]&lt;&gt;"Local",0.25,IF(S2309="y",1,""))</f>
        <v/>
      </c>
      <c r="Y2309" s="109">
        <f t="shared" si="211"/>
        <v>1</v>
      </c>
      <c r="AA2309" s="274" t="str">
        <f t="shared" si="212"/>
        <v/>
      </c>
      <c r="AB2309" s="275" t="str">
        <f t="shared" si="213"/>
        <v/>
      </c>
      <c r="AC2309" s="275">
        <f t="shared" si="214"/>
        <v>293135</v>
      </c>
      <c r="AD2309" s="275" t="str">
        <f t="shared" si="215"/>
        <v/>
      </c>
      <c r="AE2309" s="276">
        <f t="shared" si="216"/>
        <v>293135</v>
      </c>
    </row>
    <row r="2310" spans="2:31">
      <c r="B2310" s="227" t="s">
        <v>4034</v>
      </c>
      <c r="C2310" s="228" t="s">
        <v>4035</v>
      </c>
      <c r="D2310" s="228" t="s">
        <v>110</v>
      </c>
      <c r="E2310" s="228" t="s">
        <v>113</v>
      </c>
      <c r="F2310" s="258" t="s">
        <v>107</v>
      </c>
      <c r="G2310" s="374">
        <v>0.5</v>
      </c>
      <c r="H2310" s="377">
        <v>594.63687046103598</v>
      </c>
      <c r="I2310" s="382">
        <v>77.371645491830151</v>
      </c>
      <c r="J2310" s="349">
        <f>Table1[[#This Row],[Embellishment Area (m2)]]*Table1[[#This Row],[Construction Unit Rate ($/m)]]*Table1[[#This Row],[Embellishment Area Factor]]</f>
        <v>23004.016568841304</v>
      </c>
      <c r="K2310" s="263">
        <v>1189.273740922072</v>
      </c>
      <c r="L2310" s="354">
        <v>51.919695325664051</v>
      </c>
      <c r="M2310" s="101">
        <f>Table1[[#This Row],[Size of land (m2)]]*Table1[[#This Row],[Land Unit Rate ($/m2)]]</f>
        <v>61746.730287486702</v>
      </c>
      <c r="N2310" s="261">
        <v>2021</v>
      </c>
      <c r="O2310" s="219">
        <f>ROUND(IF(Table1[[#This Row],[Valuation Year]]=2016,(Table1[[#This Row],[Total Construction Cost ($)]]+Table1[[#This Row],[Land Value]])*('General Input Sheet'!$G$38/'General Input Sheet'!$G$43),Table1[[#This Row],[Total Construction Cost ($)]]+Table1[[#This Row],[Land Value]]),0)</f>
        <v>84751</v>
      </c>
      <c r="P2310" s="139" t="str" cm="1">
        <f t="array" ref="P2310">_xlfn.IFS(Table1[[#This Row],[Asset Class]]&lt;&gt;"Local","y",P$11=$E2310,"y",Table1[[#This Row],[Asset Class]]="Local","")</f>
        <v/>
      </c>
      <c r="Q2310" s="99" t="str" cm="1">
        <f t="array" ref="Q2310">_xlfn.IFS(Table1[[#This Row],[Asset Class]]&lt;&gt;"Local","y",Q$11=$E2310,"y",Table1[[#This Row],[Asset Class]]="Local","")</f>
        <v/>
      </c>
      <c r="R2310" s="99" t="str" cm="1">
        <f t="array" ref="R2310">_xlfn.IFS(Table1[[#This Row],[Asset Class]]&lt;&gt;"Local","y",R$11=$E2310,"y",Table1[[#This Row],[Asset Class]]="Local","")</f>
        <v/>
      </c>
      <c r="S2310" s="358" t="str" cm="1">
        <f t="array" ref="S2310">_xlfn.IFS(Table1[[#This Row],[Asset Class]]&lt;&gt;"Local","y",S$11=$E2310,"y",Table1[[#This Row],[Asset Class]]="Local","")</f>
        <v>y</v>
      </c>
      <c r="U2310" s="109" t="str">
        <f>IF(Table1[[#This Row],[Asset Class]]&lt;&gt;"Local",0.25,IF(P2310="y",1,""))</f>
        <v/>
      </c>
      <c r="V2310" s="435" t="str">
        <f>IF(Table1[[#This Row],[Asset Class]]&lt;&gt;"Local",0.25,IF(Q2310="y",1,""))</f>
        <v/>
      </c>
      <c r="W2310" s="435" t="str">
        <f>IF(Table1[[#This Row],[Asset Class]]&lt;&gt;"Local",0.25,IF(R2310="y",1,""))</f>
        <v/>
      </c>
      <c r="X2310" s="435">
        <f>IF(Table1[[#This Row],[Asset Class]]&lt;&gt;"Local",0.25,IF(S2310="y",1,""))</f>
        <v>1</v>
      </c>
      <c r="Y2310" s="109">
        <f t="shared" si="211"/>
        <v>1</v>
      </c>
      <c r="AA2310" s="274" t="str">
        <f t="shared" si="212"/>
        <v/>
      </c>
      <c r="AB2310" s="275" t="str">
        <f t="shared" si="213"/>
        <v/>
      </c>
      <c r="AC2310" s="275" t="str">
        <f t="shared" si="214"/>
        <v/>
      </c>
      <c r="AD2310" s="275">
        <f t="shared" si="215"/>
        <v>84751</v>
      </c>
      <c r="AE2310" s="276">
        <f t="shared" si="216"/>
        <v>84751</v>
      </c>
    </row>
    <row r="2311" spans="2:31">
      <c r="B2311" s="227" t="s">
        <v>4036</v>
      </c>
      <c r="C2311" s="228" t="s">
        <v>4037</v>
      </c>
      <c r="D2311" s="228" t="s">
        <v>110</v>
      </c>
      <c r="E2311" s="228" t="s">
        <v>142</v>
      </c>
      <c r="F2311" s="258" t="s">
        <v>102</v>
      </c>
      <c r="G2311" s="374">
        <v>0.5</v>
      </c>
      <c r="H2311" s="377">
        <v>946.42603168540052</v>
      </c>
      <c r="I2311" s="382">
        <v>115.6419902144599</v>
      </c>
      <c r="J2311" s="349">
        <f>Table1[[#This Row],[Embellishment Area (m2)]]*Table1[[#This Row],[Construction Unit Rate ($/m)]]*Table1[[#This Row],[Embellishment Area Factor]]</f>
        <v>54723.294947436596</v>
      </c>
      <c r="K2311" s="263">
        <v>1892.852063370801</v>
      </c>
      <c r="L2311" s="354">
        <v>85.331826959272703</v>
      </c>
      <c r="M2311" s="101">
        <f>Table1[[#This Row],[Size of land (m2)]]*Table1[[#This Row],[Land Unit Rate ($/m2)]]</f>
        <v>161520.52473105947</v>
      </c>
      <c r="N2311" s="261">
        <v>2021</v>
      </c>
      <c r="O2311" s="219">
        <f>ROUND(IF(Table1[[#This Row],[Valuation Year]]=2016,(Table1[[#This Row],[Total Construction Cost ($)]]+Table1[[#This Row],[Land Value]])*('General Input Sheet'!$G$38/'General Input Sheet'!$G$43),Table1[[#This Row],[Total Construction Cost ($)]]+Table1[[#This Row],[Land Value]]),0)</f>
        <v>216244</v>
      </c>
      <c r="P2311" s="139" t="str" cm="1">
        <f t="array" ref="P2311">_xlfn.IFS(Table1[[#This Row],[Asset Class]]&lt;&gt;"Local","y",P$11=$E2311,"y",Table1[[#This Row],[Asset Class]]="Local","")</f>
        <v/>
      </c>
      <c r="Q2311" s="99" t="str" cm="1">
        <f t="array" ref="Q2311">_xlfn.IFS(Table1[[#This Row],[Asset Class]]&lt;&gt;"Local","y",Q$11=$E2311,"y",Table1[[#This Row],[Asset Class]]="Local","")</f>
        <v>y</v>
      </c>
      <c r="R2311" s="99" t="str" cm="1">
        <f t="array" ref="R2311">_xlfn.IFS(Table1[[#This Row],[Asset Class]]&lt;&gt;"Local","y",R$11=$E2311,"y",Table1[[#This Row],[Asset Class]]="Local","")</f>
        <v/>
      </c>
      <c r="S2311" s="358" t="str" cm="1">
        <f t="array" ref="S2311">_xlfn.IFS(Table1[[#This Row],[Asset Class]]&lt;&gt;"Local","y",S$11=$E2311,"y",Table1[[#This Row],[Asset Class]]="Local","")</f>
        <v/>
      </c>
      <c r="U2311" s="109" t="str">
        <f>IF(Table1[[#This Row],[Asset Class]]&lt;&gt;"Local",0.25,IF(P2311="y",1,""))</f>
        <v/>
      </c>
      <c r="V2311" s="435">
        <f>IF(Table1[[#This Row],[Asset Class]]&lt;&gt;"Local",0.25,IF(Q2311="y",1,""))</f>
        <v>1</v>
      </c>
      <c r="W2311" s="435" t="str">
        <f>IF(Table1[[#This Row],[Asset Class]]&lt;&gt;"Local",0.25,IF(R2311="y",1,""))</f>
        <v/>
      </c>
      <c r="X2311" s="435" t="str">
        <f>IF(Table1[[#This Row],[Asset Class]]&lt;&gt;"Local",0.25,IF(S2311="y",1,""))</f>
        <v/>
      </c>
      <c r="Y2311" s="109">
        <f t="shared" si="211"/>
        <v>1</v>
      </c>
      <c r="AA2311" s="274" t="str">
        <f t="shared" si="212"/>
        <v/>
      </c>
      <c r="AB2311" s="275">
        <f t="shared" si="213"/>
        <v>216244</v>
      </c>
      <c r="AC2311" s="275" t="str">
        <f t="shared" si="214"/>
        <v/>
      </c>
      <c r="AD2311" s="275" t="str">
        <f t="shared" si="215"/>
        <v/>
      </c>
      <c r="AE2311" s="276">
        <f t="shared" si="216"/>
        <v>216244</v>
      </c>
    </row>
    <row r="2312" spans="2:31">
      <c r="B2312" s="227" t="s">
        <v>4038</v>
      </c>
      <c r="C2312" s="228" t="s">
        <v>4039</v>
      </c>
      <c r="D2312" s="228" t="s">
        <v>110</v>
      </c>
      <c r="E2312" s="228" t="s">
        <v>101</v>
      </c>
      <c r="F2312" s="258" t="s">
        <v>107</v>
      </c>
      <c r="G2312" s="374">
        <v>0.5</v>
      </c>
      <c r="H2312" s="377">
        <v>1539.3743477063556</v>
      </c>
      <c r="I2312" s="382">
        <v>143.96305955739601</v>
      </c>
      <c r="J2312" s="349">
        <f>Table1[[#This Row],[Embellishment Area (m2)]]*Table1[[#This Row],[Construction Unit Rate ($/m)]]*Table1[[#This Row],[Embellishment Area Factor]]</f>
        <v>110806.52044998885</v>
      </c>
      <c r="K2312" s="263">
        <v>0</v>
      </c>
      <c r="L2312" s="354">
        <v>39.027494808321961</v>
      </c>
      <c r="M2312" s="101">
        <f>Table1[[#This Row],[Size of land (m2)]]*Table1[[#This Row],[Land Unit Rate ($/m2)]]</f>
        <v>0</v>
      </c>
      <c r="N2312" s="261">
        <v>2021</v>
      </c>
      <c r="O2312" s="219">
        <f>ROUND(IF(Table1[[#This Row],[Valuation Year]]=2016,(Table1[[#This Row],[Total Construction Cost ($)]]+Table1[[#This Row],[Land Value]])*('General Input Sheet'!$G$38/'General Input Sheet'!$G$43),Table1[[#This Row],[Total Construction Cost ($)]]+Table1[[#This Row],[Land Value]]),0)</f>
        <v>110807</v>
      </c>
      <c r="P2312" s="139" t="str" cm="1">
        <f t="array" ref="P2312">_xlfn.IFS(Table1[[#This Row],[Asset Class]]&lt;&gt;"Local","y",P$11=$E2312,"y",Table1[[#This Row],[Asset Class]]="Local","")</f>
        <v/>
      </c>
      <c r="Q2312" s="99" t="str" cm="1">
        <f t="array" ref="Q2312">_xlfn.IFS(Table1[[#This Row],[Asset Class]]&lt;&gt;"Local","y",Q$11=$E2312,"y",Table1[[#This Row],[Asset Class]]="Local","")</f>
        <v/>
      </c>
      <c r="R2312" s="99" t="str" cm="1">
        <f t="array" ref="R2312">_xlfn.IFS(Table1[[#This Row],[Asset Class]]&lt;&gt;"Local","y",R$11=$E2312,"y",Table1[[#This Row],[Asset Class]]="Local","")</f>
        <v>y</v>
      </c>
      <c r="S2312" s="358" t="str" cm="1">
        <f t="array" ref="S2312">_xlfn.IFS(Table1[[#This Row],[Asset Class]]&lt;&gt;"Local","y",S$11=$E2312,"y",Table1[[#This Row],[Asset Class]]="Local","")</f>
        <v/>
      </c>
      <c r="U2312" s="109" t="str">
        <f>IF(Table1[[#This Row],[Asset Class]]&lt;&gt;"Local",0.25,IF(P2312="y",1,""))</f>
        <v/>
      </c>
      <c r="V2312" s="435" t="str">
        <f>IF(Table1[[#This Row],[Asset Class]]&lt;&gt;"Local",0.25,IF(Q2312="y",1,""))</f>
        <v/>
      </c>
      <c r="W2312" s="435">
        <f>IF(Table1[[#This Row],[Asset Class]]&lt;&gt;"Local",0.25,IF(R2312="y",1,""))</f>
        <v>1</v>
      </c>
      <c r="X2312" s="435" t="str">
        <f>IF(Table1[[#This Row],[Asset Class]]&lt;&gt;"Local",0.25,IF(S2312="y",1,""))</f>
        <v/>
      </c>
      <c r="Y2312" s="109">
        <f t="shared" si="211"/>
        <v>1</v>
      </c>
      <c r="AA2312" s="274" t="str">
        <f t="shared" si="212"/>
        <v/>
      </c>
      <c r="AB2312" s="275" t="str">
        <f t="shared" si="213"/>
        <v/>
      </c>
      <c r="AC2312" s="275">
        <f t="shared" si="214"/>
        <v>110807</v>
      </c>
      <c r="AD2312" s="275" t="str">
        <f t="shared" si="215"/>
        <v/>
      </c>
      <c r="AE2312" s="276">
        <f t="shared" si="216"/>
        <v>110807</v>
      </c>
    </row>
    <row r="2313" spans="2:31">
      <c r="B2313" s="227" t="s">
        <v>4038</v>
      </c>
      <c r="C2313" s="228" t="s">
        <v>4040</v>
      </c>
      <c r="D2313" s="228" t="s">
        <v>110</v>
      </c>
      <c r="E2313" s="228" t="s">
        <v>101</v>
      </c>
      <c r="F2313" s="258" t="s">
        <v>102</v>
      </c>
      <c r="G2313" s="374">
        <v>0.5</v>
      </c>
      <c r="H2313" s="377">
        <v>9328.1152920796794</v>
      </c>
      <c r="I2313" s="382">
        <v>143.96305955739601</v>
      </c>
      <c r="J2313" s="349">
        <f>Table1[[#This Row],[Embellishment Area (m2)]]*Table1[[#This Row],[Construction Unit Rate ($/m)]]*Table1[[#This Row],[Embellishment Area Factor]]</f>
        <v>671452.00867596164</v>
      </c>
      <c r="K2313" s="263">
        <v>0</v>
      </c>
      <c r="L2313" s="354">
        <v>39.027494808321961</v>
      </c>
      <c r="M2313" s="101">
        <f>Table1[[#This Row],[Size of land (m2)]]*Table1[[#This Row],[Land Unit Rate ($/m2)]]</f>
        <v>0</v>
      </c>
      <c r="N2313" s="261">
        <v>2021</v>
      </c>
      <c r="O2313" s="219">
        <f>ROUND(IF(Table1[[#This Row],[Valuation Year]]=2016,(Table1[[#This Row],[Total Construction Cost ($)]]+Table1[[#This Row],[Land Value]])*('General Input Sheet'!$G$38/'General Input Sheet'!$G$43),Table1[[#This Row],[Total Construction Cost ($)]]+Table1[[#This Row],[Land Value]]),0)</f>
        <v>671452</v>
      </c>
      <c r="P2313" s="139" t="str" cm="1">
        <f t="array" ref="P2313">_xlfn.IFS(Table1[[#This Row],[Asset Class]]&lt;&gt;"Local","y",P$11=$E2313,"y",Table1[[#This Row],[Asset Class]]="Local","")</f>
        <v/>
      </c>
      <c r="Q2313" s="99" t="str" cm="1">
        <f t="array" ref="Q2313">_xlfn.IFS(Table1[[#This Row],[Asset Class]]&lt;&gt;"Local","y",Q$11=$E2313,"y",Table1[[#This Row],[Asset Class]]="Local","")</f>
        <v/>
      </c>
      <c r="R2313" s="99" t="str" cm="1">
        <f t="array" ref="R2313">_xlfn.IFS(Table1[[#This Row],[Asset Class]]&lt;&gt;"Local","y",R$11=$E2313,"y",Table1[[#This Row],[Asset Class]]="Local","")</f>
        <v>y</v>
      </c>
      <c r="S2313" s="358" t="str" cm="1">
        <f t="array" ref="S2313">_xlfn.IFS(Table1[[#This Row],[Asset Class]]&lt;&gt;"Local","y",S$11=$E2313,"y",Table1[[#This Row],[Asset Class]]="Local","")</f>
        <v/>
      </c>
      <c r="U2313" s="109" t="str">
        <f>IF(Table1[[#This Row],[Asset Class]]&lt;&gt;"Local",0.25,IF(P2313="y",1,""))</f>
        <v/>
      </c>
      <c r="V2313" s="435" t="str">
        <f>IF(Table1[[#This Row],[Asset Class]]&lt;&gt;"Local",0.25,IF(Q2313="y",1,""))</f>
        <v/>
      </c>
      <c r="W2313" s="435">
        <f>IF(Table1[[#This Row],[Asset Class]]&lt;&gt;"Local",0.25,IF(R2313="y",1,""))</f>
        <v>1</v>
      </c>
      <c r="X2313" s="435" t="str">
        <f>IF(Table1[[#This Row],[Asset Class]]&lt;&gt;"Local",0.25,IF(S2313="y",1,""))</f>
        <v/>
      </c>
      <c r="Y2313" s="109">
        <f t="shared" si="211"/>
        <v>1</v>
      </c>
      <c r="AA2313" s="274" t="str">
        <f t="shared" si="212"/>
        <v/>
      </c>
      <c r="AB2313" s="275" t="str">
        <f t="shared" si="213"/>
        <v/>
      </c>
      <c r="AC2313" s="275">
        <f t="shared" si="214"/>
        <v>671452</v>
      </c>
      <c r="AD2313" s="275" t="str">
        <f t="shared" si="215"/>
        <v/>
      </c>
      <c r="AE2313" s="276">
        <f t="shared" si="216"/>
        <v>671452</v>
      </c>
    </row>
    <row r="2314" spans="2:31">
      <c r="B2314" s="227" t="s">
        <v>4041</v>
      </c>
      <c r="C2314" s="228" t="s">
        <v>4042</v>
      </c>
      <c r="D2314" s="228" t="s">
        <v>110</v>
      </c>
      <c r="E2314" s="228" t="s">
        <v>101</v>
      </c>
      <c r="F2314" s="258" t="s">
        <v>107</v>
      </c>
      <c r="G2314" s="374">
        <v>0.5</v>
      </c>
      <c r="H2314" s="377">
        <v>10480.615104623175</v>
      </c>
      <c r="I2314" s="382">
        <v>143.96305955739601</v>
      </c>
      <c r="J2314" s="349">
        <f>Table1[[#This Row],[Embellishment Area (m2)]]*Table1[[#This Row],[Construction Unit Rate ($/m)]]*Table1[[#This Row],[Embellishment Area Factor]]</f>
        <v>754410.70825250517</v>
      </c>
      <c r="K2314" s="263">
        <v>0</v>
      </c>
      <c r="L2314" s="354">
        <v>39.027494808321961</v>
      </c>
      <c r="M2314" s="101">
        <f>Table1[[#This Row],[Size of land (m2)]]*Table1[[#This Row],[Land Unit Rate ($/m2)]]</f>
        <v>0</v>
      </c>
      <c r="N2314" s="261">
        <v>2021</v>
      </c>
      <c r="O2314" s="219">
        <f>ROUND(IF(Table1[[#This Row],[Valuation Year]]=2016,(Table1[[#This Row],[Total Construction Cost ($)]]+Table1[[#This Row],[Land Value]])*('General Input Sheet'!$G$38/'General Input Sheet'!$G$43),Table1[[#This Row],[Total Construction Cost ($)]]+Table1[[#This Row],[Land Value]]),0)</f>
        <v>754411</v>
      </c>
      <c r="P2314" s="139" t="str" cm="1">
        <f t="array" ref="P2314">_xlfn.IFS(Table1[[#This Row],[Asset Class]]&lt;&gt;"Local","y",P$11=$E2314,"y",Table1[[#This Row],[Asset Class]]="Local","")</f>
        <v/>
      </c>
      <c r="Q2314" s="99" t="str" cm="1">
        <f t="array" ref="Q2314">_xlfn.IFS(Table1[[#This Row],[Asset Class]]&lt;&gt;"Local","y",Q$11=$E2314,"y",Table1[[#This Row],[Asset Class]]="Local","")</f>
        <v/>
      </c>
      <c r="R2314" s="99" t="str" cm="1">
        <f t="array" ref="R2314">_xlfn.IFS(Table1[[#This Row],[Asset Class]]&lt;&gt;"Local","y",R$11=$E2314,"y",Table1[[#This Row],[Asset Class]]="Local","")</f>
        <v>y</v>
      </c>
      <c r="S2314" s="358" t="str" cm="1">
        <f t="array" ref="S2314">_xlfn.IFS(Table1[[#This Row],[Asset Class]]&lt;&gt;"Local","y",S$11=$E2314,"y",Table1[[#This Row],[Asset Class]]="Local","")</f>
        <v/>
      </c>
      <c r="U2314" s="109" t="str">
        <f>IF(Table1[[#This Row],[Asset Class]]&lt;&gt;"Local",0.25,IF(P2314="y",1,""))</f>
        <v/>
      </c>
      <c r="V2314" s="435" t="str">
        <f>IF(Table1[[#This Row],[Asset Class]]&lt;&gt;"Local",0.25,IF(Q2314="y",1,""))</f>
        <v/>
      </c>
      <c r="W2314" s="435">
        <f>IF(Table1[[#This Row],[Asset Class]]&lt;&gt;"Local",0.25,IF(R2314="y",1,""))</f>
        <v>1</v>
      </c>
      <c r="X2314" s="435" t="str">
        <f>IF(Table1[[#This Row],[Asset Class]]&lt;&gt;"Local",0.25,IF(S2314="y",1,""))</f>
        <v/>
      </c>
      <c r="Y2314" s="109">
        <f t="shared" si="211"/>
        <v>1</v>
      </c>
      <c r="AA2314" s="274" t="str">
        <f t="shared" si="212"/>
        <v/>
      </c>
      <c r="AB2314" s="275" t="str">
        <f t="shared" si="213"/>
        <v/>
      </c>
      <c r="AC2314" s="275">
        <f t="shared" si="214"/>
        <v>754411</v>
      </c>
      <c r="AD2314" s="275" t="str">
        <f t="shared" si="215"/>
        <v/>
      </c>
      <c r="AE2314" s="276">
        <f t="shared" si="216"/>
        <v>754411</v>
      </c>
    </row>
    <row r="2315" spans="2:31">
      <c r="B2315" s="227" t="s">
        <v>4041</v>
      </c>
      <c r="C2315" s="228" t="s">
        <v>4043</v>
      </c>
      <c r="D2315" s="228" t="s">
        <v>110</v>
      </c>
      <c r="E2315" s="228" t="s">
        <v>101</v>
      </c>
      <c r="F2315" s="258" t="s">
        <v>102</v>
      </c>
      <c r="G2315" s="374">
        <v>0.5</v>
      </c>
      <c r="H2315" s="378">
        <v>781.53935460749301</v>
      </c>
      <c r="I2315" s="382">
        <v>143.96305955739601</v>
      </c>
      <c r="J2315" s="349">
        <f>Table1[[#This Row],[Embellishment Area (m2)]]*Table1[[#This Row],[Construction Unit Rate ($/m)]]*Table1[[#This Row],[Embellishment Area Factor]]</f>
        <v>56256.398326903676</v>
      </c>
      <c r="K2315" s="265">
        <v>0</v>
      </c>
      <c r="L2315" s="354">
        <v>39.027494808321961</v>
      </c>
      <c r="M2315" s="101">
        <f>Table1[[#This Row],[Size of land (m2)]]*Table1[[#This Row],[Land Unit Rate ($/m2)]]</f>
        <v>0</v>
      </c>
      <c r="N2315" s="261">
        <v>2021</v>
      </c>
      <c r="O2315" s="101">
        <f>ROUND(IF(Table1[[#This Row],[Valuation Year]]=2016,(Table1[[#This Row],[Total Construction Cost ($)]]+Table1[[#This Row],[Land Value]])*('General Input Sheet'!$G$38/'General Input Sheet'!$G$43),Table1[[#This Row],[Total Construction Cost ($)]]+Table1[[#This Row],[Land Value]]),0)</f>
        <v>56256</v>
      </c>
      <c r="P2315" s="139" t="str" cm="1">
        <f t="array" ref="P2315">_xlfn.IFS(Table1[[#This Row],[Asset Class]]&lt;&gt;"Local","y",P$11=$E2315,"y",Table1[[#This Row],[Asset Class]]="Local","")</f>
        <v/>
      </c>
      <c r="Q2315" s="99" t="str" cm="1">
        <f t="array" ref="Q2315">_xlfn.IFS(Table1[[#This Row],[Asset Class]]&lt;&gt;"Local","y",Q$11=$E2315,"y",Table1[[#This Row],[Asset Class]]="Local","")</f>
        <v/>
      </c>
      <c r="R2315" s="99" t="str" cm="1">
        <f t="array" ref="R2315">_xlfn.IFS(Table1[[#This Row],[Asset Class]]&lt;&gt;"Local","y",R$11=$E2315,"y",Table1[[#This Row],[Asset Class]]="Local","")</f>
        <v>y</v>
      </c>
      <c r="S2315" s="358" t="str" cm="1">
        <f t="array" ref="S2315">_xlfn.IFS(Table1[[#This Row],[Asset Class]]&lt;&gt;"Local","y",S$11=$E2315,"y",Table1[[#This Row],[Asset Class]]="Local","")</f>
        <v/>
      </c>
      <c r="U2315" s="109" t="str">
        <f>IF(Table1[[#This Row],[Asset Class]]&lt;&gt;"Local",0.25,IF(P2315="y",1,""))</f>
        <v/>
      </c>
      <c r="V2315" s="435" t="str">
        <f>IF(Table1[[#This Row],[Asset Class]]&lt;&gt;"Local",0.25,IF(Q2315="y",1,""))</f>
        <v/>
      </c>
      <c r="W2315" s="435">
        <f>IF(Table1[[#This Row],[Asset Class]]&lt;&gt;"Local",0.25,IF(R2315="y",1,""))</f>
        <v>1</v>
      </c>
      <c r="X2315" s="435" t="str">
        <f>IF(Table1[[#This Row],[Asset Class]]&lt;&gt;"Local",0.25,IF(S2315="y",1,""))</f>
        <v/>
      </c>
      <c r="Y2315" s="109">
        <f t="shared" si="211"/>
        <v>1</v>
      </c>
      <c r="AA2315" s="274" t="str">
        <f t="shared" si="212"/>
        <v/>
      </c>
      <c r="AB2315" s="275" t="str">
        <f t="shared" si="213"/>
        <v/>
      </c>
      <c r="AC2315" s="275">
        <f t="shared" si="214"/>
        <v>56256</v>
      </c>
      <c r="AD2315" s="275" t="str">
        <f t="shared" si="215"/>
        <v/>
      </c>
      <c r="AE2315" s="276">
        <f t="shared" si="216"/>
        <v>56256</v>
      </c>
    </row>
    <row r="2316" spans="2:31">
      <c r="B2316" s="227" t="s">
        <v>4044</v>
      </c>
      <c r="C2316" s="228" t="s">
        <v>4045</v>
      </c>
      <c r="D2316" s="228" t="s">
        <v>110</v>
      </c>
      <c r="E2316" s="228" t="s">
        <v>113</v>
      </c>
      <c r="F2316" s="258" t="s">
        <v>102</v>
      </c>
      <c r="G2316" s="374">
        <v>0.5</v>
      </c>
      <c r="H2316" s="377">
        <v>3851.7921471083459</v>
      </c>
      <c r="I2316" s="382">
        <v>77.371645491830151</v>
      </c>
      <c r="J2316" s="349">
        <f>Table1[[#This Row],[Embellishment Area (m2)]]*Table1[[#This Row],[Construction Unit Rate ($/m)]]*Table1[[#This Row],[Embellishment Area Factor]]</f>
        <v>149009.74825714112</v>
      </c>
      <c r="K2316" s="263">
        <v>7703.5842942166919</v>
      </c>
      <c r="L2316" s="354">
        <v>51.919695325664051</v>
      </c>
      <c r="M2316" s="101">
        <f>Table1[[#This Row],[Size of land (m2)]]*Table1[[#This Row],[Land Unit Rate ($/m2)]]</f>
        <v>399967.74947130139</v>
      </c>
      <c r="N2316" s="261">
        <v>2021</v>
      </c>
      <c r="O2316" s="219">
        <f>ROUND(IF(Table1[[#This Row],[Valuation Year]]=2016,(Table1[[#This Row],[Total Construction Cost ($)]]+Table1[[#This Row],[Land Value]])*('General Input Sheet'!$G$38/'General Input Sheet'!$G$43),Table1[[#This Row],[Total Construction Cost ($)]]+Table1[[#This Row],[Land Value]]),0)</f>
        <v>548977</v>
      </c>
      <c r="P2316" s="139" t="str" cm="1">
        <f t="array" ref="P2316">_xlfn.IFS(Table1[[#This Row],[Asset Class]]&lt;&gt;"Local","y",P$11=$E2316,"y",Table1[[#This Row],[Asset Class]]="Local","")</f>
        <v/>
      </c>
      <c r="Q2316" s="99" t="str" cm="1">
        <f t="array" ref="Q2316">_xlfn.IFS(Table1[[#This Row],[Asset Class]]&lt;&gt;"Local","y",Q$11=$E2316,"y",Table1[[#This Row],[Asset Class]]="Local","")</f>
        <v/>
      </c>
      <c r="R2316" s="99" t="str" cm="1">
        <f t="array" ref="R2316">_xlfn.IFS(Table1[[#This Row],[Asset Class]]&lt;&gt;"Local","y",R$11=$E2316,"y",Table1[[#This Row],[Asset Class]]="Local","")</f>
        <v/>
      </c>
      <c r="S2316" s="358" t="str" cm="1">
        <f t="array" ref="S2316">_xlfn.IFS(Table1[[#This Row],[Asset Class]]&lt;&gt;"Local","y",S$11=$E2316,"y",Table1[[#This Row],[Asset Class]]="Local","")</f>
        <v>y</v>
      </c>
      <c r="U2316" s="109" t="str">
        <f>IF(Table1[[#This Row],[Asset Class]]&lt;&gt;"Local",0.25,IF(P2316="y",1,""))</f>
        <v/>
      </c>
      <c r="V2316" s="435" t="str">
        <f>IF(Table1[[#This Row],[Asset Class]]&lt;&gt;"Local",0.25,IF(Q2316="y",1,""))</f>
        <v/>
      </c>
      <c r="W2316" s="435" t="str">
        <f>IF(Table1[[#This Row],[Asset Class]]&lt;&gt;"Local",0.25,IF(R2316="y",1,""))</f>
        <v/>
      </c>
      <c r="X2316" s="435">
        <f>IF(Table1[[#This Row],[Asset Class]]&lt;&gt;"Local",0.25,IF(S2316="y",1,""))</f>
        <v>1</v>
      </c>
      <c r="Y2316" s="109">
        <f t="shared" si="211"/>
        <v>1</v>
      </c>
      <c r="AA2316" s="274" t="str">
        <f t="shared" si="212"/>
        <v/>
      </c>
      <c r="AB2316" s="275" t="str">
        <f t="shared" si="213"/>
        <v/>
      </c>
      <c r="AC2316" s="275" t="str">
        <f t="shared" si="214"/>
        <v/>
      </c>
      <c r="AD2316" s="275">
        <f t="shared" si="215"/>
        <v>548977</v>
      </c>
      <c r="AE2316" s="276">
        <f t="shared" si="216"/>
        <v>548977</v>
      </c>
    </row>
    <row r="2317" spans="2:31">
      <c r="B2317" s="227" t="s">
        <v>4046</v>
      </c>
      <c r="C2317" s="228" t="s">
        <v>4047</v>
      </c>
      <c r="D2317" s="228" t="s">
        <v>110</v>
      </c>
      <c r="E2317" s="228" t="s">
        <v>113</v>
      </c>
      <c r="F2317" s="258" t="s">
        <v>102</v>
      </c>
      <c r="G2317" s="374">
        <v>0.5</v>
      </c>
      <c r="H2317" s="377">
        <v>1214.4850296528616</v>
      </c>
      <c r="I2317" s="382">
        <v>77.371645491830151</v>
      </c>
      <c r="J2317" s="349">
        <f>Table1[[#This Row],[Embellishment Area (m2)]]*Table1[[#This Row],[Construction Unit Rate ($/m)]]*Table1[[#This Row],[Embellishment Area Factor]]</f>
        <v>46983.352584718021</v>
      </c>
      <c r="K2317" s="263">
        <v>0</v>
      </c>
      <c r="L2317" s="354">
        <v>51.919695325664051</v>
      </c>
      <c r="M2317" s="101">
        <f>Table1[[#This Row],[Size of land (m2)]]*Table1[[#This Row],[Land Unit Rate ($/m2)]]</f>
        <v>0</v>
      </c>
      <c r="N2317" s="261">
        <v>2021</v>
      </c>
      <c r="O2317" s="219">
        <f>ROUND(IF(Table1[[#This Row],[Valuation Year]]=2016,(Table1[[#This Row],[Total Construction Cost ($)]]+Table1[[#This Row],[Land Value]])*('General Input Sheet'!$G$38/'General Input Sheet'!$G$43),Table1[[#This Row],[Total Construction Cost ($)]]+Table1[[#This Row],[Land Value]]),0)</f>
        <v>46983</v>
      </c>
      <c r="P2317" s="139" t="str" cm="1">
        <f t="array" ref="P2317">_xlfn.IFS(Table1[[#This Row],[Asset Class]]&lt;&gt;"Local","y",P$11=$E2317,"y",Table1[[#This Row],[Asset Class]]="Local","")</f>
        <v/>
      </c>
      <c r="Q2317" s="99" t="str" cm="1">
        <f t="array" ref="Q2317">_xlfn.IFS(Table1[[#This Row],[Asset Class]]&lt;&gt;"Local","y",Q$11=$E2317,"y",Table1[[#This Row],[Asset Class]]="Local","")</f>
        <v/>
      </c>
      <c r="R2317" s="99" t="str" cm="1">
        <f t="array" ref="R2317">_xlfn.IFS(Table1[[#This Row],[Asset Class]]&lt;&gt;"Local","y",R$11=$E2317,"y",Table1[[#This Row],[Asset Class]]="Local","")</f>
        <v/>
      </c>
      <c r="S2317" s="358" t="str" cm="1">
        <f t="array" ref="S2317">_xlfn.IFS(Table1[[#This Row],[Asset Class]]&lt;&gt;"Local","y",S$11=$E2317,"y",Table1[[#This Row],[Asset Class]]="Local","")</f>
        <v>y</v>
      </c>
      <c r="U2317" s="109" t="str">
        <f>IF(Table1[[#This Row],[Asset Class]]&lt;&gt;"Local",0.25,IF(P2317="y",1,""))</f>
        <v/>
      </c>
      <c r="V2317" s="435" t="str">
        <f>IF(Table1[[#This Row],[Asset Class]]&lt;&gt;"Local",0.25,IF(Q2317="y",1,""))</f>
        <v/>
      </c>
      <c r="W2317" s="435" t="str">
        <f>IF(Table1[[#This Row],[Asset Class]]&lt;&gt;"Local",0.25,IF(R2317="y",1,""))</f>
        <v/>
      </c>
      <c r="X2317" s="435">
        <f>IF(Table1[[#This Row],[Asset Class]]&lt;&gt;"Local",0.25,IF(S2317="y",1,""))</f>
        <v>1</v>
      </c>
      <c r="Y2317" s="109">
        <f t="shared" si="211"/>
        <v>1</v>
      </c>
      <c r="AA2317" s="274" t="str">
        <f t="shared" si="212"/>
        <v/>
      </c>
      <c r="AB2317" s="275" t="str">
        <f t="shared" si="213"/>
        <v/>
      </c>
      <c r="AC2317" s="275" t="str">
        <f t="shared" si="214"/>
        <v/>
      </c>
      <c r="AD2317" s="275">
        <f t="shared" si="215"/>
        <v>46983</v>
      </c>
      <c r="AE2317" s="276">
        <f t="shared" si="216"/>
        <v>46983</v>
      </c>
    </row>
    <row r="2318" spans="2:31">
      <c r="B2318" s="227" t="s">
        <v>4048</v>
      </c>
      <c r="C2318" s="228" t="s">
        <v>4049</v>
      </c>
      <c r="D2318" s="228" t="s">
        <v>110</v>
      </c>
      <c r="E2318" s="228" t="s">
        <v>101</v>
      </c>
      <c r="F2318" s="258" t="s">
        <v>107</v>
      </c>
      <c r="G2318" s="374">
        <v>0.5</v>
      </c>
      <c r="H2318" s="377">
        <v>81185.224681781154</v>
      </c>
      <c r="I2318" s="382">
        <v>143.96305955739601</v>
      </c>
      <c r="J2318" s="349">
        <f>Table1[[#This Row],[Embellishment Area (m2)]]*Table1[[#This Row],[Construction Unit Rate ($/m)]]*Table1[[#This Row],[Embellishment Area Factor]]</f>
        <v>5843836.6680219183</v>
      </c>
      <c r="K2318" s="263">
        <v>0</v>
      </c>
      <c r="L2318" s="354">
        <v>39.027494808321961</v>
      </c>
      <c r="M2318" s="101">
        <f>Table1[[#This Row],[Size of land (m2)]]*Table1[[#This Row],[Land Unit Rate ($/m2)]]</f>
        <v>0</v>
      </c>
      <c r="N2318" s="261">
        <v>2021</v>
      </c>
      <c r="O2318" s="219">
        <f>ROUND(IF(Table1[[#This Row],[Valuation Year]]=2016,(Table1[[#This Row],[Total Construction Cost ($)]]+Table1[[#This Row],[Land Value]])*('General Input Sheet'!$G$38/'General Input Sheet'!$G$43),Table1[[#This Row],[Total Construction Cost ($)]]+Table1[[#This Row],[Land Value]]),0)</f>
        <v>5843837</v>
      </c>
      <c r="P2318" s="139" t="str" cm="1">
        <f t="array" ref="P2318">_xlfn.IFS(Table1[[#This Row],[Asset Class]]&lt;&gt;"Local","y",P$11=$E2318,"y",Table1[[#This Row],[Asset Class]]="Local","")</f>
        <v/>
      </c>
      <c r="Q2318" s="99" t="str" cm="1">
        <f t="array" ref="Q2318">_xlfn.IFS(Table1[[#This Row],[Asset Class]]&lt;&gt;"Local","y",Q$11=$E2318,"y",Table1[[#This Row],[Asset Class]]="Local","")</f>
        <v/>
      </c>
      <c r="R2318" s="99" t="str" cm="1">
        <f t="array" ref="R2318">_xlfn.IFS(Table1[[#This Row],[Asset Class]]&lt;&gt;"Local","y",R$11=$E2318,"y",Table1[[#This Row],[Asset Class]]="Local","")</f>
        <v>y</v>
      </c>
      <c r="S2318" s="358" t="str" cm="1">
        <f t="array" ref="S2318">_xlfn.IFS(Table1[[#This Row],[Asset Class]]&lt;&gt;"Local","y",S$11=$E2318,"y",Table1[[#This Row],[Asset Class]]="Local","")</f>
        <v/>
      </c>
      <c r="U2318" s="109" t="str">
        <f>IF(Table1[[#This Row],[Asset Class]]&lt;&gt;"Local",0.25,IF(P2318="y",1,""))</f>
        <v/>
      </c>
      <c r="V2318" s="435" t="str">
        <f>IF(Table1[[#This Row],[Asset Class]]&lt;&gt;"Local",0.25,IF(Q2318="y",1,""))</f>
        <v/>
      </c>
      <c r="W2318" s="435">
        <f>IF(Table1[[#This Row],[Asset Class]]&lt;&gt;"Local",0.25,IF(R2318="y",1,""))</f>
        <v>1</v>
      </c>
      <c r="X2318" s="435" t="str">
        <f>IF(Table1[[#This Row],[Asset Class]]&lt;&gt;"Local",0.25,IF(S2318="y",1,""))</f>
        <v/>
      </c>
      <c r="Y2318" s="109">
        <f t="shared" si="211"/>
        <v>1</v>
      </c>
      <c r="AA2318" s="274" t="str">
        <f t="shared" si="212"/>
        <v/>
      </c>
      <c r="AB2318" s="275" t="str">
        <f t="shared" si="213"/>
        <v/>
      </c>
      <c r="AC2318" s="275">
        <f t="shared" si="214"/>
        <v>5843837</v>
      </c>
      <c r="AD2318" s="275" t="str">
        <f t="shared" si="215"/>
        <v/>
      </c>
      <c r="AE2318" s="276">
        <f t="shared" si="216"/>
        <v>5843837</v>
      </c>
    </row>
    <row r="2319" spans="2:31">
      <c r="B2319" s="227" t="s">
        <v>4048</v>
      </c>
      <c r="C2319" s="228" t="s">
        <v>4050</v>
      </c>
      <c r="D2319" s="228" t="s">
        <v>110</v>
      </c>
      <c r="E2319" s="228" t="s">
        <v>101</v>
      </c>
      <c r="F2319" s="258" t="s">
        <v>107</v>
      </c>
      <c r="G2319" s="374">
        <v>0.5</v>
      </c>
      <c r="H2319" s="378">
        <v>8139.122322582165</v>
      </c>
      <c r="I2319" s="382">
        <v>143.96305955739601</v>
      </c>
      <c r="J2319" s="349">
        <f>Table1[[#This Row],[Embellishment Area (m2)]]*Table1[[#This Row],[Construction Unit Rate ($/m)]]*Table1[[#This Row],[Embellishment Area Factor]]</f>
        <v>585866.47583541379</v>
      </c>
      <c r="K2319" s="265">
        <v>0</v>
      </c>
      <c r="L2319" s="354">
        <v>39.027494808321961</v>
      </c>
      <c r="M2319" s="101">
        <f>Table1[[#This Row],[Size of land (m2)]]*Table1[[#This Row],[Land Unit Rate ($/m2)]]</f>
        <v>0</v>
      </c>
      <c r="N2319" s="261">
        <v>2021</v>
      </c>
      <c r="O2319" s="101">
        <f>ROUND(IF(Table1[[#This Row],[Valuation Year]]=2016,(Table1[[#This Row],[Total Construction Cost ($)]]+Table1[[#This Row],[Land Value]])*('General Input Sheet'!$G$38/'General Input Sheet'!$G$43),Table1[[#This Row],[Total Construction Cost ($)]]+Table1[[#This Row],[Land Value]]),0)</f>
        <v>585866</v>
      </c>
      <c r="P2319" s="139" t="str" cm="1">
        <f t="array" ref="P2319">_xlfn.IFS(Table1[[#This Row],[Asset Class]]&lt;&gt;"Local","y",P$11=$E2319,"y",Table1[[#This Row],[Asset Class]]="Local","")</f>
        <v/>
      </c>
      <c r="Q2319" s="99" t="str" cm="1">
        <f t="array" ref="Q2319">_xlfn.IFS(Table1[[#This Row],[Asset Class]]&lt;&gt;"Local","y",Q$11=$E2319,"y",Table1[[#This Row],[Asset Class]]="Local","")</f>
        <v/>
      </c>
      <c r="R2319" s="99" t="str" cm="1">
        <f t="array" ref="R2319">_xlfn.IFS(Table1[[#This Row],[Asset Class]]&lt;&gt;"Local","y",R$11=$E2319,"y",Table1[[#This Row],[Asset Class]]="Local","")</f>
        <v>y</v>
      </c>
      <c r="S2319" s="358" t="str" cm="1">
        <f t="array" ref="S2319">_xlfn.IFS(Table1[[#This Row],[Asset Class]]&lt;&gt;"Local","y",S$11=$E2319,"y",Table1[[#This Row],[Asset Class]]="Local","")</f>
        <v/>
      </c>
      <c r="U2319" s="109" t="str">
        <f>IF(Table1[[#This Row],[Asset Class]]&lt;&gt;"Local",0.25,IF(P2319="y",1,""))</f>
        <v/>
      </c>
      <c r="V2319" s="435" t="str">
        <f>IF(Table1[[#This Row],[Asset Class]]&lt;&gt;"Local",0.25,IF(Q2319="y",1,""))</f>
        <v/>
      </c>
      <c r="W2319" s="435">
        <f>IF(Table1[[#This Row],[Asset Class]]&lt;&gt;"Local",0.25,IF(R2319="y",1,""))</f>
        <v>1</v>
      </c>
      <c r="X2319" s="435" t="str">
        <f>IF(Table1[[#This Row],[Asset Class]]&lt;&gt;"Local",0.25,IF(S2319="y",1,""))</f>
        <v/>
      </c>
      <c r="Y2319" s="109">
        <f t="shared" ref="Y2319:Y2382" si="217">SUM(U2319:X2319)</f>
        <v>1</v>
      </c>
      <c r="AA2319" s="274" t="str">
        <f t="shared" ref="AA2319:AA2382" si="218">IF(U2319="","",(U2319/$Y2319)*$O2319)</f>
        <v/>
      </c>
      <c r="AB2319" s="275" t="str">
        <f t="shared" ref="AB2319:AB2382" si="219">IF(V2319="","",(V2319/$Y2319)*$O2319)</f>
        <v/>
      </c>
      <c r="AC2319" s="275">
        <f t="shared" ref="AC2319:AC2382" si="220">IF(W2319="","",(W2319/$Y2319)*$O2319)</f>
        <v>585866</v>
      </c>
      <c r="AD2319" s="275" t="str">
        <f t="shared" ref="AD2319:AD2382" si="221">IF(X2319="","",(X2319/$Y2319)*$O2319)</f>
        <v/>
      </c>
      <c r="AE2319" s="276">
        <f t="shared" ref="AE2319:AE2382" si="222">SUM(AA2319:AD2319)</f>
        <v>585866</v>
      </c>
    </row>
    <row r="2320" spans="2:31">
      <c r="B2320" s="227" t="s">
        <v>4048</v>
      </c>
      <c r="C2320" s="228" t="s">
        <v>4051</v>
      </c>
      <c r="D2320" s="228" t="s">
        <v>110</v>
      </c>
      <c r="E2320" s="228" t="s">
        <v>101</v>
      </c>
      <c r="F2320" s="258" t="s">
        <v>102</v>
      </c>
      <c r="G2320" s="374">
        <v>0.5</v>
      </c>
      <c r="H2320" s="377">
        <v>38154.626790555958</v>
      </c>
      <c r="I2320" s="382">
        <v>143.96305955739601</v>
      </c>
      <c r="J2320" s="349">
        <f>Table1[[#This Row],[Embellishment Area (m2)]]*Table1[[#This Row],[Construction Unit Rate ($/m)]]*Table1[[#This Row],[Embellishment Area Factor]]</f>
        <v>2746428.4045195123</v>
      </c>
      <c r="K2320" s="263">
        <v>0</v>
      </c>
      <c r="L2320" s="354">
        <v>39.027494808321961</v>
      </c>
      <c r="M2320" s="101">
        <f>Table1[[#This Row],[Size of land (m2)]]*Table1[[#This Row],[Land Unit Rate ($/m2)]]</f>
        <v>0</v>
      </c>
      <c r="N2320" s="261">
        <v>2021</v>
      </c>
      <c r="O2320" s="219">
        <f>ROUND(IF(Table1[[#This Row],[Valuation Year]]=2016,(Table1[[#This Row],[Total Construction Cost ($)]]+Table1[[#This Row],[Land Value]])*('General Input Sheet'!$G$38/'General Input Sheet'!$G$43),Table1[[#This Row],[Total Construction Cost ($)]]+Table1[[#This Row],[Land Value]]),0)</f>
        <v>2746428</v>
      </c>
      <c r="P2320" s="139" t="str" cm="1">
        <f t="array" ref="P2320">_xlfn.IFS(Table1[[#This Row],[Asset Class]]&lt;&gt;"Local","y",P$11=$E2320,"y",Table1[[#This Row],[Asset Class]]="Local","")</f>
        <v/>
      </c>
      <c r="Q2320" s="99" t="str" cm="1">
        <f t="array" ref="Q2320">_xlfn.IFS(Table1[[#This Row],[Asset Class]]&lt;&gt;"Local","y",Q$11=$E2320,"y",Table1[[#This Row],[Asset Class]]="Local","")</f>
        <v/>
      </c>
      <c r="R2320" s="99" t="str" cm="1">
        <f t="array" ref="R2320">_xlfn.IFS(Table1[[#This Row],[Asset Class]]&lt;&gt;"Local","y",R$11=$E2320,"y",Table1[[#This Row],[Asset Class]]="Local","")</f>
        <v>y</v>
      </c>
      <c r="S2320" s="358" t="str" cm="1">
        <f t="array" ref="S2320">_xlfn.IFS(Table1[[#This Row],[Asset Class]]&lt;&gt;"Local","y",S$11=$E2320,"y",Table1[[#This Row],[Asset Class]]="Local","")</f>
        <v/>
      </c>
      <c r="U2320" s="109" t="str">
        <f>IF(Table1[[#This Row],[Asset Class]]&lt;&gt;"Local",0.25,IF(P2320="y",1,""))</f>
        <v/>
      </c>
      <c r="V2320" s="435" t="str">
        <f>IF(Table1[[#This Row],[Asset Class]]&lt;&gt;"Local",0.25,IF(Q2320="y",1,""))</f>
        <v/>
      </c>
      <c r="W2320" s="435">
        <f>IF(Table1[[#This Row],[Asset Class]]&lt;&gt;"Local",0.25,IF(R2320="y",1,""))</f>
        <v>1</v>
      </c>
      <c r="X2320" s="435" t="str">
        <f>IF(Table1[[#This Row],[Asset Class]]&lt;&gt;"Local",0.25,IF(S2320="y",1,""))</f>
        <v/>
      </c>
      <c r="Y2320" s="109">
        <f t="shared" si="217"/>
        <v>1</v>
      </c>
      <c r="AA2320" s="274" t="str">
        <f t="shared" si="218"/>
        <v/>
      </c>
      <c r="AB2320" s="275" t="str">
        <f t="shared" si="219"/>
        <v/>
      </c>
      <c r="AC2320" s="275">
        <f t="shared" si="220"/>
        <v>2746428</v>
      </c>
      <c r="AD2320" s="275" t="str">
        <f t="shared" si="221"/>
        <v/>
      </c>
      <c r="AE2320" s="276">
        <f t="shared" si="222"/>
        <v>2746428</v>
      </c>
    </row>
    <row r="2321" spans="2:31">
      <c r="B2321" s="227" t="s">
        <v>4048</v>
      </c>
      <c r="C2321" s="228" t="s">
        <v>4052</v>
      </c>
      <c r="D2321" s="228" t="s">
        <v>110</v>
      </c>
      <c r="E2321" s="228" t="s">
        <v>101</v>
      </c>
      <c r="F2321" s="258" t="s">
        <v>102</v>
      </c>
      <c r="G2321" s="374">
        <v>0.5</v>
      </c>
      <c r="H2321" s="377">
        <v>4856.5093617345246</v>
      </c>
      <c r="I2321" s="382">
        <v>143.96305955739601</v>
      </c>
      <c r="J2321" s="349">
        <f>Table1[[#This Row],[Embellishment Area (m2)]]*Table1[[#This Row],[Construction Unit Rate ($/m)]]*Table1[[#This Row],[Embellishment Area Factor]]</f>
        <v>349578.9732422193</v>
      </c>
      <c r="K2321" s="263">
        <v>0</v>
      </c>
      <c r="L2321" s="354">
        <v>39.027494808321961</v>
      </c>
      <c r="M2321" s="101">
        <f>Table1[[#This Row],[Size of land (m2)]]*Table1[[#This Row],[Land Unit Rate ($/m2)]]</f>
        <v>0</v>
      </c>
      <c r="N2321" s="261">
        <v>2021</v>
      </c>
      <c r="O2321" s="219">
        <f>ROUND(IF(Table1[[#This Row],[Valuation Year]]=2016,(Table1[[#This Row],[Total Construction Cost ($)]]+Table1[[#This Row],[Land Value]])*('General Input Sheet'!$G$38/'General Input Sheet'!$G$43),Table1[[#This Row],[Total Construction Cost ($)]]+Table1[[#This Row],[Land Value]]),0)</f>
        <v>349579</v>
      </c>
      <c r="P2321" s="139" t="str" cm="1">
        <f t="array" ref="P2321">_xlfn.IFS(Table1[[#This Row],[Asset Class]]&lt;&gt;"Local","y",P$11=$E2321,"y",Table1[[#This Row],[Asset Class]]="Local","")</f>
        <v/>
      </c>
      <c r="Q2321" s="99" t="str" cm="1">
        <f t="array" ref="Q2321">_xlfn.IFS(Table1[[#This Row],[Asset Class]]&lt;&gt;"Local","y",Q$11=$E2321,"y",Table1[[#This Row],[Asset Class]]="Local","")</f>
        <v/>
      </c>
      <c r="R2321" s="99" t="str" cm="1">
        <f t="array" ref="R2321">_xlfn.IFS(Table1[[#This Row],[Asset Class]]&lt;&gt;"Local","y",R$11=$E2321,"y",Table1[[#This Row],[Asset Class]]="Local","")</f>
        <v>y</v>
      </c>
      <c r="S2321" s="358" t="str" cm="1">
        <f t="array" ref="S2321">_xlfn.IFS(Table1[[#This Row],[Asset Class]]&lt;&gt;"Local","y",S$11=$E2321,"y",Table1[[#This Row],[Asset Class]]="Local","")</f>
        <v/>
      </c>
      <c r="U2321" s="109" t="str">
        <f>IF(Table1[[#This Row],[Asset Class]]&lt;&gt;"Local",0.25,IF(P2321="y",1,""))</f>
        <v/>
      </c>
      <c r="V2321" s="435" t="str">
        <f>IF(Table1[[#This Row],[Asset Class]]&lt;&gt;"Local",0.25,IF(Q2321="y",1,""))</f>
        <v/>
      </c>
      <c r="W2321" s="435">
        <f>IF(Table1[[#This Row],[Asset Class]]&lt;&gt;"Local",0.25,IF(R2321="y",1,""))</f>
        <v>1</v>
      </c>
      <c r="X2321" s="435" t="str">
        <f>IF(Table1[[#This Row],[Asset Class]]&lt;&gt;"Local",0.25,IF(S2321="y",1,""))</f>
        <v/>
      </c>
      <c r="Y2321" s="109">
        <f t="shared" si="217"/>
        <v>1</v>
      </c>
      <c r="AA2321" s="274" t="str">
        <f t="shared" si="218"/>
        <v/>
      </c>
      <c r="AB2321" s="275" t="str">
        <f t="shared" si="219"/>
        <v/>
      </c>
      <c r="AC2321" s="275">
        <f t="shared" si="220"/>
        <v>349579</v>
      </c>
      <c r="AD2321" s="275" t="str">
        <f t="shared" si="221"/>
        <v/>
      </c>
      <c r="AE2321" s="276">
        <f t="shared" si="222"/>
        <v>349579</v>
      </c>
    </row>
    <row r="2322" spans="2:31">
      <c r="B2322" s="227" t="s">
        <v>4053</v>
      </c>
      <c r="C2322" s="228" t="s">
        <v>4054</v>
      </c>
      <c r="D2322" s="228" t="s">
        <v>110</v>
      </c>
      <c r="E2322" s="228" t="s">
        <v>101</v>
      </c>
      <c r="F2322" s="258" t="s">
        <v>102</v>
      </c>
      <c r="G2322" s="374">
        <v>0.5</v>
      </c>
      <c r="H2322" s="377">
        <v>1558.956144288524</v>
      </c>
      <c r="I2322" s="382">
        <v>143.96305955739601</v>
      </c>
      <c r="J2322" s="349">
        <f>Table1[[#This Row],[Embellishment Area (m2)]]*Table1[[#This Row],[Construction Unit Rate ($/m)]]*Table1[[#This Row],[Embellishment Area Factor]]</f>
        <v>112216.04812378861</v>
      </c>
      <c r="K2322" s="263">
        <v>0</v>
      </c>
      <c r="L2322" s="354">
        <v>39.027494808321961</v>
      </c>
      <c r="M2322" s="101">
        <f>Table1[[#This Row],[Size of land (m2)]]*Table1[[#This Row],[Land Unit Rate ($/m2)]]</f>
        <v>0</v>
      </c>
      <c r="N2322" s="261">
        <v>2021</v>
      </c>
      <c r="O2322" s="219">
        <f>ROUND(IF(Table1[[#This Row],[Valuation Year]]=2016,(Table1[[#This Row],[Total Construction Cost ($)]]+Table1[[#This Row],[Land Value]])*('General Input Sheet'!$G$38/'General Input Sheet'!$G$43),Table1[[#This Row],[Total Construction Cost ($)]]+Table1[[#This Row],[Land Value]]),0)</f>
        <v>112216</v>
      </c>
      <c r="P2322" s="139" t="str" cm="1">
        <f t="array" ref="P2322">_xlfn.IFS(Table1[[#This Row],[Asset Class]]&lt;&gt;"Local","y",P$11=$E2322,"y",Table1[[#This Row],[Asset Class]]="Local","")</f>
        <v/>
      </c>
      <c r="Q2322" s="99" t="str" cm="1">
        <f t="array" ref="Q2322">_xlfn.IFS(Table1[[#This Row],[Asset Class]]&lt;&gt;"Local","y",Q$11=$E2322,"y",Table1[[#This Row],[Asset Class]]="Local","")</f>
        <v/>
      </c>
      <c r="R2322" s="99" t="str" cm="1">
        <f t="array" ref="R2322">_xlfn.IFS(Table1[[#This Row],[Asset Class]]&lt;&gt;"Local","y",R$11=$E2322,"y",Table1[[#This Row],[Asset Class]]="Local","")</f>
        <v>y</v>
      </c>
      <c r="S2322" s="358" t="str" cm="1">
        <f t="array" ref="S2322">_xlfn.IFS(Table1[[#This Row],[Asset Class]]&lt;&gt;"Local","y",S$11=$E2322,"y",Table1[[#This Row],[Asset Class]]="Local","")</f>
        <v/>
      </c>
      <c r="U2322" s="109" t="str">
        <f>IF(Table1[[#This Row],[Asset Class]]&lt;&gt;"Local",0.25,IF(P2322="y",1,""))</f>
        <v/>
      </c>
      <c r="V2322" s="435" t="str">
        <f>IF(Table1[[#This Row],[Asset Class]]&lt;&gt;"Local",0.25,IF(Q2322="y",1,""))</f>
        <v/>
      </c>
      <c r="W2322" s="435">
        <f>IF(Table1[[#This Row],[Asset Class]]&lt;&gt;"Local",0.25,IF(R2322="y",1,""))</f>
        <v>1</v>
      </c>
      <c r="X2322" s="435" t="str">
        <f>IF(Table1[[#This Row],[Asset Class]]&lt;&gt;"Local",0.25,IF(S2322="y",1,""))</f>
        <v/>
      </c>
      <c r="Y2322" s="109">
        <f t="shared" si="217"/>
        <v>1</v>
      </c>
      <c r="AA2322" s="274" t="str">
        <f t="shared" si="218"/>
        <v/>
      </c>
      <c r="AB2322" s="275" t="str">
        <f t="shared" si="219"/>
        <v/>
      </c>
      <c r="AC2322" s="275">
        <f t="shared" si="220"/>
        <v>112216</v>
      </c>
      <c r="AD2322" s="275" t="str">
        <f t="shared" si="221"/>
        <v/>
      </c>
      <c r="AE2322" s="276">
        <f t="shared" si="222"/>
        <v>112216</v>
      </c>
    </row>
    <row r="2323" spans="2:31">
      <c r="B2323" s="227" t="s">
        <v>4055</v>
      </c>
      <c r="C2323" s="228" t="s">
        <v>4056</v>
      </c>
      <c r="D2323" s="228" t="s">
        <v>105</v>
      </c>
      <c r="E2323" s="228" t="s">
        <v>101</v>
      </c>
      <c r="F2323" s="258" t="s">
        <v>135</v>
      </c>
      <c r="G2323" s="374">
        <v>0.5</v>
      </c>
      <c r="H2323" s="377">
        <v>76256.069622421099</v>
      </c>
      <c r="I2323" s="382">
        <v>452.87898632773505</v>
      </c>
      <c r="J2323" s="349">
        <f>Table1[[#This Row],[Embellishment Area (m2)]]*Table1[[#This Row],[Construction Unit Rate ($/m)]]*Table1[[#This Row],[Embellishment Area Factor]]</f>
        <v>17267385.755969629</v>
      </c>
      <c r="K2323" s="263">
        <v>0</v>
      </c>
      <c r="L2323" s="354">
        <v>140.14546069071523</v>
      </c>
      <c r="M2323" s="101">
        <f>Table1[[#This Row],[Size of land (m2)]]*Table1[[#This Row],[Land Unit Rate ($/m2)]]</f>
        <v>0</v>
      </c>
      <c r="N2323" s="261">
        <v>2021</v>
      </c>
      <c r="O2323" s="219">
        <f>ROUND(IF(Table1[[#This Row],[Valuation Year]]=2016,(Table1[[#This Row],[Total Construction Cost ($)]]+Table1[[#This Row],[Land Value]])*('General Input Sheet'!$G$38/'General Input Sheet'!$G$43),Table1[[#This Row],[Total Construction Cost ($)]]+Table1[[#This Row],[Land Value]]),0)</f>
        <v>17267386</v>
      </c>
      <c r="P2323" s="139" t="str" cm="1">
        <f t="array" ref="P2323">_xlfn.IFS(Table1[[#This Row],[Asset Class]]&lt;&gt;"Local","y",P$11=$E2323,"y",Table1[[#This Row],[Asset Class]]="Local","")</f>
        <v>y</v>
      </c>
      <c r="Q2323" s="99" t="str" cm="1">
        <f t="array" ref="Q2323">_xlfn.IFS(Table1[[#This Row],[Asset Class]]&lt;&gt;"Local","y",Q$11=$E2323,"y",Table1[[#This Row],[Asset Class]]="Local","")</f>
        <v>y</v>
      </c>
      <c r="R2323" s="99" t="str" cm="1">
        <f t="array" ref="R2323">_xlfn.IFS(Table1[[#This Row],[Asset Class]]&lt;&gt;"Local","y",R$11=$E2323,"y",Table1[[#This Row],[Asset Class]]="Local","")</f>
        <v>y</v>
      </c>
      <c r="S2323" s="358" t="str" cm="1">
        <f t="array" ref="S2323">_xlfn.IFS(Table1[[#This Row],[Asset Class]]&lt;&gt;"Local","y",S$11=$E2323,"y",Table1[[#This Row],[Asset Class]]="Local","")</f>
        <v>y</v>
      </c>
      <c r="U2323" s="109">
        <f>IF(Table1[[#This Row],[Asset Class]]&lt;&gt;"Local",0.25,IF(P2323="y",1,""))</f>
        <v>0.25</v>
      </c>
      <c r="V2323" s="435">
        <f>IF(Table1[[#This Row],[Asset Class]]&lt;&gt;"Local",0.25,IF(Q2323="y",1,""))</f>
        <v>0.25</v>
      </c>
      <c r="W2323" s="435">
        <f>IF(Table1[[#This Row],[Asset Class]]&lt;&gt;"Local",0.25,IF(R2323="y",1,""))</f>
        <v>0.25</v>
      </c>
      <c r="X2323" s="435">
        <f>IF(Table1[[#This Row],[Asset Class]]&lt;&gt;"Local",0.25,IF(S2323="y",1,""))</f>
        <v>0.25</v>
      </c>
      <c r="Y2323" s="109">
        <f t="shared" si="217"/>
        <v>1</v>
      </c>
      <c r="AA2323" s="274">
        <f t="shared" si="218"/>
        <v>4316846.5</v>
      </c>
      <c r="AB2323" s="275">
        <f t="shared" si="219"/>
        <v>4316846.5</v>
      </c>
      <c r="AC2323" s="275">
        <f t="shared" si="220"/>
        <v>4316846.5</v>
      </c>
      <c r="AD2323" s="275">
        <f t="shared" si="221"/>
        <v>4316846.5</v>
      </c>
      <c r="AE2323" s="276">
        <f t="shared" si="222"/>
        <v>17267386</v>
      </c>
    </row>
    <row r="2324" spans="2:31">
      <c r="B2324" s="227" t="s">
        <v>4057</v>
      </c>
      <c r="C2324" s="228" t="s">
        <v>4058</v>
      </c>
      <c r="D2324" s="228" t="s">
        <v>110</v>
      </c>
      <c r="E2324" s="228" t="s">
        <v>101</v>
      </c>
      <c r="F2324" s="258" t="s">
        <v>102</v>
      </c>
      <c r="G2324" s="374">
        <v>0.5</v>
      </c>
      <c r="H2324" s="377">
        <v>11136.641845171211</v>
      </c>
      <c r="I2324" s="382">
        <v>143.96305955739601</v>
      </c>
      <c r="J2324" s="349">
        <f>Table1[[#This Row],[Embellishment Area (m2)]]*Table1[[#This Row],[Construction Unit Rate ($/m)]]*Table1[[#This Row],[Embellishment Area Factor]]</f>
        <v>801632.51661288575</v>
      </c>
      <c r="K2324" s="263">
        <v>0</v>
      </c>
      <c r="L2324" s="354">
        <v>39.027494808321961</v>
      </c>
      <c r="M2324" s="101">
        <f>Table1[[#This Row],[Size of land (m2)]]*Table1[[#This Row],[Land Unit Rate ($/m2)]]</f>
        <v>0</v>
      </c>
      <c r="N2324" s="261">
        <v>2021</v>
      </c>
      <c r="O2324" s="219">
        <f>ROUND(IF(Table1[[#This Row],[Valuation Year]]=2016,(Table1[[#This Row],[Total Construction Cost ($)]]+Table1[[#This Row],[Land Value]])*('General Input Sheet'!$G$38/'General Input Sheet'!$G$43),Table1[[#This Row],[Total Construction Cost ($)]]+Table1[[#This Row],[Land Value]]),0)</f>
        <v>801633</v>
      </c>
      <c r="P2324" s="139" t="str" cm="1">
        <f t="array" ref="P2324">_xlfn.IFS(Table1[[#This Row],[Asset Class]]&lt;&gt;"Local","y",P$11=$E2324,"y",Table1[[#This Row],[Asset Class]]="Local","")</f>
        <v/>
      </c>
      <c r="Q2324" s="99" t="str" cm="1">
        <f t="array" ref="Q2324">_xlfn.IFS(Table1[[#This Row],[Asset Class]]&lt;&gt;"Local","y",Q$11=$E2324,"y",Table1[[#This Row],[Asset Class]]="Local","")</f>
        <v/>
      </c>
      <c r="R2324" s="99" t="str" cm="1">
        <f t="array" ref="R2324">_xlfn.IFS(Table1[[#This Row],[Asset Class]]&lt;&gt;"Local","y",R$11=$E2324,"y",Table1[[#This Row],[Asset Class]]="Local","")</f>
        <v>y</v>
      </c>
      <c r="S2324" s="358" t="str" cm="1">
        <f t="array" ref="S2324">_xlfn.IFS(Table1[[#This Row],[Asset Class]]&lt;&gt;"Local","y",S$11=$E2324,"y",Table1[[#This Row],[Asset Class]]="Local","")</f>
        <v/>
      </c>
      <c r="U2324" s="109" t="str">
        <f>IF(Table1[[#This Row],[Asset Class]]&lt;&gt;"Local",0.25,IF(P2324="y",1,""))</f>
        <v/>
      </c>
      <c r="V2324" s="435" t="str">
        <f>IF(Table1[[#This Row],[Asset Class]]&lt;&gt;"Local",0.25,IF(Q2324="y",1,""))</f>
        <v/>
      </c>
      <c r="W2324" s="435">
        <f>IF(Table1[[#This Row],[Asset Class]]&lt;&gt;"Local",0.25,IF(R2324="y",1,""))</f>
        <v>1</v>
      </c>
      <c r="X2324" s="435" t="str">
        <f>IF(Table1[[#This Row],[Asset Class]]&lt;&gt;"Local",0.25,IF(S2324="y",1,""))</f>
        <v/>
      </c>
      <c r="Y2324" s="109">
        <f t="shared" si="217"/>
        <v>1</v>
      </c>
      <c r="AA2324" s="274" t="str">
        <f t="shared" si="218"/>
        <v/>
      </c>
      <c r="AB2324" s="275" t="str">
        <f t="shared" si="219"/>
        <v/>
      </c>
      <c r="AC2324" s="275">
        <f t="shared" si="220"/>
        <v>801633</v>
      </c>
      <c r="AD2324" s="275" t="str">
        <f t="shared" si="221"/>
        <v/>
      </c>
      <c r="AE2324" s="276">
        <f t="shared" si="222"/>
        <v>801633</v>
      </c>
    </row>
    <row r="2325" spans="2:31">
      <c r="B2325" s="227" t="s">
        <v>4057</v>
      </c>
      <c r="C2325" s="228" t="s">
        <v>4059</v>
      </c>
      <c r="D2325" s="228" t="s">
        <v>110</v>
      </c>
      <c r="E2325" s="228" t="s">
        <v>101</v>
      </c>
      <c r="F2325" s="258" t="s">
        <v>107</v>
      </c>
      <c r="G2325" s="374">
        <v>0.5</v>
      </c>
      <c r="H2325" s="377">
        <v>1862.6097267126504</v>
      </c>
      <c r="I2325" s="382">
        <v>143.96305955739601</v>
      </c>
      <c r="J2325" s="349">
        <f>Table1[[#This Row],[Embellishment Area (m2)]]*Table1[[#This Row],[Construction Unit Rate ($/m)]]*Table1[[#This Row],[Embellishment Area Factor]]</f>
        <v>134073.49750945921</v>
      </c>
      <c r="K2325" s="263">
        <v>0</v>
      </c>
      <c r="L2325" s="354">
        <v>39.027494808321961</v>
      </c>
      <c r="M2325" s="101">
        <f>Table1[[#This Row],[Size of land (m2)]]*Table1[[#This Row],[Land Unit Rate ($/m2)]]</f>
        <v>0</v>
      </c>
      <c r="N2325" s="261">
        <v>2021</v>
      </c>
      <c r="O2325" s="219">
        <f>ROUND(IF(Table1[[#This Row],[Valuation Year]]=2016,(Table1[[#This Row],[Total Construction Cost ($)]]+Table1[[#This Row],[Land Value]])*('General Input Sheet'!$G$38/'General Input Sheet'!$G$43),Table1[[#This Row],[Total Construction Cost ($)]]+Table1[[#This Row],[Land Value]]),0)</f>
        <v>134073</v>
      </c>
      <c r="P2325" s="139" t="str" cm="1">
        <f t="array" ref="P2325">_xlfn.IFS(Table1[[#This Row],[Asset Class]]&lt;&gt;"Local","y",P$11=$E2325,"y",Table1[[#This Row],[Asset Class]]="Local","")</f>
        <v/>
      </c>
      <c r="Q2325" s="99" t="str" cm="1">
        <f t="array" ref="Q2325">_xlfn.IFS(Table1[[#This Row],[Asset Class]]&lt;&gt;"Local","y",Q$11=$E2325,"y",Table1[[#This Row],[Asset Class]]="Local","")</f>
        <v/>
      </c>
      <c r="R2325" s="99" t="str" cm="1">
        <f t="array" ref="R2325">_xlfn.IFS(Table1[[#This Row],[Asset Class]]&lt;&gt;"Local","y",R$11=$E2325,"y",Table1[[#This Row],[Asset Class]]="Local","")</f>
        <v>y</v>
      </c>
      <c r="S2325" s="358" t="str" cm="1">
        <f t="array" ref="S2325">_xlfn.IFS(Table1[[#This Row],[Asset Class]]&lt;&gt;"Local","y",S$11=$E2325,"y",Table1[[#This Row],[Asset Class]]="Local","")</f>
        <v/>
      </c>
      <c r="U2325" s="109" t="str">
        <f>IF(Table1[[#This Row],[Asset Class]]&lt;&gt;"Local",0.25,IF(P2325="y",1,""))</f>
        <v/>
      </c>
      <c r="V2325" s="435" t="str">
        <f>IF(Table1[[#This Row],[Asset Class]]&lt;&gt;"Local",0.25,IF(Q2325="y",1,""))</f>
        <v/>
      </c>
      <c r="W2325" s="435">
        <f>IF(Table1[[#This Row],[Asset Class]]&lt;&gt;"Local",0.25,IF(R2325="y",1,""))</f>
        <v>1</v>
      </c>
      <c r="X2325" s="435" t="str">
        <f>IF(Table1[[#This Row],[Asset Class]]&lt;&gt;"Local",0.25,IF(S2325="y",1,""))</f>
        <v/>
      </c>
      <c r="Y2325" s="109">
        <f t="shared" si="217"/>
        <v>1</v>
      </c>
      <c r="AA2325" s="274" t="str">
        <f t="shared" si="218"/>
        <v/>
      </c>
      <c r="AB2325" s="275" t="str">
        <f t="shared" si="219"/>
        <v/>
      </c>
      <c r="AC2325" s="275">
        <f t="shared" si="220"/>
        <v>134073</v>
      </c>
      <c r="AD2325" s="275" t="str">
        <f t="shared" si="221"/>
        <v/>
      </c>
      <c r="AE2325" s="276">
        <f t="shared" si="222"/>
        <v>134073</v>
      </c>
    </row>
    <row r="2326" spans="2:31">
      <c r="B2326" s="227" t="s">
        <v>4060</v>
      </c>
      <c r="C2326" s="228" t="s">
        <v>4061</v>
      </c>
      <c r="D2326" s="228" t="s">
        <v>110</v>
      </c>
      <c r="E2326" s="228" t="s">
        <v>142</v>
      </c>
      <c r="F2326" s="258" t="s">
        <v>102</v>
      </c>
      <c r="G2326" s="374">
        <v>0.5</v>
      </c>
      <c r="H2326" s="377">
        <v>838.25216016609647</v>
      </c>
      <c r="I2326" s="382">
        <v>115.6419902144599</v>
      </c>
      <c r="J2326" s="349">
        <f>Table1[[#This Row],[Embellishment Area (m2)]]*Table1[[#This Row],[Construction Unit Rate ($/m)]]*Table1[[#This Row],[Embellishment Area Factor]]</f>
        <v>48468.574051588796</v>
      </c>
      <c r="K2326" s="263">
        <v>0</v>
      </c>
      <c r="L2326" s="354">
        <v>85.331826959272703</v>
      </c>
      <c r="M2326" s="101">
        <f>Table1[[#This Row],[Size of land (m2)]]*Table1[[#This Row],[Land Unit Rate ($/m2)]]</f>
        <v>0</v>
      </c>
      <c r="N2326" s="261">
        <v>2021</v>
      </c>
      <c r="O2326" s="219">
        <f>ROUND(IF(Table1[[#This Row],[Valuation Year]]=2016,(Table1[[#This Row],[Total Construction Cost ($)]]+Table1[[#This Row],[Land Value]])*('General Input Sheet'!$G$38/'General Input Sheet'!$G$43),Table1[[#This Row],[Total Construction Cost ($)]]+Table1[[#This Row],[Land Value]]),0)</f>
        <v>48469</v>
      </c>
      <c r="P2326" s="139" t="str" cm="1">
        <f t="array" ref="P2326">_xlfn.IFS(Table1[[#This Row],[Asset Class]]&lt;&gt;"Local","y",P$11=$E2326,"y",Table1[[#This Row],[Asset Class]]="Local","")</f>
        <v/>
      </c>
      <c r="Q2326" s="99" t="str" cm="1">
        <f t="array" ref="Q2326">_xlfn.IFS(Table1[[#This Row],[Asset Class]]&lt;&gt;"Local","y",Q$11=$E2326,"y",Table1[[#This Row],[Asset Class]]="Local","")</f>
        <v>y</v>
      </c>
      <c r="R2326" s="99" t="str" cm="1">
        <f t="array" ref="R2326">_xlfn.IFS(Table1[[#This Row],[Asset Class]]&lt;&gt;"Local","y",R$11=$E2326,"y",Table1[[#This Row],[Asset Class]]="Local","")</f>
        <v/>
      </c>
      <c r="S2326" s="358" t="str" cm="1">
        <f t="array" ref="S2326">_xlfn.IFS(Table1[[#This Row],[Asset Class]]&lt;&gt;"Local","y",S$11=$E2326,"y",Table1[[#This Row],[Asset Class]]="Local","")</f>
        <v/>
      </c>
      <c r="U2326" s="109" t="str">
        <f>IF(Table1[[#This Row],[Asset Class]]&lt;&gt;"Local",0.25,IF(P2326="y",1,""))</f>
        <v/>
      </c>
      <c r="V2326" s="435">
        <f>IF(Table1[[#This Row],[Asset Class]]&lt;&gt;"Local",0.25,IF(Q2326="y",1,""))</f>
        <v>1</v>
      </c>
      <c r="W2326" s="435" t="str">
        <f>IF(Table1[[#This Row],[Asset Class]]&lt;&gt;"Local",0.25,IF(R2326="y",1,""))</f>
        <v/>
      </c>
      <c r="X2326" s="435" t="str">
        <f>IF(Table1[[#This Row],[Asset Class]]&lt;&gt;"Local",0.25,IF(S2326="y",1,""))</f>
        <v/>
      </c>
      <c r="Y2326" s="109">
        <f t="shared" si="217"/>
        <v>1</v>
      </c>
      <c r="AA2326" s="274" t="str">
        <f t="shared" si="218"/>
        <v/>
      </c>
      <c r="AB2326" s="275">
        <f t="shared" si="219"/>
        <v>48469</v>
      </c>
      <c r="AC2326" s="275" t="str">
        <f t="shared" si="220"/>
        <v/>
      </c>
      <c r="AD2326" s="275" t="str">
        <f t="shared" si="221"/>
        <v/>
      </c>
      <c r="AE2326" s="276">
        <f t="shared" si="222"/>
        <v>48469</v>
      </c>
    </row>
    <row r="2327" spans="2:31">
      <c r="B2327" s="227" t="s">
        <v>4062</v>
      </c>
      <c r="C2327" s="228" t="s">
        <v>4063</v>
      </c>
      <c r="D2327" s="228" t="s">
        <v>110</v>
      </c>
      <c r="E2327" s="228" t="s">
        <v>113</v>
      </c>
      <c r="F2327" s="258" t="s">
        <v>102</v>
      </c>
      <c r="G2327" s="374">
        <v>0.5</v>
      </c>
      <c r="H2327" s="377">
        <v>1275.0496844976014</v>
      </c>
      <c r="I2327" s="382">
        <v>77.371645491830151</v>
      </c>
      <c r="J2327" s="349">
        <f>Table1[[#This Row],[Embellishment Area (m2)]]*Table1[[#This Row],[Construction Unit Rate ($/m)]]*Table1[[#This Row],[Embellishment Area Factor]]</f>
        <v>49326.346086709149</v>
      </c>
      <c r="K2327" s="263">
        <v>0</v>
      </c>
      <c r="L2327" s="354">
        <v>51.919695325664051</v>
      </c>
      <c r="M2327" s="101">
        <f>Table1[[#This Row],[Size of land (m2)]]*Table1[[#This Row],[Land Unit Rate ($/m2)]]</f>
        <v>0</v>
      </c>
      <c r="N2327" s="261">
        <v>2021</v>
      </c>
      <c r="O2327" s="219">
        <f>ROUND(IF(Table1[[#This Row],[Valuation Year]]=2016,(Table1[[#This Row],[Total Construction Cost ($)]]+Table1[[#This Row],[Land Value]])*('General Input Sheet'!$G$38/'General Input Sheet'!$G$43),Table1[[#This Row],[Total Construction Cost ($)]]+Table1[[#This Row],[Land Value]]),0)</f>
        <v>49326</v>
      </c>
      <c r="P2327" s="139" t="str" cm="1">
        <f t="array" ref="P2327">_xlfn.IFS(Table1[[#This Row],[Asset Class]]&lt;&gt;"Local","y",P$11=$E2327,"y",Table1[[#This Row],[Asset Class]]="Local","")</f>
        <v/>
      </c>
      <c r="Q2327" s="99" t="str" cm="1">
        <f t="array" ref="Q2327">_xlfn.IFS(Table1[[#This Row],[Asset Class]]&lt;&gt;"Local","y",Q$11=$E2327,"y",Table1[[#This Row],[Asset Class]]="Local","")</f>
        <v/>
      </c>
      <c r="R2327" s="99" t="str" cm="1">
        <f t="array" ref="R2327">_xlfn.IFS(Table1[[#This Row],[Asset Class]]&lt;&gt;"Local","y",R$11=$E2327,"y",Table1[[#This Row],[Asset Class]]="Local","")</f>
        <v/>
      </c>
      <c r="S2327" s="358" t="str" cm="1">
        <f t="array" ref="S2327">_xlfn.IFS(Table1[[#This Row],[Asset Class]]&lt;&gt;"Local","y",S$11=$E2327,"y",Table1[[#This Row],[Asset Class]]="Local","")</f>
        <v>y</v>
      </c>
      <c r="U2327" s="109" t="str">
        <f>IF(Table1[[#This Row],[Asset Class]]&lt;&gt;"Local",0.25,IF(P2327="y",1,""))</f>
        <v/>
      </c>
      <c r="V2327" s="435" t="str">
        <f>IF(Table1[[#This Row],[Asset Class]]&lt;&gt;"Local",0.25,IF(Q2327="y",1,""))</f>
        <v/>
      </c>
      <c r="W2327" s="435" t="str">
        <f>IF(Table1[[#This Row],[Asset Class]]&lt;&gt;"Local",0.25,IF(R2327="y",1,""))</f>
        <v/>
      </c>
      <c r="X2327" s="435">
        <f>IF(Table1[[#This Row],[Asset Class]]&lt;&gt;"Local",0.25,IF(S2327="y",1,""))</f>
        <v>1</v>
      </c>
      <c r="Y2327" s="109">
        <f t="shared" si="217"/>
        <v>1</v>
      </c>
      <c r="AA2327" s="274" t="str">
        <f t="shared" si="218"/>
        <v/>
      </c>
      <c r="AB2327" s="275" t="str">
        <f t="shared" si="219"/>
        <v/>
      </c>
      <c r="AC2327" s="275" t="str">
        <f t="shared" si="220"/>
        <v/>
      </c>
      <c r="AD2327" s="275">
        <f t="shared" si="221"/>
        <v>49326</v>
      </c>
      <c r="AE2327" s="276">
        <f t="shared" si="222"/>
        <v>49326</v>
      </c>
    </row>
    <row r="2328" spans="2:31">
      <c r="B2328" s="227" t="s">
        <v>4064</v>
      </c>
      <c r="C2328" s="228" t="s">
        <v>4065</v>
      </c>
      <c r="D2328" s="228" t="s">
        <v>110</v>
      </c>
      <c r="E2328" s="228" t="s">
        <v>101</v>
      </c>
      <c r="F2328" s="258" t="s">
        <v>102</v>
      </c>
      <c r="G2328" s="374">
        <v>0.5</v>
      </c>
      <c r="H2328" s="377">
        <v>5441.4394441099303</v>
      </c>
      <c r="I2328" s="382">
        <v>143.96305955739601</v>
      </c>
      <c r="J2328" s="349">
        <f>Table1[[#This Row],[Embellishment Area (m2)]]*Table1[[#This Row],[Construction Unit Rate ($/m)]]*Table1[[#This Row],[Embellishment Area Factor]]</f>
        <v>391683.13538518088</v>
      </c>
      <c r="K2328" s="263">
        <v>0</v>
      </c>
      <c r="L2328" s="354">
        <v>39.027494808321961</v>
      </c>
      <c r="M2328" s="101">
        <f>Table1[[#This Row],[Size of land (m2)]]*Table1[[#This Row],[Land Unit Rate ($/m2)]]</f>
        <v>0</v>
      </c>
      <c r="N2328" s="261">
        <v>2021</v>
      </c>
      <c r="O2328" s="219">
        <f>ROUND(IF(Table1[[#This Row],[Valuation Year]]=2016,(Table1[[#This Row],[Total Construction Cost ($)]]+Table1[[#This Row],[Land Value]])*('General Input Sheet'!$G$38/'General Input Sheet'!$G$43),Table1[[#This Row],[Total Construction Cost ($)]]+Table1[[#This Row],[Land Value]]),0)</f>
        <v>391683</v>
      </c>
      <c r="P2328" s="139" t="str" cm="1">
        <f t="array" ref="P2328">_xlfn.IFS(Table1[[#This Row],[Asset Class]]&lt;&gt;"Local","y",P$11=$E2328,"y",Table1[[#This Row],[Asset Class]]="Local","")</f>
        <v/>
      </c>
      <c r="Q2328" s="99" t="str" cm="1">
        <f t="array" ref="Q2328">_xlfn.IFS(Table1[[#This Row],[Asset Class]]&lt;&gt;"Local","y",Q$11=$E2328,"y",Table1[[#This Row],[Asset Class]]="Local","")</f>
        <v/>
      </c>
      <c r="R2328" s="99" t="str" cm="1">
        <f t="array" ref="R2328">_xlfn.IFS(Table1[[#This Row],[Asset Class]]&lt;&gt;"Local","y",R$11=$E2328,"y",Table1[[#This Row],[Asset Class]]="Local","")</f>
        <v>y</v>
      </c>
      <c r="S2328" s="358" t="str" cm="1">
        <f t="array" ref="S2328">_xlfn.IFS(Table1[[#This Row],[Asset Class]]&lt;&gt;"Local","y",S$11=$E2328,"y",Table1[[#This Row],[Asset Class]]="Local","")</f>
        <v/>
      </c>
      <c r="U2328" s="109" t="str">
        <f>IF(Table1[[#This Row],[Asset Class]]&lt;&gt;"Local",0.25,IF(P2328="y",1,""))</f>
        <v/>
      </c>
      <c r="V2328" s="435" t="str">
        <f>IF(Table1[[#This Row],[Asset Class]]&lt;&gt;"Local",0.25,IF(Q2328="y",1,""))</f>
        <v/>
      </c>
      <c r="W2328" s="435">
        <f>IF(Table1[[#This Row],[Asset Class]]&lt;&gt;"Local",0.25,IF(R2328="y",1,""))</f>
        <v>1</v>
      </c>
      <c r="X2328" s="435" t="str">
        <f>IF(Table1[[#This Row],[Asset Class]]&lt;&gt;"Local",0.25,IF(S2328="y",1,""))</f>
        <v/>
      </c>
      <c r="Y2328" s="109">
        <f t="shared" si="217"/>
        <v>1</v>
      </c>
      <c r="AA2328" s="274" t="str">
        <f t="shared" si="218"/>
        <v/>
      </c>
      <c r="AB2328" s="275" t="str">
        <f t="shared" si="219"/>
        <v/>
      </c>
      <c r="AC2328" s="275">
        <f t="shared" si="220"/>
        <v>391683</v>
      </c>
      <c r="AD2328" s="275" t="str">
        <f t="shared" si="221"/>
        <v/>
      </c>
      <c r="AE2328" s="276">
        <f t="shared" si="222"/>
        <v>391683</v>
      </c>
    </row>
    <row r="2329" spans="2:31">
      <c r="B2329" s="227" t="s">
        <v>4066</v>
      </c>
      <c r="C2329" s="228" t="s">
        <v>4067</v>
      </c>
      <c r="D2329" s="228" t="s">
        <v>110</v>
      </c>
      <c r="E2329" s="228" t="s">
        <v>101</v>
      </c>
      <c r="F2329" s="258" t="s">
        <v>107</v>
      </c>
      <c r="G2329" s="374">
        <v>0.5</v>
      </c>
      <c r="H2329" s="377">
        <v>4262.6173904533971</v>
      </c>
      <c r="I2329" s="382">
        <v>143.96305955739601</v>
      </c>
      <c r="J2329" s="349">
        <f>Table1[[#This Row],[Embellishment Area (m2)]]*Table1[[#This Row],[Construction Unit Rate ($/m)]]*Table1[[#This Row],[Embellishment Area Factor]]</f>
        <v>306829.7206261172</v>
      </c>
      <c r="K2329" s="263">
        <v>8525.2347809067942</v>
      </c>
      <c r="L2329" s="354">
        <v>39.027494808321961</v>
      </c>
      <c r="M2329" s="101">
        <f>Table1[[#This Row],[Size of land (m2)]]*Table1[[#This Row],[Land Unit Rate ($/m2)]]</f>
        <v>332718.55615156575</v>
      </c>
      <c r="N2329" s="261">
        <v>2021</v>
      </c>
      <c r="O2329" s="219">
        <f>ROUND(IF(Table1[[#This Row],[Valuation Year]]=2016,(Table1[[#This Row],[Total Construction Cost ($)]]+Table1[[#This Row],[Land Value]])*('General Input Sheet'!$G$38/'General Input Sheet'!$G$43),Table1[[#This Row],[Total Construction Cost ($)]]+Table1[[#This Row],[Land Value]]),0)</f>
        <v>639548</v>
      </c>
      <c r="P2329" s="139" t="str" cm="1">
        <f t="array" ref="P2329">_xlfn.IFS(Table1[[#This Row],[Asset Class]]&lt;&gt;"Local","y",P$11=$E2329,"y",Table1[[#This Row],[Asset Class]]="Local","")</f>
        <v/>
      </c>
      <c r="Q2329" s="99" t="str" cm="1">
        <f t="array" ref="Q2329">_xlfn.IFS(Table1[[#This Row],[Asset Class]]&lt;&gt;"Local","y",Q$11=$E2329,"y",Table1[[#This Row],[Asset Class]]="Local","")</f>
        <v/>
      </c>
      <c r="R2329" s="99" t="str" cm="1">
        <f t="array" ref="R2329">_xlfn.IFS(Table1[[#This Row],[Asset Class]]&lt;&gt;"Local","y",R$11=$E2329,"y",Table1[[#This Row],[Asset Class]]="Local","")</f>
        <v>y</v>
      </c>
      <c r="S2329" s="358" t="str" cm="1">
        <f t="array" ref="S2329">_xlfn.IFS(Table1[[#This Row],[Asset Class]]&lt;&gt;"Local","y",S$11=$E2329,"y",Table1[[#This Row],[Asset Class]]="Local","")</f>
        <v/>
      </c>
      <c r="U2329" s="109" t="str">
        <f>IF(Table1[[#This Row],[Asset Class]]&lt;&gt;"Local",0.25,IF(P2329="y",1,""))</f>
        <v/>
      </c>
      <c r="V2329" s="435" t="str">
        <f>IF(Table1[[#This Row],[Asset Class]]&lt;&gt;"Local",0.25,IF(Q2329="y",1,""))</f>
        <v/>
      </c>
      <c r="W2329" s="435">
        <f>IF(Table1[[#This Row],[Asset Class]]&lt;&gt;"Local",0.25,IF(R2329="y",1,""))</f>
        <v>1</v>
      </c>
      <c r="X2329" s="435" t="str">
        <f>IF(Table1[[#This Row],[Asset Class]]&lt;&gt;"Local",0.25,IF(S2329="y",1,""))</f>
        <v/>
      </c>
      <c r="Y2329" s="109">
        <f t="shared" si="217"/>
        <v>1</v>
      </c>
      <c r="AA2329" s="274" t="str">
        <f t="shared" si="218"/>
        <v/>
      </c>
      <c r="AB2329" s="275" t="str">
        <f t="shared" si="219"/>
        <v/>
      </c>
      <c r="AC2329" s="275">
        <f t="shared" si="220"/>
        <v>639548</v>
      </c>
      <c r="AD2329" s="275" t="str">
        <f t="shared" si="221"/>
        <v/>
      </c>
      <c r="AE2329" s="276">
        <f t="shared" si="222"/>
        <v>639548</v>
      </c>
    </row>
    <row r="2330" spans="2:31">
      <c r="B2330" s="227" t="s">
        <v>4068</v>
      </c>
      <c r="C2330" s="228" t="s">
        <v>4069</v>
      </c>
      <c r="D2330" s="228" t="s">
        <v>110</v>
      </c>
      <c r="E2330" s="228" t="s">
        <v>113</v>
      </c>
      <c r="F2330" s="258" t="s">
        <v>102</v>
      </c>
      <c r="G2330" s="374">
        <v>0.5</v>
      </c>
      <c r="H2330" s="377">
        <v>6431.9175643738454</v>
      </c>
      <c r="I2330" s="382">
        <v>77.371645491830151</v>
      </c>
      <c r="J2330" s="349">
        <f>Table1[[#This Row],[Embellishment Area (m2)]]*Table1[[#This Row],[Construction Unit Rate ($/m)]]*Table1[[#This Row],[Embellishment Area Factor]]</f>
        <v>248824.0228117044</v>
      </c>
      <c r="K2330" s="263">
        <v>0</v>
      </c>
      <c r="L2330" s="354">
        <v>51.919695325664051</v>
      </c>
      <c r="M2330" s="101">
        <f>Table1[[#This Row],[Size of land (m2)]]*Table1[[#This Row],[Land Unit Rate ($/m2)]]</f>
        <v>0</v>
      </c>
      <c r="N2330" s="261">
        <v>2021</v>
      </c>
      <c r="O2330" s="219">
        <f>ROUND(IF(Table1[[#This Row],[Valuation Year]]=2016,(Table1[[#This Row],[Total Construction Cost ($)]]+Table1[[#This Row],[Land Value]])*('General Input Sheet'!$G$38/'General Input Sheet'!$G$43),Table1[[#This Row],[Total Construction Cost ($)]]+Table1[[#This Row],[Land Value]]),0)</f>
        <v>248824</v>
      </c>
      <c r="P2330" s="139" t="str" cm="1">
        <f t="array" ref="P2330">_xlfn.IFS(Table1[[#This Row],[Asset Class]]&lt;&gt;"Local","y",P$11=$E2330,"y",Table1[[#This Row],[Asset Class]]="Local","")</f>
        <v/>
      </c>
      <c r="Q2330" s="99" t="str" cm="1">
        <f t="array" ref="Q2330">_xlfn.IFS(Table1[[#This Row],[Asset Class]]&lt;&gt;"Local","y",Q$11=$E2330,"y",Table1[[#This Row],[Asset Class]]="Local","")</f>
        <v/>
      </c>
      <c r="R2330" s="99" t="str" cm="1">
        <f t="array" ref="R2330">_xlfn.IFS(Table1[[#This Row],[Asset Class]]&lt;&gt;"Local","y",R$11=$E2330,"y",Table1[[#This Row],[Asset Class]]="Local","")</f>
        <v/>
      </c>
      <c r="S2330" s="358" t="str" cm="1">
        <f t="array" ref="S2330">_xlfn.IFS(Table1[[#This Row],[Asset Class]]&lt;&gt;"Local","y",S$11=$E2330,"y",Table1[[#This Row],[Asset Class]]="Local","")</f>
        <v>y</v>
      </c>
      <c r="U2330" s="109" t="str">
        <f>IF(Table1[[#This Row],[Asset Class]]&lt;&gt;"Local",0.25,IF(P2330="y",1,""))</f>
        <v/>
      </c>
      <c r="V2330" s="435" t="str">
        <f>IF(Table1[[#This Row],[Asset Class]]&lt;&gt;"Local",0.25,IF(Q2330="y",1,""))</f>
        <v/>
      </c>
      <c r="W2330" s="435" t="str">
        <f>IF(Table1[[#This Row],[Asset Class]]&lt;&gt;"Local",0.25,IF(R2330="y",1,""))</f>
        <v/>
      </c>
      <c r="X2330" s="435">
        <f>IF(Table1[[#This Row],[Asset Class]]&lt;&gt;"Local",0.25,IF(S2330="y",1,""))</f>
        <v>1</v>
      </c>
      <c r="Y2330" s="109">
        <f t="shared" si="217"/>
        <v>1</v>
      </c>
      <c r="AA2330" s="274" t="str">
        <f t="shared" si="218"/>
        <v/>
      </c>
      <c r="AB2330" s="275" t="str">
        <f t="shared" si="219"/>
        <v/>
      </c>
      <c r="AC2330" s="275" t="str">
        <f t="shared" si="220"/>
        <v/>
      </c>
      <c r="AD2330" s="275">
        <f t="shared" si="221"/>
        <v>248824</v>
      </c>
      <c r="AE2330" s="276">
        <f t="shared" si="222"/>
        <v>248824</v>
      </c>
    </row>
    <row r="2331" spans="2:31">
      <c r="B2331" s="227" t="s">
        <v>4070</v>
      </c>
      <c r="C2331" s="228" t="s">
        <v>4071</v>
      </c>
      <c r="D2331" s="228" t="s">
        <v>110</v>
      </c>
      <c r="E2331" s="228" t="s">
        <v>101</v>
      </c>
      <c r="F2331" s="258" t="s">
        <v>102</v>
      </c>
      <c r="G2331" s="374">
        <v>0.5</v>
      </c>
      <c r="H2331" s="377">
        <v>1337.657413233645</v>
      </c>
      <c r="I2331" s="382">
        <v>143.96305955739601</v>
      </c>
      <c r="J2331" s="349">
        <f>Table1[[#This Row],[Embellishment Area (m2)]]*Table1[[#This Row],[Construction Unit Rate ($/m)]]*Table1[[#This Row],[Embellishment Area Factor]]</f>
        <v>96286.626924373762</v>
      </c>
      <c r="K2331" s="263">
        <v>0</v>
      </c>
      <c r="L2331" s="354">
        <v>39.027494808321961</v>
      </c>
      <c r="M2331" s="101">
        <f>Table1[[#This Row],[Size of land (m2)]]*Table1[[#This Row],[Land Unit Rate ($/m2)]]</f>
        <v>0</v>
      </c>
      <c r="N2331" s="261">
        <v>2021</v>
      </c>
      <c r="O2331" s="219">
        <f>ROUND(IF(Table1[[#This Row],[Valuation Year]]=2016,(Table1[[#This Row],[Total Construction Cost ($)]]+Table1[[#This Row],[Land Value]])*('General Input Sheet'!$G$38/'General Input Sheet'!$G$43),Table1[[#This Row],[Total Construction Cost ($)]]+Table1[[#This Row],[Land Value]]),0)</f>
        <v>96287</v>
      </c>
      <c r="P2331" s="139" t="str" cm="1">
        <f t="array" ref="P2331">_xlfn.IFS(Table1[[#This Row],[Asset Class]]&lt;&gt;"Local","y",P$11=$E2331,"y",Table1[[#This Row],[Asset Class]]="Local","")</f>
        <v/>
      </c>
      <c r="Q2331" s="99" t="str" cm="1">
        <f t="array" ref="Q2331">_xlfn.IFS(Table1[[#This Row],[Asset Class]]&lt;&gt;"Local","y",Q$11=$E2331,"y",Table1[[#This Row],[Asset Class]]="Local","")</f>
        <v/>
      </c>
      <c r="R2331" s="99" t="str" cm="1">
        <f t="array" ref="R2331">_xlfn.IFS(Table1[[#This Row],[Asset Class]]&lt;&gt;"Local","y",R$11=$E2331,"y",Table1[[#This Row],[Asset Class]]="Local","")</f>
        <v>y</v>
      </c>
      <c r="S2331" s="358" t="str" cm="1">
        <f t="array" ref="S2331">_xlfn.IFS(Table1[[#This Row],[Asset Class]]&lt;&gt;"Local","y",S$11=$E2331,"y",Table1[[#This Row],[Asset Class]]="Local","")</f>
        <v/>
      </c>
      <c r="U2331" s="109" t="str">
        <f>IF(Table1[[#This Row],[Asset Class]]&lt;&gt;"Local",0.25,IF(P2331="y",1,""))</f>
        <v/>
      </c>
      <c r="V2331" s="435" t="str">
        <f>IF(Table1[[#This Row],[Asset Class]]&lt;&gt;"Local",0.25,IF(Q2331="y",1,""))</f>
        <v/>
      </c>
      <c r="W2331" s="435">
        <f>IF(Table1[[#This Row],[Asset Class]]&lt;&gt;"Local",0.25,IF(R2331="y",1,""))</f>
        <v>1</v>
      </c>
      <c r="X2331" s="435" t="str">
        <f>IF(Table1[[#This Row],[Asset Class]]&lt;&gt;"Local",0.25,IF(S2331="y",1,""))</f>
        <v/>
      </c>
      <c r="Y2331" s="109">
        <f t="shared" si="217"/>
        <v>1</v>
      </c>
      <c r="AA2331" s="274" t="str">
        <f t="shared" si="218"/>
        <v/>
      </c>
      <c r="AB2331" s="275" t="str">
        <f t="shared" si="219"/>
        <v/>
      </c>
      <c r="AC2331" s="275">
        <f t="shared" si="220"/>
        <v>96287</v>
      </c>
      <c r="AD2331" s="275" t="str">
        <f t="shared" si="221"/>
        <v/>
      </c>
      <c r="AE2331" s="276">
        <f t="shared" si="222"/>
        <v>96287</v>
      </c>
    </row>
    <row r="2332" spans="2:31">
      <c r="B2332" s="227" t="s">
        <v>4072</v>
      </c>
      <c r="C2332" s="228" t="s">
        <v>4073</v>
      </c>
      <c r="D2332" s="228" t="s">
        <v>105</v>
      </c>
      <c r="E2332" s="228" t="s">
        <v>101</v>
      </c>
      <c r="F2332" s="258" t="s">
        <v>102</v>
      </c>
      <c r="G2332" s="374">
        <v>0.5</v>
      </c>
      <c r="H2332" s="377">
        <v>10630.692978337765</v>
      </c>
      <c r="I2332" s="382">
        <v>452.87898632773505</v>
      </c>
      <c r="J2332" s="349">
        <f>Table1[[#This Row],[Embellishment Area (m2)]]*Table1[[#This Row],[Construction Unit Rate ($/m)]]*Table1[[#This Row],[Embellishment Area Factor]]</f>
        <v>2407208.7299954891</v>
      </c>
      <c r="K2332" s="263">
        <v>0</v>
      </c>
      <c r="L2332" s="354">
        <v>140.14546069071523</v>
      </c>
      <c r="M2332" s="101">
        <f>Table1[[#This Row],[Size of land (m2)]]*Table1[[#This Row],[Land Unit Rate ($/m2)]]</f>
        <v>0</v>
      </c>
      <c r="N2332" s="261">
        <v>2021</v>
      </c>
      <c r="O2332" s="219">
        <f>ROUND(IF(Table1[[#This Row],[Valuation Year]]=2016,(Table1[[#This Row],[Total Construction Cost ($)]]+Table1[[#This Row],[Land Value]])*('General Input Sheet'!$G$38/'General Input Sheet'!$G$43),Table1[[#This Row],[Total Construction Cost ($)]]+Table1[[#This Row],[Land Value]]),0)</f>
        <v>2407209</v>
      </c>
      <c r="P2332" s="139" t="str" cm="1">
        <f t="array" ref="P2332">_xlfn.IFS(Table1[[#This Row],[Asset Class]]&lt;&gt;"Local","y",P$11=$E2332,"y",Table1[[#This Row],[Asset Class]]="Local","")</f>
        <v>y</v>
      </c>
      <c r="Q2332" s="99" t="str" cm="1">
        <f t="array" ref="Q2332">_xlfn.IFS(Table1[[#This Row],[Asset Class]]&lt;&gt;"Local","y",Q$11=$E2332,"y",Table1[[#This Row],[Asset Class]]="Local","")</f>
        <v>y</v>
      </c>
      <c r="R2332" s="99" t="str" cm="1">
        <f t="array" ref="R2332">_xlfn.IFS(Table1[[#This Row],[Asset Class]]&lt;&gt;"Local","y",R$11=$E2332,"y",Table1[[#This Row],[Asset Class]]="Local","")</f>
        <v>y</v>
      </c>
      <c r="S2332" s="358" t="str" cm="1">
        <f t="array" ref="S2332">_xlfn.IFS(Table1[[#This Row],[Asset Class]]&lt;&gt;"Local","y",S$11=$E2332,"y",Table1[[#This Row],[Asset Class]]="Local","")</f>
        <v>y</v>
      </c>
      <c r="U2332" s="109">
        <f>IF(Table1[[#This Row],[Asset Class]]&lt;&gt;"Local",0.25,IF(P2332="y",1,""))</f>
        <v>0.25</v>
      </c>
      <c r="V2332" s="435">
        <f>IF(Table1[[#This Row],[Asset Class]]&lt;&gt;"Local",0.25,IF(Q2332="y",1,""))</f>
        <v>0.25</v>
      </c>
      <c r="W2332" s="435">
        <f>IF(Table1[[#This Row],[Asset Class]]&lt;&gt;"Local",0.25,IF(R2332="y",1,""))</f>
        <v>0.25</v>
      </c>
      <c r="X2332" s="435">
        <f>IF(Table1[[#This Row],[Asset Class]]&lt;&gt;"Local",0.25,IF(S2332="y",1,""))</f>
        <v>0.25</v>
      </c>
      <c r="Y2332" s="109">
        <f t="shared" si="217"/>
        <v>1</v>
      </c>
      <c r="AA2332" s="274">
        <f t="shared" si="218"/>
        <v>601802.25</v>
      </c>
      <c r="AB2332" s="275">
        <f t="shared" si="219"/>
        <v>601802.25</v>
      </c>
      <c r="AC2332" s="275">
        <f t="shared" si="220"/>
        <v>601802.25</v>
      </c>
      <c r="AD2332" s="275">
        <f t="shared" si="221"/>
        <v>601802.25</v>
      </c>
      <c r="AE2332" s="276">
        <f t="shared" si="222"/>
        <v>2407209</v>
      </c>
    </row>
    <row r="2333" spans="2:31">
      <c r="B2333" s="227" t="s">
        <v>4074</v>
      </c>
      <c r="C2333" s="228" t="s">
        <v>4075</v>
      </c>
      <c r="D2333" s="228" t="s">
        <v>110</v>
      </c>
      <c r="E2333" s="228" t="s">
        <v>101</v>
      </c>
      <c r="F2333" s="258" t="s">
        <v>102</v>
      </c>
      <c r="G2333" s="374">
        <v>0.5</v>
      </c>
      <c r="H2333" s="377">
        <v>2290.8259873543984</v>
      </c>
      <c r="I2333" s="382">
        <v>143.96305955739601</v>
      </c>
      <c r="J2333" s="349">
        <f>Table1[[#This Row],[Embellishment Area (m2)]]*Table1[[#This Row],[Construction Unit Rate ($/m)]]*Table1[[#This Row],[Embellishment Area Factor]]</f>
        <v>164897.15902656587</v>
      </c>
      <c r="K2333" s="263">
        <v>0</v>
      </c>
      <c r="L2333" s="354">
        <v>39.027494808321961</v>
      </c>
      <c r="M2333" s="101">
        <f>Table1[[#This Row],[Size of land (m2)]]*Table1[[#This Row],[Land Unit Rate ($/m2)]]</f>
        <v>0</v>
      </c>
      <c r="N2333" s="261">
        <v>2021</v>
      </c>
      <c r="O2333" s="219">
        <f>ROUND(IF(Table1[[#This Row],[Valuation Year]]=2016,(Table1[[#This Row],[Total Construction Cost ($)]]+Table1[[#This Row],[Land Value]])*('General Input Sheet'!$G$38/'General Input Sheet'!$G$43),Table1[[#This Row],[Total Construction Cost ($)]]+Table1[[#This Row],[Land Value]]),0)</f>
        <v>164897</v>
      </c>
      <c r="P2333" s="139" t="str" cm="1">
        <f t="array" ref="P2333">_xlfn.IFS(Table1[[#This Row],[Asset Class]]&lt;&gt;"Local","y",P$11=$E2333,"y",Table1[[#This Row],[Asset Class]]="Local","")</f>
        <v/>
      </c>
      <c r="Q2333" s="99" t="str" cm="1">
        <f t="array" ref="Q2333">_xlfn.IFS(Table1[[#This Row],[Asset Class]]&lt;&gt;"Local","y",Q$11=$E2333,"y",Table1[[#This Row],[Asset Class]]="Local","")</f>
        <v/>
      </c>
      <c r="R2333" s="99" t="str" cm="1">
        <f t="array" ref="R2333">_xlfn.IFS(Table1[[#This Row],[Asset Class]]&lt;&gt;"Local","y",R$11=$E2333,"y",Table1[[#This Row],[Asset Class]]="Local","")</f>
        <v>y</v>
      </c>
      <c r="S2333" s="358" t="str" cm="1">
        <f t="array" ref="S2333">_xlfn.IFS(Table1[[#This Row],[Asset Class]]&lt;&gt;"Local","y",S$11=$E2333,"y",Table1[[#This Row],[Asset Class]]="Local","")</f>
        <v/>
      </c>
      <c r="U2333" s="109" t="str">
        <f>IF(Table1[[#This Row],[Asset Class]]&lt;&gt;"Local",0.25,IF(P2333="y",1,""))</f>
        <v/>
      </c>
      <c r="V2333" s="435" t="str">
        <f>IF(Table1[[#This Row],[Asset Class]]&lt;&gt;"Local",0.25,IF(Q2333="y",1,""))</f>
        <v/>
      </c>
      <c r="W2333" s="435">
        <f>IF(Table1[[#This Row],[Asset Class]]&lt;&gt;"Local",0.25,IF(R2333="y",1,""))</f>
        <v>1</v>
      </c>
      <c r="X2333" s="435" t="str">
        <f>IF(Table1[[#This Row],[Asset Class]]&lt;&gt;"Local",0.25,IF(S2333="y",1,""))</f>
        <v/>
      </c>
      <c r="Y2333" s="109">
        <f t="shared" si="217"/>
        <v>1</v>
      </c>
      <c r="AA2333" s="274" t="str">
        <f t="shared" si="218"/>
        <v/>
      </c>
      <c r="AB2333" s="275" t="str">
        <f t="shared" si="219"/>
        <v/>
      </c>
      <c r="AC2333" s="275">
        <f t="shared" si="220"/>
        <v>164897</v>
      </c>
      <c r="AD2333" s="275" t="str">
        <f t="shared" si="221"/>
        <v/>
      </c>
      <c r="AE2333" s="276">
        <f t="shared" si="222"/>
        <v>164897</v>
      </c>
    </row>
    <row r="2334" spans="2:31">
      <c r="B2334" s="227" t="s">
        <v>4076</v>
      </c>
      <c r="C2334" s="228" t="s">
        <v>4077</v>
      </c>
      <c r="D2334" s="228" t="s">
        <v>110</v>
      </c>
      <c r="E2334" s="228" t="s">
        <v>101</v>
      </c>
      <c r="F2334" s="258" t="s">
        <v>107</v>
      </c>
      <c r="G2334" s="374">
        <v>0.5</v>
      </c>
      <c r="H2334" s="377">
        <v>10171.015605084805</v>
      </c>
      <c r="I2334" s="382">
        <v>143.96305955739601</v>
      </c>
      <c r="J2334" s="349">
        <f>Table1[[#This Row],[Embellishment Area (m2)]]*Table1[[#This Row],[Construction Unit Rate ($/m)]]*Table1[[#This Row],[Embellishment Area Factor]]</f>
        <v>732125.26265701407</v>
      </c>
      <c r="K2334" s="263">
        <v>0</v>
      </c>
      <c r="L2334" s="354">
        <v>39.027494808321961</v>
      </c>
      <c r="M2334" s="101">
        <f>Table1[[#This Row],[Size of land (m2)]]*Table1[[#This Row],[Land Unit Rate ($/m2)]]</f>
        <v>0</v>
      </c>
      <c r="N2334" s="261">
        <v>2021</v>
      </c>
      <c r="O2334" s="219">
        <f>ROUND(IF(Table1[[#This Row],[Valuation Year]]=2016,(Table1[[#This Row],[Total Construction Cost ($)]]+Table1[[#This Row],[Land Value]])*('General Input Sheet'!$G$38/'General Input Sheet'!$G$43),Table1[[#This Row],[Total Construction Cost ($)]]+Table1[[#This Row],[Land Value]]),0)</f>
        <v>732125</v>
      </c>
      <c r="P2334" s="139" t="str" cm="1">
        <f t="array" ref="P2334">_xlfn.IFS(Table1[[#This Row],[Asset Class]]&lt;&gt;"Local","y",P$11=$E2334,"y",Table1[[#This Row],[Asset Class]]="Local","")</f>
        <v/>
      </c>
      <c r="Q2334" s="99" t="str" cm="1">
        <f t="array" ref="Q2334">_xlfn.IFS(Table1[[#This Row],[Asset Class]]&lt;&gt;"Local","y",Q$11=$E2334,"y",Table1[[#This Row],[Asset Class]]="Local","")</f>
        <v/>
      </c>
      <c r="R2334" s="99" t="str" cm="1">
        <f t="array" ref="R2334">_xlfn.IFS(Table1[[#This Row],[Asset Class]]&lt;&gt;"Local","y",R$11=$E2334,"y",Table1[[#This Row],[Asset Class]]="Local","")</f>
        <v>y</v>
      </c>
      <c r="S2334" s="358" t="str" cm="1">
        <f t="array" ref="S2334">_xlfn.IFS(Table1[[#This Row],[Asset Class]]&lt;&gt;"Local","y",S$11=$E2334,"y",Table1[[#This Row],[Asset Class]]="Local","")</f>
        <v/>
      </c>
      <c r="U2334" s="109" t="str">
        <f>IF(Table1[[#This Row],[Asset Class]]&lt;&gt;"Local",0.25,IF(P2334="y",1,""))</f>
        <v/>
      </c>
      <c r="V2334" s="435" t="str">
        <f>IF(Table1[[#This Row],[Asset Class]]&lt;&gt;"Local",0.25,IF(Q2334="y",1,""))</f>
        <v/>
      </c>
      <c r="W2334" s="435">
        <f>IF(Table1[[#This Row],[Asset Class]]&lt;&gt;"Local",0.25,IF(R2334="y",1,""))</f>
        <v>1</v>
      </c>
      <c r="X2334" s="435" t="str">
        <f>IF(Table1[[#This Row],[Asset Class]]&lt;&gt;"Local",0.25,IF(S2334="y",1,""))</f>
        <v/>
      </c>
      <c r="Y2334" s="109">
        <f t="shared" si="217"/>
        <v>1</v>
      </c>
      <c r="AA2334" s="274" t="str">
        <f t="shared" si="218"/>
        <v/>
      </c>
      <c r="AB2334" s="275" t="str">
        <f t="shared" si="219"/>
        <v/>
      </c>
      <c r="AC2334" s="275">
        <f t="shared" si="220"/>
        <v>732125</v>
      </c>
      <c r="AD2334" s="275" t="str">
        <f t="shared" si="221"/>
        <v/>
      </c>
      <c r="AE2334" s="276">
        <f t="shared" si="222"/>
        <v>732125</v>
      </c>
    </row>
    <row r="2335" spans="2:31">
      <c r="B2335" s="227" t="s">
        <v>4078</v>
      </c>
      <c r="C2335" s="228" t="s">
        <v>4079</v>
      </c>
      <c r="D2335" s="228" t="s">
        <v>110</v>
      </c>
      <c r="E2335" s="228" t="s">
        <v>101</v>
      </c>
      <c r="F2335" s="258" t="s">
        <v>102</v>
      </c>
      <c r="G2335" s="374">
        <v>0.5</v>
      </c>
      <c r="H2335" s="377">
        <v>6413.9135308969499</v>
      </c>
      <c r="I2335" s="382">
        <v>143.96305955739601</v>
      </c>
      <c r="J2335" s="349">
        <f>Table1[[#This Row],[Embellishment Area (m2)]]*Table1[[#This Row],[Construction Unit Rate ($/m)]]*Table1[[#This Row],[Embellishment Area Factor]]</f>
        <v>461683.30782225286</v>
      </c>
      <c r="K2335" s="263">
        <v>0</v>
      </c>
      <c r="L2335" s="354">
        <v>39.027494808321961</v>
      </c>
      <c r="M2335" s="101">
        <f>Table1[[#This Row],[Size of land (m2)]]*Table1[[#This Row],[Land Unit Rate ($/m2)]]</f>
        <v>0</v>
      </c>
      <c r="N2335" s="261">
        <v>2021</v>
      </c>
      <c r="O2335" s="219">
        <f>ROUND(IF(Table1[[#This Row],[Valuation Year]]=2016,(Table1[[#This Row],[Total Construction Cost ($)]]+Table1[[#This Row],[Land Value]])*('General Input Sheet'!$G$38/'General Input Sheet'!$G$43),Table1[[#This Row],[Total Construction Cost ($)]]+Table1[[#This Row],[Land Value]]),0)</f>
        <v>461683</v>
      </c>
      <c r="P2335" s="139" t="str" cm="1">
        <f t="array" ref="P2335">_xlfn.IFS(Table1[[#This Row],[Asset Class]]&lt;&gt;"Local","y",P$11=$E2335,"y",Table1[[#This Row],[Asset Class]]="Local","")</f>
        <v/>
      </c>
      <c r="Q2335" s="99" t="str" cm="1">
        <f t="array" ref="Q2335">_xlfn.IFS(Table1[[#This Row],[Asset Class]]&lt;&gt;"Local","y",Q$11=$E2335,"y",Table1[[#This Row],[Asset Class]]="Local","")</f>
        <v/>
      </c>
      <c r="R2335" s="99" t="str" cm="1">
        <f t="array" ref="R2335">_xlfn.IFS(Table1[[#This Row],[Asset Class]]&lt;&gt;"Local","y",R$11=$E2335,"y",Table1[[#This Row],[Asset Class]]="Local","")</f>
        <v>y</v>
      </c>
      <c r="S2335" s="358" t="str" cm="1">
        <f t="array" ref="S2335">_xlfn.IFS(Table1[[#This Row],[Asset Class]]&lt;&gt;"Local","y",S$11=$E2335,"y",Table1[[#This Row],[Asset Class]]="Local","")</f>
        <v/>
      </c>
      <c r="U2335" s="109" t="str">
        <f>IF(Table1[[#This Row],[Asset Class]]&lt;&gt;"Local",0.25,IF(P2335="y",1,""))</f>
        <v/>
      </c>
      <c r="V2335" s="435" t="str">
        <f>IF(Table1[[#This Row],[Asset Class]]&lt;&gt;"Local",0.25,IF(Q2335="y",1,""))</f>
        <v/>
      </c>
      <c r="W2335" s="435">
        <f>IF(Table1[[#This Row],[Asset Class]]&lt;&gt;"Local",0.25,IF(R2335="y",1,""))</f>
        <v>1</v>
      </c>
      <c r="X2335" s="435" t="str">
        <f>IF(Table1[[#This Row],[Asset Class]]&lt;&gt;"Local",0.25,IF(S2335="y",1,""))</f>
        <v/>
      </c>
      <c r="Y2335" s="109">
        <f t="shared" si="217"/>
        <v>1</v>
      </c>
      <c r="AA2335" s="274" t="str">
        <f t="shared" si="218"/>
        <v/>
      </c>
      <c r="AB2335" s="275" t="str">
        <f t="shared" si="219"/>
        <v/>
      </c>
      <c r="AC2335" s="275">
        <f t="shared" si="220"/>
        <v>461683</v>
      </c>
      <c r="AD2335" s="275" t="str">
        <f t="shared" si="221"/>
        <v/>
      </c>
      <c r="AE2335" s="276">
        <f t="shared" si="222"/>
        <v>461683</v>
      </c>
    </row>
    <row r="2336" spans="2:31">
      <c r="B2336" s="227" t="s">
        <v>4080</v>
      </c>
      <c r="C2336" s="228" t="s">
        <v>4081</v>
      </c>
      <c r="D2336" s="228" t="s">
        <v>105</v>
      </c>
      <c r="E2336" s="228" t="s">
        <v>113</v>
      </c>
      <c r="F2336" s="258" t="s">
        <v>107</v>
      </c>
      <c r="G2336" s="374">
        <v>0.5</v>
      </c>
      <c r="H2336" s="377">
        <v>6297.8132936261654</v>
      </c>
      <c r="I2336" s="382">
        <v>566.28724924743767</v>
      </c>
      <c r="J2336" s="349">
        <f>Table1[[#This Row],[Embellishment Area (m2)]]*Table1[[#This Row],[Construction Unit Rate ($/m)]]*Table1[[#This Row],[Embellishment Area Factor]]</f>
        <v>1783185.6831607535</v>
      </c>
      <c r="K2336" s="263">
        <v>0</v>
      </c>
      <c r="L2336" s="354">
        <v>75.676903388107434</v>
      </c>
      <c r="M2336" s="101">
        <f>Table1[[#This Row],[Size of land (m2)]]*Table1[[#This Row],[Land Unit Rate ($/m2)]]</f>
        <v>0</v>
      </c>
      <c r="N2336" s="261">
        <v>2021</v>
      </c>
      <c r="O2336" s="219">
        <f>ROUND(IF(Table1[[#This Row],[Valuation Year]]=2016,(Table1[[#This Row],[Total Construction Cost ($)]]+Table1[[#This Row],[Land Value]])*('General Input Sheet'!$G$38/'General Input Sheet'!$G$43),Table1[[#This Row],[Total Construction Cost ($)]]+Table1[[#This Row],[Land Value]]),0)</f>
        <v>1783186</v>
      </c>
      <c r="P2336" s="139" t="str" cm="1">
        <f t="array" ref="P2336">_xlfn.IFS(Table1[[#This Row],[Asset Class]]&lt;&gt;"Local","y",P$11=$E2336,"y",Table1[[#This Row],[Asset Class]]="Local","")</f>
        <v>y</v>
      </c>
      <c r="Q2336" s="99" t="str" cm="1">
        <f t="array" ref="Q2336">_xlfn.IFS(Table1[[#This Row],[Asset Class]]&lt;&gt;"Local","y",Q$11=$E2336,"y",Table1[[#This Row],[Asset Class]]="Local","")</f>
        <v>y</v>
      </c>
      <c r="R2336" s="99" t="str" cm="1">
        <f t="array" ref="R2336">_xlfn.IFS(Table1[[#This Row],[Asset Class]]&lt;&gt;"Local","y",R$11=$E2336,"y",Table1[[#This Row],[Asset Class]]="Local","")</f>
        <v>y</v>
      </c>
      <c r="S2336" s="358" t="str" cm="1">
        <f t="array" ref="S2336">_xlfn.IFS(Table1[[#This Row],[Asset Class]]&lt;&gt;"Local","y",S$11=$E2336,"y",Table1[[#This Row],[Asset Class]]="Local","")</f>
        <v>y</v>
      </c>
      <c r="U2336" s="109">
        <f>IF(Table1[[#This Row],[Asset Class]]&lt;&gt;"Local",0.25,IF(P2336="y",1,""))</f>
        <v>0.25</v>
      </c>
      <c r="V2336" s="435">
        <f>IF(Table1[[#This Row],[Asset Class]]&lt;&gt;"Local",0.25,IF(Q2336="y",1,""))</f>
        <v>0.25</v>
      </c>
      <c r="W2336" s="435">
        <f>IF(Table1[[#This Row],[Asset Class]]&lt;&gt;"Local",0.25,IF(R2336="y",1,""))</f>
        <v>0.25</v>
      </c>
      <c r="X2336" s="435">
        <f>IF(Table1[[#This Row],[Asset Class]]&lt;&gt;"Local",0.25,IF(S2336="y",1,""))</f>
        <v>0.25</v>
      </c>
      <c r="Y2336" s="109">
        <f t="shared" si="217"/>
        <v>1</v>
      </c>
      <c r="AA2336" s="274">
        <f t="shared" si="218"/>
        <v>445796.5</v>
      </c>
      <c r="AB2336" s="275">
        <f t="shared" si="219"/>
        <v>445796.5</v>
      </c>
      <c r="AC2336" s="275">
        <f t="shared" si="220"/>
        <v>445796.5</v>
      </c>
      <c r="AD2336" s="275">
        <f t="shared" si="221"/>
        <v>445796.5</v>
      </c>
      <c r="AE2336" s="276">
        <f t="shared" si="222"/>
        <v>1783186</v>
      </c>
    </row>
    <row r="2337" spans="2:31">
      <c r="B2337" s="227" t="s">
        <v>4082</v>
      </c>
      <c r="C2337" s="228" t="s">
        <v>4083</v>
      </c>
      <c r="D2337" s="228" t="s">
        <v>110</v>
      </c>
      <c r="E2337" s="228" t="s">
        <v>113</v>
      </c>
      <c r="F2337" s="258" t="s">
        <v>102</v>
      </c>
      <c r="G2337" s="374">
        <v>0.5</v>
      </c>
      <c r="H2337" s="377">
        <v>1416.1836710587429</v>
      </c>
      <c r="I2337" s="382">
        <v>77.371645491830151</v>
      </c>
      <c r="J2337" s="349">
        <f>Table1[[#This Row],[Embellishment Area (m2)]]*Table1[[#This Row],[Construction Unit Rate ($/m)]]*Table1[[#This Row],[Embellishment Area Factor]]</f>
        <v>54786.230474237833</v>
      </c>
      <c r="K2337" s="263">
        <v>0</v>
      </c>
      <c r="L2337" s="354">
        <v>51.919695325664051</v>
      </c>
      <c r="M2337" s="101">
        <f>Table1[[#This Row],[Size of land (m2)]]*Table1[[#This Row],[Land Unit Rate ($/m2)]]</f>
        <v>0</v>
      </c>
      <c r="N2337" s="261">
        <v>2021</v>
      </c>
      <c r="O2337" s="219">
        <f>ROUND(IF(Table1[[#This Row],[Valuation Year]]=2016,(Table1[[#This Row],[Total Construction Cost ($)]]+Table1[[#This Row],[Land Value]])*('General Input Sheet'!$G$38/'General Input Sheet'!$G$43),Table1[[#This Row],[Total Construction Cost ($)]]+Table1[[#This Row],[Land Value]]),0)</f>
        <v>54786</v>
      </c>
      <c r="P2337" s="139" t="str" cm="1">
        <f t="array" ref="P2337">_xlfn.IFS(Table1[[#This Row],[Asset Class]]&lt;&gt;"Local","y",P$11=$E2337,"y",Table1[[#This Row],[Asset Class]]="Local","")</f>
        <v/>
      </c>
      <c r="Q2337" s="99" t="str" cm="1">
        <f t="array" ref="Q2337">_xlfn.IFS(Table1[[#This Row],[Asset Class]]&lt;&gt;"Local","y",Q$11=$E2337,"y",Table1[[#This Row],[Asset Class]]="Local","")</f>
        <v/>
      </c>
      <c r="R2337" s="99" t="str" cm="1">
        <f t="array" ref="R2337">_xlfn.IFS(Table1[[#This Row],[Asset Class]]&lt;&gt;"Local","y",R$11=$E2337,"y",Table1[[#This Row],[Asset Class]]="Local","")</f>
        <v/>
      </c>
      <c r="S2337" s="358" t="str" cm="1">
        <f t="array" ref="S2337">_xlfn.IFS(Table1[[#This Row],[Asset Class]]&lt;&gt;"Local","y",S$11=$E2337,"y",Table1[[#This Row],[Asset Class]]="Local","")</f>
        <v>y</v>
      </c>
      <c r="U2337" s="109" t="str">
        <f>IF(Table1[[#This Row],[Asset Class]]&lt;&gt;"Local",0.25,IF(P2337="y",1,""))</f>
        <v/>
      </c>
      <c r="V2337" s="435" t="str">
        <f>IF(Table1[[#This Row],[Asset Class]]&lt;&gt;"Local",0.25,IF(Q2337="y",1,""))</f>
        <v/>
      </c>
      <c r="W2337" s="435" t="str">
        <f>IF(Table1[[#This Row],[Asset Class]]&lt;&gt;"Local",0.25,IF(R2337="y",1,""))</f>
        <v/>
      </c>
      <c r="X2337" s="435">
        <f>IF(Table1[[#This Row],[Asset Class]]&lt;&gt;"Local",0.25,IF(S2337="y",1,""))</f>
        <v>1</v>
      </c>
      <c r="Y2337" s="109">
        <f t="shared" si="217"/>
        <v>1</v>
      </c>
      <c r="AA2337" s="274" t="str">
        <f t="shared" si="218"/>
        <v/>
      </c>
      <c r="AB2337" s="275" t="str">
        <f t="shared" si="219"/>
        <v/>
      </c>
      <c r="AC2337" s="275" t="str">
        <f t="shared" si="220"/>
        <v/>
      </c>
      <c r="AD2337" s="275">
        <f t="shared" si="221"/>
        <v>54786</v>
      </c>
      <c r="AE2337" s="276">
        <f t="shared" si="222"/>
        <v>54786</v>
      </c>
    </row>
    <row r="2338" spans="2:31">
      <c r="B2338" s="227" t="s">
        <v>4084</v>
      </c>
      <c r="C2338" s="228" t="s">
        <v>4085</v>
      </c>
      <c r="D2338" s="228" t="s">
        <v>110</v>
      </c>
      <c r="E2338" s="228" t="s">
        <v>106</v>
      </c>
      <c r="F2338" s="258" t="s">
        <v>107</v>
      </c>
      <c r="G2338" s="374">
        <v>0.5</v>
      </c>
      <c r="H2338" s="377">
        <v>10731.82832349252</v>
      </c>
      <c r="I2338" s="382">
        <v>111.62041035606889</v>
      </c>
      <c r="J2338" s="349">
        <f>Table1[[#This Row],[Embellishment Area (m2)]]*Table1[[#This Row],[Construction Unit Rate ($/m)]]*Table1[[#This Row],[Embellishment Area Factor]]</f>
        <v>598945.54066955892</v>
      </c>
      <c r="K2338" s="263">
        <v>0</v>
      </c>
      <c r="L2338" s="354">
        <v>66.125722619436161</v>
      </c>
      <c r="M2338" s="101">
        <f>Table1[[#This Row],[Size of land (m2)]]*Table1[[#This Row],[Land Unit Rate ($/m2)]]</f>
        <v>0</v>
      </c>
      <c r="N2338" s="261">
        <v>2021</v>
      </c>
      <c r="O2338" s="219">
        <f>ROUND(IF(Table1[[#This Row],[Valuation Year]]=2016,(Table1[[#This Row],[Total Construction Cost ($)]]+Table1[[#This Row],[Land Value]])*('General Input Sheet'!$G$38/'General Input Sheet'!$G$43),Table1[[#This Row],[Total Construction Cost ($)]]+Table1[[#This Row],[Land Value]]),0)</f>
        <v>598946</v>
      </c>
      <c r="P2338" s="139" t="str" cm="1">
        <f t="array" ref="P2338">_xlfn.IFS(Table1[[#This Row],[Asset Class]]&lt;&gt;"Local","y",P$11=$E2338,"y",Table1[[#This Row],[Asset Class]]="Local","")</f>
        <v>y</v>
      </c>
      <c r="Q2338" s="99" t="str" cm="1">
        <f t="array" ref="Q2338">_xlfn.IFS(Table1[[#This Row],[Asset Class]]&lt;&gt;"Local","y",Q$11=$E2338,"y",Table1[[#This Row],[Asset Class]]="Local","")</f>
        <v/>
      </c>
      <c r="R2338" s="99" t="str" cm="1">
        <f t="array" ref="R2338">_xlfn.IFS(Table1[[#This Row],[Asset Class]]&lt;&gt;"Local","y",R$11=$E2338,"y",Table1[[#This Row],[Asset Class]]="Local","")</f>
        <v/>
      </c>
      <c r="S2338" s="358" t="str" cm="1">
        <f t="array" ref="S2338">_xlfn.IFS(Table1[[#This Row],[Asset Class]]&lt;&gt;"Local","y",S$11=$E2338,"y",Table1[[#This Row],[Asset Class]]="Local","")</f>
        <v/>
      </c>
      <c r="U2338" s="109">
        <f>IF(Table1[[#This Row],[Asset Class]]&lt;&gt;"Local",0.25,IF(P2338="y",1,""))</f>
        <v>1</v>
      </c>
      <c r="V2338" s="435" t="str">
        <f>IF(Table1[[#This Row],[Asset Class]]&lt;&gt;"Local",0.25,IF(Q2338="y",1,""))</f>
        <v/>
      </c>
      <c r="W2338" s="435" t="str">
        <f>IF(Table1[[#This Row],[Asset Class]]&lt;&gt;"Local",0.25,IF(R2338="y",1,""))</f>
        <v/>
      </c>
      <c r="X2338" s="435" t="str">
        <f>IF(Table1[[#This Row],[Asset Class]]&lt;&gt;"Local",0.25,IF(S2338="y",1,""))</f>
        <v/>
      </c>
      <c r="Y2338" s="109">
        <f t="shared" si="217"/>
        <v>1</v>
      </c>
      <c r="AA2338" s="274">
        <f t="shared" si="218"/>
        <v>598946</v>
      </c>
      <c r="AB2338" s="275" t="str">
        <f t="shared" si="219"/>
        <v/>
      </c>
      <c r="AC2338" s="275" t="str">
        <f t="shared" si="220"/>
        <v/>
      </c>
      <c r="AD2338" s="275" t="str">
        <f t="shared" si="221"/>
        <v/>
      </c>
      <c r="AE2338" s="276">
        <f t="shared" si="222"/>
        <v>598946</v>
      </c>
    </row>
    <row r="2339" spans="2:31">
      <c r="B2339" s="227" t="s">
        <v>4086</v>
      </c>
      <c r="C2339" s="228" t="s">
        <v>4087</v>
      </c>
      <c r="D2339" s="228" t="s">
        <v>105</v>
      </c>
      <c r="E2339" s="228" t="s">
        <v>101</v>
      </c>
      <c r="F2339" s="258" t="s">
        <v>107</v>
      </c>
      <c r="G2339" s="374">
        <v>0.5</v>
      </c>
      <c r="H2339" s="377">
        <v>32676.084339360779</v>
      </c>
      <c r="I2339" s="382">
        <v>452.87898632773505</v>
      </c>
      <c r="J2339" s="349">
        <f>Table1[[#This Row],[Embellishment Area (m2)]]*Table1[[#This Row],[Construction Unit Rate ($/m)]]*Table1[[#This Row],[Embellishment Area Factor]]</f>
        <v>7399155.9763846435</v>
      </c>
      <c r="K2339" s="263">
        <v>65352.168678721559</v>
      </c>
      <c r="L2339" s="354">
        <v>140.14546069071523</v>
      </c>
      <c r="M2339" s="101">
        <f>Table1[[#This Row],[Size of land (m2)]]*Table1[[#This Row],[Land Unit Rate ($/m2)]]</f>
        <v>9158809.7866167631</v>
      </c>
      <c r="N2339" s="261">
        <v>2021</v>
      </c>
      <c r="O2339" s="219">
        <f>ROUND(IF(Table1[[#This Row],[Valuation Year]]=2016,(Table1[[#This Row],[Total Construction Cost ($)]]+Table1[[#This Row],[Land Value]])*('General Input Sheet'!$G$38/'General Input Sheet'!$G$43),Table1[[#This Row],[Total Construction Cost ($)]]+Table1[[#This Row],[Land Value]]),0)</f>
        <v>16557966</v>
      </c>
      <c r="P2339" s="139" t="str" cm="1">
        <f t="array" ref="P2339">_xlfn.IFS(Table1[[#This Row],[Asset Class]]&lt;&gt;"Local","y",P$11=$E2339,"y",Table1[[#This Row],[Asset Class]]="Local","")</f>
        <v>y</v>
      </c>
      <c r="Q2339" s="99" t="str" cm="1">
        <f t="array" ref="Q2339">_xlfn.IFS(Table1[[#This Row],[Asset Class]]&lt;&gt;"Local","y",Q$11=$E2339,"y",Table1[[#This Row],[Asset Class]]="Local","")</f>
        <v>y</v>
      </c>
      <c r="R2339" s="99" t="str" cm="1">
        <f t="array" ref="R2339">_xlfn.IFS(Table1[[#This Row],[Asset Class]]&lt;&gt;"Local","y",R$11=$E2339,"y",Table1[[#This Row],[Asset Class]]="Local","")</f>
        <v>y</v>
      </c>
      <c r="S2339" s="358" t="str" cm="1">
        <f t="array" ref="S2339">_xlfn.IFS(Table1[[#This Row],[Asset Class]]&lt;&gt;"Local","y",S$11=$E2339,"y",Table1[[#This Row],[Asset Class]]="Local","")</f>
        <v>y</v>
      </c>
      <c r="U2339" s="109">
        <f>IF(Table1[[#This Row],[Asset Class]]&lt;&gt;"Local",0.25,IF(P2339="y",1,""))</f>
        <v>0.25</v>
      </c>
      <c r="V2339" s="435">
        <f>IF(Table1[[#This Row],[Asset Class]]&lt;&gt;"Local",0.25,IF(Q2339="y",1,""))</f>
        <v>0.25</v>
      </c>
      <c r="W2339" s="435">
        <f>IF(Table1[[#This Row],[Asset Class]]&lt;&gt;"Local",0.25,IF(R2339="y",1,""))</f>
        <v>0.25</v>
      </c>
      <c r="X2339" s="435">
        <f>IF(Table1[[#This Row],[Asset Class]]&lt;&gt;"Local",0.25,IF(S2339="y",1,""))</f>
        <v>0.25</v>
      </c>
      <c r="Y2339" s="109">
        <f t="shared" si="217"/>
        <v>1</v>
      </c>
      <c r="AA2339" s="274">
        <f t="shared" si="218"/>
        <v>4139491.5</v>
      </c>
      <c r="AB2339" s="275">
        <f t="shared" si="219"/>
        <v>4139491.5</v>
      </c>
      <c r="AC2339" s="275">
        <f t="shared" si="220"/>
        <v>4139491.5</v>
      </c>
      <c r="AD2339" s="275">
        <f t="shared" si="221"/>
        <v>4139491.5</v>
      </c>
      <c r="AE2339" s="276">
        <f t="shared" si="222"/>
        <v>16557966</v>
      </c>
    </row>
    <row r="2340" spans="2:31">
      <c r="B2340" s="227" t="s">
        <v>4086</v>
      </c>
      <c r="C2340" s="228" t="s">
        <v>4088</v>
      </c>
      <c r="D2340" s="228" t="s">
        <v>105</v>
      </c>
      <c r="E2340" s="228" t="s">
        <v>101</v>
      </c>
      <c r="F2340" s="258" t="s">
        <v>130</v>
      </c>
      <c r="G2340" s="374">
        <v>0.5</v>
      </c>
      <c r="H2340" s="377">
        <v>9978.9839723359746</v>
      </c>
      <c r="I2340" s="382">
        <v>452.87898632773505</v>
      </c>
      <c r="J2340" s="349">
        <f>Table1[[#This Row],[Embellishment Area (m2)]]*Table1[[#This Row],[Construction Unit Rate ($/m)]]*Table1[[#This Row],[Embellishment Area Factor]]</f>
        <v>2259636.0729861157</v>
      </c>
      <c r="K2340" s="263">
        <v>19957.967944671949</v>
      </c>
      <c r="L2340" s="354">
        <v>140.14546069071523</v>
      </c>
      <c r="M2340" s="101">
        <f>Table1[[#This Row],[Size of land (m2)]]*Table1[[#This Row],[Land Unit Rate ($/m2)]]</f>
        <v>2797018.6120565771</v>
      </c>
      <c r="N2340" s="261">
        <v>2021</v>
      </c>
      <c r="O2340" s="219">
        <f>ROUND(IF(Table1[[#This Row],[Valuation Year]]=2016,(Table1[[#This Row],[Total Construction Cost ($)]]+Table1[[#This Row],[Land Value]])*('General Input Sheet'!$G$38/'General Input Sheet'!$G$43),Table1[[#This Row],[Total Construction Cost ($)]]+Table1[[#This Row],[Land Value]]),0)</f>
        <v>5056655</v>
      </c>
      <c r="P2340" s="139" t="str" cm="1">
        <f t="array" ref="P2340">_xlfn.IFS(Table1[[#This Row],[Asset Class]]&lt;&gt;"Local","y",P$11=$E2340,"y",Table1[[#This Row],[Asset Class]]="Local","")</f>
        <v>y</v>
      </c>
      <c r="Q2340" s="99" t="str" cm="1">
        <f t="array" ref="Q2340">_xlfn.IFS(Table1[[#This Row],[Asset Class]]&lt;&gt;"Local","y",Q$11=$E2340,"y",Table1[[#This Row],[Asset Class]]="Local","")</f>
        <v>y</v>
      </c>
      <c r="R2340" s="99" t="str" cm="1">
        <f t="array" ref="R2340">_xlfn.IFS(Table1[[#This Row],[Asset Class]]&lt;&gt;"Local","y",R$11=$E2340,"y",Table1[[#This Row],[Asset Class]]="Local","")</f>
        <v>y</v>
      </c>
      <c r="S2340" s="358" t="str" cm="1">
        <f t="array" ref="S2340">_xlfn.IFS(Table1[[#This Row],[Asset Class]]&lt;&gt;"Local","y",S$11=$E2340,"y",Table1[[#This Row],[Asset Class]]="Local","")</f>
        <v>y</v>
      </c>
      <c r="U2340" s="109">
        <f>IF(Table1[[#This Row],[Asset Class]]&lt;&gt;"Local",0.25,IF(P2340="y",1,""))</f>
        <v>0.25</v>
      </c>
      <c r="V2340" s="435">
        <f>IF(Table1[[#This Row],[Asset Class]]&lt;&gt;"Local",0.25,IF(Q2340="y",1,""))</f>
        <v>0.25</v>
      </c>
      <c r="W2340" s="435">
        <f>IF(Table1[[#This Row],[Asset Class]]&lt;&gt;"Local",0.25,IF(R2340="y",1,""))</f>
        <v>0.25</v>
      </c>
      <c r="X2340" s="435">
        <f>IF(Table1[[#This Row],[Asset Class]]&lt;&gt;"Local",0.25,IF(S2340="y",1,""))</f>
        <v>0.25</v>
      </c>
      <c r="Y2340" s="109">
        <f t="shared" si="217"/>
        <v>1</v>
      </c>
      <c r="AA2340" s="274">
        <f t="shared" si="218"/>
        <v>1264163.75</v>
      </c>
      <c r="AB2340" s="275">
        <f t="shared" si="219"/>
        <v>1264163.75</v>
      </c>
      <c r="AC2340" s="275">
        <f t="shared" si="220"/>
        <v>1264163.75</v>
      </c>
      <c r="AD2340" s="275">
        <f t="shared" si="221"/>
        <v>1264163.75</v>
      </c>
      <c r="AE2340" s="276">
        <f t="shared" si="222"/>
        <v>5056655</v>
      </c>
    </row>
    <row r="2341" spans="2:31">
      <c r="B2341" s="227" t="s">
        <v>4086</v>
      </c>
      <c r="C2341" s="228" t="s">
        <v>4089</v>
      </c>
      <c r="D2341" s="228" t="s">
        <v>105</v>
      </c>
      <c r="E2341" s="228" t="s">
        <v>101</v>
      </c>
      <c r="F2341" s="258" t="s">
        <v>102</v>
      </c>
      <c r="G2341" s="374">
        <v>0.5</v>
      </c>
      <c r="H2341" s="377">
        <v>8051.5794192915346</v>
      </c>
      <c r="I2341" s="382">
        <v>452.87898632773505</v>
      </c>
      <c r="J2341" s="349">
        <f>Table1[[#This Row],[Embellishment Area (m2)]]*Table1[[#This Row],[Construction Unit Rate ($/m)]]*Table1[[#This Row],[Embellishment Area Factor]]</f>
        <v>1823195.5628730019</v>
      </c>
      <c r="K2341" s="263">
        <v>16103.158838583069</v>
      </c>
      <c r="L2341" s="354">
        <v>140.14546069071523</v>
      </c>
      <c r="M2341" s="101">
        <f>Table1[[#This Row],[Size of land (m2)]]*Table1[[#This Row],[Land Unit Rate ($/m2)]]</f>
        <v>2256784.6140089869</v>
      </c>
      <c r="N2341" s="261">
        <v>2021</v>
      </c>
      <c r="O2341" s="219">
        <f>ROUND(IF(Table1[[#This Row],[Valuation Year]]=2016,(Table1[[#This Row],[Total Construction Cost ($)]]+Table1[[#This Row],[Land Value]])*('General Input Sheet'!$G$38/'General Input Sheet'!$G$43),Table1[[#This Row],[Total Construction Cost ($)]]+Table1[[#This Row],[Land Value]]),0)</f>
        <v>4079980</v>
      </c>
      <c r="P2341" s="139" t="str" cm="1">
        <f t="array" ref="P2341">_xlfn.IFS(Table1[[#This Row],[Asset Class]]&lt;&gt;"Local","y",P$11=$E2341,"y",Table1[[#This Row],[Asset Class]]="Local","")</f>
        <v>y</v>
      </c>
      <c r="Q2341" s="99" t="str" cm="1">
        <f t="array" ref="Q2341">_xlfn.IFS(Table1[[#This Row],[Asset Class]]&lt;&gt;"Local","y",Q$11=$E2341,"y",Table1[[#This Row],[Asset Class]]="Local","")</f>
        <v>y</v>
      </c>
      <c r="R2341" s="99" t="str" cm="1">
        <f t="array" ref="R2341">_xlfn.IFS(Table1[[#This Row],[Asset Class]]&lt;&gt;"Local","y",R$11=$E2341,"y",Table1[[#This Row],[Asset Class]]="Local","")</f>
        <v>y</v>
      </c>
      <c r="S2341" s="358" t="str" cm="1">
        <f t="array" ref="S2341">_xlfn.IFS(Table1[[#This Row],[Asset Class]]&lt;&gt;"Local","y",S$11=$E2341,"y",Table1[[#This Row],[Asset Class]]="Local","")</f>
        <v>y</v>
      </c>
      <c r="U2341" s="109">
        <f>IF(Table1[[#This Row],[Asset Class]]&lt;&gt;"Local",0.25,IF(P2341="y",1,""))</f>
        <v>0.25</v>
      </c>
      <c r="V2341" s="435">
        <f>IF(Table1[[#This Row],[Asset Class]]&lt;&gt;"Local",0.25,IF(Q2341="y",1,""))</f>
        <v>0.25</v>
      </c>
      <c r="W2341" s="435">
        <f>IF(Table1[[#This Row],[Asset Class]]&lt;&gt;"Local",0.25,IF(R2341="y",1,""))</f>
        <v>0.25</v>
      </c>
      <c r="X2341" s="435">
        <f>IF(Table1[[#This Row],[Asset Class]]&lt;&gt;"Local",0.25,IF(S2341="y",1,""))</f>
        <v>0.25</v>
      </c>
      <c r="Y2341" s="109">
        <f t="shared" si="217"/>
        <v>1</v>
      </c>
      <c r="AA2341" s="274">
        <f t="shared" si="218"/>
        <v>1019995</v>
      </c>
      <c r="AB2341" s="275">
        <f t="shared" si="219"/>
        <v>1019995</v>
      </c>
      <c r="AC2341" s="275">
        <f t="shared" si="220"/>
        <v>1019995</v>
      </c>
      <c r="AD2341" s="275">
        <f t="shared" si="221"/>
        <v>1019995</v>
      </c>
      <c r="AE2341" s="276">
        <f t="shared" si="222"/>
        <v>4079980</v>
      </c>
    </row>
    <row r="2342" spans="2:31">
      <c r="B2342" s="227" t="s">
        <v>4090</v>
      </c>
      <c r="C2342" s="228" t="s">
        <v>4091</v>
      </c>
      <c r="D2342" s="228" t="s">
        <v>110</v>
      </c>
      <c r="E2342" s="228" t="s">
        <v>106</v>
      </c>
      <c r="F2342" s="258" t="s">
        <v>102</v>
      </c>
      <c r="G2342" s="374">
        <v>0.5</v>
      </c>
      <c r="H2342" s="377">
        <v>1843.7083908692739</v>
      </c>
      <c r="I2342" s="382">
        <v>111.62041035606889</v>
      </c>
      <c r="J2342" s="349">
        <f>Table1[[#This Row],[Embellishment Area (m2)]]*Table1[[#This Row],[Construction Unit Rate ($/m)]]*Table1[[#This Row],[Embellishment Area Factor]]</f>
        <v>102897.7435828779</v>
      </c>
      <c r="K2342" s="263">
        <v>0</v>
      </c>
      <c r="L2342" s="354">
        <v>66.125722619436161</v>
      </c>
      <c r="M2342" s="101">
        <f>Table1[[#This Row],[Size of land (m2)]]*Table1[[#This Row],[Land Unit Rate ($/m2)]]</f>
        <v>0</v>
      </c>
      <c r="N2342" s="261">
        <v>2021</v>
      </c>
      <c r="O2342" s="219">
        <f>ROUND(IF(Table1[[#This Row],[Valuation Year]]=2016,(Table1[[#This Row],[Total Construction Cost ($)]]+Table1[[#This Row],[Land Value]])*('General Input Sheet'!$G$38/'General Input Sheet'!$G$43),Table1[[#This Row],[Total Construction Cost ($)]]+Table1[[#This Row],[Land Value]]),0)</f>
        <v>102898</v>
      </c>
      <c r="P2342" s="139" t="str" cm="1">
        <f t="array" ref="P2342">_xlfn.IFS(Table1[[#This Row],[Asset Class]]&lt;&gt;"Local","y",P$11=$E2342,"y",Table1[[#This Row],[Asset Class]]="Local","")</f>
        <v>y</v>
      </c>
      <c r="Q2342" s="99" t="str" cm="1">
        <f t="array" ref="Q2342">_xlfn.IFS(Table1[[#This Row],[Asset Class]]&lt;&gt;"Local","y",Q$11=$E2342,"y",Table1[[#This Row],[Asset Class]]="Local","")</f>
        <v/>
      </c>
      <c r="R2342" s="99" t="str" cm="1">
        <f t="array" ref="R2342">_xlfn.IFS(Table1[[#This Row],[Asset Class]]&lt;&gt;"Local","y",R$11=$E2342,"y",Table1[[#This Row],[Asset Class]]="Local","")</f>
        <v/>
      </c>
      <c r="S2342" s="358" t="str" cm="1">
        <f t="array" ref="S2342">_xlfn.IFS(Table1[[#This Row],[Asset Class]]&lt;&gt;"Local","y",S$11=$E2342,"y",Table1[[#This Row],[Asset Class]]="Local","")</f>
        <v/>
      </c>
      <c r="U2342" s="109">
        <f>IF(Table1[[#This Row],[Asset Class]]&lt;&gt;"Local",0.25,IF(P2342="y",1,""))</f>
        <v>1</v>
      </c>
      <c r="V2342" s="435" t="str">
        <f>IF(Table1[[#This Row],[Asset Class]]&lt;&gt;"Local",0.25,IF(Q2342="y",1,""))</f>
        <v/>
      </c>
      <c r="W2342" s="435" t="str">
        <f>IF(Table1[[#This Row],[Asset Class]]&lt;&gt;"Local",0.25,IF(R2342="y",1,""))</f>
        <v/>
      </c>
      <c r="X2342" s="435" t="str">
        <f>IF(Table1[[#This Row],[Asset Class]]&lt;&gt;"Local",0.25,IF(S2342="y",1,""))</f>
        <v/>
      </c>
      <c r="Y2342" s="109">
        <f t="shared" si="217"/>
        <v>1</v>
      </c>
      <c r="AA2342" s="274">
        <f t="shared" si="218"/>
        <v>102898</v>
      </c>
      <c r="AB2342" s="275" t="str">
        <f t="shared" si="219"/>
        <v/>
      </c>
      <c r="AC2342" s="275" t="str">
        <f t="shared" si="220"/>
        <v/>
      </c>
      <c r="AD2342" s="275" t="str">
        <f t="shared" si="221"/>
        <v/>
      </c>
      <c r="AE2342" s="276">
        <f t="shared" si="222"/>
        <v>102898</v>
      </c>
    </row>
    <row r="2343" spans="2:31">
      <c r="B2343" s="227" t="s">
        <v>4092</v>
      </c>
      <c r="C2343" s="228" t="s">
        <v>4093</v>
      </c>
      <c r="D2343" s="228" t="s">
        <v>110</v>
      </c>
      <c r="E2343" s="228" t="s">
        <v>101</v>
      </c>
      <c r="F2343" s="258" t="s">
        <v>102</v>
      </c>
      <c r="G2343" s="374">
        <v>0.5</v>
      </c>
      <c r="H2343" s="377">
        <v>4086.1453678986982</v>
      </c>
      <c r="I2343" s="382">
        <v>143.96305955739601</v>
      </c>
      <c r="J2343" s="349">
        <f>Table1[[#This Row],[Embellishment Area (m2)]]*Table1[[#This Row],[Construction Unit Rate ($/m)]]*Table1[[#This Row],[Embellishment Area Factor]]</f>
        <v>294126.99447948905</v>
      </c>
      <c r="K2343" s="263">
        <v>0</v>
      </c>
      <c r="L2343" s="354">
        <v>39.027494808321961</v>
      </c>
      <c r="M2343" s="101">
        <f>Table1[[#This Row],[Size of land (m2)]]*Table1[[#This Row],[Land Unit Rate ($/m2)]]</f>
        <v>0</v>
      </c>
      <c r="N2343" s="261">
        <v>2021</v>
      </c>
      <c r="O2343" s="219">
        <f>ROUND(IF(Table1[[#This Row],[Valuation Year]]=2016,(Table1[[#This Row],[Total Construction Cost ($)]]+Table1[[#This Row],[Land Value]])*('General Input Sheet'!$G$38/'General Input Sheet'!$G$43),Table1[[#This Row],[Total Construction Cost ($)]]+Table1[[#This Row],[Land Value]]),0)</f>
        <v>294127</v>
      </c>
      <c r="P2343" s="139" t="str" cm="1">
        <f t="array" ref="P2343">_xlfn.IFS(Table1[[#This Row],[Asset Class]]&lt;&gt;"Local","y",P$11=$E2343,"y",Table1[[#This Row],[Asset Class]]="Local","")</f>
        <v/>
      </c>
      <c r="Q2343" s="99" t="str" cm="1">
        <f t="array" ref="Q2343">_xlfn.IFS(Table1[[#This Row],[Asset Class]]&lt;&gt;"Local","y",Q$11=$E2343,"y",Table1[[#This Row],[Asset Class]]="Local","")</f>
        <v/>
      </c>
      <c r="R2343" s="99" t="str" cm="1">
        <f t="array" ref="R2343">_xlfn.IFS(Table1[[#This Row],[Asset Class]]&lt;&gt;"Local","y",R$11=$E2343,"y",Table1[[#This Row],[Asset Class]]="Local","")</f>
        <v>y</v>
      </c>
      <c r="S2343" s="358" t="str" cm="1">
        <f t="array" ref="S2343">_xlfn.IFS(Table1[[#This Row],[Asset Class]]&lt;&gt;"Local","y",S$11=$E2343,"y",Table1[[#This Row],[Asset Class]]="Local","")</f>
        <v/>
      </c>
      <c r="U2343" s="109" t="str">
        <f>IF(Table1[[#This Row],[Asset Class]]&lt;&gt;"Local",0.25,IF(P2343="y",1,""))</f>
        <v/>
      </c>
      <c r="V2343" s="435" t="str">
        <f>IF(Table1[[#This Row],[Asset Class]]&lt;&gt;"Local",0.25,IF(Q2343="y",1,""))</f>
        <v/>
      </c>
      <c r="W2343" s="435">
        <f>IF(Table1[[#This Row],[Asset Class]]&lt;&gt;"Local",0.25,IF(R2343="y",1,""))</f>
        <v>1</v>
      </c>
      <c r="X2343" s="435" t="str">
        <f>IF(Table1[[#This Row],[Asset Class]]&lt;&gt;"Local",0.25,IF(S2343="y",1,""))</f>
        <v/>
      </c>
      <c r="Y2343" s="109">
        <f t="shared" si="217"/>
        <v>1</v>
      </c>
      <c r="AA2343" s="274" t="str">
        <f t="shared" si="218"/>
        <v/>
      </c>
      <c r="AB2343" s="275" t="str">
        <f t="shared" si="219"/>
        <v/>
      </c>
      <c r="AC2343" s="275">
        <f t="shared" si="220"/>
        <v>294127</v>
      </c>
      <c r="AD2343" s="275" t="str">
        <f t="shared" si="221"/>
        <v/>
      </c>
      <c r="AE2343" s="276">
        <f t="shared" si="222"/>
        <v>294127</v>
      </c>
    </row>
    <row r="2344" spans="2:31">
      <c r="B2344" s="227" t="s">
        <v>4094</v>
      </c>
      <c r="C2344" s="228" t="s">
        <v>4095</v>
      </c>
      <c r="D2344" s="228" t="s">
        <v>110</v>
      </c>
      <c r="E2344" s="228" t="s">
        <v>113</v>
      </c>
      <c r="F2344" s="258" t="s">
        <v>107</v>
      </c>
      <c r="G2344" s="374">
        <v>0.5</v>
      </c>
      <c r="H2344" s="377">
        <v>6806.2329770456054</v>
      </c>
      <c r="I2344" s="382">
        <v>77.371645491830151</v>
      </c>
      <c r="J2344" s="349">
        <f>Table1[[#This Row],[Embellishment Area (m2)]]*Table1[[#This Row],[Construction Unit Rate ($/m)]]*Table1[[#This Row],[Embellishment Area Factor]]</f>
        <v>263304.72251738817</v>
      </c>
      <c r="K2344" s="263">
        <v>0</v>
      </c>
      <c r="L2344" s="354">
        <v>51.919695325664051</v>
      </c>
      <c r="M2344" s="101">
        <f>Table1[[#This Row],[Size of land (m2)]]*Table1[[#This Row],[Land Unit Rate ($/m2)]]</f>
        <v>0</v>
      </c>
      <c r="N2344" s="261">
        <v>2021</v>
      </c>
      <c r="O2344" s="219">
        <f>ROUND(IF(Table1[[#This Row],[Valuation Year]]=2016,(Table1[[#This Row],[Total Construction Cost ($)]]+Table1[[#This Row],[Land Value]])*('General Input Sheet'!$G$38/'General Input Sheet'!$G$43),Table1[[#This Row],[Total Construction Cost ($)]]+Table1[[#This Row],[Land Value]]),0)</f>
        <v>263305</v>
      </c>
      <c r="P2344" s="139" t="str" cm="1">
        <f t="array" ref="P2344">_xlfn.IFS(Table1[[#This Row],[Asset Class]]&lt;&gt;"Local","y",P$11=$E2344,"y",Table1[[#This Row],[Asset Class]]="Local","")</f>
        <v/>
      </c>
      <c r="Q2344" s="99" t="str" cm="1">
        <f t="array" ref="Q2344">_xlfn.IFS(Table1[[#This Row],[Asset Class]]&lt;&gt;"Local","y",Q$11=$E2344,"y",Table1[[#This Row],[Asset Class]]="Local","")</f>
        <v/>
      </c>
      <c r="R2344" s="99" t="str" cm="1">
        <f t="array" ref="R2344">_xlfn.IFS(Table1[[#This Row],[Asset Class]]&lt;&gt;"Local","y",R$11=$E2344,"y",Table1[[#This Row],[Asset Class]]="Local","")</f>
        <v/>
      </c>
      <c r="S2344" s="358" t="str" cm="1">
        <f t="array" ref="S2344">_xlfn.IFS(Table1[[#This Row],[Asset Class]]&lt;&gt;"Local","y",S$11=$E2344,"y",Table1[[#This Row],[Asset Class]]="Local","")</f>
        <v>y</v>
      </c>
      <c r="U2344" s="109" t="str">
        <f>IF(Table1[[#This Row],[Asset Class]]&lt;&gt;"Local",0.25,IF(P2344="y",1,""))</f>
        <v/>
      </c>
      <c r="V2344" s="435" t="str">
        <f>IF(Table1[[#This Row],[Asset Class]]&lt;&gt;"Local",0.25,IF(Q2344="y",1,""))</f>
        <v/>
      </c>
      <c r="W2344" s="435" t="str">
        <f>IF(Table1[[#This Row],[Asset Class]]&lt;&gt;"Local",0.25,IF(R2344="y",1,""))</f>
        <v/>
      </c>
      <c r="X2344" s="435">
        <f>IF(Table1[[#This Row],[Asset Class]]&lt;&gt;"Local",0.25,IF(S2344="y",1,""))</f>
        <v>1</v>
      </c>
      <c r="Y2344" s="109">
        <f t="shared" si="217"/>
        <v>1</v>
      </c>
      <c r="AA2344" s="274" t="str">
        <f t="shared" si="218"/>
        <v/>
      </c>
      <c r="AB2344" s="275" t="str">
        <f t="shared" si="219"/>
        <v/>
      </c>
      <c r="AC2344" s="275" t="str">
        <f t="shared" si="220"/>
        <v/>
      </c>
      <c r="AD2344" s="275">
        <f t="shared" si="221"/>
        <v>263305</v>
      </c>
      <c r="AE2344" s="276">
        <f t="shared" si="222"/>
        <v>263305</v>
      </c>
    </row>
    <row r="2345" spans="2:31">
      <c r="B2345" s="227" t="s">
        <v>4096</v>
      </c>
      <c r="C2345" s="228" t="s">
        <v>4097</v>
      </c>
      <c r="D2345" s="228" t="s">
        <v>110</v>
      </c>
      <c r="E2345" s="228" t="s">
        <v>106</v>
      </c>
      <c r="F2345" s="258" t="s">
        <v>102</v>
      </c>
      <c r="G2345" s="374">
        <v>0.5</v>
      </c>
      <c r="H2345" s="377">
        <v>5842.3853416902903</v>
      </c>
      <c r="I2345" s="382">
        <v>111.62041035606889</v>
      </c>
      <c r="J2345" s="349">
        <f>Table1[[#This Row],[Embellishment Area (m2)]]*Table1[[#This Row],[Construction Unit Rate ($/m)]]*Table1[[#This Row],[Embellishment Area Factor]]</f>
        <v>326064.724648876</v>
      </c>
      <c r="K2345" s="263">
        <v>0</v>
      </c>
      <c r="L2345" s="354">
        <v>66.125722619436161</v>
      </c>
      <c r="M2345" s="101">
        <f>Table1[[#This Row],[Size of land (m2)]]*Table1[[#This Row],[Land Unit Rate ($/m2)]]</f>
        <v>0</v>
      </c>
      <c r="N2345" s="261">
        <v>2021</v>
      </c>
      <c r="O2345" s="219">
        <f>ROUND(IF(Table1[[#This Row],[Valuation Year]]=2016,(Table1[[#This Row],[Total Construction Cost ($)]]+Table1[[#This Row],[Land Value]])*('General Input Sheet'!$G$38/'General Input Sheet'!$G$43),Table1[[#This Row],[Total Construction Cost ($)]]+Table1[[#This Row],[Land Value]]),0)</f>
        <v>326065</v>
      </c>
      <c r="P2345" s="139" t="str" cm="1">
        <f t="array" ref="P2345">_xlfn.IFS(Table1[[#This Row],[Asset Class]]&lt;&gt;"Local","y",P$11=$E2345,"y",Table1[[#This Row],[Asset Class]]="Local","")</f>
        <v>y</v>
      </c>
      <c r="Q2345" s="99" t="str" cm="1">
        <f t="array" ref="Q2345">_xlfn.IFS(Table1[[#This Row],[Asset Class]]&lt;&gt;"Local","y",Q$11=$E2345,"y",Table1[[#This Row],[Asset Class]]="Local","")</f>
        <v/>
      </c>
      <c r="R2345" s="99" t="str" cm="1">
        <f t="array" ref="R2345">_xlfn.IFS(Table1[[#This Row],[Asset Class]]&lt;&gt;"Local","y",R$11=$E2345,"y",Table1[[#This Row],[Asset Class]]="Local","")</f>
        <v/>
      </c>
      <c r="S2345" s="358" t="str" cm="1">
        <f t="array" ref="S2345">_xlfn.IFS(Table1[[#This Row],[Asset Class]]&lt;&gt;"Local","y",S$11=$E2345,"y",Table1[[#This Row],[Asset Class]]="Local","")</f>
        <v/>
      </c>
      <c r="U2345" s="109">
        <f>IF(Table1[[#This Row],[Asset Class]]&lt;&gt;"Local",0.25,IF(P2345="y",1,""))</f>
        <v>1</v>
      </c>
      <c r="V2345" s="435" t="str">
        <f>IF(Table1[[#This Row],[Asset Class]]&lt;&gt;"Local",0.25,IF(Q2345="y",1,""))</f>
        <v/>
      </c>
      <c r="W2345" s="435" t="str">
        <f>IF(Table1[[#This Row],[Asset Class]]&lt;&gt;"Local",0.25,IF(R2345="y",1,""))</f>
        <v/>
      </c>
      <c r="X2345" s="435" t="str">
        <f>IF(Table1[[#This Row],[Asset Class]]&lt;&gt;"Local",0.25,IF(S2345="y",1,""))</f>
        <v/>
      </c>
      <c r="Y2345" s="109">
        <f t="shared" si="217"/>
        <v>1</v>
      </c>
      <c r="AA2345" s="274">
        <f t="shared" si="218"/>
        <v>326065</v>
      </c>
      <c r="AB2345" s="275" t="str">
        <f t="shared" si="219"/>
        <v/>
      </c>
      <c r="AC2345" s="275" t="str">
        <f t="shared" si="220"/>
        <v/>
      </c>
      <c r="AD2345" s="275" t="str">
        <f t="shared" si="221"/>
        <v/>
      </c>
      <c r="AE2345" s="276">
        <f t="shared" si="222"/>
        <v>326065</v>
      </c>
    </row>
    <row r="2346" spans="2:31">
      <c r="B2346" s="227" t="s">
        <v>4098</v>
      </c>
      <c r="C2346" s="228" t="s">
        <v>4099</v>
      </c>
      <c r="D2346" s="228" t="s">
        <v>110</v>
      </c>
      <c r="E2346" s="228" t="s">
        <v>101</v>
      </c>
      <c r="F2346" s="258" t="s">
        <v>102</v>
      </c>
      <c r="G2346" s="374">
        <v>0.5</v>
      </c>
      <c r="H2346" s="377">
        <v>1161.4714271618329</v>
      </c>
      <c r="I2346" s="382">
        <v>143.96305955739601</v>
      </c>
      <c r="J2346" s="349">
        <f>Table1[[#This Row],[Embellishment Area (m2)]]*Table1[[#This Row],[Construction Unit Rate ($/m)]]*Table1[[#This Row],[Embellishment Area Factor]]</f>
        <v>83604.490121356343</v>
      </c>
      <c r="K2346" s="263">
        <v>0</v>
      </c>
      <c r="L2346" s="354">
        <v>39.027494808321961</v>
      </c>
      <c r="M2346" s="101">
        <f>Table1[[#This Row],[Size of land (m2)]]*Table1[[#This Row],[Land Unit Rate ($/m2)]]</f>
        <v>0</v>
      </c>
      <c r="N2346" s="261">
        <v>2021</v>
      </c>
      <c r="O2346" s="219">
        <f>ROUND(IF(Table1[[#This Row],[Valuation Year]]=2016,(Table1[[#This Row],[Total Construction Cost ($)]]+Table1[[#This Row],[Land Value]])*('General Input Sheet'!$G$38/'General Input Sheet'!$G$43),Table1[[#This Row],[Total Construction Cost ($)]]+Table1[[#This Row],[Land Value]]),0)</f>
        <v>83604</v>
      </c>
      <c r="P2346" s="139" t="str" cm="1">
        <f t="array" ref="P2346">_xlfn.IFS(Table1[[#This Row],[Asset Class]]&lt;&gt;"Local","y",P$11=$E2346,"y",Table1[[#This Row],[Asset Class]]="Local","")</f>
        <v/>
      </c>
      <c r="Q2346" s="99" t="str" cm="1">
        <f t="array" ref="Q2346">_xlfn.IFS(Table1[[#This Row],[Asset Class]]&lt;&gt;"Local","y",Q$11=$E2346,"y",Table1[[#This Row],[Asset Class]]="Local","")</f>
        <v/>
      </c>
      <c r="R2346" s="99" t="str" cm="1">
        <f t="array" ref="R2346">_xlfn.IFS(Table1[[#This Row],[Asset Class]]&lt;&gt;"Local","y",R$11=$E2346,"y",Table1[[#This Row],[Asset Class]]="Local","")</f>
        <v>y</v>
      </c>
      <c r="S2346" s="358" t="str" cm="1">
        <f t="array" ref="S2346">_xlfn.IFS(Table1[[#This Row],[Asset Class]]&lt;&gt;"Local","y",S$11=$E2346,"y",Table1[[#This Row],[Asset Class]]="Local","")</f>
        <v/>
      </c>
      <c r="U2346" s="109" t="str">
        <f>IF(Table1[[#This Row],[Asset Class]]&lt;&gt;"Local",0.25,IF(P2346="y",1,""))</f>
        <v/>
      </c>
      <c r="V2346" s="435" t="str">
        <f>IF(Table1[[#This Row],[Asset Class]]&lt;&gt;"Local",0.25,IF(Q2346="y",1,""))</f>
        <v/>
      </c>
      <c r="W2346" s="435">
        <f>IF(Table1[[#This Row],[Asset Class]]&lt;&gt;"Local",0.25,IF(R2346="y",1,""))</f>
        <v>1</v>
      </c>
      <c r="X2346" s="435" t="str">
        <f>IF(Table1[[#This Row],[Asset Class]]&lt;&gt;"Local",0.25,IF(S2346="y",1,""))</f>
        <v/>
      </c>
      <c r="Y2346" s="109">
        <f t="shared" si="217"/>
        <v>1</v>
      </c>
      <c r="AA2346" s="274" t="str">
        <f t="shared" si="218"/>
        <v/>
      </c>
      <c r="AB2346" s="275" t="str">
        <f t="shared" si="219"/>
        <v/>
      </c>
      <c r="AC2346" s="275">
        <f t="shared" si="220"/>
        <v>83604</v>
      </c>
      <c r="AD2346" s="275" t="str">
        <f t="shared" si="221"/>
        <v/>
      </c>
      <c r="AE2346" s="276">
        <f t="shared" si="222"/>
        <v>83604</v>
      </c>
    </row>
    <row r="2347" spans="2:31">
      <c r="B2347" s="227" t="s">
        <v>4100</v>
      </c>
      <c r="C2347" s="228" t="s">
        <v>4101</v>
      </c>
      <c r="D2347" s="228" t="s">
        <v>110</v>
      </c>
      <c r="E2347" s="228" t="s">
        <v>106</v>
      </c>
      <c r="F2347" s="258" t="s">
        <v>107</v>
      </c>
      <c r="G2347" s="374">
        <v>0.5</v>
      </c>
      <c r="H2347" s="378">
        <v>24335.084077236967</v>
      </c>
      <c r="I2347" s="382">
        <v>111.62041035606889</v>
      </c>
      <c r="J2347" s="349">
        <f>Table1[[#This Row],[Embellishment Area (m2)]]*Table1[[#This Row],[Construction Unit Rate ($/m)]]*Table1[[#This Row],[Embellishment Area Factor]]</f>
        <v>1358146.0353753141</v>
      </c>
      <c r="K2347" s="265">
        <v>0</v>
      </c>
      <c r="L2347" s="354">
        <v>66.125722619436161</v>
      </c>
      <c r="M2347" s="101">
        <f>Table1[[#This Row],[Size of land (m2)]]*Table1[[#This Row],[Land Unit Rate ($/m2)]]</f>
        <v>0</v>
      </c>
      <c r="N2347" s="261">
        <v>2021</v>
      </c>
      <c r="O2347" s="101">
        <f>ROUND(IF(Table1[[#This Row],[Valuation Year]]=2016,(Table1[[#This Row],[Total Construction Cost ($)]]+Table1[[#This Row],[Land Value]])*('General Input Sheet'!$G$38/'General Input Sheet'!$G$43),Table1[[#This Row],[Total Construction Cost ($)]]+Table1[[#This Row],[Land Value]]),0)</f>
        <v>1358146</v>
      </c>
      <c r="P2347" s="139" t="str" cm="1">
        <f t="array" ref="P2347">_xlfn.IFS(Table1[[#This Row],[Asset Class]]&lt;&gt;"Local","y",P$11=$E2347,"y",Table1[[#This Row],[Asset Class]]="Local","")</f>
        <v>y</v>
      </c>
      <c r="Q2347" s="99" t="str" cm="1">
        <f t="array" ref="Q2347">_xlfn.IFS(Table1[[#This Row],[Asset Class]]&lt;&gt;"Local","y",Q$11=$E2347,"y",Table1[[#This Row],[Asset Class]]="Local","")</f>
        <v/>
      </c>
      <c r="R2347" s="99" t="str" cm="1">
        <f t="array" ref="R2347">_xlfn.IFS(Table1[[#This Row],[Asset Class]]&lt;&gt;"Local","y",R$11=$E2347,"y",Table1[[#This Row],[Asset Class]]="Local","")</f>
        <v/>
      </c>
      <c r="S2347" s="358" t="str" cm="1">
        <f t="array" ref="S2347">_xlfn.IFS(Table1[[#This Row],[Asset Class]]&lt;&gt;"Local","y",S$11=$E2347,"y",Table1[[#This Row],[Asset Class]]="Local","")</f>
        <v/>
      </c>
      <c r="U2347" s="109">
        <f>IF(Table1[[#This Row],[Asset Class]]&lt;&gt;"Local",0.25,IF(P2347="y",1,""))</f>
        <v>1</v>
      </c>
      <c r="V2347" s="435" t="str">
        <f>IF(Table1[[#This Row],[Asset Class]]&lt;&gt;"Local",0.25,IF(Q2347="y",1,""))</f>
        <v/>
      </c>
      <c r="W2347" s="435" t="str">
        <f>IF(Table1[[#This Row],[Asset Class]]&lt;&gt;"Local",0.25,IF(R2347="y",1,""))</f>
        <v/>
      </c>
      <c r="X2347" s="435" t="str">
        <f>IF(Table1[[#This Row],[Asset Class]]&lt;&gt;"Local",0.25,IF(S2347="y",1,""))</f>
        <v/>
      </c>
      <c r="Y2347" s="109">
        <f t="shared" si="217"/>
        <v>1</v>
      </c>
      <c r="AA2347" s="274">
        <f t="shared" si="218"/>
        <v>1358146</v>
      </c>
      <c r="AB2347" s="275" t="str">
        <f t="shared" si="219"/>
        <v/>
      </c>
      <c r="AC2347" s="275" t="str">
        <f t="shared" si="220"/>
        <v/>
      </c>
      <c r="AD2347" s="275" t="str">
        <f t="shared" si="221"/>
        <v/>
      </c>
      <c r="AE2347" s="276">
        <f t="shared" si="222"/>
        <v>1358146</v>
      </c>
    </row>
    <row r="2348" spans="2:31">
      <c r="B2348" s="227" t="s">
        <v>4100</v>
      </c>
      <c r="C2348" s="228" t="s">
        <v>4102</v>
      </c>
      <c r="D2348" s="228" t="s">
        <v>110</v>
      </c>
      <c r="E2348" s="228" t="s">
        <v>106</v>
      </c>
      <c r="F2348" s="258" t="s">
        <v>102</v>
      </c>
      <c r="G2348" s="374">
        <v>0.5</v>
      </c>
      <c r="H2348" s="377">
        <v>1663.2470773098705</v>
      </c>
      <c r="I2348" s="382">
        <v>111.62041035606889</v>
      </c>
      <c r="J2348" s="349">
        <f>Table1[[#This Row],[Embellishment Area (m2)]]*Table1[[#This Row],[Construction Unit Rate ($/m)]]*Table1[[#This Row],[Embellishment Area Factor]]</f>
        <v>92826.160646429984</v>
      </c>
      <c r="K2348" s="263">
        <v>0</v>
      </c>
      <c r="L2348" s="354">
        <v>66.125722619436161</v>
      </c>
      <c r="M2348" s="101">
        <f>Table1[[#This Row],[Size of land (m2)]]*Table1[[#This Row],[Land Unit Rate ($/m2)]]</f>
        <v>0</v>
      </c>
      <c r="N2348" s="261">
        <v>2021</v>
      </c>
      <c r="O2348" s="219">
        <f>ROUND(IF(Table1[[#This Row],[Valuation Year]]=2016,(Table1[[#This Row],[Total Construction Cost ($)]]+Table1[[#This Row],[Land Value]])*('General Input Sheet'!$G$38/'General Input Sheet'!$G$43),Table1[[#This Row],[Total Construction Cost ($)]]+Table1[[#This Row],[Land Value]]),0)</f>
        <v>92826</v>
      </c>
      <c r="P2348" s="139" t="str" cm="1">
        <f t="array" ref="P2348">_xlfn.IFS(Table1[[#This Row],[Asset Class]]&lt;&gt;"Local","y",P$11=$E2348,"y",Table1[[#This Row],[Asset Class]]="Local","")</f>
        <v>y</v>
      </c>
      <c r="Q2348" s="99" t="str" cm="1">
        <f t="array" ref="Q2348">_xlfn.IFS(Table1[[#This Row],[Asset Class]]&lt;&gt;"Local","y",Q$11=$E2348,"y",Table1[[#This Row],[Asset Class]]="Local","")</f>
        <v/>
      </c>
      <c r="R2348" s="99" t="str" cm="1">
        <f t="array" ref="R2348">_xlfn.IFS(Table1[[#This Row],[Asset Class]]&lt;&gt;"Local","y",R$11=$E2348,"y",Table1[[#This Row],[Asset Class]]="Local","")</f>
        <v/>
      </c>
      <c r="S2348" s="358" t="str" cm="1">
        <f t="array" ref="S2348">_xlfn.IFS(Table1[[#This Row],[Asset Class]]&lt;&gt;"Local","y",S$11=$E2348,"y",Table1[[#This Row],[Asset Class]]="Local","")</f>
        <v/>
      </c>
      <c r="U2348" s="109">
        <f>IF(Table1[[#This Row],[Asset Class]]&lt;&gt;"Local",0.25,IF(P2348="y",1,""))</f>
        <v>1</v>
      </c>
      <c r="V2348" s="435" t="str">
        <f>IF(Table1[[#This Row],[Asset Class]]&lt;&gt;"Local",0.25,IF(Q2348="y",1,""))</f>
        <v/>
      </c>
      <c r="W2348" s="435" t="str">
        <f>IF(Table1[[#This Row],[Asset Class]]&lt;&gt;"Local",0.25,IF(R2348="y",1,""))</f>
        <v/>
      </c>
      <c r="X2348" s="435" t="str">
        <f>IF(Table1[[#This Row],[Asset Class]]&lt;&gt;"Local",0.25,IF(S2348="y",1,""))</f>
        <v/>
      </c>
      <c r="Y2348" s="109">
        <f t="shared" si="217"/>
        <v>1</v>
      </c>
      <c r="AA2348" s="274">
        <f t="shared" si="218"/>
        <v>92826</v>
      </c>
      <c r="AB2348" s="275" t="str">
        <f t="shared" si="219"/>
        <v/>
      </c>
      <c r="AC2348" s="275" t="str">
        <f t="shared" si="220"/>
        <v/>
      </c>
      <c r="AD2348" s="275" t="str">
        <f t="shared" si="221"/>
        <v/>
      </c>
      <c r="AE2348" s="276">
        <f t="shared" si="222"/>
        <v>92826</v>
      </c>
    </row>
    <row r="2349" spans="2:31">
      <c r="B2349" s="227" t="s">
        <v>4103</v>
      </c>
      <c r="C2349" s="228" t="s">
        <v>4104</v>
      </c>
      <c r="D2349" s="228" t="s">
        <v>110</v>
      </c>
      <c r="E2349" s="228" t="s">
        <v>101</v>
      </c>
      <c r="F2349" s="258" t="s">
        <v>102</v>
      </c>
      <c r="G2349" s="374">
        <v>0.5</v>
      </c>
      <c r="H2349" s="377">
        <v>10514.903405359584</v>
      </c>
      <c r="I2349" s="382">
        <v>143.96305955739601</v>
      </c>
      <c r="J2349" s="349">
        <f>Table1[[#This Row],[Embellishment Area (m2)]]*Table1[[#This Row],[Construction Unit Rate ($/m)]]*Table1[[#This Row],[Embellishment Area Factor]]</f>
        <v>756878.83259302401</v>
      </c>
      <c r="K2349" s="263">
        <v>0</v>
      </c>
      <c r="L2349" s="354">
        <v>39.027494808321961</v>
      </c>
      <c r="M2349" s="101">
        <f>Table1[[#This Row],[Size of land (m2)]]*Table1[[#This Row],[Land Unit Rate ($/m2)]]</f>
        <v>0</v>
      </c>
      <c r="N2349" s="261">
        <v>2021</v>
      </c>
      <c r="O2349" s="219">
        <f>ROUND(IF(Table1[[#This Row],[Valuation Year]]=2016,(Table1[[#This Row],[Total Construction Cost ($)]]+Table1[[#This Row],[Land Value]])*('General Input Sheet'!$G$38/'General Input Sheet'!$G$43),Table1[[#This Row],[Total Construction Cost ($)]]+Table1[[#This Row],[Land Value]]),0)</f>
        <v>756879</v>
      </c>
      <c r="P2349" s="139" t="str" cm="1">
        <f t="array" ref="P2349">_xlfn.IFS(Table1[[#This Row],[Asset Class]]&lt;&gt;"Local","y",P$11=$E2349,"y",Table1[[#This Row],[Asset Class]]="Local","")</f>
        <v/>
      </c>
      <c r="Q2349" s="99" t="str" cm="1">
        <f t="array" ref="Q2349">_xlfn.IFS(Table1[[#This Row],[Asset Class]]&lt;&gt;"Local","y",Q$11=$E2349,"y",Table1[[#This Row],[Asset Class]]="Local","")</f>
        <v/>
      </c>
      <c r="R2349" s="99" t="str" cm="1">
        <f t="array" ref="R2349">_xlfn.IFS(Table1[[#This Row],[Asset Class]]&lt;&gt;"Local","y",R$11=$E2349,"y",Table1[[#This Row],[Asset Class]]="Local","")</f>
        <v>y</v>
      </c>
      <c r="S2349" s="358" t="str" cm="1">
        <f t="array" ref="S2349">_xlfn.IFS(Table1[[#This Row],[Asset Class]]&lt;&gt;"Local","y",S$11=$E2349,"y",Table1[[#This Row],[Asset Class]]="Local","")</f>
        <v/>
      </c>
      <c r="U2349" s="109" t="str">
        <f>IF(Table1[[#This Row],[Asset Class]]&lt;&gt;"Local",0.25,IF(P2349="y",1,""))</f>
        <v/>
      </c>
      <c r="V2349" s="435" t="str">
        <f>IF(Table1[[#This Row],[Asset Class]]&lt;&gt;"Local",0.25,IF(Q2349="y",1,""))</f>
        <v/>
      </c>
      <c r="W2349" s="435">
        <f>IF(Table1[[#This Row],[Asset Class]]&lt;&gt;"Local",0.25,IF(R2349="y",1,""))</f>
        <v>1</v>
      </c>
      <c r="X2349" s="435" t="str">
        <f>IF(Table1[[#This Row],[Asset Class]]&lt;&gt;"Local",0.25,IF(S2349="y",1,""))</f>
        <v/>
      </c>
      <c r="Y2349" s="109">
        <f t="shared" si="217"/>
        <v>1</v>
      </c>
      <c r="AA2349" s="274" t="str">
        <f t="shared" si="218"/>
        <v/>
      </c>
      <c r="AB2349" s="275" t="str">
        <f t="shared" si="219"/>
        <v/>
      </c>
      <c r="AC2349" s="275">
        <f t="shared" si="220"/>
        <v>756879</v>
      </c>
      <c r="AD2349" s="275" t="str">
        <f t="shared" si="221"/>
        <v/>
      </c>
      <c r="AE2349" s="276">
        <f t="shared" si="222"/>
        <v>756879</v>
      </c>
    </row>
    <row r="2350" spans="2:31">
      <c r="B2350" s="227" t="s">
        <v>4105</v>
      </c>
      <c r="C2350" s="228" t="s">
        <v>4106</v>
      </c>
      <c r="D2350" s="228" t="s">
        <v>110</v>
      </c>
      <c r="E2350" s="228" t="s">
        <v>106</v>
      </c>
      <c r="F2350" s="258" t="s">
        <v>102</v>
      </c>
      <c r="G2350" s="374">
        <v>0.5</v>
      </c>
      <c r="H2350" s="377">
        <v>3574.2757260745793</v>
      </c>
      <c r="I2350" s="382">
        <v>111.62041035606889</v>
      </c>
      <c r="J2350" s="349">
        <f>Table1[[#This Row],[Embellishment Area (m2)]]*Table1[[#This Row],[Construction Unit Rate ($/m)]]*Table1[[#This Row],[Embellishment Area Factor]]</f>
        <v>199481.0616350903</v>
      </c>
      <c r="K2350" s="263">
        <v>0</v>
      </c>
      <c r="L2350" s="354">
        <v>66.125722619436161</v>
      </c>
      <c r="M2350" s="101">
        <f>Table1[[#This Row],[Size of land (m2)]]*Table1[[#This Row],[Land Unit Rate ($/m2)]]</f>
        <v>0</v>
      </c>
      <c r="N2350" s="261">
        <v>2021</v>
      </c>
      <c r="O2350" s="219">
        <f>ROUND(IF(Table1[[#This Row],[Valuation Year]]=2016,(Table1[[#This Row],[Total Construction Cost ($)]]+Table1[[#This Row],[Land Value]])*('General Input Sheet'!$G$38/'General Input Sheet'!$G$43),Table1[[#This Row],[Total Construction Cost ($)]]+Table1[[#This Row],[Land Value]]),0)</f>
        <v>199481</v>
      </c>
      <c r="P2350" s="139" t="str" cm="1">
        <f t="array" ref="P2350">_xlfn.IFS(Table1[[#This Row],[Asset Class]]&lt;&gt;"Local","y",P$11=$E2350,"y",Table1[[#This Row],[Asset Class]]="Local","")</f>
        <v>y</v>
      </c>
      <c r="Q2350" s="99" t="str" cm="1">
        <f t="array" ref="Q2350">_xlfn.IFS(Table1[[#This Row],[Asset Class]]&lt;&gt;"Local","y",Q$11=$E2350,"y",Table1[[#This Row],[Asset Class]]="Local","")</f>
        <v/>
      </c>
      <c r="R2350" s="99" t="str" cm="1">
        <f t="array" ref="R2350">_xlfn.IFS(Table1[[#This Row],[Asset Class]]&lt;&gt;"Local","y",R$11=$E2350,"y",Table1[[#This Row],[Asset Class]]="Local","")</f>
        <v/>
      </c>
      <c r="S2350" s="358" t="str" cm="1">
        <f t="array" ref="S2350">_xlfn.IFS(Table1[[#This Row],[Asset Class]]&lt;&gt;"Local","y",S$11=$E2350,"y",Table1[[#This Row],[Asset Class]]="Local","")</f>
        <v/>
      </c>
      <c r="U2350" s="109">
        <f>IF(Table1[[#This Row],[Asset Class]]&lt;&gt;"Local",0.25,IF(P2350="y",1,""))</f>
        <v>1</v>
      </c>
      <c r="V2350" s="435" t="str">
        <f>IF(Table1[[#This Row],[Asset Class]]&lt;&gt;"Local",0.25,IF(Q2350="y",1,""))</f>
        <v/>
      </c>
      <c r="W2350" s="435" t="str">
        <f>IF(Table1[[#This Row],[Asset Class]]&lt;&gt;"Local",0.25,IF(R2350="y",1,""))</f>
        <v/>
      </c>
      <c r="X2350" s="435" t="str">
        <f>IF(Table1[[#This Row],[Asset Class]]&lt;&gt;"Local",0.25,IF(S2350="y",1,""))</f>
        <v/>
      </c>
      <c r="Y2350" s="109">
        <f t="shared" si="217"/>
        <v>1</v>
      </c>
      <c r="AA2350" s="274">
        <f t="shared" si="218"/>
        <v>199481</v>
      </c>
      <c r="AB2350" s="275" t="str">
        <f t="shared" si="219"/>
        <v/>
      </c>
      <c r="AC2350" s="275" t="str">
        <f t="shared" si="220"/>
        <v/>
      </c>
      <c r="AD2350" s="275" t="str">
        <f t="shared" si="221"/>
        <v/>
      </c>
      <c r="AE2350" s="276">
        <f t="shared" si="222"/>
        <v>199481</v>
      </c>
    </row>
    <row r="2351" spans="2:31">
      <c r="B2351" s="227" t="s">
        <v>4107</v>
      </c>
      <c r="C2351" s="228" t="s">
        <v>4108</v>
      </c>
      <c r="D2351" s="228" t="s">
        <v>110</v>
      </c>
      <c r="E2351" s="228" t="s">
        <v>142</v>
      </c>
      <c r="F2351" s="258" t="s">
        <v>107</v>
      </c>
      <c r="G2351" s="374">
        <v>0.5</v>
      </c>
      <c r="H2351" s="377">
        <v>14529.040171240065</v>
      </c>
      <c r="I2351" s="382">
        <v>115.6419902144599</v>
      </c>
      <c r="J2351" s="349">
        <f>Table1[[#This Row],[Embellishment Area (m2)]]*Table1[[#This Row],[Construction Unit Rate ($/m)]]*Table1[[#This Row],[Embellishment Area Factor]]</f>
        <v>840083.56065401912</v>
      </c>
      <c r="K2351" s="263">
        <v>0</v>
      </c>
      <c r="L2351" s="354">
        <v>85.331826959272703</v>
      </c>
      <c r="M2351" s="101">
        <f>Table1[[#This Row],[Size of land (m2)]]*Table1[[#This Row],[Land Unit Rate ($/m2)]]</f>
        <v>0</v>
      </c>
      <c r="N2351" s="261">
        <v>2021</v>
      </c>
      <c r="O2351" s="219">
        <f>ROUND(IF(Table1[[#This Row],[Valuation Year]]=2016,(Table1[[#This Row],[Total Construction Cost ($)]]+Table1[[#This Row],[Land Value]])*('General Input Sheet'!$G$38/'General Input Sheet'!$G$43),Table1[[#This Row],[Total Construction Cost ($)]]+Table1[[#This Row],[Land Value]]),0)</f>
        <v>840084</v>
      </c>
      <c r="P2351" s="139" t="str" cm="1">
        <f t="array" ref="P2351">_xlfn.IFS(Table1[[#This Row],[Asset Class]]&lt;&gt;"Local","y",P$11=$E2351,"y",Table1[[#This Row],[Asset Class]]="Local","")</f>
        <v/>
      </c>
      <c r="Q2351" s="99" t="str" cm="1">
        <f t="array" ref="Q2351">_xlfn.IFS(Table1[[#This Row],[Asset Class]]&lt;&gt;"Local","y",Q$11=$E2351,"y",Table1[[#This Row],[Asset Class]]="Local","")</f>
        <v>y</v>
      </c>
      <c r="R2351" s="99" t="str" cm="1">
        <f t="array" ref="R2351">_xlfn.IFS(Table1[[#This Row],[Asset Class]]&lt;&gt;"Local","y",R$11=$E2351,"y",Table1[[#This Row],[Asset Class]]="Local","")</f>
        <v/>
      </c>
      <c r="S2351" s="358" t="str" cm="1">
        <f t="array" ref="S2351">_xlfn.IFS(Table1[[#This Row],[Asset Class]]&lt;&gt;"Local","y",S$11=$E2351,"y",Table1[[#This Row],[Asset Class]]="Local","")</f>
        <v/>
      </c>
      <c r="U2351" s="109" t="str">
        <f>IF(Table1[[#This Row],[Asset Class]]&lt;&gt;"Local",0.25,IF(P2351="y",1,""))</f>
        <v/>
      </c>
      <c r="V2351" s="435">
        <f>IF(Table1[[#This Row],[Asset Class]]&lt;&gt;"Local",0.25,IF(Q2351="y",1,""))</f>
        <v>1</v>
      </c>
      <c r="W2351" s="435" t="str">
        <f>IF(Table1[[#This Row],[Asset Class]]&lt;&gt;"Local",0.25,IF(R2351="y",1,""))</f>
        <v/>
      </c>
      <c r="X2351" s="435" t="str">
        <f>IF(Table1[[#This Row],[Asset Class]]&lt;&gt;"Local",0.25,IF(S2351="y",1,""))</f>
        <v/>
      </c>
      <c r="Y2351" s="109">
        <f t="shared" si="217"/>
        <v>1</v>
      </c>
      <c r="AA2351" s="274" t="str">
        <f t="shared" si="218"/>
        <v/>
      </c>
      <c r="AB2351" s="275">
        <f t="shared" si="219"/>
        <v>840084</v>
      </c>
      <c r="AC2351" s="275" t="str">
        <f t="shared" si="220"/>
        <v/>
      </c>
      <c r="AD2351" s="275" t="str">
        <f t="shared" si="221"/>
        <v/>
      </c>
      <c r="AE2351" s="276">
        <f t="shared" si="222"/>
        <v>840084</v>
      </c>
    </row>
    <row r="2352" spans="2:31">
      <c r="B2352" s="227" t="s">
        <v>4107</v>
      </c>
      <c r="C2352" s="228" t="s">
        <v>4109</v>
      </c>
      <c r="D2352" s="228" t="s">
        <v>110</v>
      </c>
      <c r="E2352" s="228" t="s">
        <v>142</v>
      </c>
      <c r="F2352" s="258" t="s">
        <v>102</v>
      </c>
      <c r="G2352" s="374">
        <v>0.5</v>
      </c>
      <c r="H2352" s="377">
        <v>2297.745829661274</v>
      </c>
      <c r="I2352" s="382">
        <v>115.6419902144599</v>
      </c>
      <c r="J2352" s="349">
        <f>Table1[[#This Row],[Embellishment Area (m2)]]*Table1[[#This Row],[Construction Unit Rate ($/m)]]*Table1[[#This Row],[Embellishment Area Factor]]</f>
        <v>132857.95037450254</v>
      </c>
      <c r="K2352" s="263">
        <v>0</v>
      </c>
      <c r="L2352" s="354">
        <v>85.331826959272703</v>
      </c>
      <c r="M2352" s="101">
        <f>Table1[[#This Row],[Size of land (m2)]]*Table1[[#This Row],[Land Unit Rate ($/m2)]]</f>
        <v>0</v>
      </c>
      <c r="N2352" s="261">
        <v>2021</v>
      </c>
      <c r="O2352" s="219">
        <f>ROUND(IF(Table1[[#This Row],[Valuation Year]]=2016,(Table1[[#This Row],[Total Construction Cost ($)]]+Table1[[#This Row],[Land Value]])*('General Input Sheet'!$G$38/'General Input Sheet'!$G$43),Table1[[#This Row],[Total Construction Cost ($)]]+Table1[[#This Row],[Land Value]]),0)</f>
        <v>132858</v>
      </c>
      <c r="P2352" s="139" t="str" cm="1">
        <f t="array" ref="P2352">_xlfn.IFS(Table1[[#This Row],[Asset Class]]&lt;&gt;"Local","y",P$11=$E2352,"y",Table1[[#This Row],[Asset Class]]="Local","")</f>
        <v/>
      </c>
      <c r="Q2352" s="99" t="str" cm="1">
        <f t="array" ref="Q2352">_xlfn.IFS(Table1[[#This Row],[Asset Class]]&lt;&gt;"Local","y",Q$11=$E2352,"y",Table1[[#This Row],[Asset Class]]="Local","")</f>
        <v>y</v>
      </c>
      <c r="R2352" s="99" t="str" cm="1">
        <f t="array" ref="R2352">_xlfn.IFS(Table1[[#This Row],[Asset Class]]&lt;&gt;"Local","y",R$11=$E2352,"y",Table1[[#This Row],[Asset Class]]="Local","")</f>
        <v/>
      </c>
      <c r="S2352" s="358" t="str" cm="1">
        <f t="array" ref="S2352">_xlfn.IFS(Table1[[#This Row],[Asset Class]]&lt;&gt;"Local","y",S$11=$E2352,"y",Table1[[#This Row],[Asset Class]]="Local","")</f>
        <v/>
      </c>
      <c r="U2352" s="109" t="str">
        <f>IF(Table1[[#This Row],[Asset Class]]&lt;&gt;"Local",0.25,IF(P2352="y",1,""))</f>
        <v/>
      </c>
      <c r="V2352" s="435">
        <f>IF(Table1[[#This Row],[Asset Class]]&lt;&gt;"Local",0.25,IF(Q2352="y",1,""))</f>
        <v>1</v>
      </c>
      <c r="W2352" s="435" t="str">
        <f>IF(Table1[[#This Row],[Asset Class]]&lt;&gt;"Local",0.25,IF(R2352="y",1,""))</f>
        <v/>
      </c>
      <c r="X2352" s="435" t="str">
        <f>IF(Table1[[#This Row],[Asset Class]]&lt;&gt;"Local",0.25,IF(S2352="y",1,""))</f>
        <v/>
      </c>
      <c r="Y2352" s="109">
        <f t="shared" si="217"/>
        <v>1</v>
      </c>
      <c r="AA2352" s="274" t="str">
        <f t="shared" si="218"/>
        <v/>
      </c>
      <c r="AB2352" s="275">
        <f t="shared" si="219"/>
        <v>132858</v>
      </c>
      <c r="AC2352" s="275" t="str">
        <f t="shared" si="220"/>
        <v/>
      </c>
      <c r="AD2352" s="275" t="str">
        <f t="shared" si="221"/>
        <v/>
      </c>
      <c r="AE2352" s="276">
        <f t="shared" si="222"/>
        <v>132858</v>
      </c>
    </row>
    <row r="2353" spans="2:31">
      <c r="B2353" s="227" t="s">
        <v>4110</v>
      </c>
      <c r="C2353" s="228" t="s">
        <v>4111</v>
      </c>
      <c r="D2353" s="228" t="s">
        <v>100</v>
      </c>
      <c r="E2353" s="228" t="s">
        <v>106</v>
      </c>
      <c r="F2353" s="258" t="s">
        <v>107</v>
      </c>
      <c r="G2353" s="374">
        <v>0.5</v>
      </c>
      <c r="H2353" s="377">
        <v>6.7421882431522899</v>
      </c>
      <c r="I2353" s="382">
        <v>407.064610062648</v>
      </c>
      <c r="J2353" s="349">
        <f>Table1[[#This Row],[Embellishment Area (m2)]]*Table1[[#This Row],[Construction Unit Rate ($/m)]]*Table1[[#This Row],[Embellishment Area Factor]]</f>
        <v>1372.2531140838782</v>
      </c>
      <c r="K2353" s="263">
        <v>0</v>
      </c>
      <c r="L2353" s="354">
        <v>112.7890879358248</v>
      </c>
      <c r="M2353" s="101">
        <f>Table1[[#This Row],[Size of land (m2)]]*Table1[[#This Row],[Land Unit Rate ($/m2)]]</f>
        <v>0</v>
      </c>
      <c r="N2353" s="261">
        <v>2021</v>
      </c>
      <c r="O2353" s="219">
        <f>ROUND(IF(Table1[[#This Row],[Valuation Year]]=2016,(Table1[[#This Row],[Total Construction Cost ($)]]+Table1[[#This Row],[Land Value]])*('General Input Sheet'!$G$38/'General Input Sheet'!$G$43),Table1[[#This Row],[Total Construction Cost ($)]]+Table1[[#This Row],[Land Value]]),0)</f>
        <v>1372</v>
      </c>
      <c r="P2353" s="139" t="str" cm="1">
        <f t="array" ref="P2353">_xlfn.IFS(Table1[[#This Row],[Asset Class]]&lt;&gt;"Local","y",P$11=$E2353,"y",Table1[[#This Row],[Asset Class]]="Local","")</f>
        <v>y</v>
      </c>
      <c r="Q2353" s="99" t="str" cm="1">
        <f t="array" ref="Q2353">_xlfn.IFS(Table1[[#This Row],[Asset Class]]&lt;&gt;"Local","y",Q$11=$E2353,"y",Table1[[#This Row],[Asset Class]]="Local","")</f>
        <v>y</v>
      </c>
      <c r="R2353" s="99" t="str" cm="1">
        <f t="array" ref="R2353">_xlfn.IFS(Table1[[#This Row],[Asset Class]]&lt;&gt;"Local","y",R$11=$E2353,"y",Table1[[#This Row],[Asset Class]]="Local","")</f>
        <v>y</v>
      </c>
      <c r="S2353" s="358" t="str" cm="1">
        <f t="array" ref="S2353">_xlfn.IFS(Table1[[#This Row],[Asset Class]]&lt;&gt;"Local","y",S$11=$E2353,"y",Table1[[#This Row],[Asset Class]]="Local","")</f>
        <v>y</v>
      </c>
      <c r="U2353" s="109">
        <f>IF(Table1[[#This Row],[Asset Class]]&lt;&gt;"Local",0.25,IF(P2353="y",1,""))</f>
        <v>0.25</v>
      </c>
      <c r="V2353" s="435">
        <f>IF(Table1[[#This Row],[Asset Class]]&lt;&gt;"Local",0.25,IF(Q2353="y",1,""))</f>
        <v>0.25</v>
      </c>
      <c r="W2353" s="435">
        <f>IF(Table1[[#This Row],[Asset Class]]&lt;&gt;"Local",0.25,IF(R2353="y",1,""))</f>
        <v>0.25</v>
      </c>
      <c r="X2353" s="435">
        <f>IF(Table1[[#This Row],[Asset Class]]&lt;&gt;"Local",0.25,IF(S2353="y",1,""))</f>
        <v>0.25</v>
      </c>
      <c r="Y2353" s="109">
        <f t="shared" si="217"/>
        <v>1</v>
      </c>
      <c r="AA2353" s="274">
        <f t="shared" si="218"/>
        <v>343</v>
      </c>
      <c r="AB2353" s="275">
        <f t="shared" si="219"/>
        <v>343</v>
      </c>
      <c r="AC2353" s="275">
        <f t="shared" si="220"/>
        <v>343</v>
      </c>
      <c r="AD2353" s="275">
        <f t="shared" si="221"/>
        <v>343</v>
      </c>
      <c r="AE2353" s="276">
        <f t="shared" si="222"/>
        <v>1372</v>
      </c>
    </row>
    <row r="2354" spans="2:31">
      <c r="B2354" s="227" t="s">
        <v>4110</v>
      </c>
      <c r="C2354" s="228" t="s">
        <v>4112</v>
      </c>
      <c r="D2354" s="228" t="s">
        <v>100</v>
      </c>
      <c r="E2354" s="228" t="s">
        <v>106</v>
      </c>
      <c r="F2354" s="258" t="s">
        <v>107</v>
      </c>
      <c r="G2354" s="374">
        <v>0.5</v>
      </c>
      <c r="H2354" s="377">
        <v>483.17901991445297</v>
      </c>
      <c r="I2354" s="382">
        <v>407.064610062648</v>
      </c>
      <c r="J2354" s="349">
        <f>Table1[[#This Row],[Embellishment Area (m2)]]*Table1[[#This Row],[Construction Unit Rate ($/m)]]*Table1[[#This Row],[Embellishment Area Factor]]</f>
        <v>98342.539665964621</v>
      </c>
      <c r="K2354" s="263">
        <v>0</v>
      </c>
      <c r="L2354" s="354">
        <v>112.7890879358248</v>
      </c>
      <c r="M2354" s="101">
        <f>Table1[[#This Row],[Size of land (m2)]]*Table1[[#This Row],[Land Unit Rate ($/m2)]]</f>
        <v>0</v>
      </c>
      <c r="N2354" s="261">
        <v>2021</v>
      </c>
      <c r="O2354" s="219">
        <f>ROUND(IF(Table1[[#This Row],[Valuation Year]]=2016,(Table1[[#This Row],[Total Construction Cost ($)]]+Table1[[#This Row],[Land Value]])*('General Input Sheet'!$G$38/'General Input Sheet'!$G$43),Table1[[#This Row],[Total Construction Cost ($)]]+Table1[[#This Row],[Land Value]]),0)</f>
        <v>98343</v>
      </c>
      <c r="P2354" s="139" t="str" cm="1">
        <f t="array" ref="P2354">_xlfn.IFS(Table1[[#This Row],[Asset Class]]&lt;&gt;"Local","y",P$11=$E2354,"y",Table1[[#This Row],[Asset Class]]="Local","")</f>
        <v>y</v>
      </c>
      <c r="Q2354" s="99" t="str" cm="1">
        <f t="array" ref="Q2354">_xlfn.IFS(Table1[[#This Row],[Asset Class]]&lt;&gt;"Local","y",Q$11=$E2354,"y",Table1[[#This Row],[Asset Class]]="Local","")</f>
        <v>y</v>
      </c>
      <c r="R2354" s="99" t="str" cm="1">
        <f t="array" ref="R2354">_xlfn.IFS(Table1[[#This Row],[Asset Class]]&lt;&gt;"Local","y",R$11=$E2354,"y",Table1[[#This Row],[Asset Class]]="Local","")</f>
        <v>y</v>
      </c>
      <c r="S2354" s="358" t="str" cm="1">
        <f t="array" ref="S2354">_xlfn.IFS(Table1[[#This Row],[Asset Class]]&lt;&gt;"Local","y",S$11=$E2354,"y",Table1[[#This Row],[Asset Class]]="Local","")</f>
        <v>y</v>
      </c>
      <c r="U2354" s="109">
        <f>IF(Table1[[#This Row],[Asset Class]]&lt;&gt;"Local",0.25,IF(P2354="y",1,""))</f>
        <v>0.25</v>
      </c>
      <c r="V2354" s="435">
        <f>IF(Table1[[#This Row],[Asset Class]]&lt;&gt;"Local",0.25,IF(Q2354="y",1,""))</f>
        <v>0.25</v>
      </c>
      <c r="W2354" s="435">
        <f>IF(Table1[[#This Row],[Asset Class]]&lt;&gt;"Local",0.25,IF(R2354="y",1,""))</f>
        <v>0.25</v>
      </c>
      <c r="X2354" s="435">
        <f>IF(Table1[[#This Row],[Asset Class]]&lt;&gt;"Local",0.25,IF(S2354="y",1,""))</f>
        <v>0.25</v>
      </c>
      <c r="Y2354" s="109">
        <f t="shared" si="217"/>
        <v>1</v>
      </c>
      <c r="AA2354" s="274">
        <f t="shared" si="218"/>
        <v>24585.75</v>
      </c>
      <c r="AB2354" s="275">
        <f t="shared" si="219"/>
        <v>24585.75</v>
      </c>
      <c r="AC2354" s="275">
        <f t="shared" si="220"/>
        <v>24585.75</v>
      </c>
      <c r="AD2354" s="275">
        <f t="shared" si="221"/>
        <v>24585.75</v>
      </c>
      <c r="AE2354" s="276">
        <f t="shared" si="222"/>
        <v>98343</v>
      </c>
    </row>
    <row r="2355" spans="2:31">
      <c r="B2355" s="227" t="s">
        <v>4113</v>
      </c>
      <c r="C2355" s="228" t="s">
        <v>4114</v>
      </c>
      <c r="D2355" s="228" t="s">
        <v>110</v>
      </c>
      <c r="E2355" s="228" t="s">
        <v>106</v>
      </c>
      <c r="F2355" s="258" t="s">
        <v>107</v>
      </c>
      <c r="G2355" s="374">
        <v>0.5</v>
      </c>
      <c r="H2355" s="377">
        <v>8711.0465354259995</v>
      </c>
      <c r="I2355" s="382">
        <v>111.62041035606889</v>
      </c>
      <c r="J2355" s="349">
        <f>Table1[[#This Row],[Embellishment Area (m2)]]*Table1[[#This Row],[Construction Unit Rate ($/m)]]*Table1[[#This Row],[Embellishment Area Factor]]</f>
        <v>486165.29445753113</v>
      </c>
      <c r="K2355" s="263">
        <v>0</v>
      </c>
      <c r="L2355" s="354">
        <v>66.125722619436161</v>
      </c>
      <c r="M2355" s="101">
        <f>Table1[[#This Row],[Size of land (m2)]]*Table1[[#This Row],[Land Unit Rate ($/m2)]]</f>
        <v>0</v>
      </c>
      <c r="N2355" s="261">
        <v>2021</v>
      </c>
      <c r="O2355" s="219">
        <f>ROUND(IF(Table1[[#This Row],[Valuation Year]]=2016,(Table1[[#This Row],[Total Construction Cost ($)]]+Table1[[#This Row],[Land Value]])*('General Input Sheet'!$G$38/'General Input Sheet'!$G$43),Table1[[#This Row],[Total Construction Cost ($)]]+Table1[[#This Row],[Land Value]]),0)</f>
        <v>486165</v>
      </c>
      <c r="P2355" s="139" t="str" cm="1">
        <f t="array" ref="P2355">_xlfn.IFS(Table1[[#This Row],[Asset Class]]&lt;&gt;"Local","y",P$11=$E2355,"y",Table1[[#This Row],[Asset Class]]="Local","")</f>
        <v>y</v>
      </c>
      <c r="Q2355" s="99" t="str" cm="1">
        <f t="array" ref="Q2355">_xlfn.IFS(Table1[[#This Row],[Asset Class]]&lt;&gt;"Local","y",Q$11=$E2355,"y",Table1[[#This Row],[Asset Class]]="Local","")</f>
        <v/>
      </c>
      <c r="R2355" s="99" t="str" cm="1">
        <f t="array" ref="R2355">_xlfn.IFS(Table1[[#This Row],[Asset Class]]&lt;&gt;"Local","y",R$11=$E2355,"y",Table1[[#This Row],[Asset Class]]="Local","")</f>
        <v/>
      </c>
      <c r="S2355" s="358" t="str" cm="1">
        <f t="array" ref="S2355">_xlfn.IFS(Table1[[#This Row],[Asset Class]]&lt;&gt;"Local","y",S$11=$E2355,"y",Table1[[#This Row],[Asset Class]]="Local","")</f>
        <v/>
      </c>
      <c r="U2355" s="109">
        <f>IF(Table1[[#This Row],[Asset Class]]&lt;&gt;"Local",0.25,IF(P2355="y",1,""))</f>
        <v>1</v>
      </c>
      <c r="V2355" s="435" t="str">
        <f>IF(Table1[[#This Row],[Asset Class]]&lt;&gt;"Local",0.25,IF(Q2355="y",1,""))</f>
        <v/>
      </c>
      <c r="W2355" s="435" t="str">
        <f>IF(Table1[[#This Row],[Asset Class]]&lt;&gt;"Local",0.25,IF(R2355="y",1,""))</f>
        <v/>
      </c>
      <c r="X2355" s="435" t="str">
        <f>IF(Table1[[#This Row],[Asset Class]]&lt;&gt;"Local",0.25,IF(S2355="y",1,""))</f>
        <v/>
      </c>
      <c r="Y2355" s="109">
        <f t="shared" si="217"/>
        <v>1</v>
      </c>
      <c r="AA2355" s="274">
        <f t="shared" si="218"/>
        <v>486165</v>
      </c>
      <c r="AB2355" s="275" t="str">
        <f t="shared" si="219"/>
        <v/>
      </c>
      <c r="AC2355" s="275" t="str">
        <f t="shared" si="220"/>
        <v/>
      </c>
      <c r="AD2355" s="275" t="str">
        <f t="shared" si="221"/>
        <v/>
      </c>
      <c r="AE2355" s="276">
        <f t="shared" si="222"/>
        <v>486165</v>
      </c>
    </row>
    <row r="2356" spans="2:31">
      <c r="B2356" s="227" t="s">
        <v>4115</v>
      </c>
      <c r="C2356" s="228" t="s">
        <v>4116</v>
      </c>
      <c r="D2356" s="228" t="s">
        <v>105</v>
      </c>
      <c r="E2356" s="228" t="s">
        <v>101</v>
      </c>
      <c r="F2356" s="258" t="s">
        <v>107</v>
      </c>
      <c r="G2356" s="374">
        <v>0.5</v>
      </c>
      <c r="H2356" s="377">
        <v>8866.4435205226255</v>
      </c>
      <c r="I2356" s="382">
        <v>452.87898632773505</v>
      </c>
      <c r="J2356" s="349">
        <f>Table1[[#This Row],[Embellishment Area (m2)]]*Table1[[#This Row],[Construction Unit Rate ($/m)]]*Table1[[#This Row],[Embellishment Area Factor]]</f>
        <v>2007712.9769532005</v>
      </c>
      <c r="K2356" s="263">
        <v>0</v>
      </c>
      <c r="L2356" s="354">
        <v>140.14546069071523</v>
      </c>
      <c r="M2356" s="101">
        <f>Table1[[#This Row],[Size of land (m2)]]*Table1[[#This Row],[Land Unit Rate ($/m2)]]</f>
        <v>0</v>
      </c>
      <c r="N2356" s="261">
        <v>2021</v>
      </c>
      <c r="O2356" s="219">
        <f>ROUND(IF(Table1[[#This Row],[Valuation Year]]=2016,(Table1[[#This Row],[Total Construction Cost ($)]]+Table1[[#This Row],[Land Value]])*('General Input Sheet'!$G$38/'General Input Sheet'!$G$43),Table1[[#This Row],[Total Construction Cost ($)]]+Table1[[#This Row],[Land Value]]),0)</f>
        <v>2007713</v>
      </c>
      <c r="P2356" s="139" t="str" cm="1">
        <f t="array" ref="P2356">_xlfn.IFS(Table1[[#This Row],[Asset Class]]&lt;&gt;"Local","y",P$11=$E2356,"y",Table1[[#This Row],[Asset Class]]="Local","")</f>
        <v>y</v>
      </c>
      <c r="Q2356" s="99" t="str" cm="1">
        <f t="array" ref="Q2356">_xlfn.IFS(Table1[[#This Row],[Asset Class]]&lt;&gt;"Local","y",Q$11=$E2356,"y",Table1[[#This Row],[Asset Class]]="Local","")</f>
        <v>y</v>
      </c>
      <c r="R2356" s="99" t="str" cm="1">
        <f t="array" ref="R2356">_xlfn.IFS(Table1[[#This Row],[Asset Class]]&lt;&gt;"Local","y",R$11=$E2356,"y",Table1[[#This Row],[Asset Class]]="Local","")</f>
        <v>y</v>
      </c>
      <c r="S2356" s="358" t="str" cm="1">
        <f t="array" ref="S2356">_xlfn.IFS(Table1[[#This Row],[Asset Class]]&lt;&gt;"Local","y",S$11=$E2356,"y",Table1[[#This Row],[Asset Class]]="Local","")</f>
        <v>y</v>
      </c>
      <c r="U2356" s="109">
        <f>IF(Table1[[#This Row],[Asset Class]]&lt;&gt;"Local",0.25,IF(P2356="y",1,""))</f>
        <v>0.25</v>
      </c>
      <c r="V2356" s="435">
        <f>IF(Table1[[#This Row],[Asset Class]]&lt;&gt;"Local",0.25,IF(Q2356="y",1,""))</f>
        <v>0.25</v>
      </c>
      <c r="W2356" s="435">
        <f>IF(Table1[[#This Row],[Asset Class]]&lt;&gt;"Local",0.25,IF(R2356="y",1,""))</f>
        <v>0.25</v>
      </c>
      <c r="X2356" s="435">
        <f>IF(Table1[[#This Row],[Asset Class]]&lt;&gt;"Local",0.25,IF(S2356="y",1,""))</f>
        <v>0.25</v>
      </c>
      <c r="Y2356" s="109">
        <f t="shared" si="217"/>
        <v>1</v>
      </c>
      <c r="AA2356" s="274">
        <f t="shared" si="218"/>
        <v>501928.25</v>
      </c>
      <c r="AB2356" s="275">
        <f t="shared" si="219"/>
        <v>501928.25</v>
      </c>
      <c r="AC2356" s="275">
        <f t="shared" si="220"/>
        <v>501928.25</v>
      </c>
      <c r="AD2356" s="275">
        <f t="shared" si="221"/>
        <v>501928.25</v>
      </c>
      <c r="AE2356" s="276">
        <f t="shared" si="222"/>
        <v>2007713</v>
      </c>
    </row>
    <row r="2357" spans="2:31">
      <c r="B2357" s="227" t="s">
        <v>4117</v>
      </c>
      <c r="C2357" s="228" t="s">
        <v>4118</v>
      </c>
      <c r="D2357" s="228" t="s">
        <v>110</v>
      </c>
      <c r="E2357" s="228" t="s">
        <v>101</v>
      </c>
      <c r="F2357" s="258" t="s">
        <v>102</v>
      </c>
      <c r="G2357" s="374">
        <v>0.5</v>
      </c>
      <c r="H2357" s="377">
        <v>741.32795926498545</v>
      </c>
      <c r="I2357" s="382">
        <v>143.96305955739601</v>
      </c>
      <c r="J2357" s="349">
        <f>Table1[[#This Row],[Embellishment Area (m2)]]*Table1[[#This Row],[Construction Unit Rate ($/m)]]*Table1[[#This Row],[Embellishment Area Factor]]</f>
        <v>53361.920575613971</v>
      </c>
      <c r="K2357" s="263">
        <v>0</v>
      </c>
      <c r="L2357" s="354">
        <v>39.027494808321961</v>
      </c>
      <c r="M2357" s="101">
        <f>Table1[[#This Row],[Size of land (m2)]]*Table1[[#This Row],[Land Unit Rate ($/m2)]]</f>
        <v>0</v>
      </c>
      <c r="N2357" s="261">
        <v>2021</v>
      </c>
      <c r="O2357" s="219">
        <f>ROUND(IF(Table1[[#This Row],[Valuation Year]]=2016,(Table1[[#This Row],[Total Construction Cost ($)]]+Table1[[#This Row],[Land Value]])*('General Input Sheet'!$G$38/'General Input Sheet'!$G$43),Table1[[#This Row],[Total Construction Cost ($)]]+Table1[[#This Row],[Land Value]]),0)</f>
        <v>53362</v>
      </c>
      <c r="P2357" s="139" t="str" cm="1">
        <f t="array" ref="P2357">_xlfn.IFS(Table1[[#This Row],[Asset Class]]&lt;&gt;"Local","y",P$11=$E2357,"y",Table1[[#This Row],[Asset Class]]="Local","")</f>
        <v/>
      </c>
      <c r="Q2357" s="99" t="str" cm="1">
        <f t="array" ref="Q2357">_xlfn.IFS(Table1[[#This Row],[Asset Class]]&lt;&gt;"Local","y",Q$11=$E2357,"y",Table1[[#This Row],[Asset Class]]="Local","")</f>
        <v/>
      </c>
      <c r="R2357" s="99" t="str" cm="1">
        <f t="array" ref="R2357">_xlfn.IFS(Table1[[#This Row],[Asset Class]]&lt;&gt;"Local","y",R$11=$E2357,"y",Table1[[#This Row],[Asset Class]]="Local","")</f>
        <v>y</v>
      </c>
      <c r="S2357" s="358" t="str" cm="1">
        <f t="array" ref="S2357">_xlfn.IFS(Table1[[#This Row],[Asset Class]]&lt;&gt;"Local","y",S$11=$E2357,"y",Table1[[#This Row],[Asset Class]]="Local","")</f>
        <v/>
      </c>
      <c r="U2357" s="109" t="str">
        <f>IF(Table1[[#This Row],[Asset Class]]&lt;&gt;"Local",0.25,IF(P2357="y",1,""))</f>
        <v/>
      </c>
      <c r="V2357" s="435" t="str">
        <f>IF(Table1[[#This Row],[Asset Class]]&lt;&gt;"Local",0.25,IF(Q2357="y",1,""))</f>
        <v/>
      </c>
      <c r="W2357" s="435">
        <f>IF(Table1[[#This Row],[Asset Class]]&lt;&gt;"Local",0.25,IF(R2357="y",1,""))</f>
        <v>1</v>
      </c>
      <c r="X2357" s="435" t="str">
        <f>IF(Table1[[#This Row],[Asset Class]]&lt;&gt;"Local",0.25,IF(S2357="y",1,""))</f>
        <v/>
      </c>
      <c r="Y2357" s="109">
        <f t="shared" si="217"/>
        <v>1</v>
      </c>
      <c r="AA2357" s="274" t="str">
        <f t="shared" si="218"/>
        <v/>
      </c>
      <c r="AB2357" s="275" t="str">
        <f t="shared" si="219"/>
        <v/>
      </c>
      <c r="AC2357" s="275">
        <f t="shared" si="220"/>
        <v>53362</v>
      </c>
      <c r="AD2357" s="275" t="str">
        <f t="shared" si="221"/>
        <v/>
      </c>
      <c r="AE2357" s="276">
        <f t="shared" si="222"/>
        <v>53362</v>
      </c>
    </row>
    <row r="2358" spans="2:31">
      <c r="B2358" s="227" t="s">
        <v>4119</v>
      </c>
      <c r="C2358" s="228" t="s">
        <v>4120</v>
      </c>
      <c r="D2358" s="228" t="s">
        <v>110</v>
      </c>
      <c r="E2358" s="228" t="s">
        <v>113</v>
      </c>
      <c r="F2358" s="258" t="s">
        <v>107</v>
      </c>
      <c r="G2358" s="374">
        <v>0.5</v>
      </c>
      <c r="H2358" s="377">
        <v>9396.4098310834706</v>
      </c>
      <c r="I2358" s="382">
        <v>77.371645491830151</v>
      </c>
      <c r="J2358" s="349">
        <f>Table1[[#This Row],[Embellishment Area (m2)]]*Table1[[#This Row],[Construction Unit Rate ($/m)]]*Table1[[#This Row],[Embellishment Area Factor]]</f>
        <v>363507.84517326899</v>
      </c>
      <c r="K2358" s="263">
        <v>0</v>
      </c>
      <c r="L2358" s="354">
        <v>51.919695325664051</v>
      </c>
      <c r="M2358" s="101">
        <f>Table1[[#This Row],[Size of land (m2)]]*Table1[[#This Row],[Land Unit Rate ($/m2)]]</f>
        <v>0</v>
      </c>
      <c r="N2358" s="261">
        <v>2021</v>
      </c>
      <c r="O2358" s="219">
        <f>ROUND(IF(Table1[[#This Row],[Valuation Year]]=2016,(Table1[[#This Row],[Total Construction Cost ($)]]+Table1[[#This Row],[Land Value]])*('General Input Sheet'!$G$38/'General Input Sheet'!$G$43),Table1[[#This Row],[Total Construction Cost ($)]]+Table1[[#This Row],[Land Value]]),0)</f>
        <v>363508</v>
      </c>
      <c r="P2358" s="139" t="str" cm="1">
        <f t="array" ref="P2358">_xlfn.IFS(Table1[[#This Row],[Asset Class]]&lt;&gt;"Local","y",P$11=$E2358,"y",Table1[[#This Row],[Asset Class]]="Local","")</f>
        <v/>
      </c>
      <c r="Q2358" s="99" t="str" cm="1">
        <f t="array" ref="Q2358">_xlfn.IFS(Table1[[#This Row],[Asset Class]]&lt;&gt;"Local","y",Q$11=$E2358,"y",Table1[[#This Row],[Asset Class]]="Local","")</f>
        <v/>
      </c>
      <c r="R2358" s="99" t="str" cm="1">
        <f t="array" ref="R2358">_xlfn.IFS(Table1[[#This Row],[Asset Class]]&lt;&gt;"Local","y",R$11=$E2358,"y",Table1[[#This Row],[Asset Class]]="Local","")</f>
        <v/>
      </c>
      <c r="S2358" s="358" t="str" cm="1">
        <f t="array" ref="S2358">_xlfn.IFS(Table1[[#This Row],[Asset Class]]&lt;&gt;"Local","y",S$11=$E2358,"y",Table1[[#This Row],[Asset Class]]="Local","")</f>
        <v>y</v>
      </c>
      <c r="U2358" s="109" t="str">
        <f>IF(Table1[[#This Row],[Asset Class]]&lt;&gt;"Local",0.25,IF(P2358="y",1,""))</f>
        <v/>
      </c>
      <c r="V2358" s="435" t="str">
        <f>IF(Table1[[#This Row],[Asset Class]]&lt;&gt;"Local",0.25,IF(Q2358="y",1,""))</f>
        <v/>
      </c>
      <c r="W2358" s="435" t="str">
        <f>IF(Table1[[#This Row],[Asset Class]]&lt;&gt;"Local",0.25,IF(R2358="y",1,""))</f>
        <v/>
      </c>
      <c r="X2358" s="435">
        <f>IF(Table1[[#This Row],[Asset Class]]&lt;&gt;"Local",0.25,IF(S2358="y",1,""))</f>
        <v>1</v>
      </c>
      <c r="Y2358" s="109">
        <f t="shared" si="217"/>
        <v>1</v>
      </c>
      <c r="AA2358" s="274" t="str">
        <f t="shared" si="218"/>
        <v/>
      </c>
      <c r="AB2358" s="275" t="str">
        <f t="shared" si="219"/>
        <v/>
      </c>
      <c r="AC2358" s="275" t="str">
        <f t="shared" si="220"/>
        <v/>
      </c>
      <c r="AD2358" s="275">
        <f t="shared" si="221"/>
        <v>363508</v>
      </c>
      <c r="AE2358" s="276">
        <f t="shared" si="222"/>
        <v>363508</v>
      </c>
    </row>
    <row r="2359" spans="2:31">
      <c r="B2359" s="227" t="s">
        <v>4121</v>
      </c>
      <c r="C2359" s="228" t="s">
        <v>4122</v>
      </c>
      <c r="D2359" s="228" t="s">
        <v>105</v>
      </c>
      <c r="E2359" s="228" t="s">
        <v>113</v>
      </c>
      <c r="F2359" s="258" t="s">
        <v>327</v>
      </c>
      <c r="G2359" s="374">
        <v>0.5</v>
      </c>
      <c r="H2359" s="377">
        <v>1429.1856708177791</v>
      </c>
      <c r="I2359" s="382">
        <v>566.28724924743767</v>
      </c>
      <c r="J2359" s="349">
        <f>Table1[[#This Row],[Embellishment Area (m2)]]*Table1[[#This Row],[Construction Unit Rate ($/m)]]*Table1[[#This Row],[Embellishment Area Factor]]</f>
        <v>404664.81109562702</v>
      </c>
      <c r="K2359" s="263">
        <v>0</v>
      </c>
      <c r="L2359" s="354">
        <v>75.676903388107434</v>
      </c>
      <c r="M2359" s="101">
        <f>Table1[[#This Row],[Size of land (m2)]]*Table1[[#This Row],[Land Unit Rate ($/m2)]]</f>
        <v>0</v>
      </c>
      <c r="N2359" s="261">
        <v>2021</v>
      </c>
      <c r="O2359" s="219">
        <f>ROUND(IF(Table1[[#This Row],[Valuation Year]]=2016,(Table1[[#This Row],[Total Construction Cost ($)]]+Table1[[#This Row],[Land Value]])*('General Input Sheet'!$G$38/'General Input Sheet'!$G$43),Table1[[#This Row],[Total Construction Cost ($)]]+Table1[[#This Row],[Land Value]]),0)</f>
        <v>404665</v>
      </c>
      <c r="P2359" s="139" t="str" cm="1">
        <f t="array" ref="P2359">_xlfn.IFS(Table1[[#This Row],[Asset Class]]&lt;&gt;"Local","y",P$11=$E2359,"y",Table1[[#This Row],[Asset Class]]="Local","")</f>
        <v>y</v>
      </c>
      <c r="Q2359" s="99" t="str" cm="1">
        <f t="array" ref="Q2359">_xlfn.IFS(Table1[[#This Row],[Asset Class]]&lt;&gt;"Local","y",Q$11=$E2359,"y",Table1[[#This Row],[Asset Class]]="Local","")</f>
        <v>y</v>
      </c>
      <c r="R2359" s="99" t="str" cm="1">
        <f t="array" ref="R2359">_xlfn.IFS(Table1[[#This Row],[Asset Class]]&lt;&gt;"Local","y",R$11=$E2359,"y",Table1[[#This Row],[Asset Class]]="Local","")</f>
        <v>y</v>
      </c>
      <c r="S2359" s="358" t="str" cm="1">
        <f t="array" ref="S2359">_xlfn.IFS(Table1[[#This Row],[Asset Class]]&lt;&gt;"Local","y",S$11=$E2359,"y",Table1[[#This Row],[Asset Class]]="Local","")</f>
        <v>y</v>
      </c>
      <c r="U2359" s="109">
        <f>IF(Table1[[#This Row],[Asset Class]]&lt;&gt;"Local",0.25,IF(P2359="y",1,""))</f>
        <v>0.25</v>
      </c>
      <c r="V2359" s="435">
        <f>IF(Table1[[#This Row],[Asset Class]]&lt;&gt;"Local",0.25,IF(Q2359="y",1,""))</f>
        <v>0.25</v>
      </c>
      <c r="W2359" s="435">
        <f>IF(Table1[[#This Row],[Asset Class]]&lt;&gt;"Local",0.25,IF(R2359="y",1,""))</f>
        <v>0.25</v>
      </c>
      <c r="X2359" s="435">
        <f>IF(Table1[[#This Row],[Asset Class]]&lt;&gt;"Local",0.25,IF(S2359="y",1,""))</f>
        <v>0.25</v>
      </c>
      <c r="Y2359" s="109">
        <f t="shared" si="217"/>
        <v>1</v>
      </c>
      <c r="AA2359" s="274">
        <f t="shared" si="218"/>
        <v>101166.25</v>
      </c>
      <c r="AB2359" s="275">
        <f t="shared" si="219"/>
        <v>101166.25</v>
      </c>
      <c r="AC2359" s="275">
        <f t="shared" si="220"/>
        <v>101166.25</v>
      </c>
      <c r="AD2359" s="275">
        <f t="shared" si="221"/>
        <v>101166.25</v>
      </c>
      <c r="AE2359" s="276">
        <f t="shared" si="222"/>
        <v>404665</v>
      </c>
    </row>
    <row r="2360" spans="2:31">
      <c r="B2360" s="227" t="s">
        <v>4123</v>
      </c>
      <c r="C2360" s="228" t="s">
        <v>4124</v>
      </c>
      <c r="D2360" s="228" t="s">
        <v>105</v>
      </c>
      <c r="E2360" s="228" t="s">
        <v>113</v>
      </c>
      <c r="F2360" s="258" t="s">
        <v>327</v>
      </c>
      <c r="G2360" s="374">
        <v>0.5</v>
      </c>
      <c r="H2360" s="377">
        <v>1119.124195845897</v>
      </c>
      <c r="I2360" s="382">
        <v>566.28724924743767</v>
      </c>
      <c r="J2360" s="349">
        <f>Table1[[#This Row],[Embellishment Area (m2)]]*Table1[[#This Row],[Construction Unit Rate ($/m)]]*Table1[[#This Row],[Embellishment Area Factor]]</f>
        <v>316872.88121591188</v>
      </c>
      <c r="K2360" s="263">
        <v>0</v>
      </c>
      <c r="L2360" s="354">
        <v>75.676903388107434</v>
      </c>
      <c r="M2360" s="101">
        <f>Table1[[#This Row],[Size of land (m2)]]*Table1[[#This Row],[Land Unit Rate ($/m2)]]</f>
        <v>0</v>
      </c>
      <c r="N2360" s="261">
        <v>2021</v>
      </c>
      <c r="O2360" s="219">
        <f>ROUND(IF(Table1[[#This Row],[Valuation Year]]=2016,(Table1[[#This Row],[Total Construction Cost ($)]]+Table1[[#This Row],[Land Value]])*('General Input Sheet'!$G$38/'General Input Sheet'!$G$43),Table1[[#This Row],[Total Construction Cost ($)]]+Table1[[#This Row],[Land Value]]),0)</f>
        <v>316873</v>
      </c>
      <c r="P2360" s="139" t="str" cm="1">
        <f t="array" ref="P2360">_xlfn.IFS(Table1[[#This Row],[Asset Class]]&lt;&gt;"Local","y",P$11=$E2360,"y",Table1[[#This Row],[Asset Class]]="Local","")</f>
        <v>y</v>
      </c>
      <c r="Q2360" s="99" t="str" cm="1">
        <f t="array" ref="Q2360">_xlfn.IFS(Table1[[#This Row],[Asset Class]]&lt;&gt;"Local","y",Q$11=$E2360,"y",Table1[[#This Row],[Asset Class]]="Local","")</f>
        <v>y</v>
      </c>
      <c r="R2360" s="99" t="str" cm="1">
        <f t="array" ref="R2360">_xlfn.IFS(Table1[[#This Row],[Asset Class]]&lt;&gt;"Local","y",R$11=$E2360,"y",Table1[[#This Row],[Asset Class]]="Local","")</f>
        <v>y</v>
      </c>
      <c r="S2360" s="358" t="str" cm="1">
        <f t="array" ref="S2360">_xlfn.IFS(Table1[[#This Row],[Asset Class]]&lt;&gt;"Local","y",S$11=$E2360,"y",Table1[[#This Row],[Asset Class]]="Local","")</f>
        <v>y</v>
      </c>
      <c r="U2360" s="109">
        <f>IF(Table1[[#This Row],[Asset Class]]&lt;&gt;"Local",0.25,IF(P2360="y",1,""))</f>
        <v>0.25</v>
      </c>
      <c r="V2360" s="435">
        <f>IF(Table1[[#This Row],[Asset Class]]&lt;&gt;"Local",0.25,IF(Q2360="y",1,""))</f>
        <v>0.25</v>
      </c>
      <c r="W2360" s="435">
        <f>IF(Table1[[#This Row],[Asset Class]]&lt;&gt;"Local",0.25,IF(R2360="y",1,""))</f>
        <v>0.25</v>
      </c>
      <c r="X2360" s="435">
        <f>IF(Table1[[#This Row],[Asset Class]]&lt;&gt;"Local",0.25,IF(S2360="y",1,""))</f>
        <v>0.25</v>
      </c>
      <c r="Y2360" s="109">
        <f t="shared" si="217"/>
        <v>1</v>
      </c>
      <c r="AA2360" s="274">
        <f t="shared" si="218"/>
        <v>79218.25</v>
      </c>
      <c r="AB2360" s="275">
        <f t="shared" si="219"/>
        <v>79218.25</v>
      </c>
      <c r="AC2360" s="275">
        <f t="shared" si="220"/>
        <v>79218.25</v>
      </c>
      <c r="AD2360" s="275">
        <f t="shared" si="221"/>
        <v>79218.25</v>
      </c>
      <c r="AE2360" s="276">
        <f t="shared" si="222"/>
        <v>316873</v>
      </c>
    </row>
    <row r="2361" spans="2:31">
      <c r="B2361" s="227" t="s">
        <v>4125</v>
      </c>
      <c r="C2361" s="228" t="s">
        <v>4126</v>
      </c>
      <c r="D2361" s="228" t="s">
        <v>105</v>
      </c>
      <c r="E2361" s="228" t="s">
        <v>113</v>
      </c>
      <c r="F2361" s="258" t="s">
        <v>102</v>
      </c>
      <c r="G2361" s="374">
        <v>0.5</v>
      </c>
      <c r="H2361" s="377">
        <v>1787.490389248946</v>
      </c>
      <c r="I2361" s="382">
        <v>566.28724924743767</v>
      </c>
      <c r="J2361" s="349">
        <f>Table1[[#This Row],[Embellishment Area (m2)]]*Table1[[#This Row],[Construction Unit Rate ($/m)]]*Table1[[#This Row],[Embellishment Area Factor]]</f>
        <v>506116.50779200863</v>
      </c>
      <c r="K2361" s="263">
        <v>0</v>
      </c>
      <c r="L2361" s="354">
        <v>75.676903388107434</v>
      </c>
      <c r="M2361" s="101">
        <f>Table1[[#This Row],[Size of land (m2)]]*Table1[[#This Row],[Land Unit Rate ($/m2)]]</f>
        <v>0</v>
      </c>
      <c r="N2361" s="261">
        <v>2021</v>
      </c>
      <c r="O2361" s="219">
        <f>ROUND(IF(Table1[[#This Row],[Valuation Year]]=2016,(Table1[[#This Row],[Total Construction Cost ($)]]+Table1[[#This Row],[Land Value]])*('General Input Sheet'!$G$38/'General Input Sheet'!$G$43),Table1[[#This Row],[Total Construction Cost ($)]]+Table1[[#This Row],[Land Value]]),0)</f>
        <v>506117</v>
      </c>
      <c r="P2361" s="139" t="str" cm="1">
        <f t="array" ref="P2361">_xlfn.IFS(Table1[[#This Row],[Asset Class]]&lt;&gt;"Local","y",P$11=$E2361,"y",Table1[[#This Row],[Asset Class]]="Local","")</f>
        <v>y</v>
      </c>
      <c r="Q2361" s="99" t="str" cm="1">
        <f t="array" ref="Q2361">_xlfn.IFS(Table1[[#This Row],[Asset Class]]&lt;&gt;"Local","y",Q$11=$E2361,"y",Table1[[#This Row],[Asset Class]]="Local","")</f>
        <v>y</v>
      </c>
      <c r="R2361" s="99" t="str" cm="1">
        <f t="array" ref="R2361">_xlfn.IFS(Table1[[#This Row],[Asset Class]]&lt;&gt;"Local","y",R$11=$E2361,"y",Table1[[#This Row],[Asset Class]]="Local","")</f>
        <v>y</v>
      </c>
      <c r="S2361" s="358" t="str" cm="1">
        <f t="array" ref="S2361">_xlfn.IFS(Table1[[#This Row],[Asset Class]]&lt;&gt;"Local","y",S$11=$E2361,"y",Table1[[#This Row],[Asset Class]]="Local","")</f>
        <v>y</v>
      </c>
      <c r="U2361" s="109">
        <f>IF(Table1[[#This Row],[Asset Class]]&lt;&gt;"Local",0.25,IF(P2361="y",1,""))</f>
        <v>0.25</v>
      </c>
      <c r="V2361" s="435">
        <f>IF(Table1[[#This Row],[Asset Class]]&lt;&gt;"Local",0.25,IF(Q2361="y",1,""))</f>
        <v>0.25</v>
      </c>
      <c r="W2361" s="435">
        <f>IF(Table1[[#This Row],[Asset Class]]&lt;&gt;"Local",0.25,IF(R2361="y",1,""))</f>
        <v>0.25</v>
      </c>
      <c r="X2361" s="435">
        <f>IF(Table1[[#This Row],[Asset Class]]&lt;&gt;"Local",0.25,IF(S2361="y",1,""))</f>
        <v>0.25</v>
      </c>
      <c r="Y2361" s="109">
        <f t="shared" si="217"/>
        <v>1</v>
      </c>
      <c r="AA2361" s="274">
        <f t="shared" si="218"/>
        <v>126529.25</v>
      </c>
      <c r="AB2361" s="275">
        <f t="shared" si="219"/>
        <v>126529.25</v>
      </c>
      <c r="AC2361" s="275">
        <f t="shared" si="220"/>
        <v>126529.25</v>
      </c>
      <c r="AD2361" s="275">
        <f t="shared" si="221"/>
        <v>126529.25</v>
      </c>
      <c r="AE2361" s="276">
        <f t="shared" si="222"/>
        <v>506117</v>
      </c>
    </row>
    <row r="2362" spans="2:31">
      <c r="B2362" s="227" t="s">
        <v>4127</v>
      </c>
      <c r="C2362" s="228" t="s">
        <v>4128</v>
      </c>
      <c r="D2362" s="228" t="s">
        <v>110</v>
      </c>
      <c r="E2362" s="228" t="s">
        <v>106</v>
      </c>
      <c r="F2362" s="258" t="s">
        <v>102</v>
      </c>
      <c r="G2362" s="374">
        <v>0.5</v>
      </c>
      <c r="H2362" s="377">
        <v>3228.7958996266575</v>
      </c>
      <c r="I2362" s="382">
        <v>111.62041035606889</v>
      </c>
      <c r="J2362" s="349">
        <f>Table1[[#This Row],[Embellishment Area (m2)]]*Table1[[#This Row],[Construction Unit Rate ($/m)]]*Table1[[#This Row],[Embellishment Area Factor]]</f>
        <v>180199.76163616005</v>
      </c>
      <c r="K2362" s="263">
        <v>0</v>
      </c>
      <c r="L2362" s="354">
        <v>66.125722619436161</v>
      </c>
      <c r="M2362" s="101">
        <f>Table1[[#This Row],[Size of land (m2)]]*Table1[[#This Row],[Land Unit Rate ($/m2)]]</f>
        <v>0</v>
      </c>
      <c r="N2362" s="261">
        <v>2021</v>
      </c>
      <c r="O2362" s="219">
        <f>ROUND(IF(Table1[[#This Row],[Valuation Year]]=2016,(Table1[[#This Row],[Total Construction Cost ($)]]+Table1[[#This Row],[Land Value]])*('General Input Sheet'!$G$38/'General Input Sheet'!$G$43),Table1[[#This Row],[Total Construction Cost ($)]]+Table1[[#This Row],[Land Value]]),0)</f>
        <v>180200</v>
      </c>
      <c r="P2362" s="139" t="str" cm="1">
        <f t="array" ref="P2362">_xlfn.IFS(Table1[[#This Row],[Asset Class]]&lt;&gt;"Local","y",P$11=$E2362,"y",Table1[[#This Row],[Asset Class]]="Local","")</f>
        <v>y</v>
      </c>
      <c r="Q2362" s="99" t="str" cm="1">
        <f t="array" ref="Q2362">_xlfn.IFS(Table1[[#This Row],[Asset Class]]&lt;&gt;"Local","y",Q$11=$E2362,"y",Table1[[#This Row],[Asset Class]]="Local","")</f>
        <v/>
      </c>
      <c r="R2362" s="99" t="str" cm="1">
        <f t="array" ref="R2362">_xlfn.IFS(Table1[[#This Row],[Asset Class]]&lt;&gt;"Local","y",R$11=$E2362,"y",Table1[[#This Row],[Asset Class]]="Local","")</f>
        <v/>
      </c>
      <c r="S2362" s="358" t="str" cm="1">
        <f t="array" ref="S2362">_xlfn.IFS(Table1[[#This Row],[Asset Class]]&lt;&gt;"Local","y",S$11=$E2362,"y",Table1[[#This Row],[Asset Class]]="Local","")</f>
        <v/>
      </c>
      <c r="U2362" s="109">
        <f>IF(Table1[[#This Row],[Asset Class]]&lt;&gt;"Local",0.25,IF(P2362="y",1,""))</f>
        <v>1</v>
      </c>
      <c r="V2362" s="435" t="str">
        <f>IF(Table1[[#This Row],[Asset Class]]&lt;&gt;"Local",0.25,IF(Q2362="y",1,""))</f>
        <v/>
      </c>
      <c r="W2362" s="435" t="str">
        <f>IF(Table1[[#This Row],[Asset Class]]&lt;&gt;"Local",0.25,IF(R2362="y",1,""))</f>
        <v/>
      </c>
      <c r="X2362" s="435" t="str">
        <f>IF(Table1[[#This Row],[Asset Class]]&lt;&gt;"Local",0.25,IF(S2362="y",1,""))</f>
        <v/>
      </c>
      <c r="Y2362" s="109">
        <f t="shared" si="217"/>
        <v>1</v>
      </c>
      <c r="AA2362" s="274">
        <f t="shared" si="218"/>
        <v>180200</v>
      </c>
      <c r="AB2362" s="275" t="str">
        <f t="shared" si="219"/>
        <v/>
      </c>
      <c r="AC2362" s="275" t="str">
        <f t="shared" si="220"/>
        <v/>
      </c>
      <c r="AD2362" s="275" t="str">
        <f t="shared" si="221"/>
        <v/>
      </c>
      <c r="AE2362" s="276">
        <f t="shared" si="222"/>
        <v>180200</v>
      </c>
    </row>
    <row r="2363" spans="2:31">
      <c r="B2363" s="227" t="s">
        <v>4129</v>
      </c>
      <c r="C2363" s="228" t="s">
        <v>4130</v>
      </c>
      <c r="D2363" s="228" t="s">
        <v>110</v>
      </c>
      <c r="E2363" s="228" t="s">
        <v>106</v>
      </c>
      <c r="F2363" s="258" t="s">
        <v>102</v>
      </c>
      <c r="G2363" s="374">
        <v>0.5</v>
      </c>
      <c r="H2363" s="377">
        <v>2096.7066745964962</v>
      </c>
      <c r="I2363" s="382">
        <v>111.62041035606889</v>
      </c>
      <c r="J2363" s="349">
        <f>Table1[[#This Row],[Embellishment Area (m2)]]*Table1[[#This Row],[Construction Unit Rate ($/m)]]*Table1[[#This Row],[Embellishment Area Factor]]</f>
        <v>117017.62970738475</v>
      </c>
      <c r="K2363" s="263">
        <v>0</v>
      </c>
      <c r="L2363" s="354">
        <v>66.125722619436161</v>
      </c>
      <c r="M2363" s="101">
        <f>Table1[[#This Row],[Size of land (m2)]]*Table1[[#This Row],[Land Unit Rate ($/m2)]]</f>
        <v>0</v>
      </c>
      <c r="N2363" s="261">
        <v>2021</v>
      </c>
      <c r="O2363" s="219">
        <f>ROUND(IF(Table1[[#This Row],[Valuation Year]]=2016,(Table1[[#This Row],[Total Construction Cost ($)]]+Table1[[#This Row],[Land Value]])*('General Input Sheet'!$G$38/'General Input Sheet'!$G$43),Table1[[#This Row],[Total Construction Cost ($)]]+Table1[[#This Row],[Land Value]]),0)</f>
        <v>117018</v>
      </c>
      <c r="P2363" s="139" t="str" cm="1">
        <f t="array" ref="P2363">_xlfn.IFS(Table1[[#This Row],[Asset Class]]&lt;&gt;"Local","y",P$11=$E2363,"y",Table1[[#This Row],[Asset Class]]="Local","")</f>
        <v>y</v>
      </c>
      <c r="Q2363" s="99" t="str" cm="1">
        <f t="array" ref="Q2363">_xlfn.IFS(Table1[[#This Row],[Asset Class]]&lt;&gt;"Local","y",Q$11=$E2363,"y",Table1[[#This Row],[Asset Class]]="Local","")</f>
        <v/>
      </c>
      <c r="R2363" s="99" t="str" cm="1">
        <f t="array" ref="R2363">_xlfn.IFS(Table1[[#This Row],[Asset Class]]&lt;&gt;"Local","y",R$11=$E2363,"y",Table1[[#This Row],[Asset Class]]="Local","")</f>
        <v/>
      </c>
      <c r="S2363" s="358" t="str" cm="1">
        <f t="array" ref="S2363">_xlfn.IFS(Table1[[#This Row],[Asset Class]]&lt;&gt;"Local","y",S$11=$E2363,"y",Table1[[#This Row],[Asset Class]]="Local","")</f>
        <v/>
      </c>
      <c r="U2363" s="109">
        <f>IF(Table1[[#This Row],[Asset Class]]&lt;&gt;"Local",0.25,IF(P2363="y",1,""))</f>
        <v>1</v>
      </c>
      <c r="V2363" s="435" t="str">
        <f>IF(Table1[[#This Row],[Asset Class]]&lt;&gt;"Local",0.25,IF(Q2363="y",1,""))</f>
        <v/>
      </c>
      <c r="W2363" s="435" t="str">
        <f>IF(Table1[[#This Row],[Asset Class]]&lt;&gt;"Local",0.25,IF(R2363="y",1,""))</f>
        <v/>
      </c>
      <c r="X2363" s="435" t="str">
        <f>IF(Table1[[#This Row],[Asset Class]]&lt;&gt;"Local",0.25,IF(S2363="y",1,""))</f>
        <v/>
      </c>
      <c r="Y2363" s="109">
        <f t="shared" si="217"/>
        <v>1</v>
      </c>
      <c r="AA2363" s="274">
        <f t="shared" si="218"/>
        <v>117018</v>
      </c>
      <c r="AB2363" s="275" t="str">
        <f t="shared" si="219"/>
        <v/>
      </c>
      <c r="AC2363" s="275" t="str">
        <f t="shared" si="220"/>
        <v/>
      </c>
      <c r="AD2363" s="275" t="str">
        <f t="shared" si="221"/>
        <v/>
      </c>
      <c r="AE2363" s="276">
        <f t="shared" si="222"/>
        <v>117018</v>
      </c>
    </row>
    <row r="2364" spans="2:31">
      <c r="B2364" s="227" t="s">
        <v>4131</v>
      </c>
      <c r="C2364" s="228" t="s">
        <v>4132</v>
      </c>
      <c r="D2364" s="228" t="s">
        <v>105</v>
      </c>
      <c r="E2364" s="228" t="s">
        <v>101</v>
      </c>
      <c r="F2364" s="258" t="s">
        <v>102</v>
      </c>
      <c r="G2364" s="374">
        <v>0.5</v>
      </c>
      <c r="H2364" s="377">
        <v>88692.881369447103</v>
      </c>
      <c r="I2364" s="382">
        <v>452.87898632773505</v>
      </c>
      <c r="J2364" s="349">
        <f>Table1[[#This Row],[Embellishment Area (m2)]]*Table1[[#This Row],[Construction Unit Rate ($/m)]]*Table1[[#This Row],[Embellishment Area Factor]]</f>
        <v>20083571.104540631</v>
      </c>
      <c r="K2364" s="263">
        <v>177385.76273889421</v>
      </c>
      <c r="L2364" s="354">
        <v>140.14546069071523</v>
      </c>
      <c r="M2364" s="101">
        <f>Table1[[#This Row],[Size of land (m2)]]*Table1[[#This Row],[Land Unit Rate ($/m2)]]</f>
        <v>24859809.439016234</v>
      </c>
      <c r="N2364" s="261">
        <v>2021</v>
      </c>
      <c r="O2364" s="219">
        <f>ROUND(IF(Table1[[#This Row],[Valuation Year]]=2016,(Table1[[#This Row],[Total Construction Cost ($)]]+Table1[[#This Row],[Land Value]])*('General Input Sheet'!$G$38/'General Input Sheet'!$G$43),Table1[[#This Row],[Total Construction Cost ($)]]+Table1[[#This Row],[Land Value]]),0)</f>
        <v>44943381</v>
      </c>
      <c r="P2364" s="139" t="str" cm="1">
        <f t="array" ref="P2364">_xlfn.IFS(Table1[[#This Row],[Asset Class]]&lt;&gt;"Local","y",P$11=$E2364,"y",Table1[[#This Row],[Asset Class]]="Local","")</f>
        <v>y</v>
      </c>
      <c r="Q2364" s="99" t="str" cm="1">
        <f t="array" ref="Q2364">_xlfn.IFS(Table1[[#This Row],[Asset Class]]&lt;&gt;"Local","y",Q$11=$E2364,"y",Table1[[#This Row],[Asset Class]]="Local","")</f>
        <v>y</v>
      </c>
      <c r="R2364" s="99" t="str" cm="1">
        <f t="array" ref="R2364">_xlfn.IFS(Table1[[#This Row],[Asset Class]]&lt;&gt;"Local","y",R$11=$E2364,"y",Table1[[#This Row],[Asset Class]]="Local","")</f>
        <v>y</v>
      </c>
      <c r="S2364" s="358" t="str" cm="1">
        <f t="array" ref="S2364">_xlfn.IFS(Table1[[#This Row],[Asset Class]]&lt;&gt;"Local","y",S$11=$E2364,"y",Table1[[#This Row],[Asset Class]]="Local","")</f>
        <v>y</v>
      </c>
      <c r="U2364" s="109">
        <f>IF(Table1[[#This Row],[Asset Class]]&lt;&gt;"Local",0.25,IF(P2364="y",1,""))</f>
        <v>0.25</v>
      </c>
      <c r="V2364" s="435">
        <f>IF(Table1[[#This Row],[Asset Class]]&lt;&gt;"Local",0.25,IF(Q2364="y",1,""))</f>
        <v>0.25</v>
      </c>
      <c r="W2364" s="435">
        <f>IF(Table1[[#This Row],[Asset Class]]&lt;&gt;"Local",0.25,IF(R2364="y",1,""))</f>
        <v>0.25</v>
      </c>
      <c r="X2364" s="435">
        <f>IF(Table1[[#This Row],[Asset Class]]&lt;&gt;"Local",0.25,IF(S2364="y",1,""))</f>
        <v>0.25</v>
      </c>
      <c r="Y2364" s="109">
        <f t="shared" si="217"/>
        <v>1</v>
      </c>
      <c r="AA2364" s="274">
        <f t="shared" si="218"/>
        <v>11235845.25</v>
      </c>
      <c r="AB2364" s="275">
        <f t="shared" si="219"/>
        <v>11235845.25</v>
      </c>
      <c r="AC2364" s="275">
        <f t="shared" si="220"/>
        <v>11235845.25</v>
      </c>
      <c r="AD2364" s="275">
        <f t="shared" si="221"/>
        <v>11235845.25</v>
      </c>
      <c r="AE2364" s="276">
        <f t="shared" si="222"/>
        <v>44943381</v>
      </c>
    </row>
    <row r="2365" spans="2:31">
      <c r="B2365" s="227" t="s">
        <v>4133</v>
      </c>
      <c r="C2365" s="228" t="s">
        <v>4134</v>
      </c>
      <c r="D2365" s="228" t="s">
        <v>110</v>
      </c>
      <c r="E2365" s="228" t="s">
        <v>101</v>
      </c>
      <c r="F2365" s="258" t="s">
        <v>107</v>
      </c>
      <c r="G2365" s="374">
        <v>0.5</v>
      </c>
      <c r="H2365" s="377">
        <v>1424.660793679127</v>
      </c>
      <c r="I2365" s="382">
        <v>143.96305955739601</v>
      </c>
      <c r="J2365" s="349">
        <f>Table1[[#This Row],[Embellishment Area (m2)]]*Table1[[#This Row],[Construction Unit Rate ($/m)]]*Table1[[#This Row],[Embellishment Area Factor]]</f>
        <v>102549.26334475761</v>
      </c>
      <c r="K2365" s="263">
        <v>0</v>
      </c>
      <c r="L2365" s="354">
        <v>39.027494808321961</v>
      </c>
      <c r="M2365" s="101">
        <f>Table1[[#This Row],[Size of land (m2)]]*Table1[[#This Row],[Land Unit Rate ($/m2)]]</f>
        <v>0</v>
      </c>
      <c r="N2365" s="261">
        <v>2021</v>
      </c>
      <c r="O2365" s="219">
        <f>ROUND(IF(Table1[[#This Row],[Valuation Year]]=2016,(Table1[[#This Row],[Total Construction Cost ($)]]+Table1[[#This Row],[Land Value]])*('General Input Sheet'!$G$38/'General Input Sheet'!$G$43),Table1[[#This Row],[Total Construction Cost ($)]]+Table1[[#This Row],[Land Value]]),0)</f>
        <v>102549</v>
      </c>
      <c r="P2365" s="139" t="str" cm="1">
        <f t="array" ref="P2365">_xlfn.IFS(Table1[[#This Row],[Asset Class]]&lt;&gt;"Local","y",P$11=$E2365,"y",Table1[[#This Row],[Asset Class]]="Local","")</f>
        <v/>
      </c>
      <c r="Q2365" s="99" t="str" cm="1">
        <f t="array" ref="Q2365">_xlfn.IFS(Table1[[#This Row],[Asset Class]]&lt;&gt;"Local","y",Q$11=$E2365,"y",Table1[[#This Row],[Asset Class]]="Local","")</f>
        <v/>
      </c>
      <c r="R2365" s="99" t="str" cm="1">
        <f t="array" ref="R2365">_xlfn.IFS(Table1[[#This Row],[Asset Class]]&lt;&gt;"Local","y",R$11=$E2365,"y",Table1[[#This Row],[Asset Class]]="Local","")</f>
        <v>y</v>
      </c>
      <c r="S2365" s="358" t="str" cm="1">
        <f t="array" ref="S2365">_xlfn.IFS(Table1[[#This Row],[Asset Class]]&lt;&gt;"Local","y",S$11=$E2365,"y",Table1[[#This Row],[Asset Class]]="Local","")</f>
        <v/>
      </c>
      <c r="U2365" s="109" t="str">
        <f>IF(Table1[[#This Row],[Asset Class]]&lt;&gt;"Local",0.25,IF(P2365="y",1,""))</f>
        <v/>
      </c>
      <c r="V2365" s="435" t="str">
        <f>IF(Table1[[#This Row],[Asset Class]]&lt;&gt;"Local",0.25,IF(Q2365="y",1,""))</f>
        <v/>
      </c>
      <c r="W2365" s="435">
        <f>IF(Table1[[#This Row],[Asset Class]]&lt;&gt;"Local",0.25,IF(R2365="y",1,""))</f>
        <v>1</v>
      </c>
      <c r="X2365" s="435" t="str">
        <f>IF(Table1[[#This Row],[Asset Class]]&lt;&gt;"Local",0.25,IF(S2365="y",1,""))</f>
        <v/>
      </c>
      <c r="Y2365" s="109">
        <f t="shared" si="217"/>
        <v>1</v>
      </c>
      <c r="AA2365" s="274" t="str">
        <f t="shared" si="218"/>
        <v/>
      </c>
      <c r="AB2365" s="275" t="str">
        <f t="shared" si="219"/>
        <v/>
      </c>
      <c r="AC2365" s="275">
        <f t="shared" si="220"/>
        <v>102549</v>
      </c>
      <c r="AD2365" s="275" t="str">
        <f t="shared" si="221"/>
        <v/>
      </c>
      <c r="AE2365" s="276">
        <f t="shared" si="222"/>
        <v>102549</v>
      </c>
    </row>
    <row r="2366" spans="2:31">
      <c r="B2366" s="227" t="s">
        <v>4135</v>
      </c>
      <c r="C2366" s="228" t="s">
        <v>4136</v>
      </c>
      <c r="D2366" s="228" t="s">
        <v>110</v>
      </c>
      <c r="E2366" s="228" t="s">
        <v>101</v>
      </c>
      <c r="F2366" s="258" t="s">
        <v>107</v>
      </c>
      <c r="G2366" s="374">
        <v>0.5</v>
      </c>
      <c r="H2366" s="377">
        <v>559.36400848776748</v>
      </c>
      <c r="I2366" s="382">
        <v>143.96305955739601</v>
      </c>
      <c r="J2366" s="349">
        <f>Table1[[#This Row],[Embellishment Area (m2)]]*Table1[[#This Row],[Construction Unit Rate ($/m)]]*Table1[[#This Row],[Embellishment Area Factor]]</f>
        <v>40263.877034094119</v>
      </c>
      <c r="K2366" s="263">
        <v>0</v>
      </c>
      <c r="L2366" s="354">
        <v>39.027494808321961</v>
      </c>
      <c r="M2366" s="101">
        <f>Table1[[#This Row],[Size of land (m2)]]*Table1[[#This Row],[Land Unit Rate ($/m2)]]</f>
        <v>0</v>
      </c>
      <c r="N2366" s="261">
        <v>2021</v>
      </c>
      <c r="O2366" s="219">
        <f>ROUND(IF(Table1[[#This Row],[Valuation Year]]=2016,(Table1[[#This Row],[Total Construction Cost ($)]]+Table1[[#This Row],[Land Value]])*('General Input Sheet'!$G$38/'General Input Sheet'!$G$43),Table1[[#This Row],[Total Construction Cost ($)]]+Table1[[#This Row],[Land Value]]),0)</f>
        <v>40264</v>
      </c>
      <c r="P2366" s="139" t="str" cm="1">
        <f t="array" ref="P2366">_xlfn.IFS(Table1[[#This Row],[Asset Class]]&lt;&gt;"Local","y",P$11=$E2366,"y",Table1[[#This Row],[Asset Class]]="Local","")</f>
        <v/>
      </c>
      <c r="Q2366" s="99" t="str" cm="1">
        <f t="array" ref="Q2366">_xlfn.IFS(Table1[[#This Row],[Asset Class]]&lt;&gt;"Local","y",Q$11=$E2366,"y",Table1[[#This Row],[Asset Class]]="Local","")</f>
        <v/>
      </c>
      <c r="R2366" s="99" t="str" cm="1">
        <f t="array" ref="R2366">_xlfn.IFS(Table1[[#This Row],[Asset Class]]&lt;&gt;"Local","y",R$11=$E2366,"y",Table1[[#This Row],[Asset Class]]="Local","")</f>
        <v>y</v>
      </c>
      <c r="S2366" s="358" t="str" cm="1">
        <f t="array" ref="S2366">_xlfn.IFS(Table1[[#This Row],[Asset Class]]&lt;&gt;"Local","y",S$11=$E2366,"y",Table1[[#This Row],[Asset Class]]="Local","")</f>
        <v/>
      </c>
      <c r="U2366" s="109" t="str">
        <f>IF(Table1[[#This Row],[Asset Class]]&lt;&gt;"Local",0.25,IF(P2366="y",1,""))</f>
        <v/>
      </c>
      <c r="V2366" s="435" t="str">
        <f>IF(Table1[[#This Row],[Asset Class]]&lt;&gt;"Local",0.25,IF(Q2366="y",1,""))</f>
        <v/>
      </c>
      <c r="W2366" s="435">
        <f>IF(Table1[[#This Row],[Asset Class]]&lt;&gt;"Local",0.25,IF(R2366="y",1,""))</f>
        <v>1</v>
      </c>
      <c r="X2366" s="435" t="str">
        <f>IF(Table1[[#This Row],[Asset Class]]&lt;&gt;"Local",0.25,IF(S2366="y",1,""))</f>
        <v/>
      </c>
      <c r="Y2366" s="109">
        <f t="shared" si="217"/>
        <v>1</v>
      </c>
      <c r="AA2366" s="274" t="str">
        <f t="shared" si="218"/>
        <v/>
      </c>
      <c r="AB2366" s="275" t="str">
        <f t="shared" si="219"/>
        <v/>
      </c>
      <c r="AC2366" s="275">
        <f t="shared" si="220"/>
        <v>40264</v>
      </c>
      <c r="AD2366" s="275" t="str">
        <f t="shared" si="221"/>
        <v/>
      </c>
      <c r="AE2366" s="276">
        <f t="shared" si="222"/>
        <v>40264</v>
      </c>
    </row>
    <row r="2367" spans="2:31">
      <c r="B2367" s="227" t="s">
        <v>4137</v>
      </c>
      <c r="C2367" s="228" t="s">
        <v>4138</v>
      </c>
      <c r="D2367" s="228" t="s">
        <v>110</v>
      </c>
      <c r="E2367" s="228" t="s">
        <v>101</v>
      </c>
      <c r="F2367" s="258" t="s">
        <v>102</v>
      </c>
      <c r="G2367" s="374">
        <v>0.5</v>
      </c>
      <c r="H2367" s="377">
        <v>7004.730634995085</v>
      </c>
      <c r="I2367" s="382">
        <v>143.96305955739601</v>
      </c>
      <c r="J2367" s="349">
        <f>Table1[[#This Row],[Embellishment Area (m2)]]*Table1[[#This Row],[Construction Unit Rate ($/m)]]*Table1[[#This Row],[Embellishment Area Factor]]</f>
        <v>504211.22679465689</v>
      </c>
      <c r="K2367" s="263">
        <v>0</v>
      </c>
      <c r="L2367" s="354">
        <v>39.027494808321961</v>
      </c>
      <c r="M2367" s="101">
        <f>Table1[[#This Row],[Size of land (m2)]]*Table1[[#This Row],[Land Unit Rate ($/m2)]]</f>
        <v>0</v>
      </c>
      <c r="N2367" s="261">
        <v>2021</v>
      </c>
      <c r="O2367" s="219">
        <f>ROUND(IF(Table1[[#This Row],[Valuation Year]]=2016,(Table1[[#This Row],[Total Construction Cost ($)]]+Table1[[#This Row],[Land Value]])*('General Input Sheet'!$G$38/'General Input Sheet'!$G$43),Table1[[#This Row],[Total Construction Cost ($)]]+Table1[[#This Row],[Land Value]]),0)</f>
        <v>504211</v>
      </c>
      <c r="P2367" s="139" t="str" cm="1">
        <f t="array" ref="P2367">_xlfn.IFS(Table1[[#This Row],[Asset Class]]&lt;&gt;"Local","y",P$11=$E2367,"y",Table1[[#This Row],[Asset Class]]="Local","")</f>
        <v/>
      </c>
      <c r="Q2367" s="99" t="str" cm="1">
        <f t="array" ref="Q2367">_xlfn.IFS(Table1[[#This Row],[Asset Class]]&lt;&gt;"Local","y",Q$11=$E2367,"y",Table1[[#This Row],[Asset Class]]="Local","")</f>
        <v/>
      </c>
      <c r="R2367" s="99" t="str" cm="1">
        <f t="array" ref="R2367">_xlfn.IFS(Table1[[#This Row],[Asset Class]]&lt;&gt;"Local","y",R$11=$E2367,"y",Table1[[#This Row],[Asset Class]]="Local","")</f>
        <v>y</v>
      </c>
      <c r="S2367" s="358" t="str" cm="1">
        <f t="array" ref="S2367">_xlfn.IFS(Table1[[#This Row],[Asset Class]]&lt;&gt;"Local","y",S$11=$E2367,"y",Table1[[#This Row],[Asset Class]]="Local","")</f>
        <v/>
      </c>
      <c r="U2367" s="109" t="str">
        <f>IF(Table1[[#This Row],[Asset Class]]&lt;&gt;"Local",0.25,IF(P2367="y",1,""))</f>
        <v/>
      </c>
      <c r="V2367" s="435" t="str">
        <f>IF(Table1[[#This Row],[Asset Class]]&lt;&gt;"Local",0.25,IF(Q2367="y",1,""))</f>
        <v/>
      </c>
      <c r="W2367" s="435">
        <f>IF(Table1[[#This Row],[Asset Class]]&lt;&gt;"Local",0.25,IF(R2367="y",1,""))</f>
        <v>1</v>
      </c>
      <c r="X2367" s="435" t="str">
        <f>IF(Table1[[#This Row],[Asset Class]]&lt;&gt;"Local",0.25,IF(S2367="y",1,""))</f>
        <v/>
      </c>
      <c r="Y2367" s="109">
        <f t="shared" si="217"/>
        <v>1</v>
      </c>
      <c r="AA2367" s="274" t="str">
        <f t="shared" si="218"/>
        <v/>
      </c>
      <c r="AB2367" s="275" t="str">
        <f t="shared" si="219"/>
        <v/>
      </c>
      <c r="AC2367" s="275">
        <f t="shared" si="220"/>
        <v>504211</v>
      </c>
      <c r="AD2367" s="275" t="str">
        <f t="shared" si="221"/>
        <v/>
      </c>
      <c r="AE2367" s="276">
        <f t="shared" si="222"/>
        <v>504211</v>
      </c>
    </row>
    <row r="2368" spans="2:31">
      <c r="B2368" s="227" t="s">
        <v>4139</v>
      </c>
      <c r="C2368" s="228" t="s">
        <v>4140</v>
      </c>
      <c r="D2368" s="228" t="s">
        <v>110</v>
      </c>
      <c r="E2368" s="228" t="s">
        <v>142</v>
      </c>
      <c r="F2368" s="258" t="s">
        <v>107</v>
      </c>
      <c r="G2368" s="374">
        <v>0.5</v>
      </c>
      <c r="H2368" s="377">
        <v>3203.9546077451828</v>
      </c>
      <c r="I2368" s="382">
        <v>115.6419902144599</v>
      </c>
      <c r="J2368" s="349">
        <f>Table1[[#This Row],[Embellishment Area (m2)]]*Table1[[#This Row],[Construction Unit Rate ($/m)]]*Table1[[#This Row],[Embellishment Area Factor]]</f>
        <v>185255.84369822106</v>
      </c>
      <c r="K2368" s="263">
        <v>0</v>
      </c>
      <c r="L2368" s="354">
        <v>85.331826959272703</v>
      </c>
      <c r="M2368" s="101">
        <f>Table1[[#This Row],[Size of land (m2)]]*Table1[[#This Row],[Land Unit Rate ($/m2)]]</f>
        <v>0</v>
      </c>
      <c r="N2368" s="261">
        <v>2021</v>
      </c>
      <c r="O2368" s="219">
        <f>ROUND(IF(Table1[[#This Row],[Valuation Year]]=2016,(Table1[[#This Row],[Total Construction Cost ($)]]+Table1[[#This Row],[Land Value]])*('General Input Sheet'!$G$38/'General Input Sheet'!$G$43),Table1[[#This Row],[Total Construction Cost ($)]]+Table1[[#This Row],[Land Value]]),0)</f>
        <v>185256</v>
      </c>
      <c r="P2368" s="139" t="str" cm="1">
        <f t="array" ref="P2368">_xlfn.IFS(Table1[[#This Row],[Asset Class]]&lt;&gt;"Local","y",P$11=$E2368,"y",Table1[[#This Row],[Asset Class]]="Local","")</f>
        <v/>
      </c>
      <c r="Q2368" s="99" t="str" cm="1">
        <f t="array" ref="Q2368">_xlfn.IFS(Table1[[#This Row],[Asset Class]]&lt;&gt;"Local","y",Q$11=$E2368,"y",Table1[[#This Row],[Asset Class]]="Local","")</f>
        <v>y</v>
      </c>
      <c r="R2368" s="99" t="str" cm="1">
        <f t="array" ref="R2368">_xlfn.IFS(Table1[[#This Row],[Asset Class]]&lt;&gt;"Local","y",R$11=$E2368,"y",Table1[[#This Row],[Asset Class]]="Local","")</f>
        <v/>
      </c>
      <c r="S2368" s="358" t="str" cm="1">
        <f t="array" ref="S2368">_xlfn.IFS(Table1[[#This Row],[Asset Class]]&lt;&gt;"Local","y",S$11=$E2368,"y",Table1[[#This Row],[Asset Class]]="Local","")</f>
        <v/>
      </c>
      <c r="U2368" s="109" t="str">
        <f>IF(Table1[[#This Row],[Asset Class]]&lt;&gt;"Local",0.25,IF(P2368="y",1,""))</f>
        <v/>
      </c>
      <c r="V2368" s="435">
        <f>IF(Table1[[#This Row],[Asset Class]]&lt;&gt;"Local",0.25,IF(Q2368="y",1,""))</f>
        <v>1</v>
      </c>
      <c r="W2368" s="435" t="str">
        <f>IF(Table1[[#This Row],[Asset Class]]&lt;&gt;"Local",0.25,IF(R2368="y",1,""))</f>
        <v/>
      </c>
      <c r="X2368" s="435" t="str">
        <f>IF(Table1[[#This Row],[Asset Class]]&lt;&gt;"Local",0.25,IF(S2368="y",1,""))</f>
        <v/>
      </c>
      <c r="Y2368" s="109">
        <f t="shared" si="217"/>
        <v>1</v>
      </c>
      <c r="AA2368" s="274" t="str">
        <f t="shared" si="218"/>
        <v/>
      </c>
      <c r="AB2368" s="275">
        <f t="shared" si="219"/>
        <v>185256</v>
      </c>
      <c r="AC2368" s="275" t="str">
        <f t="shared" si="220"/>
        <v/>
      </c>
      <c r="AD2368" s="275" t="str">
        <f t="shared" si="221"/>
        <v/>
      </c>
      <c r="AE2368" s="276">
        <f t="shared" si="222"/>
        <v>185256</v>
      </c>
    </row>
    <row r="2369" spans="2:31">
      <c r="B2369" s="227" t="s">
        <v>4139</v>
      </c>
      <c r="C2369" s="228" t="s">
        <v>4141</v>
      </c>
      <c r="D2369" s="228" t="s">
        <v>110</v>
      </c>
      <c r="E2369" s="228" t="s">
        <v>142</v>
      </c>
      <c r="F2369" s="258" t="s">
        <v>107</v>
      </c>
      <c r="G2369" s="374">
        <v>0.5</v>
      </c>
      <c r="H2369" s="378">
        <v>11010.393280557055</v>
      </c>
      <c r="I2369" s="382">
        <v>115.6419902144599</v>
      </c>
      <c r="J2369" s="349">
        <f>Table1[[#This Row],[Embellishment Area (m2)]]*Table1[[#This Row],[Construction Unit Rate ($/m)]]*Table1[[#This Row],[Embellishment Area Factor]]</f>
        <v>636631.89600376692</v>
      </c>
      <c r="K2369" s="265">
        <v>0</v>
      </c>
      <c r="L2369" s="354">
        <v>85.331826959272703</v>
      </c>
      <c r="M2369" s="101">
        <f>Table1[[#This Row],[Size of land (m2)]]*Table1[[#This Row],[Land Unit Rate ($/m2)]]</f>
        <v>0</v>
      </c>
      <c r="N2369" s="261">
        <v>2021</v>
      </c>
      <c r="O2369" s="101">
        <f>ROUND(IF(Table1[[#This Row],[Valuation Year]]=2016,(Table1[[#This Row],[Total Construction Cost ($)]]+Table1[[#This Row],[Land Value]])*('General Input Sheet'!$G$38/'General Input Sheet'!$G$43),Table1[[#This Row],[Total Construction Cost ($)]]+Table1[[#This Row],[Land Value]]),0)</f>
        <v>636632</v>
      </c>
      <c r="P2369" s="139" t="str" cm="1">
        <f t="array" ref="P2369">_xlfn.IFS(Table1[[#This Row],[Asset Class]]&lt;&gt;"Local","y",P$11=$E2369,"y",Table1[[#This Row],[Asset Class]]="Local","")</f>
        <v/>
      </c>
      <c r="Q2369" s="99" t="str" cm="1">
        <f t="array" ref="Q2369">_xlfn.IFS(Table1[[#This Row],[Asset Class]]&lt;&gt;"Local","y",Q$11=$E2369,"y",Table1[[#This Row],[Asset Class]]="Local","")</f>
        <v>y</v>
      </c>
      <c r="R2369" s="99" t="str" cm="1">
        <f t="array" ref="R2369">_xlfn.IFS(Table1[[#This Row],[Asset Class]]&lt;&gt;"Local","y",R$11=$E2369,"y",Table1[[#This Row],[Asset Class]]="Local","")</f>
        <v/>
      </c>
      <c r="S2369" s="358" t="str" cm="1">
        <f t="array" ref="S2369">_xlfn.IFS(Table1[[#This Row],[Asset Class]]&lt;&gt;"Local","y",S$11=$E2369,"y",Table1[[#This Row],[Asset Class]]="Local","")</f>
        <v/>
      </c>
      <c r="U2369" s="109" t="str">
        <f>IF(Table1[[#This Row],[Asset Class]]&lt;&gt;"Local",0.25,IF(P2369="y",1,""))</f>
        <v/>
      </c>
      <c r="V2369" s="435">
        <f>IF(Table1[[#This Row],[Asset Class]]&lt;&gt;"Local",0.25,IF(Q2369="y",1,""))</f>
        <v>1</v>
      </c>
      <c r="W2369" s="435" t="str">
        <f>IF(Table1[[#This Row],[Asset Class]]&lt;&gt;"Local",0.25,IF(R2369="y",1,""))</f>
        <v/>
      </c>
      <c r="X2369" s="435" t="str">
        <f>IF(Table1[[#This Row],[Asset Class]]&lt;&gt;"Local",0.25,IF(S2369="y",1,""))</f>
        <v/>
      </c>
      <c r="Y2369" s="109">
        <f t="shared" si="217"/>
        <v>1</v>
      </c>
      <c r="AA2369" s="274" t="str">
        <f t="shared" si="218"/>
        <v/>
      </c>
      <c r="AB2369" s="275">
        <f t="shared" si="219"/>
        <v>636632</v>
      </c>
      <c r="AC2369" s="275" t="str">
        <f t="shared" si="220"/>
        <v/>
      </c>
      <c r="AD2369" s="275" t="str">
        <f t="shared" si="221"/>
        <v/>
      </c>
      <c r="AE2369" s="276">
        <f t="shared" si="222"/>
        <v>636632</v>
      </c>
    </row>
    <row r="2370" spans="2:31">
      <c r="B2370" s="227" t="s">
        <v>4142</v>
      </c>
      <c r="C2370" s="228" t="s">
        <v>4143</v>
      </c>
      <c r="D2370" s="228" t="s">
        <v>110</v>
      </c>
      <c r="E2370" s="228" t="s">
        <v>106</v>
      </c>
      <c r="F2370" s="258" t="s">
        <v>102</v>
      </c>
      <c r="G2370" s="374">
        <v>0.5</v>
      </c>
      <c r="H2370" s="377">
        <v>378.7694158451726</v>
      </c>
      <c r="I2370" s="382">
        <v>111.62041035606889</v>
      </c>
      <c r="J2370" s="349">
        <f>Table1[[#This Row],[Embellishment Area (m2)]]*Table1[[#This Row],[Construction Unit Rate ($/m)]]*Table1[[#This Row],[Embellishment Area Factor]]</f>
        <v>21139.198813483334</v>
      </c>
      <c r="K2370" s="263">
        <v>757.53883169034521</v>
      </c>
      <c r="L2370" s="354">
        <v>66.125722619436161</v>
      </c>
      <c r="M2370" s="101">
        <f>Table1[[#This Row],[Size of land (m2)]]*Table1[[#This Row],[Land Unit Rate ($/m2)]]</f>
        <v>50092.802657807501</v>
      </c>
      <c r="N2370" s="261">
        <v>2021</v>
      </c>
      <c r="O2370" s="219">
        <f>ROUND(IF(Table1[[#This Row],[Valuation Year]]=2016,(Table1[[#This Row],[Total Construction Cost ($)]]+Table1[[#This Row],[Land Value]])*('General Input Sheet'!$G$38/'General Input Sheet'!$G$43),Table1[[#This Row],[Total Construction Cost ($)]]+Table1[[#This Row],[Land Value]]),0)</f>
        <v>71232</v>
      </c>
      <c r="P2370" s="139" t="str" cm="1">
        <f t="array" ref="P2370">_xlfn.IFS(Table1[[#This Row],[Asset Class]]&lt;&gt;"Local","y",P$11=$E2370,"y",Table1[[#This Row],[Asset Class]]="Local","")</f>
        <v>y</v>
      </c>
      <c r="Q2370" s="99" t="str" cm="1">
        <f t="array" ref="Q2370">_xlfn.IFS(Table1[[#This Row],[Asset Class]]&lt;&gt;"Local","y",Q$11=$E2370,"y",Table1[[#This Row],[Asset Class]]="Local","")</f>
        <v/>
      </c>
      <c r="R2370" s="99" t="str" cm="1">
        <f t="array" ref="R2370">_xlfn.IFS(Table1[[#This Row],[Asset Class]]&lt;&gt;"Local","y",R$11=$E2370,"y",Table1[[#This Row],[Asset Class]]="Local","")</f>
        <v/>
      </c>
      <c r="S2370" s="358" t="str" cm="1">
        <f t="array" ref="S2370">_xlfn.IFS(Table1[[#This Row],[Asset Class]]&lt;&gt;"Local","y",S$11=$E2370,"y",Table1[[#This Row],[Asset Class]]="Local","")</f>
        <v/>
      </c>
      <c r="U2370" s="109">
        <f>IF(Table1[[#This Row],[Asset Class]]&lt;&gt;"Local",0.25,IF(P2370="y",1,""))</f>
        <v>1</v>
      </c>
      <c r="V2370" s="435" t="str">
        <f>IF(Table1[[#This Row],[Asset Class]]&lt;&gt;"Local",0.25,IF(Q2370="y",1,""))</f>
        <v/>
      </c>
      <c r="W2370" s="435" t="str">
        <f>IF(Table1[[#This Row],[Asset Class]]&lt;&gt;"Local",0.25,IF(R2370="y",1,""))</f>
        <v/>
      </c>
      <c r="X2370" s="435" t="str">
        <f>IF(Table1[[#This Row],[Asset Class]]&lt;&gt;"Local",0.25,IF(S2370="y",1,""))</f>
        <v/>
      </c>
      <c r="Y2370" s="109">
        <f t="shared" si="217"/>
        <v>1</v>
      </c>
      <c r="AA2370" s="274">
        <f t="shared" si="218"/>
        <v>71232</v>
      </c>
      <c r="AB2370" s="275" t="str">
        <f t="shared" si="219"/>
        <v/>
      </c>
      <c r="AC2370" s="275" t="str">
        <f t="shared" si="220"/>
        <v/>
      </c>
      <c r="AD2370" s="275" t="str">
        <f t="shared" si="221"/>
        <v/>
      </c>
      <c r="AE2370" s="276">
        <f t="shared" si="222"/>
        <v>71232</v>
      </c>
    </row>
    <row r="2371" spans="2:31">
      <c r="B2371" s="227" t="s">
        <v>4142</v>
      </c>
      <c r="C2371" s="228" t="s">
        <v>4144</v>
      </c>
      <c r="D2371" s="228" t="s">
        <v>110</v>
      </c>
      <c r="E2371" s="228" t="s">
        <v>106</v>
      </c>
      <c r="F2371" s="258" t="s">
        <v>107</v>
      </c>
      <c r="G2371" s="374">
        <v>0.5</v>
      </c>
      <c r="H2371" s="377">
        <v>15198.603721397019</v>
      </c>
      <c r="I2371" s="382">
        <v>111.62041035606889</v>
      </c>
      <c r="J2371" s="349">
        <f>Table1[[#This Row],[Embellishment Area (m2)]]*Table1[[#This Row],[Construction Unit Rate ($/m)]]*Table1[[#This Row],[Embellishment Area Factor]]</f>
        <v>848237.19211080554</v>
      </c>
      <c r="K2371" s="263">
        <v>30397.207442794039</v>
      </c>
      <c r="L2371" s="354">
        <v>66.125722619436161</v>
      </c>
      <c r="M2371" s="101">
        <f>Table1[[#This Row],[Size of land (m2)]]*Table1[[#This Row],[Land Unit Rate ($/m2)]]</f>
        <v>2010037.307767659</v>
      </c>
      <c r="N2371" s="261">
        <v>2021</v>
      </c>
      <c r="O2371" s="219">
        <f>ROUND(IF(Table1[[#This Row],[Valuation Year]]=2016,(Table1[[#This Row],[Total Construction Cost ($)]]+Table1[[#This Row],[Land Value]])*('General Input Sheet'!$G$38/'General Input Sheet'!$G$43),Table1[[#This Row],[Total Construction Cost ($)]]+Table1[[#This Row],[Land Value]]),0)</f>
        <v>2858274</v>
      </c>
      <c r="P2371" s="139" t="str" cm="1">
        <f t="array" ref="P2371">_xlfn.IFS(Table1[[#This Row],[Asset Class]]&lt;&gt;"Local","y",P$11=$E2371,"y",Table1[[#This Row],[Asset Class]]="Local","")</f>
        <v>y</v>
      </c>
      <c r="Q2371" s="99" t="str" cm="1">
        <f t="array" ref="Q2371">_xlfn.IFS(Table1[[#This Row],[Asset Class]]&lt;&gt;"Local","y",Q$11=$E2371,"y",Table1[[#This Row],[Asset Class]]="Local","")</f>
        <v/>
      </c>
      <c r="R2371" s="99" t="str" cm="1">
        <f t="array" ref="R2371">_xlfn.IFS(Table1[[#This Row],[Asset Class]]&lt;&gt;"Local","y",R$11=$E2371,"y",Table1[[#This Row],[Asset Class]]="Local","")</f>
        <v/>
      </c>
      <c r="S2371" s="358" t="str" cm="1">
        <f t="array" ref="S2371">_xlfn.IFS(Table1[[#This Row],[Asset Class]]&lt;&gt;"Local","y",S$11=$E2371,"y",Table1[[#This Row],[Asset Class]]="Local","")</f>
        <v/>
      </c>
      <c r="U2371" s="109">
        <f>IF(Table1[[#This Row],[Asset Class]]&lt;&gt;"Local",0.25,IF(P2371="y",1,""))</f>
        <v>1</v>
      </c>
      <c r="V2371" s="435" t="str">
        <f>IF(Table1[[#This Row],[Asset Class]]&lt;&gt;"Local",0.25,IF(Q2371="y",1,""))</f>
        <v/>
      </c>
      <c r="W2371" s="435" t="str">
        <f>IF(Table1[[#This Row],[Asset Class]]&lt;&gt;"Local",0.25,IF(R2371="y",1,""))</f>
        <v/>
      </c>
      <c r="X2371" s="435" t="str">
        <f>IF(Table1[[#This Row],[Asset Class]]&lt;&gt;"Local",0.25,IF(S2371="y",1,""))</f>
        <v/>
      </c>
      <c r="Y2371" s="109">
        <f t="shared" si="217"/>
        <v>1</v>
      </c>
      <c r="AA2371" s="274">
        <f t="shared" si="218"/>
        <v>2858274</v>
      </c>
      <c r="AB2371" s="275" t="str">
        <f t="shared" si="219"/>
        <v/>
      </c>
      <c r="AC2371" s="275" t="str">
        <f t="shared" si="220"/>
        <v/>
      </c>
      <c r="AD2371" s="275" t="str">
        <f t="shared" si="221"/>
        <v/>
      </c>
      <c r="AE2371" s="276">
        <f t="shared" si="222"/>
        <v>2858274</v>
      </c>
    </row>
    <row r="2372" spans="2:31">
      <c r="B2372" s="227" t="s">
        <v>4145</v>
      </c>
      <c r="C2372" s="228" t="s">
        <v>4146</v>
      </c>
      <c r="D2372" s="228" t="s">
        <v>110</v>
      </c>
      <c r="E2372" s="228" t="s">
        <v>142</v>
      </c>
      <c r="F2372" s="258" t="s">
        <v>102</v>
      </c>
      <c r="G2372" s="374">
        <v>0.5</v>
      </c>
      <c r="H2372" s="377">
        <v>2452.4419339147803</v>
      </c>
      <c r="I2372" s="382">
        <v>115.6419902144599</v>
      </c>
      <c r="J2372" s="349">
        <f>Table1[[#This Row],[Embellishment Area (m2)]]*Table1[[#This Row],[Construction Unit Rate ($/m)]]*Table1[[#This Row],[Embellishment Area Factor]]</f>
        <v>141802.63306165207</v>
      </c>
      <c r="K2372" s="263">
        <v>4904.8838678295606</v>
      </c>
      <c r="L2372" s="354">
        <v>85.331826959272703</v>
      </c>
      <c r="M2372" s="101">
        <f>Table1[[#This Row],[Size of land (m2)]]*Table1[[#This Row],[Land Unit Rate ($/m2)]]</f>
        <v>418542.70146496029</v>
      </c>
      <c r="N2372" s="261">
        <v>2021</v>
      </c>
      <c r="O2372" s="219">
        <f>ROUND(IF(Table1[[#This Row],[Valuation Year]]=2016,(Table1[[#This Row],[Total Construction Cost ($)]]+Table1[[#This Row],[Land Value]])*('General Input Sheet'!$G$38/'General Input Sheet'!$G$43),Table1[[#This Row],[Total Construction Cost ($)]]+Table1[[#This Row],[Land Value]]),0)</f>
        <v>560345</v>
      </c>
      <c r="P2372" s="139" t="str" cm="1">
        <f t="array" ref="P2372">_xlfn.IFS(Table1[[#This Row],[Asset Class]]&lt;&gt;"Local","y",P$11=$E2372,"y",Table1[[#This Row],[Asset Class]]="Local","")</f>
        <v/>
      </c>
      <c r="Q2372" s="99" t="str" cm="1">
        <f t="array" ref="Q2372">_xlfn.IFS(Table1[[#This Row],[Asset Class]]&lt;&gt;"Local","y",Q$11=$E2372,"y",Table1[[#This Row],[Asset Class]]="Local","")</f>
        <v>y</v>
      </c>
      <c r="R2372" s="99" t="str" cm="1">
        <f t="array" ref="R2372">_xlfn.IFS(Table1[[#This Row],[Asset Class]]&lt;&gt;"Local","y",R$11=$E2372,"y",Table1[[#This Row],[Asset Class]]="Local","")</f>
        <v/>
      </c>
      <c r="S2372" s="358" t="str" cm="1">
        <f t="array" ref="S2372">_xlfn.IFS(Table1[[#This Row],[Asset Class]]&lt;&gt;"Local","y",S$11=$E2372,"y",Table1[[#This Row],[Asset Class]]="Local","")</f>
        <v/>
      </c>
      <c r="U2372" s="109" t="str">
        <f>IF(Table1[[#This Row],[Asset Class]]&lt;&gt;"Local",0.25,IF(P2372="y",1,""))</f>
        <v/>
      </c>
      <c r="V2372" s="435">
        <f>IF(Table1[[#This Row],[Asset Class]]&lt;&gt;"Local",0.25,IF(Q2372="y",1,""))</f>
        <v>1</v>
      </c>
      <c r="W2372" s="435" t="str">
        <f>IF(Table1[[#This Row],[Asset Class]]&lt;&gt;"Local",0.25,IF(R2372="y",1,""))</f>
        <v/>
      </c>
      <c r="X2372" s="435" t="str">
        <f>IF(Table1[[#This Row],[Asset Class]]&lt;&gt;"Local",0.25,IF(S2372="y",1,""))</f>
        <v/>
      </c>
      <c r="Y2372" s="109">
        <f t="shared" si="217"/>
        <v>1</v>
      </c>
      <c r="AA2372" s="274" t="str">
        <f t="shared" si="218"/>
        <v/>
      </c>
      <c r="AB2372" s="275">
        <f t="shared" si="219"/>
        <v>560345</v>
      </c>
      <c r="AC2372" s="275" t="str">
        <f t="shared" si="220"/>
        <v/>
      </c>
      <c r="AD2372" s="275" t="str">
        <f t="shared" si="221"/>
        <v/>
      </c>
      <c r="AE2372" s="276">
        <f t="shared" si="222"/>
        <v>560345</v>
      </c>
    </row>
    <row r="2373" spans="2:31">
      <c r="B2373" s="227" t="s">
        <v>4147</v>
      </c>
      <c r="C2373" s="228" t="s">
        <v>4148</v>
      </c>
      <c r="D2373" s="228" t="s">
        <v>110</v>
      </c>
      <c r="E2373" s="228" t="s">
        <v>113</v>
      </c>
      <c r="F2373" s="258" t="s">
        <v>102</v>
      </c>
      <c r="G2373" s="374">
        <v>0.5</v>
      </c>
      <c r="H2373" s="377">
        <v>3564.1398398865831</v>
      </c>
      <c r="I2373" s="382">
        <v>77.371645491830151</v>
      </c>
      <c r="J2373" s="349">
        <f>Table1[[#This Row],[Embellishment Area (m2)]]*Table1[[#This Row],[Construction Unit Rate ($/m)]]*Table1[[#This Row],[Embellishment Area Factor]]</f>
        <v>137881.68208750649</v>
      </c>
      <c r="K2373" s="263">
        <v>0</v>
      </c>
      <c r="L2373" s="354">
        <v>51.919695325664051</v>
      </c>
      <c r="M2373" s="101">
        <f>Table1[[#This Row],[Size of land (m2)]]*Table1[[#This Row],[Land Unit Rate ($/m2)]]</f>
        <v>0</v>
      </c>
      <c r="N2373" s="261">
        <v>2021</v>
      </c>
      <c r="O2373" s="219">
        <f>ROUND(IF(Table1[[#This Row],[Valuation Year]]=2016,(Table1[[#This Row],[Total Construction Cost ($)]]+Table1[[#This Row],[Land Value]])*('General Input Sheet'!$G$38/'General Input Sheet'!$G$43),Table1[[#This Row],[Total Construction Cost ($)]]+Table1[[#This Row],[Land Value]]),0)</f>
        <v>137882</v>
      </c>
      <c r="P2373" s="139" t="str" cm="1">
        <f t="array" ref="P2373">_xlfn.IFS(Table1[[#This Row],[Asset Class]]&lt;&gt;"Local","y",P$11=$E2373,"y",Table1[[#This Row],[Asset Class]]="Local","")</f>
        <v/>
      </c>
      <c r="Q2373" s="99" t="str" cm="1">
        <f t="array" ref="Q2373">_xlfn.IFS(Table1[[#This Row],[Asset Class]]&lt;&gt;"Local","y",Q$11=$E2373,"y",Table1[[#This Row],[Asset Class]]="Local","")</f>
        <v/>
      </c>
      <c r="R2373" s="99" t="str" cm="1">
        <f t="array" ref="R2373">_xlfn.IFS(Table1[[#This Row],[Asset Class]]&lt;&gt;"Local","y",R$11=$E2373,"y",Table1[[#This Row],[Asset Class]]="Local","")</f>
        <v/>
      </c>
      <c r="S2373" s="358" t="str" cm="1">
        <f t="array" ref="S2373">_xlfn.IFS(Table1[[#This Row],[Asset Class]]&lt;&gt;"Local","y",S$11=$E2373,"y",Table1[[#This Row],[Asset Class]]="Local","")</f>
        <v>y</v>
      </c>
      <c r="U2373" s="109" t="str">
        <f>IF(Table1[[#This Row],[Asset Class]]&lt;&gt;"Local",0.25,IF(P2373="y",1,""))</f>
        <v/>
      </c>
      <c r="V2373" s="435" t="str">
        <f>IF(Table1[[#This Row],[Asset Class]]&lt;&gt;"Local",0.25,IF(Q2373="y",1,""))</f>
        <v/>
      </c>
      <c r="W2373" s="435" t="str">
        <f>IF(Table1[[#This Row],[Asset Class]]&lt;&gt;"Local",0.25,IF(R2373="y",1,""))</f>
        <v/>
      </c>
      <c r="X2373" s="435">
        <f>IF(Table1[[#This Row],[Asset Class]]&lt;&gt;"Local",0.25,IF(S2373="y",1,""))</f>
        <v>1</v>
      </c>
      <c r="Y2373" s="109">
        <f t="shared" si="217"/>
        <v>1</v>
      </c>
      <c r="AA2373" s="274" t="str">
        <f t="shared" si="218"/>
        <v/>
      </c>
      <c r="AB2373" s="275" t="str">
        <f t="shared" si="219"/>
        <v/>
      </c>
      <c r="AC2373" s="275" t="str">
        <f t="shared" si="220"/>
        <v/>
      </c>
      <c r="AD2373" s="275">
        <f t="shared" si="221"/>
        <v>137882</v>
      </c>
      <c r="AE2373" s="276">
        <f t="shared" si="222"/>
        <v>137882</v>
      </c>
    </row>
    <row r="2374" spans="2:31">
      <c r="B2374" s="227" t="s">
        <v>4149</v>
      </c>
      <c r="C2374" s="228" t="s">
        <v>4150</v>
      </c>
      <c r="D2374" s="228" t="s">
        <v>105</v>
      </c>
      <c r="E2374" s="228" t="s">
        <v>101</v>
      </c>
      <c r="F2374" s="258" t="s">
        <v>107</v>
      </c>
      <c r="G2374" s="374">
        <v>0.5</v>
      </c>
      <c r="H2374" s="377">
        <v>3268.0330332969415</v>
      </c>
      <c r="I2374" s="382">
        <v>452.87898632773505</v>
      </c>
      <c r="J2374" s="349">
        <f>Table1[[#This Row],[Embellishment Area (m2)]]*Table1[[#This Row],[Construction Unit Rate ($/m)]]*Table1[[#This Row],[Embellishment Area Factor]]</f>
        <v>740011.7437025361</v>
      </c>
      <c r="K2374" s="263">
        <v>0</v>
      </c>
      <c r="L2374" s="354">
        <v>140.14546069071523</v>
      </c>
      <c r="M2374" s="101">
        <f>Table1[[#This Row],[Size of land (m2)]]*Table1[[#This Row],[Land Unit Rate ($/m2)]]</f>
        <v>0</v>
      </c>
      <c r="N2374" s="261">
        <v>2021</v>
      </c>
      <c r="O2374" s="219">
        <f>ROUND(IF(Table1[[#This Row],[Valuation Year]]=2016,(Table1[[#This Row],[Total Construction Cost ($)]]+Table1[[#This Row],[Land Value]])*('General Input Sheet'!$G$38/'General Input Sheet'!$G$43),Table1[[#This Row],[Total Construction Cost ($)]]+Table1[[#This Row],[Land Value]]),0)</f>
        <v>740012</v>
      </c>
      <c r="P2374" s="139" t="str" cm="1">
        <f t="array" ref="P2374">_xlfn.IFS(Table1[[#This Row],[Asset Class]]&lt;&gt;"Local","y",P$11=$E2374,"y",Table1[[#This Row],[Asset Class]]="Local","")</f>
        <v>y</v>
      </c>
      <c r="Q2374" s="99" t="str" cm="1">
        <f t="array" ref="Q2374">_xlfn.IFS(Table1[[#This Row],[Asset Class]]&lt;&gt;"Local","y",Q$11=$E2374,"y",Table1[[#This Row],[Asset Class]]="Local","")</f>
        <v>y</v>
      </c>
      <c r="R2374" s="99" t="str" cm="1">
        <f t="array" ref="R2374">_xlfn.IFS(Table1[[#This Row],[Asset Class]]&lt;&gt;"Local","y",R$11=$E2374,"y",Table1[[#This Row],[Asset Class]]="Local","")</f>
        <v>y</v>
      </c>
      <c r="S2374" s="358" t="str" cm="1">
        <f t="array" ref="S2374">_xlfn.IFS(Table1[[#This Row],[Asset Class]]&lt;&gt;"Local","y",S$11=$E2374,"y",Table1[[#This Row],[Asset Class]]="Local","")</f>
        <v>y</v>
      </c>
      <c r="U2374" s="109">
        <f>IF(Table1[[#This Row],[Asset Class]]&lt;&gt;"Local",0.25,IF(P2374="y",1,""))</f>
        <v>0.25</v>
      </c>
      <c r="V2374" s="435">
        <f>IF(Table1[[#This Row],[Asset Class]]&lt;&gt;"Local",0.25,IF(Q2374="y",1,""))</f>
        <v>0.25</v>
      </c>
      <c r="W2374" s="435">
        <f>IF(Table1[[#This Row],[Asset Class]]&lt;&gt;"Local",0.25,IF(R2374="y",1,""))</f>
        <v>0.25</v>
      </c>
      <c r="X2374" s="435">
        <f>IF(Table1[[#This Row],[Asset Class]]&lt;&gt;"Local",0.25,IF(S2374="y",1,""))</f>
        <v>0.25</v>
      </c>
      <c r="Y2374" s="109">
        <f t="shared" si="217"/>
        <v>1</v>
      </c>
      <c r="AA2374" s="274">
        <f t="shared" si="218"/>
        <v>185003</v>
      </c>
      <c r="AB2374" s="275">
        <f t="shared" si="219"/>
        <v>185003</v>
      </c>
      <c r="AC2374" s="275">
        <f t="shared" si="220"/>
        <v>185003</v>
      </c>
      <c r="AD2374" s="275">
        <f t="shared" si="221"/>
        <v>185003</v>
      </c>
      <c r="AE2374" s="276">
        <f t="shared" si="222"/>
        <v>740012</v>
      </c>
    </row>
    <row r="2375" spans="2:31">
      <c r="B2375" s="227" t="s">
        <v>4149</v>
      </c>
      <c r="C2375" s="228" t="s">
        <v>4151</v>
      </c>
      <c r="D2375" s="228" t="s">
        <v>105</v>
      </c>
      <c r="E2375" s="228" t="s">
        <v>101</v>
      </c>
      <c r="F2375" s="258" t="s">
        <v>107</v>
      </c>
      <c r="G2375" s="374">
        <v>0.5</v>
      </c>
      <c r="H2375" s="377">
        <v>6077.8206356073952</v>
      </c>
      <c r="I2375" s="382">
        <v>452.87898632773505</v>
      </c>
      <c r="J2375" s="349">
        <f>Table1[[#This Row],[Embellishment Area (m2)]]*Table1[[#This Row],[Construction Unit Rate ($/m)]]*Table1[[#This Row],[Embellishment Area Factor]]</f>
        <v>1376258.6242678338</v>
      </c>
      <c r="K2375" s="263">
        <v>0</v>
      </c>
      <c r="L2375" s="354">
        <v>140.14546069071523</v>
      </c>
      <c r="M2375" s="101">
        <f>Table1[[#This Row],[Size of land (m2)]]*Table1[[#This Row],[Land Unit Rate ($/m2)]]</f>
        <v>0</v>
      </c>
      <c r="N2375" s="261">
        <v>2021</v>
      </c>
      <c r="O2375" s="219">
        <f>ROUND(IF(Table1[[#This Row],[Valuation Year]]=2016,(Table1[[#This Row],[Total Construction Cost ($)]]+Table1[[#This Row],[Land Value]])*('General Input Sheet'!$G$38/'General Input Sheet'!$G$43),Table1[[#This Row],[Total Construction Cost ($)]]+Table1[[#This Row],[Land Value]]),0)</f>
        <v>1376259</v>
      </c>
      <c r="P2375" s="139" t="str" cm="1">
        <f t="array" ref="P2375">_xlfn.IFS(Table1[[#This Row],[Asset Class]]&lt;&gt;"Local","y",P$11=$E2375,"y",Table1[[#This Row],[Asset Class]]="Local","")</f>
        <v>y</v>
      </c>
      <c r="Q2375" s="99" t="str" cm="1">
        <f t="array" ref="Q2375">_xlfn.IFS(Table1[[#This Row],[Asset Class]]&lt;&gt;"Local","y",Q$11=$E2375,"y",Table1[[#This Row],[Asset Class]]="Local","")</f>
        <v>y</v>
      </c>
      <c r="R2375" s="99" t="str" cm="1">
        <f t="array" ref="R2375">_xlfn.IFS(Table1[[#This Row],[Asset Class]]&lt;&gt;"Local","y",R$11=$E2375,"y",Table1[[#This Row],[Asset Class]]="Local","")</f>
        <v>y</v>
      </c>
      <c r="S2375" s="358" t="str" cm="1">
        <f t="array" ref="S2375">_xlfn.IFS(Table1[[#This Row],[Asset Class]]&lt;&gt;"Local","y",S$11=$E2375,"y",Table1[[#This Row],[Asset Class]]="Local","")</f>
        <v>y</v>
      </c>
      <c r="U2375" s="109">
        <f>IF(Table1[[#This Row],[Asset Class]]&lt;&gt;"Local",0.25,IF(P2375="y",1,""))</f>
        <v>0.25</v>
      </c>
      <c r="V2375" s="435">
        <f>IF(Table1[[#This Row],[Asset Class]]&lt;&gt;"Local",0.25,IF(Q2375="y",1,""))</f>
        <v>0.25</v>
      </c>
      <c r="W2375" s="435">
        <f>IF(Table1[[#This Row],[Asset Class]]&lt;&gt;"Local",0.25,IF(R2375="y",1,""))</f>
        <v>0.25</v>
      </c>
      <c r="X2375" s="435">
        <f>IF(Table1[[#This Row],[Asset Class]]&lt;&gt;"Local",0.25,IF(S2375="y",1,""))</f>
        <v>0.25</v>
      </c>
      <c r="Y2375" s="109">
        <f t="shared" si="217"/>
        <v>1</v>
      </c>
      <c r="AA2375" s="274">
        <f t="shared" si="218"/>
        <v>344064.75</v>
      </c>
      <c r="AB2375" s="275">
        <f t="shared" si="219"/>
        <v>344064.75</v>
      </c>
      <c r="AC2375" s="275">
        <f t="shared" si="220"/>
        <v>344064.75</v>
      </c>
      <c r="AD2375" s="275">
        <f t="shared" si="221"/>
        <v>344064.75</v>
      </c>
      <c r="AE2375" s="276">
        <f t="shared" si="222"/>
        <v>1376259</v>
      </c>
    </row>
    <row r="2376" spans="2:31">
      <c r="B2376" s="227" t="s">
        <v>4152</v>
      </c>
      <c r="C2376" s="228" t="s">
        <v>4153</v>
      </c>
      <c r="D2376" s="228" t="s">
        <v>110</v>
      </c>
      <c r="E2376" s="228" t="s">
        <v>113</v>
      </c>
      <c r="F2376" s="258" t="s">
        <v>107</v>
      </c>
      <c r="G2376" s="374">
        <v>0.5</v>
      </c>
      <c r="H2376" s="377">
        <v>646.28844969452348</v>
      </c>
      <c r="I2376" s="382">
        <v>77.371645491830151</v>
      </c>
      <c r="J2376" s="349">
        <f>Table1[[#This Row],[Embellishment Area (m2)]]*Table1[[#This Row],[Construction Unit Rate ($/m)]]*Table1[[#This Row],[Embellishment Area Factor]]</f>
        <v>25002.200407614586</v>
      </c>
      <c r="K2376" s="263">
        <v>0</v>
      </c>
      <c r="L2376" s="354">
        <v>51.919695325664051</v>
      </c>
      <c r="M2376" s="101">
        <f>Table1[[#This Row],[Size of land (m2)]]*Table1[[#This Row],[Land Unit Rate ($/m2)]]</f>
        <v>0</v>
      </c>
      <c r="N2376" s="261">
        <v>2021</v>
      </c>
      <c r="O2376" s="219">
        <f>ROUND(IF(Table1[[#This Row],[Valuation Year]]=2016,(Table1[[#This Row],[Total Construction Cost ($)]]+Table1[[#This Row],[Land Value]])*('General Input Sheet'!$G$38/'General Input Sheet'!$G$43),Table1[[#This Row],[Total Construction Cost ($)]]+Table1[[#This Row],[Land Value]]),0)</f>
        <v>25002</v>
      </c>
      <c r="P2376" s="139" t="str" cm="1">
        <f t="array" ref="P2376">_xlfn.IFS(Table1[[#This Row],[Asset Class]]&lt;&gt;"Local","y",P$11=$E2376,"y",Table1[[#This Row],[Asset Class]]="Local","")</f>
        <v/>
      </c>
      <c r="Q2376" s="99" t="str" cm="1">
        <f t="array" ref="Q2376">_xlfn.IFS(Table1[[#This Row],[Asset Class]]&lt;&gt;"Local","y",Q$11=$E2376,"y",Table1[[#This Row],[Asset Class]]="Local","")</f>
        <v/>
      </c>
      <c r="R2376" s="99" t="str" cm="1">
        <f t="array" ref="R2376">_xlfn.IFS(Table1[[#This Row],[Asset Class]]&lt;&gt;"Local","y",R$11=$E2376,"y",Table1[[#This Row],[Asset Class]]="Local","")</f>
        <v/>
      </c>
      <c r="S2376" s="358" t="str" cm="1">
        <f t="array" ref="S2376">_xlfn.IFS(Table1[[#This Row],[Asset Class]]&lt;&gt;"Local","y",S$11=$E2376,"y",Table1[[#This Row],[Asset Class]]="Local","")</f>
        <v>y</v>
      </c>
      <c r="U2376" s="109" t="str">
        <f>IF(Table1[[#This Row],[Asset Class]]&lt;&gt;"Local",0.25,IF(P2376="y",1,""))</f>
        <v/>
      </c>
      <c r="V2376" s="435" t="str">
        <f>IF(Table1[[#This Row],[Asset Class]]&lt;&gt;"Local",0.25,IF(Q2376="y",1,""))</f>
        <v/>
      </c>
      <c r="W2376" s="435" t="str">
        <f>IF(Table1[[#This Row],[Asset Class]]&lt;&gt;"Local",0.25,IF(R2376="y",1,""))</f>
        <v/>
      </c>
      <c r="X2376" s="435">
        <f>IF(Table1[[#This Row],[Asset Class]]&lt;&gt;"Local",0.25,IF(S2376="y",1,""))</f>
        <v>1</v>
      </c>
      <c r="Y2376" s="109">
        <f t="shared" si="217"/>
        <v>1</v>
      </c>
      <c r="AA2376" s="274" t="str">
        <f t="shared" si="218"/>
        <v/>
      </c>
      <c r="AB2376" s="275" t="str">
        <f t="shared" si="219"/>
        <v/>
      </c>
      <c r="AC2376" s="275" t="str">
        <f t="shared" si="220"/>
        <v/>
      </c>
      <c r="AD2376" s="275">
        <f t="shared" si="221"/>
        <v>25002</v>
      </c>
      <c r="AE2376" s="276">
        <f t="shared" si="222"/>
        <v>25002</v>
      </c>
    </row>
    <row r="2377" spans="2:31">
      <c r="B2377" s="227" t="s">
        <v>4154</v>
      </c>
      <c r="C2377" s="228" t="s">
        <v>4155</v>
      </c>
      <c r="D2377" s="228" t="s">
        <v>110</v>
      </c>
      <c r="E2377" s="228" t="s">
        <v>142</v>
      </c>
      <c r="F2377" s="258" t="s">
        <v>102</v>
      </c>
      <c r="G2377" s="374">
        <v>0.5</v>
      </c>
      <c r="H2377" s="377">
        <v>1801.1442662037521</v>
      </c>
      <c r="I2377" s="382">
        <v>115.6419902144599</v>
      </c>
      <c r="J2377" s="349">
        <f>Table1[[#This Row],[Embellishment Area (m2)]]*Table1[[#This Row],[Construction Unit Rate ($/m)]]*Table1[[#This Row],[Embellishment Area Factor]]</f>
        <v>104143.95380358242</v>
      </c>
      <c r="K2377" s="263">
        <v>0</v>
      </c>
      <c r="L2377" s="354">
        <v>85.331826959272703</v>
      </c>
      <c r="M2377" s="101">
        <f>Table1[[#This Row],[Size of land (m2)]]*Table1[[#This Row],[Land Unit Rate ($/m2)]]</f>
        <v>0</v>
      </c>
      <c r="N2377" s="261">
        <v>2021</v>
      </c>
      <c r="O2377" s="219">
        <f>ROUND(IF(Table1[[#This Row],[Valuation Year]]=2016,(Table1[[#This Row],[Total Construction Cost ($)]]+Table1[[#This Row],[Land Value]])*('General Input Sheet'!$G$38/'General Input Sheet'!$G$43),Table1[[#This Row],[Total Construction Cost ($)]]+Table1[[#This Row],[Land Value]]),0)</f>
        <v>104144</v>
      </c>
      <c r="P2377" s="139" t="str" cm="1">
        <f t="array" ref="P2377">_xlfn.IFS(Table1[[#This Row],[Asset Class]]&lt;&gt;"Local","y",P$11=$E2377,"y",Table1[[#This Row],[Asset Class]]="Local","")</f>
        <v/>
      </c>
      <c r="Q2377" s="99" t="str" cm="1">
        <f t="array" ref="Q2377">_xlfn.IFS(Table1[[#This Row],[Asset Class]]&lt;&gt;"Local","y",Q$11=$E2377,"y",Table1[[#This Row],[Asset Class]]="Local","")</f>
        <v>y</v>
      </c>
      <c r="R2377" s="99" t="str" cm="1">
        <f t="array" ref="R2377">_xlfn.IFS(Table1[[#This Row],[Asset Class]]&lt;&gt;"Local","y",R$11=$E2377,"y",Table1[[#This Row],[Asset Class]]="Local","")</f>
        <v/>
      </c>
      <c r="S2377" s="358" t="str" cm="1">
        <f t="array" ref="S2377">_xlfn.IFS(Table1[[#This Row],[Asset Class]]&lt;&gt;"Local","y",S$11=$E2377,"y",Table1[[#This Row],[Asset Class]]="Local","")</f>
        <v/>
      </c>
      <c r="U2377" s="109" t="str">
        <f>IF(Table1[[#This Row],[Asset Class]]&lt;&gt;"Local",0.25,IF(P2377="y",1,""))</f>
        <v/>
      </c>
      <c r="V2377" s="435">
        <f>IF(Table1[[#This Row],[Asset Class]]&lt;&gt;"Local",0.25,IF(Q2377="y",1,""))</f>
        <v>1</v>
      </c>
      <c r="W2377" s="435" t="str">
        <f>IF(Table1[[#This Row],[Asset Class]]&lt;&gt;"Local",0.25,IF(R2377="y",1,""))</f>
        <v/>
      </c>
      <c r="X2377" s="435" t="str">
        <f>IF(Table1[[#This Row],[Asset Class]]&lt;&gt;"Local",0.25,IF(S2377="y",1,""))</f>
        <v/>
      </c>
      <c r="Y2377" s="109">
        <f t="shared" si="217"/>
        <v>1</v>
      </c>
      <c r="AA2377" s="274" t="str">
        <f t="shared" si="218"/>
        <v/>
      </c>
      <c r="AB2377" s="275">
        <f t="shared" si="219"/>
        <v>104144</v>
      </c>
      <c r="AC2377" s="275" t="str">
        <f t="shared" si="220"/>
        <v/>
      </c>
      <c r="AD2377" s="275" t="str">
        <f t="shared" si="221"/>
        <v/>
      </c>
      <c r="AE2377" s="276">
        <f t="shared" si="222"/>
        <v>104144</v>
      </c>
    </row>
    <row r="2378" spans="2:31">
      <c r="B2378" s="227" t="s">
        <v>4156</v>
      </c>
      <c r="C2378" s="228" t="s">
        <v>4157</v>
      </c>
      <c r="D2378" s="228" t="s">
        <v>110</v>
      </c>
      <c r="E2378" s="228" t="s">
        <v>106</v>
      </c>
      <c r="F2378" s="258" t="s">
        <v>135</v>
      </c>
      <c r="G2378" s="374">
        <v>0.5</v>
      </c>
      <c r="H2378" s="377">
        <v>15807.289626754309</v>
      </c>
      <c r="I2378" s="382">
        <v>111.62041035606889</v>
      </c>
      <c r="J2378" s="349">
        <f>Table1[[#This Row],[Embellishment Area (m2)]]*Table1[[#This Row],[Construction Unit Rate ($/m)]]*Table1[[#This Row],[Embellishment Area Factor]]</f>
        <v>882208.07737777347</v>
      </c>
      <c r="K2378" s="263">
        <v>0</v>
      </c>
      <c r="L2378" s="354">
        <v>66.125722619436161</v>
      </c>
      <c r="M2378" s="101">
        <f>Table1[[#This Row],[Size of land (m2)]]*Table1[[#This Row],[Land Unit Rate ($/m2)]]</f>
        <v>0</v>
      </c>
      <c r="N2378" s="261">
        <v>2021</v>
      </c>
      <c r="O2378" s="219">
        <f>ROUND(IF(Table1[[#This Row],[Valuation Year]]=2016,(Table1[[#This Row],[Total Construction Cost ($)]]+Table1[[#This Row],[Land Value]])*('General Input Sheet'!$G$38/'General Input Sheet'!$G$43),Table1[[#This Row],[Total Construction Cost ($)]]+Table1[[#This Row],[Land Value]]),0)</f>
        <v>882208</v>
      </c>
      <c r="P2378" s="139" t="str" cm="1">
        <f t="array" ref="P2378">_xlfn.IFS(Table1[[#This Row],[Asset Class]]&lt;&gt;"Local","y",P$11=$E2378,"y",Table1[[#This Row],[Asset Class]]="Local","")</f>
        <v>y</v>
      </c>
      <c r="Q2378" s="99" t="str" cm="1">
        <f t="array" ref="Q2378">_xlfn.IFS(Table1[[#This Row],[Asset Class]]&lt;&gt;"Local","y",Q$11=$E2378,"y",Table1[[#This Row],[Asset Class]]="Local","")</f>
        <v/>
      </c>
      <c r="R2378" s="99" t="str" cm="1">
        <f t="array" ref="R2378">_xlfn.IFS(Table1[[#This Row],[Asset Class]]&lt;&gt;"Local","y",R$11=$E2378,"y",Table1[[#This Row],[Asset Class]]="Local","")</f>
        <v/>
      </c>
      <c r="S2378" s="358" t="str" cm="1">
        <f t="array" ref="S2378">_xlfn.IFS(Table1[[#This Row],[Asset Class]]&lt;&gt;"Local","y",S$11=$E2378,"y",Table1[[#This Row],[Asset Class]]="Local","")</f>
        <v/>
      </c>
      <c r="U2378" s="109">
        <f>IF(Table1[[#This Row],[Asset Class]]&lt;&gt;"Local",0.25,IF(P2378="y",1,""))</f>
        <v>1</v>
      </c>
      <c r="V2378" s="435" t="str">
        <f>IF(Table1[[#This Row],[Asset Class]]&lt;&gt;"Local",0.25,IF(Q2378="y",1,""))</f>
        <v/>
      </c>
      <c r="W2378" s="435" t="str">
        <f>IF(Table1[[#This Row],[Asset Class]]&lt;&gt;"Local",0.25,IF(R2378="y",1,""))</f>
        <v/>
      </c>
      <c r="X2378" s="435" t="str">
        <f>IF(Table1[[#This Row],[Asset Class]]&lt;&gt;"Local",0.25,IF(S2378="y",1,""))</f>
        <v/>
      </c>
      <c r="Y2378" s="109">
        <f t="shared" si="217"/>
        <v>1</v>
      </c>
      <c r="AA2378" s="274">
        <f t="shared" si="218"/>
        <v>882208</v>
      </c>
      <c r="AB2378" s="275" t="str">
        <f t="shared" si="219"/>
        <v/>
      </c>
      <c r="AC2378" s="275" t="str">
        <f t="shared" si="220"/>
        <v/>
      </c>
      <c r="AD2378" s="275" t="str">
        <f t="shared" si="221"/>
        <v/>
      </c>
      <c r="AE2378" s="276">
        <f t="shared" si="222"/>
        <v>882208</v>
      </c>
    </row>
    <row r="2379" spans="2:31">
      <c r="B2379" s="227" t="s">
        <v>4156</v>
      </c>
      <c r="C2379" s="228" t="s">
        <v>4158</v>
      </c>
      <c r="D2379" s="228" t="s">
        <v>110</v>
      </c>
      <c r="E2379" s="228" t="s">
        <v>106</v>
      </c>
      <c r="F2379" s="258" t="s">
        <v>102</v>
      </c>
      <c r="G2379" s="374">
        <v>0.5</v>
      </c>
      <c r="H2379" s="377">
        <v>15221.17181206868</v>
      </c>
      <c r="I2379" s="382">
        <v>111.62041035606889</v>
      </c>
      <c r="J2379" s="349">
        <f>Table1[[#This Row],[Embellishment Area (m2)]]*Table1[[#This Row],[Construction Unit Rate ($/m)]]*Table1[[#This Row],[Embellishment Area Factor]]</f>
        <v>849496.72188166738</v>
      </c>
      <c r="K2379" s="263">
        <v>0</v>
      </c>
      <c r="L2379" s="354">
        <v>66.125722619436161</v>
      </c>
      <c r="M2379" s="101">
        <f>Table1[[#This Row],[Size of land (m2)]]*Table1[[#This Row],[Land Unit Rate ($/m2)]]</f>
        <v>0</v>
      </c>
      <c r="N2379" s="261">
        <v>2021</v>
      </c>
      <c r="O2379" s="219">
        <f>ROUND(IF(Table1[[#This Row],[Valuation Year]]=2016,(Table1[[#This Row],[Total Construction Cost ($)]]+Table1[[#This Row],[Land Value]])*('General Input Sheet'!$G$38/'General Input Sheet'!$G$43),Table1[[#This Row],[Total Construction Cost ($)]]+Table1[[#This Row],[Land Value]]),0)</f>
        <v>849497</v>
      </c>
      <c r="P2379" s="139" t="str" cm="1">
        <f t="array" ref="P2379">_xlfn.IFS(Table1[[#This Row],[Asset Class]]&lt;&gt;"Local","y",P$11=$E2379,"y",Table1[[#This Row],[Asset Class]]="Local","")</f>
        <v>y</v>
      </c>
      <c r="Q2379" s="99" t="str" cm="1">
        <f t="array" ref="Q2379">_xlfn.IFS(Table1[[#This Row],[Asset Class]]&lt;&gt;"Local","y",Q$11=$E2379,"y",Table1[[#This Row],[Asset Class]]="Local","")</f>
        <v/>
      </c>
      <c r="R2379" s="99" t="str" cm="1">
        <f t="array" ref="R2379">_xlfn.IFS(Table1[[#This Row],[Asset Class]]&lt;&gt;"Local","y",R$11=$E2379,"y",Table1[[#This Row],[Asset Class]]="Local","")</f>
        <v/>
      </c>
      <c r="S2379" s="358" t="str" cm="1">
        <f t="array" ref="S2379">_xlfn.IFS(Table1[[#This Row],[Asset Class]]&lt;&gt;"Local","y",S$11=$E2379,"y",Table1[[#This Row],[Asset Class]]="Local","")</f>
        <v/>
      </c>
      <c r="U2379" s="109">
        <f>IF(Table1[[#This Row],[Asset Class]]&lt;&gt;"Local",0.25,IF(P2379="y",1,""))</f>
        <v>1</v>
      </c>
      <c r="V2379" s="435" t="str">
        <f>IF(Table1[[#This Row],[Asset Class]]&lt;&gt;"Local",0.25,IF(Q2379="y",1,""))</f>
        <v/>
      </c>
      <c r="W2379" s="435" t="str">
        <f>IF(Table1[[#This Row],[Asset Class]]&lt;&gt;"Local",0.25,IF(R2379="y",1,""))</f>
        <v/>
      </c>
      <c r="X2379" s="435" t="str">
        <f>IF(Table1[[#This Row],[Asset Class]]&lt;&gt;"Local",0.25,IF(S2379="y",1,""))</f>
        <v/>
      </c>
      <c r="Y2379" s="109">
        <f t="shared" si="217"/>
        <v>1</v>
      </c>
      <c r="AA2379" s="274">
        <f t="shared" si="218"/>
        <v>849497</v>
      </c>
      <c r="AB2379" s="275" t="str">
        <f t="shared" si="219"/>
        <v/>
      </c>
      <c r="AC2379" s="275" t="str">
        <f t="shared" si="220"/>
        <v/>
      </c>
      <c r="AD2379" s="275" t="str">
        <f t="shared" si="221"/>
        <v/>
      </c>
      <c r="AE2379" s="276">
        <f t="shared" si="222"/>
        <v>849497</v>
      </c>
    </row>
    <row r="2380" spans="2:31">
      <c r="B2380" s="227" t="s">
        <v>4159</v>
      </c>
      <c r="C2380" s="228" t="s">
        <v>4160</v>
      </c>
      <c r="D2380" s="228" t="s">
        <v>110</v>
      </c>
      <c r="E2380" s="228" t="s">
        <v>113</v>
      </c>
      <c r="F2380" s="258" t="s">
        <v>102</v>
      </c>
      <c r="G2380" s="374">
        <v>0.5</v>
      </c>
      <c r="H2380" s="377">
        <v>2682.157756878647</v>
      </c>
      <c r="I2380" s="382">
        <v>77.371645491830151</v>
      </c>
      <c r="J2380" s="349">
        <f>Table1[[#This Row],[Embellishment Area (m2)]]*Table1[[#This Row],[Construction Unit Rate ($/m)]]*Table1[[#This Row],[Embellishment Area Factor]]</f>
        <v>103761.47955918852</v>
      </c>
      <c r="K2380" s="263">
        <v>0</v>
      </c>
      <c r="L2380" s="354">
        <v>51.919695325664051</v>
      </c>
      <c r="M2380" s="101">
        <f>Table1[[#This Row],[Size of land (m2)]]*Table1[[#This Row],[Land Unit Rate ($/m2)]]</f>
        <v>0</v>
      </c>
      <c r="N2380" s="261">
        <v>2021</v>
      </c>
      <c r="O2380" s="219">
        <f>ROUND(IF(Table1[[#This Row],[Valuation Year]]=2016,(Table1[[#This Row],[Total Construction Cost ($)]]+Table1[[#This Row],[Land Value]])*('General Input Sheet'!$G$38/'General Input Sheet'!$G$43),Table1[[#This Row],[Total Construction Cost ($)]]+Table1[[#This Row],[Land Value]]),0)</f>
        <v>103761</v>
      </c>
      <c r="P2380" s="139" t="str" cm="1">
        <f t="array" ref="P2380">_xlfn.IFS(Table1[[#This Row],[Asset Class]]&lt;&gt;"Local","y",P$11=$E2380,"y",Table1[[#This Row],[Asset Class]]="Local","")</f>
        <v/>
      </c>
      <c r="Q2380" s="99" t="str" cm="1">
        <f t="array" ref="Q2380">_xlfn.IFS(Table1[[#This Row],[Asset Class]]&lt;&gt;"Local","y",Q$11=$E2380,"y",Table1[[#This Row],[Asset Class]]="Local","")</f>
        <v/>
      </c>
      <c r="R2380" s="99" t="str" cm="1">
        <f t="array" ref="R2380">_xlfn.IFS(Table1[[#This Row],[Asset Class]]&lt;&gt;"Local","y",R$11=$E2380,"y",Table1[[#This Row],[Asset Class]]="Local","")</f>
        <v/>
      </c>
      <c r="S2380" s="358" t="str" cm="1">
        <f t="array" ref="S2380">_xlfn.IFS(Table1[[#This Row],[Asset Class]]&lt;&gt;"Local","y",S$11=$E2380,"y",Table1[[#This Row],[Asset Class]]="Local","")</f>
        <v>y</v>
      </c>
      <c r="U2380" s="109" t="str">
        <f>IF(Table1[[#This Row],[Asset Class]]&lt;&gt;"Local",0.25,IF(P2380="y",1,""))</f>
        <v/>
      </c>
      <c r="V2380" s="435" t="str">
        <f>IF(Table1[[#This Row],[Asset Class]]&lt;&gt;"Local",0.25,IF(Q2380="y",1,""))</f>
        <v/>
      </c>
      <c r="W2380" s="435" t="str">
        <f>IF(Table1[[#This Row],[Asset Class]]&lt;&gt;"Local",0.25,IF(R2380="y",1,""))</f>
        <v/>
      </c>
      <c r="X2380" s="435">
        <f>IF(Table1[[#This Row],[Asset Class]]&lt;&gt;"Local",0.25,IF(S2380="y",1,""))</f>
        <v>1</v>
      </c>
      <c r="Y2380" s="109">
        <f t="shared" si="217"/>
        <v>1</v>
      </c>
      <c r="AA2380" s="274" t="str">
        <f t="shared" si="218"/>
        <v/>
      </c>
      <c r="AB2380" s="275" t="str">
        <f t="shared" si="219"/>
        <v/>
      </c>
      <c r="AC2380" s="275" t="str">
        <f t="shared" si="220"/>
        <v/>
      </c>
      <c r="AD2380" s="275">
        <f t="shared" si="221"/>
        <v>103761</v>
      </c>
      <c r="AE2380" s="276">
        <f t="shared" si="222"/>
        <v>103761</v>
      </c>
    </row>
    <row r="2381" spans="2:31">
      <c r="B2381" s="227" t="s">
        <v>4159</v>
      </c>
      <c r="C2381" s="228" t="s">
        <v>4161</v>
      </c>
      <c r="D2381" s="228" t="s">
        <v>110</v>
      </c>
      <c r="E2381" s="228" t="s">
        <v>113</v>
      </c>
      <c r="F2381" s="258" t="s">
        <v>107</v>
      </c>
      <c r="G2381" s="374">
        <v>0.5</v>
      </c>
      <c r="H2381" s="377">
        <v>2615.3012466248192</v>
      </c>
      <c r="I2381" s="382">
        <v>77.371645491830151</v>
      </c>
      <c r="J2381" s="349">
        <f>Table1[[#This Row],[Embellishment Area (m2)]]*Table1[[#This Row],[Construction Unit Rate ($/m)]]*Table1[[#This Row],[Embellishment Area Factor]]</f>
        <v>101175.08045409848</v>
      </c>
      <c r="K2381" s="263">
        <v>0</v>
      </c>
      <c r="L2381" s="354">
        <v>51.919695325664051</v>
      </c>
      <c r="M2381" s="101">
        <f>Table1[[#This Row],[Size of land (m2)]]*Table1[[#This Row],[Land Unit Rate ($/m2)]]</f>
        <v>0</v>
      </c>
      <c r="N2381" s="261">
        <v>2021</v>
      </c>
      <c r="O2381" s="219">
        <f>ROUND(IF(Table1[[#This Row],[Valuation Year]]=2016,(Table1[[#This Row],[Total Construction Cost ($)]]+Table1[[#This Row],[Land Value]])*('General Input Sheet'!$G$38/'General Input Sheet'!$G$43),Table1[[#This Row],[Total Construction Cost ($)]]+Table1[[#This Row],[Land Value]]),0)</f>
        <v>101175</v>
      </c>
      <c r="P2381" s="139" t="str" cm="1">
        <f t="array" ref="P2381">_xlfn.IFS(Table1[[#This Row],[Asset Class]]&lt;&gt;"Local","y",P$11=$E2381,"y",Table1[[#This Row],[Asset Class]]="Local","")</f>
        <v/>
      </c>
      <c r="Q2381" s="99" t="str" cm="1">
        <f t="array" ref="Q2381">_xlfn.IFS(Table1[[#This Row],[Asset Class]]&lt;&gt;"Local","y",Q$11=$E2381,"y",Table1[[#This Row],[Asset Class]]="Local","")</f>
        <v/>
      </c>
      <c r="R2381" s="99" t="str" cm="1">
        <f t="array" ref="R2381">_xlfn.IFS(Table1[[#This Row],[Asset Class]]&lt;&gt;"Local","y",R$11=$E2381,"y",Table1[[#This Row],[Asset Class]]="Local","")</f>
        <v/>
      </c>
      <c r="S2381" s="358" t="str" cm="1">
        <f t="array" ref="S2381">_xlfn.IFS(Table1[[#This Row],[Asset Class]]&lt;&gt;"Local","y",S$11=$E2381,"y",Table1[[#This Row],[Asset Class]]="Local","")</f>
        <v>y</v>
      </c>
      <c r="U2381" s="109" t="str">
        <f>IF(Table1[[#This Row],[Asset Class]]&lt;&gt;"Local",0.25,IF(P2381="y",1,""))</f>
        <v/>
      </c>
      <c r="V2381" s="435" t="str">
        <f>IF(Table1[[#This Row],[Asset Class]]&lt;&gt;"Local",0.25,IF(Q2381="y",1,""))</f>
        <v/>
      </c>
      <c r="W2381" s="435" t="str">
        <f>IF(Table1[[#This Row],[Asset Class]]&lt;&gt;"Local",0.25,IF(R2381="y",1,""))</f>
        <v/>
      </c>
      <c r="X2381" s="435">
        <f>IF(Table1[[#This Row],[Asset Class]]&lt;&gt;"Local",0.25,IF(S2381="y",1,""))</f>
        <v>1</v>
      </c>
      <c r="Y2381" s="109">
        <f t="shared" si="217"/>
        <v>1</v>
      </c>
      <c r="AA2381" s="274" t="str">
        <f t="shared" si="218"/>
        <v/>
      </c>
      <c r="AB2381" s="275" t="str">
        <f t="shared" si="219"/>
        <v/>
      </c>
      <c r="AC2381" s="275" t="str">
        <f t="shared" si="220"/>
        <v/>
      </c>
      <c r="AD2381" s="275">
        <f t="shared" si="221"/>
        <v>101175</v>
      </c>
      <c r="AE2381" s="276">
        <f t="shared" si="222"/>
        <v>101175</v>
      </c>
    </row>
    <row r="2382" spans="2:31">
      <c r="B2382" s="227" t="s">
        <v>4159</v>
      </c>
      <c r="C2382" s="228" t="s">
        <v>4162</v>
      </c>
      <c r="D2382" s="228" t="s">
        <v>110</v>
      </c>
      <c r="E2382" s="228" t="s">
        <v>113</v>
      </c>
      <c r="F2382" s="258" t="s">
        <v>107</v>
      </c>
      <c r="G2382" s="374">
        <v>0.5</v>
      </c>
      <c r="H2382" s="378">
        <v>2922.1024440862629</v>
      </c>
      <c r="I2382" s="382">
        <v>77.371645491830151</v>
      </c>
      <c r="J2382" s="349">
        <f>Table1[[#This Row],[Embellishment Area (m2)]]*Table1[[#This Row],[Construction Unit Rate ($/m)]]*Table1[[#This Row],[Embellishment Area Factor]]</f>
        <v>113043.93719732639</v>
      </c>
      <c r="K2382" s="265">
        <v>0</v>
      </c>
      <c r="L2382" s="354">
        <v>51.919695325664051</v>
      </c>
      <c r="M2382" s="101">
        <f>Table1[[#This Row],[Size of land (m2)]]*Table1[[#This Row],[Land Unit Rate ($/m2)]]</f>
        <v>0</v>
      </c>
      <c r="N2382" s="261">
        <v>2021</v>
      </c>
      <c r="O2382" s="101">
        <f>ROUND(IF(Table1[[#This Row],[Valuation Year]]=2016,(Table1[[#This Row],[Total Construction Cost ($)]]+Table1[[#This Row],[Land Value]])*('General Input Sheet'!$G$38/'General Input Sheet'!$G$43),Table1[[#This Row],[Total Construction Cost ($)]]+Table1[[#This Row],[Land Value]]),0)</f>
        <v>113044</v>
      </c>
      <c r="P2382" s="139" t="str" cm="1">
        <f t="array" ref="P2382">_xlfn.IFS(Table1[[#This Row],[Asset Class]]&lt;&gt;"Local","y",P$11=$E2382,"y",Table1[[#This Row],[Asset Class]]="Local","")</f>
        <v/>
      </c>
      <c r="Q2382" s="99" t="str" cm="1">
        <f t="array" ref="Q2382">_xlfn.IFS(Table1[[#This Row],[Asset Class]]&lt;&gt;"Local","y",Q$11=$E2382,"y",Table1[[#This Row],[Asset Class]]="Local","")</f>
        <v/>
      </c>
      <c r="R2382" s="99" t="str" cm="1">
        <f t="array" ref="R2382">_xlfn.IFS(Table1[[#This Row],[Asset Class]]&lt;&gt;"Local","y",R$11=$E2382,"y",Table1[[#This Row],[Asset Class]]="Local","")</f>
        <v/>
      </c>
      <c r="S2382" s="358" t="str" cm="1">
        <f t="array" ref="S2382">_xlfn.IFS(Table1[[#This Row],[Asset Class]]&lt;&gt;"Local","y",S$11=$E2382,"y",Table1[[#This Row],[Asset Class]]="Local","")</f>
        <v>y</v>
      </c>
      <c r="U2382" s="109" t="str">
        <f>IF(Table1[[#This Row],[Asset Class]]&lt;&gt;"Local",0.25,IF(P2382="y",1,""))</f>
        <v/>
      </c>
      <c r="V2382" s="435" t="str">
        <f>IF(Table1[[#This Row],[Asset Class]]&lt;&gt;"Local",0.25,IF(Q2382="y",1,""))</f>
        <v/>
      </c>
      <c r="W2382" s="435" t="str">
        <f>IF(Table1[[#This Row],[Asset Class]]&lt;&gt;"Local",0.25,IF(R2382="y",1,""))</f>
        <v/>
      </c>
      <c r="X2382" s="435">
        <f>IF(Table1[[#This Row],[Asset Class]]&lt;&gt;"Local",0.25,IF(S2382="y",1,""))</f>
        <v>1</v>
      </c>
      <c r="Y2382" s="109">
        <f t="shared" si="217"/>
        <v>1</v>
      </c>
      <c r="AA2382" s="274" t="str">
        <f t="shared" si="218"/>
        <v/>
      </c>
      <c r="AB2382" s="275" t="str">
        <f t="shared" si="219"/>
        <v/>
      </c>
      <c r="AC2382" s="275" t="str">
        <f t="shared" si="220"/>
        <v/>
      </c>
      <c r="AD2382" s="275">
        <f t="shared" si="221"/>
        <v>113044</v>
      </c>
      <c r="AE2382" s="276">
        <f t="shared" si="222"/>
        <v>113044</v>
      </c>
    </row>
    <row r="2383" spans="2:31">
      <c r="B2383" s="227" t="s">
        <v>4163</v>
      </c>
      <c r="C2383" s="228" t="s">
        <v>4164</v>
      </c>
      <c r="D2383" s="228" t="s">
        <v>100</v>
      </c>
      <c r="E2383" s="228" t="s">
        <v>106</v>
      </c>
      <c r="F2383" s="258" t="s">
        <v>102</v>
      </c>
      <c r="G2383" s="374">
        <v>0.5</v>
      </c>
      <c r="H2383" s="377">
        <v>8034.1170609889105</v>
      </c>
      <c r="I2383" s="382">
        <v>407.064610062648</v>
      </c>
      <c r="J2383" s="349">
        <f>Table1[[#This Row],[Embellishment Area (m2)]]*Table1[[#This Row],[Construction Unit Rate ($/m)]]*Table1[[#This Row],[Embellishment Area Factor]]</f>
        <v>1635202.3643145591</v>
      </c>
      <c r="K2383" s="263">
        <v>0</v>
      </c>
      <c r="L2383" s="354">
        <v>112.7890879358248</v>
      </c>
      <c r="M2383" s="101">
        <f>Table1[[#This Row],[Size of land (m2)]]*Table1[[#This Row],[Land Unit Rate ($/m2)]]</f>
        <v>0</v>
      </c>
      <c r="N2383" s="261">
        <v>2021</v>
      </c>
      <c r="O2383" s="219">
        <f>ROUND(IF(Table1[[#This Row],[Valuation Year]]=2016,(Table1[[#This Row],[Total Construction Cost ($)]]+Table1[[#This Row],[Land Value]])*('General Input Sheet'!$G$38/'General Input Sheet'!$G$43),Table1[[#This Row],[Total Construction Cost ($)]]+Table1[[#This Row],[Land Value]]),0)</f>
        <v>1635202</v>
      </c>
      <c r="P2383" s="139" t="str" cm="1">
        <f t="array" ref="P2383">_xlfn.IFS(Table1[[#This Row],[Asset Class]]&lt;&gt;"Local","y",P$11=$E2383,"y",Table1[[#This Row],[Asset Class]]="Local","")</f>
        <v>y</v>
      </c>
      <c r="Q2383" s="99" t="str" cm="1">
        <f t="array" ref="Q2383">_xlfn.IFS(Table1[[#This Row],[Asset Class]]&lt;&gt;"Local","y",Q$11=$E2383,"y",Table1[[#This Row],[Asset Class]]="Local","")</f>
        <v>y</v>
      </c>
      <c r="R2383" s="99" t="str" cm="1">
        <f t="array" ref="R2383">_xlfn.IFS(Table1[[#This Row],[Asset Class]]&lt;&gt;"Local","y",R$11=$E2383,"y",Table1[[#This Row],[Asset Class]]="Local","")</f>
        <v>y</v>
      </c>
      <c r="S2383" s="358" t="str" cm="1">
        <f t="array" ref="S2383">_xlfn.IFS(Table1[[#This Row],[Asset Class]]&lt;&gt;"Local","y",S$11=$E2383,"y",Table1[[#This Row],[Asset Class]]="Local","")</f>
        <v>y</v>
      </c>
      <c r="U2383" s="109">
        <f>IF(Table1[[#This Row],[Asset Class]]&lt;&gt;"Local",0.25,IF(P2383="y",1,""))</f>
        <v>0.25</v>
      </c>
      <c r="V2383" s="435">
        <f>IF(Table1[[#This Row],[Asset Class]]&lt;&gt;"Local",0.25,IF(Q2383="y",1,""))</f>
        <v>0.25</v>
      </c>
      <c r="W2383" s="435">
        <f>IF(Table1[[#This Row],[Asset Class]]&lt;&gt;"Local",0.25,IF(R2383="y",1,""))</f>
        <v>0.25</v>
      </c>
      <c r="X2383" s="435">
        <f>IF(Table1[[#This Row],[Asset Class]]&lt;&gt;"Local",0.25,IF(S2383="y",1,""))</f>
        <v>0.25</v>
      </c>
      <c r="Y2383" s="109">
        <f t="shared" ref="Y2383:Y2446" si="223">SUM(U2383:X2383)</f>
        <v>1</v>
      </c>
      <c r="AA2383" s="274">
        <f t="shared" ref="AA2383:AA2446" si="224">IF(U2383="","",(U2383/$Y2383)*$O2383)</f>
        <v>408800.5</v>
      </c>
      <c r="AB2383" s="275">
        <f t="shared" ref="AB2383:AB2446" si="225">IF(V2383="","",(V2383/$Y2383)*$O2383)</f>
        <v>408800.5</v>
      </c>
      <c r="AC2383" s="275">
        <f t="shared" ref="AC2383:AC2446" si="226">IF(W2383="","",(W2383/$Y2383)*$O2383)</f>
        <v>408800.5</v>
      </c>
      <c r="AD2383" s="275">
        <f t="shared" ref="AD2383:AD2446" si="227">IF(X2383="","",(X2383/$Y2383)*$O2383)</f>
        <v>408800.5</v>
      </c>
      <c r="AE2383" s="276">
        <f t="shared" ref="AE2383:AE2446" si="228">SUM(AA2383:AD2383)</f>
        <v>1635202</v>
      </c>
    </row>
    <row r="2384" spans="2:31">
      <c r="B2384" s="227" t="s">
        <v>4165</v>
      </c>
      <c r="C2384" s="228" t="s">
        <v>4166</v>
      </c>
      <c r="D2384" s="228" t="s">
        <v>110</v>
      </c>
      <c r="E2384" s="228" t="s">
        <v>142</v>
      </c>
      <c r="F2384" s="258" t="s">
        <v>107</v>
      </c>
      <c r="G2384" s="374">
        <v>0.5</v>
      </c>
      <c r="H2384" s="377">
        <v>2286.5042645557937</v>
      </c>
      <c r="I2384" s="382">
        <v>115.6419902144599</v>
      </c>
      <c r="J2384" s="349">
        <f>Table1[[#This Row],[Embellishment Area (m2)]]*Table1[[#This Row],[Construction Unit Rate ($/m)]]*Table1[[#This Row],[Embellishment Area Factor]]</f>
        <v>132207.95189354097</v>
      </c>
      <c r="K2384" s="263">
        <v>0</v>
      </c>
      <c r="L2384" s="354">
        <v>85.331826959272703</v>
      </c>
      <c r="M2384" s="101">
        <f>Table1[[#This Row],[Size of land (m2)]]*Table1[[#This Row],[Land Unit Rate ($/m2)]]</f>
        <v>0</v>
      </c>
      <c r="N2384" s="261">
        <v>2021</v>
      </c>
      <c r="O2384" s="219">
        <f>ROUND(IF(Table1[[#This Row],[Valuation Year]]=2016,(Table1[[#This Row],[Total Construction Cost ($)]]+Table1[[#This Row],[Land Value]])*('General Input Sheet'!$G$38/'General Input Sheet'!$G$43),Table1[[#This Row],[Total Construction Cost ($)]]+Table1[[#This Row],[Land Value]]),0)</f>
        <v>132208</v>
      </c>
      <c r="P2384" s="139" t="str" cm="1">
        <f t="array" ref="P2384">_xlfn.IFS(Table1[[#This Row],[Asset Class]]&lt;&gt;"Local","y",P$11=$E2384,"y",Table1[[#This Row],[Asset Class]]="Local","")</f>
        <v/>
      </c>
      <c r="Q2384" s="99" t="str" cm="1">
        <f t="array" ref="Q2384">_xlfn.IFS(Table1[[#This Row],[Asset Class]]&lt;&gt;"Local","y",Q$11=$E2384,"y",Table1[[#This Row],[Asset Class]]="Local","")</f>
        <v>y</v>
      </c>
      <c r="R2384" s="99" t="str" cm="1">
        <f t="array" ref="R2384">_xlfn.IFS(Table1[[#This Row],[Asset Class]]&lt;&gt;"Local","y",R$11=$E2384,"y",Table1[[#This Row],[Asset Class]]="Local","")</f>
        <v/>
      </c>
      <c r="S2384" s="358" t="str" cm="1">
        <f t="array" ref="S2384">_xlfn.IFS(Table1[[#This Row],[Asset Class]]&lt;&gt;"Local","y",S$11=$E2384,"y",Table1[[#This Row],[Asset Class]]="Local","")</f>
        <v/>
      </c>
      <c r="U2384" s="109" t="str">
        <f>IF(Table1[[#This Row],[Asset Class]]&lt;&gt;"Local",0.25,IF(P2384="y",1,""))</f>
        <v/>
      </c>
      <c r="V2384" s="435">
        <f>IF(Table1[[#This Row],[Asset Class]]&lt;&gt;"Local",0.25,IF(Q2384="y",1,""))</f>
        <v>1</v>
      </c>
      <c r="W2384" s="435" t="str">
        <f>IF(Table1[[#This Row],[Asset Class]]&lt;&gt;"Local",0.25,IF(R2384="y",1,""))</f>
        <v/>
      </c>
      <c r="X2384" s="435" t="str">
        <f>IF(Table1[[#This Row],[Asset Class]]&lt;&gt;"Local",0.25,IF(S2384="y",1,""))</f>
        <v/>
      </c>
      <c r="Y2384" s="109">
        <f t="shared" si="223"/>
        <v>1</v>
      </c>
      <c r="AA2384" s="274" t="str">
        <f t="shared" si="224"/>
        <v/>
      </c>
      <c r="AB2384" s="275">
        <f t="shared" si="225"/>
        <v>132208</v>
      </c>
      <c r="AC2384" s="275" t="str">
        <f t="shared" si="226"/>
        <v/>
      </c>
      <c r="AD2384" s="275" t="str">
        <f t="shared" si="227"/>
        <v/>
      </c>
      <c r="AE2384" s="276">
        <f t="shared" si="228"/>
        <v>132208</v>
      </c>
    </row>
    <row r="2385" spans="2:31">
      <c r="B2385" s="227" t="s">
        <v>4167</v>
      </c>
      <c r="C2385" s="228" t="s">
        <v>4168</v>
      </c>
      <c r="D2385" s="228" t="s">
        <v>110</v>
      </c>
      <c r="E2385" s="228" t="s">
        <v>101</v>
      </c>
      <c r="F2385" s="258" t="s">
        <v>102</v>
      </c>
      <c r="G2385" s="374">
        <v>0.5</v>
      </c>
      <c r="H2385" s="377">
        <v>3285.8349497477225</v>
      </c>
      <c r="I2385" s="382">
        <v>143.96305955739601</v>
      </c>
      <c r="J2385" s="349">
        <f>Table1[[#This Row],[Embellishment Area (m2)]]*Table1[[#This Row],[Construction Unit Rate ($/m)]]*Table1[[#This Row],[Embellishment Area Factor]]</f>
        <v>236519.42628315234</v>
      </c>
      <c r="K2385" s="263">
        <v>0</v>
      </c>
      <c r="L2385" s="354">
        <v>39.027494808321961</v>
      </c>
      <c r="M2385" s="101">
        <f>Table1[[#This Row],[Size of land (m2)]]*Table1[[#This Row],[Land Unit Rate ($/m2)]]</f>
        <v>0</v>
      </c>
      <c r="N2385" s="261">
        <v>2021</v>
      </c>
      <c r="O2385" s="219">
        <f>ROUND(IF(Table1[[#This Row],[Valuation Year]]=2016,(Table1[[#This Row],[Total Construction Cost ($)]]+Table1[[#This Row],[Land Value]])*('General Input Sheet'!$G$38/'General Input Sheet'!$G$43),Table1[[#This Row],[Total Construction Cost ($)]]+Table1[[#This Row],[Land Value]]),0)</f>
        <v>236519</v>
      </c>
      <c r="P2385" s="139" t="str" cm="1">
        <f t="array" ref="P2385">_xlfn.IFS(Table1[[#This Row],[Asset Class]]&lt;&gt;"Local","y",P$11=$E2385,"y",Table1[[#This Row],[Asset Class]]="Local","")</f>
        <v/>
      </c>
      <c r="Q2385" s="99" t="str" cm="1">
        <f t="array" ref="Q2385">_xlfn.IFS(Table1[[#This Row],[Asset Class]]&lt;&gt;"Local","y",Q$11=$E2385,"y",Table1[[#This Row],[Asset Class]]="Local","")</f>
        <v/>
      </c>
      <c r="R2385" s="99" t="str" cm="1">
        <f t="array" ref="R2385">_xlfn.IFS(Table1[[#This Row],[Asset Class]]&lt;&gt;"Local","y",R$11=$E2385,"y",Table1[[#This Row],[Asset Class]]="Local","")</f>
        <v>y</v>
      </c>
      <c r="S2385" s="358" t="str" cm="1">
        <f t="array" ref="S2385">_xlfn.IFS(Table1[[#This Row],[Asset Class]]&lt;&gt;"Local","y",S$11=$E2385,"y",Table1[[#This Row],[Asset Class]]="Local","")</f>
        <v/>
      </c>
      <c r="U2385" s="109" t="str">
        <f>IF(Table1[[#This Row],[Asset Class]]&lt;&gt;"Local",0.25,IF(P2385="y",1,""))</f>
        <v/>
      </c>
      <c r="V2385" s="435" t="str">
        <f>IF(Table1[[#This Row],[Asset Class]]&lt;&gt;"Local",0.25,IF(Q2385="y",1,""))</f>
        <v/>
      </c>
      <c r="W2385" s="435">
        <f>IF(Table1[[#This Row],[Asset Class]]&lt;&gt;"Local",0.25,IF(R2385="y",1,""))</f>
        <v>1</v>
      </c>
      <c r="X2385" s="435" t="str">
        <f>IF(Table1[[#This Row],[Asset Class]]&lt;&gt;"Local",0.25,IF(S2385="y",1,""))</f>
        <v/>
      </c>
      <c r="Y2385" s="109">
        <f t="shared" si="223"/>
        <v>1</v>
      </c>
      <c r="AA2385" s="274" t="str">
        <f t="shared" si="224"/>
        <v/>
      </c>
      <c r="AB2385" s="275" t="str">
        <f t="shared" si="225"/>
        <v/>
      </c>
      <c r="AC2385" s="275">
        <f t="shared" si="226"/>
        <v>236519</v>
      </c>
      <c r="AD2385" s="275" t="str">
        <f t="shared" si="227"/>
        <v/>
      </c>
      <c r="AE2385" s="276">
        <f t="shared" si="228"/>
        <v>236519</v>
      </c>
    </row>
    <row r="2386" spans="2:31">
      <c r="B2386" s="227" t="s">
        <v>4169</v>
      </c>
      <c r="C2386" s="228" t="s">
        <v>4170</v>
      </c>
      <c r="D2386" s="228" t="s">
        <v>110</v>
      </c>
      <c r="E2386" s="228" t="s">
        <v>142</v>
      </c>
      <c r="F2386" s="258" t="s">
        <v>102</v>
      </c>
      <c r="G2386" s="374">
        <v>0.5</v>
      </c>
      <c r="H2386" s="377">
        <v>1705.7358090577984</v>
      </c>
      <c r="I2386" s="382">
        <v>115.6419902144599</v>
      </c>
      <c r="J2386" s="349">
        <f>Table1[[#This Row],[Embellishment Area (m2)]]*Table1[[#This Row],[Construction Unit Rate ($/m)]]*Table1[[#This Row],[Embellishment Area Factor]]</f>
        <v>98627.341869757875</v>
      </c>
      <c r="K2386" s="263">
        <v>0</v>
      </c>
      <c r="L2386" s="354">
        <v>85.331826959272703</v>
      </c>
      <c r="M2386" s="101">
        <f>Table1[[#This Row],[Size of land (m2)]]*Table1[[#This Row],[Land Unit Rate ($/m2)]]</f>
        <v>0</v>
      </c>
      <c r="N2386" s="261">
        <v>2021</v>
      </c>
      <c r="O2386" s="219">
        <f>ROUND(IF(Table1[[#This Row],[Valuation Year]]=2016,(Table1[[#This Row],[Total Construction Cost ($)]]+Table1[[#This Row],[Land Value]])*('General Input Sheet'!$G$38/'General Input Sheet'!$G$43),Table1[[#This Row],[Total Construction Cost ($)]]+Table1[[#This Row],[Land Value]]),0)</f>
        <v>98627</v>
      </c>
      <c r="P2386" s="139" t="str" cm="1">
        <f t="array" ref="P2386">_xlfn.IFS(Table1[[#This Row],[Asset Class]]&lt;&gt;"Local","y",P$11=$E2386,"y",Table1[[#This Row],[Asset Class]]="Local","")</f>
        <v/>
      </c>
      <c r="Q2386" s="99" t="str" cm="1">
        <f t="array" ref="Q2386">_xlfn.IFS(Table1[[#This Row],[Asset Class]]&lt;&gt;"Local","y",Q$11=$E2386,"y",Table1[[#This Row],[Asset Class]]="Local","")</f>
        <v>y</v>
      </c>
      <c r="R2386" s="99" t="str" cm="1">
        <f t="array" ref="R2386">_xlfn.IFS(Table1[[#This Row],[Asset Class]]&lt;&gt;"Local","y",R$11=$E2386,"y",Table1[[#This Row],[Asset Class]]="Local","")</f>
        <v/>
      </c>
      <c r="S2386" s="358" t="str" cm="1">
        <f t="array" ref="S2386">_xlfn.IFS(Table1[[#This Row],[Asset Class]]&lt;&gt;"Local","y",S$11=$E2386,"y",Table1[[#This Row],[Asset Class]]="Local","")</f>
        <v/>
      </c>
      <c r="U2386" s="109" t="str">
        <f>IF(Table1[[#This Row],[Asset Class]]&lt;&gt;"Local",0.25,IF(P2386="y",1,""))</f>
        <v/>
      </c>
      <c r="V2386" s="435">
        <f>IF(Table1[[#This Row],[Asset Class]]&lt;&gt;"Local",0.25,IF(Q2386="y",1,""))</f>
        <v>1</v>
      </c>
      <c r="W2386" s="435" t="str">
        <f>IF(Table1[[#This Row],[Asset Class]]&lt;&gt;"Local",0.25,IF(R2386="y",1,""))</f>
        <v/>
      </c>
      <c r="X2386" s="435" t="str">
        <f>IF(Table1[[#This Row],[Asset Class]]&lt;&gt;"Local",0.25,IF(S2386="y",1,""))</f>
        <v/>
      </c>
      <c r="Y2386" s="109">
        <f t="shared" si="223"/>
        <v>1</v>
      </c>
      <c r="AA2386" s="274" t="str">
        <f t="shared" si="224"/>
        <v/>
      </c>
      <c r="AB2386" s="275">
        <f t="shared" si="225"/>
        <v>98627</v>
      </c>
      <c r="AC2386" s="275" t="str">
        <f t="shared" si="226"/>
        <v/>
      </c>
      <c r="AD2386" s="275" t="str">
        <f t="shared" si="227"/>
        <v/>
      </c>
      <c r="AE2386" s="276">
        <f t="shared" si="228"/>
        <v>98627</v>
      </c>
    </row>
    <row r="2387" spans="2:31">
      <c r="B2387" s="227" t="s">
        <v>4171</v>
      </c>
      <c r="C2387" s="228" t="s">
        <v>4172</v>
      </c>
      <c r="D2387" s="228" t="s">
        <v>110</v>
      </c>
      <c r="E2387" s="228" t="s">
        <v>113</v>
      </c>
      <c r="F2387" s="258" t="s">
        <v>107</v>
      </c>
      <c r="G2387" s="374">
        <v>0.5</v>
      </c>
      <c r="H2387" s="377">
        <v>3508.3744377838289</v>
      </c>
      <c r="I2387" s="382">
        <v>77.371645491830151</v>
      </c>
      <c r="J2387" s="349">
        <f>Table1[[#This Row],[Embellishment Area (m2)]]*Table1[[#This Row],[Construction Unit Rate ($/m)]]*Table1[[#This Row],[Embellishment Area Factor]]</f>
        <v>135724.35162640465</v>
      </c>
      <c r="K2387" s="263">
        <v>0</v>
      </c>
      <c r="L2387" s="354">
        <v>51.919695325664051</v>
      </c>
      <c r="M2387" s="101">
        <f>Table1[[#This Row],[Size of land (m2)]]*Table1[[#This Row],[Land Unit Rate ($/m2)]]</f>
        <v>0</v>
      </c>
      <c r="N2387" s="261">
        <v>2021</v>
      </c>
      <c r="O2387" s="219">
        <f>ROUND(IF(Table1[[#This Row],[Valuation Year]]=2016,(Table1[[#This Row],[Total Construction Cost ($)]]+Table1[[#This Row],[Land Value]])*('General Input Sheet'!$G$38/'General Input Sheet'!$G$43),Table1[[#This Row],[Total Construction Cost ($)]]+Table1[[#This Row],[Land Value]]),0)</f>
        <v>135724</v>
      </c>
      <c r="P2387" s="139" t="str" cm="1">
        <f t="array" ref="P2387">_xlfn.IFS(Table1[[#This Row],[Asset Class]]&lt;&gt;"Local","y",P$11=$E2387,"y",Table1[[#This Row],[Asset Class]]="Local","")</f>
        <v/>
      </c>
      <c r="Q2387" s="99" t="str" cm="1">
        <f t="array" ref="Q2387">_xlfn.IFS(Table1[[#This Row],[Asset Class]]&lt;&gt;"Local","y",Q$11=$E2387,"y",Table1[[#This Row],[Asset Class]]="Local","")</f>
        <v/>
      </c>
      <c r="R2387" s="99" t="str" cm="1">
        <f t="array" ref="R2387">_xlfn.IFS(Table1[[#This Row],[Asset Class]]&lt;&gt;"Local","y",R$11=$E2387,"y",Table1[[#This Row],[Asset Class]]="Local","")</f>
        <v/>
      </c>
      <c r="S2387" s="358" t="str" cm="1">
        <f t="array" ref="S2387">_xlfn.IFS(Table1[[#This Row],[Asset Class]]&lt;&gt;"Local","y",S$11=$E2387,"y",Table1[[#This Row],[Asset Class]]="Local","")</f>
        <v>y</v>
      </c>
      <c r="U2387" s="109" t="str">
        <f>IF(Table1[[#This Row],[Asset Class]]&lt;&gt;"Local",0.25,IF(P2387="y",1,""))</f>
        <v/>
      </c>
      <c r="V2387" s="435" t="str">
        <f>IF(Table1[[#This Row],[Asset Class]]&lt;&gt;"Local",0.25,IF(Q2387="y",1,""))</f>
        <v/>
      </c>
      <c r="W2387" s="435" t="str">
        <f>IF(Table1[[#This Row],[Asset Class]]&lt;&gt;"Local",0.25,IF(R2387="y",1,""))</f>
        <v/>
      </c>
      <c r="X2387" s="435">
        <f>IF(Table1[[#This Row],[Asset Class]]&lt;&gt;"Local",0.25,IF(S2387="y",1,""))</f>
        <v>1</v>
      </c>
      <c r="Y2387" s="109">
        <f t="shared" si="223"/>
        <v>1</v>
      </c>
      <c r="AA2387" s="274" t="str">
        <f t="shared" si="224"/>
        <v/>
      </c>
      <c r="AB2387" s="275" t="str">
        <f t="shared" si="225"/>
        <v/>
      </c>
      <c r="AC2387" s="275" t="str">
        <f t="shared" si="226"/>
        <v/>
      </c>
      <c r="AD2387" s="275">
        <f t="shared" si="227"/>
        <v>135724</v>
      </c>
      <c r="AE2387" s="276">
        <f t="shared" si="228"/>
        <v>135724</v>
      </c>
    </row>
    <row r="2388" spans="2:31">
      <c r="B2388" s="227" t="s">
        <v>4173</v>
      </c>
      <c r="C2388" s="228" t="s">
        <v>4174</v>
      </c>
      <c r="D2388" s="228" t="s">
        <v>110</v>
      </c>
      <c r="E2388" s="228" t="s">
        <v>106</v>
      </c>
      <c r="F2388" s="258" t="s">
        <v>102</v>
      </c>
      <c r="G2388" s="374">
        <v>0.5</v>
      </c>
      <c r="H2388" s="377">
        <v>19482.264681515866</v>
      </c>
      <c r="I2388" s="382">
        <v>111.62041035606889</v>
      </c>
      <c r="J2388" s="349">
        <f>Table1[[#This Row],[Embellishment Area (m2)]]*Table1[[#This Row],[Construction Unit Rate ($/m)]]*Table1[[#This Row],[Embellishment Area Factor]]</f>
        <v>1087309.1892081744</v>
      </c>
      <c r="K2388" s="263">
        <v>0</v>
      </c>
      <c r="L2388" s="354">
        <v>66.125722619436161</v>
      </c>
      <c r="M2388" s="101">
        <f>Table1[[#This Row],[Size of land (m2)]]*Table1[[#This Row],[Land Unit Rate ($/m2)]]</f>
        <v>0</v>
      </c>
      <c r="N2388" s="261">
        <v>2021</v>
      </c>
      <c r="O2388" s="219">
        <f>ROUND(IF(Table1[[#This Row],[Valuation Year]]=2016,(Table1[[#This Row],[Total Construction Cost ($)]]+Table1[[#This Row],[Land Value]])*('General Input Sheet'!$G$38/'General Input Sheet'!$G$43),Table1[[#This Row],[Total Construction Cost ($)]]+Table1[[#This Row],[Land Value]]),0)</f>
        <v>1087309</v>
      </c>
      <c r="P2388" s="139" t="str" cm="1">
        <f t="array" ref="P2388">_xlfn.IFS(Table1[[#This Row],[Asset Class]]&lt;&gt;"Local","y",P$11=$E2388,"y",Table1[[#This Row],[Asset Class]]="Local","")</f>
        <v>y</v>
      </c>
      <c r="Q2388" s="99" t="str" cm="1">
        <f t="array" ref="Q2388">_xlfn.IFS(Table1[[#This Row],[Asset Class]]&lt;&gt;"Local","y",Q$11=$E2388,"y",Table1[[#This Row],[Asset Class]]="Local","")</f>
        <v/>
      </c>
      <c r="R2388" s="99" t="str" cm="1">
        <f t="array" ref="R2388">_xlfn.IFS(Table1[[#This Row],[Asset Class]]&lt;&gt;"Local","y",R$11=$E2388,"y",Table1[[#This Row],[Asset Class]]="Local","")</f>
        <v/>
      </c>
      <c r="S2388" s="358" t="str" cm="1">
        <f t="array" ref="S2388">_xlfn.IFS(Table1[[#This Row],[Asset Class]]&lt;&gt;"Local","y",S$11=$E2388,"y",Table1[[#This Row],[Asset Class]]="Local","")</f>
        <v/>
      </c>
      <c r="U2388" s="109">
        <f>IF(Table1[[#This Row],[Asset Class]]&lt;&gt;"Local",0.25,IF(P2388="y",1,""))</f>
        <v>1</v>
      </c>
      <c r="V2388" s="435" t="str">
        <f>IF(Table1[[#This Row],[Asset Class]]&lt;&gt;"Local",0.25,IF(Q2388="y",1,""))</f>
        <v/>
      </c>
      <c r="W2388" s="435" t="str">
        <f>IF(Table1[[#This Row],[Asset Class]]&lt;&gt;"Local",0.25,IF(R2388="y",1,""))</f>
        <v/>
      </c>
      <c r="X2388" s="435" t="str">
        <f>IF(Table1[[#This Row],[Asset Class]]&lt;&gt;"Local",0.25,IF(S2388="y",1,""))</f>
        <v/>
      </c>
      <c r="Y2388" s="109">
        <f t="shared" si="223"/>
        <v>1</v>
      </c>
      <c r="AA2388" s="274">
        <f t="shared" si="224"/>
        <v>1087309</v>
      </c>
      <c r="AB2388" s="275" t="str">
        <f t="shared" si="225"/>
        <v/>
      </c>
      <c r="AC2388" s="275" t="str">
        <f t="shared" si="226"/>
        <v/>
      </c>
      <c r="AD2388" s="275" t="str">
        <f t="shared" si="227"/>
        <v/>
      </c>
      <c r="AE2388" s="276">
        <f t="shared" si="228"/>
        <v>1087309</v>
      </c>
    </row>
    <row r="2389" spans="2:31">
      <c r="B2389" s="227" t="s">
        <v>4175</v>
      </c>
      <c r="C2389" s="228" t="s">
        <v>4176</v>
      </c>
      <c r="D2389" s="228" t="s">
        <v>105</v>
      </c>
      <c r="E2389" s="228" t="s">
        <v>101</v>
      </c>
      <c r="F2389" s="258" t="s">
        <v>135</v>
      </c>
      <c r="G2389" s="374">
        <v>0.5</v>
      </c>
      <c r="H2389" s="377">
        <v>51495.932209006547</v>
      </c>
      <c r="I2389" s="382">
        <v>452.87898632773505</v>
      </c>
      <c r="J2389" s="349">
        <f>Table1[[#This Row],[Embellishment Area (m2)]]*Table1[[#This Row],[Construction Unit Rate ($/m)]]*Table1[[#This Row],[Embellishment Area Factor]]</f>
        <v>11660712.789408324</v>
      </c>
      <c r="K2389" s="263">
        <v>0</v>
      </c>
      <c r="L2389" s="354">
        <v>140.14546069071523</v>
      </c>
      <c r="M2389" s="101">
        <f>Table1[[#This Row],[Size of land (m2)]]*Table1[[#This Row],[Land Unit Rate ($/m2)]]</f>
        <v>0</v>
      </c>
      <c r="N2389" s="261">
        <v>2021</v>
      </c>
      <c r="O2389" s="219">
        <f>ROUND(IF(Table1[[#This Row],[Valuation Year]]=2016,(Table1[[#This Row],[Total Construction Cost ($)]]+Table1[[#This Row],[Land Value]])*('General Input Sheet'!$G$38/'General Input Sheet'!$G$43),Table1[[#This Row],[Total Construction Cost ($)]]+Table1[[#This Row],[Land Value]]),0)</f>
        <v>11660713</v>
      </c>
      <c r="P2389" s="139" t="str" cm="1">
        <f t="array" ref="P2389">_xlfn.IFS(Table1[[#This Row],[Asset Class]]&lt;&gt;"Local","y",P$11=$E2389,"y",Table1[[#This Row],[Asset Class]]="Local","")</f>
        <v>y</v>
      </c>
      <c r="Q2389" s="99" t="str" cm="1">
        <f t="array" ref="Q2389">_xlfn.IFS(Table1[[#This Row],[Asset Class]]&lt;&gt;"Local","y",Q$11=$E2389,"y",Table1[[#This Row],[Asset Class]]="Local","")</f>
        <v>y</v>
      </c>
      <c r="R2389" s="99" t="str" cm="1">
        <f t="array" ref="R2389">_xlfn.IFS(Table1[[#This Row],[Asset Class]]&lt;&gt;"Local","y",R$11=$E2389,"y",Table1[[#This Row],[Asset Class]]="Local","")</f>
        <v>y</v>
      </c>
      <c r="S2389" s="358" t="str" cm="1">
        <f t="array" ref="S2389">_xlfn.IFS(Table1[[#This Row],[Asset Class]]&lt;&gt;"Local","y",S$11=$E2389,"y",Table1[[#This Row],[Asset Class]]="Local","")</f>
        <v>y</v>
      </c>
      <c r="U2389" s="109">
        <f>IF(Table1[[#This Row],[Asset Class]]&lt;&gt;"Local",0.25,IF(P2389="y",1,""))</f>
        <v>0.25</v>
      </c>
      <c r="V2389" s="435">
        <f>IF(Table1[[#This Row],[Asset Class]]&lt;&gt;"Local",0.25,IF(Q2389="y",1,""))</f>
        <v>0.25</v>
      </c>
      <c r="W2389" s="435">
        <f>IF(Table1[[#This Row],[Asset Class]]&lt;&gt;"Local",0.25,IF(R2389="y",1,""))</f>
        <v>0.25</v>
      </c>
      <c r="X2389" s="435">
        <f>IF(Table1[[#This Row],[Asset Class]]&lt;&gt;"Local",0.25,IF(S2389="y",1,""))</f>
        <v>0.25</v>
      </c>
      <c r="Y2389" s="109">
        <f t="shared" si="223"/>
        <v>1</v>
      </c>
      <c r="AA2389" s="274">
        <f t="shared" si="224"/>
        <v>2915178.25</v>
      </c>
      <c r="AB2389" s="275">
        <f t="shared" si="225"/>
        <v>2915178.25</v>
      </c>
      <c r="AC2389" s="275">
        <f t="shared" si="226"/>
        <v>2915178.25</v>
      </c>
      <c r="AD2389" s="275">
        <f t="shared" si="227"/>
        <v>2915178.25</v>
      </c>
      <c r="AE2389" s="276">
        <f t="shared" si="228"/>
        <v>11660713</v>
      </c>
    </row>
    <row r="2390" spans="2:31">
      <c r="B2390" s="227" t="s">
        <v>4177</v>
      </c>
      <c r="C2390" s="228" t="s">
        <v>4178</v>
      </c>
      <c r="D2390" s="228" t="s">
        <v>110</v>
      </c>
      <c r="E2390" s="228" t="s">
        <v>113</v>
      </c>
      <c r="F2390" s="258" t="s">
        <v>107</v>
      </c>
      <c r="G2390" s="374">
        <v>0.5</v>
      </c>
      <c r="H2390" s="377">
        <v>5667.39617834614</v>
      </c>
      <c r="I2390" s="382">
        <v>77.371645491830151</v>
      </c>
      <c r="J2390" s="349">
        <f>Table1[[#This Row],[Embellishment Area (m2)]]*Table1[[#This Row],[Construction Unit Rate ($/m)]]*Table1[[#This Row],[Embellishment Area Factor]]</f>
        <v>219247.88398637527</v>
      </c>
      <c r="K2390" s="263">
        <v>0</v>
      </c>
      <c r="L2390" s="354">
        <v>51.919695325664051</v>
      </c>
      <c r="M2390" s="101">
        <f>Table1[[#This Row],[Size of land (m2)]]*Table1[[#This Row],[Land Unit Rate ($/m2)]]</f>
        <v>0</v>
      </c>
      <c r="N2390" s="261">
        <v>2021</v>
      </c>
      <c r="O2390" s="219">
        <f>ROUND(IF(Table1[[#This Row],[Valuation Year]]=2016,(Table1[[#This Row],[Total Construction Cost ($)]]+Table1[[#This Row],[Land Value]])*('General Input Sheet'!$G$38/'General Input Sheet'!$G$43),Table1[[#This Row],[Total Construction Cost ($)]]+Table1[[#This Row],[Land Value]]),0)</f>
        <v>219248</v>
      </c>
      <c r="P2390" s="139" t="str" cm="1">
        <f t="array" ref="P2390">_xlfn.IFS(Table1[[#This Row],[Asset Class]]&lt;&gt;"Local","y",P$11=$E2390,"y",Table1[[#This Row],[Asset Class]]="Local","")</f>
        <v/>
      </c>
      <c r="Q2390" s="99" t="str" cm="1">
        <f t="array" ref="Q2390">_xlfn.IFS(Table1[[#This Row],[Asset Class]]&lt;&gt;"Local","y",Q$11=$E2390,"y",Table1[[#This Row],[Asset Class]]="Local","")</f>
        <v/>
      </c>
      <c r="R2390" s="99" t="str" cm="1">
        <f t="array" ref="R2390">_xlfn.IFS(Table1[[#This Row],[Asset Class]]&lt;&gt;"Local","y",R$11=$E2390,"y",Table1[[#This Row],[Asset Class]]="Local","")</f>
        <v/>
      </c>
      <c r="S2390" s="358" t="str" cm="1">
        <f t="array" ref="S2390">_xlfn.IFS(Table1[[#This Row],[Asset Class]]&lt;&gt;"Local","y",S$11=$E2390,"y",Table1[[#This Row],[Asset Class]]="Local","")</f>
        <v>y</v>
      </c>
      <c r="U2390" s="109" t="str">
        <f>IF(Table1[[#This Row],[Asset Class]]&lt;&gt;"Local",0.25,IF(P2390="y",1,""))</f>
        <v/>
      </c>
      <c r="V2390" s="435" t="str">
        <f>IF(Table1[[#This Row],[Asset Class]]&lt;&gt;"Local",0.25,IF(Q2390="y",1,""))</f>
        <v/>
      </c>
      <c r="W2390" s="435" t="str">
        <f>IF(Table1[[#This Row],[Asset Class]]&lt;&gt;"Local",0.25,IF(R2390="y",1,""))</f>
        <v/>
      </c>
      <c r="X2390" s="435">
        <f>IF(Table1[[#This Row],[Asset Class]]&lt;&gt;"Local",0.25,IF(S2390="y",1,""))</f>
        <v>1</v>
      </c>
      <c r="Y2390" s="109">
        <f t="shared" si="223"/>
        <v>1</v>
      </c>
      <c r="AA2390" s="274" t="str">
        <f t="shared" si="224"/>
        <v/>
      </c>
      <c r="AB2390" s="275" t="str">
        <f t="shared" si="225"/>
        <v/>
      </c>
      <c r="AC2390" s="275" t="str">
        <f t="shared" si="226"/>
        <v/>
      </c>
      <c r="AD2390" s="275">
        <f t="shared" si="227"/>
        <v>219248</v>
      </c>
      <c r="AE2390" s="276">
        <f t="shared" si="228"/>
        <v>219248</v>
      </c>
    </row>
    <row r="2391" spans="2:31">
      <c r="B2391" s="227" t="s">
        <v>4179</v>
      </c>
      <c r="C2391" s="228" t="s">
        <v>4180</v>
      </c>
      <c r="D2391" s="228" t="s">
        <v>105</v>
      </c>
      <c r="E2391" s="228" t="s">
        <v>101</v>
      </c>
      <c r="F2391" s="258" t="s">
        <v>107</v>
      </c>
      <c r="G2391" s="374">
        <v>0.5</v>
      </c>
      <c r="H2391" s="377">
        <v>1065.4695542836921</v>
      </c>
      <c r="I2391" s="382">
        <v>452.87898632773505</v>
      </c>
      <c r="J2391" s="349">
        <f>Table1[[#This Row],[Embellishment Area (m2)]]*Table1[[#This Row],[Construction Unit Rate ($/m)]]*Table1[[#This Row],[Embellishment Area Factor]]</f>
        <v>241264.38585353107</v>
      </c>
      <c r="K2391" s="263">
        <v>0</v>
      </c>
      <c r="L2391" s="354">
        <v>140.14546069071523</v>
      </c>
      <c r="M2391" s="101">
        <f>Table1[[#This Row],[Size of land (m2)]]*Table1[[#This Row],[Land Unit Rate ($/m2)]]</f>
        <v>0</v>
      </c>
      <c r="N2391" s="261">
        <v>2021</v>
      </c>
      <c r="O2391" s="219">
        <f>ROUND(IF(Table1[[#This Row],[Valuation Year]]=2016,(Table1[[#This Row],[Total Construction Cost ($)]]+Table1[[#This Row],[Land Value]])*('General Input Sheet'!$G$38/'General Input Sheet'!$G$43),Table1[[#This Row],[Total Construction Cost ($)]]+Table1[[#This Row],[Land Value]]),0)</f>
        <v>241264</v>
      </c>
      <c r="P2391" s="139" t="str" cm="1">
        <f t="array" ref="P2391">_xlfn.IFS(Table1[[#This Row],[Asset Class]]&lt;&gt;"Local","y",P$11=$E2391,"y",Table1[[#This Row],[Asset Class]]="Local","")</f>
        <v>y</v>
      </c>
      <c r="Q2391" s="99" t="str" cm="1">
        <f t="array" ref="Q2391">_xlfn.IFS(Table1[[#This Row],[Asset Class]]&lt;&gt;"Local","y",Q$11=$E2391,"y",Table1[[#This Row],[Asset Class]]="Local","")</f>
        <v>y</v>
      </c>
      <c r="R2391" s="99" t="str" cm="1">
        <f t="array" ref="R2391">_xlfn.IFS(Table1[[#This Row],[Asset Class]]&lt;&gt;"Local","y",R$11=$E2391,"y",Table1[[#This Row],[Asset Class]]="Local","")</f>
        <v>y</v>
      </c>
      <c r="S2391" s="358" t="str" cm="1">
        <f t="array" ref="S2391">_xlfn.IFS(Table1[[#This Row],[Asset Class]]&lt;&gt;"Local","y",S$11=$E2391,"y",Table1[[#This Row],[Asset Class]]="Local","")</f>
        <v>y</v>
      </c>
      <c r="U2391" s="109">
        <f>IF(Table1[[#This Row],[Asset Class]]&lt;&gt;"Local",0.25,IF(P2391="y",1,""))</f>
        <v>0.25</v>
      </c>
      <c r="V2391" s="435">
        <f>IF(Table1[[#This Row],[Asset Class]]&lt;&gt;"Local",0.25,IF(Q2391="y",1,""))</f>
        <v>0.25</v>
      </c>
      <c r="W2391" s="435">
        <f>IF(Table1[[#This Row],[Asset Class]]&lt;&gt;"Local",0.25,IF(R2391="y",1,""))</f>
        <v>0.25</v>
      </c>
      <c r="X2391" s="435">
        <f>IF(Table1[[#This Row],[Asset Class]]&lt;&gt;"Local",0.25,IF(S2391="y",1,""))</f>
        <v>0.25</v>
      </c>
      <c r="Y2391" s="109">
        <f t="shared" si="223"/>
        <v>1</v>
      </c>
      <c r="AA2391" s="274">
        <f t="shared" si="224"/>
        <v>60316</v>
      </c>
      <c r="AB2391" s="275">
        <f t="shared" si="225"/>
        <v>60316</v>
      </c>
      <c r="AC2391" s="275">
        <f t="shared" si="226"/>
        <v>60316</v>
      </c>
      <c r="AD2391" s="275">
        <f t="shared" si="227"/>
        <v>60316</v>
      </c>
      <c r="AE2391" s="276">
        <f t="shared" si="228"/>
        <v>241264</v>
      </c>
    </row>
    <row r="2392" spans="2:31">
      <c r="B2392" s="227" t="s">
        <v>4181</v>
      </c>
      <c r="C2392" s="228" t="s">
        <v>4182</v>
      </c>
      <c r="D2392" s="228" t="s">
        <v>110</v>
      </c>
      <c r="E2392" s="228" t="s">
        <v>101</v>
      </c>
      <c r="F2392" s="258" t="s">
        <v>102</v>
      </c>
      <c r="G2392" s="374">
        <v>0.5</v>
      </c>
      <c r="H2392" s="377">
        <v>1818.3449948457435</v>
      </c>
      <c r="I2392" s="382">
        <v>143.96305955739601</v>
      </c>
      <c r="J2392" s="349">
        <f>Table1[[#This Row],[Embellishment Area (m2)]]*Table1[[#This Row],[Construction Unit Rate ($/m)]]*Table1[[#This Row],[Embellishment Area Factor]]</f>
        <v>130887.25439443535</v>
      </c>
      <c r="K2392" s="263">
        <v>0</v>
      </c>
      <c r="L2392" s="354">
        <v>39.027494808321961</v>
      </c>
      <c r="M2392" s="101">
        <f>Table1[[#This Row],[Size of land (m2)]]*Table1[[#This Row],[Land Unit Rate ($/m2)]]</f>
        <v>0</v>
      </c>
      <c r="N2392" s="261">
        <v>2021</v>
      </c>
      <c r="O2392" s="219">
        <f>ROUND(IF(Table1[[#This Row],[Valuation Year]]=2016,(Table1[[#This Row],[Total Construction Cost ($)]]+Table1[[#This Row],[Land Value]])*('General Input Sheet'!$G$38/'General Input Sheet'!$G$43),Table1[[#This Row],[Total Construction Cost ($)]]+Table1[[#This Row],[Land Value]]),0)</f>
        <v>130887</v>
      </c>
      <c r="P2392" s="139" t="str" cm="1">
        <f t="array" ref="P2392">_xlfn.IFS(Table1[[#This Row],[Asset Class]]&lt;&gt;"Local","y",P$11=$E2392,"y",Table1[[#This Row],[Asset Class]]="Local","")</f>
        <v/>
      </c>
      <c r="Q2392" s="99" t="str" cm="1">
        <f t="array" ref="Q2392">_xlfn.IFS(Table1[[#This Row],[Asset Class]]&lt;&gt;"Local","y",Q$11=$E2392,"y",Table1[[#This Row],[Asset Class]]="Local","")</f>
        <v/>
      </c>
      <c r="R2392" s="99" t="str" cm="1">
        <f t="array" ref="R2392">_xlfn.IFS(Table1[[#This Row],[Asset Class]]&lt;&gt;"Local","y",R$11=$E2392,"y",Table1[[#This Row],[Asset Class]]="Local","")</f>
        <v>y</v>
      </c>
      <c r="S2392" s="358" t="str" cm="1">
        <f t="array" ref="S2392">_xlfn.IFS(Table1[[#This Row],[Asset Class]]&lt;&gt;"Local","y",S$11=$E2392,"y",Table1[[#This Row],[Asset Class]]="Local","")</f>
        <v/>
      </c>
      <c r="U2392" s="109" t="str">
        <f>IF(Table1[[#This Row],[Asset Class]]&lt;&gt;"Local",0.25,IF(P2392="y",1,""))</f>
        <v/>
      </c>
      <c r="V2392" s="435" t="str">
        <f>IF(Table1[[#This Row],[Asset Class]]&lt;&gt;"Local",0.25,IF(Q2392="y",1,""))</f>
        <v/>
      </c>
      <c r="W2392" s="435">
        <f>IF(Table1[[#This Row],[Asset Class]]&lt;&gt;"Local",0.25,IF(R2392="y",1,""))</f>
        <v>1</v>
      </c>
      <c r="X2392" s="435" t="str">
        <f>IF(Table1[[#This Row],[Asset Class]]&lt;&gt;"Local",0.25,IF(S2392="y",1,""))</f>
        <v/>
      </c>
      <c r="Y2392" s="109">
        <f t="shared" si="223"/>
        <v>1</v>
      </c>
      <c r="AA2392" s="274" t="str">
        <f t="shared" si="224"/>
        <v/>
      </c>
      <c r="AB2392" s="275" t="str">
        <f t="shared" si="225"/>
        <v/>
      </c>
      <c r="AC2392" s="275">
        <f t="shared" si="226"/>
        <v>130887</v>
      </c>
      <c r="AD2392" s="275" t="str">
        <f t="shared" si="227"/>
        <v/>
      </c>
      <c r="AE2392" s="276">
        <f t="shared" si="228"/>
        <v>130887</v>
      </c>
    </row>
    <row r="2393" spans="2:31">
      <c r="B2393" s="227" t="s">
        <v>4183</v>
      </c>
      <c r="C2393" s="228" t="s">
        <v>4184</v>
      </c>
      <c r="D2393" s="228" t="s">
        <v>110</v>
      </c>
      <c r="E2393" s="228" t="s">
        <v>113</v>
      </c>
      <c r="F2393" s="258" t="s">
        <v>102</v>
      </c>
      <c r="G2393" s="374">
        <v>0.5</v>
      </c>
      <c r="H2393" s="377">
        <v>7697.6050251438046</v>
      </c>
      <c r="I2393" s="382">
        <v>77.371645491830151</v>
      </c>
      <c r="J2393" s="349">
        <f>Table1[[#This Row],[Embellishment Area (m2)]]*Table1[[#This Row],[Construction Unit Rate ($/m)]]*Table1[[#This Row],[Embellishment Area Factor]]</f>
        <v>297788.1835707784</v>
      </c>
      <c r="K2393" s="263">
        <v>15395.210050287609</v>
      </c>
      <c r="L2393" s="354">
        <v>51.919695325664051</v>
      </c>
      <c r="M2393" s="101">
        <f>Table1[[#This Row],[Size of land (m2)]]*Table1[[#This Row],[Land Unit Rate ($/m2)]]</f>
        <v>799314.61528553383</v>
      </c>
      <c r="N2393" s="261">
        <v>2021</v>
      </c>
      <c r="O2393" s="219">
        <f>ROUND(IF(Table1[[#This Row],[Valuation Year]]=2016,(Table1[[#This Row],[Total Construction Cost ($)]]+Table1[[#This Row],[Land Value]])*('General Input Sheet'!$G$38/'General Input Sheet'!$G$43),Table1[[#This Row],[Total Construction Cost ($)]]+Table1[[#This Row],[Land Value]]),0)</f>
        <v>1097103</v>
      </c>
      <c r="P2393" s="139" t="str" cm="1">
        <f t="array" ref="P2393">_xlfn.IFS(Table1[[#This Row],[Asset Class]]&lt;&gt;"Local","y",P$11=$E2393,"y",Table1[[#This Row],[Asset Class]]="Local","")</f>
        <v/>
      </c>
      <c r="Q2393" s="99" t="str" cm="1">
        <f t="array" ref="Q2393">_xlfn.IFS(Table1[[#This Row],[Asset Class]]&lt;&gt;"Local","y",Q$11=$E2393,"y",Table1[[#This Row],[Asset Class]]="Local","")</f>
        <v/>
      </c>
      <c r="R2393" s="99" t="str" cm="1">
        <f t="array" ref="R2393">_xlfn.IFS(Table1[[#This Row],[Asset Class]]&lt;&gt;"Local","y",R$11=$E2393,"y",Table1[[#This Row],[Asset Class]]="Local","")</f>
        <v/>
      </c>
      <c r="S2393" s="358" t="str" cm="1">
        <f t="array" ref="S2393">_xlfn.IFS(Table1[[#This Row],[Asset Class]]&lt;&gt;"Local","y",S$11=$E2393,"y",Table1[[#This Row],[Asset Class]]="Local","")</f>
        <v>y</v>
      </c>
      <c r="U2393" s="109" t="str">
        <f>IF(Table1[[#This Row],[Asset Class]]&lt;&gt;"Local",0.25,IF(P2393="y",1,""))</f>
        <v/>
      </c>
      <c r="V2393" s="435" t="str">
        <f>IF(Table1[[#This Row],[Asset Class]]&lt;&gt;"Local",0.25,IF(Q2393="y",1,""))</f>
        <v/>
      </c>
      <c r="W2393" s="435" t="str">
        <f>IF(Table1[[#This Row],[Asset Class]]&lt;&gt;"Local",0.25,IF(R2393="y",1,""))</f>
        <v/>
      </c>
      <c r="X2393" s="435">
        <f>IF(Table1[[#This Row],[Asset Class]]&lt;&gt;"Local",0.25,IF(S2393="y",1,""))</f>
        <v>1</v>
      </c>
      <c r="Y2393" s="109">
        <f t="shared" si="223"/>
        <v>1</v>
      </c>
      <c r="AA2393" s="274" t="str">
        <f t="shared" si="224"/>
        <v/>
      </c>
      <c r="AB2393" s="275" t="str">
        <f t="shared" si="225"/>
        <v/>
      </c>
      <c r="AC2393" s="275" t="str">
        <f t="shared" si="226"/>
        <v/>
      </c>
      <c r="AD2393" s="275">
        <f t="shared" si="227"/>
        <v>1097103</v>
      </c>
      <c r="AE2393" s="276">
        <f t="shared" si="228"/>
        <v>1097103</v>
      </c>
    </row>
    <row r="2394" spans="2:31">
      <c r="B2394" s="227" t="s">
        <v>4185</v>
      </c>
      <c r="C2394" s="228" t="s">
        <v>4186</v>
      </c>
      <c r="D2394" s="228" t="s">
        <v>110</v>
      </c>
      <c r="E2394" s="228" t="s">
        <v>106</v>
      </c>
      <c r="F2394" s="258" t="s">
        <v>107</v>
      </c>
      <c r="G2394" s="374">
        <v>0.5</v>
      </c>
      <c r="H2394" s="377">
        <v>13383.92975161476</v>
      </c>
      <c r="I2394" s="382">
        <v>111.62041035606889</v>
      </c>
      <c r="J2394" s="349">
        <f>Table1[[#This Row],[Embellishment Area (m2)]]*Table1[[#This Row],[Construction Unit Rate ($/m)]]*Table1[[#This Row],[Embellishment Area Factor]]</f>
        <v>746959.86552601936</v>
      </c>
      <c r="K2394" s="263">
        <v>0</v>
      </c>
      <c r="L2394" s="354">
        <v>66.125722619436161</v>
      </c>
      <c r="M2394" s="101">
        <f>Table1[[#This Row],[Size of land (m2)]]*Table1[[#This Row],[Land Unit Rate ($/m2)]]</f>
        <v>0</v>
      </c>
      <c r="N2394" s="261">
        <v>2021</v>
      </c>
      <c r="O2394" s="219">
        <f>ROUND(IF(Table1[[#This Row],[Valuation Year]]=2016,(Table1[[#This Row],[Total Construction Cost ($)]]+Table1[[#This Row],[Land Value]])*('General Input Sheet'!$G$38/'General Input Sheet'!$G$43),Table1[[#This Row],[Total Construction Cost ($)]]+Table1[[#This Row],[Land Value]]),0)</f>
        <v>746960</v>
      </c>
      <c r="P2394" s="139" t="str" cm="1">
        <f t="array" ref="P2394">_xlfn.IFS(Table1[[#This Row],[Asset Class]]&lt;&gt;"Local","y",P$11=$E2394,"y",Table1[[#This Row],[Asset Class]]="Local","")</f>
        <v>y</v>
      </c>
      <c r="Q2394" s="99" t="str" cm="1">
        <f t="array" ref="Q2394">_xlfn.IFS(Table1[[#This Row],[Asset Class]]&lt;&gt;"Local","y",Q$11=$E2394,"y",Table1[[#This Row],[Asset Class]]="Local","")</f>
        <v/>
      </c>
      <c r="R2394" s="99" t="str" cm="1">
        <f t="array" ref="R2394">_xlfn.IFS(Table1[[#This Row],[Asset Class]]&lt;&gt;"Local","y",R$11=$E2394,"y",Table1[[#This Row],[Asset Class]]="Local","")</f>
        <v/>
      </c>
      <c r="S2394" s="358" t="str" cm="1">
        <f t="array" ref="S2394">_xlfn.IFS(Table1[[#This Row],[Asset Class]]&lt;&gt;"Local","y",S$11=$E2394,"y",Table1[[#This Row],[Asset Class]]="Local","")</f>
        <v/>
      </c>
      <c r="U2394" s="109">
        <f>IF(Table1[[#This Row],[Asset Class]]&lt;&gt;"Local",0.25,IF(P2394="y",1,""))</f>
        <v>1</v>
      </c>
      <c r="V2394" s="435" t="str">
        <f>IF(Table1[[#This Row],[Asset Class]]&lt;&gt;"Local",0.25,IF(Q2394="y",1,""))</f>
        <v/>
      </c>
      <c r="W2394" s="435" t="str">
        <f>IF(Table1[[#This Row],[Asset Class]]&lt;&gt;"Local",0.25,IF(R2394="y",1,""))</f>
        <v/>
      </c>
      <c r="X2394" s="435" t="str">
        <f>IF(Table1[[#This Row],[Asset Class]]&lt;&gt;"Local",0.25,IF(S2394="y",1,""))</f>
        <v/>
      </c>
      <c r="Y2394" s="109">
        <f t="shared" si="223"/>
        <v>1</v>
      </c>
      <c r="AA2394" s="274">
        <f t="shared" si="224"/>
        <v>746960</v>
      </c>
      <c r="AB2394" s="275" t="str">
        <f t="shared" si="225"/>
        <v/>
      </c>
      <c r="AC2394" s="275" t="str">
        <f t="shared" si="226"/>
        <v/>
      </c>
      <c r="AD2394" s="275" t="str">
        <f t="shared" si="227"/>
        <v/>
      </c>
      <c r="AE2394" s="276">
        <f t="shared" si="228"/>
        <v>746960</v>
      </c>
    </row>
    <row r="2395" spans="2:31">
      <c r="B2395" s="227" t="s">
        <v>4187</v>
      </c>
      <c r="C2395" s="228" t="s">
        <v>4188</v>
      </c>
      <c r="D2395" s="228" t="s">
        <v>110</v>
      </c>
      <c r="E2395" s="228" t="s">
        <v>106</v>
      </c>
      <c r="F2395" s="258" t="s">
        <v>107</v>
      </c>
      <c r="G2395" s="374">
        <v>0.5</v>
      </c>
      <c r="H2395" s="377">
        <v>3036.3356146276751</v>
      </c>
      <c r="I2395" s="382">
        <v>111.62041035606889</v>
      </c>
      <c r="J2395" s="349">
        <f>Table1[[#This Row],[Embellishment Area (m2)]]*Table1[[#This Row],[Construction Unit Rate ($/m)]]*Table1[[#This Row],[Embellishment Area Factor]]</f>
        <v>169458.51364174386</v>
      </c>
      <c r="K2395" s="263">
        <v>0</v>
      </c>
      <c r="L2395" s="354">
        <v>66.125722619436161</v>
      </c>
      <c r="M2395" s="101">
        <f>Table1[[#This Row],[Size of land (m2)]]*Table1[[#This Row],[Land Unit Rate ($/m2)]]</f>
        <v>0</v>
      </c>
      <c r="N2395" s="261">
        <v>2021</v>
      </c>
      <c r="O2395" s="219">
        <f>ROUND(IF(Table1[[#This Row],[Valuation Year]]=2016,(Table1[[#This Row],[Total Construction Cost ($)]]+Table1[[#This Row],[Land Value]])*('General Input Sheet'!$G$38/'General Input Sheet'!$G$43),Table1[[#This Row],[Total Construction Cost ($)]]+Table1[[#This Row],[Land Value]]),0)</f>
        <v>169459</v>
      </c>
      <c r="P2395" s="139" t="str" cm="1">
        <f t="array" ref="P2395">_xlfn.IFS(Table1[[#This Row],[Asset Class]]&lt;&gt;"Local","y",P$11=$E2395,"y",Table1[[#This Row],[Asset Class]]="Local","")</f>
        <v>y</v>
      </c>
      <c r="Q2395" s="99" t="str" cm="1">
        <f t="array" ref="Q2395">_xlfn.IFS(Table1[[#This Row],[Asset Class]]&lt;&gt;"Local","y",Q$11=$E2395,"y",Table1[[#This Row],[Asset Class]]="Local","")</f>
        <v/>
      </c>
      <c r="R2395" s="99" t="str" cm="1">
        <f t="array" ref="R2395">_xlfn.IFS(Table1[[#This Row],[Asset Class]]&lt;&gt;"Local","y",R$11=$E2395,"y",Table1[[#This Row],[Asset Class]]="Local","")</f>
        <v/>
      </c>
      <c r="S2395" s="358" t="str" cm="1">
        <f t="array" ref="S2395">_xlfn.IFS(Table1[[#This Row],[Asset Class]]&lt;&gt;"Local","y",S$11=$E2395,"y",Table1[[#This Row],[Asset Class]]="Local","")</f>
        <v/>
      </c>
      <c r="U2395" s="109">
        <f>IF(Table1[[#This Row],[Asset Class]]&lt;&gt;"Local",0.25,IF(P2395="y",1,""))</f>
        <v>1</v>
      </c>
      <c r="V2395" s="435" t="str">
        <f>IF(Table1[[#This Row],[Asset Class]]&lt;&gt;"Local",0.25,IF(Q2395="y",1,""))</f>
        <v/>
      </c>
      <c r="W2395" s="435" t="str">
        <f>IF(Table1[[#This Row],[Asset Class]]&lt;&gt;"Local",0.25,IF(R2395="y",1,""))</f>
        <v/>
      </c>
      <c r="X2395" s="435" t="str">
        <f>IF(Table1[[#This Row],[Asset Class]]&lt;&gt;"Local",0.25,IF(S2395="y",1,""))</f>
        <v/>
      </c>
      <c r="Y2395" s="109">
        <f t="shared" si="223"/>
        <v>1</v>
      </c>
      <c r="AA2395" s="274">
        <f t="shared" si="224"/>
        <v>169459</v>
      </c>
      <c r="AB2395" s="275" t="str">
        <f t="shared" si="225"/>
        <v/>
      </c>
      <c r="AC2395" s="275" t="str">
        <f t="shared" si="226"/>
        <v/>
      </c>
      <c r="AD2395" s="275" t="str">
        <f t="shared" si="227"/>
        <v/>
      </c>
      <c r="AE2395" s="276">
        <f t="shared" si="228"/>
        <v>169459</v>
      </c>
    </row>
    <row r="2396" spans="2:31">
      <c r="B2396" s="227" t="s">
        <v>4189</v>
      </c>
      <c r="C2396" s="228" t="s">
        <v>4190</v>
      </c>
      <c r="D2396" s="228" t="s">
        <v>110</v>
      </c>
      <c r="E2396" s="228" t="s">
        <v>106</v>
      </c>
      <c r="F2396" s="258" t="s">
        <v>107</v>
      </c>
      <c r="G2396" s="374">
        <v>0.5</v>
      </c>
      <c r="H2396" s="377">
        <v>4847.3557082617544</v>
      </c>
      <c r="I2396" s="382">
        <v>111.62041035606889</v>
      </c>
      <c r="J2396" s="349">
        <f>Table1[[#This Row],[Embellishment Area (m2)]]*Table1[[#This Row],[Construction Unit Rate ($/m)]]*Table1[[#This Row],[Embellishment Area Factor]]</f>
        <v>270531.91664900497</v>
      </c>
      <c r="K2396" s="263">
        <v>0</v>
      </c>
      <c r="L2396" s="354">
        <v>66.125722619436161</v>
      </c>
      <c r="M2396" s="101">
        <f>Table1[[#This Row],[Size of land (m2)]]*Table1[[#This Row],[Land Unit Rate ($/m2)]]</f>
        <v>0</v>
      </c>
      <c r="N2396" s="261">
        <v>2021</v>
      </c>
      <c r="O2396" s="219">
        <f>ROUND(IF(Table1[[#This Row],[Valuation Year]]=2016,(Table1[[#This Row],[Total Construction Cost ($)]]+Table1[[#This Row],[Land Value]])*('General Input Sheet'!$G$38/'General Input Sheet'!$G$43),Table1[[#This Row],[Total Construction Cost ($)]]+Table1[[#This Row],[Land Value]]),0)</f>
        <v>270532</v>
      </c>
      <c r="P2396" s="139" t="str" cm="1">
        <f t="array" ref="P2396">_xlfn.IFS(Table1[[#This Row],[Asset Class]]&lt;&gt;"Local","y",P$11=$E2396,"y",Table1[[#This Row],[Asset Class]]="Local","")</f>
        <v>y</v>
      </c>
      <c r="Q2396" s="99" t="str" cm="1">
        <f t="array" ref="Q2396">_xlfn.IFS(Table1[[#This Row],[Asset Class]]&lt;&gt;"Local","y",Q$11=$E2396,"y",Table1[[#This Row],[Asset Class]]="Local","")</f>
        <v/>
      </c>
      <c r="R2396" s="99" t="str" cm="1">
        <f t="array" ref="R2396">_xlfn.IFS(Table1[[#This Row],[Asset Class]]&lt;&gt;"Local","y",R$11=$E2396,"y",Table1[[#This Row],[Asset Class]]="Local","")</f>
        <v/>
      </c>
      <c r="S2396" s="358" t="str" cm="1">
        <f t="array" ref="S2396">_xlfn.IFS(Table1[[#This Row],[Asset Class]]&lt;&gt;"Local","y",S$11=$E2396,"y",Table1[[#This Row],[Asset Class]]="Local","")</f>
        <v/>
      </c>
      <c r="U2396" s="109">
        <f>IF(Table1[[#This Row],[Asset Class]]&lt;&gt;"Local",0.25,IF(P2396="y",1,""))</f>
        <v>1</v>
      </c>
      <c r="V2396" s="435" t="str">
        <f>IF(Table1[[#This Row],[Asset Class]]&lt;&gt;"Local",0.25,IF(Q2396="y",1,""))</f>
        <v/>
      </c>
      <c r="W2396" s="435" t="str">
        <f>IF(Table1[[#This Row],[Asset Class]]&lt;&gt;"Local",0.25,IF(R2396="y",1,""))</f>
        <v/>
      </c>
      <c r="X2396" s="435" t="str">
        <f>IF(Table1[[#This Row],[Asset Class]]&lt;&gt;"Local",0.25,IF(S2396="y",1,""))</f>
        <v/>
      </c>
      <c r="Y2396" s="109">
        <f t="shared" si="223"/>
        <v>1</v>
      </c>
      <c r="AA2396" s="274">
        <f t="shared" si="224"/>
        <v>270532</v>
      </c>
      <c r="AB2396" s="275" t="str">
        <f t="shared" si="225"/>
        <v/>
      </c>
      <c r="AC2396" s="275" t="str">
        <f t="shared" si="226"/>
        <v/>
      </c>
      <c r="AD2396" s="275" t="str">
        <f t="shared" si="227"/>
        <v/>
      </c>
      <c r="AE2396" s="276">
        <f t="shared" si="228"/>
        <v>270532</v>
      </c>
    </row>
    <row r="2397" spans="2:31">
      <c r="B2397" s="227" t="s">
        <v>4191</v>
      </c>
      <c r="C2397" s="228" t="s">
        <v>4192</v>
      </c>
      <c r="D2397" s="228" t="s">
        <v>110</v>
      </c>
      <c r="E2397" s="228" t="s">
        <v>106</v>
      </c>
      <c r="F2397" s="258" t="s">
        <v>107</v>
      </c>
      <c r="G2397" s="374">
        <v>0.5</v>
      </c>
      <c r="H2397" s="377">
        <v>619.99256532113554</v>
      </c>
      <c r="I2397" s="382">
        <v>111.62041035606889</v>
      </c>
      <c r="J2397" s="349">
        <f>Table1[[#This Row],[Embellishment Area (m2)]]*Table1[[#This Row],[Construction Unit Rate ($/m)]]*Table1[[#This Row],[Embellishment Area Factor]]</f>
        <v>34601.912279428499</v>
      </c>
      <c r="K2397" s="263">
        <v>0</v>
      </c>
      <c r="L2397" s="354">
        <v>66.125722619436161</v>
      </c>
      <c r="M2397" s="101">
        <f>Table1[[#This Row],[Size of land (m2)]]*Table1[[#This Row],[Land Unit Rate ($/m2)]]</f>
        <v>0</v>
      </c>
      <c r="N2397" s="261">
        <v>2021</v>
      </c>
      <c r="O2397" s="219">
        <f>ROUND(IF(Table1[[#This Row],[Valuation Year]]=2016,(Table1[[#This Row],[Total Construction Cost ($)]]+Table1[[#This Row],[Land Value]])*('General Input Sheet'!$G$38/'General Input Sheet'!$G$43),Table1[[#This Row],[Total Construction Cost ($)]]+Table1[[#This Row],[Land Value]]),0)</f>
        <v>34602</v>
      </c>
      <c r="P2397" s="139" t="str" cm="1">
        <f t="array" ref="P2397">_xlfn.IFS(Table1[[#This Row],[Asset Class]]&lt;&gt;"Local","y",P$11=$E2397,"y",Table1[[#This Row],[Asset Class]]="Local","")</f>
        <v>y</v>
      </c>
      <c r="Q2397" s="99" t="str" cm="1">
        <f t="array" ref="Q2397">_xlfn.IFS(Table1[[#This Row],[Asset Class]]&lt;&gt;"Local","y",Q$11=$E2397,"y",Table1[[#This Row],[Asset Class]]="Local","")</f>
        <v/>
      </c>
      <c r="R2397" s="99" t="str" cm="1">
        <f t="array" ref="R2397">_xlfn.IFS(Table1[[#This Row],[Asset Class]]&lt;&gt;"Local","y",R$11=$E2397,"y",Table1[[#This Row],[Asset Class]]="Local","")</f>
        <v/>
      </c>
      <c r="S2397" s="358" t="str" cm="1">
        <f t="array" ref="S2397">_xlfn.IFS(Table1[[#This Row],[Asset Class]]&lt;&gt;"Local","y",S$11=$E2397,"y",Table1[[#This Row],[Asset Class]]="Local","")</f>
        <v/>
      </c>
      <c r="U2397" s="109">
        <f>IF(Table1[[#This Row],[Asset Class]]&lt;&gt;"Local",0.25,IF(P2397="y",1,""))</f>
        <v>1</v>
      </c>
      <c r="V2397" s="435" t="str">
        <f>IF(Table1[[#This Row],[Asset Class]]&lt;&gt;"Local",0.25,IF(Q2397="y",1,""))</f>
        <v/>
      </c>
      <c r="W2397" s="435" t="str">
        <f>IF(Table1[[#This Row],[Asset Class]]&lt;&gt;"Local",0.25,IF(R2397="y",1,""))</f>
        <v/>
      </c>
      <c r="X2397" s="435" t="str">
        <f>IF(Table1[[#This Row],[Asset Class]]&lt;&gt;"Local",0.25,IF(S2397="y",1,""))</f>
        <v/>
      </c>
      <c r="Y2397" s="109">
        <f t="shared" si="223"/>
        <v>1</v>
      </c>
      <c r="AA2397" s="274">
        <f t="shared" si="224"/>
        <v>34602</v>
      </c>
      <c r="AB2397" s="275" t="str">
        <f t="shared" si="225"/>
        <v/>
      </c>
      <c r="AC2397" s="275" t="str">
        <f t="shared" si="226"/>
        <v/>
      </c>
      <c r="AD2397" s="275" t="str">
        <f t="shared" si="227"/>
        <v/>
      </c>
      <c r="AE2397" s="276">
        <f t="shared" si="228"/>
        <v>34602</v>
      </c>
    </row>
    <row r="2398" spans="2:31">
      <c r="B2398" s="227" t="s">
        <v>4193</v>
      </c>
      <c r="C2398" s="228" t="s">
        <v>4194</v>
      </c>
      <c r="D2398" s="228" t="s">
        <v>110</v>
      </c>
      <c r="E2398" s="228" t="s">
        <v>113</v>
      </c>
      <c r="F2398" s="258" t="s">
        <v>102</v>
      </c>
      <c r="G2398" s="374">
        <v>0.5</v>
      </c>
      <c r="H2398" s="377">
        <v>995.19881401369753</v>
      </c>
      <c r="I2398" s="382">
        <v>77.371645491830151</v>
      </c>
      <c r="J2398" s="349">
        <f>Table1[[#This Row],[Embellishment Area (m2)]]*Table1[[#This Row],[Construction Unit Rate ($/m)]]*Table1[[#This Row],[Embellishment Area Factor]]</f>
        <v>38500.084915878804</v>
      </c>
      <c r="K2398" s="263">
        <v>1990.3976280273951</v>
      </c>
      <c r="L2398" s="354">
        <v>51.919695325664051</v>
      </c>
      <c r="M2398" s="101">
        <f>Table1[[#This Row],[Size of land (m2)]]*Table1[[#This Row],[Land Unit Rate ($/m2)]]</f>
        <v>103340.83842410675</v>
      </c>
      <c r="N2398" s="261">
        <v>2021</v>
      </c>
      <c r="O2398" s="219">
        <f>ROUND(IF(Table1[[#This Row],[Valuation Year]]=2016,(Table1[[#This Row],[Total Construction Cost ($)]]+Table1[[#This Row],[Land Value]])*('General Input Sheet'!$G$38/'General Input Sheet'!$G$43),Table1[[#This Row],[Total Construction Cost ($)]]+Table1[[#This Row],[Land Value]]),0)</f>
        <v>141841</v>
      </c>
      <c r="P2398" s="139" t="str" cm="1">
        <f t="array" ref="P2398">_xlfn.IFS(Table1[[#This Row],[Asset Class]]&lt;&gt;"Local","y",P$11=$E2398,"y",Table1[[#This Row],[Asset Class]]="Local","")</f>
        <v/>
      </c>
      <c r="Q2398" s="99" t="str" cm="1">
        <f t="array" ref="Q2398">_xlfn.IFS(Table1[[#This Row],[Asset Class]]&lt;&gt;"Local","y",Q$11=$E2398,"y",Table1[[#This Row],[Asset Class]]="Local","")</f>
        <v/>
      </c>
      <c r="R2398" s="99" t="str" cm="1">
        <f t="array" ref="R2398">_xlfn.IFS(Table1[[#This Row],[Asset Class]]&lt;&gt;"Local","y",R$11=$E2398,"y",Table1[[#This Row],[Asset Class]]="Local","")</f>
        <v/>
      </c>
      <c r="S2398" s="358" t="str" cm="1">
        <f t="array" ref="S2398">_xlfn.IFS(Table1[[#This Row],[Asset Class]]&lt;&gt;"Local","y",S$11=$E2398,"y",Table1[[#This Row],[Asset Class]]="Local","")</f>
        <v>y</v>
      </c>
      <c r="U2398" s="109" t="str">
        <f>IF(Table1[[#This Row],[Asset Class]]&lt;&gt;"Local",0.25,IF(P2398="y",1,""))</f>
        <v/>
      </c>
      <c r="V2398" s="435" t="str">
        <f>IF(Table1[[#This Row],[Asset Class]]&lt;&gt;"Local",0.25,IF(Q2398="y",1,""))</f>
        <v/>
      </c>
      <c r="W2398" s="435" t="str">
        <f>IF(Table1[[#This Row],[Asset Class]]&lt;&gt;"Local",0.25,IF(R2398="y",1,""))</f>
        <v/>
      </c>
      <c r="X2398" s="435">
        <f>IF(Table1[[#This Row],[Asset Class]]&lt;&gt;"Local",0.25,IF(S2398="y",1,""))</f>
        <v>1</v>
      </c>
      <c r="Y2398" s="109">
        <f t="shared" si="223"/>
        <v>1</v>
      </c>
      <c r="AA2398" s="274" t="str">
        <f t="shared" si="224"/>
        <v/>
      </c>
      <c r="AB2398" s="275" t="str">
        <f t="shared" si="225"/>
        <v/>
      </c>
      <c r="AC2398" s="275" t="str">
        <f t="shared" si="226"/>
        <v/>
      </c>
      <c r="AD2398" s="275">
        <f t="shared" si="227"/>
        <v>141841</v>
      </c>
      <c r="AE2398" s="276">
        <f t="shared" si="228"/>
        <v>141841</v>
      </c>
    </row>
    <row r="2399" spans="2:31">
      <c r="B2399" s="227" t="s">
        <v>4195</v>
      </c>
      <c r="C2399" s="228" t="s">
        <v>4196</v>
      </c>
      <c r="D2399" s="228" t="s">
        <v>105</v>
      </c>
      <c r="E2399" s="228" t="s">
        <v>106</v>
      </c>
      <c r="F2399" s="258" t="s">
        <v>135</v>
      </c>
      <c r="G2399" s="374">
        <v>0.5</v>
      </c>
      <c r="H2399" s="377">
        <v>13439.568573162194</v>
      </c>
      <c r="I2399" s="382">
        <v>295.91815694928124</v>
      </c>
      <c r="J2399" s="349">
        <f>Table1[[#This Row],[Embellishment Area (m2)]]*Table1[[#This Row],[Construction Unit Rate ($/m)]]*Table1[[#This Row],[Embellishment Area Factor]]</f>
        <v>1988506.1811818189</v>
      </c>
      <c r="K2399" s="263">
        <v>0</v>
      </c>
      <c r="L2399" s="354">
        <v>157.26221918381682</v>
      </c>
      <c r="M2399" s="101">
        <f>Table1[[#This Row],[Size of land (m2)]]*Table1[[#This Row],[Land Unit Rate ($/m2)]]</f>
        <v>0</v>
      </c>
      <c r="N2399" s="261">
        <v>2021</v>
      </c>
      <c r="O2399" s="219">
        <f>ROUND(IF(Table1[[#This Row],[Valuation Year]]=2016,(Table1[[#This Row],[Total Construction Cost ($)]]+Table1[[#This Row],[Land Value]])*('General Input Sheet'!$G$38/'General Input Sheet'!$G$43),Table1[[#This Row],[Total Construction Cost ($)]]+Table1[[#This Row],[Land Value]]),0)</f>
        <v>1988506</v>
      </c>
      <c r="P2399" s="139" t="str" cm="1">
        <f t="array" ref="P2399">_xlfn.IFS(Table1[[#This Row],[Asset Class]]&lt;&gt;"Local","y",P$11=$E2399,"y",Table1[[#This Row],[Asset Class]]="Local","")</f>
        <v>y</v>
      </c>
      <c r="Q2399" s="99" t="str" cm="1">
        <f t="array" ref="Q2399">_xlfn.IFS(Table1[[#This Row],[Asset Class]]&lt;&gt;"Local","y",Q$11=$E2399,"y",Table1[[#This Row],[Asset Class]]="Local","")</f>
        <v>y</v>
      </c>
      <c r="R2399" s="99" t="str" cm="1">
        <f t="array" ref="R2399">_xlfn.IFS(Table1[[#This Row],[Asset Class]]&lt;&gt;"Local","y",R$11=$E2399,"y",Table1[[#This Row],[Asset Class]]="Local","")</f>
        <v>y</v>
      </c>
      <c r="S2399" s="358" t="str" cm="1">
        <f t="array" ref="S2399">_xlfn.IFS(Table1[[#This Row],[Asset Class]]&lt;&gt;"Local","y",S$11=$E2399,"y",Table1[[#This Row],[Asset Class]]="Local","")</f>
        <v>y</v>
      </c>
      <c r="U2399" s="109">
        <f>IF(Table1[[#This Row],[Asset Class]]&lt;&gt;"Local",0.25,IF(P2399="y",1,""))</f>
        <v>0.25</v>
      </c>
      <c r="V2399" s="435">
        <f>IF(Table1[[#This Row],[Asset Class]]&lt;&gt;"Local",0.25,IF(Q2399="y",1,""))</f>
        <v>0.25</v>
      </c>
      <c r="W2399" s="435">
        <f>IF(Table1[[#This Row],[Asset Class]]&lt;&gt;"Local",0.25,IF(R2399="y",1,""))</f>
        <v>0.25</v>
      </c>
      <c r="X2399" s="435">
        <f>IF(Table1[[#This Row],[Asset Class]]&lt;&gt;"Local",0.25,IF(S2399="y",1,""))</f>
        <v>0.25</v>
      </c>
      <c r="Y2399" s="109">
        <f t="shared" si="223"/>
        <v>1</v>
      </c>
      <c r="AA2399" s="274">
        <f t="shared" si="224"/>
        <v>497126.5</v>
      </c>
      <c r="AB2399" s="275">
        <f t="shared" si="225"/>
        <v>497126.5</v>
      </c>
      <c r="AC2399" s="275">
        <f t="shared" si="226"/>
        <v>497126.5</v>
      </c>
      <c r="AD2399" s="275">
        <f t="shared" si="227"/>
        <v>497126.5</v>
      </c>
      <c r="AE2399" s="276">
        <f t="shared" si="228"/>
        <v>1988506</v>
      </c>
    </row>
    <row r="2400" spans="2:31">
      <c r="B2400" s="227" t="s">
        <v>4197</v>
      </c>
      <c r="C2400" s="228" t="s">
        <v>4198</v>
      </c>
      <c r="D2400" s="228" t="s">
        <v>105</v>
      </c>
      <c r="E2400" s="228" t="s">
        <v>142</v>
      </c>
      <c r="F2400" s="258" t="s">
        <v>107</v>
      </c>
      <c r="G2400" s="374">
        <v>0.5</v>
      </c>
      <c r="H2400" s="377">
        <v>19295.833560730134</v>
      </c>
      <c r="I2400" s="382">
        <v>406.79298511948269</v>
      </c>
      <c r="J2400" s="349">
        <f>Table1[[#This Row],[Embellishment Area (m2)]]*Table1[[#This Row],[Construction Unit Rate ($/m)]]*Table1[[#This Row],[Embellishment Area Factor]]</f>
        <v>3924704.8672690541</v>
      </c>
      <c r="K2400" s="263">
        <v>38591.667121460268</v>
      </c>
      <c r="L2400" s="354">
        <v>77.249060510664719</v>
      </c>
      <c r="M2400" s="101">
        <f>Table1[[#This Row],[Size of land (m2)]]*Table1[[#This Row],[Land Unit Rate ($/m2)]]</f>
        <v>2981170.0286731143</v>
      </c>
      <c r="N2400" s="261">
        <v>2021</v>
      </c>
      <c r="O2400" s="219">
        <f>ROUND(IF(Table1[[#This Row],[Valuation Year]]=2016,(Table1[[#This Row],[Total Construction Cost ($)]]+Table1[[#This Row],[Land Value]])*('General Input Sheet'!$G$38/'General Input Sheet'!$G$43),Table1[[#This Row],[Total Construction Cost ($)]]+Table1[[#This Row],[Land Value]]),0)</f>
        <v>6905875</v>
      </c>
      <c r="P2400" s="139" t="str" cm="1">
        <f t="array" ref="P2400">_xlfn.IFS(Table1[[#This Row],[Asset Class]]&lt;&gt;"Local","y",P$11=$E2400,"y",Table1[[#This Row],[Asset Class]]="Local","")</f>
        <v>y</v>
      </c>
      <c r="Q2400" s="99" t="str" cm="1">
        <f t="array" ref="Q2400">_xlfn.IFS(Table1[[#This Row],[Asset Class]]&lt;&gt;"Local","y",Q$11=$E2400,"y",Table1[[#This Row],[Asset Class]]="Local","")</f>
        <v>y</v>
      </c>
      <c r="R2400" s="99" t="str" cm="1">
        <f t="array" ref="R2400">_xlfn.IFS(Table1[[#This Row],[Asset Class]]&lt;&gt;"Local","y",R$11=$E2400,"y",Table1[[#This Row],[Asset Class]]="Local","")</f>
        <v>y</v>
      </c>
      <c r="S2400" s="358" t="str" cm="1">
        <f t="array" ref="S2400">_xlfn.IFS(Table1[[#This Row],[Asset Class]]&lt;&gt;"Local","y",S$11=$E2400,"y",Table1[[#This Row],[Asset Class]]="Local","")</f>
        <v>y</v>
      </c>
      <c r="U2400" s="109">
        <f>IF(Table1[[#This Row],[Asset Class]]&lt;&gt;"Local",0.25,IF(P2400="y",1,""))</f>
        <v>0.25</v>
      </c>
      <c r="V2400" s="435">
        <f>IF(Table1[[#This Row],[Asset Class]]&lt;&gt;"Local",0.25,IF(Q2400="y",1,""))</f>
        <v>0.25</v>
      </c>
      <c r="W2400" s="435">
        <f>IF(Table1[[#This Row],[Asset Class]]&lt;&gt;"Local",0.25,IF(R2400="y",1,""))</f>
        <v>0.25</v>
      </c>
      <c r="X2400" s="435">
        <f>IF(Table1[[#This Row],[Asset Class]]&lt;&gt;"Local",0.25,IF(S2400="y",1,""))</f>
        <v>0.25</v>
      </c>
      <c r="Y2400" s="109">
        <f t="shared" si="223"/>
        <v>1</v>
      </c>
      <c r="AA2400" s="274">
        <f t="shared" si="224"/>
        <v>1726468.75</v>
      </c>
      <c r="AB2400" s="275">
        <f t="shared" si="225"/>
        <v>1726468.75</v>
      </c>
      <c r="AC2400" s="275">
        <f t="shared" si="226"/>
        <v>1726468.75</v>
      </c>
      <c r="AD2400" s="275">
        <f t="shared" si="227"/>
        <v>1726468.75</v>
      </c>
      <c r="AE2400" s="276">
        <f t="shared" si="228"/>
        <v>6905875</v>
      </c>
    </row>
    <row r="2401" spans="2:31">
      <c r="B2401" s="227" t="s">
        <v>4199</v>
      </c>
      <c r="C2401" s="228" t="s">
        <v>4200</v>
      </c>
      <c r="D2401" s="228" t="s">
        <v>110</v>
      </c>
      <c r="E2401" s="228" t="s">
        <v>142</v>
      </c>
      <c r="F2401" s="258" t="s">
        <v>102</v>
      </c>
      <c r="G2401" s="374">
        <v>0.5</v>
      </c>
      <c r="H2401" s="377">
        <v>5013.9959255911353</v>
      </c>
      <c r="I2401" s="382">
        <v>115.6419902144599</v>
      </c>
      <c r="J2401" s="349">
        <f>Table1[[#This Row],[Embellishment Area (m2)]]*Table1[[#This Row],[Construction Unit Rate ($/m)]]*Table1[[#This Row],[Embellishment Area Factor]]</f>
        <v>289914.23388127593</v>
      </c>
      <c r="K2401" s="263">
        <v>0</v>
      </c>
      <c r="L2401" s="354">
        <v>85.331826959272703</v>
      </c>
      <c r="M2401" s="101">
        <f>Table1[[#This Row],[Size of land (m2)]]*Table1[[#This Row],[Land Unit Rate ($/m2)]]</f>
        <v>0</v>
      </c>
      <c r="N2401" s="261">
        <v>2021</v>
      </c>
      <c r="O2401" s="219">
        <f>ROUND(IF(Table1[[#This Row],[Valuation Year]]=2016,(Table1[[#This Row],[Total Construction Cost ($)]]+Table1[[#This Row],[Land Value]])*('General Input Sheet'!$G$38/'General Input Sheet'!$G$43),Table1[[#This Row],[Total Construction Cost ($)]]+Table1[[#This Row],[Land Value]]),0)</f>
        <v>289914</v>
      </c>
      <c r="P2401" s="139" t="str" cm="1">
        <f t="array" ref="P2401">_xlfn.IFS(Table1[[#This Row],[Asset Class]]&lt;&gt;"Local","y",P$11=$E2401,"y",Table1[[#This Row],[Asset Class]]="Local","")</f>
        <v/>
      </c>
      <c r="Q2401" s="99" t="str" cm="1">
        <f t="array" ref="Q2401">_xlfn.IFS(Table1[[#This Row],[Asset Class]]&lt;&gt;"Local","y",Q$11=$E2401,"y",Table1[[#This Row],[Asset Class]]="Local","")</f>
        <v>y</v>
      </c>
      <c r="R2401" s="99" t="str" cm="1">
        <f t="array" ref="R2401">_xlfn.IFS(Table1[[#This Row],[Asset Class]]&lt;&gt;"Local","y",R$11=$E2401,"y",Table1[[#This Row],[Asset Class]]="Local","")</f>
        <v/>
      </c>
      <c r="S2401" s="358" t="str" cm="1">
        <f t="array" ref="S2401">_xlfn.IFS(Table1[[#This Row],[Asset Class]]&lt;&gt;"Local","y",S$11=$E2401,"y",Table1[[#This Row],[Asset Class]]="Local","")</f>
        <v/>
      </c>
      <c r="U2401" s="109" t="str">
        <f>IF(Table1[[#This Row],[Asset Class]]&lt;&gt;"Local",0.25,IF(P2401="y",1,""))</f>
        <v/>
      </c>
      <c r="V2401" s="435">
        <f>IF(Table1[[#This Row],[Asset Class]]&lt;&gt;"Local",0.25,IF(Q2401="y",1,""))</f>
        <v>1</v>
      </c>
      <c r="W2401" s="435" t="str">
        <f>IF(Table1[[#This Row],[Asset Class]]&lt;&gt;"Local",0.25,IF(R2401="y",1,""))</f>
        <v/>
      </c>
      <c r="X2401" s="435" t="str">
        <f>IF(Table1[[#This Row],[Asset Class]]&lt;&gt;"Local",0.25,IF(S2401="y",1,""))</f>
        <v/>
      </c>
      <c r="Y2401" s="109">
        <f t="shared" si="223"/>
        <v>1</v>
      </c>
      <c r="AA2401" s="274" t="str">
        <f t="shared" si="224"/>
        <v/>
      </c>
      <c r="AB2401" s="275">
        <f t="shared" si="225"/>
        <v>289914</v>
      </c>
      <c r="AC2401" s="275" t="str">
        <f t="shared" si="226"/>
        <v/>
      </c>
      <c r="AD2401" s="275" t="str">
        <f t="shared" si="227"/>
        <v/>
      </c>
      <c r="AE2401" s="276">
        <f t="shared" si="228"/>
        <v>289914</v>
      </c>
    </row>
    <row r="2402" spans="2:31">
      <c r="B2402" s="227" t="s">
        <v>4199</v>
      </c>
      <c r="C2402" s="228" t="s">
        <v>4201</v>
      </c>
      <c r="D2402" s="228" t="s">
        <v>110</v>
      </c>
      <c r="E2402" s="228" t="s">
        <v>142</v>
      </c>
      <c r="F2402" s="258" t="s">
        <v>107</v>
      </c>
      <c r="G2402" s="374">
        <v>0.5</v>
      </c>
      <c r="H2402" s="377">
        <v>20582.032746918696</v>
      </c>
      <c r="I2402" s="382">
        <v>115.6419902144599</v>
      </c>
      <c r="J2402" s="349">
        <f>Table1[[#This Row],[Embellishment Area (m2)]]*Table1[[#This Row],[Construction Unit Rate ($/m)]]*Table1[[#This Row],[Embellishment Area Factor]]</f>
        <v>1190073.6147564324</v>
      </c>
      <c r="K2402" s="263">
        <v>0</v>
      </c>
      <c r="L2402" s="354">
        <v>85.331826959272703</v>
      </c>
      <c r="M2402" s="101">
        <f>Table1[[#This Row],[Size of land (m2)]]*Table1[[#This Row],[Land Unit Rate ($/m2)]]</f>
        <v>0</v>
      </c>
      <c r="N2402" s="261">
        <v>2021</v>
      </c>
      <c r="O2402" s="219">
        <f>ROUND(IF(Table1[[#This Row],[Valuation Year]]=2016,(Table1[[#This Row],[Total Construction Cost ($)]]+Table1[[#This Row],[Land Value]])*('General Input Sheet'!$G$38/'General Input Sheet'!$G$43),Table1[[#This Row],[Total Construction Cost ($)]]+Table1[[#This Row],[Land Value]]),0)</f>
        <v>1190074</v>
      </c>
      <c r="P2402" s="139" t="str" cm="1">
        <f t="array" ref="P2402">_xlfn.IFS(Table1[[#This Row],[Asset Class]]&lt;&gt;"Local","y",P$11=$E2402,"y",Table1[[#This Row],[Asset Class]]="Local","")</f>
        <v/>
      </c>
      <c r="Q2402" s="99" t="str" cm="1">
        <f t="array" ref="Q2402">_xlfn.IFS(Table1[[#This Row],[Asset Class]]&lt;&gt;"Local","y",Q$11=$E2402,"y",Table1[[#This Row],[Asset Class]]="Local","")</f>
        <v>y</v>
      </c>
      <c r="R2402" s="99" t="str" cm="1">
        <f t="array" ref="R2402">_xlfn.IFS(Table1[[#This Row],[Asset Class]]&lt;&gt;"Local","y",R$11=$E2402,"y",Table1[[#This Row],[Asset Class]]="Local","")</f>
        <v/>
      </c>
      <c r="S2402" s="358" t="str" cm="1">
        <f t="array" ref="S2402">_xlfn.IFS(Table1[[#This Row],[Asset Class]]&lt;&gt;"Local","y",S$11=$E2402,"y",Table1[[#This Row],[Asset Class]]="Local","")</f>
        <v/>
      </c>
      <c r="U2402" s="109" t="str">
        <f>IF(Table1[[#This Row],[Asset Class]]&lt;&gt;"Local",0.25,IF(P2402="y",1,""))</f>
        <v/>
      </c>
      <c r="V2402" s="435">
        <f>IF(Table1[[#This Row],[Asset Class]]&lt;&gt;"Local",0.25,IF(Q2402="y",1,""))</f>
        <v>1</v>
      </c>
      <c r="W2402" s="435" t="str">
        <f>IF(Table1[[#This Row],[Asset Class]]&lt;&gt;"Local",0.25,IF(R2402="y",1,""))</f>
        <v/>
      </c>
      <c r="X2402" s="435" t="str">
        <f>IF(Table1[[#This Row],[Asset Class]]&lt;&gt;"Local",0.25,IF(S2402="y",1,""))</f>
        <v/>
      </c>
      <c r="Y2402" s="109">
        <f t="shared" si="223"/>
        <v>1</v>
      </c>
      <c r="AA2402" s="274" t="str">
        <f t="shared" si="224"/>
        <v/>
      </c>
      <c r="AB2402" s="275">
        <f t="shared" si="225"/>
        <v>1190074</v>
      </c>
      <c r="AC2402" s="275" t="str">
        <f t="shared" si="226"/>
        <v/>
      </c>
      <c r="AD2402" s="275" t="str">
        <f t="shared" si="227"/>
        <v/>
      </c>
      <c r="AE2402" s="276">
        <f t="shared" si="228"/>
        <v>1190074</v>
      </c>
    </row>
    <row r="2403" spans="2:31">
      <c r="B2403" s="227" t="s">
        <v>4202</v>
      </c>
      <c r="C2403" s="228" t="s">
        <v>4203</v>
      </c>
      <c r="D2403" s="228" t="s">
        <v>105</v>
      </c>
      <c r="E2403" s="228" t="s">
        <v>106</v>
      </c>
      <c r="F2403" s="258" t="s">
        <v>102</v>
      </c>
      <c r="G2403" s="374">
        <v>0.5</v>
      </c>
      <c r="H2403" s="377">
        <v>3491.9724434765035</v>
      </c>
      <c r="I2403" s="382">
        <v>295.91815694928124</v>
      </c>
      <c r="J2403" s="349">
        <f>Table1[[#This Row],[Embellishment Area (m2)]]*Table1[[#This Row],[Construction Unit Rate ($/m)]]*Table1[[#This Row],[Embellishment Area Factor]]</f>
        <v>516669.02479562256</v>
      </c>
      <c r="K2403" s="263">
        <v>0</v>
      </c>
      <c r="L2403" s="354">
        <v>157.26221918381682</v>
      </c>
      <c r="M2403" s="101">
        <f>Table1[[#This Row],[Size of land (m2)]]*Table1[[#This Row],[Land Unit Rate ($/m2)]]</f>
        <v>0</v>
      </c>
      <c r="N2403" s="261">
        <v>2021</v>
      </c>
      <c r="O2403" s="219">
        <f>ROUND(IF(Table1[[#This Row],[Valuation Year]]=2016,(Table1[[#This Row],[Total Construction Cost ($)]]+Table1[[#This Row],[Land Value]])*('General Input Sheet'!$G$38/'General Input Sheet'!$G$43),Table1[[#This Row],[Total Construction Cost ($)]]+Table1[[#This Row],[Land Value]]),0)</f>
        <v>516669</v>
      </c>
      <c r="P2403" s="139" t="str" cm="1">
        <f t="array" ref="P2403">_xlfn.IFS(Table1[[#This Row],[Asset Class]]&lt;&gt;"Local","y",P$11=$E2403,"y",Table1[[#This Row],[Asset Class]]="Local","")</f>
        <v>y</v>
      </c>
      <c r="Q2403" s="99" t="str" cm="1">
        <f t="array" ref="Q2403">_xlfn.IFS(Table1[[#This Row],[Asset Class]]&lt;&gt;"Local","y",Q$11=$E2403,"y",Table1[[#This Row],[Asset Class]]="Local","")</f>
        <v>y</v>
      </c>
      <c r="R2403" s="99" t="str" cm="1">
        <f t="array" ref="R2403">_xlfn.IFS(Table1[[#This Row],[Asset Class]]&lt;&gt;"Local","y",R$11=$E2403,"y",Table1[[#This Row],[Asset Class]]="Local","")</f>
        <v>y</v>
      </c>
      <c r="S2403" s="358" t="str" cm="1">
        <f t="array" ref="S2403">_xlfn.IFS(Table1[[#This Row],[Asset Class]]&lt;&gt;"Local","y",S$11=$E2403,"y",Table1[[#This Row],[Asset Class]]="Local","")</f>
        <v>y</v>
      </c>
      <c r="U2403" s="109">
        <f>IF(Table1[[#This Row],[Asset Class]]&lt;&gt;"Local",0.25,IF(P2403="y",1,""))</f>
        <v>0.25</v>
      </c>
      <c r="V2403" s="435">
        <f>IF(Table1[[#This Row],[Asset Class]]&lt;&gt;"Local",0.25,IF(Q2403="y",1,""))</f>
        <v>0.25</v>
      </c>
      <c r="W2403" s="435">
        <f>IF(Table1[[#This Row],[Asset Class]]&lt;&gt;"Local",0.25,IF(R2403="y",1,""))</f>
        <v>0.25</v>
      </c>
      <c r="X2403" s="435">
        <f>IF(Table1[[#This Row],[Asset Class]]&lt;&gt;"Local",0.25,IF(S2403="y",1,""))</f>
        <v>0.25</v>
      </c>
      <c r="Y2403" s="109">
        <f t="shared" si="223"/>
        <v>1</v>
      </c>
      <c r="AA2403" s="274">
        <f t="shared" si="224"/>
        <v>129167.25</v>
      </c>
      <c r="AB2403" s="275">
        <f t="shared" si="225"/>
        <v>129167.25</v>
      </c>
      <c r="AC2403" s="275">
        <f t="shared" si="226"/>
        <v>129167.25</v>
      </c>
      <c r="AD2403" s="275">
        <f t="shared" si="227"/>
        <v>129167.25</v>
      </c>
      <c r="AE2403" s="276">
        <f t="shared" si="228"/>
        <v>516669</v>
      </c>
    </row>
    <row r="2404" spans="2:31">
      <c r="B2404" s="227" t="s">
        <v>4202</v>
      </c>
      <c r="C2404" s="228" t="s">
        <v>4204</v>
      </c>
      <c r="D2404" s="228" t="s">
        <v>105</v>
      </c>
      <c r="E2404" s="228" t="s">
        <v>106</v>
      </c>
      <c r="F2404" s="258" t="s">
        <v>107</v>
      </c>
      <c r="G2404" s="374">
        <v>0.5</v>
      </c>
      <c r="H2404" s="377">
        <v>5656.636637360185</v>
      </c>
      <c r="I2404" s="382">
        <v>295.91815694928124</v>
      </c>
      <c r="J2404" s="349">
        <f>Table1[[#This Row],[Embellishment Area (m2)]]*Table1[[#This Row],[Construction Unit Rate ($/m)]]*Table1[[#This Row],[Embellishment Area Factor]]</f>
        <v>836950.7441297028</v>
      </c>
      <c r="K2404" s="263">
        <v>0</v>
      </c>
      <c r="L2404" s="354">
        <v>157.26221918381682</v>
      </c>
      <c r="M2404" s="101">
        <f>Table1[[#This Row],[Size of land (m2)]]*Table1[[#This Row],[Land Unit Rate ($/m2)]]</f>
        <v>0</v>
      </c>
      <c r="N2404" s="261">
        <v>2021</v>
      </c>
      <c r="O2404" s="219">
        <f>ROUND(IF(Table1[[#This Row],[Valuation Year]]=2016,(Table1[[#This Row],[Total Construction Cost ($)]]+Table1[[#This Row],[Land Value]])*('General Input Sheet'!$G$38/'General Input Sheet'!$G$43),Table1[[#This Row],[Total Construction Cost ($)]]+Table1[[#This Row],[Land Value]]),0)</f>
        <v>836951</v>
      </c>
      <c r="P2404" s="139" t="str" cm="1">
        <f t="array" ref="P2404">_xlfn.IFS(Table1[[#This Row],[Asset Class]]&lt;&gt;"Local","y",P$11=$E2404,"y",Table1[[#This Row],[Asset Class]]="Local","")</f>
        <v>y</v>
      </c>
      <c r="Q2404" s="99" t="str" cm="1">
        <f t="array" ref="Q2404">_xlfn.IFS(Table1[[#This Row],[Asset Class]]&lt;&gt;"Local","y",Q$11=$E2404,"y",Table1[[#This Row],[Asset Class]]="Local","")</f>
        <v>y</v>
      </c>
      <c r="R2404" s="99" t="str" cm="1">
        <f t="array" ref="R2404">_xlfn.IFS(Table1[[#This Row],[Asset Class]]&lt;&gt;"Local","y",R$11=$E2404,"y",Table1[[#This Row],[Asset Class]]="Local","")</f>
        <v>y</v>
      </c>
      <c r="S2404" s="358" t="str" cm="1">
        <f t="array" ref="S2404">_xlfn.IFS(Table1[[#This Row],[Asset Class]]&lt;&gt;"Local","y",S$11=$E2404,"y",Table1[[#This Row],[Asset Class]]="Local","")</f>
        <v>y</v>
      </c>
      <c r="U2404" s="109">
        <f>IF(Table1[[#This Row],[Asset Class]]&lt;&gt;"Local",0.25,IF(P2404="y",1,""))</f>
        <v>0.25</v>
      </c>
      <c r="V2404" s="435">
        <f>IF(Table1[[#This Row],[Asset Class]]&lt;&gt;"Local",0.25,IF(Q2404="y",1,""))</f>
        <v>0.25</v>
      </c>
      <c r="W2404" s="435">
        <f>IF(Table1[[#This Row],[Asset Class]]&lt;&gt;"Local",0.25,IF(R2404="y",1,""))</f>
        <v>0.25</v>
      </c>
      <c r="X2404" s="435">
        <f>IF(Table1[[#This Row],[Asset Class]]&lt;&gt;"Local",0.25,IF(S2404="y",1,""))</f>
        <v>0.25</v>
      </c>
      <c r="Y2404" s="109">
        <f t="shared" si="223"/>
        <v>1</v>
      </c>
      <c r="AA2404" s="274">
        <f t="shared" si="224"/>
        <v>209237.75</v>
      </c>
      <c r="AB2404" s="275">
        <f t="shared" si="225"/>
        <v>209237.75</v>
      </c>
      <c r="AC2404" s="275">
        <f t="shared" si="226"/>
        <v>209237.75</v>
      </c>
      <c r="AD2404" s="275">
        <f t="shared" si="227"/>
        <v>209237.75</v>
      </c>
      <c r="AE2404" s="276">
        <f t="shared" si="228"/>
        <v>836951</v>
      </c>
    </row>
    <row r="2405" spans="2:31">
      <c r="B2405" s="227" t="s">
        <v>4205</v>
      </c>
      <c r="C2405" s="228" t="s">
        <v>4206</v>
      </c>
      <c r="D2405" s="228" t="s">
        <v>105</v>
      </c>
      <c r="E2405" s="228" t="s">
        <v>101</v>
      </c>
      <c r="F2405" s="258" t="s">
        <v>107</v>
      </c>
      <c r="G2405" s="374">
        <v>0.5</v>
      </c>
      <c r="H2405" s="377">
        <v>1119.8659394863114</v>
      </c>
      <c r="I2405" s="382">
        <v>452.87898632773505</v>
      </c>
      <c r="J2405" s="349">
        <f>Table1[[#This Row],[Embellishment Area (m2)]]*Table1[[#This Row],[Construction Unit Rate ($/m)]]*Table1[[#This Row],[Embellishment Area Factor]]</f>
        <v>253581.8757487587</v>
      </c>
      <c r="K2405" s="263">
        <v>0</v>
      </c>
      <c r="L2405" s="354">
        <v>140.14546069071523</v>
      </c>
      <c r="M2405" s="101">
        <f>Table1[[#This Row],[Size of land (m2)]]*Table1[[#This Row],[Land Unit Rate ($/m2)]]</f>
        <v>0</v>
      </c>
      <c r="N2405" s="261">
        <v>2021</v>
      </c>
      <c r="O2405" s="219">
        <f>ROUND(IF(Table1[[#This Row],[Valuation Year]]=2016,(Table1[[#This Row],[Total Construction Cost ($)]]+Table1[[#This Row],[Land Value]])*('General Input Sheet'!$G$38/'General Input Sheet'!$G$43),Table1[[#This Row],[Total Construction Cost ($)]]+Table1[[#This Row],[Land Value]]),0)</f>
        <v>253582</v>
      </c>
      <c r="P2405" s="139" t="str" cm="1">
        <f t="array" ref="P2405">_xlfn.IFS(Table1[[#This Row],[Asset Class]]&lt;&gt;"Local","y",P$11=$E2405,"y",Table1[[#This Row],[Asset Class]]="Local","")</f>
        <v>y</v>
      </c>
      <c r="Q2405" s="99" t="str" cm="1">
        <f t="array" ref="Q2405">_xlfn.IFS(Table1[[#This Row],[Asset Class]]&lt;&gt;"Local","y",Q$11=$E2405,"y",Table1[[#This Row],[Asset Class]]="Local","")</f>
        <v>y</v>
      </c>
      <c r="R2405" s="99" t="str" cm="1">
        <f t="array" ref="R2405">_xlfn.IFS(Table1[[#This Row],[Asset Class]]&lt;&gt;"Local","y",R$11=$E2405,"y",Table1[[#This Row],[Asset Class]]="Local","")</f>
        <v>y</v>
      </c>
      <c r="S2405" s="358" t="str" cm="1">
        <f t="array" ref="S2405">_xlfn.IFS(Table1[[#This Row],[Asset Class]]&lt;&gt;"Local","y",S$11=$E2405,"y",Table1[[#This Row],[Asset Class]]="Local","")</f>
        <v>y</v>
      </c>
      <c r="U2405" s="109">
        <f>IF(Table1[[#This Row],[Asset Class]]&lt;&gt;"Local",0.25,IF(P2405="y",1,""))</f>
        <v>0.25</v>
      </c>
      <c r="V2405" s="435">
        <f>IF(Table1[[#This Row],[Asset Class]]&lt;&gt;"Local",0.25,IF(Q2405="y",1,""))</f>
        <v>0.25</v>
      </c>
      <c r="W2405" s="435">
        <f>IF(Table1[[#This Row],[Asset Class]]&lt;&gt;"Local",0.25,IF(R2405="y",1,""))</f>
        <v>0.25</v>
      </c>
      <c r="X2405" s="435">
        <f>IF(Table1[[#This Row],[Asset Class]]&lt;&gt;"Local",0.25,IF(S2405="y",1,""))</f>
        <v>0.25</v>
      </c>
      <c r="Y2405" s="109">
        <f t="shared" si="223"/>
        <v>1</v>
      </c>
      <c r="AA2405" s="274">
        <f t="shared" si="224"/>
        <v>63395.5</v>
      </c>
      <c r="AB2405" s="275">
        <f t="shared" si="225"/>
        <v>63395.5</v>
      </c>
      <c r="AC2405" s="275">
        <f t="shared" si="226"/>
        <v>63395.5</v>
      </c>
      <c r="AD2405" s="275">
        <f t="shared" si="227"/>
        <v>63395.5</v>
      </c>
      <c r="AE2405" s="276">
        <f t="shared" si="228"/>
        <v>253582</v>
      </c>
    </row>
    <row r="2406" spans="2:31">
      <c r="B2406" s="227" t="s">
        <v>4205</v>
      </c>
      <c r="C2406" s="228" t="s">
        <v>4207</v>
      </c>
      <c r="D2406" s="228" t="s">
        <v>105</v>
      </c>
      <c r="E2406" s="228" t="s">
        <v>101</v>
      </c>
      <c r="F2406" s="258" t="s">
        <v>107</v>
      </c>
      <c r="G2406" s="374">
        <v>0.5</v>
      </c>
      <c r="H2406" s="377">
        <v>1366.6968872962329</v>
      </c>
      <c r="I2406" s="382">
        <v>452.87898632773505</v>
      </c>
      <c r="J2406" s="349">
        <f>Table1[[#This Row],[Embellishment Area (m2)]]*Table1[[#This Row],[Construction Unit Rate ($/m)]]*Table1[[#This Row],[Embellishment Area Factor]]</f>
        <v>309474.15046799439</v>
      </c>
      <c r="K2406" s="263">
        <v>0</v>
      </c>
      <c r="L2406" s="354">
        <v>140.14546069071523</v>
      </c>
      <c r="M2406" s="101">
        <f>Table1[[#This Row],[Size of land (m2)]]*Table1[[#This Row],[Land Unit Rate ($/m2)]]</f>
        <v>0</v>
      </c>
      <c r="N2406" s="261">
        <v>2021</v>
      </c>
      <c r="O2406" s="219">
        <f>ROUND(IF(Table1[[#This Row],[Valuation Year]]=2016,(Table1[[#This Row],[Total Construction Cost ($)]]+Table1[[#This Row],[Land Value]])*('General Input Sheet'!$G$38/'General Input Sheet'!$G$43),Table1[[#This Row],[Total Construction Cost ($)]]+Table1[[#This Row],[Land Value]]),0)</f>
        <v>309474</v>
      </c>
      <c r="P2406" s="139" t="str" cm="1">
        <f t="array" ref="P2406">_xlfn.IFS(Table1[[#This Row],[Asset Class]]&lt;&gt;"Local","y",P$11=$E2406,"y",Table1[[#This Row],[Asset Class]]="Local","")</f>
        <v>y</v>
      </c>
      <c r="Q2406" s="99" t="str" cm="1">
        <f t="array" ref="Q2406">_xlfn.IFS(Table1[[#This Row],[Asset Class]]&lt;&gt;"Local","y",Q$11=$E2406,"y",Table1[[#This Row],[Asset Class]]="Local","")</f>
        <v>y</v>
      </c>
      <c r="R2406" s="99" t="str" cm="1">
        <f t="array" ref="R2406">_xlfn.IFS(Table1[[#This Row],[Asset Class]]&lt;&gt;"Local","y",R$11=$E2406,"y",Table1[[#This Row],[Asset Class]]="Local","")</f>
        <v>y</v>
      </c>
      <c r="S2406" s="358" t="str" cm="1">
        <f t="array" ref="S2406">_xlfn.IFS(Table1[[#This Row],[Asset Class]]&lt;&gt;"Local","y",S$11=$E2406,"y",Table1[[#This Row],[Asset Class]]="Local","")</f>
        <v>y</v>
      </c>
      <c r="U2406" s="109">
        <f>IF(Table1[[#This Row],[Asset Class]]&lt;&gt;"Local",0.25,IF(P2406="y",1,""))</f>
        <v>0.25</v>
      </c>
      <c r="V2406" s="435">
        <f>IF(Table1[[#This Row],[Asset Class]]&lt;&gt;"Local",0.25,IF(Q2406="y",1,""))</f>
        <v>0.25</v>
      </c>
      <c r="W2406" s="435">
        <f>IF(Table1[[#This Row],[Asset Class]]&lt;&gt;"Local",0.25,IF(R2406="y",1,""))</f>
        <v>0.25</v>
      </c>
      <c r="X2406" s="435">
        <f>IF(Table1[[#This Row],[Asset Class]]&lt;&gt;"Local",0.25,IF(S2406="y",1,""))</f>
        <v>0.25</v>
      </c>
      <c r="Y2406" s="109">
        <f t="shared" si="223"/>
        <v>1</v>
      </c>
      <c r="AA2406" s="274">
        <f t="shared" si="224"/>
        <v>77368.5</v>
      </c>
      <c r="AB2406" s="275">
        <f t="shared" si="225"/>
        <v>77368.5</v>
      </c>
      <c r="AC2406" s="275">
        <f t="shared" si="226"/>
        <v>77368.5</v>
      </c>
      <c r="AD2406" s="275">
        <f t="shared" si="227"/>
        <v>77368.5</v>
      </c>
      <c r="AE2406" s="276">
        <f t="shared" si="228"/>
        <v>309474</v>
      </c>
    </row>
    <row r="2407" spans="2:31">
      <c r="B2407" s="227" t="s">
        <v>4208</v>
      </c>
      <c r="C2407" s="228" t="s">
        <v>4209</v>
      </c>
      <c r="D2407" s="228" t="s">
        <v>110</v>
      </c>
      <c r="E2407" s="228" t="s">
        <v>113</v>
      </c>
      <c r="F2407" s="258" t="s">
        <v>107</v>
      </c>
      <c r="G2407" s="374">
        <v>0.5</v>
      </c>
      <c r="H2407" s="377">
        <v>11787.11626809952</v>
      </c>
      <c r="I2407" s="382">
        <v>77.371645491830151</v>
      </c>
      <c r="J2407" s="349">
        <f>Table1[[#This Row],[Embellishment Area (m2)]]*Table1[[#This Row],[Construction Unit Rate ($/m)]]*Table1[[#This Row],[Embellishment Area Factor]]</f>
        <v>455994.29063319002</v>
      </c>
      <c r="K2407" s="263">
        <v>0</v>
      </c>
      <c r="L2407" s="354">
        <v>51.919695325664051</v>
      </c>
      <c r="M2407" s="101">
        <f>Table1[[#This Row],[Size of land (m2)]]*Table1[[#This Row],[Land Unit Rate ($/m2)]]</f>
        <v>0</v>
      </c>
      <c r="N2407" s="261">
        <v>2021</v>
      </c>
      <c r="O2407" s="219">
        <f>ROUND(IF(Table1[[#This Row],[Valuation Year]]=2016,(Table1[[#This Row],[Total Construction Cost ($)]]+Table1[[#This Row],[Land Value]])*('General Input Sheet'!$G$38/'General Input Sheet'!$G$43),Table1[[#This Row],[Total Construction Cost ($)]]+Table1[[#This Row],[Land Value]]),0)</f>
        <v>455994</v>
      </c>
      <c r="P2407" s="139" t="str" cm="1">
        <f t="array" ref="P2407">_xlfn.IFS(Table1[[#This Row],[Asset Class]]&lt;&gt;"Local","y",P$11=$E2407,"y",Table1[[#This Row],[Asset Class]]="Local","")</f>
        <v/>
      </c>
      <c r="Q2407" s="99" t="str" cm="1">
        <f t="array" ref="Q2407">_xlfn.IFS(Table1[[#This Row],[Asset Class]]&lt;&gt;"Local","y",Q$11=$E2407,"y",Table1[[#This Row],[Asset Class]]="Local","")</f>
        <v/>
      </c>
      <c r="R2407" s="99" t="str" cm="1">
        <f t="array" ref="R2407">_xlfn.IFS(Table1[[#This Row],[Asset Class]]&lt;&gt;"Local","y",R$11=$E2407,"y",Table1[[#This Row],[Asset Class]]="Local","")</f>
        <v/>
      </c>
      <c r="S2407" s="358" t="str" cm="1">
        <f t="array" ref="S2407">_xlfn.IFS(Table1[[#This Row],[Asset Class]]&lt;&gt;"Local","y",S$11=$E2407,"y",Table1[[#This Row],[Asset Class]]="Local","")</f>
        <v>y</v>
      </c>
      <c r="U2407" s="109" t="str">
        <f>IF(Table1[[#This Row],[Asset Class]]&lt;&gt;"Local",0.25,IF(P2407="y",1,""))</f>
        <v/>
      </c>
      <c r="V2407" s="435" t="str">
        <f>IF(Table1[[#This Row],[Asset Class]]&lt;&gt;"Local",0.25,IF(Q2407="y",1,""))</f>
        <v/>
      </c>
      <c r="W2407" s="435" t="str">
        <f>IF(Table1[[#This Row],[Asset Class]]&lt;&gt;"Local",0.25,IF(R2407="y",1,""))</f>
        <v/>
      </c>
      <c r="X2407" s="435">
        <f>IF(Table1[[#This Row],[Asset Class]]&lt;&gt;"Local",0.25,IF(S2407="y",1,""))</f>
        <v>1</v>
      </c>
      <c r="Y2407" s="109">
        <f t="shared" si="223"/>
        <v>1</v>
      </c>
      <c r="AA2407" s="274" t="str">
        <f t="shared" si="224"/>
        <v/>
      </c>
      <c r="AB2407" s="275" t="str">
        <f t="shared" si="225"/>
        <v/>
      </c>
      <c r="AC2407" s="275" t="str">
        <f t="shared" si="226"/>
        <v/>
      </c>
      <c r="AD2407" s="275">
        <f t="shared" si="227"/>
        <v>455994</v>
      </c>
      <c r="AE2407" s="276">
        <f t="shared" si="228"/>
        <v>455994</v>
      </c>
    </row>
    <row r="2408" spans="2:31">
      <c r="B2408" s="227" t="s">
        <v>4210</v>
      </c>
      <c r="C2408" s="228" t="s">
        <v>4211</v>
      </c>
      <c r="D2408" s="228" t="s">
        <v>110</v>
      </c>
      <c r="E2408" s="228" t="s">
        <v>113</v>
      </c>
      <c r="F2408" s="258" t="s">
        <v>107</v>
      </c>
      <c r="G2408" s="374">
        <v>0.5</v>
      </c>
      <c r="H2408" s="377">
        <v>11821.016505103566</v>
      </c>
      <c r="I2408" s="382">
        <v>77.371645491830151</v>
      </c>
      <c r="J2408" s="349">
        <f>Table1[[#This Row],[Embellishment Area (m2)]]*Table1[[#This Row],[Construction Unit Rate ($/m)]]*Table1[[#This Row],[Embellishment Area Factor]]</f>
        <v>457305.74919297307</v>
      </c>
      <c r="K2408" s="263">
        <v>23642.033010207131</v>
      </c>
      <c r="L2408" s="354">
        <v>51.919695325664051</v>
      </c>
      <c r="M2408" s="101">
        <f>Table1[[#This Row],[Size of land (m2)]]*Table1[[#This Row],[Land Unit Rate ($/m2)]]</f>
        <v>1227487.1507692463</v>
      </c>
      <c r="N2408" s="261">
        <v>2021</v>
      </c>
      <c r="O2408" s="219">
        <f>ROUND(IF(Table1[[#This Row],[Valuation Year]]=2016,(Table1[[#This Row],[Total Construction Cost ($)]]+Table1[[#This Row],[Land Value]])*('General Input Sheet'!$G$38/'General Input Sheet'!$G$43),Table1[[#This Row],[Total Construction Cost ($)]]+Table1[[#This Row],[Land Value]]),0)</f>
        <v>1684793</v>
      </c>
      <c r="P2408" s="139" t="str" cm="1">
        <f t="array" ref="P2408">_xlfn.IFS(Table1[[#This Row],[Asset Class]]&lt;&gt;"Local","y",P$11=$E2408,"y",Table1[[#This Row],[Asset Class]]="Local","")</f>
        <v/>
      </c>
      <c r="Q2408" s="99" t="str" cm="1">
        <f t="array" ref="Q2408">_xlfn.IFS(Table1[[#This Row],[Asset Class]]&lt;&gt;"Local","y",Q$11=$E2408,"y",Table1[[#This Row],[Asset Class]]="Local","")</f>
        <v/>
      </c>
      <c r="R2408" s="99" t="str" cm="1">
        <f t="array" ref="R2408">_xlfn.IFS(Table1[[#This Row],[Asset Class]]&lt;&gt;"Local","y",R$11=$E2408,"y",Table1[[#This Row],[Asset Class]]="Local","")</f>
        <v/>
      </c>
      <c r="S2408" s="358" t="str" cm="1">
        <f t="array" ref="S2408">_xlfn.IFS(Table1[[#This Row],[Asset Class]]&lt;&gt;"Local","y",S$11=$E2408,"y",Table1[[#This Row],[Asset Class]]="Local","")</f>
        <v>y</v>
      </c>
      <c r="U2408" s="109" t="str">
        <f>IF(Table1[[#This Row],[Asset Class]]&lt;&gt;"Local",0.25,IF(P2408="y",1,""))</f>
        <v/>
      </c>
      <c r="V2408" s="435" t="str">
        <f>IF(Table1[[#This Row],[Asset Class]]&lt;&gt;"Local",0.25,IF(Q2408="y",1,""))</f>
        <v/>
      </c>
      <c r="W2408" s="435" t="str">
        <f>IF(Table1[[#This Row],[Asset Class]]&lt;&gt;"Local",0.25,IF(R2408="y",1,""))</f>
        <v/>
      </c>
      <c r="X2408" s="435">
        <f>IF(Table1[[#This Row],[Asset Class]]&lt;&gt;"Local",0.25,IF(S2408="y",1,""))</f>
        <v>1</v>
      </c>
      <c r="Y2408" s="109">
        <f t="shared" si="223"/>
        <v>1</v>
      </c>
      <c r="AA2408" s="274" t="str">
        <f t="shared" si="224"/>
        <v/>
      </c>
      <c r="AB2408" s="275" t="str">
        <f t="shared" si="225"/>
        <v/>
      </c>
      <c r="AC2408" s="275" t="str">
        <f t="shared" si="226"/>
        <v/>
      </c>
      <c r="AD2408" s="275">
        <f t="shared" si="227"/>
        <v>1684793</v>
      </c>
      <c r="AE2408" s="276">
        <f t="shared" si="228"/>
        <v>1684793</v>
      </c>
    </row>
    <row r="2409" spans="2:31">
      <c r="B2409" s="227" t="s">
        <v>4212</v>
      </c>
      <c r="C2409" s="228" t="s">
        <v>4213</v>
      </c>
      <c r="D2409" s="228" t="s">
        <v>110</v>
      </c>
      <c r="E2409" s="228" t="s">
        <v>101</v>
      </c>
      <c r="F2409" s="258" t="s">
        <v>102</v>
      </c>
      <c r="G2409" s="374">
        <v>0.5</v>
      </c>
      <c r="H2409" s="377">
        <v>2457.6067598867076</v>
      </c>
      <c r="I2409" s="382">
        <v>143.96305955739601</v>
      </c>
      <c r="J2409" s="349">
        <f>Table1[[#This Row],[Embellishment Area (m2)]]*Table1[[#This Row],[Construction Unit Rate ($/m)]]*Table1[[#This Row],[Embellishment Area Factor]]</f>
        <v>176902.29417111457</v>
      </c>
      <c r="K2409" s="263">
        <v>0</v>
      </c>
      <c r="L2409" s="354">
        <v>39.027494808321961</v>
      </c>
      <c r="M2409" s="101">
        <f>Table1[[#This Row],[Size of land (m2)]]*Table1[[#This Row],[Land Unit Rate ($/m2)]]</f>
        <v>0</v>
      </c>
      <c r="N2409" s="261">
        <v>2021</v>
      </c>
      <c r="O2409" s="219">
        <f>ROUND(IF(Table1[[#This Row],[Valuation Year]]=2016,(Table1[[#This Row],[Total Construction Cost ($)]]+Table1[[#This Row],[Land Value]])*('General Input Sheet'!$G$38/'General Input Sheet'!$G$43),Table1[[#This Row],[Total Construction Cost ($)]]+Table1[[#This Row],[Land Value]]),0)</f>
        <v>176902</v>
      </c>
      <c r="P2409" s="139" t="str" cm="1">
        <f t="array" ref="P2409">_xlfn.IFS(Table1[[#This Row],[Asset Class]]&lt;&gt;"Local","y",P$11=$E2409,"y",Table1[[#This Row],[Asset Class]]="Local","")</f>
        <v/>
      </c>
      <c r="Q2409" s="99" t="str" cm="1">
        <f t="array" ref="Q2409">_xlfn.IFS(Table1[[#This Row],[Asset Class]]&lt;&gt;"Local","y",Q$11=$E2409,"y",Table1[[#This Row],[Asset Class]]="Local","")</f>
        <v/>
      </c>
      <c r="R2409" s="99" t="str" cm="1">
        <f t="array" ref="R2409">_xlfn.IFS(Table1[[#This Row],[Asset Class]]&lt;&gt;"Local","y",R$11=$E2409,"y",Table1[[#This Row],[Asset Class]]="Local","")</f>
        <v>y</v>
      </c>
      <c r="S2409" s="358" t="str" cm="1">
        <f t="array" ref="S2409">_xlfn.IFS(Table1[[#This Row],[Asset Class]]&lt;&gt;"Local","y",S$11=$E2409,"y",Table1[[#This Row],[Asset Class]]="Local","")</f>
        <v/>
      </c>
      <c r="U2409" s="109" t="str">
        <f>IF(Table1[[#This Row],[Asset Class]]&lt;&gt;"Local",0.25,IF(P2409="y",1,""))</f>
        <v/>
      </c>
      <c r="V2409" s="435" t="str">
        <f>IF(Table1[[#This Row],[Asset Class]]&lt;&gt;"Local",0.25,IF(Q2409="y",1,""))</f>
        <v/>
      </c>
      <c r="W2409" s="435">
        <f>IF(Table1[[#This Row],[Asset Class]]&lt;&gt;"Local",0.25,IF(R2409="y",1,""))</f>
        <v>1</v>
      </c>
      <c r="X2409" s="435" t="str">
        <f>IF(Table1[[#This Row],[Asset Class]]&lt;&gt;"Local",0.25,IF(S2409="y",1,""))</f>
        <v/>
      </c>
      <c r="Y2409" s="109">
        <f t="shared" si="223"/>
        <v>1</v>
      </c>
      <c r="AA2409" s="274" t="str">
        <f t="shared" si="224"/>
        <v/>
      </c>
      <c r="AB2409" s="275" t="str">
        <f t="shared" si="225"/>
        <v/>
      </c>
      <c r="AC2409" s="275">
        <f t="shared" si="226"/>
        <v>176902</v>
      </c>
      <c r="AD2409" s="275" t="str">
        <f t="shared" si="227"/>
        <v/>
      </c>
      <c r="AE2409" s="276">
        <f t="shared" si="228"/>
        <v>176902</v>
      </c>
    </row>
    <row r="2410" spans="2:31">
      <c r="B2410" s="227" t="s">
        <v>4214</v>
      </c>
      <c r="C2410" s="228" t="s">
        <v>4215</v>
      </c>
      <c r="D2410" s="228" t="s">
        <v>110</v>
      </c>
      <c r="E2410" s="228" t="s">
        <v>113</v>
      </c>
      <c r="F2410" s="258" t="s">
        <v>102</v>
      </c>
      <c r="G2410" s="374">
        <v>0.5</v>
      </c>
      <c r="H2410" s="377">
        <v>657.82124456971155</v>
      </c>
      <c r="I2410" s="382">
        <v>77.371645491830151</v>
      </c>
      <c r="J2410" s="349">
        <f>Table1[[#This Row],[Embellishment Area (m2)]]*Table1[[#This Row],[Construction Unit Rate ($/m)]]*Table1[[#This Row],[Embellishment Area Factor]]</f>
        <v>25448.356065921111</v>
      </c>
      <c r="K2410" s="263">
        <v>0</v>
      </c>
      <c r="L2410" s="354">
        <v>51.919695325664051</v>
      </c>
      <c r="M2410" s="101">
        <f>Table1[[#This Row],[Size of land (m2)]]*Table1[[#This Row],[Land Unit Rate ($/m2)]]</f>
        <v>0</v>
      </c>
      <c r="N2410" s="261">
        <v>2021</v>
      </c>
      <c r="O2410" s="219">
        <f>ROUND(IF(Table1[[#This Row],[Valuation Year]]=2016,(Table1[[#This Row],[Total Construction Cost ($)]]+Table1[[#This Row],[Land Value]])*('General Input Sheet'!$G$38/'General Input Sheet'!$G$43),Table1[[#This Row],[Total Construction Cost ($)]]+Table1[[#This Row],[Land Value]]),0)</f>
        <v>25448</v>
      </c>
      <c r="P2410" s="139" t="str" cm="1">
        <f t="array" ref="P2410">_xlfn.IFS(Table1[[#This Row],[Asset Class]]&lt;&gt;"Local","y",P$11=$E2410,"y",Table1[[#This Row],[Asset Class]]="Local","")</f>
        <v/>
      </c>
      <c r="Q2410" s="99" t="str" cm="1">
        <f t="array" ref="Q2410">_xlfn.IFS(Table1[[#This Row],[Asset Class]]&lt;&gt;"Local","y",Q$11=$E2410,"y",Table1[[#This Row],[Asset Class]]="Local","")</f>
        <v/>
      </c>
      <c r="R2410" s="99" t="str" cm="1">
        <f t="array" ref="R2410">_xlfn.IFS(Table1[[#This Row],[Asset Class]]&lt;&gt;"Local","y",R$11=$E2410,"y",Table1[[#This Row],[Asset Class]]="Local","")</f>
        <v/>
      </c>
      <c r="S2410" s="358" t="str" cm="1">
        <f t="array" ref="S2410">_xlfn.IFS(Table1[[#This Row],[Asset Class]]&lt;&gt;"Local","y",S$11=$E2410,"y",Table1[[#This Row],[Asset Class]]="Local","")</f>
        <v>y</v>
      </c>
      <c r="U2410" s="109" t="str">
        <f>IF(Table1[[#This Row],[Asset Class]]&lt;&gt;"Local",0.25,IF(P2410="y",1,""))</f>
        <v/>
      </c>
      <c r="V2410" s="435" t="str">
        <f>IF(Table1[[#This Row],[Asset Class]]&lt;&gt;"Local",0.25,IF(Q2410="y",1,""))</f>
        <v/>
      </c>
      <c r="W2410" s="435" t="str">
        <f>IF(Table1[[#This Row],[Asset Class]]&lt;&gt;"Local",0.25,IF(R2410="y",1,""))</f>
        <v/>
      </c>
      <c r="X2410" s="435">
        <f>IF(Table1[[#This Row],[Asset Class]]&lt;&gt;"Local",0.25,IF(S2410="y",1,""))</f>
        <v>1</v>
      </c>
      <c r="Y2410" s="109">
        <f t="shared" si="223"/>
        <v>1</v>
      </c>
      <c r="AA2410" s="274" t="str">
        <f t="shared" si="224"/>
        <v/>
      </c>
      <c r="AB2410" s="275" t="str">
        <f t="shared" si="225"/>
        <v/>
      </c>
      <c r="AC2410" s="275" t="str">
        <f t="shared" si="226"/>
        <v/>
      </c>
      <c r="AD2410" s="275">
        <f t="shared" si="227"/>
        <v>25448</v>
      </c>
      <c r="AE2410" s="276">
        <f t="shared" si="228"/>
        <v>25448</v>
      </c>
    </row>
    <row r="2411" spans="2:31">
      <c r="B2411" s="227" t="s">
        <v>4216</v>
      </c>
      <c r="C2411" s="228" t="s">
        <v>4217</v>
      </c>
      <c r="D2411" s="228" t="s">
        <v>110</v>
      </c>
      <c r="E2411" s="228" t="s">
        <v>106</v>
      </c>
      <c r="F2411" s="258" t="s">
        <v>102</v>
      </c>
      <c r="G2411" s="374">
        <v>0.5</v>
      </c>
      <c r="H2411" s="377">
        <v>2037.2762700178346</v>
      </c>
      <c r="I2411" s="382">
        <v>111.62041035606889</v>
      </c>
      <c r="J2411" s="349">
        <f>Table1[[#This Row],[Embellishment Area (m2)]]*Table1[[#This Row],[Construction Unit Rate ($/m)]]*Table1[[#This Row],[Embellishment Area Factor]]</f>
        <v>113700.80663403605</v>
      </c>
      <c r="K2411" s="263">
        <v>0</v>
      </c>
      <c r="L2411" s="354">
        <v>66.125722619436161</v>
      </c>
      <c r="M2411" s="101">
        <f>Table1[[#This Row],[Size of land (m2)]]*Table1[[#This Row],[Land Unit Rate ($/m2)]]</f>
        <v>0</v>
      </c>
      <c r="N2411" s="261">
        <v>2021</v>
      </c>
      <c r="O2411" s="219">
        <f>ROUND(IF(Table1[[#This Row],[Valuation Year]]=2016,(Table1[[#This Row],[Total Construction Cost ($)]]+Table1[[#This Row],[Land Value]])*('General Input Sheet'!$G$38/'General Input Sheet'!$G$43),Table1[[#This Row],[Total Construction Cost ($)]]+Table1[[#This Row],[Land Value]]),0)</f>
        <v>113701</v>
      </c>
      <c r="P2411" s="139" t="str" cm="1">
        <f t="array" ref="P2411">_xlfn.IFS(Table1[[#This Row],[Asset Class]]&lt;&gt;"Local","y",P$11=$E2411,"y",Table1[[#This Row],[Asset Class]]="Local","")</f>
        <v>y</v>
      </c>
      <c r="Q2411" s="99" t="str" cm="1">
        <f t="array" ref="Q2411">_xlfn.IFS(Table1[[#This Row],[Asset Class]]&lt;&gt;"Local","y",Q$11=$E2411,"y",Table1[[#This Row],[Asset Class]]="Local","")</f>
        <v/>
      </c>
      <c r="R2411" s="99" t="str" cm="1">
        <f t="array" ref="R2411">_xlfn.IFS(Table1[[#This Row],[Asset Class]]&lt;&gt;"Local","y",R$11=$E2411,"y",Table1[[#This Row],[Asset Class]]="Local","")</f>
        <v/>
      </c>
      <c r="S2411" s="358" t="str" cm="1">
        <f t="array" ref="S2411">_xlfn.IFS(Table1[[#This Row],[Asset Class]]&lt;&gt;"Local","y",S$11=$E2411,"y",Table1[[#This Row],[Asset Class]]="Local","")</f>
        <v/>
      </c>
      <c r="U2411" s="109">
        <f>IF(Table1[[#This Row],[Asset Class]]&lt;&gt;"Local",0.25,IF(P2411="y",1,""))</f>
        <v>1</v>
      </c>
      <c r="V2411" s="435" t="str">
        <f>IF(Table1[[#This Row],[Asset Class]]&lt;&gt;"Local",0.25,IF(Q2411="y",1,""))</f>
        <v/>
      </c>
      <c r="W2411" s="435" t="str">
        <f>IF(Table1[[#This Row],[Asset Class]]&lt;&gt;"Local",0.25,IF(R2411="y",1,""))</f>
        <v/>
      </c>
      <c r="X2411" s="435" t="str">
        <f>IF(Table1[[#This Row],[Asset Class]]&lt;&gt;"Local",0.25,IF(S2411="y",1,""))</f>
        <v/>
      </c>
      <c r="Y2411" s="109">
        <f t="shared" si="223"/>
        <v>1</v>
      </c>
      <c r="AA2411" s="274">
        <f t="shared" si="224"/>
        <v>113701</v>
      </c>
      <c r="AB2411" s="275" t="str">
        <f t="shared" si="225"/>
        <v/>
      </c>
      <c r="AC2411" s="275" t="str">
        <f t="shared" si="226"/>
        <v/>
      </c>
      <c r="AD2411" s="275" t="str">
        <f t="shared" si="227"/>
        <v/>
      </c>
      <c r="AE2411" s="276">
        <f t="shared" si="228"/>
        <v>113701</v>
      </c>
    </row>
    <row r="2412" spans="2:31">
      <c r="B2412" s="227" t="s">
        <v>4218</v>
      </c>
      <c r="C2412" s="228" t="s">
        <v>4219</v>
      </c>
      <c r="D2412" s="228" t="s">
        <v>105</v>
      </c>
      <c r="E2412" s="228" t="s">
        <v>113</v>
      </c>
      <c r="F2412" s="258" t="s">
        <v>327</v>
      </c>
      <c r="G2412" s="374">
        <v>0.5</v>
      </c>
      <c r="H2412" s="377">
        <v>787.66637792428696</v>
      </c>
      <c r="I2412" s="382">
        <v>566.28724924743767</v>
      </c>
      <c r="J2412" s="349">
        <f>Table1[[#This Row],[Embellishment Area (m2)]]*Table1[[#This Row],[Construction Unit Rate ($/m)]]*Table1[[#This Row],[Embellishment Area Factor]]</f>
        <v>223022.71323971858</v>
      </c>
      <c r="K2412" s="263">
        <v>0</v>
      </c>
      <c r="L2412" s="354">
        <v>75.676903388107434</v>
      </c>
      <c r="M2412" s="101">
        <f>Table1[[#This Row],[Size of land (m2)]]*Table1[[#This Row],[Land Unit Rate ($/m2)]]</f>
        <v>0</v>
      </c>
      <c r="N2412" s="261">
        <v>2021</v>
      </c>
      <c r="O2412" s="219">
        <f>ROUND(IF(Table1[[#This Row],[Valuation Year]]=2016,(Table1[[#This Row],[Total Construction Cost ($)]]+Table1[[#This Row],[Land Value]])*('General Input Sheet'!$G$38/'General Input Sheet'!$G$43),Table1[[#This Row],[Total Construction Cost ($)]]+Table1[[#This Row],[Land Value]]),0)</f>
        <v>223023</v>
      </c>
      <c r="P2412" s="139" t="str" cm="1">
        <f t="array" ref="P2412">_xlfn.IFS(Table1[[#This Row],[Asset Class]]&lt;&gt;"Local","y",P$11=$E2412,"y",Table1[[#This Row],[Asset Class]]="Local","")</f>
        <v>y</v>
      </c>
      <c r="Q2412" s="99" t="str" cm="1">
        <f t="array" ref="Q2412">_xlfn.IFS(Table1[[#This Row],[Asset Class]]&lt;&gt;"Local","y",Q$11=$E2412,"y",Table1[[#This Row],[Asset Class]]="Local","")</f>
        <v>y</v>
      </c>
      <c r="R2412" s="99" t="str" cm="1">
        <f t="array" ref="R2412">_xlfn.IFS(Table1[[#This Row],[Asset Class]]&lt;&gt;"Local","y",R$11=$E2412,"y",Table1[[#This Row],[Asset Class]]="Local","")</f>
        <v>y</v>
      </c>
      <c r="S2412" s="358" t="str" cm="1">
        <f t="array" ref="S2412">_xlfn.IFS(Table1[[#This Row],[Asset Class]]&lt;&gt;"Local","y",S$11=$E2412,"y",Table1[[#This Row],[Asset Class]]="Local","")</f>
        <v>y</v>
      </c>
      <c r="U2412" s="109">
        <f>IF(Table1[[#This Row],[Asset Class]]&lt;&gt;"Local",0.25,IF(P2412="y",1,""))</f>
        <v>0.25</v>
      </c>
      <c r="V2412" s="435">
        <f>IF(Table1[[#This Row],[Asset Class]]&lt;&gt;"Local",0.25,IF(Q2412="y",1,""))</f>
        <v>0.25</v>
      </c>
      <c r="W2412" s="435">
        <f>IF(Table1[[#This Row],[Asset Class]]&lt;&gt;"Local",0.25,IF(R2412="y",1,""))</f>
        <v>0.25</v>
      </c>
      <c r="X2412" s="435">
        <f>IF(Table1[[#This Row],[Asset Class]]&lt;&gt;"Local",0.25,IF(S2412="y",1,""))</f>
        <v>0.25</v>
      </c>
      <c r="Y2412" s="109">
        <f t="shared" si="223"/>
        <v>1</v>
      </c>
      <c r="AA2412" s="274">
        <f t="shared" si="224"/>
        <v>55755.75</v>
      </c>
      <c r="AB2412" s="275">
        <f t="shared" si="225"/>
        <v>55755.75</v>
      </c>
      <c r="AC2412" s="275">
        <f t="shared" si="226"/>
        <v>55755.75</v>
      </c>
      <c r="AD2412" s="275">
        <f t="shared" si="227"/>
        <v>55755.75</v>
      </c>
      <c r="AE2412" s="276">
        <f t="shared" si="228"/>
        <v>223023</v>
      </c>
    </row>
    <row r="2413" spans="2:31">
      <c r="B2413" s="227" t="s">
        <v>4220</v>
      </c>
      <c r="C2413" s="228" t="s">
        <v>4221</v>
      </c>
      <c r="D2413" s="228" t="s">
        <v>110</v>
      </c>
      <c r="E2413" s="228" t="s">
        <v>113</v>
      </c>
      <c r="F2413" s="258" t="s">
        <v>102</v>
      </c>
      <c r="G2413" s="374">
        <v>0.5</v>
      </c>
      <c r="H2413" s="377">
        <v>1164.1498767151329</v>
      </c>
      <c r="I2413" s="382">
        <v>77.371645491830151</v>
      </c>
      <c r="J2413" s="349">
        <f>Table1[[#This Row],[Embellishment Area (m2)]]*Table1[[#This Row],[Construction Unit Rate ($/m)]]*Table1[[#This Row],[Embellishment Area Factor]]</f>
        <v>45036.095780280521</v>
      </c>
      <c r="K2413" s="263">
        <v>0</v>
      </c>
      <c r="L2413" s="354">
        <v>51.919695325664051</v>
      </c>
      <c r="M2413" s="101">
        <f>Table1[[#This Row],[Size of land (m2)]]*Table1[[#This Row],[Land Unit Rate ($/m2)]]</f>
        <v>0</v>
      </c>
      <c r="N2413" s="261">
        <v>2021</v>
      </c>
      <c r="O2413" s="219">
        <f>ROUND(IF(Table1[[#This Row],[Valuation Year]]=2016,(Table1[[#This Row],[Total Construction Cost ($)]]+Table1[[#This Row],[Land Value]])*('General Input Sheet'!$G$38/'General Input Sheet'!$G$43),Table1[[#This Row],[Total Construction Cost ($)]]+Table1[[#This Row],[Land Value]]),0)</f>
        <v>45036</v>
      </c>
      <c r="P2413" s="139" t="str" cm="1">
        <f t="array" ref="P2413">_xlfn.IFS(Table1[[#This Row],[Asset Class]]&lt;&gt;"Local","y",P$11=$E2413,"y",Table1[[#This Row],[Asset Class]]="Local","")</f>
        <v/>
      </c>
      <c r="Q2413" s="99" t="str" cm="1">
        <f t="array" ref="Q2413">_xlfn.IFS(Table1[[#This Row],[Asset Class]]&lt;&gt;"Local","y",Q$11=$E2413,"y",Table1[[#This Row],[Asset Class]]="Local","")</f>
        <v/>
      </c>
      <c r="R2413" s="99" t="str" cm="1">
        <f t="array" ref="R2413">_xlfn.IFS(Table1[[#This Row],[Asset Class]]&lt;&gt;"Local","y",R$11=$E2413,"y",Table1[[#This Row],[Asset Class]]="Local","")</f>
        <v/>
      </c>
      <c r="S2413" s="358" t="str" cm="1">
        <f t="array" ref="S2413">_xlfn.IFS(Table1[[#This Row],[Asset Class]]&lt;&gt;"Local","y",S$11=$E2413,"y",Table1[[#This Row],[Asset Class]]="Local","")</f>
        <v>y</v>
      </c>
      <c r="U2413" s="109" t="str">
        <f>IF(Table1[[#This Row],[Asset Class]]&lt;&gt;"Local",0.25,IF(P2413="y",1,""))</f>
        <v/>
      </c>
      <c r="V2413" s="435" t="str">
        <f>IF(Table1[[#This Row],[Asset Class]]&lt;&gt;"Local",0.25,IF(Q2413="y",1,""))</f>
        <v/>
      </c>
      <c r="W2413" s="435" t="str">
        <f>IF(Table1[[#This Row],[Asset Class]]&lt;&gt;"Local",0.25,IF(R2413="y",1,""))</f>
        <v/>
      </c>
      <c r="X2413" s="435">
        <f>IF(Table1[[#This Row],[Asset Class]]&lt;&gt;"Local",0.25,IF(S2413="y",1,""))</f>
        <v>1</v>
      </c>
      <c r="Y2413" s="109">
        <f t="shared" si="223"/>
        <v>1</v>
      </c>
      <c r="AA2413" s="274" t="str">
        <f t="shared" si="224"/>
        <v/>
      </c>
      <c r="AB2413" s="275" t="str">
        <f t="shared" si="225"/>
        <v/>
      </c>
      <c r="AC2413" s="275" t="str">
        <f t="shared" si="226"/>
        <v/>
      </c>
      <c r="AD2413" s="275">
        <f t="shared" si="227"/>
        <v>45036</v>
      </c>
      <c r="AE2413" s="276">
        <f t="shared" si="228"/>
        <v>45036</v>
      </c>
    </row>
    <row r="2414" spans="2:31">
      <c r="B2414" s="227" t="s">
        <v>4222</v>
      </c>
      <c r="C2414" s="228" t="s">
        <v>4223</v>
      </c>
      <c r="D2414" s="228" t="s">
        <v>110</v>
      </c>
      <c r="E2414" s="228" t="s">
        <v>113</v>
      </c>
      <c r="F2414" s="258" t="s">
        <v>107</v>
      </c>
      <c r="G2414" s="374">
        <v>0.5</v>
      </c>
      <c r="H2414" s="377">
        <v>1559.7999940642494</v>
      </c>
      <c r="I2414" s="382">
        <v>77.371645491830151</v>
      </c>
      <c r="J2414" s="349">
        <f>Table1[[#This Row],[Embellishment Area (m2)]]*Table1[[#This Row],[Construction Unit Rate ($/m)]]*Table1[[#This Row],[Embellishment Area Factor]]</f>
        <v>60342.146089448943</v>
      </c>
      <c r="K2414" s="263">
        <v>0</v>
      </c>
      <c r="L2414" s="354">
        <v>51.919695325664051</v>
      </c>
      <c r="M2414" s="101">
        <f>Table1[[#This Row],[Size of land (m2)]]*Table1[[#This Row],[Land Unit Rate ($/m2)]]</f>
        <v>0</v>
      </c>
      <c r="N2414" s="261">
        <v>2021</v>
      </c>
      <c r="O2414" s="219">
        <f>ROUND(IF(Table1[[#This Row],[Valuation Year]]=2016,(Table1[[#This Row],[Total Construction Cost ($)]]+Table1[[#This Row],[Land Value]])*('General Input Sheet'!$G$38/'General Input Sheet'!$G$43),Table1[[#This Row],[Total Construction Cost ($)]]+Table1[[#This Row],[Land Value]]),0)</f>
        <v>60342</v>
      </c>
      <c r="P2414" s="139" t="str" cm="1">
        <f t="array" ref="P2414">_xlfn.IFS(Table1[[#This Row],[Asset Class]]&lt;&gt;"Local","y",P$11=$E2414,"y",Table1[[#This Row],[Asset Class]]="Local","")</f>
        <v/>
      </c>
      <c r="Q2414" s="99" t="str" cm="1">
        <f t="array" ref="Q2414">_xlfn.IFS(Table1[[#This Row],[Asset Class]]&lt;&gt;"Local","y",Q$11=$E2414,"y",Table1[[#This Row],[Asset Class]]="Local","")</f>
        <v/>
      </c>
      <c r="R2414" s="99" t="str" cm="1">
        <f t="array" ref="R2414">_xlfn.IFS(Table1[[#This Row],[Asset Class]]&lt;&gt;"Local","y",R$11=$E2414,"y",Table1[[#This Row],[Asset Class]]="Local","")</f>
        <v/>
      </c>
      <c r="S2414" s="358" t="str" cm="1">
        <f t="array" ref="S2414">_xlfn.IFS(Table1[[#This Row],[Asset Class]]&lt;&gt;"Local","y",S$11=$E2414,"y",Table1[[#This Row],[Asset Class]]="Local","")</f>
        <v>y</v>
      </c>
      <c r="U2414" s="109" t="str">
        <f>IF(Table1[[#This Row],[Asset Class]]&lt;&gt;"Local",0.25,IF(P2414="y",1,""))</f>
        <v/>
      </c>
      <c r="V2414" s="435" t="str">
        <f>IF(Table1[[#This Row],[Asset Class]]&lt;&gt;"Local",0.25,IF(Q2414="y",1,""))</f>
        <v/>
      </c>
      <c r="W2414" s="435" t="str">
        <f>IF(Table1[[#This Row],[Asset Class]]&lt;&gt;"Local",0.25,IF(R2414="y",1,""))</f>
        <v/>
      </c>
      <c r="X2414" s="435">
        <f>IF(Table1[[#This Row],[Asset Class]]&lt;&gt;"Local",0.25,IF(S2414="y",1,""))</f>
        <v>1</v>
      </c>
      <c r="Y2414" s="109">
        <f t="shared" si="223"/>
        <v>1</v>
      </c>
      <c r="AA2414" s="274" t="str">
        <f t="shared" si="224"/>
        <v/>
      </c>
      <c r="AB2414" s="275" t="str">
        <f t="shared" si="225"/>
        <v/>
      </c>
      <c r="AC2414" s="275" t="str">
        <f t="shared" si="226"/>
        <v/>
      </c>
      <c r="AD2414" s="275">
        <f t="shared" si="227"/>
        <v>60342</v>
      </c>
      <c r="AE2414" s="276">
        <f t="shared" si="228"/>
        <v>60342</v>
      </c>
    </row>
    <row r="2415" spans="2:31">
      <c r="B2415" s="227" t="s">
        <v>4224</v>
      </c>
      <c r="C2415" s="228" t="s">
        <v>4225</v>
      </c>
      <c r="D2415" s="228" t="s">
        <v>110</v>
      </c>
      <c r="E2415" s="228" t="s">
        <v>113</v>
      </c>
      <c r="F2415" s="258" t="s">
        <v>107</v>
      </c>
      <c r="G2415" s="374">
        <v>0.5</v>
      </c>
      <c r="H2415" s="377">
        <v>4838.1493111040536</v>
      </c>
      <c r="I2415" s="382">
        <v>77.371645491830151</v>
      </c>
      <c r="J2415" s="349">
        <f>Table1[[#This Row],[Embellishment Area (m2)]]*Table1[[#This Row],[Construction Unit Rate ($/m)]]*Table1[[#This Row],[Embellishment Area Factor]]</f>
        <v>187167.78666764256</v>
      </c>
      <c r="K2415" s="263">
        <v>0</v>
      </c>
      <c r="L2415" s="354">
        <v>51.919695325664051</v>
      </c>
      <c r="M2415" s="101">
        <f>Table1[[#This Row],[Size of land (m2)]]*Table1[[#This Row],[Land Unit Rate ($/m2)]]</f>
        <v>0</v>
      </c>
      <c r="N2415" s="261">
        <v>2021</v>
      </c>
      <c r="O2415" s="219">
        <f>ROUND(IF(Table1[[#This Row],[Valuation Year]]=2016,(Table1[[#This Row],[Total Construction Cost ($)]]+Table1[[#This Row],[Land Value]])*('General Input Sheet'!$G$38/'General Input Sheet'!$G$43),Table1[[#This Row],[Total Construction Cost ($)]]+Table1[[#This Row],[Land Value]]),0)</f>
        <v>187168</v>
      </c>
      <c r="P2415" s="139" t="str" cm="1">
        <f t="array" ref="P2415">_xlfn.IFS(Table1[[#This Row],[Asset Class]]&lt;&gt;"Local","y",P$11=$E2415,"y",Table1[[#This Row],[Asset Class]]="Local","")</f>
        <v/>
      </c>
      <c r="Q2415" s="99" t="str" cm="1">
        <f t="array" ref="Q2415">_xlfn.IFS(Table1[[#This Row],[Asset Class]]&lt;&gt;"Local","y",Q$11=$E2415,"y",Table1[[#This Row],[Asset Class]]="Local","")</f>
        <v/>
      </c>
      <c r="R2415" s="99" t="str" cm="1">
        <f t="array" ref="R2415">_xlfn.IFS(Table1[[#This Row],[Asset Class]]&lt;&gt;"Local","y",R$11=$E2415,"y",Table1[[#This Row],[Asset Class]]="Local","")</f>
        <v/>
      </c>
      <c r="S2415" s="358" t="str" cm="1">
        <f t="array" ref="S2415">_xlfn.IFS(Table1[[#This Row],[Asset Class]]&lt;&gt;"Local","y",S$11=$E2415,"y",Table1[[#This Row],[Asset Class]]="Local","")</f>
        <v>y</v>
      </c>
      <c r="U2415" s="109" t="str">
        <f>IF(Table1[[#This Row],[Asset Class]]&lt;&gt;"Local",0.25,IF(P2415="y",1,""))</f>
        <v/>
      </c>
      <c r="V2415" s="435" t="str">
        <f>IF(Table1[[#This Row],[Asset Class]]&lt;&gt;"Local",0.25,IF(Q2415="y",1,""))</f>
        <v/>
      </c>
      <c r="W2415" s="435" t="str">
        <f>IF(Table1[[#This Row],[Asset Class]]&lt;&gt;"Local",0.25,IF(R2415="y",1,""))</f>
        <v/>
      </c>
      <c r="X2415" s="435">
        <f>IF(Table1[[#This Row],[Asset Class]]&lt;&gt;"Local",0.25,IF(S2415="y",1,""))</f>
        <v>1</v>
      </c>
      <c r="Y2415" s="109">
        <f t="shared" si="223"/>
        <v>1</v>
      </c>
      <c r="AA2415" s="274" t="str">
        <f t="shared" si="224"/>
        <v/>
      </c>
      <c r="AB2415" s="275" t="str">
        <f t="shared" si="225"/>
        <v/>
      </c>
      <c r="AC2415" s="275" t="str">
        <f t="shared" si="226"/>
        <v/>
      </c>
      <c r="AD2415" s="275">
        <f t="shared" si="227"/>
        <v>187168</v>
      </c>
      <c r="AE2415" s="276">
        <f t="shared" si="228"/>
        <v>187168</v>
      </c>
    </row>
    <row r="2416" spans="2:31">
      <c r="B2416" s="227" t="s">
        <v>4226</v>
      </c>
      <c r="C2416" s="228" t="s">
        <v>4227</v>
      </c>
      <c r="D2416" s="228" t="s">
        <v>110</v>
      </c>
      <c r="E2416" s="228" t="s">
        <v>113</v>
      </c>
      <c r="F2416" s="258" t="s">
        <v>102</v>
      </c>
      <c r="G2416" s="374">
        <v>0.5</v>
      </c>
      <c r="H2416" s="377">
        <v>1331.0561909184134</v>
      </c>
      <c r="I2416" s="382">
        <v>77.371645491830151</v>
      </c>
      <c r="J2416" s="349">
        <f>Table1[[#This Row],[Embellishment Area (m2)]]*Table1[[#This Row],[Construction Unit Rate ($/m)]]*Table1[[#This Row],[Embellishment Area Factor]]</f>
        <v>51493.00386672264</v>
      </c>
      <c r="K2416" s="263">
        <v>2662.1123818368269</v>
      </c>
      <c r="L2416" s="354">
        <v>51.919695325664051</v>
      </c>
      <c r="M2416" s="101">
        <f>Table1[[#This Row],[Size of land (m2)]]*Table1[[#This Row],[Land Unit Rate ($/m2)]]</f>
        <v>138216.06378764589</v>
      </c>
      <c r="N2416" s="261">
        <v>2021</v>
      </c>
      <c r="O2416" s="219">
        <f>ROUND(IF(Table1[[#This Row],[Valuation Year]]=2016,(Table1[[#This Row],[Total Construction Cost ($)]]+Table1[[#This Row],[Land Value]])*('General Input Sheet'!$G$38/'General Input Sheet'!$G$43),Table1[[#This Row],[Total Construction Cost ($)]]+Table1[[#This Row],[Land Value]]),0)</f>
        <v>189709</v>
      </c>
      <c r="P2416" s="139" t="str" cm="1">
        <f t="array" ref="P2416">_xlfn.IFS(Table1[[#This Row],[Asset Class]]&lt;&gt;"Local","y",P$11=$E2416,"y",Table1[[#This Row],[Asset Class]]="Local","")</f>
        <v/>
      </c>
      <c r="Q2416" s="99" t="str" cm="1">
        <f t="array" ref="Q2416">_xlfn.IFS(Table1[[#This Row],[Asset Class]]&lt;&gt;"Local","y",Q$11=$E2416,"y",Table1[[#This Row],[Asset Class]]="Local","")</f>
        <v/>
      </c>
      <c r="R2416" s="99" t="str" cm="1">
        <f t="array" ref="R2416">_xlfn.IFS(Table1[[#This Row],[Asset Class]]&lt;&gt;"Local","y",R$11=$E2416,"y",Table1[[#This Row],[Asset Class]]="Local","")</f>
        <v/>
      </c>
      <c r="S2416" s="358" t="str" cm="1">
        <f t="array" ref="S2416">_xlfn.IFS(Table1[[#This Row],[Asset Class]]&lt;&gt;"Local","y",S$11=$E2416,"y",Table1[[#This Row],[Asset Class]]="Local","")</f>
        <v>y</v>
      </c>
      <c r="U2416" s="109" t="str">
        <f>IF(Table1[[#This Row],[Asset Class]]&lt;&gt;"Local",0.25,IF(P2416="y",1,""))</f>
        <v/>
      </c>
      <c r="V2416" s="435" t="str">
        <f>IF(Table1[[#This Row],[Asset Class]]&lt;&gt;"Local",0.25,IF(Q2416="y",1,""))</f>
        <v/>
      </c>
      <c r="W2416" s="435" t="str">
        <f>IF(Table1[[#This Row],[Asset Class]]&lt;&gt;"Local",0.25,IF(R2416="y",1,""))</f>
        <v/>
      </c>
      <c r="X2416" s="435">
        <f>IF(Table1[[#This Row],[Asset Class]]&lt;&gt;"Local",0.25,IF(S2416="y",1,""))</f>
        <v>1</v>
      </c>
      <c r="Y2416" s="109">
        <f t="shared" si="223"/>
        <v>1</v>
      </c>
      <c r="AA2416" s="274" t="str">
        <f t="shared" si="224"/>
        <v/>
      </c>
      <c r="AB2416" s="275" t="str">
        <f t="shared" si="225"/>
        <v/>
      </c>
      <c r="AC2416" s="275" t="str">
        <f t="shared" si="226"/>
        <v/>
      </c>
      <c r="AD2416" s="275">
        <f t="shared" si="227"/>
        <v>189709</v>
      </c>
      <c r="AE2416" s="276">
        <f t="shared" si="228"/>
        <v>189709</v>
      </c>
    </row>
    <row r="2417" spans="2:31">
      <c r="B2417" s="227" t="s">
        <v>4228</v>
      </c>
      <c r="C2417" s="228" t="s">
        <v>4229</v>
      </c>
      <c r="D2417" s="228" t="s">
        <v>110</v>
      </c>
      <c r="E2417" s="228" t="s">
        <v>142</v>
      </c>
      <c r="F2417" s="258" t="s">
        <v>107</v>
      </c>
      <c r="G2417" s="374">
        <v>0.5</v>
      </c>
      <c r="H2417" s="377">
        <v>499.76673321305037</v>
      </c>
      <c r="I2417" s="382">
        <v>115.6419902144599</v>
      </c>
      <c r="J2417" s="349">
        <f>Table1[[#This Row],[Embellishment Area (m2)]]*Table1[[#This Row],[Construction Unit Rate ($/m)]]*Table1[[#This Row],[Embellishment Area Factor]]</f>
        <v>28897.009835868081</v>
      </c>
      <c r="K2417" s="263">
        <v>0</v>
      </c>
      <c r="L2417" s="354">
        <v>85.331826959272703</v>
      </c>
      <c r="M2417" s="101">
        <f>Table1[[#This Row],[Size of land (m2)]]*Table1[[#This Row],[Land Unit Rate ($/m2)]]</f>
        <v>0</v>
      </c>
      <c r="N2417" s="261">
        <v>2021</v>
      </c>
      <c r="O2417" s="219">
        <f>ROUND(IF(Table1[[#This Row],[Valuation Year]]=2016,(Table1[[#This Row],[Total Construction Cost ($)]]+Table1[[#This Row],[Land Value]])*('General Input Sheet'!$G$38/'General Input Sheet'!$G$43),Table1[[#This Row],[Total Construction Cost ($)]]+Table1[[#This Row],[Land Value]]),0)</f>
        <v>28897</v>
      </c>
      <c r="P2417" s="139" t="str" cm="1">
        <f t="array" ref="P2417">_xlfn.IFS(Table1[[#This Row],[Asset Class]]&lt;&gt;"Local","y",P$11=$E2417,"y",Table1[[#This Row],[Asset Class]]="Local","")</f>
        <v/>
      </c>
      <c r="Q2417" s="99" t="str" cm="1">
        <f t="array" ref="Q2417">_xlfn.IFS(Table1[[#This Row],[Asset Class]]&lt;&gt;"Local","y",Q$11=$E2417,"y",Table1[[#This Row],[Asset Class]]="Local","")</f>
        <v>y</v>
      </c>
      <c r="R2417" s="99" t="str" cm="1">
        <f t="array" ref="R2417">_xlfn.IFS(Table1[[#This Row],[Asset Class]]&lt;&gt;"Local","y",R$11=$E2417,"y",Table1[[#This Row],[Asset Class]]="Local","")</f>
        <v/>
      </c>
      <c r="S2417" s="358" t="str" cm="1">
        <f t="array" ref="S2417">_xlfn.IFS(Table1[[#This Row],[Asset Class]]&lt;&gt;"Local","y",S$11=$E2417,"y",Table1[[#This Row],[Asset Class]]="Local","")</f>
        <v/>
      </c>
      <c r="U2417" s="109" t="str">
        <f>IF(Table1[[#This Row],[Asset Class]]&lt;&gt;"Local",0.25,IF(P2417="y",1,""))</f>
        <v/>
      </c>
      <c r="V2417" s="435">
        <f>IF(Table1[[#This Row],[Asset Class]]&lt;&gt;"Local",0.25,IF(Q2417="y",1,""))</f>
        <v>1</v>
      </c>
      <c r="W2417" s="435" t="str">
        <f>IF(Table1[[#This Row],[Asset Class]]&lt;&gt;"Local",0.25,IF(R2417="y",1,""))</f>
        <v/>
      </c>
      <c r="X2417" s="435" t="str">
        <f>IF(Table1[[#This Row],[Asset Class]]&lt;&gt;"Local",0.25,IF(S2417="y",1,""))</f>
        <v/>
      </c>
      <c r="Y2417" s="109">
        <f t="shared" si="223"/>
        <v>1</v>
      </c>
      <c r="AA2417" s="274" t="str">
        <f t="shared" si="224"/>
        <v/>
      </c>
      <c r="AB2417" s="275">
        <f t="shared" si="225"/>
        <v>28897</v>
      </c>
      <c r="AC2417" s="275" t="str">
        <f t="shared" si="226"/>
        <v/>
      </c>
      <c r="AD2417" s="275" t="str">
        <f t="shared" si="227"/>
        <v/>
      </c>
      <c r="AE2417" s="276">
        <f t="shared" si="228"/>
        <v>28897</v>
      </c>
    </row>
    <row r="2418" spans="2:31">
      <c r="B2418" s="227" t="s">
        <v>4228</v>
      </c>
      <c r="C2418" s="228" t="s">
        <v>4230</v>
      </c>
      <c r="D2418" s="228" t="s">
        <v>110</v>
      </c>
      <c r="E2418" s="228" t="s">
        <v>142</v>
      </c>
      <c r="F2418" s="258" t="s">
        <v>107</v>
      </c>
      <c r="G2418" s="374">
        <v>0.5</v>
      </c>
      <c r="H2418" s="377">
        <v>7673.6314184866997</v>
      </c>
      <c r="I2418" s="382">
        <v>115.6419902144599</v>
      </c>
      <c r="J2418" s="349">
        <f>Table1[[#This Row],[Embellishment Area (m2)]]*Table1[[#This Row],[Construction Unit Rate ($/m)]]*Table1[[#This Row],[Embellishment Area Factor]]</f>
        <v>443697.00470300548</v>
      </c>
      <c r="K2418" s="263">
        <v>0</v>
      </c>
      <c r="L2418" s="354">
        <v>85.331826959272703</v>
      </c>
      <c r="M2418" s="101">
        <f>Table1[[#This Row],[Size of land (m2)]]*Table1[[#This Row],[Land Unit Rate ($/m2)]]</f>
        <v>0</v>
      </c>
      <c r="N2418" s="261">
        <v>2021</v>
      </c>
      <c r="O2418" s="219">
        <f>ROUND(IF(Table1[[#This Row],[Valuation Year]]=2016,(Table1[[#This Row],[Total Construction Cost ($)]]+Table1[[#This Row],[Land Value]])*('General Input Sheet'!$G$38/'General Input Sheet'!$G$43),Table1[[#This Row],[Total Construction Cost ($)]]+Table1[[#This Row],[Land Value]]),0)</f>
        <v>443697</v>
      </c>
      <c r="P2418" s="139" t="str" cm="1">
        <f t="array" ref="P2418">_xlfn.IFS(Table1[[#This Row],[Asset Class]]&lt;&gt;"Local","y",P$11=$E2418,"y",Table1[[#This Row],[Asset Class]]="Local","")</f>
        <v/>
      </c>
      <c r="Q2418" s="99" t="str" cm="1">
        <f t="array" ref="Q2418">_xlfn.IFS(Table1[[#This Row],[Asset Class]]&lt;&gt;"Local","y",Q$11=$E2418,"y",Table1[[#This Row],[Asset Class]]="Local","")</f>
        <v>y</v>
      </c>
      <c r="R2418" s="99" t="str" cm="1">
        <f t="array" ref="R2418">_xlfn.IFS(Table1[[#This Row],[Asset Class]]&lt;&gt;"Local","y",R$11=$E2418,"y",Table1[[#This Row],[Asset Class]]="Local","")</f>
        <v/>
      </c>
      <c r="S2418" s="358" t="str" cm="1">
        <f t="array" ref="S2418">_xlfn.IFS(Table1[[#This Row],[Asset Class]]&lt;&gt;"Local","y",S$11=$E2418,"y",Table1[[#This Row],[Asset Class]]="Local","")</f>
        <v/>
      </c>
      <c r="U2418" s="109" t="str">
        <f>IF(Table1[[#This Row],[Asset Class]]&lt;&gt;"Local",0.25,IF(P2418="y",1,""))</f>
        <v/>
      </c>
      <c r="V2418" s="435">
        <f>IF(Table1[[#This Row],[Asset Class]]&lt;&gt;"Local",0.25,IF(Q2418="y",1,""))</f>
        <v>1</v>
      </c>
      <c r="W2418" s="435" t="str">
        <f>IF(Table1[[#This Row],[Asset Class]]&lt;&gt;"Local",0.25,IF(R2418="y",1,""))</f>
        <v/>
      </c>
      <c r="X2418" s="435" t="str">
        <f>IF(Table1[[#This Row],[Asset Class]]&lt;&gt;"Local",0.25,IF(S2418="y",1,""))</f>
        <v/>
      </c>
      <c r="Y2418" s="109">
        <f t="shared" si="223"/>
        <v>1</v>
      </c>
      <c r="AA2418" s="274" t="str">
        <f t="shared" si="224"/>
        <v/>
      </c>
      <c r="AB2418" s="275">
        <f t="shared" si="225"/>
        <v>443697</v>
      </c>
      <c r="AC2418" s="275" t="str">
        <f t="shared" si="226"/>
        <v/>
      </c>
      <c r="AD2418" s="275" t="str">
        <f t="shared" si="227"/>
        <v/>
      </c>
      <c r="AE2418" s="276">
        <f t="shared" si="228"/>
        <v>443697</v>
      </c>
    </row>
    <row r="2419" spans="2:31">
      <c r="B2419" s="227" t="s">
        <v>4231</v>
      </c>
      <c r="C2419" s="228" t="s">
        <v>4232</v>
      </c>
      <c r="D2419" s="228" t="s">
        <v>110</v>
      </c>
      <c r="E2419" s="228" t="s">
        <v>101</v>
      </c>
      <c r="F2419" s="258" t="s">
        <v>102</v>
      </c>
      <c r="G2419" s="374">
        <v>0.5</v>
      </c>
      <c r="H2419" s="377">
        <v>2252.8205900971279</v>
      </c>
      <c r="I2419" s="382">
        <v>143.96305955739601</v>
      </c>
      <c r="J2419" s="349">
        <f>Table1[[#This Row],[Embellishment Area (m2)]]*Table1[[#This Row],[Construction Unit Rate ($/m)]]*Table1[[#This Row],[Embellishment Area Factor]]</f>
        <v>162161.47239214042</v>
      </c>
      <c r="K2419" s="263">
        <v>0</v>
      </c>
      <c r="L2419" s="354">
        <v>39.027494808321961</v>
      </c>
      <c r="M2419" s="101">
        <f>Table1[[#This Row],[Size of land (m2)]]*Table1[[#This Row],[Land Unit Rate ($/m2)]]</f>
        <v>0</v>
      </c>
      <c r="N2419" s="261">
        <v>2021</v>
      </c>
      <c r="O2419" s="219">
        <f>ROUND(IF(Table1[[#This Row],[Valuation Year]]=2016,(Table1[[#This Row],[Total Construction Cost ($)]]+Table1[[#This Row],[Land Value]])*('General Input Sheet'!$G$38/'General Input Sheet'!$G$43),Table1[[#This Row],[Total Construction Cost ($)]]+Table1[[#This Row],[Land Value]]),0)</f>
        <v>162161</v>
      </c>
      <c r="P2419" s="139" t="str" cm="1">
        <f t="array" ref="P2419">_xlfn.IFS(Table1[[#This Row],[Asset Class]]&lt;&gt;"Local","y",P$11=$E2419,"y",Table1[[#This Row],[Asset Class]]="Local","")</f>
        <v/>
      </c>
      <c r="Q2419" s="99" t="str" cm="1">
        <f t="array" ref="Q2419">_xlfn.IFS(Table1[[#This Row],[Asset Class]]&lt;&gt;"Local","y",Q$11=$E2419,"y",Table1[[#This Row],[Asset Class]]="Local","")</f>
        <v/>
      </c>
      <c r="R2419" s="99" t="str" cm="1">
        <f t="array" ref="R2419">_xlfn.IFS(Table1[[#This Row],[Asset Class]]&lt;&gt;"Local","y",R$11=$E2419,"y",Table1[[#This Row],[Asset Class]]="Local","")</f>
        <v>y</v>
      </c>
      <c r="S2419" s="358" t="str" cm="1">
        <f t="array" ref="S2419">_xlfn.IFS(Table1[[#This Row],[Asset Class]]&lt;&gt;"Local","y",S$11=$E2419,"y",Table1[[#This Row],[Asset Class]]="Local","")</f>
        <v/>
      </c>
      <c r="U2419" s="109" t="str">
        <f>IF(Table1[[#This Row],[Asset Class]]&lt;&gt;"Local",0.25,IF(P2419="y",1,""))</f>
        <v/>
      </c>
      <c r="V2419" s="435" t="str">
        <f>IF(Table1[[#This Row],[Asset Class]]&lt;&gt;"Local",0.25,IF(Q2419="y",1,""))</f>
        <v/>
      </c>
      <c r="W2419" s="435">
        <f>IF(Table1[[#This Row],[Asset Class]]&lt;&gt;"Local",0.25,IF(R2419="y",1,""))</f>
        <v>1</v>
      </c>
      <c r="X2419" s="435" t="str">
        <f>IF(Table1[[#This Row],[Asset Class]]&lt;&gt;"Local",0.25,IF(S2419="y",1,""))</f>
        <v/>
      </c>
      <c r="Y2419" s="109">
        <f t="shared" si="223"/>
        <v>1</v>
      </c>
      <c r="AA2419" s="274" t="str">
        <f t="shared" si="224"/>
        <v/>
      </c>
      <c r="AB2419" s="275" t="str">
        <f t="shared" si="225"/>
        <v/>
      </c>
      <c r="AC2419" s="275">
        <f t="shared" si="226"/>
        <v>162161</v>
      </c>
      <c r="AD2419" s="275" t="str">
        <f t="shared" si="227"/>
        <v/>
      </c>
      <c r="AE2419" s="276">
        <f t="shared" si="228"/>
        <v>162161</v>
      </c>
    </row>
    <row r="2420" spans="2:31">
      <c r="B2420" s="227" t="s">
        <v>4231</v>
      </c>
      <c r="C2420" s="228" t="s">
        <v>4233</v>
      </c>
      <c r="D2420" s="228" t="s">
        <v>110</v>
      </c>
      <c r="E2420" s="228" t="s">
        <v>101</v>
      </c>
      <c r="F2420" s="258" t="s">
        <v>107</v>
      </c>
      <c r="G2420" s="374">
        <v>0.5</v>
      </c>
      <c r="H2420" s="377">
        <v>1860.6683663971346</v>
      </c>
      <c r="I2420" s="382">
        <v>143.96305955739601</v>
      </c>
      <c r="J2420" s="349">
        <f>Table1[[#This Row],[Embellishment Area (m2)]]*Table1[[#This Row],[Construction Unit Rate ($/m)]]*Table1[[#This Row],[Embellishment Area Factor]]</f>
        <v>133933.75542409671</v>
      </c>
      <c r="K2420" s="263">
        <v>0</v>
      </c>
      <c r="L2420" s="354">
        <v>39.027494808321961</v>
      </c>
      <c r="M2420" s="101">
        <f>Table1[[#This Row],[Size of land (m2)]]*Table1[[#This Row],[Land Unit Rate ($/m2)]]</f>
        <v>0</v>
      </c>
      <c r="N2420" s="261">
        <v>2021</v>
      </c>
      <c r="O2420" s="219">
        <f>ROUND(IF(Table1[[#This Row],[Valuation Year]]=2016,(Table1[[#This Row],[Total Construction Cost ($)]]+Table1[[#This Row],[Land Value]])*('General Input Sheet'!$G$38/'General Input Sheet'!$G$43),Table1[[#This Row],[Total Construction Cost ($)]]+Table1[[#This Row],[Land Value]]),0)</f>
        <v>133934</v>
      </c>
      <c r="P2420" s="139" t="str" cm="1">
        <f t="array" ref="P2420">_xlfn.IFS(Table1[[#This Row],[Asset Class]]&lt;&gt;"Local","y",P$11=$E2420,"y",Table1[[#This Row],[Asset Class]]="Local","")</f>
        <v/>
      </c>
      <c r="Q2420" s="99" t="str" cm="1">
        <f t="array" ref="Q2420">_xlfn.IFS(Table1[[#This Row],[Asset Class]]&lt;&gt;"Local","y",Q$11=$E2420,"y",Table1[[#This Row],[Asset Class]]="Local","")</f>
        <v/>
      </c>
      <c r="R2420" s="99" t="str" cm="1">
        <f t="array" ref="R2420">_xlfn.IFS(Table1[[#This Row],[Asset Class]]&lt;&gt;"Local","y",R$11=$E2420,"y",Table1[[#This Row],[Asset Class]]="Local","")</f>
        <v>y</v>
      </c>
      <c r="S2420" s="358" t="str" cm="1">
        <f t="array" ref="S2420">_xlfn.IFS(Table1[[#This Row],[Asset Class]]&lt;&gt;"Local","y",S$11=$E2420,"y",Table1[[#This Row],[Asset Class]]="Local","")</f>
        <v/>
      </c>
      <c r="U2420" s="109" t="str">
        <f>IF(Table1[[#This Row],[Asset Class]]&lt;&gt;"Local",0.25,IF(P2420="y",1,""))</f>
        <v/>
      </c>
      <c r="V2420" s="435" t="str">
        <f>IF(Table1[[#This Row],[Asset Class]]&lt;&gt;"Local",0.25,IF(Q2420="y",1,""))</f>
        <v/>
      </c>
      <c r="W2420" s="435">
        <f>IF(Table1[[#This Row],[Asset Class]]&lt;&gt;"Local",0.25,IF(R2420="y",1,""))</f>
        <v>1</v>
      </c>
      <c r="X2420" s="435" t="str">
        <f>IF(Table1[[#This Row],[Asset Class]]&lt;&gt;"Local",0.25,IF(S2420="y",1,""))</f>
        <v/>
      </c>
      <c r="Y2420" s="109">
        <f t="shared" si="223"/>
        <v>1</v>
      </c>
      <c r="AA2420" s="274" t="str">
        <f t="shared" si="224"/>
        <v/>
      </c>
      <c r="AB2420" s="275" t="str">
        <f t="shared" si="225"/>
        <v/>
      </c>
      <c r="AC2420" s="275">
        <f t="shared" si="226"/>
        <v>133934</v>
      </c>
      <c r="AD2420" s="275" t="str">
        <f t="shared" si="227"/>
        <v/>
      </c>
      <c r="AE2420" s="276">
        <f t="shared" si="228"/>
        <v>133934</v>
      </c>
    </row>
    <row r="2421" spans="2:31">
      <c r="B2421" s="227" t="s">
        <v>4234</v>
      </c>
      <c r="C2421" s="228" t="s">
        <v>4235</v>
      </c>
      <c r="D2421" s="228" t="s">
        <v>110</v>
      </c>
      <c r="E2421" s="228" t="s">
        <v>101</v>
      </c>
      <c r="F2421" s="258" t="s">
        <v>102</v>
      </c>
      <c r="G2421" s="374">
        <v>0.5</v>
      </c>
      <c r="H2421" s="377">
        <v>836.20946284558102</v>
      </c>
      <c r="I2421" s="382">
        <v>143.96305955739601</v>
      </c>
      <c r="J2421" s="349">
        <f>Table1[[#This Row],[Embellishment Area (m2)]]*Table1[[#This Row],[Construction Unit Rate ($/m)]]*Table1[[#This Row],[Embellishment Area Factor]]</f>
        <v>60191.636351048255</v>
      </c>
      <c r="K2421" s="263">
        <v>0</v>
      </c>
      <c r="L2421" s="354">
        <v>39.027494808321961</v>
      </c>
      <c r="M2421" s="101">
        <f>Table1[[#This Row],[Size of land (m2)]]*Table1[[#This Row],[Land Unit Rate ($/m2)]]</f>
        <v>0</v>
      </c>
      <c r="N2421" s="261">
        <v>2021</v>
      </c>
      <c r="O2421" s="219">
        <f>ROUND(IF(Table1[[#This Row],[Valuation Year]]=2016,(Table1[[#This Row],[Total Construction Cost ($)]]+Table1[[#This Row],[Land Value]])*('General Input Sheet'!$G$38/'General Input Sheet'!$G$43),Table1[[#This Row],[Total Construction Cost ($)]]+Table1[[#This Row],[Land Value]]),0)</f>
        <v>60192</v>
      </c>
      <c r="P2421" s="139" t="str" cm="1">
        <f t="array" ref="P2421">_xlfn.IFS(Table1[[#This Row],[Asset Class]]&lt;&gt;"Local","y",P$11=$E2421,"y",Table1[[#This Row],[Asset Class]]="Local","")</f>
        <v/>
      </c>
      <c r="Q2421" s="99" t="str" cm="1">
        <f t="array" ref="Q2421">_xlfn.IFS(Table1[[#This Row],[Asset Class]]&lt;&gt;"Local","y",Q$11=$E2421,"y",Table1[[#This Row],[Asset Class]]="Local","")</f>
        <v/>
      </c>
      <c r="R2421" s="99" t="str" cm="1">
        <f t="array" ref="R2421">_xlfn.IFS(Table1[[#This Row],[Asset Class]]&lt;&gt;"Local","y",R$11=$E2421,"y",Table1[[#This Row],[Asset Class]]="Local","")</f>
        <v>y</v>
      </c>
      <c r="S2421" s="358" t="str" cm="1">
        <f t="array" ref="S2421">_xlfn.IFS(Table1[[#This Row],[Asset Class]]&lt;&gt;"Local","y",S$11=$E2421,"y",Table1[[#This Row],[Asset Class]]="Local","")</f>
        <v/>
      </c>
      <c r="U2421" s="109" t="str">
        <f>IF(Table1[[#This Row],[Asset Class]]&lt;&gt;"Local",0.25,IF(P2421="y",1,""))</f>
        <v/>
      </c>
      <c r="V2421" s="435" t="str">
        <f>IF(Table1[[#This Row],[Asset Class]]&lt;&gt;"Local",0.25,IF(Q2421="y",1,""))</f>
        <v/>
      </c>
      <c r="W2421" s="435">
        <f>IF(Table1[[#This Row],[Asset Class]]&lt;&gt;"Local",0.25,IF(R2421="y",1,""))</f>
        <v>1</v>
      </c>
      <c r="X2421" s="435" t="str">
        <f>IF(Table1[[#This Row],[Asset Class]]&lt;&gt;"Local",0.25,IF(S2421="y",1,""))</f>
        <v/>
      </c>
      <c r="Y2421" s="109">
        <f t="shared" si="223"/>
        <v>1</v>
      </c>
      <c r="AA2421" s="274" t="str">
        <f t="shared" si="224"/>
        <v/>
      </c>
      <c r="AB2421" s="275" t="str">
        <f t="shared" si="225"/>
        <v/>
      </c>
      <c r="AC2421" s="275">
        <f t="shared" si="226"/>
        <v>60192</v>
      </c>
      <c r="AD2421" s="275" t="str">
        <f t="shared" si="227"/>
        <v/>
      </c>
      <c r="AE2421" s="276">
        <f t="shared" si="228"/>
        <v>60192</v>
      </c>
    </row>
    <row r="2422" spans="2:31">
      <c r="B2422" s="227" t="s">
        <v>4236</v>
      </c>
      <c r="C2422" s="228" t="s">
        <v>4237</v>
      </c>
      <c r="D2422" s="228" t="s">
        <v>105</v>
      </c>
      <c r="E2422" s="228" t="s">
        <v>142</v>
      </c>
      <c r="F2422" s="258" t="s">
        <v>107</v>
      </c>
      <c r="G2422" s="374">
        <v>0.5</v>
      </c>
      <c r="H2422" s="377">
        <v>4283.8563370151141</v>
      </c>
      <c r="I2422" s="382">
        <v>406.79298511948269</v>
      </c>
      <c r="J2422" s="349">
        <f>Table1[[#This Row],[Embellishment Area (m2)]]*Table1[[#This Row],[Construction Unit Rate ($/m)]]*Table1[[#This Row],[Embellishment Area Factor]]</f>
        <v>871321.35357869545</v>
      </c>
      <c r="K2422" s="263">
        <v>0</v>
      </c>
      <c r="L2422" s="354">
        <v>77.249060510664719</v>
      </c>
      <c r="M2422" s="101">
        <f>Table1[[#This Row],[Size of land (m2)]]*Table1[[#This Row],[Land Unit Rate ($/m2)]]</f>
        <v>0</v>
      </c>
      <c r="N2422" s="261">
        <v>2021</v>
      </c>
      <c r="O2422" s="219">
        <f>ROUND(IF(Table1[[#This Row],[Valuation Year]]=2016,(Table1[[#This Row],[Total Construction Cost ($)]]+Table1[[#This Row],[Land Value]])*('General Input Sheet'!$G$38/'General Input Sheet'!$G$43),Table1[[#This Row],[Total Construction Cost ($)]]+Table1[[#This Row],[Land Value]]),0)</f>
        <v>871321</v>
      </c>
      <c r="P2422" s="139" t="str" cm="1">
        <f t="array" ref="P2422">_xlfn.IFS(Table1[[#This Row],[Asset Class]]&lt;&gt;"Local","y",P$11=$E2422,"y",Table1[[#This Row],[Asset Class]]="Local","")</f>
        <v>y</v>
      </c>
      <c r="Q2422" s="99" t="str" cm="1">
        <f t="array" ref="Q2422">_xlfn.IFS(Table1[[#This Row],[Asset Class]]&lt;&gt;"Local","y",Q$11=$E2422,"y",Table1[[#This Row],[Asset Class]]="Local","")</f>
        <v>y</v>
      </c>
      <c r="R2422" s="99" t="str" cm="1">
        <f t="array" ref="R2422">_xlfn.IFS(Table1[[#This Row],[Asset Class]]&lt;&gt;"Local","y",R$11=$E2422,"y",Table1[[#This Row],[Asset Class]]="Local","")</f>
        <v>y</v>
      </c>
      <c r="S2422" s="358" t="str" cm="1">
        <f t="array" ref="S2422">_xlfn.IFS(Table1[[#This Row],[Asset Class]]&lt;&gt;"Local","y",S$11=$E2422,"y",Table1[[#This Row],[Asset Class]]="Local","")</f>
        <v>y</v>
      </c>
      <c r="U2422" s="109">
        <f>IF(Table1[[#This Row],[Asset Class]]&lt;&gt;"Local",0.25,IF(P2422="y",1,""))</f>
        <v>0.25</v>
      </c>
      <c r="V2422" s="435">
        <f>IF(Table1[[#This Row],[Asset Class]]&lt;&gt;"Local",0.25,IF(Q2422="y",1,""))</f>
        <v>0.25</v>
      </c>
      <c r="W2422" s="435">
        <f>IF(Table1[[#This Row],[Asset Class]]&lt;&gt;"Local",0.25,IF(R2422="y",1,""))</f>
        <v>0.25</v>
      </c>
      <c r="X2422" s="435">
        <f>IF(Table1[[#This Row],[Asset Class]]&lt;&gt;"Local",0.25,IF(S2422="y",1,""))</f>
        <v>0.25</v>
      </c>
      <c r="Y2422" s="109">
        <f t="shared" si="223"/>
        <v>1</v>
      </c>
      <c r="AA2422" s="274">
        <f t="shared" si="224"/>
        <v>217830.25</v>
      </c>
      <c r="AB2422" s="275">
        <f t="shared" si="225"/>
        <v>217830.25</v>
      </c>
      <c r="AC2422" s="275">
        <f t="shared" si="226"/>
        <v>217830.25</v>
      </c>
      <c r="AD2422" s="275">
        <f t="shared" si="227"/>
        <v>217830.25</v>
      </c>
      <c r="AE2422" s="276">
        <f t="shared" si="228"/>
        <v>871321</v>
      </c>
    </row>
    <row r="2423" spans="2:31">
      <c r="B2423" s="227" t="s">
        <v>4238</v>
      </c>
      <c r="C2423" s="228" t="s">
        <v>4239</v>
      </c>
      <c r="D2423" s="228" t="s">
        <v>110</v>
      </c>
      <c r="E2423" s="228" t="s">
        <v>101</v>
      </c>
      <c r="F2423" s="258" t="s">
        <v>102</v>
      </c>
      <c r="G2423" s="374">
        <v>0.5</v>
      </c>
      <c r="H2423" s="377">
        <v>3203.1309938212985</v>
      </c>
      <c r="I2423" s="382">
        <v>143.96305955739601</v>
      </c>
      <c r="J2423" s="349">
        <f>Table1[[#This Row],[Embellishment Area (m2)]]*Table1[[#This Row],[Construction Unit Rate ($/m)]]*Table1[[#This Row],[Embellishment Area Factor]]</f>
        <v>230566.26901681832</v>
      </c>
      <c r="K2423" s="263">
        <v>0</v>
      </c>
      <c r="L2423" s="354">
        <v>39.027494808321961</v>
      </c>
      <c r="M2423" s="101">
        <f>Table1[[#This Row],[Size of land (m2)]]*Table1[[#This Row],[Land Unit Rate ($/m2)]]</f>
        <v>0</v>
      </c>
      <c r="N2423" s="261">
        <v>2021</v>
      </c>
      <c r="O2423" s="219">
        <f>ROUND(IF(Table1[[#This Row],[Valuation Year]]=2016,(Table1[[#This Row],[Total Construction Cost ($)]]+Table1[[#This Row],[Land Value]])*('General Input Sheet'!$G$38/'General Input Sheet'!$G$43),Table1[[#This Row],[Total Construction Cost ($)]]+Table1[[#This Row],[Land Value]]),0)</f>
        <v>230566</v>
      </c>
      <c r="P2423" s="139" t="str" cm="1">
        <f t="array" ref="P2423">_xlfn.IFS(Table1[[#This Row],[Asset Class]]&lt;&gt;"Local","y",P$11=$E2423,"y",Table1[[#This Row],[Asset Class]]="Local","")</f>
        <v/>
      </c>
      <c r="Q2423" s="99" t="str" cm="1">
        <f t="array" ref="Q2423">_xlfn.IFS(Table1[[#This Row],[Asset Class]]&lt;&gt;"Local","y",Q$11=$E2423,"y",Table1[[#This Row],[Asset Class]]="Local","")</f>
        <v/>
      </c>
      <c r="R2423" s="99" t="str" cm="1">
        <f t="array" ref="R2423">_xlfn.IFS(Table1[[#This Row],[Asset Class]]&lt;&gt;"Local","y",R$11=$E2423,"y",Table1[[#This Row],[Asset Class]]="Local","")</f>
        <v>y</v>
      </c>
      <c r="S2423" s="358" t="str" cm="1">
        <f t="array" ref="S2423">_xlfn.IFS(Table1[[#This Row],[Asset Class]]&lt;&gt;"Local","y",S$11=$E2423,"y",Table1[[#This Row],[Asset Class]]="Local","")</f>
        <v/>
      </c>
      <c r="U2423" s="109" t="str">
        <f>IF(Table1[[#This Row],[Asset Class]]&lt;&gt;"Local",0.25,IF(P2423="y",1,""))</f>
        <v/>
      </c>
      <c r="V2423" s="435" t="str">
        <f>IF(Table1[[#This Row],[Asset Class]]&lt;&gt;"Local",0.25,IF(Q2423="y",1,""))</f>
        <v/>
      </c>
      <c r="W2423" s="435">
        <f>IF(Table1[[#This Row],[Asset Class]]&lt;&gt;"Local",0.25,IF(R2423="y",1,""))</f>
        <v>1</v>
      </c>
      <c r="X2423" s="435" t="str">
        <f>IF(Table1[[#This Row],[Asset Class]]&lt;&gt;"Local",0.25,IF(S2423="y",1,""))</f>
        <v/>
      </c>
      <c r="Y2423" s="109">
        <f t="shared" si="223"/>
        <v>1</v>
      </c>
      <c r="AA2423" s="274" t="str">
        <f t="shared" si="224"/>
        <v/>
      </c>
      <c r="AB2423" s="275" t="str">
        <f t="shared" si="225"/>
        <v/>
      </c>
      <c r="AC2423" s="275">
        <f t="shared" si="226"/>
        <v>230566</v>
      </c>
      <c r="AD2423" s="275" t="str">
        <f t="shared" si="227"/>
        <v/>
      </c>
      <c r="AE2423" s="276">
        <f t="shared" si="228"/>
        <v>230566</v>
      </c>
    </row>
    <row r="2424" spans="2:31">
      <c r="B2424" s="227" t="s">
        <v>4240</v>
      </c>
      <c r="C2424" s="228" t="s">
        <v>4241</v>
      </c>
      <c r="D2424" s="228" t="s">
        <v>110</v>
      </c>
      <c r="E2424" s="228" t="s">
        <v>106</v>
      </c>
      <c r="F2424" s="258" t="s">
        <v>102</v>
      </c>
      <c r="G2424" s="374">
        <v>0.5</v>
      </c>
      <c r="H2424" s="377">
        <v>2546.145715766861</v>
      </c>
      <c r="I2424" s="382">
        <v>111.62041035606889</v>
      </c>
      <c r="J2424" s="349">
        <f>Table1[[#This Row],[Embellishment Area (m2)]]*Table1[[#This Row],[Construction Unit Rate ($/m)]]*Table1[[#This Row],[Embellishment Area Factor]]</f>
        <v>142100.91481012187</v>
      </c>
      <c r="K2424" s="263">
        <v>0</v>
      </c>
      <c r="L2424" s="354">
        <v>66.125722619436161</v>
      </c>
      <c r="M2424" s="101">
        <f>Table1[[#This Row],[Size of land (m2)]]*Table1[[#This Row],[Land Unit Rate ($/m2)]]</f>
        <v>0</v>
      </c>
      <c r="N2424" s="261">
        <v>2021</v>
      </c>
      <c r="O2424" s="219">
        <f>ROUND(IF(Table1[[#This Row],[Valuation Year]]=2016,(Table1[[#This Row],[Total Construction Cost ($)]]+Table1[[#This Row],[Land Value]])*('General Input Sheet'!$G$38/'General Input Sheet'!$G$43),Table1[[#This Row],[Total Construction Cost ($)]]+Table1[[#This Row],[Land Value]]),0)</f>
        <v>142101</v>
      </c>
      <c r="P2424" s="139" t="str" cm="1">
        <f t="array" ref="P2424">_xlfn.IFS(Table1[[#This Row],[Asset Class]]&lt;&gt;"Local","y",P$11=$E2424,"y",Table1[[#This Row],[Asset Class]]="Local","")</f>
        <v>y</v>
      </c>
      <c r="Q2424" s="99" t="str" cm="1">
        <f t="array" ref="Q2424">_xlfn.IFS(Table1[[#This Row],[Asset Class]]&lt;&gt;"Local","y",Q$11=$E2424,"y",Table1[[#This Row],[Asset Class]]="Local","")</f>
        <v/>
      </c>
      <c r="R2424" s="99" t="str" cm="1">
        <f t="array" ref="R2424">_xlfn.IFS(Table1[[#This Row],[Asset Class]]&lt;&gt;"Local","y",R$11=$E2424,"y",Table1[[#This Row],[Asset Class]]="Local","")</f>
        <v/>
      </c>
      <c r="S2424" s="358" t="str" cm="1">
        <f t="array" ref="S2424">_xlfn.IFS(Table1[[#This Row],[Asset Class]]&lt;&gt;"Local","y",S$11=$E2424,"y",Table1[[#This Row],[Asset Class]]="Local","")</f>
        <v/>
      </c>
      <c r="U2424" s="109">
        <f>IF(Table1[[#This Row],[Asset Class]]&lt;&gt;"Local",0.25,IF(P2424="y",1,""))</f>
        <v>1</v>
      </c>
      <c r="V2424" s="435" t="str">
        <f>IF(Table1[[#This Row],[Asset Class]]&lt;&gt;"Local",0.25,IF(Q2424="y",1,""))</f>
        <v/>
      </c>
      <c r="W2424" s="435" t="str">
        <f>IF(Table1[[#This Row],[Asset Class]]&lt;&gt;"Local",0.25,IF(R2424="y",1,""))</f>
        <v/>
      </c>
      <c r="X2424" s="435" t="str">
        <f>IF(Table1[[#This Row],[Asset Class]]&lt;&gt;"Local",0.25,IF(S2424="y",1,""))</f>
        <v/>
      </c>
      <c r="Y2424" s="109">
        <f t="shared" si="223"/>
        <v>1</v>
      </c>
      <c r="AA2424" s="274">
        <f t="shared" si="224"/>
        <v>142101</v>
      </c>
      <c r="AB2424" s="275" t="str">
        <f t="shared" si="225"/>
        <v/>
      </c>
      <c r="AC2424" s="275" t="str">
        <f t="shared" si="226"/>
        <v/>
      </c>
      <c r="AD2424" s="275" t="str">
        <f t="shared" si="227"/>
        <v/>
      </c>
      <c r="AE2424" s="276">
        <f t="shared" si="228"/>
        <v>142101</v>
      </c>
    </row>
    <row r="2425" spans="2:31">
      <c r="B2425" s="227" t="s">
        <v>4242</v>
      </c>
      <c r="C2425" s="228" t="s">
        <v>4243</v>
      </c>
      <c r="D2425" s="228" t="s">
        <v>110</v>
      </c>
      <c r="E2425" s="228" t="s">
        <v>106</v>
      </c>
      <c r="F2425" s="258" t="s">
        <v>102</v>
      </c>
      <c r="G2425" s="374">
        <v>0.5</v>
      </c>
      <c r="H2425" s="377">
        <v>2110.6215326785245</v>
      </c>
      <c r="I2425" s="382">
        <v>111.62041035606889</v>
      </c>
      <c r="J2425" s="349">
        <f>Table1[[#This Row],[Embellishment Area (m2)]]*Table1[[#This Row],[Construction Unit Rate ($/m)]]*Table1[[#This Row],[Embellishment Area Factor]]</f>
        <v>117794.22079196598</v>
      </c>
      <c r="K2425" s="263">
        <v>0</v>
      </c>
      <c r="L2425" s="354">
        <v>66.125722619436161</v>
      </c>
      <c r="M2425" s="101">
        <f>Table1[[#This Row],[Size of land (m2)]]*Table1[[#This Row],[Land Unit Rate ($/m2)]]</f>
        <v>0</v>
      </c>
      <c r="N2425" s="261">
        <v>2021</v>
      </c>
      <c r="O2425" s="219">
        <f>ROUND(IF(Table1[[#This Row],[Valuation Year]]=2016,(Table1[[#This Row],[Total Construction Cost ($)]]+Table1[[#This Row],[Land Value]])*('General Input Sheet'!$G$38/'General Input Sheet'!$G$43),Table1[[#This Row],[Total Construction Cost ($)]]+Table1[[#This Row],[Land Value]]),0)</f>
        <v>117794</v>
      </c>
      <c r="P2425" s="139" t="str" cm="1">
        <f t="array" ref="P2425">_xlfn.IFS(Table1[[#This Row],[Asset Class]]&lt;&gt;"Local","y",P$11=$E2425,"y",Table1[[#This Row],[Asset Class]]="Local","")</f>
        <v>y</v>
      </c>
      <c r="Q2425" s="99" t="str" cm="1">
        <f t="array" ref="Q2425">_xlfn.IFS(Table1[[#This Row],[Asset Class]]&lt;&gt;"Local","y",Q$11=$E2425,"y",Table1[[#This Row],[Asset Class]]="Local","")</f>
        <v/>
      </c>
      <c r="R2425" s="99" t="str" cm="1">
        <f t="array" ref="R2425">_xlfn.IFS(Table1[[#This Row],[Asset Class]]&lt;&gt;"Local","y",R$11=$E2425,"y",Table1[[#This Row],[Asset Class]]="Local","")</f>
        <v/>
      </c>
      <c r="S2425" s="358" t="str" cm="1">
        <f t="array" ref="S2425">_xlfn.IFS(Table1[[#This Row],[Asset Class]]&lt;&gt;"Local","y",S$11=$E2425,"y",Table1[[#This Row],[Asset Class]]="Local","")</f>
        <v/>
      </c>
      <c r="U2425" s="109">
        <f>IF(Table1[[#This Row],[Asset Class]]&lt;&gt;"Local",0.25,IF(P2425="y",1,""))</f>
        <v>1</v>
      </c>
      <c r="V2425" s="435" t="str">
        <f>IF(Table1[[#This Row],[Asset Class]]&lt;&gt;"Local",0.25,IF(Q2425="y",1,""))</f>
        <v/>
      </c>
      <c r="W2425" s="435" t="str">
        <f>IF(Table1[[#This Row],[Asset Class]]&lt;&gt;"Local",0.25,IF(R2425="y",1,""))</f>
        <v/>
      </c>
      <c r="X2425" s="435" t="str">
        <f>IF(Table1[[#This Row],[Asset Class]]&lt;&gt;"Local",0.25,IF(S2425="y",1,""))</f>
        <v/>
      </c>
      <c r="Y2425" s="109">
        <f t="shared" si="223"/>
        <v>1</v>
      </c>
      <c r="AA2425" s="274">
        <f t="shared" si="224"/>
        <v>117794</v>
      </c>
      <c r="AB2425" s="275" t="str">
        <f t="shared" si="225"/>
        <v/>
      </c>
      <c r="AC2425" s="275" t="str">
        <f t="shared" si="226"/>
        <v/>
      </c>
      <c r="AD2425" s="275" t="str">
        <f t="shared" si="227"/>
        <v/>
      </c>
      <c r="AE2425" s="276">
        <f t="shared" si="228"/>
        <v>117794</v>
      </c>
    </row>
    <row r="2426" spans="2:31">
      <c r="B2426" s="227" t="s">
        <v>4244</v>
      </c>
      <c r="C2426" s="228" t="s">
        <v>4245</v>
      </c>
      <c r="D2426" s="228" t="s">
        <v>110</v>
      </c>
      <c r="E2426" s="228" t="s">
        <v>142</v>
      </c>
      <c r="F2426" s="258" t="s">
        <v>107</v>
      </c>
      <c r="G2426" s="374">
        <v>0.5</v>
      </c>
      <c r="H2426" s="377">
        <v>6016.3987304156099</v>
      </c>
      <c r="I2426" s="382">
        <v>115.6419902144599</v>
      </c>
      <c r="J2426" s="349">
        <f>Table1[[#This Row],[Embellishment Area (m2)]]*Table1[[#This Row],[Construction Unit Rate ($/m)]]*Table1[[#This Row],[Embellishment Area Factor]]</f>
        <v>347874.16155450547</v>
      </c>
      <c r="K2426" s="263">
        <v>0</v>
      </c>
      <c r="L2426" s="354">
        <v>85.331826959272703</v>
      </c>
      <c r="M2426" s="101">
        <f>Table1[[#This Row],[Size of land (m2)]]*Table1[[#This Row],[Land Unit Rate ($/m2)]]</f>
        <v>0</v>
      </c>
      <c r="N2426" s="261">
        <v>2021</v>
      </c>
      <c r="O2426" s="219">
        <f>ROUND(IF(Table1[[#This Row],[Valuation Year]]=2016,(Table1[[#This Row],[Total Construction Cost ($)]]+Table1[[#This Row],[Land Value]])*('General Input Sheet'!$G$38/'General Input Sheet'!$G$43),Table1[[#This Row],[Total Construction Cost ($)]]+Table1[[#This Row],[Land Value]]),0)</f>
        <v>347874</v>
      </c>
      <c r="P2426" s="139" t="str" cm="1">
        <f t="array" ref="P2426">_xlfn.IFS(Table1[[#This Row],[Asset Class]]&lt;&gt;"Local","y",P$11=$E2426,"y",Table1[[#This Row],[Asset Class]]="Local","")</f>
        <v/>
      </c>
      <c r="Q2426" s="99" t="str" cm="1">
        <f t="array" ref="Q2426">_xlfn.IFS(Table1[[#This Row],[Asset Class]]&lt;&gt;"Local","y",Q$11=$E2426,"y",Table1[[#This Row],[Asset Class]]="Local","")</f>
        <v>y</v>
      </c>
      <c r="R2426" s="99" t="str" cm="1">
        <f t="array" ref="R2426">_xlfn.IFS(Table1[[#This Row],[Asset Class]]&lt;&gt;"Local","y",R$11=$E2426,"y",Table1[[#This Row],[Asset Class]]="Local","")</f>
        <v/>
      </c>
      <c r="S2426" s="358" t="str" cm="1">
        <f t="array" ref="S2426">_xlfn.IFS(Table1[[#This Row],[Asset Class]]&lt;&gt;"Local","y",S$11=$E2426,"y",Table1[[#This Row],[Asset Class]]="Local","")</f>
        <v/>
      </c>
      <c r="U2426" s="109" t="str">
        <f>IF(Table1[[#This Row],[Asset Class]]&lt;&gt;"Local",0.25,IF(P2426="y",1,""))</f>
        <v/>
      </c>
      <c r="V2426" s="435">
        <f>IF(Table1[[#This Row],[Asset Class]]&lt;&gt;"Local",0.25,IF(Q2426="y",1,""))</f>
        <v>1</v>
      </c>
      <c r="W2426" s="435" t="str">
        <f>IF(Table1[[#This Row],[Asset Class]]&lt;&gt;"Local",0.25,IF(R2426="y",1,""))</f>
        <v/>
      </c>
      <c r="X2426" s="435" t="str">
        <f>IF(Table1[[#This Row],[Asset Class]]&lt;&gt;"Local",0.25,IF(S2426="y",1,""))</f>
        <v/>
      </c>
      <c r="Y2426" s="109">
        <f t="shared" si="223"/>
        <v>1</v>
      </c>
      <c r="AA2426" s="274" t="str">
        <f t="shared" si="224"/>
        <v/>
      </c>
      <c r="AB2426" s="275">
        <f t="shared" si="225"/>
        <v>347874</v>
      </c>
      <c r="AC2426" s="275" t="str">
        <f t="shared" si="226"/>
        <v/>
      </c>
      <c r="AD2426" s="275" t="str">
        <f t="shared" si="227"/>
        <v/>
      </c>
      <c r="AE2426" s="276">
        <f t="shared" si="228"/>
        <v>347874</v>
      </c>
    </row>
    <row r="2427" spans="2:31">
      <c r="B2427" s="227" t="s">
        <v>4246</v>
      </c>
      <c r="C2427" s="228" t="s">
        <v>4247</v>
      </c>
      <c r="D2427" s="228" t="s">
        <v>100</v>
      </c>
      <c r="E2427" s="228" t="s">
        <v>142</v>
      </c>
      <c r="F2427" s="258" t="s">
        <v>102</v>
      </c>
      <c r="G2427" s="374">
        <v>0.5</v>
      </c>
      <c r="H2427" s="377">
        <v>9935.2758276770455</v>
      </c>
      <c r="I2427" s="382">
        <v>236.89696198394208</v>
      </c>
      <c r="J2427" s="349">
        <f>Table1[[#This Row],[Embellishment Area (m2)]]*Table1[[#This Row],[Construction Unit Rate ($/m)]]*Table1[[#This Row],[Embellishment Area Factor]]</f>
        <v>1176818.3300245937</v>
      </c>
      <c r="K2427" s="263">
        <v>19870.551655354091</v>
      </c>
      <c r="L2427" s="354">
        <v>76.269268802397988</v>
      </c>
      <c r="M2427" s="101">
        <f>Table1[[#This Row],[Size of land (m2)]]*Table1[[#This Row],[Land Unit Rate ($/m2)]]</f>
        <v>1515512.4454541355</v>
      </c>
      <c r="N2427" s="261">
        <v>2021</v>
      </c>
      <c r="O2427" s="219">
        <f>ROUND(IF(Table1[[#This Row],[Valuation Year]]=2016,(Table1[[#This Row],[Total Construction Cost ($)]]+Table1[[#This Row],[Land Value]])*('General Input Sheet'!$G$38/'General Input Sheet'!$G$43),Table1[[#This Row],[Total Construction Cost ($)]]+Table1[[#This Row],[Land Value]]),0)</f>
        <v>2692331</v>
      </c>
      <c r="P2427" s="139" t="str" cm="1">
        <f t="array" ref="P2427">_xlfn.IFS(Table1[[#This Row],[Asset Class]]&lt;&gt;"Local","y",P$11=$E2427,"y",Table1[[#This Row],[Asset Class]]="Local","")</f>
        <v>y</v>
      </c>
      <c r="Q2427" s="99" t="str" cm="1">
        <f t="array" ref="Q2427">_xlfn.IFS(Table1[[#This Row],[Asset Class]]&lt;&gt;"Local","y",Q$11=$E2427,"y",Table1[[#This Row],[Asset Class]]="Local","")</f>
        <v>y</v>
      </c>
      <c r="R2427" s="99" t="str" cm="1">
        <f t="array" ref="R2427">_xlfn.IFS(Table1[[#This Row],[Asset Class]]&lt;&gt;"Local","y",R$11=$E2427,"y",Table1[[#This Row],[Asset Class]]="Local","")</f>
        <v>y</v>
      </c>
      <c r="S2427" s="358" t="str" cm="1">
        <f t="array" ref="S2427">_xlfn.IFS(Table1[[#This Row],[Asset Class]]&lt;&gt;"Local","y",S$11=$E2427,"y",Table1[[#This Row],[Asset Class]]="Local","")</f>
        <v>y</v>
      </c>
      <c r="U2427" s="109">
        <f>IF(Table1[[#This Row],[Asset Class]]&lt;&gt;"Local",0.25,IF(P2427="y",1,""))</f>
        <v>0.25</v>
      </c>
      <c r="V2427" s="435">
        <f>IF(Table1[[#This Row],[Asset Class]]&lt;&gt;"Local",0.25,IF(Q2427="y",1,""))</f>
        <v>0.25</v>
      </c>
      <c r="W2427" s="435">
        <f>IF(Table1[[#This Row],[Asset Class]]&lt;&gt;"Local",0.25,IF(R2427="y",1,""))</f>
        <v>0.25</v>
      </c>
      <c r="X2427" s="435">
        <f>IF(Table1[[#This Row],[Asset Class]]&lt;&gt;"Local",0.25,IF(S2427="y",1,""))</f>
        <v>0.25</v>
      </c>
      <c r="Y2427" s="109">
        <f t="shared" si="223"/>
        <v>1</v>
      </c>
      <c r="AA2427" s="274">
        <f t="shared" si="224"/>
        <v>673082.75</v>
      </c>
      <c r="AB2427" s="275">
        <f t="shared" si="225"/>
        <v>673082.75</v>
      </c>
      <c r="AC2427" s="275">
        <f t="shared" si="226"/>
        <v>673082.75</v>
      </c>
      <c r="AD2427" s="275">
        <f t="shared" si="227"/>
        <v>673082.75</v>
      </c>
      <c r="AE2427" s="276">
        <f t="shared" si="228"/>
        <v>2692331</v>
      </c>
    </row>
    <row r="2428" spans="2:31">
      <c r="B2428" s="227" t="s">
        <v>4246</v>
      </c>
      <c r="C2428" s="228" t="s">
        <v>4248</v>
      </c>
      <c r="D2428" s="228" t="s">
        <v>100</v>
      </c>
      <c r="E2428" s="228" t="s">
        <v>142</v>
      </c>
      <c r="F2428" s="258" t="s">
        <v>107</v>
      </c>
      <c r="G2428" s="374">
        <v>0.5</v>
      </c>
      <c r="H2428" s="377">
        <v>2532.0870306677666</v>
      </c>
      <c r="I2428" s="382">
        <v>236.89696198394208</v>
      </c>
      <c r="J2428" s="349">
        <f>Table1[[#This Row],[Embellishment Area (m2)]]*Table1[[#This Row],[Construction Unit Rate ($/m)]]*Table1[[#This Row],[Embellishment Area Factor]]</f>
        <v>299921.86252206733</v>
      </c>
      <c r="K2428" s="263">
        <v>5064.1740613355332</v>
      </c>
      <c r="L2428" s="354">
        <v>76.269268802397988</v>
      </c>
      <c r="M2428" s="101">
        <f>Table1[[#This Row],[Size of land (m2)]]*Table1[[#This Row],[Land Unit Rate ($/m2)]]</f>
        <v>386240.85274613131</v>
      </c>
      <c r="N2428" s="261">
        <v>2021</v>
      </c>
      <c r="O2428" s="219">
        <f>ROUND(IF(Table1[[#This Row],[Valuation Year]]=2016,(Table1[[#This Row],[Total Construction Cost ($)]]+Table1[[#This Row],[Land Value]])*('General Input Sheet'!$G$38/'General Input Sheet'!$G$43),Table1[[#This Row],[Total Construction Cost ($)]]+Table1[[#This Row],[Land Value]]),0)</f>
        <v>686163</v>
      </c>
      <c r="P2428" s="139" t="str" cm="1">
        <f t="array" ref="P2428">_xlfn.IFS(Table1[[#This Row],[Asset Class]]&lt;&gt;"Local","y",P$11=$E2428,"y",Table1[[#This Row],[Asset Class]]="Local","")</f>
        <v>y</v>
      </c>
      <c r="Q2428" s="99" t="str" cm="1">
        <f t="array" ref="Q2428">_xlfn.IFS(Table1[[#This Row],[Asset Class]]&lt;&gt;"Local","y",Q$11=$E2428,"y",Table1[[#This Row],[Asset Class]]="Local","")</f>
        <v>y</v>
      </c>
      <c r="R2428" s="99" t="str" cm="1">
        <f t="array" ref="R2428">_xlfn.IFS(Table1[[#This Row],[Asset Class]]&lt;&gt;"Local","y",R$11=$E2428,"y",Table1[[#This Row],[Asset Class]]="Local","")</f>
        <v>y</v>
      </c>
      <c r="S2428" s="358" t="str" cm="1">
        <f t="array" ref="S2428">_xlfn.IFS(Table1[[#This Row],[Asset Class]]&lt;&gt;"Local","y",S$11=$E2428,"y",Table1[[#This Row],[Asset Class]]="Local","")</f>
        <v>y</v>
      </c>
      <c r="U2428" s="109">
        <f>IF(Table1[[#This Row],[Asset Class]]&lt;&gt;"Local",0.25,IF(P2428="y",1,""))</f>
        <v>0.25</v>
      </c>
      <c r="V2428" s="435">
        <f>IF(Table1[[#This Row],[Asset Class]]&lt;&gt;"Local",0.25,IF(Q2428="y",1,""))</f>
        <v>0.25</v>
      </c>
      <c r="W2428" s="435">
        <f>IF(Table1[[#This Row],[Asset Class]]&lt;&gt;"Local",0.25,IF(R2428="y",1,""))</f>
        <v>0.25</v>
      </c>
      <c r="X2428" s="435">
        <f>IF(Table1[[#This Row],[Asset Class]]&lt;&gt;"Local",0.25,IF(S2428="y",1,""))</f>
        <v>0.25</v>
      </c>
      <c r="Y2428" s="109">
        <f t="shared" si="223"/>
        <v>1</v>
      </c>
      <c r="AA2428" s="274">
        <f t="shared" si="224"/>
        <v>171540.75</v>
      </c>
      <c r="AB2428" s="275">
        <f t="shared" si="225"/>
        <v>171540.75</v>
      </c>
      <c r="AC2428" s="275">
        <f t="shared" si="226"/>
        <v>171540.75</v>
      </c>
      <c r="AD2428" s="275">
        <f t="shared" si="227"/>
        <v>171540.75</v>
      </c>
      <c r="AE2428" s="276">
        <f t="shared" si="228"/>
        <v>686163</v>
      </c>
    </row>
    <row r="2429" spans="2:31">
      <c r="B2429" s="227" t="s">
        <v>4246</v>
      </c>
      <c r="C2429" s="228" t="s">
        <v>4249</v>
      </c>
      <c r="D2429" s="228" t="s">
        <v>100</v>
      </c>
      <c r="E2429" s="228" t="s">
        <v>142</v>
      </c>
      <c r="F2429" s="258" t="s">
        <v>102</v>
      </c>
      <c r="G2429" s="374">
        <v>0.5</v>
      </c>
      <c r="H2429" s="377">
        <v>5948.5153100993648</v>
      </c>
      <c r="I2429" s="382">
        <v>236.89696198394208</v>
      </c>
      <c r="J2429" s="349">
        <f>Table1[[#This Row],[Embellishment Area (m2)]]*Table1[[#This Row],[Construction Unit Rate ($/m)]]*Table1[[#This Row],[Embellishment Area Factor]]</f>
        <v>704592.60263875336</v>
      </c>
      <c r="K2429" s="263">
        <v>11897.03062019873</v>
      </c>
      <c r="L2429" s="354">
        <v>76.269268802397988</v>
      </c>
      <c r="M2429" s="101">
        <f>Table1[[#This Row],[Size of land (m2)]]*Table1[[#This Row],[Land Unit Rate ($/m2)]]</f>
        <v>907377.82632229652</v>
      </c>
      <c r="N2429" s="261">
        <v>2021</v>
      </c>
      <c r="O2429" s="219">
        <f>ROUND(IF(Table1[[#This Row],[Valuation Year]]=2016,(Table1[[#This Row],[Total Construction Cost ($)]]+Table1[[#This Row],[Land Value]])*('General Input Sheet'!$G$38/'General Input Sheet'!$G$43),Table1[[#This Row],[Total Construction Cost ($)]]+Table1[[#This Row],[Land Value]]),0)</f>
        <v>1611970</v>
      </c>
      <c r="P2429" s="139" t="str" cm="1">
        <f t="array" ref="P2429">_xlfn.IFS(Table1[[#This Row],[Asset Class]]&lt;&gt;"Local","y",P$11=$E2429,"y",Table1[[#This Row],[Asset Class]]="Local","")</f>
        <v>y</v>
      </c>
      <c r="Q2429" s="99" t="str" cm="1">
        <f t="array" ref="Q2429">_xlfn.IFS(Table1[[#This Row],[Asset Class]]&lt;&gt;"Local","y",Q$11=$E2429,"y",Table1[[#This Row],[Asset Class]]="Local","")</f>
        <v>y</v>
      </c>
      <c r="R2429" s="99" t="str" cm="1">
        <f t="array" ref="R2429">_xlfn.IFS(Table1[[#This Row],[Asset Class]]&lt;&gt;"Local","y",R$11=$E2429,"y",Table1[[#This Row],[Asset Class]]="Local","")</f>
        <v>y</v>
      </c>
      <c r="S2429" s="358" t="str" cm="1">
        <f t="array" ref="S2429">_xlfn.IFS(Table1[[#This Row],[Asset Class]]&lt;&gt;"Local","y",S$11=$E2429,"y",Table1[[#This Row],[Asset Class]]="Local","")</f>
        <v>y</v>
      </c>
      <c r="U2429" s="109">
        <f>IF(Table1[[#This Row],[Asset Class]]&lt;&gt;"Local",0.25,IF(P2429="y",1,""))</f>
        <v>0.25</v>
      </c>
      <c r="V2429" s="435">
        <f>IF(Table1[[#This Row],[Asset Class]]&lt;&gt;"Local",0.25,IF(Q2429="y",1,""))</f>
        <v>0.25</v>
      </c>
      <c r="W2429" s="435">
        <f>IF(Table1[[#This Row],[Asset Class]]&lt;&gt;"Local",0.25,IF(R2429="y",1,""))</f>
        <v>0.25</v>
      </c>
      <c r="X2429" s="435">
        <f>IF(Table1[[#This Row],[Asset Class]]&lt;&gt;"Local",0.25,IF(S2429="y",1,""))</f>
        <v>0.25</v>
      </c>
      <c r="Y2429" s="109">
        <f t="shared" si="223"/>
        <v>1</v>
      </c>
      <c r="AA2429" s="274">
        <f t="shared" si="224"/>
        <v>402992.5</v>
      </c>
      <c r="AB2429" s="275">
        <f t="shared" si="225"/>
        <v>402992.5</v>
      </c>
      <c r="AC2429" s="275">
        <f t="shared" si="226"/>
        <v>402992.5</v>
      </c>
      <c r="AD2429" s="275">
        <f t="shared" si="227"/>
        <v>402992.5</v>
      </c>
      <c r="AE2429" s="276">
        <f t="shared" si="228"/>
        <v>1611970</v>
      </c>
    </row>
    <row r="2430" spans="2:31">
      <c r="B2430" s="227" t="s">
        <v>4250</v>
      </c>
      <c r="C2430" s="228" t="s">
        <v>4251</v>
      </c>
      <c r="D2430" s="228" t="s">
        <v>110</v>
      </c>
      <c r="E2430" s="228" t="s">
        <v>101</v>
      </c>
      <c r="F2430" s="258" t="s">
        <v>102</v>
      </c>
      <c r="G2430" s="374">
        <v>0.5</v>
      </c>
      <c r="H2430" s="377">
        <v>695.41195783926753</v>
      </c>
      <c r="I2430" s="382">
        <v>143.96305955739601</v>
      </c>
      <c r="J2430" s="349">
        <f>Table1[[#This Row],[Embellishment Area (m2)]]*Table1[[#This Row],[Construction Unit Rate ($/m)]]*Table1[[#This Row],[Embellishment Area Factor]]</f>
        <v>50056.816551669915</v>
      </c>
      <c r="K2430" s="263">
        <v>0</v>
      </c>
      <c r="L2430" s="354">
        <v>39.027494808321961</v>
      </c>
      <c r="M2430" s="101">
        <f>Table1[[#This Row],[Size of land (m2)]]*Table1[[#This Row],[Land Unit Rate ($/m2)]]</f>
        <v>0</v>
      </c>
      <c r="N2430" s="261">
        <v>2021</v>
      </c>
      <c r="O2430" s="219">
        <f>ROUND(IF(Table1[[#This Row],[Valuation Year]]=2016,(Table1[[#This Row],[Total Construction Cost ($)]]+Table1[[#This Row],[Land Value]])*('General Input Sheet'!$G$38/'General Input Sheet'!$G$43),Table1[[#This Row],[Total Construction Cost ($)]]+Table1[[#This Row],[Land Value]]),0)</f>
        <v>50057</v>
      </c>
      <c r="P2430" s="139" t="str" cm="1">
        <f t="array" ref="P2430">_xlfn.IFS(Table1[[#This Row],[Asset Class]]&lt;&gt;"Local","y",P$11=$E2430,"y",Table1[[#This Row],[Asset Class]]="Local","")</f>
        <v/>
      </c>
      <c r="Q2430" s="99" t="str" cm="1">
        <f t="array" ref="Q2430">_xlfn.IFS(Table1[[#This Row],[Asset Class]]&lt;&gt;"Local","y",Q$11=$E2430,"y",Table1[[#This Row],[Asset Class]]="Local","")</f>
        <v/>
      </c>
      <c r="R2430" s="99" t="str" cm="1">
        <f t="array" ref="R2430">_xlfn.IFS(Table1[[#This Row],[Asset Class]]&lt;&gt;"Local","y",R$11=$E2430,"y",Table1[[#This Row],[Asset Class]]="Local","")</f>
        <v>y</v>
      </c>
      <c r="S2430" s="358" t="str" cm="1">
        <f t="array" ref="S2430">_xlfn.IFS(Table1[[#This Row],[Asset Class]]&lt;&gt;"Local","y",S$11=$E2430,"y",Table1[[#This Row],[Asset Class]]="Local","")</f>
        <v/>
      </c>
      <c r="U2430" s="109" t="str">
        <f>IF(Table1[[#This Row],[Asset Class]]&lt;&gt;"Local",0.25,IF(P2430="y",1,""))</f>
        <v/>
      </c>
      <c r="V2430" s="435" t="str">
        <f>IF(Table1[[#This Row],[Asset Class]]&lt;&gt;"Local",0.25,IF(Q2430="y",1,""))</f>
        <v/>
      </c>
      <c r="W2430" s="435">
        <f>IF(Table1[[#This Row],[Asset Class]]&lt;&gt;"Local",0.25,IF(R2430="y",1,""))</f>
        <v>1</v>
      </c>
      <c r="X2430" s="435" t="str">
        <f>IF(Table1[[#This Row],[Asset Class]]&lt;&gt;"Local",0.25,IF(S2430="y",1,""))</f>
        <v/>
      </c>
      <c r="Y2430" s="109">
        <f t="shared" si="223"/>
        <v>1</v>
      </c>
      <c r="AA2430" s="274" t="str">
        <f t="shared" si="224"/>
        <v/>
      </c>
      <c r="AB2430" s="275" t="str">
        <f t="shared" si="225"/>
        <v/>
      </c>
      <c r="AC2430" s="275">
        <f t="shared" si="226"/>
        <v>50057</v>
      </c>
      <c r="AD2430" s="275" t="str">
        <f t="shared" si="227"/>
        <v/>
      </c>
      <c r="AE2430" s="276">
        <f t="shared" si="228"/>
        <v>50057</v>
      </c>
    </row>
    <row r="2431" spans="2:31">
      <c r="B2431" s="227" t="s">
        <v>4252</v>
      </c>
      <c r="C2431" s="228" t="s">
        <v>4253</v>
      </c>
      <c r="D2431" s="228" t="s">
        <v>110</v>
      </c>
      <c r="E2431" s="228" t="s">
        <v>101</v>
      </c>
      <c r="F2431" s="258" t="s">
        <v>102</v>
      </c>
      <c r="G2431" s="374">
        <v>0.5</v>
      </c>
      <c r="H2431" s="377">
        <v>2903.2146367620717</v>
      </c>
      <c r="I2431" s="382">
        <v>143.96305955739601</v>
      </c>
      <c r="J2431" s="349">
        <f>Table1[[#This Row],[Embellishment Area (m2)]]*Table1[[#This Row],[Construction Unit Rate ($/m)]]*Table1[[#This Row],[Embellishment Area Factor]]</f>
        <v>208977.83083004097</v>
      </c>
      <c r="K2431" s="263">
        <v>0</v>
      </c>
      <c r="L2431" s="354">
        <v>39.027494808321961</v>
      </c>
      <c r="M2431" s="101">
        <f>Table1[[#This Row],[Size of land (m2)]]*Table1[[#This Row],[Land Unit Rate ($/m2)]]</f>
        <v>0</v>
      </c>
      <c r="N2431" s="261">
        <v>2021</v>
      </c>
      <c r="O2431" s="219">
        <f>ROUND(IF(Table1[[#This Row],[Valuation Year]]=2016,(Table1[[#This Row],[Total Construction Cost ($)]]+Table1[[#This Row],[Land Value]])*('General Input Sheet'!$G$38/'General Input Sheet'!$G$43),Table1[[#This Row],[Total Construction Cost ($)]]+Table1[[#This Row],[Land Value]]),0)</f>
        <v>208978</v>
      </c>
      <c r="P2431" s="139" t="str" cm="1">
        <f t="array" ref="P2431">_xlfn.IFS(Table1[[#This Row],[Asset Class]]&lt;&gt;"Local","y",P$11=$E2431,"y",Table1[[#This Row],[Asset Class]]="Local","")</f>
        <v/>
      </c>
      <c r="Q2431" s="99" t="str" cm="1">
        <f t="array" ref="Q2431">_xlfn.IFS(Table1[[#This Row],[Asset Class]]&lt;&gt;"Local","y",Q$11=$E2431,"y",Table1[[#This Row],[Asset Class]]="Local","")</f>
        <v/>
      </c>
      <c r="R2431" s="99" t="str" cm="1">
        <f t="array" ref="R2431">_xlfn.IFS(Table1[[#This Row],[Asset Class]]&lt;&gt;"Local","y",R$11=$E2431,"y",Table1[[#This Row],[Asset Class]]="Local","")</f>
        <v>y</v>
      </c>
      <c r="S2431" s="358" t="str" cm="1">
        <f t="array" ref="S2431">_xlfn.IFS(Table1[[#This Row],[Asset Class]]&lt;&gt;"Local","y",S$11=$E2431,"y",Table1[[#This Row],[Asset Class]]="Local","")</f>
        <v/>
      </c>
      <c r="U2431" s="109" t="str">
        <f>IF(Table1[[#This Row],[Asset Class]]&lt;&gt;"Local",0.25,IF(P2431="y",1,""))</f>
        <v/>
      </c>
      <c r="V2431" s="435" t="str">
        <f>IF(Table1[[#This Row],[Asset Class]]&lt;&gt;"Local",0.25,IF(Q2431="y",1,""))</f>
        <v/>
      </c>
      <c r="W2431" s="435">
        <f>IF(Table1[[#This Row],[Asset Class]]&lt;&gt;"Local",0.25,IF(R2431="y",1,""))</f>
        <v>1</v>
      </c>
      <c r="X2431" s="435" t="str">
        <f>IF(Table1[[#This Row],[Asset Class]]&lt;&gt;"Local",0.25,IF(S2431="y",1,""))</f>
        <v/>
      </c>
      <c r="Y2431" s="109">
        <f t="shared" si="223"/>
        <v>1</v>
      </c>
      <c r="AA2431" s="274" t="str">
        <f t="shared" si="224"/>
        <v/>
      </c>
      <c r="AB2431" s="275" t="str">
        <f t="shared" si="225"/>
        <v/>
      </c>
      <c r="AC2431" s="275">
        <f t="shared" si="226"/>
        <v>208978</v>
      </c>
      <c r="AD2431" s="275" t="str">
        <f t="shared" si="227"/>
        <v/>
      </c>
      <c r="AE2431" s="276">
        <f t="shared" si="228"/>
        <v>208978</v>
      </c>
    </row>
    <row r="2432" spans="2:31">
      <c r="B2432" s="227" t="s">
        <v>4254</v>
      </c>
      <c r="C2432" s="228" t="s">
        <v>4255</v>
      </c>
      <c r="D2432" s="228" t="s">
        <v>110</v>
      </c>
      <c r="E2432" s="228" t="s">
        <v>106</v>
      </c>
      <c r="F2432" s="258" t="s">
        <v>107</v>
      </c>
      <c r="G2432" s="374">
        <v>0.5</v>
      </c>
      <c r="H2432" s="377">
        <v>797.23852873481246</v>
      </c>
      <c r="I2432" s="382">
        <v>111.62041035606889</v>
      </c>
      <c r="J2432" s="349">
        <f>Table1[[#This Row],[Embellishment Area (m2)]]*Table1[[#This Row],[Construction Unit Rate ($/m)]]*Table1[[#This Row],[Embellishment Area Factor]]</f>
        <v>44494.045864524189</v>
      </c>
      <c r="K2432" s="263">
        <v>0</v>
      </c>
      <c r="L2432" s="354">
        <v>66.125722619436161</v>
      </c>
      <c r="M2432" s="101">
        <f>Table1[[#This Row],[Size of land (m2)]]*Table1[[#This Row],[Land Unit Rate ($/m2)]]</f>
        <v>0</v>
      </c>
      <c r="N2432" s="261">
        <v>2021</v>
      </c>
      <c r="O2432" s="219">
        <f>ROUND(IF(Table1[[#This Row],[Valuation Year]]=2016,(Table1[[#This Row],[Total Construction Cost ($)]]+Table1[[#This Row],[Land Value]])*('General Input Sheet'!$G$38/'General Input Sheet'!$G$43),Table1[[#This Row],[Total Construction Cost ($)]]+Table1[[#This Row],[Land Value]]),0)</f>
        <v>44494</v>
      </c>
      <c r="P2432" s="139" t="str" cm="1">
        <f t="array" ref="P2432">_xlfn.IFS(Table1[[#This Row],[Asset Class]]&lt;&gt;"Local","y",P$11=$E2432,"y",Table1[[#This Row],[Asset Class]]="Local","")</f>
        <v>y</v>
      </c>
      <c r="Q2432" s="99" t="str" cm="1">
        <f t="array" ref="Q2432">_xlfn.IFS(Table1[[#This Row],[Asset Class]]&lt;&gt;"Local","y",Q$11=$E2432,"y",Table1[[#This Row],[Asset Class]]="Local","")</f>
        <v/>
      </c>
      <c r="R2432" s="99" t="str" cm="1">
        <f t="array" ref="R2432">_xlfn.IFS(Table1[[#This Row],[Asset Class]]&lt;&gt;"Local","y",R$11=$E2432,"y",Table1[[#This Row],[Asset Class]]="Local","")</f>
        <v/>
      </c>
      <c r="S2432" s="358" t="str" cm="1">
        <f t="array" ref="S2432">_xlfn.IFS(Table1[[#This Row],[Asset Class]]&lt;&gt;"Local","y",S$11=$E2432,"y",Table1[[#This Row],[Asset Class]]="Local","")</f>
        <v/>
      </c>
      <c r="U2432" s="109">
        <f>IF(Table1[[#This Row],[Asset Class]]&lt;&gt;"Local",0.25,IF(P2432="y",1,""))</f>
        <v>1</v>
      </c>
      <c r="V2432" s="435" t="str">
        <f>IF(Table1[[#This Row],[Asset Class]]&lt;&gt;"Local",0.25,IF(Q2432="y",1,""))</f>
        <v/>
      </c>
      <c r="W2432" s="435" t="str">
        <f>IF(Table1[[#This Row],[Asset Class]]&lt;&gt;"Local",0.25,IF(R2432="y",1,""))</f>
        <v/>
      </c>
      <c r="X2432" s="435" t="str">
        <f>IF(Table1[[#This Row],[Asset Class]]&lt;&gt;"Local",0.25,IF(S2432="y",1,""))</f>
        <v/>
      </c>
      <c r="Y2432" s="109">
        <f t="shared" si="223"/>
        <v>1</v>
      </c>
      <c r="AA2432" s="274">
        <f t="shared" si="224"/>
        <v>44494</v>
      </c>
      <c r="AB2432" s="275" t="str">
        <f t="shared" si="225"/>
        <v/>
      </c>
      <c r="AC2432" s="275" t="str">
        <f t="shared" si="226"/>
        <v/>
      </c>
      <c r="AD2432" s="275" t="str">
        <f t="shared" si="227"/>
        <v/>
      </c>
      <c r="AE2432" s="276">
        <f t="shared" si="228"/>
        <v>44494</v>
      </c>
    </row>
    <row r="2433" spans="2:31">
      <c r="B2433" s="227" t="s">
        <v>4256</v>
      </c>
      <c r="C2433" s="228" t="s">
        <v>4257</v>
      </c>
      <c r="D2433" s="228" t="s">
        <v>110</v>
      </c>
      <c r="E2433" s="228" t="s">
        <v>106</v>
      </c>
      <c r="F2433" s="258" t="s">
        <v>107</v>
      </c>
      <c r="G2433" s="374">
        <v>0.5</v>
      </c>
      <c r="H2433" s="377">
        <v>723.01796648215054</v>
      </c>
      <c r="I2433" s="382">
        <v>111.62041035606889</v>
      </c>
      <c r="J2433" s="349">
        <f>Table1[[#This Row],[Embellishment Area (m2)]]*Table1[[#This Row],[Construction Unit Rate ($/m)]]*Table1[[#This Row],[Embellishment Area Factor]]</f>
        <v>40351.781056774053</v>
      </c>
      <c r="K2433" s="263">
        <v>0</v>
      </c>
      <c r="L2433" s="354">
        <v>66.125722619436161</v>
      </c>
      <c r="M2433" s="101">
        <f>Table1[[#This Row],[Size of land (m2)]]*Table1[[#This Row],[Land Unit Rate ($/m2)]]</f>
        <v>0</v>
      </c>
      <c r="N2433" s="261">
        <v>2021</v>
      </c>
      <c r="O2433" s="219">
        <f>ROUND(IF(Table1[[#This Row],[Valuation Year]]=2016,(Table1[[#This Row],[Total Construction Cost ($)]]+Table1[[#This Row],[Land Value]])*('General Input Sheet'!$G$38/'General Input Sheet'!$G$43),Table1[[#This Row],[Total Construction Cost ($)]]+Table1[[#This Row],[Land Value]]),0)</f>
        <v>40352</v>
      </c>
      <c r="P2433" s="139" t="str" cm="1">
        <f t="array" ref="P2433">_xlfn.IFS(Table1[[#This Row],[Asset Class]]&lt;&gt;"Local","y",P$11=$E2433,"y",Table1[[#This Row],[Asset Class]]="Local","")</f>
        <v>y</v>
      </c>
      <c r="Q2433" s="99" t="str" cm="1">
        <f t="array" ref="Q2433">_xlfn.IFS(Table1[[#This Row],[Asset Class]]&lt;&gt;"Local","y",Q$11=$E2433,"y",Table1[[#This Row],[Asset Class]]="Local","")</f>
        <v/>
      </c>
      <c r="R2433" s="99" t="str" cm="1">
        <f t="array" ref="R2433">_xlfn.IFS(Table1[[#This Row],[Asset Class]]&lt;&gt;"Local","y",R$11=$E2433,"y",Table1[[#This Row],[Asset Class]]="Local","")</f>
        <v/>
      </c>
      <c r="S2433" s="358" t="str" cm="1">
        <f t="array" ref="S2433">_xlfn.IFS(Table1[[#This Row],[Asset Class]]&lt;&gt;"Local","y",S$11=$E2433,"y",Table1[[#This Row],[Asset Class]]="Local","")</f>
        <v/>
      </c>
      <c r="U2433" s="109">
        <f>IF(Table1[[#This Row],[Asset Class]]&lt;&gt;"Local",0.25,IF(P2433="y",1,""))</f>
        <v>1</v>
      </c>
      <c r="V2433" s="435" t="str">
        <f>IF(Table1[[#This Row],[Asset Class]]&lt;&gt;"Local",0.25,IF(Q2433="y",1,""))</f>
        <v/>
      </c>
      <c r="W2433" s="435" t="str">
        <f>IF(Table1[[#This Row],[Asset Class]]&lt;&gt;"Local",0.25,IF(R2433="y",1,""))</f>
        <v/>
      </c>
      <c r="X2433" s="435" t="str">
        <f>IF(Table1[[#This Row],[Asset Class]]&lt;&gt;"Local",0.25,IF(S2433="y",1,""))</f>
        <v/>
      </c>
      <c r="Y2433" s="109">
        <f t="shared" si="223"/>
        <v>1</v>
      </c>
      <c r="AA2433" s="274">
        <f t="shared" si="224"/>
        <v>40352</v>
      </c>
      <c r="AB2433" s="275" t="str">
        <f t="shared" si="225"/>
        <v/>
      </c>
      <c r="AC2433" s="275" t="str">
        <f t="shared" si="226"/>
        <v/>
      </c>
      <c r="AD2433" s="275" t="str">
        <f t="shared" si="227"/>
        <v/>
      </c>
      <c r="AE2433" s="276">
        <f t="shared" si="228"/>
        <v>40352</v>
      </c>
    </row>
    <row r="2434" spans="2:31">
      <c r="B2434" s="227" t="s">
        <v>4258</v>
      </c>
      <c r="C2434" s="228" t="s">
        <v>4259</v>
      </c>
      <c r="D2434" s="228" t="s">
        <v>110</v>
      </c>
      <c r="E2434" s="228" t="s">
        <v>101</v>
      </c>
      <c r="F2434" s="258" t="s">
        <v>102</v>
      </c>
      <c r="G2434" s="374">
        <v>0.5</v>
      </c>
      <c r="H2434" s="377">
        <v>3684.3680064788859</v>
      </c>
      <c r="I2434" s="382">
        <v>143.96305955739601</v>
      </c>
      <c r="J2434" s="349">
        <f>Table1[[#This Row],[Embellishment Area (m2)]]*Table1[[#This Row],[Construction Unit Rate ($/m)]]*Table1[[#This Row],[Embellishment Area Factor]]</f>
        <v>265206.44537404214</v>
      </c>
      <c r="K2434" s="263">
        <v>0</v>
      </c>
      <c r="L2434" s="354">
        <v>39.027494808321961</v>
      </c>
      <c r="M2434" s="101">
        <f>Table1[[#This Row],[Size of land (m2)]]*Table1[[#This Row],[Land Unit Rate ($/m2)]]</f>
        <v>0</v>
      </c>
      <c r="N2434" s="261">
        <v>2021</v>
      </c>
      <c r="O2434" s="219">
        <f>ROUND(IF(Table1[[#This Row],[Valuation Year]]=2016,(Table1[[#This Row],[Total Construction Cost ($)]]+Table1[[#This Row],[Land Value]])*('General Input Sheet'!$G$38/'General Input Sheet'!$G$43),Table1[[#This Row],[Total Construction Cost ($)]]+Table1[[#This Row],[Land Value]]),0)</f>
        <v>265206</v>
      </c>
      <c r="P2434" s="139" t="str" cm="1">
        <f t="array" ref="P2434">_xlfn.IFS(Table1[[#This Row],[Asset Class]]&lt;&gt;"Local","y",P$11=$E2434,"y",Table1[[#This Row],[Asset Class]]="Local","")</f>
        <v/>
      </c>
      <c r="Q2434" s="99" t="str" cm="1">
        <f t="array" ref="Q2434">_xlfn.IFS(Table1[[#This Row],[Asset Class]]&lt;&gt;"Local","y",Q$11=$E2434,"y",Table1[[#This Row],[Asset Class]]="Local","")</f>
        <v/>
      </c>
      <c r="R2434" s="99" t="str" cm="1">
        <f t="array" ref="R2434">_xlfn.IFS(Table1[[#This Row],[Asset Class]]&lt;&gt;"Local","y",R$11=$E2434,"y",Table1[[#This Row],[Asset Class]]="Local","")</f>
        <v>y</v>
      </c>
      <c r="S2434" s="358" t="str" cm="1">
        <f t="array" ref="S2434">_xlfn.IFS(Table1[[#This Row],[Asset Class]]&lt;&gt;"Local","y",S$11=$E2434,"y",Table1[[#This Row],[Asset Class]]="Local","")</f>
        <v/>
      </c>
      <c r="U2434" s="109" t="str">
        <f>IF(Table1[[#This Row],[Asset Class]]&lt;&gt;"Local",0.25,IF(P2434="y",1,""))</f>
        <v/>
      </c>
      <c r="V2434" s="435" t="str">
        <f>IF(Table1[[#This Row],[Asset Class]]&lt;&gt;"Local",0.25,IF(Q2434="y",1,""))</f>
        <v/>
      </c>
      <c r="W2434" s="435">
        <f>IF(Table1[[#This Row],[Asset Class]]&lt;&gt;"Local",0.25,IF(R2434="y",1,""))</f>
        <v>1</v>
      </c>
      <c r="X2434" s="435" t="str">
        <f>IF(Table1[[#This Row],[Asset Class]]&lt;&gt;"Local",0.25,IF(S2434="y",1,""))</f>
        <v/>
      </c>
      <c r="Y2434" s="109">
        <f t="shared" si="223"/>
        <v>1</v>
      </c>
      <c r="AA2434" s="274" t="str">
        <f t="shared" si="224"/>
        <v/>
      </c>
      <c r="AB2434" s="275" t="str">
        <f t="shared" si="225"/>
        <v/>
      </c>
      <c r="AC2434" s="275">
        <f t="shared" si="226"/>
        <v>265206</v>
      </c>
      <c r="AD2434" s="275" t="str">
        <f t="shared" si="227"/>
        <v/>
      </c>
      <c r="AE2434" s="276">
        <f t="shared" si="228"/>
        <v>265206</v>
      </c>
    </row>
    <row r="2435" spans="2:31">
      <c r="B2435" s="227" t="s">
        <v>4260</v>
      </c>
      <c r="C2435" s="228" t="s">
        <v>4261</v>
      </c>
      <c r="D2435" s="228" t="s">
        <v>110</v>
      </c>
      <c r="E2435" s="228" t="s">
        <v>142</v>
      </c>
      <c r="F2435" s="258" t="s">
        <v>102</v>
      </c>
      <c r="G2435" s="374">
        <v>0.5</v>
      </c>
      <c r="H2435" s="377">
        <v>5852.9499337147499</v>
      </c>
      <c r="I2435" s="382">
        <v>115.6419902144599</v>
      </c>
      <c r="J2435" s="349">
        <f>Table1[[#This Row],[Embellishment Area (m2)]]*Table1[[#This Row],[Construction Unit Rate ($/m)]]*Table1[[#This Row],[Embellishment Area Factor]]</f>
        <v>338423.38948018238</v>
      </c>
      <c r="K2435" s="263">
        <v>0</v>
      </c>
      <c r="L2435" s="354">
        <v>85.331826959272703</v>
      </c>
      <c r="M2435" s="101">
        <f>Table1[[#This Row],[Size of land (m2)]]*Table1[[#This Row],[Land Unit Rate ($/m2)]]</f>
        <v>0</v>
      </c>
      <c r="N2435" s="261">
        <v>2021</v>
      </c>
      <c r="O2435" s="219">
        <f>ROUND(IF(Table1[[#This Row],[Valuation Year]]=2016,(Table1[[#This Row],[Total Construction Cost ($)]]+Table1[[#This Row],[Land Value]])*('General Input Sheet'!$G$38/'General Input Sheet'!$G$43),Table1[[#This Row],[Total Construction Cost ($)]]+Table1[[#This Row],[Land Value]]),0)</f>
        <v>338423</v>
      </c>
      <c r="P2435" s="139" t="str" cm="1">
        <f t="array" ref="P2435">_xlfn.IFS(Table1[[#This Row],[Asset Class]]&lt;&gt;"Local","y",P$11=$E2435,"y",Table1[[#This Row],[Asset Class]]="Local","")</f>
        <v/>
      </c>
      <c r="Q2435" s="99" t="str" cm="1">
        <f t="array" ref="Q2435">_xlfn.IFS(Table1[[#This Row],[Asset Class]]&lt;&gt;"Local","y",Q$11=$E2435,"y",Table1[[#This Row],[Asset Class]]="Local","")</f>
        <v>y</v>
      </c>
      <c r="R2435" s="99" t="str" cm="1">
        <f t="array" ref="R2435">_xlfn.IFS(Table1[[#This Row],[Asset Class]]&lt;&gt;"Local","y",R$11=$E2435,"y",Table1[[#This Row],[Asset Class]]="Local","")</f>
        <v/>
      </c>
      <c r="S2435" s="358" t="str" cm="1">
        <f t="array" ref="S2435">_xlfn.IFS(Table1[[#This Row],[Asset Class]]&lt;&gt;"Local","y",S$11=$E2435,"y",Table1[[#This Row],[Asset Class]]="Local","")</f>
        <v/>
      </c>
      <c r="U2435" s="109" t="str">
        <f>IF(Table1[[#This Row],[Asset Class]]&lt;&gt;"Local",0.25,IF(P2435="y",1,""))</f>
        <v/>
      </c>
      <c r="V2435" s="435">
        <f>IF(Table1[[#This Row],[Asset Class]]&lt;&gt;"Local",0.25,IF(Q2435="y",1,""))</f>
        <v>1</v>
      </c>
      <c r="W2435" s="435" t="str">
        <f>IF(Table1[[#This Row],[Asset Class]]&lt;&gt;"Local",0.25,IF(R2435="y",1,""))</f>
        <v/>
      </c>
      <c r="X2435" s="435" t="str">
        <f>IF(Table1[[#This Row],[Asset Class]]&lt;&gt;"Local",0.25,IF(S2435="y",1,""))</f>
        <v/>
      </c>
      <c r="Y2435" s="109">
        <f t="shared" si="223"/>
        <v>1</v>
      </c>
      <c r="AA2435" s="274" t="str">
        <f t="shared" si="224"/>
        <v/>
      </c>
      <c r="AB2435" s="275">
        <f t="shared" si="225"/>
        <v>338423</v>
      </c>
      <c r="AC2435" s="275" t="str">
        <f t="shared" si="226"/>
        <v/>
      </c>
      <c r="AD2435" s="275" t="str">
        <f t="shared" si="227"/>
        <v/>
      </c>
      <c r="AE2435" s="276">
        <f t="shared" si="228"/>
        <v>338423</v>
      </c>
    </row>
    <row r="2436" spans="2:31">
      <c r="B2436" s="227" t="s">
        <v>4262</v>
      </c>
      <c r="C2436" s="228" t="s">
        <v>4263</v>
      </c>
      <c r="D2436" s="228" t="s">
        <v>105</v>
      </c>
      <c r="E2436" s="228" t="s">
        <v>142</v>
      </c>
      <c r="F2436" s="258" t="s">
        <v>102</v>
      </c>
      <c r="G2436" s="374">
        <v>0.5</v>
      </c>
      <c r="H2436" s="377">
        <v>20000.107700014501</v>
      </c>
      <c r="I2436" s="382">
        <v>406.79298511948269</v>
      </c>
      <c r="J2436" s="349">
        <f>Table1[[#This Row],[Embellishment Area (m2)]]*Table1[[#This Row],[Construction Unit Rate ($/m)]]*Table1[[#This Row],[Embellishment Area Factor]]</f>
        <v>4067951.7570000254</v>
      </c>
      <c r="K2436" s="263">
        <v>0</v>
      </c>
      <c r="L2436" s="354">
        <v>77.249060510664719</v>
      </c>
      <c r="M2436" s="101">
        <f>Table1[[#This Row],[Size of land (m2)]]*Table1[[#This Row],[Land Unit Rate ($/m2)]]</f>
        <v>0</v>
      </c>
      <c r="N2436" s="261">
        <v>2021</v>
      </c>
      <c r="O2436" s="219">
        <f>ROUND(IF(Table1[[#This Row],[Valuation Year]]=2016,(Table1[[#This Row],[Total Construction Cost ($)]]+Table1[[#This Row],[Land Value]])*('General Input Sheet'!$G$38/'General Input Sheet'!$G$43),Table1[[#This Row],[Total Construction Cost ($)]]+Table1[[#This Row],[Land Value]]),0)</f>
        <v>4067952</v>
      </c>
      <c r="P2436" s="139" t="str" cm="1">
        <f t="array" ref="P2436">_xlfn.IFS(Table1[[#This Row],[Asset Class]]&lt;&gt;"Local","y",P$11=$E2436,"y",Table1[[#This Row],[Asset Class]]="Local","")</f>
        <v>y</v>
      </c>
      <c r="Q2436" s="99" t="str" cm="1">
        <f t="array" ref="Q2436">_xlfn.IFS(Table1[[#This Row],[Asset Class]]&lt;&gt;"Local","y",Q$11=$E2436,"y",Table1[[#This Row],[Asset Class]]="Local","")</f>
        <v>y</v>
      </c>
      <c r="R2436" s="99" t="str" cm="1">
        <f t="array" ref="R2436">_xlfn.IFS(Table1[[#This Row],[Asset Class]]&lt;&gt;"Local","y",R$11=$E2436,"y",Table1[[#This Row],[Asset Class]]="Local","")</f>
        <v>y</v>
      </c>
      <c r="S2436" s="358" t="str" cm="1">
        <f t="array" ref="S2436">_xlfn.IFS(Table1[[#This Row],[Asset Class]]&lt;&gt;"Local","y",S$11=$E2436,"y",Table1[[#This Row],[Asset Class]]="Local","")</f>
        <v>y</v>
      </c>
      <c r="U2436" s="109">
        <f>IF(Table1[[#This Row],[Asset Class]]&lt;&gt;"Local",0.25,IF(P2436="y",1,""))</f>
        <v>0.25</v>
      </c>
      <c r="V2436" s="435">
        <f>IF(Table1[[#This Row],[Asset Class]]&lt;&gt;"Local",0.25,IF(Q2436="y",1,""))</f>
        <v>0.25</v>
      </c>
      <c r="W2436" s="435">
        <f>IF(Table1[[#This Row],[Asset Class]]&lt;&gt;"Local",0.25,IF(R2436="y",1,""))</f>
        <v>0.25</v>
      </c>
      <c r="X2436" s="435">
        <f>IF(Table1[[#This Row],[Asset Class]]&lt;&gt;"Local",0.25,IF(S2436="y",1,""))</f>
        <v>0.25</v>
      </c>
      <c r="Y2436" s="109">
        <f t="shared" si="223"/>
        <v>1</v>
      </c>
      <c r="AA2436" s="274">
        <f t="shared" si="224"/>
        <v>1016988</v>
      </c>
      <c r="AB2436" s="275">
        <f t="shared" si="225"/>
        <v>1016988</v>
      </c>
      <c r="AC2436" s="275">
        <f t="shared" si="226"/>
        <v>1016988</v>
      </c>
      <c r="AD2436" s="275">
        <f t="shared" si="227"/>
        <v>1016988</v>
      </c>
      <c r="AE2436" s="276">
        <f t="shared" si="228"/>
        <v>4067952</v>
      </c>
    </row>
    <row r="2437" spans="2:31">
      <c r="B2437" s="227" t="s">
        <v>4264</v>
      </c>
      <c r="C2437" s="228" t="s">
        <v>4265</v>
      </c>
      <c r="D2437" s="228" t="s">
        <v>110</v>
      </c>
      <c r="E2437" s="228" t="s">
        <v>101</v>
      </c>
      <c r="F2437" s="258" t="s">
        <v>102</v>
      </c>
      <c r="G2437" s="374">
        <v>0.5</v>
      </c>
      <c r="H2437" s="377">
        <v>683.12157838181145</v>
      </c>
      <c r="I2437" s="382">
        <v>143.96305955739601</v>
      </c>
      <c r="J2437" s="349">
        <f>Table1[[#This Row],[Embellishment Area (m2)]]*Table1[[#This Row],[Construction Unit Rate ($/m)]]*Table1[[#This Row],[Embellishment Area Factor]]</f>
        <v>49172.136236761544</v>
      </c>
      <c r="K2437" s="263">
        <v>0</v>
      </c>
      <c r="L2437" s="354">
        <v>39.027494808321961</v>
      </c>
      <c r="M2437" s="101">
        <f>Table1[[#This Row],[Size of land (m2)]]*Table1[[#This Row],[Land Unit Rate ($/m2)]]</f>
        <v>0</v>
      </c>
      <c r="N2437" s="261">
        <v>2021</v>
      </c>
      <c r="O2437" s="219">
        <f>ROUND(IF(Table1[[#This Row],[Valuation Year]]=2016,(Table1[[#This Row],[Total Construction Cost ($)]]+Table1[[#This Row],[Land Value]])*('General Input Sheet'!$G$38/'General Input Sheet'!$G$43),Table1[[#This Row],[Total Construction Cost ($)]]+Table1[[#This Row],[Land Value]]),0)</f>
        <v>49172</v>
      </c>
      <c r="P2437" s="139" t="str" cm="1">
        <f t="array" ref="P2437">_xlfn.IFS(Table1[[#This Row],[Asset Class]]&lt;&gt;"Local","y",P$11=$E2437,"y",Table1[[#This Row],[Asset Class]]="Local","")</f>
        <v/>
      </c>
      <c r="Q2437" s="99" t="str" cm="1">
        <f t="array" ref="Q2437">_xlfn.IFS(Table1[[#This Row],[Asset Class]]&lt;&gt;"Local","y",Q$11=$E2437,"y",Table1[[#This Row],[Asset Class]]="Local","")</f>
        <v/>
      </c>
      <c r="R2437" s="99" t="str" cm="1">
        <f t="array" ref="R2437">_xlfn.IFS(Table1[[#This Row],[Asset Class]]&lt;&gt;"Local","y",R$11=$E2437,"y",Table1[[#This Row],[Asset Class]]="Local","")</f>
        <v>y</v>
      </c>
      <c r="S2437" s="358" t="str" cm="1">
        <f t="array" ref="S2437">_xlfn.IFS(Table1[[#This Row],[Asset Class]]&lt;&gt;"Local","y",S$11=$E2437,"y",Table1[[#This Row],[Asset Class]]="Local","")</f>
        <v/>
      </c>
      <c r="U2437" s="109" t="str">
        <f>IF(Table1[[#This Row],[Asset Class]]&lt;&gt;"Local",0.25,IF(P2437="y",1,""))</f>
        <v/>
      </c>
      <c r="V2437" s="435" t="str">
        <f>IF(Table1[[#This Row],[Asset Class]]&lt;&gt;"Local",0.25,IF(Q2437="y",1,""))</f>
        <v/>
      </c>
      <c r="W2437" s="435">
        <f>IF(Table1[[#This Row],[Asset Class]]&lt;&gt;"Local",0.25,IF(R2437="y",1,""))</f>
        <v>1</v>
      </c>
      <c r="X2437" s="435" t="str">
        <f>IF(Table1[[#This Row],[Asset Class]]&lt;&gt;"Local",0.25,IF(S2437="y",1,""))</f>
        <v/>
      </c>
      <c r="Y2437" s="109">
        <f t="shared" si="223"/>
        <v>1</v>
      </c>
      <c r="AA2437" s="274" t="str">
        <f t="shared" si="224"/>
        <v/>
      </c>
      <c r="AB2437" s="275" t="str">
        <f t="shared" si="225"/>
        <v/>
      </c>
      <c r="AC2437" s="275">
        <f t="shared" si="226"/>
        <v>49172</v>
      </c>
      <c r="AD2437" s="275" t="str">
        <f t="shared" si="227"/>
        <v/>
      </c>
      <c r="AE2437" s="276">
        <f t="shared" si="228"/>
        <v>49172</v>
      </c>
    </row>
    <row r="2438" spans="2:31">
      <c r="B2438" s="227" t="s">
        <v>4266</v>
      </c>
      <c r="C2438" s="228" t="s">
        <v>4267</v>
      </c>
      <c r="D2438" s="228" t="s">
        <v>110</v>
      </c>
      <c r="E2438" s="228" t="s">
        <v>101</v>
      </c>
      <c r="F2438" s="258" t="s">
        <v>102</v>
      </c>
      <c r="G2438" s="374">
        <v>0.5</v>
      </c>
      <c r="H2438" s="377">
        <v>235.93177323422915</v>
      </c>
      <c r="I2438" s="382">
        <v>143.96305955739601</v>
      </c>
      <c r="J2438" s="349">
        <f>Table1[[#This Row],[Embellishment Area (m2)]]*Table1[[#This Row],[Construction Unit Rate ($/m)]]*Table1[[#This Row],[Embellishment Area Factor]]</f>
        <v>16982.729960800691</v>
      </c>
      <c r="K2438" s="263">
        <v>0</v>
      </c>
      <c r="L2438" s="354">
        <v>39.027494808321961</v>
      </c>
      <c r="M2438" s="101">
        <f>Table1[[#This Row],[Size of land (m2)]]*Table1[[#This Row],[Land Unit Rate ($/m2)]]</f>
        <v>0</v>
      </c>
      <c r="N2438" s="261">
        <v>2021</v>
      </c>
      <c r="O2438" s="219">
        <f>ROUND(IF(Table1[[#This Row],[Valuation Year]]=2016,(Table1[[#This Row],[Total Construction Cost ($)]]+Table1[[#This Row],[Land Value]])*('General Input Sheet'!$G$38/'General Input Sheet'!$G$43),Table1[[#This Row],[Total Construction Cost ($)]]+Table1[[#This Row],[Land Value]]),0)</f>
        <v>16983</v>
      </c>
      <c r="P2438" s="139" t="str" cm="1">
        <f t="array" ref="P2438">_xlfn.IFS(Table1[[#This Row],[Asset Class]]&lt;&gt;"Local","y",P$11=$E2438,"y",Table1[[#This Row],[Asset Class]]="Local","")</f>
        <v/>
      </c>
      <c r="Q2438" s="99" t="str" cm="1">
        <f t="array" ref="Q2438">_xlfn.IFS(Table1[[#This Row],[Asset Class]]&lt;&gt;"Local","y",Q$11=$E2438,"y",Table1[[#This Row],[Asset Class]]="Local","")</f>
        <v/>
      </c>
      <c r="R2438" s="99" t="str" cm="1">
        <f t="array" ref="R2438">_xlfn.IFS(Table1[[#This Row],[Asset Class]]&lt;&gt;"Local","y",R$11=$E2438,"y",Table1[[#This Row],[Asset Class]]="Local","")</f>
        <v>y</v>
      </c>
      <c r="S2438" s="358" t="str" cm="1">
        <f t="array" ref="S2438">_xlfn.IFS(Table1[[#This Row],[Asset Class]]&lt;&gt;"Local","y",S$11=$E2438,"y",Table1[[#This Row],[Asset Class]]="Local","")</f>
        <v/>
      </c>
      <c r="U2438" s="109" t="str">
        <f>IF(Table1[[#This Row],[Asset Class]]&lt;&gt;"Local",0.25,IF(P2438="y",1,""))</f>
        <v/>
      </c>
      <c r="V2438" s="435" t="str">
        <f>IF(Table1[[#This Row],[Asset Class]]&lt;&gt;"Local",0.25,IF(Q2438="y",1,""))</f>
        <v/>
      </c>
      <c r="W2438" s="435">
        <f>IF(Table1[[#This Row],[Asset Class]]&lt;&gt;"Local",0.25,IF(R2438="y",1,""))</f>
        <v>1</v>
      </c>
      <c r="X2438" s="435" t="str">
        <f>IF(Table1[[#This Row],[Asset Class]]&lt;&gt;"Local",0.25,IF(S2438="y",1,""))</f>
        <v/>
      </c>
      <c r="Y2438" s="109">
        <f t="shared" si="223"/>
        <v>1</v>
      </c>
      <c r="AA2438" s="274" t="str">
        <f t="shared" si="224"/>
        <v/>
      </c>
      <c r="AB2438" s="275" t="str">
        <f t="shared" si="225"/>
        <v/>
      </c>
      <c r="AC2438" s="275">
        <f t="shared" si="226"/>
        <v>16983</v>
      </c>
      <c r="AD2438" s="275" t="str">
        <f t="shared" si="227"/>
        <v/>
      </c>
      <c r="AE2438" s="276">
        <f t="shared" si="228"/>
        <v>16983</v>
      </c>
    </row>
    <row r="2439" spans="2:31">
      <c r="B2439" s="227" t="s">
        <v>4268</v>
      </c>
      <c r="C2439" s="228" t="s">
        <v>4269</v>
      </c>
      <c r="D2439" s="228" t="s">
        <v>110</v>
      </c>
      <c r="E2439" s="228" t="s">
        <v>101</v>
      </c>
      <c r="F2439" s="258" t="s">
        <v>102</v>
      </c>
      <c r="G2439" s="374">
        <v>0.5</v>
      </c>
      <c r="H2439" s="377">
        <v>709.30759054702901</v>
      </c>
      <c r="I2439" s="382">
        <v>143.96305955739601</v>
      </c>
      <c r="J2439" s="349">
        <f>Table1[[#This Row],[Embellishment Area (m2)]]*Table1[[#This Row],[Construction Unit Rate ($/m)]]*Table1[[#This Row],[Embellishment Area Factor]]</f>
        <v>51057.045451217498</v>
      </c>
      <c r="K2439" s="263">
        <v>0</v>
      </c>
      <c r="L2439" s="354">
        <v>39.027494808321961</v>
      </c>
      <c r="M2439" s="101">
        <f>Table1[[#This Row],[Size of land (m2)]]*Table1[[#This Row],[Land Unit Rate ($/m2)]]</f>
        <v>0</v>
      </c>
      <c r="N2439" s="261">
        <v>2021</v>
      </c>
      <c r="O2439" s="219">
        <f>ROUND(IF(Table1[[#This Row],[Valuation Year]]=2016,(Table1[[#This Row],[Total Construction Cost ($)]]+Table1[[#This Row],[Land Value]])*('General Input Sheet'!$G$38/'General Input Sheet'!$G$43),Table1[[#This Row],[Total Construction Cost ($)]]+Table1[[#This Row],[Land Value]]),0)</f>
        <v>51057</v>
      </c>
      <c r="P2439" s="139" t="str" cm="1">
        <f t="array" ref="P2439">_xlfn.IFS(Table1[[#This Row],[Asset Class]]&lt;&gt;"Local","y",P$11=$E2439,"y",Table1[[#This Row],[Asset Class]]="Local","")</f>
        <v/>
      </c>
      <c r="Q2439" s="99" t="str" cm="1">
        <f t="array" ref="Q2439">_xlfn.IFS(Table1[[#This Row],[Asset Class]]&lt;&gt;"Local","y",Q$11=$E2439,"y",Table1[[#This Row],[Asset Class]]="Local","")</f>
        <v/>
      </c>
      <c r="R2439" s="99" t="str" cm="1">
        <f t="array" ref="R2439">_xlfn.IFS(Table1[[#This Row],[Asset Class]]&lt;&gt;"Local","y",R$11=$E2439,"y",Table1[[#This Row],[Asset Class]]="Local","")</f>
        <v>y</v>
      </c>
      <c r="S2439" s="358" t="str" cm="1">
        <f t="array" ref="S2439">_xlfn.IFS(Table1[[#This Row],[Asset Class]]&lt;&gt;"Local","y",S$11=$E2439,"y",Table1[[#This Row],[Asset Class]]="Local","")</f>
        <v/>
      </c>
      <c r="U2439" s="109" t="str">
        <f>IF(Table1[[#This Row],[Asset Class]]&lt;&gt;"Local",0.25,IF(P2439="y",1,""))</f>
        <v/>
      </c>
      <c r="V2439" s="435" t="str">
        <f>IF(Table1[[#This Row],[Asset Class]]&lt;&gt;"Local",0.25,IF(Q2439="y",1,""))</f>
        <v/>
      </c>
      <c r="W2439" s="435">
        <f>IF(Table1[[#This Row],[Asset Class]]&lt;&gt;"Local",0.25,IF(R2439="y",1,""))</f>
        <v>1</v>
      </c>
      <c r="X2439" s="435" t="str">
        <f>IF(Table1[[#This Row],[Asset Class]]&lt;&gt;"Local",0.25,IF(S2439="y",1,""))</f>
        <v/>
      </c>
      <c r="Y2439" s="109">
        <f t="shared" si="223"/>
        <v>1</v>
      </c>
      <c r="AA2439" s="274" t="str">
        <f t="shared" si="224"/>
        <v/>
      </c>
      <c r="AB2439" s="275" t="str">
        <f t="shared" si="225"/>
        <v/>
      </c>
      <c r="AC2439" s="275">
        <f t="shared" si="226"/>
        <v>51057</v>
      </c>
      <c r="AD2439" s="275" t="str">
        <f t="shared" si="227"/>
        <v/>
      </c>
      <c r="AE2439" s="276">
        <f t="shared" si="228"/>
        <v>51057</v>
      </c>
    </row>
    <row r="2440" spans="2:31">
      <c r="B2440" s="227" t="s">
        <v>4270</v>
      </c>
      <c r="C2440" s="228" t="s">
        <v>4271</v>
      </c>
      <c r="D2440" s="228" t="s">
        <v>110</v>
      </c>
      <c r="E2440" s="228" t="s">
        <v>101</v>
      </c>
      <c r="F2440" s="258" t="s">
        <v>102</v>
      </c>
      <c r="G2440" s="374">
        <v>0.5</v>
      </c>
      <c r="H2440" s="377">
        <v>918.85379829564852</v>
      </c>
      <c r="I2440" s="382">
        <v>143.96305955739601</v>
      </c>
      <c r="J2440" s="349">
        <f>Table1[[#This Row],[Embellishment Area (m2)]]*Table1[[#This Row],[Construction Unit Rate ($/m)]]*Table1[[#This Row],[Embellishment Area Factor]]</f>
        <v>66140.50204428799</v>
      </c>
      <c r="K2440" s="263">
        <v>0</v>
      </c>
      <c r="L2440" s="354">
        <v>39.027494808321961</v>
      </c>
      <c r="M2440" s="101">
        <f>Table1[[#This Row],[Size of land (m2)]]*Table1[[#This Row],[Land Unit Rate ($/m2)]]</f>
        <v>0</v>
      </c>
      <c r="N2440" s="261">
        <v>2021</v>
      </c>
      <c r="O2440" s="219">
        <f>ROUND(IF(Table1[[#This Row],[Valuation Year]]=2016,(Table1[[#This Row],[Total Construction Cost ($)]]+Table1[[#This Row],[Land Value]])*('General Input Sheet'!$G$38/'General Input Sheet'!$G$43),Table1[[#This Row],[Total Construction Cost ($)]]+Table1[[#This Row],[Land Value]]),0)</f>
        <v>66141</v>
      </c>
      <c r="P2440" s="139" t="str" cm="1">
        <f t="array" ref="P2440">_xlfn.IFS(Table1[[#This Row],[Asset Class]]&lt;&gt;"Local","y",P$11=$E2440,"y",Table1[[#This Row],[Asset Class]]="Local","")</f>
        <v/>
      </c>
      <c r="Q2440" s="99" t="str" cm="1">
        <f t="array" ref="Q2440">_xlfn.IFS(Table1[[#This Row],[Asset Class]]&lt;&gt;"Local","y",Q$11=$E2440,"y",Table1[[#This Row],[Asset Class]]="Local","")</f>
        <v/>
      </c>
      <c r="R2440" s="99" t="str" cm="1">
        <f t="array" ref="R2440">_xlfn.IFS(Table1[[#This Row],[Asset Class]]&lt;&gt;"Local","y",R$11=$E2440,"y",Table1[[#This Row],[Asset Class]]="Local","")</f>
        <v>y</v>
      </c>
      <c r="S2440" s="358" t="str" cm="1">
        <f t="array" ref="S2440">_xlfn.IFS(Table1[[#This Row],[Asset Class]]&lt;&gt;"Local","y",S$11=$E2440,"y",Table1[[#This Row],[Asset Class]]="Local","")</f>
        <v/>
      </c>
      <c r="U2440" s="109" t="str">
        <f>IF(Table1[[#This Row],[Asset Class]]&lt;&gt;"Local",0.25,IF(P2440="y",1,""))</f>
        <v/>
      </c>
      <c r="V2440" s="435" t="str">
        <f>IF(Table1[[#This Row],[Asset Class]]&lt;&gt;"Local",0.25,IF(Q2440="y",1,""))</f>
        <v/>
      </c>
      <c r="W2440" s="435">
        <f>IF(Table1[[#This Row],[Asset Class]]&lt;&gt;"Local",0.25,IF(R2440="y",1,""))</f>
        <v>1</v>
      </c>
      <c r="X2440" s="435" t="str">
        <f>IF(Table1[[#This Row],[Asset Class]]&lt;&gt;"Local",0.25,IF(S2440="y",1,""))</f>
        <v/>
      </c>
      <c r="Y2440" s="109">
        <f t="shared" si="223"/>
        <v>1</v>
      </c>
      <c r="AA2440" s="274" t="str">
        <f t="shared" si="224"/>
        <v/>
      </c>
      <c r="AB2440" s="275" t="str">
        <f t="shared" si="225"/>
        <v/>
      </c>
      <c r="AC2440" s="275">
        <f t="shared" si="226"/>
        <v>66141</v>
      </c>
      <c r="AD2440" s="275" t="str">
        <f t="shared" si="227"/>
        <v/>
      </c>
      <c r="AE2440" s="276">
        <f t="shared" si="228"/>
        <v>66141</v>
      </c>
    </row>
    <row r="2441" spans="2:31">
      <c r="B2441" s="227" t="s">
        <v>4272</v>
      </c>
      <c r="C2441" s="228" t="s">
        <v>4273</v>
      </c>
      <c r="D2441" s="228" t="s">
        <v>110</v>
      </c>
      <c r="E2441" s="228" t="s">
        <v>106</v>
      </c>
      <c r="F2441" s="258" t="s">
        <v>102</v>
      </c>
      <c r="G2441" s="374">
        <v>0.5</v>
      </c>
      <c r="H2441" s="377">
        <v>23064.216154563179</v>
      </c>
      <c r="I2441" s="382">
        <v>111.62041035606889</v>
      </c>
      <c r="J2441" s="349">
        <f>Table1[[#This Row],[Embellishment Area (m2)]]*Table1[[#This Row],[Construction Unit Rate ($/m)]]*Table1[[#This Row],[Embellishment Area Factor]]</f>
        <v>1287218.6358567076</v>
      </c>
      <c r="K2441" s="263">
        <v>46128.432309126358</v>
      </c>
      <c r="L2441" s="354">
        <v>66.125722619436161</v>
      </c>
      <c r="M2441" s="101">
        <f>Table1[[#This Row],[Size of land (m2)]]*Table1[[#This Row],[Land Unit Rate ($/m2)]]</f>
        <v>3050275.9197427267</v>
      </c>
      <c r="N2441" s="261">
        <v>2021</v>
      </c>
      <c r="O2441" s="219">
        <f>ROUND(IF(Table1[[#This Row],[Valuation Year]]=2016,(Table1[[#This Row],[Total Construction Cost ($)]]+Table1[[#This Row],[Land Value]])*('General Input Sheet'!$G$38/'General Input Sheet'!$G$43),Table1[[#This Row],[Total Construction Cost ($)]]+Table1[[#This Row],[Land Value]]),0)</f>
        <v>4337495</v>
      </c>
      <c r="P2441" s="139" t="str" cm="1">
        <f t="array" ref="P2441">_xlfn.IFS(Table1[[#This Row],[Asset Class]]&lt;&gt;"Local","y",P$11=$E2441,"y",Table1[[#This Row],[Asset Class]]="Local","")</f>
        <v>y</v>
      </c>
      <c r="Q2441" s="99" t="str" cm="1">
        <f t="array" ref="Q2441">_xlfn.IFS(Table1[[#This Row],[Asset Class]]&lt;&gt;"Local","y",Q$11=$E2441,"y",Table1[[#This Row],[Asset Class]]="Local","")</f>
        <v/>
      </c>
      <c r="R2441" s="99" t="str" cm="1">
        <f t="array" ref="R2441">_xlfn.IFS(Table1[[#This Row],[Asset Class]]&lt;&gt;"Local","y",R$11=$E2441,"y",Table1[[#This Row],[Asset Class]]="Local","")</f>
        <v/>
      </c>
      <c r="S2441" s="358" t="str" cm="1">
        <f t="array" ref="S2441">_xlfn.IFS(Table1[[#This Row],[Asset Class]]&lt;&gt;"Local","y",S$11=$E2441,"y",Table1[[#This Row],[Asset Class]]="Local","")</f>
        <v/>
      </c>
      <c r="U2441" s="109">
        <f>IF(Table1[[#This Row],[Asset Class]]&lt;&gt;"Local",0.25,IF(P2441="y",1,""))</f>
        <v>1</v>
      </c>
      <c r="V2441" s="435" t="str">
        <f>IF(Table1[[#This Row],[Asset Class]]&lt;&gt;"Local",0.25,IF(Q2441="y",1,""))</f>
        <v/>
      </c>
      <c r="W2441" s="435" t="str">
        <f>IF(Table1[[#This Row],[Asset Class]]&lt;&gt;"Local",0.25,IF(R2441="y",1,""))</f>
        <v/>
      </c>
      <c r="X2441" s="435" t="str">
        <f>IF(Table1[[#This Row],[Asset Class]]&lt;&gt;"Local",0.25,IF(S2441="y",1,""))</f>
        <v/>
      </c>
      <c r="Y2441" s="109">
        <f t="shared" si="223"/>
        <v>1</v>
      </c>
      <c r="AA2441" s="274">
        <f t="shared" si="224"/>
        <v>4337495</v>
      </c>
      <c r="AB2441" s="275" t="str">
        <f t="shared" si="225"/>
        <v/>
      </c>
      <c r="AC2441" s="275" t="str">
        <f t="shared" si="226"/>
        <v/>
      </c>
      <c r="AD2441" s="275" t="str">
        <f t="shared" si="227"/>
        <v/>
      </c>
      <c r="AE2441" s="276">
        <f t="shared" si="228"/>
        <v>4337495</v>
      </c>
    </row>
    <row r="2442" spans="2:31">
      <c r="B2442" s="227" t="s">
        <v>4274</v>
      </c>
      <c r="C2442" s="228" t="s">
        <v>4275</v>
      </c>
      <c r="D2442" s="228" t="s">
        <v>110</v>
      </c>
      <c r="E2442" s="228" t="s">
        <v>101</v>
      </c>
      <c r="F2442" s="258" t="s">
        <v>102</v>
      </c>
      <c r="G2442" s="374">
        <v>0.5</v>
      </c>
      <c r="H2442" s="377">
        <v>3583.6788834706499</v>
      </c>
      <c r="I2442" s="382">
        <v>143.96305955739601</v>
      </c>
      <c r="J2442" s="349">
        <f>Table1[[#This Row],[Embellishment Area (m2)]]*Table1[[#This Row],[Construction Unit Rate ($/m)]]*Table1[[#This Row],[Embellishment Area Factor]]</f>
        <v>257958.68826783379</v>
      </c>
      <c r="K2442" s="263">
        <v>7167.3577669412998</v>
      </c>
      <c r="L2442" s="354">
        <v>39.027494808321961</v>
      </c>
      <c r="M2442" s="101">
        <f>Table1[[#This Row],[Size of land (m2)]]*Table1[[#This Row],[Land Unit Rate ($/m2)]]</f>
        <v>279724.01803868765</v>
      </c>
      <c r="N2442" s="261">
        <v>2021</v>
      </c>
      <c r="O2442" s="219">
        <f>ROUND(IF(Table1[[#This Row],[Valuation Year]]=2016,(Table1[[#This Row],[Total Construction Cost ($)]]+Table1[[#This Row],[Land Value]])*('General Input Sheet'!$G$38/'General Input Sheet'!$G$43),Table1[[#This Row],[Total Construction Cost ($)]]+Table1[[#This Row],[Land Value]]),0)</f>
        <v>537683</v>
      </c>
      <c r="P2442" s="139" t="str" cm="1">
        <f t="array" ref="P2442">_xlfn.IFS(Table1[[#This Row],[Asset Class]]&lt;&gt;"Local","y",P$11=$E2442,"y",Table1[[#This Row],[Asset Class]]="Local","")</f>
        <v/>
      </c>
      <c r="Q2442" s="99" t="str" cm="1">
        <f t="array" ref="Q2442">_xlfn.IFS(Table1[[#This Row],[Asset Class]]&lt;&gt;"Local","y",Q$11=$E2442,"y",Table1[[#This Row],[Asset Class]]="Local","")</f>
        <v/>
      </c>
      <c r="R2442" s="99" t="str" cm="1">
        <f t="array" ref="R2442">_xlfn.IFS(Table1[[#This Row],[Asset Class]]&lt;&gt;"Local","y",R$11=$E2442,"y",Table1[[#This Row],[Asset Class]]="Local","")</f>
        <v>y</v>
      </c>
      <c r="S2442" s="358" t="str" cm="1">
        <f t="array" ref="S2442">_xlfn.IFS(Table1[[#This Row],[Asset Class]]&lt;&gt;"Local","y",S$11=$E2442,"y",Table1[[#This Row],[Asset Class]]="Local","")</f>
        <v/>
      </c>
      <c r="U2442" s="109" t="str">
        <f>IF(Table1[[#This Row],[Asset Class]]&lt;&gt;"Local",0.25,IF(P2442="y",1,""))</f>
        <v/>
      </c>
      <c r="V2442" s="435" t="str">
        <f>IF(Table1[[#This Row],[Asset Class]]&lt;&gt;"Local",0.25,IF(Q2442="y",1,""))</f>
        <v/>
      </c>
      <c r="W2442" s="435">
        <f>IF(Table1[[#This Row],[Asset Class]]&lt;&gt;"Local",0.25,IF(R2442="y",1,""))</f>
        <v>1</v>
      </c>
      <c r="X2442" s="435" t="str">
        <f>IF(Table1[[#This Row],[Asset Class]]&lt;&gt;"Local",0.25,IF(S2442="y",1,""))</f>
        <v/>
      </c>
      <c r="Y2442" s="109">
        <f t="shared" si="223"/>
        <v>1</v>
      </c>
      <c r="AA2442" s="274" t="str">
        <f t="shared" si="224"/>
        <v/>
      </c>
      <c r="AB2442" s="275" t="str">
        <f t="shared" si="225"/>
        <v/>
      </c>
      <c r="AC2442" s="275">
        <f t="shared" si="226"/>
        <v>537683</v>
      </c>
      <c r="AD2442" s="275" t="str">
        <f t="shared" si="227"/>
        <v/>
      </c>
      <c r="AE2442" s="276">
        <f t="shared" si="228"/>
        <v>537683</v>
      </c>
    </row>
    <row r="2443" spans="2:31">
      <c r="B2443" s="227" t="s">
        <v>4276</v>
      </c>
      <c r="C2443" s="228" t="s">
        <v>4277</v>
      </c>
      <c r="D2443" s="228" t="s">
        <v>110</v>
      </c>
      <c r="E2443" s="228" t="s">
        <v>142</v>
      </c>
      <c r="F2443" s="258" t="s">
        <v>102</v>
      </c>
      <c r="G2443" s="374">
        <v>0.5</v>
      </c>
      <c r="H2443" s="377">
        <v>2986.0222765918975</v>
      </c>
      <c r="I2443" s="382">
        <v>115.6419902144599</v>
      </c>
      <c r="J2443" s="349">
        <f>Table1[[#This Row],[Embellishment Area (m2)]]*Table1[[#This Row],[Construction Unit Rate ($/m)]]*Table1[[#This Row],[Embellishment Area Factor]]</f>
        <v>172654.77944489973</v>
      </c>
      <c r="K2443" s="263">
        <v>0</v>
      </c>
      <c r="L2443" s="354">
        <v>85.331826959272703</v>
      </c>
      <c r="M2443" s="101">
        <f>Table1[[#This Row],[Size of land (m2)]]*Table1[[#This Row],[Land Unit Rate ($/m2)]]</f>
        <v>0</v>
      </c>
      <c r="N2443" s="261">
        <v>2021</v>
      </c>
      <c r="O2443" s="219">
        <f>ROUND(IF(Table1[[#This Row],[Valuation Year]]=2016,(Table1[[#This Row],[Total Construction Cost ($)]]+Table1[[#This Row],[Land Value]])*('General Input Sheet'!$G$38/'General Input Sheet'!$G$43),Table1[[#This Row],[Total Construction Cost ($)]]+Table1[[#This Row],[Land Value]]),0)</f>
        <v>172655</v>
      </c>
      <c r="P2443" s="139" t="str" cm="1">
        <f t="array" ref="P2443">_xlfn.IFS(Table1[[#This Row],[Asset Class]]&lt;&gt;"Local","y",P$11=$E2443,"y",Table1[[#This Row],[Asset Class]]="Local","")</f>
        <v/>
      </c>
      <c r="Q2443" s="99" t="str" cm="1">
        <f t="array" ref="Q2443">_xlfn.IFS(Table1[[#This Row],[Asset Class]]&lt;&gt;"Local","y",Q$11=$E2443,"y",Table1[[#This Row],[Asset Class]]="Local","")</f>
        <v>y</v>
      </c>
      <c r="R2443" s="99" t="str" cm="1">
        <f t="array" ref="R2443">_xlfn.IFS(Table1[[#This Row],[Asset Class]]&lt;&gt;"Local","y",R$11=$E2443,"y",Table1[[#This Row],[Asset Class]]="Local","")</f>
        <v/>
      </c>
      <c r="S2443" s="358" t="str" cm="1">
        <f t="array" ref="S2443">_xlfn.IFS(Table1[[#This Row],[Asset Class]]&lt;&gt;"Local","y",S$11=$E2443,"y",Table1[[#This Row],[Asset Class]]="Local","")</f>
        <v/>
      </c>
      <c r="U2443" s="109" t="str">
        <f>IF(Table1[[#This Row],[Asset Class]]&lt;&gt;"Local",0.25,IF(P2443="y",1,""))</f>
        <v/>
      </c>
      <c r="V2443" s="435">
        <f>IF(Table1[[#This Row],[Asset Class]]&lt;&gt;"Local",0.25,IF(Q2443="y",1,""))</f>
        <v>1</v>
      </c>
      <c r="W2443" s="435" t="str">
        <f>IF(Table1[[#This Row],[Asset Class]]&lt;&gt;"Local",0.25,IF(R2443="y",1,""))</f>
        <v/>
      </c>
      <c r="X2443" s="435" t="str">
        <f>IF(Table1[[#This Row],[Asset Class]]&lt;&gt;"Local",0.25,IF(S2443="y",1,""))</f>
        <v/>
      </c>
      <c r="Y2443" s="109">
        <f t="shared" si="223"/>
        <v>1</v>
      </c>
      <c r="AA2443" s="274" t="str">
        <f t="shared" si="224"/>
        <v/>
      </c>
      <c r="AB2443" s="275">
        <f t="shared" si="225"/>
        <v>172655</v>
      </c>
      <c r="AC2443" s="275" t="str">
        <f t="shared" si="226"/>
        <v/>
      </c>
      <c r="AD2443" s="275" t="str">
        <f t="shared" si="227"/>
        <v/>
      </c>
      <c r="AE2443" s="276">
        <f t="shared" si="228"/>
        <v>172655</v>
      </c>
    </row>
    <row r="2444" spans="2:31">
      <c r="B2444" s="227" t="s">
        <v>4278</v>
      </c>
      <c r="C2444" s="228" t="s">
        <v>4279</v>
      </c>
      <c r="D2444" s="228" t="s">
        <v>110</v>
      </c>
      <c r="E2444" s="228" t="s">
        <v>101</v>
      </c>
      <c r="F2444" s="258" t="s">
        <v>107</v>
      </c>
      <c r="G2444" s="374">
        <v>0.5</v>
      </c>
      <c r="H2444" s="377">
        <v>41415.686410368806</v>
      </c>
      <c r="I2444" s="382">
        <v>143.96305955739601</v>
      </c>
      <c r="J2444" s="349">
        <f>Table1[[#This Row],[Embellishment Area (m2)]]*Table1[[#This Row],[Construction Unit Rate ($/m)]]*Table1[[#This Row],[Embellishment Area Factor]]</f>
        <v>2981164.4646531804</v>
      </c>
      <c r="K2444" s="263">
        <v>0</v>
      </c>
      <c r="L2444" s="354">
        <v>39.027494808321961</v>
      </c>
      <c r="M2444" s="101">
        <f>Table1[[#This Row],[Size of land (m2)]]*Table1[[#This Row],[Land Unit Rate ($/m2)]]</f>
        <v>0</v>
      </c>
      <c r="N2444" s="261">
        <v>2021</v>
      </c>
      <c r="O2444" s="219">
        <f>ROUND(IF(Table1[[#This Row],[Valuation Year]]=2016,(Table1[[#This Row],[Total Construction Cost ($)]]+Table1[[#This Row],[Land Value]])*('General Input Sheet'!$G$38/'General Input Sheet'!$G$43),Table1[[#This Row],[Total Construction Cost ($)]]+Table1[[#This Row],[Land Value]]),0)</f>
        <v>2981164</v>
      </c>
      <c r="P2444" s="139" t="str" cm="1">
        <f t="array" ref="P2444">_xlfn.IFS(Table1[[#This Row],[Asset Class]]&lt;&gt;"Local","y",P$11=$E2444,"y",Table1[[#This Row],[Asset Class]]="Local","")</f>
        <v/>
      </c>
      <c r="Q2444" s="99" t="str" cm="1">
        <f t="array" ref="Q2444">_xlfn.IFS(Table1[[#This Row],[Asset Class]]&lt;&gt;"Local","y",Q$11=$E2444,"y",Table1[[#This Row],[Asset Class]]="Local","")</f>
        <v/>
      </c>
      <c r="R2444" s="99" t="str" cm="1">
        <f t="array" ref="R2444">_xlfn.IFS(Table1[[#This Row],[Asset Class]]&lt;&gt;"Local","y",R$11=$E2444,"y",Table1[[#This Row],[Asset Class]]="Local","")</f>
        <v>y</v>
      </c>
      <c r="S2444" s="358" t="str" cm="1">
        <f t="array" ref="S2444">_xlfn.IFS(Table1[[#This Row],[Asset Class]]&lt;&gt;"Local","y",S$11=$E2444,"y",Table1[[#This Row],[Asset Class]]="Local","")</f>
        <v/>
      </c>
      <c r="U2444" s="109" t="str">
        <f>IF(Table1[[#This Row],[Asset Class]]&lt;&gt;"Local",0.25,IF(P2444="y",1,""))</f>
        <v/>
      </c>
      <c r="V2444" s="435" t="str">
        <f>IF(Table1[[#This Row],[Asset Class]]&lt;&gt;"Local",0.25,IF(Q2444="y",1,""))</f>
        <v/>
      </c>
      <c r="W2444" s="435">
        <f>IF(Table1[[#This Row],[Asset Class]]&lt;&gt;"Local",0.25,IF(R2444="y",1,""))</f>
        <v>1</v>
      </c>
      <c r="X2444" s="435" t="str">
        <f>IF(Table1[[#This Row],[Asset Class]]&lt;&gt;"Local",0.25,IF(S2444="y",1,""))</f>
        <v/>
      </c>
      <c r="Y2444" s="109">
        <f t="shared" si="223"/>
        <v>1</v>
      </c>
      <c r="AA2444" s="274" t="str">
        <f t="shared" si="224"/>
        <v/>
      </c>
      <c r="AB2444" s="275" t="str">
        <f t="shared" si="225"/>
        <v/>
      </c>
      <c r="AC2444" s="275">
        <f t="shared" si="226"/>
        <v>2981164</v>
      </c>
      <c r="AD2444" s="275" t="str">
        <f t="shared" si="227"/>
        <v/>
      </c>
      <c r="AE2444" s="276">
        <f t="shared" si="228"/>
        <v>2981164</v>
      </c>
    </row>
    <row r="2445" spans="2:31">
      <c r="B2445" s="227" t="s">
        <v>4280</v>
      </c>
      <c r="C2445" s="228" t="s">
        <v>4281</v>
      </c>
      <c r="D2445" s="228" t="s">
        <v>100</v>
      </c>
      <c r="E2445" s="228" t="s">
        <v>106</v>
      </c>
      <c r="F2445" s="258" t="s">
        <v>107</v>
      </c>
      <c r="G2445" s="374">
        <v>0.5</v>
      </c>
      <c r="H2445" s="377">
        <v>276.46592743840932</v>
      </c>
      <c r="I2445" s="382">
        <v>407.064610062648</v>
      </c>
      <c r="J2445" s="349">
        <f>Table1[[#This Row],[Embellishment Area (m2)]]*Table1[[#This Row],[Construction Unit Rate ($/m)]]*Table1[[#This Row],[Embellishment Area Factor]]</f>
        <v>56269.747474162214</v>
      </c>
      <c r="K2445" s="263">
        <v>0</v>
      </c>
      <c r="L2445" s="354">
        <v>112.7890879358248</v>
      </c>
      <c r="M2445" s="101">
        <f>Table1[[#This Row],[Size of land (m2)]]*Table1[[#This Row],[Land Unit Rate ($/m2)]]</f>
        <v>0</v>
      </c>
      <c r="N2445" s="261">
        <v>2021</v>
      </c>
      <c r="O2445" s="219">
        <f>ROUND(IF(Table1[[#This Row],[Valuation Year]]=2016,(Table1[[#This Row],[Total Construction Cost ($)]]+Table1[[#This Row],[Land Value]])*('General Input Sheet'!$G$38/'General Input Sheet'!$G$43),Table1[[#This Row],[Total Construction Cost ($)]]+Table1[[#This Row],[Land Value]]),0)</f>
        <v>56270</v>
      </c>
      <c r="P2445" s="139" t="str" cm="1">
        <f t="array" ref="P2445">_xlfn.IFS(Table1[[#This Row],[Asset Class]]&lt;&gt;"Local","y",P$11=$E2445,"y",Table1[[#This Row],[Asset Class]]="Local","")</f>
        <v>y</v>
      </c>
      <c r="Q2445" s="99" t="str" cm="1">
        <f t="array" ref="Q2445">_xlfn.IFS(Table1[[#This Row],[Asset Class]]&lt;&gt;"Local","y",Q$11=$E2445,"y",Table1[[#This Row],[Asset Class]]="Local","")</f>
        <v>y</v>
      </c>
      <c r="R2445" s="99" t="str" cm="1">
        <f t="array" ref="R2445">_xlfn.IFS(Table1[[#This Row],[Asset Class]]&lt;&gt;"Local","y",R$11=$E2445,"y",Table1[[#This Row],[Asset Class]]="Local","")</f>
        <v>y</v>
      </c>
      <c r="S2445" s="358" t="str" cm="1">
        <f t="array" ref="S2445">_xlfn.IFS(Table1[[#This Row],[Asset Class]]&lt;&gt;"Local","y",S$11=$E2445,"y",Table1[[#This Row],[Asset Class]]="Local","")</f>
        <v>y</v>
      </c>
      <c r="U2445" s="109">
        <f>IF(Table1[[#This Row],[Asset Class]]&lt;&gt;"Local",0.25,IF(P2445="y",1,""))</f>
        <v>0.25</v>
      </c>
      <c r="V2445" s="435">
        <f>IF(Table1[[#This Row],[Asset Class]]&lt;&gt;"Local",0.25,IF(Q2445="y",1,""))</f>
        <v>0.25</v>
      </c>
      <c r="W2445" s="435">
        <f>IF(Table1[[#This Row],[Asset Class]]&lt;&gt;"Local",0.25,IF(R2445="y",1,""))</f>
        <v>0.25</v>
      </c>
      <c r="X2445" s="435">
        <f>IF(Table1[[#This Row],[Asset Class]]&lt;&gt;"Local",0.25,IF(S2445="y",1,""))</f>
        <v>0.25</v>
      </c>
      <c r="Y2445" s="109">
        <f t="shared" si="223"/>
        <v>1</v>
      </c>
      <c r="AA2445" s="274">
        <f t="shared" si="224"/>
        <v>14067.5</v>
      </c>
      <c r="AB2445" s="275">
        <f t="shared" si="225"/>
        <v>14067.5</v>
      </c>
      <c r="AC2445" s="275">
        <f t="shared" si="226"/>
        <v>14067.5</v>
      </c>
      <c r="AD2445" s="275">
        <f t="shared" si="227"/>
        <v>14067.5</v>
      </c>
      <c r="AE2445" s="276">
        <f t="shared" si="228"/>
        <v>56270</v>
      </c>
    </row>
    <row r="2446" spans="2:31">
      <c r="B2446" s="227" t="s">
        <v>4282</v>
      </c>
      <c r="C2446" s="228" t="s">
        <v>4283</v>
      </c>
      <c r="D2446" s="228" t="s">
        <v>110</v>
      </c>
      <c r="E2446" s="228" t="s">
        <v>101</v>
      </c>
      <c r="F2446" s="258" t="s">
        <v>102</v>
      </c>
      <c r="G2446" s="374">
        <v>0.5</v>
      </c>
      <c r="H2446" s="377">
        <v>5926.7153800031547</v>
      </c>
      <c r="I2446" s="382">
        <v>143.96305955739601</v>
      </c>
      <c r="J2446" s="349">
        <f>Table1[[#This Row],[Embellishment Area (m2)]]*Table1[[#This Row],[Construction Unit Rate ($/m)]]*Table1[[#This Row],[Embellishment Area Factor]]</f>
        <v>426614.03961556451</v>
      </c>
      <c r="K2446" s="263">
        <v>0</v>
      </c>
      <c r="L2446" s="354">
        <v>39.027494808321961</v>
      </c>
      <c r="M2446" s="101">
        <f>Table1[[#This Row],[Size of land (m2)]]*Table1[[#This Row],[Land Unit Rate ($/m2)]]</f>
        <v>0</v>
      </c>
      <c r="N2446" s="261">
        <v>2021</v>
      </c>
      <c r="O2446" s="219">
        <f>ROUND(IF(Table1[[#This Row],[Valuation Year]]=2016,(Table1[[#This Row],[Total Construction Cost ($)]]+Table1[[#This Row],[Land Value]])*('General Input Sheet'!$G$38/'General Input Sheet'!$G$43),Table1[[#This Row],[Total Construction Cost ($)]]+Table1[[#This Row],[Land Value]]),0)</f>
        <v>426614</v>
      </c>
      <c r="P2446" s="139" t="str" cm="1">
        <f t="array" ref="P2446">_xlfn.IFS(Table1[[#This Row],[Asset Class]]&lt;&gt;"Local","y",P$11=$E2446,"y",Table1[[#This Row],[Asset Class]]="Local","")</f>
        <v/>
      </c>
      <c r="Q2446" s="99" t="str" cm="1">
        <f t="array" ref="Q2446">_xlfn.IFS(Table1[[#This Row],[Asset Class]]&lt;&gt;"Local","y",Q$11=$E2446,"y",Table1[[#This Row],[Asset Class]]="Local","")</f>
        <v/>
      </c>
      <c r="R2446" s="99" t="str" cm="1">
        <f t="array" ref="R2446">_xlfn.IFS(Table1[[#This Row],[Asset Class]]&lt;&gt;"Local","y",R$11=$E2446,"y",Table1[[#This Row],[Asset Class]]="Local","")</f>
        <v>y</v>
      </c>
      <c r="S2446" s="358" t="str" cm="1">
        <f t="array" ref="S2446">_xlfn.IFS(Table1[[#This Row],[Asset Class]]&lt;&gt;"Local","y",S$11=$E2446,"y",Table1[[#This Row],[Asset Class]]="Local","")</f>
        <v/>
      </c>
      <c r="U2446" s="109" t="str">
        <f>IF(Table1[[#This Row],[Asset Class]]&lt;&gt;"Local",0.25,IF(P2446="y",1,""))</f>
        <v/>
      </c>
      <c r="V2446" s="435" t="str">
        <f>IF(Table1[[#This Row],[Asset Class]]&lt;&gt;"Local",0.25,IF(Q2446="y",1,""))</f>
        <v/>
      </c>
      <c r="W2446" s="435">
        <f>IF(Table1[[#This Row],[Asset Class]]&lt;&gt;"Local",0.25,IF(R2446="y",1,""))</f>
        <v>1</v>
      </c>
      <c r="X2446" s="435" t="str">
        <f>IF(Table1[[#This Row],[Asset Class]]&lt;&gt;"Local",0.25,IF(S2446="y",1,""))</f>
        <v/>
      </c>
      <c r="Y2446" s="109">
        <f t="shared" si="223"/>
        <v>1</v>
      </c>
      <c r="AA2446" s="274" t="str">
        <f t="shared" si="224"/>
        <v/>
      </c>
      <c r="AB2446" s="275" t="str">
        <f t="shared" si="225"/>
        <v/>
      </c>
      <c r="AC2446" s="275">
        <f t="shared" si="226"/>
        <v>426614</v>
      </c>
      <c r="AD2446" s="275" t="str">
        <f t="shared" si="227"/>
        <v/>
      </c>
      <c r="AE2446" s="276">
        <f t="shared" si="228"/>
        <v>426614</v>
      </c>
    </row>
    <row r="2447" spans="2:31">
      <c r="B2447" s="227" t="s">
        <v>4282</v>
      </c>
      <c r="C2447" s="228" t="s">
        <v>4284</v>
      </c>
      <c r="D2447" s="228" t="s">
        <v>110</v>
      </c>
      <c r="E2447" s="228" t="s">
        <v>101</v>
      </c>
      <c r="F2447" s="258" t="s">
        <v>135</v>
      </c>
      <c r="G2447" s="374">
        <v>0.5</v>
      </c>
      <c r="H2447" s="377">
        <v>473.2835306548738</v>
      </c>
      <c r="I2447" s="382">
        <v>143.96305955739601</v>
      </c>
      <c r="J2447" s="349">
        <f>Table1[[#This Row],[Embellishment Area (m2)]]*Table1[[#This Row],[Construction Unit Rate ($/m)]]*Table1[[#This Row],[Embellishment Area Factor]]</f>
        <v>34067.67255560113</v>
      </c>
      <c r="K2447" s="263">
        <v>0</v>
      </c>
      <c r="L2447" s="354">
        <v>39.027494808321961</v>
      </c>
      <c r="M2447" s="101">
        <f>Table1[[#This Row],[Size of land (m2)]]*Table1[[#This Row],[Land Unit Rate ($/m2)]]</f>
        <v>0</v>
      </c>
      <c r="N2447" s="261">
        <v>2021</v>
      </c>
      <c r="O2447" s="219">
        <f>ROUND(IF(Table1[[#This Row],[Valuation Year]]=2016,(Table1[[#This Row],[Total Construction Cost ($)]]+Table1[[#This Row],[Land Value]])*('General Input Sheet'!$G$38/'General Input Sheet'!$G$43),Table1[[#This Row],[Total Construction Cost ($)]]+Table1[[#This Row],[Land Value]]),0)</f>
        <v>34068</v>
      </c>
      <c r="P2447" s="139" t="str" cm="1">
        <f t="array" ref="P2447">_xlfn.IFS(Table1[[#This Row],[Asset Class]]&lt;&gt;"Local","y",P$11=$E2447,"y",Table1[[#This Row],[Asset Class]]="Local","")</f>
        <v/>
      </c>
      <c r="Q2447" s="99" t="str" cm="1">
        <f t="array" ref="Q2447">_xlfn.IFS(Table1[[#This Row],[Asset Class]]&lt;&gt;"Local","y",Q$11=$E2447,"y",Table1[[#This Row],[Asset Class]]="Local","")</f>
        <v/>
      </c>
      <c r="R2447" s="99" t="str" cm="1">
        <f t="array" ref="R2447">_xlfn.IFS(Table1[[#This Row],[Asset Class]]&lt;&gt;"Local","y",R$11=$E2447,"y",Table1[[#This Row],[Asset Class]]="Local","")</f>
        <v>y</v>
      </c>
      <c r="S2447" s="358" t="str" cm="1">
        <f t="array" ref="S2447">_xlfn.IFS(Table1[[#This Row],[Asset Class]]&lt;&gt;"Local","y",S$11=$E2447,"y",Table1[[#This Row],[Asset Class]]="Local","")</f>
        <v/>
      </c>
      <c r="U2447" s="109" t="str">
        <f>IF(Table1[[#This Row],[Asset Class]]&lt;&gt;"Local",0.25,IF(P2447="y",1,""))</f>
        <v/>
      </c>
      <c r="V2447" s="435" t="str">
        <f>IF(Table1[[#This Row],[Asset Class]]&lt;&gt;"Local",0.25,IF(Q2447="y",1,""))</f>
        <v/>
      </c>
      <c r="W2447" s="435">
        <f>IF(Table1[[#This Row],[Asset Class]]&lt;&gt;"Local",0.25,IF(R2447="y",1,""))</f>
        <v>1</v>
      </c>
      <c r="X2447" s="435" t="str">
        <f>IF(Table1[[#This Row],[Asset Class]]&lt;&gt;"Local",0.25,IF(S2447="y",1,""))</f>
        <v/>
      </c>
      <c r="Y2447" s="109">
        <f t="shared" ref="Y2447:Y2488" si="229">SUM(U2447:X2447)</f>
        <v>1</v>
      </c>
      <c r="AA2447" s="274" t="str">
        <f t="shared" ref="AA2447:AA2488" si="230">IF(U2447="","",(U2447/$Y2447)*$O2447)</f>
        <v/>
      </c>
      <c r="AB2447" s="275" t="str">
        <f t="shared" ref="AB2447:AB2488" si="231">IF(V2447="","",(V2447/$Y2447)*$O2447)</f>
        <v/>
      </c>
      <c r="AC2447" s="275">
        <f t="shared" ref="AC2447:AC2488" si="232">IF(W2447="","",(W2447/$Y2447)*$O2447)</f>
        <v>34068</v>
      </c>
      <c r="AD2447" s="275" t="str">
        <f t="shared" ref="AD2447:AD2488" si="233">IF(X2447="","",(X2447/$Y2447)*$O2447)</f>
        <v/>
      </c>
      <c r="AE2447" s="276">
        <f t="shared" ref="AE2447:AE2488" si="234">SUM(AA2447:AD2447)</f>
        <v>34068</v>
      </c>
    </row>
    <row r="2448" spans="2:31">
      <c r="B2448" s="227" t="s">
        <v>4285</v>
      </c>
      <c r="C2448" s="228" t="s">
        <v>4286</v>
      </c>
      <c r="D2448" s="228" t="s">
        <v>110</v>
      </c>
      <c r="E2448" s="228" t="s">
        <v>101</v>
      </c>
      <c r="F2448" s="258" t="s">
        <v>107</v>
      </c>
      <c r="G2448" s="374">
        <v>0.5</v>
      </c>
      <c r="H2448" s="377">
        <v>1843.5914540769086</v>
      </c>
      <c r="I2448" s="382">
        <v>143.96305955739601</v>
      </c>
      <c r="J2448" s="349">
        <f>Table1[[#This Row],[Embellishment Area (m2)]]*Table1[[#This Row],[Construction Unit Rate ($/m)]]*Table1[[#This Row],[Embellishment Area Factor]]</f>
        <v>132704.53315139015</v>
      </c>
      <c r="K2448" s="263">
        <v>0</v>
      </c>
      <c r="L2448" s="354">
        <v>39.027494808321961</v>
      </c>
      <c r="M2448" s="101">
        <f>Table1[[#This Row],[Size of land (m2)]]*Table1[[#This Row],[Land Unit Rate ($/m2)]]</f>
        <v>0</v>
      </c>
      <c r="N2448" s="261">
        <v>2021</v>
      </c>
      <c r="O2448" s="219">
        <f>ROUND(IF(Table1[[#This Row],[Valuation Year]]=2016,(Table1[[#This Row],[Total Construction Cost ($)]]+Table1[[#This Row],[Land Value]])*('General Input Sheet'!$G$38/'General Input Sheet'!$G$43),Table1[[#This Row],[Total Construction Cost ($)]]+Table1[[#This Row],[Land Value]]),0)</f>
        <v>132705</v>
      </c>
      <c r="P2448" s="139" t="str" cm="1">
        <f t="array" ref="P2448">_xlfn.IFS(Table1[[#This Row],[Asset Class]]&lt;&gt;"Local","y",P$11=$E2448,"y",Table1[[#This Row],[Asset Class]]="Local","")</f>
        <v/>
      </c>
      <c r="Q2448" s="99" t="str" cm="1">
        <f t="array" ref="Q2448">_xlfn.IFS(Table1[[#This Row],[Asset Class]]&lt;&gt;"Local","y",Q$11=$E2448,"y",Table1[[#This Row],[Asset Class]]="Local","")</f>
        <v/>
      </c>
      <c r="R2448" s="99" t="str" cm="1">
        <f t="array" ref="R2448">_xlfn.IFS(Table1[[#This Row],[Asset Class]]&lt;&gt;"Local","y",R$11=$E2448,"y",Table1[[#This Row],[Asset Class]]="Local","")</f>
        <v>y</v>
      </c>
      <c r="S2448" s="358" t="str" cm="1">
        <f t="array" ref="S2448">_xlfn.IFS(Table1[[#This Row],[Asset Class]]&lt;&gt;"Local","y",S$11=$E2448,"y",Table1[[#This Row],[Asset Class]]="Local","")</f>
        <v/>
      </c>
      <c r="U2448" s="109" t="str">
        <f>IF(Table1[[#This Row],[Asset Class]]&lt;&gt;"Local",0.25,IF(P2448="y",1,""))</f>
        <v/>
      </c>
      <c r="V2448" s="435" t="str">
        <f>IF(Table1[[#This Row],[Asset Class]]&lt;&gt;"Local",0.25,IF(Q2448="y",1,""))</f>
        <v/>
      </c>
      <c r="W2448" s="435">
        <f>IF(Table1[[#This Row],[Asset Class]]&lt;&gt;"Local",0.25,IF(R2448="y",1,""))</f>
        <v>1</v>
      </c>
      <c r="X2448" s="435" t="str">
        <f>IF(Table1[[#This Row],[Asset Class]]&lt;&gt;"Local",0.25,IF(S2448="y",1,""))</f>
        <v/>
      </c>
      <c r="Y2448" s="109">
        <f t="shared" si="229"/>
        <v>1</v>
      </c>
      <c r="AA2448" s="274" t="str">
        <f t="shared" si="230"/>
        <v/>
      </c>
      <c r="AB2448" s="275" t="str">
        <f t="shared" si="231"/>
        <v/>
      </c>
      <c r="AC2448" s="275">
        <f t="shared" si="232"/>
        <v>132705</v>
      </c>
      <c r="AD2448" s="275" t="str">
        <f t="shared" si="233"/>
        <v/>
      </c>
      <c r="AE2448" s="276">
        <f t="shared" si="234"/>
        <v>132705</v>
      </c>
    </row>
    <row r="2449" spans="2:31">
      <c r="B2449" s="227" t="s">
        <v>4287</v>
      </c>
      <c r="C2449" s="228" t="s">
        <v>4288</v>
      </c>
      <c r="D2449" s="228" t="s">
        <v>110</v>
      </c>
      <c r="E2449" s="228" t="s">
        <v>101</v>
      </c>
      <c r="F2449" s="258" t="s">
        <v>102</v>
      </c>
      <c r="G2449" s="374">
        <v>0.5</v>
      </c>
      <c r="H2449" s="377">
        <v>4589.0242979429468</v>
      </c>
      <c r="I2449" s="382">
        <v>143.96305955739601</v>
      </c>
      <c r="J2449" s="349">
        <f>Table1[[#This Row],[Embellishment Area (m2)]]*Table1[[#This Row],[Construction Unit Rate ($/m)]]*Table1[[#This Row],[Embellishment Area Factor]]</f>
        <v>330324.98915754893</v>
      </c>
      <c r="K2449" s="263">
        <v>9178.0485958858935</v>
      </c>
      <c r="L2449" s="354">
        <v>39.027494808321961</v>
      </c>
      <c r="M2449" s="101">
        <f>Table1[[#This Row],[Size of land (m2)]]*Table1[[#This Row],[Land Unit Rate ($/m2)]]</f>
        <v>358196.24392646336</v>
      </c>
      <c r="N2449" s="261">
        <v>2021</v>
      </c>
      <c r="O2449" s="219">
        <f>ROUND(IF(Table1[[#This Row],[Valuation Year]]=2016,(Table1[[#This Row],[Total Construction Cost ($)]]+Table1[[#This Row],[Land Value]])*('General Input Sheet'!$G$38/'General Input Sheet'!$G$43),Table1[[#This Row],[Total Construction Cost ($)]]+Table1[[#This Row],[Land Value]]),0)</f>
        <v>688521</v>
      </c>
      <c r="P2449" s="139" t="str" cm="1">
        <f t="array" ref="P2449">_xlfn.IFS(Table1[[#This Row],[Asset Class]]&lt;&gt;"Local","y",P$11=$E2449,"y",Table1[[#This Row],[Asset Class]]="Local","")</f>
        <v/>
      </c>
      <c r="Q2449" s="99" t="str" cm="1">
        <f t="array" ref="Q2449">_xlfn.IFS(Table1[[#This Row],[Asset Class]]&lt;&gt;"Local","y",Q$11=$E2449,"y",Table1[[#This Row],[Asset Class]]="Local","")</f>
        <v/>
      </c>
      <c r="R2449" s="99" t="str" cm="1">
        <f t="array" ref="R2449">_xlfn.IFS(Table1[[#This Row],[Asset Class]]&lt;&gt;"Local","y",R$11=$E2449,"y",Table1[[#This Row],[Asset Class]]="Local","")</f>
        <v>y</v>
      </c>
      <c r="S2449" s="358" t="str" cm="1">
        <f t="array" ref="S2449">_xlfn.IFS(Table1[[#This Row],[Asset Class]]&lt;&gt;"Local","y",S$11=$E2449,"y",Table1[[#This Row],[Asset Class]]="Local","")</f>
        <v/>
      </c>
      <c r="U2449" s="109" t="str">
        <f>IF(Table1[[#This Row],[Asset Class]]&lt;&gt;"Local",0.25,IF(P2449="y",1,""))</f>
        <v/>
      </c>
      <c r="V2449" s="435" t="str">
        <f>IF(Table1[[#This Row],[Asset Class]]&lt;&gt;"Local",0.25,IF(Q2449="y",1,""))</f>
        <v/>
      </c>
      <c r="W2449" s="435">
        <f>IF(Table1[[#This Row],[Asset Class]]&lt;&gt;"Local",0.25,IF(R2449="y",1,""))</f>
        <v>1</v>
      </c>
      <c r="X2449" s="435" t="str">
        <f>IF(Table1[[#This Row],[Asset Class]]&lt;&gt;"Local",0.25,IF(S2449="y",1,""))</f>
        <v/>
      </c>
      <c r="Y2449" s="109">
        <f t="shared" si="229"/>
        <v>1</v>
      </c>
      <c r="AA2449" s="274" t="str">
        <f t="shared" si="230"/>
        <v/>
      </c>
      <c r="AB2449" s="275" t="str">
        <f t="shared" si="231"/>
        <v/>
      </c>
      <c r="AC2449" s="275">
        <f t="shared" si="232"/>
        <v>688521</v>
      </c>
      <c r="AD2449" s="275" t="str">
        <f t="shared" si="233"/>
        <v/>
      </c>
      <c r="AE2449" s="276">
        <f t="shared" si="234"/>
        <v>688521</v>
      </c>
    </row>
    <row r="2450" spans="2:31">
      <c r="B2450" s="227" t="s">
        <v>4287</v>
      </c>
      <c r="C2450" s="228" t="s">
        <v>4289</v>
      </c>
      <c r="D2450" s="228" t="s">
        <v>110</v>
      </c>
      <c r="E2450" s="228" t="s">
        <v>101</v>
      </c>
      <c r="F2450" s="258" t="s">
        <v>107</v>
      </c>
      <c r="G2450" s="374">
        <v>0.5</v>
      </c>
      <c r="H2450" s="377">
        <v>67194.113485921494</v>
      </c>
      <c r="I2450" s="382">
        <v>143.96305955739601</v>
      </c>
      <c r="J2450" s="349">
        <f>Table1[[#This Row],[Embellishment Area (m2)]]*Table1[[#This Row],[Construction Unit Rate ($/m)]]*Table1[[#This Row],[Embellishment Area Factor]]</f>
        <v>4836735.0808400707</v>
      </c>
      <c r="K2450" s="263">
        <v>134388.22697184299</v>
      </c>
      <c r="L2450" s="354">
        <v>39.027494808321961</v>
      </c>
      <c r="M2450" s="101">
        <f>Table1[[#This Row],[Size of land (m2)]]*Table1[[#This Row],[Land Unit Rate ($/m2)]]</f>
        <v>5244835.830443196</v>
      </c>
      <c r="N2450" s="261">
        <v>2021</v>
      </c>
      <c r="O2450" s="219">
        <f>ROUND(IF(Table1[[#This Row],[Valuation Year]]=2016,(Table1[[#This Row],[Total Construction Cost ($)]]+Table1[[#This Row],[Land Value]])*('General Input Sheet'!$G$38/'General Input Sheet'!$G$43),Table1[[#This Row],[Total Construction Cost ($)]]+Table1[[#This Row],[Land Value]]),0)</f>
        <v>10081571</v>
      </c>
      <c r="P2450" s="139" t="str" cm="1">
        <f t="array" ref="P2450">_xlfn.IFS(Table1[[#This Row],[Asset Class]]&lt;&gt;"Local","y",P$11=$E2450,"y",Table1[[#This Row],[Asset Class]]="Local","")</f>
        <v/>
      </c>
      <c r="Q2450" s="99" t="str" cm="1">
        <f t="array" ref="Q2450">_xlfn.IFS(Table1[[#This Row],[Asset Class]]&lt;&gt;"Local","y",Q$11=$E2450,"y",Table1[[#This Row],[Asset Class]]="Local","")</f>
        <v/>
      </c>
      <c r="R2450" s="99" t="str" cm="1">
        <f t="array" ref="R2450">_xlfn.IFS(Table1[[#This Row],[Asset Class]]&lt;&gt;"Local","y",R$11=$E2450,"y",Table1[[#This Row],[Asset Class]]="Local","")</f>
        <v>y</v>
      </c>
      <c r="S2450" s="358" t="str" cm="1">
        <f t="array" ref="S2450">_xlfn.IFS(Table1[[#This Row],[Asset Class]]&lt;&gt;"Local","y",S$11=$E2450,"y",Table1[[#This Row],[Asset Class]]="Local","")</f>
        <v/>
      </c>
      <c r="U2450" s="109" t="str">
        <f>IF(Table1[[#This Row],[Asset Class]]&lt;&gt;"Local",0.25,IF(P2450="y",1,""))</f>
        <v/>
      </c>
      <c r="V2450" s="435" t="str">
        <f>IF(Table1[[#This Row],[Asset Class]]&lt;&gt;"Local",0.25,IF(Q2450="y",1,""))</f>
        <v/>
      </c>
      <c r="W2450" s="435">
        <f>IF(Table1[[#This Row],[Asset Class]]&lt;&gt;"Local",0.25,IF(R2450="y",1,""))</f>
        <v>1</v>
      </c>
      <c r="X2450" s="435" t="str">
        <f>IF(Table1[[#This Row],[Asset Class]]&lt;&gt;"Local",0.25,IF(S2450="y",1,""))</f>
        <v/>
      </c>
      <c r="Y2450" s="109">
        <f t="shared" si="229"/>
        <v>1</v>
      </c>
      <c r="AA2450" s="274" t="str">
        <f t="shared" si="230"/>
        <v/>
      </c>
      <c r="AB2450" s="275" t="str">
        <f t="shared" si="231"/>
        <v/>
      </c>
      <c r="AC2450" s="275">
        <f t="shared" si="232"/>
        <v>10081571</v>
      </c>
      <c r="AD2450" s="275" t="str">
        <f t="shared" si="233"/>
        <v/>
      </c>
      <c r="AE2450" s="276">
        <f t="shared" si="234"/>
        <v>10081571</v>
      </c>
    </row>
    <row r="2451" spans="2:31">
      <c r="B2451" s="227" t="s">
        <v>4290</v>
      </c>
      <c r="C2451" s="228" t="s">
        <v>4291</v>
      </c>
      <c r="D2451" s="228" t="s">
        <v>110</v>
      </c>
      <c r="E2451" s="228" t="s">
        <v>106</v>
      </c>
      <c r="F2451" s="258" t="s">
        <v>102</v>
      </c>
      <c r="G2451" s="374">
        <v>0.5</v>
      </c>
      <c r="H2451" s="377">
        <v>7120.0931990558101</v>
      </c>
      <c r="I2451" s="382">
        <v>111.62041035606889</v>
      </c>
      <c r="J2451" s="349">
        <f>Table1[[#This Row],[Embellishment Area (m2)]]*Table1[[#This Row],[Construction Unit Rate ($/m)]]*Table1[[#This Row],[Embellishment Area Factor]]</f>
        <v>397373.86232603242</v>
      </c>
      <c r="K2451" s="263">
        <v>0</v>
      </c>
      <c r="L2451" s="354">
        <v>66.125722619436161</v>
      </c>
      <c r="M2451" s="101">
        <f>Table1[[#This Row],[Size of land (m2)]]*Table1[[#This Row],[Land Unit Rate ($/m2)]]</f>
        <v>0</v>
      </c>
      <c r="N2451" s="261">
        <v>2021</v>
      </c>
      <c r="O2451" s="219">
        <f>ROUND(IF(Table1[[#This Row],[Valuation Year]]=2016,(Table1[[#This Row],[Total Construction Cost ($)]]+Table1[[#This Row],[Land Value]])*('General Input Sheet'!$G$38/'General Input Sheet'!$G$43),Table1[[#This Row],[Total Construction Cost ($)]]+Table1[[#This Row],[Land Value]]),0)</f>
        <v>397374</v>
      </c>
      <c r="P2451" s="139" t="str" cm="1">
        <f t="array" ref="P2451">_xlfn.IFS(Table1[[#This Row],[Asset Class]]&lt;&gt;"Local","y",P$11=$E2451,"y",Table1[[#This Row],[Asset Class]]="Local","")</f>
        <v>y</v>
      </c>
      <c r="Q2451" s="99" t="str" cm="1">
        <f t="array" ref="Q2451">_xlfn.IFS(Table1[[#This Row],[Asset Class]]&lt;&gt;"Local","y",Q$11=$E2451,"y",Table1[[#This Row],[Asset Class]]="Local","")</f>
        <v/>
      </c>
      <c r="R2451" s="99" t="str" cm="1">
        <f t="array" ref="R2451">_xlfn.IFS(Table1[[#This Row],[Asset Class]]&lt;&gt;"Local","y",R$11=$E2451,"y",Table1[[#This Row],[Asset Class]]="Local","")</f>
        <v/>
      </c>
      <c r="S2451" s="358" t="str" cm="1">
        <f t="array" ref="S2451">_xlfn.IFS(Table1[[#This Row],[Asset Class]]&lt;&gt;"Local","y",S$11=$E2451,"y",Table1[[#This Row],[Asset Class]]="Local","")</f>
        <v/>
      </c>
      <c r="U2451" s="109">
        <f>IF(Table1[[#This Row],[Asset Class]]&lt;&gt;"Local",0.25,IF(P2451="y",1,""))</f>
        <v>1</v>
      </c>
      <c r="V2451" s="435" t="str">
        <f>IF(Table1[[#This Row],[Asset Class]]&lt;&gt;"Local",0.25,IF(Q2451="y",1,""))</f>
        <v/>
      </c>
      <c r="W2451" s="435" t="str">
        <f>IF(Table1[[#This Row],[Asset Class]]&lt;&gt;"Local",0.25,IF(R2451="y",1,""))</f>
        <v/>
      </c>
      <c r="X2451" s="435" t="str">
        <f>IF(Table1[[#This Row],[Asset Class]]&lt;&gt;"Local",0.25,IF(S2451="y",1,""))</f>
        <v/>
      </c>
      <c r="Y2451" s="109">
        <f t="shared" si="229"/>
        <v>1</v>
      </c>
      <c r="AA2451" s="274">
        <f t="shared" si="230"/>
        <v>397374</v>
      </c>
      <c r="AB2451" s="275" t="str">
        <f t="shared" si="231"/>
        <v/>
      </c>
      <c r="AC2451" s="275" t="str">
        <f t="shared" si="232"/>
        <v/>
      </c>
      <c r="AD2451" s="275" t="str">
        <f t="shared" si="233"/>
        <v/>
      </c>
      <c r="AE2451" s="276">
        <f t="shared" si="234"/>
        <v>397374</v>
      </c>
    </row>
    <row r="2452" spans="2:31">
      <c r="B2452" s="227" t="s">
        <v>4292</v>
      </c>
      <c r="C2452" s="228" t="s">
        <v>4293</v>
      </c>
      <c r="D2452" s="228" t="s">
        <v>110</v>
      </c>
      <c r="E2452" s="228" t="s">
        <v>142</v>
      </c>
      <c r="F2452" s="258" t="s">
        <v>102</v>
      </c>
      <c r="G2452" s="374">
        <v>0.5</v>
      </c>
      <c r="H2452" s="377">
        <v>2756.5979944733317</v>
      </c>
      <c r="I2452" s="382">
        <v>115.6419902144599</v>
      </c>
      <c r="J2452" s="349">
        <f>Table1[[#This Row],[Embellishment Area (m2)]]*Table1[[#This Row],[Construction Unit Rate ($/m)]]*Table1[[#This Row],[Embellishment Area Factor]]</f>
        <v>159389.23915104239</v>
      </c>
      <c r="K2452" s="263">
        <v>0</v>
      </c>
      <c r="L2452" s="354">
        <v>85.331826959272703</v>
      </c>
      <c r="M2452" s="101">
        <f>Table1[[#This Row],[Size of land (m2)]]*Table1[[#This Row],[Land Unit Rate ($/m2)]]</f>
        <v>0</v>
      </c>
      <c r="N2452" s="261">
        <v>2021</v>
      </c>
      <c r="O2452" s="219">
        <f>ROUND(IF(Table1[[#This Row],[Valuation Year]]=2016,(Table1[[#This Row],[Total Construction Cost ($)]]+Table1[[#This Row],[Land Value]])*('General Input Sheet'!$G$38/'General Input Sheet'!$G$43),Table1[[#This Row],[Total Construction Cost ($)]]+Table1[[#This Row],[Land Value]]),0)</f>
        <v>159389</v>
      </c>
      <c r="P2452" s="139" t="str" cm="1">
        <f t="array" ref="P2452">_xlfn.IFS(Table1[[#This Row],[Asset Class]]&lt;&gt;"Local","y",P$11=$E2452,"y",Table1[[#This Row],[Asset Class]]="Local","")</f>
        <v/>
      </c>
      <c r="Q2452" s="99" t="str" cm="1">
        <f t="array" ref="Q2452">_xlfn.IFS(Table1[[#This Row],[Asset Class]]&lt;&gt;"Local","y",Q$11=$E2452,"y",Table1[[#This Row],[Asset Class]]="Local","")</f>
        <v>y</v>
      </c>
      <c r="R2452" s="99" t="str" cm="1">
        <f t="array" ref="R2452">_xlfn.IFS(Table1[[#This Row],[Asset Class]]&lt;&gt;"Local","y",R$11=$E2452,"y",Table1[[#This Row],[Asset Class]]="Local","")</f>
        <v/>
      </c>
      <c r="S2452" s="358" t="str" cm="1">
        <f t="array" ref="S2452">_xlfn.IFS(Table1[[#This Row],[Asset Class]]&lt;&gt;"Local","y",S$11=$E2452,"y",Table1[[#This Row],[Asset Class]]="Local","")</f>
        <v/>
      </c>
      <c r="U2452" s="109" t="str">
        <f>IF(Table1[[#This Row],[Asset Class]]&lt;&gt;"Local",0.25,IF(P2452="y",1,""))</f>
        <v/>
      </c>
      <c r="V2452" s="435">
        <f>IF(Table1[[#This Row],[Asset Class]]&lt;&gt;"Local",0.25,IF(Q2452="y",1,""))</f>
        <v>1</v>
      </c>
      <c r="W2452" s="435" t="str">
        <f>IF(Table1[[#This Row],[Asset Class]]&lt;&gt;"Local",0.25,IF(R2452="y",1,""))</f>
        <v/>
      </c>
      <c r="X2452" s="435" t="str">
        <f>IF(Table1[[#This Row],[Asset Class]]&lt;&gt;"Local",0.25,IF(S2452="y",1,""))</f>
        <v/>
      </c>
      <c r="Y2452" s="109">
        <f t="shared" si="229"/>
        <v>1</v>
      </c>
      <c r="AA2452" s="274" t="str">
        <f t="shared" si="230"/>
        <v/>
      </c>
      <c r="AB2452" s="275">
        <f t="shared" si="231"/>
        <v>159389</v>
      </c>
      <c r="AC2452" s="275" t="str">
        <f t="shared" si="232"/>
        <v/>
      </c>
      <c r="AD2452" s="275" t="str">
        <f t="shared" si="233"/>
        <v/>
      </c>
      <c r="AE2452" s="276">
        <f t="shared" si="234"/>
        <v>159389</v>
      </c>
    </row>
    <row r="2453" spans="2:31">
      <c r="B2453" s="227" t="s">
        <v>4294</v>
      </c>
      <c r="C2453" s="228" t="s">
        <v>4295</v>
      </c>
      <c r="D2453" s="228" t="s">
        <v>110</v>
      </c>
      <c r="E2453" s="228" t="s">
        <v>113</v>
      </c>
      <c r="F2453" s="258" t="s">
        <v>107</v>
      </c>
      <c r="G2453" s="374">
        <v>0.5</v>
      </c>
      <c r="H2453" s="377">
        <v>11597.289312648791</v>
      </c>
      <c r="I2453" s="382">
        <v>77.371645491830151</v>
      </c>
      <c r="J2453" s="349">
        <f>Table1[[#This Row],[Embellishment Area (m2)]]*Table1[[#This Row],[Construction Unit Rate ($/m)]]*Table1[[#This Row],[Embellishment Area Factor]]</f>
        <v>448650.6786822264</v>
      </c>
      <c r="K2453" s="263">
        <v>23194.578625297581</v>
      </c>
      <c r="L2453" s="354">
        <v>51.919695325664051</v>
      </c>
      <c r="M2453" s="101">
        <f>Table1[[#This Row],[Size of land (m2)]]*Table1[[#This Row],[Land Unit Rate ($/m2)]]</f>
        <v>1204255.4554326101</v>
      </c>
      <c r="N2453" s="261">
        <v>2021</v>
      </c>
      <c r="O2453" s="219">
        <f>ROUND(IF(Table1[[#This Row],[Valuation Year]]=2016,(Table1[[#This Row],[Total Construction Cost ($)]]+Table1[[#This Row],[Land Value]])*('General Input Sheet'!$G$38/'General Input Sheet'!$G$43),Table1[[#This Row],[Total Construction Cost ($)]]+Table1[[#This Row],[Land Value]]),0)</f>
        <v>1652906</v>
      </c>
      <c r="P2453" s="139" t="str" cm="1">
        <f t="array" ref="P2453">_xlfn.IFS(Table1[[#This Row],[Asset Class]]&lt;&gt;"Local","y",P$11=$E2453,"y",Table1[[#This Row],[Asset Class]]="Local","")</f>
        <v/>
      </c>
      <c r="Q2453" s="99" t="str" cm="1">
        <f t="array" ref="Q2453">_xlfn.IFS(Table1[[#This Row],[Asset Class]]&lt;&gt;"Local","y",Q$11=$E2453,"y",Table1[[#This Row],[Asset Class]]="Local","")</f>
        <v/>
      </c>
      <c r="R2453" s="99" t="str" cm="1">
        <f t="array" ref="R2453">_xlfn.IFS(Table1[[#This Row],[Asset Class]]&lt;&gt;"Local","y",R$11=$E2453,"y",Table1[[#This Row],[Asset Class]]="Local","")</f>
        <v/>
      </c>
      <c r="S2453" s="358" t="str" cm="1">
        <f t="array" ref="S2453">_xlfn.IFS(Table1[[#This Row],[Asset Class]]&lt;&gt;"Local","y",S$11=$E2453,"y",Table1[[#This Row],[Asset Class]]="Local","")</f>
        <v>y</v>
      </c>
      <c r="U2453" s="109" t="str">
        <f>IF(Table1[[#This Row],[Asset Class]]&lt;&gt;"Local",0.25,IF(P2453="y",1,""))</f>
        <v/>
      </c>
      <c r="V2453" s="435" t="str">
        <f>IF(Table1[[#This Row],[Asset Class]]&lt;&gt;"Local",0.25,IF(Q2453="y",1,""))</f>
        <v/>
      </c>
      <c r="W2453" s="435" t="str">
        <f>IF(Table1[[#This Row],[Asset Class]]&lt;&gt;"Local",0.25,IF(R2453="y",1,""))</f>
        <v/>
      </c>
      <c r="X2453" s="435">
        <f>IF(Table1[[#This Row],[Asset Class]]&lt;&gt;"Local",0.25,IF(S2453="y",1,""))</f>
        <v>1</v>
      </c>
      <c r="Y2453" s="109">
        <f t="shared" si="229"/>
        <v>1</v>
      </c>
      <c r="AA2453" s="274" t="str">
        <f t="shared" si="230"/>
        <v/>
      </c>
      <c r="AB2453" s="275" t="str">
        <f t="shared" si="231"/>
        <v/>
      </c>
      <c r="AC2453" s="275" t="str">
        <f t="shared" si="232"/>
        <v/>
      </c>
      <c r="AD2453" s="275">
        <f t="shared" si="233"/>
        <v>1652906</v>
      </c>
      <c r="AE2453" s="276">
        <f t="shared" si="234"/>
        <v>1652906</v>
      </c>
    </row>
    <row r="2454" spans="2:31">
      <c r="B2454" s="227" t="s">
        <v>4296</v>
      </c>
      <c r="C2454" s="228" t="s">
        <v>4297</v>
      </c>
      <c r="D2454" s="228" t="s">
        <v>110</v>
      </c>
      <c r="E2454" s="228" t="s">
        <v>106</v>
      </c>
      <c r="F2454" s="258" t="s">
        <v>102</v>
      </c>
      <c r="G2454" s="374">
        <v>0.5</v>
      </c>
      <c r="H2454" s="377">
        <v>2552.8371969098894</v>
      </c>
      <c r="I2454" s="382">
        <v>111.62041035606889</v>
      </c>
      <c r="J2454" s="349">
        <f>Table1[[#This Row],[Embellishment Area (m2)]]*Table1[[#This Row],[Construction Unit Rate ($/m)]]*Table1[[#This Row],[Embellishment Area Factor]]</f>
        <v>142474.36774565926</v>
      </c>
      <c r="K2454" s="263">
        <v>0</v>
      </c>
      <c r="L2454" s="354">
        <v>66.125722619436161</v>
      </c>
      <c r="M2454" s="101">
        <f>Table1[[#This Row],[Size of land (m2)]]*Table1[[#This Row],[Land Unit Rate ($/m2)]]</f>
        <v>0</v>
      </c>
      <c r="N2454" s="261">
        <v>2021</v>
      </c>
      <c r="O2454" s="219">
        <f>ROUND(IF(Table1[[#This Row],[Valuation Year]]=2016,(Table1[[#This Row],[Total Construction Cost ($)]]+Table1[[#This Row],[Land Value]])*('General Input Sheet'!$G$38/'General Input Sheet'!$G$43),Table1[[#This Row],[Total Construction Cost ($)]]+Table1[[#This Row],[Land Value]]),0)</f>
        <v>142474</v>
      </c>
      <c r="P2454" s="139" t="str" cm="1">
        <f t="array" ref="P2454">_xlfn.IFS(Table1[[#This Row],[Asset Class]]&lt;&gt;"Local","y",P$11=$E2454,"y",Table1[[#This Row],[Asset Class]]="Local","")</f>
        <v>y</v>
      </c>
      <c r="Q2454" s="99" t="str" cm="1">
        <f t="array" ref="Q2454">_xlfn.IFS(Table1[[#This Row],[Asset Class]]&lt;&gt;"Local","y",Q$11=$E2454,"y",Table1[[#This Row],[Asset Class]]="Local","")</f>
        <v/>
      </c>
      <c r="R2454" s="99" t="str" cm="1">
        <f t="array" ref="R2454">_xlfn.IFS(Table1[[#This Row],[Asset Class]]&lt;&gt;"Local","y",R$11=$E2454,"y",Table1[[#This Row],[Asset Class]]="Local","")</f>
        <v/>
      </c>
      <c r="S2454" s="358" t="str" cm="1">
        <f t="array" ref="S2454">_xlfn.IFS(Table1[[#This Row],[Asset Class]]&lt;&gt;"Local","y",S$11=$E2454,"y",Table1[[#This Row],[Asset Class]]="Local","")</f>
        <v/>
      </c>
      <c r="U2454" s="109">
        <f>IF(Table1[[#This Row],[Asset Class]]&lt;&gt;"Local",0.25,IF(P2454="y",1,""))</f>
        <v>1</v>
      </c>
      <c r="V2454" s="435" t="str">
        <f>IF(Table1[[#This Row],[Asset Class]]&lt;&gt;"Local",0.25,IF(Q2454="y",1,""))</f>
        <v/>
      </c>
      <c r="W2454" s="435" t="str">
        <f>IF(Table1[[#This Row],[Asset Class]]&lt;&gt;"Local",0.25,IF(R2454="y",1,""))</f>
        <v/>
      </c>
      <c r="X2454" s="435" t="str">
        <f>IF(Table1[[#This Row],[Asset Class]]&lt;&gt;"Local",0.25,IF(S2454="y",1,""))</f>
        <v/>
      </c>
      <c r="Y2454" s="109">
        <f t="shared" si="229"/>
        <v>1</v>
      </c>
      <c r="AA2454" s="274">
        <f t="shared" si="230"/>
        <v>142474</v>
      </c>
      <c r="AB2454" s="275" t="str">
        <f t="shared" si="231"/>
        <v/>
      </c>
      <c r="AC2454" s="275" t="str">
        <f t="shared" si="232"/>
        <v/>
      </c>
      <c r="AD2454" s="275" t="str">
        <f t="shared" si="233"/>
        <v/>
      </c>
      <c r="AE2454" s="276">
        <f t="shared" si="234"/>
        <v>142474</v>
      </c>
    </row>
    <row r="2455" spans="2:31">
      <c r="B2455" s="227" t="s">
        <v>4298</v>
      </c>
      <c r="C2455" s="228" t="s">
        <v>4299</v>
      </c>
      <c r="D2455" s="228" t="s">
        <v>110</v>
      </c>
      <c r="E2455" s="228" t="s">
        <v>142</v>
      </c>
      <c r="F2455" s="258" t="s">
        <v>102</v>
      </c>
      <c r="G2455" s="374">
        <v>0.5</v>
      </c>
      <c r="H2455" s="377">
        <v>2250.8736777984204</v>
      </c>
      <c r="I2455" s="382">
        <v>115.6419902144599</v>
      </c>
      <c r="J2455" s="349">
        <f>Table1[[#This Row],[Embellishment Area (m2)]]*Table1[[#This Row],[Construction Unit Rate ($/m)]]*Table1[[#This Row],[Embellishment Area Factor]]</f>
        <v>130147.75591097515</v>
      </c>
      <c r="K2455" s="263">
        <v>0</v>
      </c>
      <c r="L2455" s="354">
        <v>85.331826959272703</v>
      </c>
      <c r="M2455" s="101">
        <f>Table1[[#This Row],[Size of land (m2)]]*Table1[[#This Row],[Land Unit Rate ($/m2)]]</f>
        <v>0</v>
      </c>
      <c r="N2455" s="261">
        <v>2021</v>
      </c>
      <c r="O2455" s="219">
        <f>ROUND(IF(Table1[[#This Row],[Valuation Year]]=2016,(Table1[[#This Row],[Total Construction Cost ($)]]+Table1[[#This Row],[Land Value]])*('General Input Sheet'!$G$38/'General Input Sheet'!$G$43),Table1[[#This Row],[Total Construction Cost ($)]]+Table1[[#This Row],[Land Value]]),0)</f>
        <v>130148</v>
      </c>
      <c r="P2455" s="139" t="str" cm="1">
        <f t="array" ref="P2455">_xlfn.IFS(Table1[[#This Row],[Asset Class]]&lt;&gt;"Local","y",P$11=$E2455,"y",Table1[[#This Row],[Asset Class]]="Local","")</f>
        <v/>
      </c>
      <c r="Q2455" s="99" t="str" cm="1">
        <f t="array" ref="Q2455">_xlfn.IFS(Table1[[#This Row],[Asset Class]]&lt;&gt;"Local","y",Q$11=$E2455,"y",Table1[[#This Row],[Asset Class]]="Local","")</f>
        <v>y</v>
      </c>
      <c r="R2455" s="99" t="str" cm="1">
        <f t="array" ref="R2455">_xlfn.IFS(Table1[[#This Row],[Asset Class]]&lt;&gt;"Local","y",R$11=$E2455,"y",Table1[[#This Row],[Asset Class]]="Local","")</f>
        <v/>
      </c>
      <c r="S2455" s="358" t="str" cm="1">
        <f t="array" ref="S2455">_xlfn.IFS(Table1[[#This Row],[Asset Class]]&lt;&gt;"Local","y",S$11=$E2455,"y",Table1[[#This Row],[Asset Class]]="Local","")</f>
        <v/>
      </c>
      <c r="U2455" s="109" t="str">
        <f>IF(Table1[[#This Row],[Asset Class]]&lt;&gt;"Local",0.25,IF(P2455="y",1,""))</f>
        <v/>
      </c>
      <c r="V2455" s="435">
        <f>IF(Table1[[#This Row],[Asset Class]]&lt;&gt;"Local",0.25,IF(Q2455="y",1,""))</f>
        <v>1</v>
      </c>
      <c r="W2455" s="435" t="str">
        <f>IF(Table1[[#This Row],[Asset Class]]&lt;&gt;"Local",0.25,IF(R2455="y",1,""))</f>
        <v/>
      </c>
      <c r="X2455" s="435" t="str">
        <f>IF(Table1[[#This Row],[Asset Class]]&lt;&gt;"Local",0.25,IF(S2455="y",1,""))</f>
        <v/>
      </c>
      <c r="Y2455" s="109">
        <f t="shared" si="229"/>
        <v>1</v>
      </c>
      <c r="AA2455" s="274" t="str">
        <f t="shared" si="230"/>
        <v/>
      </c>
      <c r="AB2455" s="275">
        <f t="shared" si="231"/>
        <v>130148</v>
      </c>
      <c r="AC2455" s="275" t="str">
        <f t="shared" si="232"/>
        <v/>
      </c>
      <c r="AD2455" s="275" t="str">
        <f t="shared" si="233"/>
        <v/>
      </c>
      <c r="AE2455" s="276">
        <f t="shared" si="234"/>
        <v>130148</v>
      </c>
    </row>
    <row r="2456" spans="2:31">
      <c r="B2456" s="227" t="s">
        <v>4300</v>
      </c>
      <c r="C2456" s="228" t="s">
        <v>4301</v>
      </c>
      <c r="D2456" s="228" t="s">
        <v>110</v>
      </c>
      <c r="E2456" s="228" t="s">
        <v>113</v>
      </c>
      <c r="F2456" s="258" t="s">
        <v>102</v>
      </c>
      <c r="G2456" s="374">
        <v>0.5</v>
      </c>
      <c r="H2456" s="377">
        <v>5419.333606244335</v>
      </c>
      <c r="I2456" s="382">
        <v>77.371645491830151</v>
      </c>
      <c r="J2456" s="349">
        <f>Table1[[#This Row],[Embellishment Area (m2)]]*Table1[[#This Row],[Construction Unit Rate ($/m)]]*Table1[[#This Row],[Embellishment Area Factor]]</f>
        <v>209651.37929214907</v>
      </c>
      <c r="K2456" s="263">
        <v>0</v>
      </c>
      <c r="L2456" s="354">
        <v>51.919695325664051</v>
      </c>
      <c r="M2456" s="101">
        <f>Table1[[#This Row],[Size of land (m2)]]*Table1[[#This Row],[Land Unit Rate ($/m2)]]</f>
        <v>0</v>
      </c>
      <c r="N2456" s="261">
        <v>2021</v>
      </c>
      <c r="O2456" s="219">
        <f>ROUND(IF(Table1[[#This Row],[Valuation Year]]=2016,(Table1[[#This Row],[Total Construction Cost ($)]]+Table1[[#This Row],[Land Value]])*('General Input Sheet'!$G$38/'General Input Sheet'!$G$43),Table1[[#This Row],[Total Construction Cost ($)]]+Table1[[#This Row],[Land Value]]),0)</f>
        <v>209651</v>
      </c>
      <c r="P2456" s="139" t="str" cm="1">
        <f t="array" ref="P2456">_xlfn.IFS(Table1[[#This Row],[Asset Class]]&lt;&gt;"Local","y",P$11=$E2456,"y",Table1[[#This Row],[Asset Class]]="Local","")</f>
        <v/>
      </c>
      <c r="Q2456" s="99" t="str" cm="1">
        <f t="array" ref="Q2456">_xlfn.IFS(Table1[[#This Row],[Asset Class]]&lt;&gt;"Local","y",Q$11=$E2456,"y",Table1[[#This Row],[Asset Class]]="Local","")</f>
        <v/>
      </c>
      <c r="R2456" s="99" t="str" cm="1">
        <f t="array" ref="R2456">_xlfn.IFS(Table1[[#This Row],[Asset Class]]&lt;&gt;"Local","y",R$11=$E2456,"y",Table1[[#This Row],[Asset Class]]="Local","")</f>
        <v/>
      </c>
      <c r="S2456" s="358" t="str" cm="1">
        <f t="array" ref="S2456">_xlfn.IFS(Table1[[#This Row],[Asset Class]]&lt;&gt;"Local","y",S$11=$E2456,"y",Table1[[#This Row],[Asset Class]]="Local","")</f>
        <v>y</v>
      </c>
      <c r="U2456" s="109" t="str">
        <f>IF(Table1[[#This Row],[Asset Class]]&lt;&gt;"Local",0.25,IF(P2456="y",1,""))</f>
        <v/>
      </c>
      <c r="V2456" s="435" t="str">
        <f>IF(Table1[[#This Row],[Asset Class]]&lt;&gt;"Local",0.25,IF(Q2456="y",1,""))</f>
        <v/>
      </c>
      <c r="W2456" s="435" t="str">
        <f>IF(Table1[[#This Row],[Asset Class]]&lt;&gt;"Local",0.25,IF(R2456="y",1,""))</f>
        <v/>
      </c>
      <c r="X2456" s="435">
        <f>IF(Table1[[#This Row],[Asset Class]]&lt;&gt;"Local",0.25,IF(S2456="y",1,""))</f>
        <v>1</v>
      </c>
      <c r="Y2456" s="109">
        <f t="shared" si="229"/>
        <v>1</v>
      </c>
      <c r="AA2456" s="274" t="str">
        <f t="shared" si="230"/>
        <v/>
      </c>
      <c r="AB2456" s="275" t="str">
        <f t="shared" si="231"/>
        <v/>
      </c>
      <c r="AC2456" s="275" t="str">
        <f t="shared" si="232"/>
        <v/>
      </c>
      <c r="AD2456" s="275">
        <f t="shared" si="233"/>
        <v>209651</v>
      </c>
      <c r="AE2456" s="276">
        <f t="shared" si="234"/>
        <v>209651</v>
      </c>
    </row>
    <row r="2457" spans="2:31">
      <c r="B2457" s="227" t="s">
        <v>4302</v>
      </c>
      <c r="C2457" s="228" t="s">
        <v>4303</v>
      </c>
      <c r="D2457" s="228" t="s">
        <v>110</v>
      </c>
      <c r="E2457" s="228" t="s">
        <v>106</v>
      </c>
      <c r="F2457" s="258" t="s">
        <v>102</v>
      </c>
      <c r="G2457" s="374">
        <v>0.5</v>
      </c>
      <c r="H2457" s="377">
        <v>1301.036284541826</v>
      </c>
      <c r="I2457" s="382">
        <v>111.62041035606889</v>
      </c>
      <c r="J2457" s="349">
        <f>Table1[[#This Row],[Embellishment Area (m2)]]*Table1[[#This Row],[Construction Unit Rate ($/m)]]*Table1[[#This Row],[Embellishment Area Factor]]</f>
        <v>72611.101984346911</v>
      </c>
      <c r="K2457" s="263">
        <v>0</v>
      </c>
      <c r="L2457" s="354">
        <v>66.125722619436161</v>
      </c>
      <c r="M2457" s="101">
        <f>Table1[[#This Row],[Size of land (m2)]]*Table1[[#This Row],[Land Unit Rate ($/m2)]]</f>
        <v>0</v>
      </c>
      <c r="N2457" s="261">
        <v>2021</v>
      </c>
      <c r="O2457" s="219">
        <f>ROUND(IF(Table1[[#This Row],[Valuation Year]]=2016,(Table1[[#This Row],[Total Construction Cost ($)]]+Table1[[#This Row],[Land Value]])*('General Input Sheet'!$G$38/'General Input Sheet'!$G$43),Table1[[#This Row],[Total Construction Cost ($)]]+Table1[[#This Row],[Land Value]]),0)</f>
        <v>72611</v>
      </c>
      <c r="P2457" s="139" t="str" cm="1">
        <f t="array" ref="P2457">_xlfn.IFS(Table1[[#This Row],[Asset Class]]&lt;&gt;"Local","y",P$11=$E2457,"y",Table1[[#This Row],[Asset Class]]="Local","")</f>
        <v>y</v>
      </c>
      <c r="Q2457" s="99" t="str" cm="1">
        <f t="array" ref="Q2457">_xlfn.IFS(Table1[[#This Row],[Asset Class]]&lt;&gt;"Local","y",Q$11=$E2457,"y",Table1[[#This Row],[Asset Class]]="Local","")</f>
        <v/>
      </c>
      <c r="R2457" s="99" t="str" cm="1">
        <f t="array" ref="R2457">_xlfn.IFS(Table1[[#This Row],[Asset Class]]&lt;&gt;"Local","y",R$11=$E2457,"y",Table1[[#This Row],[Asset Class]]="Local","")</f>
        <v/>
      </c>
      <c r="S2457" s="358" t="str" cm="1">
        <f t="array" ref="S2457">_xlfn.IFS(Table1[[#This Row],[Asset Class]]&lt;&gt;"Local","y",S$11=$E2457,"y",Table1[[#This Row],[Asset Class]]="Local","")</f>
        <v/>
      </c>
      <c r="U2457" s="109">
        <f>IF(Table1[[#This Row],[Asset Class]]&lt;&gt;"Local",0.25,IF(P2457="y",1,""))</f>
        <v>1</v>
      </c>
      <c r="V2457" s="435" t="str">
        <f>IF(Table1[[#This Row],[Asset Class]]&lt;&gt;"Local",0.25,IF(Q2457="y",1,""))</f>
        <v/>
      </c>
      <c r="W2457" s="435" t="str">
        <f>IF(Table1[[#This Row],[Asset Class]]&lt;&gt;"Local",0.25,IF(R2457="y",1,""))</f>
        <v/>
      </c>
      <c r="X2457" s="435" t="str">
        <f>IF(Table1[[#This Row],[Asset Class]]&lt;&gt;"Local",0.25,IF(S2457="y",1,""))</f>
        <v/>
      </c>
      <c r="Y2457" s="109">
        <f t="shared" si="229"/>
        <v>1</v>
      </c>
      <c r="AA2457" s="274">
        <f t="shared" si="230"/>
        <v>72611</v>
      </c>
      <c r="AB2457" s="275" t="str">
        <f t="shared" si="231"/>
        <v/>
      </c>
      <c r="AC2457" s="275" t="str">
        <f t="shared" si="232"/>
        <v/>
      </c>
      <c r="AD2457" s="275" t="str">
        <f t="shared" si="233"/>
        <v/>
      </c>
      <c r="AE2457" s="276">
        <f t="shared" si="234"/>
        <v>72611</v>
      </c>
    </row>
    <row r="2458" spans="2:31">
      <c r="B2458" s="227" t="s">
        <v>4304</v>
      </c>
      <c r="C2458" s="228" t="s">
        <v>4305</v>
      </c>
      <c r="D2458" s="228" t="s">
        <v>110</v>
      </c>
      <c r="E2458" s="228" t="s">
        <v>142</v>
      </c>
      <c r="F2458" s="258" t="s">
        <v>102</v>
      </c>
      <c r="G2458" s="374">
        <v>0.5</v>
      </c>
      <c r="H2458" s="377">
        <v>1069.8870832633345</v>
      </c>
      <c r="I2458" s="382">
        <v>115.6419902144599</v>
      </c>
      <c r="J2458" s="349">
        <f>Table1[[#This Row],[Embellishment Area (m2)]]*Table1[[#This Row],[Construction Unit Rate ($/m)]]*Table1[[#This Row],[Embellishment Area Factor]]</f>
        <v>61861.935806657784</v>
      </c>
      <c r="K2458" s="263">
        <v>0</v>
      </c>
      <c r="L2458" s="354">
        <v>85.331826959272703</v>
      </c>
      <c r="M2458" s="101">
        <f>Table1[[#This Row],[Size of land (m2)]]*Table1[[#This Row],[Land Unit Rate ($/m2)]]</f>
        <v>0</v>
      </c>
      <c r="N2458" s="261">
        <v>2021</v>
      </c>
      <c r="O2458" s="219">
        <f>ROUND(IF(Table1[[#This Row],[Valuation Year]]=2016,(Table1[[#This Row],[Total Construction Cost ($)]]+Table1[[#This Row],[Land Value]])*('General Input Sheet'!$G$38/'General Input Sheet'!$G$43),Table1[[#This Row],[Total Construction Cost ($)]]+Table1[[#This Row],[Land Value]]),0)</f>
        <v>61862</v>
      </c>
      <c r="P2458" s="139" t="str" cm="1">
        <f t="array" ref="P2458">_xlfn.IFS(Table1[[#This Row],[Asset Class]]&lt;&gt;"Local","y",P$11=$E2458,"y",Table1[[#This Row],[Asset Class]]="Local","")</f>
        <v/>
      </c>
      <c r="Q2458" s="99" t="str" cm="1">
        <f t="array" ref="Q2458">_xlfn.IFS(Table1[[#This Row],[Asset Class]]&lt;&gt;"Local","y",Q$11=$E2458,"y",Table1[[#This Row],[Asset Class]]="Local","")</f>
        <v>y</v>
      </c>
      <c r="R2458" s="99" t="str" cm="1">
        <f t="array" ref="R2458">_xlfn.IFS(Table1[[#This Row],[Asset Class]]&lt;&gt;"Local","y",R$11=$E2458,"y",Table1[[#This Row],[Asset Class]]="Local","")</f>
        <v/>
      </c>
      <c r="S2458" s="358" t="str" cm="1">
        <f t="array" ref="S2458">_xlfn.IFS(Table1[[#This Row],[Asset Class]]&lt;&gt;"Local","y",S$11=$E2458,"y",Table1[[#This Row],[Asset Class]]="Local","")</f>
        <v/>
      </c>
      <c r="U2458" s="109" t="str">
        <f>IF(Table1[[#This Row],[Asset Class]]&lt;&gt;"Local",0.25,IF(P2458="y",1,""))</f>
        <v/>
      </c>
      <c r="V2458" s="435">
        <f>IF(Table1[[#This Row],[Asset Class]]&lt;&gt;"Local",0.25,IF(Q2458="y",1,""))</f>
        <v>1</v>
      </c>
      <c r="W2458" s="435" t="str">
        <f>IF(Table1[[#This Row],[Asset Class]]&lt;&gt;"Local",0.25,IF(R2458="y",1,""))</f>
        <v/>
      </c>
      <c r="X2458" s="435" t="str">
        <f>IF(Table1[[#This Row],[Asset Class]]&lt;&gt;"Local",0.25,IF(S2458="y",1,""))</f>
        <v/>
      </c>
      <c r="Y2458" s="109">
        <f t="shared" si="229"/>
        <v>1</v>
      </c>
      <c r="AA2458" s="274" t="str">
        <f t="shared" si="230"/>
        <v/>
      </c>
      <c r="AB2458" s="275">
        <f t="shared" si="231"/>
        <v>61862</v>
      </c>
      <c r="AC2458" s="275" t="str">
        <f t="shared" si="232"/>
        <v/>
      </c>
      <c r="AD2458" s="275" t="str">
        <f t="shared" si="233"/>
        <v/>
      </c>
      <c r="AE2458" s="276">
        <f t="shared" si="234"/>
        <v>61862</v>
      </c>
    </row>
    <row r="2459" spans="2:31">
      <c r="B2459" s="227" t="s">
        <v>4306</v>
      </c>
      <c r="C2459" s="228" t="s">
        <v>4307</v>
      </c>
      <c r="D2459" s="228" t="s">
        <v>110</v>
      </c>
      <c r="E2459" s="228" t="s">
        <v>142</v>
      </c>
      <c r="F2459" s="258" t="s">
        <v>102</v>
      </c>
      <c r="G2459" s="374">
        <v>0.5</v>
      </c>
      <c r="H2459" s="377">
        <v>2011.284196897293</v>
      </c>
      <c r="I2459" s="382">
        <v>115.6419902144599</v>
      </c>
      <c r="J2459" s="349">
        <f>Table1[[#This Row],[Embellishment Area (m2)]]*Table1[[#This Row],[Construction Unit Rate ($/m)]]*Table1[[#This Row],[Embellishment Area Factor]]</f>
        <v>116294.45370804729</v>
      </c>
      <c r="K2459" s="263">
        <v>0</v>
      </c>
      <c r="L2459" s="354">
        <v>85.331826959272703</v>
      </c>
      <c r="M2459" s="101">
        <f>Table1[[#This Row],[Size of land (m2)]]*Table1[[#This Row],[Land Unit Rate ($/m2)]]</f>
        <v>0</v>
      </c>
      <c r="N2459" s="261">
        <v>2021</v>
      </c>
      <c r="O2459" s="219">
        <f>ROUND(IF(Table1[[#This Row],[Valuation Year]]=2016,(Table1[[#This Row],[Total Construction Cost ($)]]+Table1[[#This Row],[Land Value]])*('General Input Sheet'!$G$38/'General Input Sheet'!$G$43),Table1[[#This Row],[Total Construction Cost ($)]]+Table1[[#This Row],[Land Value]]),0)</f>
        <v>116294</v>
      </c>
      <c r="P2459" s="139" t="str" cm="1">
        <f t="array" ref="P2459">_xlfn.IFS(Table1[[#This Row],[Asset Class]]&lt;&gt;"Local","y",P$11=$E2459,"y",Table1[[#This Row],[Asset Class]]="Local","")</f>
        <v/>
      </c>
      <c r="Q2459" s="99" t="str" cm="1">
        <f t="array" ref="Q2459">_xlfn.IFS(Table1[[#This Row],[Asset Class]]&lt;&gt;"Local","y",Q$11=$E2459,"y",Table1[[#This Row],[Asset Class]]="Local","")</f>
        <v>y</v>
      </c>
      <c r="R2459" s="99" t="str" cm="1">
        <f t="array" ref="R2459">_xlfn.IFS(Table1[[#This Row],[Asset Class]]&lt;&gt;"Local","y",R$11=$E2459,"y",Table1[[#This Row],[Asset Class]]="Local","")</f>
        <v/>
      </c>
      <c r="S2459" s="358" t="str" cm="1">
        <f t="array" ref="S2459">_xlfn.IFS(Table1[[#This Row],[Asset Class]]&lt;&gt;"Local","y",S$11=$E2459,"y",Table1[[#This Row],[Asset Class]]="Local","")</f>
        <v/>
      </c>
      <c r="U2459" s="109" t="str">
        <f>IF(Table1[[#This Row],[Asset Class]]&lt;&gt;"Local",0.25,IF(P2459="y",1,""))</f>
        <v/>
      </c>
      <c r="V2459" s="435">
        <f>IF(Table1[[#This Row],[Asset Class]]&lt;&gt;"Local",0.25,IF(Q2459="y",1,""))</f>
        <v>1</v>
      </c>
      <c r="W2459" s="435" t="str">
        <f>IF(Table1[[#This Row],[Asset Class]]&lt;&gt;"Local",0.25,IF(R2459="y",1,""))</f>
        <v/>
      </c>
      <c r="X2459" s="435" t="str">
        <f>IF(Table1[[#This Row],[Asset Class]]&lt;&gt;"Local",0.25,IF(S2459="y",1,""))</f>
        <v/>
      </c>
      <c r="Y2459" s="109">
        <f t="shared" si="229"/>
        <v>1</v>
      </c>
      <c r="AA2459" s="274" t="str">
        <f t="shared" si="230"/>
        <v/>
      </c>
      <c r="AB2459" s="275">
        <f t="shared" si="231"/>
        <v>116294</v>
      </c>
      <c r="AC2459" s="275" t="str">
        <f t="shared" si="232"/>
        <v/>
      </c>
      <c r="AD2459" s="275" t="str">
        <f t="shared" si="233"/>
        <v/>
      </c>
      <c r="AE2459" s="276">
        <f t="shared" si="234"/>
        <v>116294</v>
      </c>
    </row>
    <row r="2460" spans="2:31">
      <c r="B2460" s="227" t="s">
        <v>4308</v>
      </c>
      <c r="C2460" s="228" t="s">
        <v>4309</v>
      </c>
      <c r="D2460" s="228" t="s">
        <v>110</v>
      </c>
      <c r="E2460" s="228" t="s">
        <v>101</v>
      </c>
      <c r="F2460" s="258" t="s">
        <v>102</v>
      </c>
      <c r="G2460" s="374">
        <v>0.5</v>
      </c>
      <c r="H2460" s="377">
        <v>3025.8179620377823</v>
      </c>
      <c r="I2460" s="382">
        <v>143.96305955739601</v>
      </c>
      <c r="J2460" s="349">
        <f>Table1[[#This Row],[Embellishment Area (m2)]]*Table1[[#This Row],[Construction Unit Rate ($/m)]]*Table1[[#This Row],[Embellishment Area Factor]]</f>
        <v>217803.00573934193</v>
      </c>
      <c r="K2460" s="263">
        <v>0</v>
      </c>
      <c r="L2460" s="354">
        <v>39.027494808321961</v>
      </c>
      <c r="M2460" s="101">
        <f>Table1[[#This Row],[Size of land (m2)]]*Table1[[#This Row],[Land Unit Rate ($/m2)]]</f>
        <v>0</v>
      </c>
      <c r="N2460" s="261">
        <v>2021</v>
      </c>
      <c r="O2460" s="219">
        <f>ROUND(IF(Table1[[#This Row],[Valuation Year]]=2016,(Table1[[#This Row],[Total Construction Cost ($)]]+Table1[[#This Row],[Land Value]])*('General Input Sheet'!$G$38/'General Input Sheet'!$G$43),Table1[[#This Row],[Total Construction Cost ($)]]+Table1[[#This Row],[Land Value]]),0)</f>
        <v>217803</v>
      </c>
      <c r="P2460" s="139" t="str" cm="1">
        <f t="array" ref="P2460">_xlfn.IFS(Table1[[#This Row],[Asset Class]]&lt;&gt;"Local","y",P$11=$E2460,"y",Table1[[#This Row],[Asset Class]]="Local","")</f>
        <v/>
      </c>
      <c r="Q2460" s="99" t="str" cm="1">
        <f t="array" ref="Q2460">_xlfn.IFS(Table1[[#This Row],[Asset Class]]&lt;&gt;"Local","y",Q$11=$E2460,"y",Table1[[#This Row],[Asset Class]]="Local","")</f>
        <v/>
      </c>
      <c r="R2460" s="99" t="str" cm="1">
        <f t="array" ref="R2460">_xlfn.IFS(Table1[[#This Row],[Asset Class]]&lt;&gt;"Local","y",R$11=$E2460,"y",Table1[[#This Row],[Asset Class]]="Local","")</f>
        <v>y</v>
      </c>
      <c r="S2460" s="358" t="str" cm="1">
        <f t="array" ref="S2460">_xlfn.IFS(Table1[[#This Row],[Asset Class]]&lt;&gt;"Local","y",S$11=$E2460,"y",Table1[[#This Row],[Asset Class]]="Local","")</f>
        <v/>
      </c>
      <c r="U2460" s="109" t="str">
        <f>IF(Table1[[#This Row],[Asset Class]]&lt;&gt;"Local",0.25,IF(P2460="y",1,""))</f>
        <v/>
      </c>
      <c r="V2460" s="435" t="str">
        <f>IF(Table1[[#This Row],[Asset Class]]&lt;&gt;"Local",0.25,IF(Q2460="y",1,""))</f>
        <v/>
      </c>
      <c r="W2460" s="435">
        <f>IF(Table1[[#This Row],[Asset Class]]&lt;&gt;"Local",0.25,IF(R2460="y",1,""))</f>
        <v>1</v>
      </c>
      <c r="X2460" s="435" t="str">
        <f>IF(Table1[[#This Row],[Asset Class]]&lt;&gt;"Local",0.25,IF(S2460="y",1,""))</f>
        <v/>
      </c>
      <c r="Y2460" s="109">
        <f t="shared" si="229"/>
        <v>1</v>
      </c>
      <c r="AA2460" s="274" t="str">
        <f t="shared" si="230"/>
        <v/>
      </c>
      <c r="AB2460" s="275" t="str">
        <f t="shared" si="231"/>
        <v/>
      </c>
      <c r="AC2460" s="275">
        <f t="shared" si="232"/>
        <v>217803</v>
      </c>
      <c r="AD2460" s="275" t="str">
        <f t="shared" si="233"/>
        <v/>
      </c>
      <c r="AE2460" s="276">
        <f t="shared" si="234"/>
        <v>217803</v>
      </c>
    </row>
    <row r="2461" spans="2:31">
      <c r="B2461" s="227" t="s">
        <v>4308</v>
      </c>
      <c r="C2461" s="228" t="s">
        <v>4310</v>
      </c>
      <c r="D2461" s="228" t="s">
        <v>110</v>
      </c>
      <c r="E2461" s="228" t="s">
        <v>101</v>
      </c>
      <c r="F2461" s="258" t="s">
        <v>107</v>
      </c>
      <c r="G2461" s="374">
        <v>0.5</v>
      </c>
      <c r="H2461" s="377">
        <v>13894.987421174385</v>
      </c>
      <c r="I2461" s="382">
        <v>143.96305955739601</v>
      </c>
      <c r="J2461" s="349">
        <f>Table1[[#This Row],[Embellishment Area (m2)]]*Table1[[#This Row],[Construction Unit Rate ($/m)]]*Table1[[#This Row],[Embellishment Area Factor]]</f>
        <v>1000182.4508318981</v>
      </c>
      <c r="K2461" s="263">
        <v>0</v>
      </c>
      <c r="L2461" s="354">
        <v>39.027494808321961</v>
      </c>
      <c r="M2461" s="101">
        <f>Table1[[#This Row],[Size of land (m2)]]*Table1[[#This Row],[Land Unit Rate ($/m2)]]</f>
        <v>0</v>
      </c>
      <c r="N2461" s="261">
        <v>2021</v>
      </c>
      <c r="O2461" s="219">
        <f>ROUND(IF(Table1[[#This Row],[Valuation Year]]=2016,(Table1[[#This Row],[Total Construction Cost ($)]]+Table1[[#This Row],[Land Value]])*('General Input Sheet'!$G$38/'General Input Sheet'!$G$43),Table1[[#This Row],[Total Construction Cost ($)]]+Table1[[#This Row],[Land Value]]),0)</f>
        <v>1000182</v>
      </c>
      <c r="P2461" s="139" t="str" cm="1">
        <f t="array" ref="P2461">_xlfn.IFS(Table1[[#This Row],[Asset Class]]&lt;&gt;"Local","y",P$11=$E2461,"y",Table1[[#This Row],[Asset Class]]="Local","")</f>
        <v/>
      </c>
      <c r="Q2461" s="99" t="str" cm="1">
        <f t="array" ref="Q2461">_xlfn.IFS(Table1[[#This Row],[Asset Class]]&lt;&gt;"Local","y",Q$11=$E2461,"y",Table1[[#This Row],[Asset Class]]="Local","")</f>
        <v/>
      </c>
      <c r="R2461" s="99" t="str" cm="1">
        <f t="array" ref="R2461">_xlfn.IFS(Table1[[#This Row],[Asset Class]]&lt;&gt;"Local","y",R$11=$E2461,"y",Table1[[#This Row],[Asset Class]]="Local","")</f>
        <v>y</v>
      </c>
      <c r="S2461" s="358" t="str" cm="1">
        <f t="array" ref="S2461">_xlfn.IFS(Table1[[#This Row],[Asset Class]]&lt;&gt;"Local","y",S$11=$E2461,"y",Table1[[#This Row],[Asset Class]]="Local","")</f>
        <v/>
      </c>
      <c r="U2461" s="109" t="str">
        <f>IF(Table1[[#This Row],[Asset Class]]&lt;&gt;"Local",0.25,IF(P2461="y",1,""))</f>
        <v/>
      </c>
      <c r="V2461" s="435" t="str">
        <f>IF(Table1[[#This Row],[Asset Class]]&lt;&gt;"Local",0.25,IF(Q2461="y",1,""))</f>
        <v/>
      </c>
      <c r="W2461" s="435">
        <f>IF(Table1[[#This Row],[Asset Class]]&lt;&gt;"Local",0.25,IF(R2461="y",1,""))</f>
        <v>1</v>
      </c>
      <c r="X2461" s="435" t="str">
        <f>IF(Table1[[#This Row],[Asset Class]]&lt;&gt;"Local",0.25,IF(S2461="y",1,""))</f>
        <v/>
      </c>
      <c r="Y2461" s="109">
        <f t="shared" si="229"/>
        <v>1</v>
      </c>
      <c r="AA2461" s="274" t="str">
        <f t="shared" si="230"/>
        <v/>
      </c>
      <c r="AB2461" s="275" t="str">
        <f t="shared" si="231"/>
        <v/>
      </c>
      <c r="AC2461" s="275">
        <f t="shared" si="232"/>
        <v>1000182</v>
      </c>
      <c r="AD2461" s="275" t="str">
        <f t="shared" si="233"/>
        <v/>
      </c>
      <c r="AE2461" s="276">
        <f t="shared" si="234"/>
        <v>1000182</v>
      </c>
    </row>
    <row r="2462" spans="2:31">
      <c r="B2462" s="227" t="s">
        <v>4311</v>
      </c>
      <c r="C2462" s="228" t="s">
        <v>4312</v>
      </c>
      <c r="D2462" s="228" t="s">
        <v>110</v>
      </c>
      <c r="E2462" s="228" t="s">
        <v>113</v>
      </c>
      <c r="F2462" s="258" t="s">
        <v>102</v>
      </c>
      <c r="G2462" s="374">
        <v>0.5</v>
      </c>
      <c r="H2462" s="377">
        <v>288.91569619496954</v>
      </c>
      <c r="I2462" s="382">
        <v>77.371645491830151</v>
      </c>
      <c r="J2462" s="349">
        <f>Table1[[#This Row],[Embellishment Area (m2)]]*Table1[[#This Row],[Construction Unit Rate ($/m)]]*Table1[[#This Row],[Embellishment Area Factor]]</f>
        <v>11176.941411511243</v>
      </c>
      <c r="K2462" s="263">
        <v>0</v>
      </c>
      <c r="L2462" s="354">
        <v>51.919695325664051</v>
      </c>
      <c r="M2462" s="101">
        <f>Table1[[#This Row],[Size of land (m2)]]*Table1[[#This Row],[Land Unit Rate ($/m2)]]</f>
        <v>0</v>
      </c>
      <c r="N2462" s="261">
        <v>2021</v>
      </c>
      <c r="O2462" s="219">
        <f>ROUND(IF(Table1[[#This Row],[Valuation Year]]=2016,(Table1[[#This Row],[Total Construction Cost ($)]]+Table1[[#This Row],[Land Value]])*('General Input Sheet'!$G$38/'General Input Sheet'!$G$43),Table1[[#This Row],[Total Construction Cost ($)]]+Table1[[#This Row],[Land Value]]),0)</f>
        <v>11177</v>
      </c>
      <c r="P2462" s="139" t="str" cm="1">
        <f t="array" ref="P2462">_xlfn.IFS(Table1[[#This Row],[Asset Class]]&lt;&gt;"Local","y",P$11=$E2462,"y",Table1[[#This Row],[Asset Class]]="Local","")</f>
        <v/>
      </c>
      <c r="Q2462" s="99" t="str" cm="1">
        <f t="array" ref="Q2462">_xlfn.IFS(Table1[[#This Row],[Asset Class]]&lt;&gt;"Local","y",Q$11=$E2462,"y",Table1[[#This Row],[Asset Class]]="Local","")</f>
        <v/>
      </c>
      <c r="R2462" s="99" t="str" cm="1">
        <f t="array" ref="R2462">_xlfn.IFS(Table1[[#This Row],[Asset Class]]&lt;&gt;"Local","y",R$11=$E2462,"y",Table1[[#This Row],[Asset Class]]="Local","")</f>
        <v/>
      </c>
      <c r="S2462" s="358" t="str" cm="1">
        <f t="array" ref="S2462">_xlfn.IFS(Table1[[#This Row],[Asset Class]]&lt;&gt;"Local","y",S$11=$E2462,"y",Table1[[#This Row],[Asset Class]]="Local","")</f>
        <v>y</v>
      </c>
      <c r="U2462" s="109" t="str">
        <f>IF(Table1[[#This Row],[Asset Class]]&lt;&gt;"Local",0.25,IF(P2462="y",1,""))</f>
        <v/>
      </c>
      <c r="V2462" s="435" t="str">
        <f>IF(Table1[[#This Row],[Asset Class]]&lt;&gt;"Local",0.25,IF(Q2462="y",1,""))</f>
        <v/>
      </c>
      <c r="W2462" s="435" t="str">
        <f>IF(Table1[[#This Row],[Asset Class]]&lt;&gt;"Local",0.25,IF(R2462="y",1,""))</f>
        <v/>
      </c>
      <c r="X2462" s="435">
        <f>IF(Table1[[#This Row],[Asset Class]]&lt;&gt;"Local",0.25,IF(S2462="y",1,""))</f>
        <v>1</v>
      </c>
      <c r="Y2462" s="109">
        <f t="shared" si="229"/>
        <v>1</v>
      </c>
      <c r="AA2462" s="274" t="str">
        <f t="shared" si="230"/>
        <v/>
      </c>
      <c r="AB2462" s="275" t="str">
        <f t="shared" si="231"/>
        <v/>
      </c>
      <c r="AC2462" s="275" t="str">
        <f t="shared" si="232"/>
        <v/>
      </c>
      <c r="AD2462" s="275">
        <f t="shared" si="233"/>
        <v>11177</v>
      </c>
      <c r="AE2462" s="276">
        <f t="shared" si="234"/>
        <v>11177</v>
      </c>
    </row>
    <row r="2463" spans="2:31">
      <c r="B2463" s="227" t="s">
        <v>4313</v>
      </c>
      <c r="C2463" s="228" t="s">
        <v>4314</v>
      </c>
      <c r="D2463" s="228" t="s">
        <v>110</v>
      </c>
      <c r="E2463" s="228" t="s">
        <v>142</v>
      </c>
      <c r="F2463" s="258" t="s">
        <v>107</v>
      </c>
      <c r="G2463" s="374">
        <v>0.5</v>
      </c>
      <c r="H2463" s="377">
        <v>258.02955280592892</v>
      </c>
      <c r="I2463" s="382">
        <v>115.6419902144599</v>
      </c>
      <c r="J2463" s="349">
        <f>Table1[[#This Row],[Embellishment Area (m2)]]*Table1[[#This Row],[Construction Unit Rate ($/m)]]*Table1[[#This Row],[Embellishment Area Factor]]</f>
        <v>14919.525510312347</v>
      </c>
      <c r="K2463" s="263">
        <v>516.05910561185783</v>
      </c>
      <c r="L2463" s="354">
        <v>85.331826959272703</v>
      </c>
      <c r="M2463" s="101">
        <f>Table1[[#This Row],[Size of land (m2)]]*Table1[[#This Row],[Land Unit Rate ($/m2)]]</f>
        <v>44036.266300828087</v>
      </c>
      <c r="N2463" s="261">
        <v>2021</v>
      </c>
      <c r="O2463" s="219">
        <f>ROUND(IF(Table1[[#This Row],[Valuation Year]]=2016,(Table1[[#This Row],[Total Construction Cost ($)]]+Table1[[#This Row],[Land Value]])*('General Input Sheet'!$G$38/'General Input Sheet'!$G$43),Table1[[#This Row],[Total Construction Cost ($)]]+Table1[[#This Row],[Land Value]]),0)</f>
        <v>58956</v>
      </c>
      <c r="P2463" s="139" t="str" cm="1">
        <f t="array" ref="P2463">_xlfn.IFS(Table1[[#This Row],[Asset Class]]&lt;&gt;"Local","y",P$11=$E2463,"y",Table1[[#This Row],[Asset Class]]="Local","")</f>
        <v/>
      </c>
      <c r="Q2463" s="99" t="str" cm="1">
        <f t="array" ref="Q2463">_xlfn.IFS(Table1[[#This Row],[Asset Class]]&lt;&gt;"Local","y",Q$11=$E2463,"y",Table1[[#This Row],[Asset Class]]="Local","")</f>
        <v>y</v>
      </c>
      <c r="R2463" s="99" t="str" cm="1">
        <f t="array" ref="R2463">_xlfn.IFS(Table1[[#This Row],[Asset Class]]&lt;&gt;"Local","y",R$11=$E2463,"y",Table1[[#This Row],[Asset Class]]="Local","")</f>
        <v/>
      </c>
      <c r="S2463" s="358" t="str" cm="1">
        <f t="array" ref="S2463">_xlfn.IFS(Table1[[#This Row],[Asset Class]]&lt;&gt;"Local","y",S$11=$E2463,"y",Table1[[#This Row],[Asset Class]]="Local","")</f>
        <v/>
      </c>
      <c r="U2463" s="109" t="str">
        <f>IF(Table1[[#This Row],[Asset Class]]&lt;&gt;"Local",0.25,IF(P2463="y",1,""))</f>
        <v/>
      </c>
      <c r="V2463" s="435">
        <f>IF(Table1[[#This Row],[Asset Class]]&lt;&gt;"Local",0.25,IF(Q2463="y",1,""))</f>
        <v>1</v>
      </c>
      <c r="W2463" s="435" t="str">
        <f>IF(Table1[[#This Row],[Asset Class]]&lt;&gt;"Local",0.25,IF(R2463="y",1,""))</f>
        <v/>
      </c>
      <c r="X2463" s="435" t="str">
        <f>IF(Table1[[#This Row],[Asset Class]]&lt;&gt;"Local",0.25,IF(S2463="y",1,""))</f>
        <v/>
      </c>
      <c r="Y2463" s="109">
        <f t="shared" si="229"/>
        <v>1</v>
      </c>
      <c r="AA2463" s="274" t="str">
        <f t="shared" si="230"/>
        <v/>
      </c>
      <c r="AB2463" s="275">
        <f t="shared" si="231"/>
        <v>58956</v>
      </c>
      <c r="AC2463" s="275" t="str">
        <f t="shared" si="232"/>
        <v/>
      </c>
      <c r="AD2463" s="275" t="str">
        <f t="shared" si="233"/>
        <v/>
      </c>
      <c r="AE2463" s="276">
        <f t="shared" si="234"/>
        <v>58956</v>
      </c>
    </row>
    <row r="2464" spans="2:31">
      <c r="B2464" s="227" t="s">
        <v>4315</v>
      </c>
      <c r="C2464" s="228" t="s">
        <v>4316</v>
      </c>
      <c r="D2464" s="228" t="s">
        <v>110</v>
      </c>
      <c r="E2464" s="228" t="s">
        <v>142</v>
      </c>
      <c r="F2464" s="258" t="s">
        <v>102</v>
      </c>
      <c r="G2464" s="374">
        <v>0.5</v>
      </c>
      <c r="H2464" s="377">
        <v>1482.9997261309099</v>
      </c>
      <c r="I2464" s="382">
        <v>115.6419902144599</v>
      </c>
      <c r="J2464" s="349">
        <f>Table1[[#This Row],[Embellishment Area (m2)]]*Table1[[#This Row],[Construction Unit Rate ($/m)]]*Table1[[#This Row],[Embellishment Area Factor]]</f>
        <v>85748.5199086387</v>
      </c>
      <c r="K2464" s="263">
        <v>0</v>
      </c>
      <c r="L2464" s="354">
        <v>85.331826959272703</v>
      </c>
      <c r="M2464" s="101">
        <f>Table1[[#This Row],[Size of land (m2)]]*Table1[[#This Row],[Land Unit Rate ($/m2)]]</f>
        <v>0</v>
      </c>
      <c r="N2464" s="261">
        <v>2021</v>
      </c>
      <c r="O2464" s="219">
        <f>ROUND(IF(Table1[[#This Row],[Valuation Year]]=2016,(Table1[[#This Row],[Total Construction Cost ($)]]+Table1[[#This Row],[Land Value]])*('General Input Sheet'!$G$38/'General Input Sheet'!$G$43),Table1[[#This Row],[Total Construction Cost ($)]]+Table1[[#This Row],[Land Value]]),0)</f>
        <v>85749</v>
      </c>
      <c r="P2464" s="139" t="str" cm="1">
        <f t="array" ref="P2464">_xlfn.IFS(Table1[[#This Row],[Asset Class]]&lt;&gt;"Local","y",P$11=$E2464,"y",Table1[[#This Row],[Asset Class]]="Local","")</f>
        <v/>
      </c>
      <c r="Q2464" s="99" t="str" cm="1">
        <f t="array" ref="Q2464">_xlfn.IFS(Table1[[#This Row],[Asset Class]]&lt;&gt;"Local","y",Q$11=$E2464,"y",Table1[[#This Row],[Asset Class]]="Local","")</f>
        <v>y</v>
      </c>
      <c r="R2464" s="99" t="str" cm="1">
        <f t="array" ref="R2464">_xlfn.IFS(Table1[[#This Row],[Asset Class]]&lt;&gt;"Local","y",R$11=$E2464,"y",Table1[[#This Row],[Asset Class]]="Local","")</f>
        <v/>
      </c>
      <c r="S2464" s="358" t="str" cm="1">
        <f t="array" ref="S2464">_xlfn.IFS(Table1[[#This Row],[Asset Class]]&lt;&gt;"Local","y",S$11=$E2464,"y",Table1[[#This Row],[Asset Class]]="Local","")</f>
        <v/>
      </c>
      <c r="U2464" s="109" t="str">
        <f>IF(Table1[[#This Row],[Asset Class]]&lt;&gt;"Local",0.25,IF(P2464="y",1,""))</f>
        <v/>
      </c>
      <c r="V2464" s="435">
        <f>IF(Table1[[#This Row],[Asset Class]]&lt;&gt;"Local",0.25,IF(Q2464="y",1,""))</f>
        <v>1</v>
      </c>
      <c r="W2464" s="435" t="str">
        <f>IF(Table1[[#This Row],[Asset Class]]&lt;&gt;"Local",0.25,IF(R2464="y",1,""))</f>
        <v/>
      </c>
      <c r="X2464" s="435" t="str">
        <f>IF(Table1[[#This Row],[Asset Class]]&lt;&gt;"Local",0.25,IF(S2464="y",1,""))</f>
        <v/>
      </c>
      <c r="Y2464" s="109">
        <f t="shared" si="229"/>
        <v>1</v>
      </c>
      <c r="AA2464" s="274" t="str">
        <f t="shared" si="230"/>
        <v/>
      </c>
      <c r="AB2464" s="275">
        <f t="shared" si="231"/>
        <v>85749</v>
      </c>
      <c r="AC2464" s="275" t="str">
        <f t="shared" si="232"/>
        <v/>
      </c>
      <c r="AD2464" s="275" t="str">
        <f t="shared" si="233"/>
        <v/>
      </c>
      <c r="AE2464" s="276">
        <f t="shared" si="234"/>
        <v>85749</v>
      </c>
    </row>
    <row r="2465" spans="2:31">
      <c r="B2465" s="227" t="s">
        <v>4317</v>
      </c>
      <c r="C2465" s="228" t="s">
        <v>4318</v>
      </c>
      <c r="D2465" s="228" t="s">
        <v>105</v>
      </c>
      <c r="E2465" s="228" t="s">
        <v>101</v>
      </c>
      <c r="F2465" s="258" t="s">
        <v>135</v>
      </c>
      <c r="G2465" s="374">
        <v>0.5</v>
      </c>
      <c r="H2465" s="377">
        <v>35189.340001529665</v>
      </c>
      <c r="I2465" s="382">
        <v>452.87898632773505</v>
      </c>
      <c r="J2465" s="349">
        <f>Table1[[#This Row],[Embellishment Area (m2)]]*Table1[[#This Row],[Construction Unit Rate ($/m)]]*Table1[[#This Row],[Embellishment Area Factor]]</f>
        <v>7968256.3147173868</v>
      </c>
      <c r="K2465" s="263">
        <v>70378.680003059329</v>
      </c>
      <c r="L2465" s="354">
        <v>140.14546069071523</v>
      </c>
      <c r="M2465" s="101">
        <f>Table1[[#This Row],[Size of land (m2)]]*Table1[[#This Row],[Land Unit Rate ($/m2)]]</f>
        <v>9863252.5318331774</v>
      </c>
      <c r="N2465" s="261">
        <v>2021</v>
      </c>
      <c r="O2465" s="219">
        <f>ROUND(IF(Table1[[#This Row],[Valuation Year]]=2016,(Table1[[#This Row],[Total Construction Cost ($)]]+Table1[[#This Row],[Land Value]])*('General Input Sheet'!$G$38/'General Input Sheet'!$G$43),Table1[[#This Row],[Total Construction Cost ($)]]+Table1[[#This Row],[Land Value]]),0)</f>
        <v>17831509</v>
      </c>
      <c r="P2465" s="139" t="str" cm="1">
        <f t="array" ref="P2465">_xlfn.IFS(Table1[[#This Row],[Asset Class]]&lt;&gt;"Local","y",P$11=$E2465,"y",Table1[[#This Row],[Asset Class]]="Local","")</f>
        <v>y</v>
      </c>
      <c r="Q2465" s="99" t="str" cm="1">
        <f t="array" ref="Q2465">_xlfn.IFS(Table1[[#This Row],[Asset Class]]&lt;&gt;"Local","y",Q$11=$E2465,"y",Table1[[#This Row],[Asset Class]]="Local","")</f>
        <v>y</v>
      </c>
      <c r="R2465" s="99" t="str" cm="1">
        <f t="array" ref="R2465">_xlfn.IFS(Table1[[#This Row],[Asset Class]]&lt;&gt;"Local","y",R$11=$E2465,"y",Table1[[#This Row],[Asset Class]]="Local","")</f>
        <v>y</v>
      </c>
      <c r="S2465" s="358" t="str" cm="1">
        <f t="array" ref="S2465">_xlfn.IFS(Table1[[#This Row],[Asset Class]]&lt;&gt;"Local","y",S$11=$E2465,"y",Table1[[#This Row],[Asset Class]]="Local","")</f>
        <v>y</v>
      </c>
      <c r="U2465" s="109">
        <f>IF(Table1[[#This Row],[Asset Class]]&lt;&gt;"Local",0.25,IF(P2465="y",1,""))</f>
        <v>0.25</v>
      </c>
      <c r="V2465" s="435">
        <f>IF(Table1[[#This Row],[Asset Class]]&lt;&gt;"Local",0.25,IF(Q2465="y",1,""))</f>
        <v>0.25</v>
      </c>
      <c r="W2465" s="435">
        <f>IF(Table1[[#This Row],[Asset Class]]&lt;&gt;"Local",0.25,IF(R2465="y",1,""))</f>
        <v>0.25</v>
      </c>
      <c r="X2465" s="435">
        <f>IF(Table1[[#This Row],[Asset Class]]&lt;&gt;"Local",0.25,IF(S2465="y",1,""))</f>
        <v>0.25</v>
      </c>
      <c r="Y2465" s="109">
        <f t="shared" si="229"/>
        <v>1</v>
      </c>
      <c r="AA2465" s="274">
        <f t="shared" si="230"/>
        <v>4457877.25</v>
      </c>
      <c r="AB2465" s="275">
        <f t="shared" si="231"/>
        <v>4457877.25</v>
      </c>
      <c r="AC2465" s="275">
        <f t="shared" si="232"/>
        <v>4457877.25</v>
      </c>
      <c r="AD2465" s="275">
        <f t="shared" si="233"/>
        <v>4457877.25</v>
      </c>
      <c r="AE2465" s="276">
        <f t="shared" si="234"/>
        <v>17831509</v>
      </c>
    </row>
    <row r="2466" spans="2:31">
      <c r="B2466" s="227" t="s">
        <v>4319</v>
      </c>
      <c r="C2466" s="228" t="s">
        <v>4320</v>
      </c>
      <c r="D2466" s="228" t="s">
        <v>110</v>
      </c>
      <c r="E2466" s="228" t="s">
        <v>142</v>
      </c>
      <c r="F2466" s="258" t="s">
        <v>102</v>
      </c>
      <c r="G2466" s="374">
        <v>0.5</v>
      </c>
      <c r="H2466" s="377">
        <v>8236.4245684390444</v>
      </c>
      <c r="I2466" s="382">
        <v>115.6419902144599</v>
      </c>
      <c r="J2466" s="349">
        <f>Table1[[#This Row],[Embellishment Area (m2)]]*Table1[[#This Row],[Construction Unit Rate ($/m)]]*Table1[[#This Row],[Embellishment Area Factor]]</f>
        <v>476238.2646727825</v>
      </c>
      <c r="K2466" s="263">
        <v>0</v>
      </c>
      <c r="L2466" s="354">
        <v>85.331826959272703</v>
      </c>
      <c r="M2466" s="101">
        <f>Table1[[#This Row],[Size of land (m2)]]*Table1[[#This Row],[Land Unit Rate ($/m2)]]</f>
        <v>0</v>
      </c>
      <c r="N2466" s="261">
        <v>2021</v>
      </c>
      <c r="O2466" s="219">
        <f>ROUND(IF(Table1[[#This Row],[Valuation Year]]=2016,(Table1[[#This Row],[Total Construction Cost ($)]]+Table1[[#This Row],[Land Value]])*('General Input Sheet'!$G$38/'General Input Sheet'!$G$43),Table1[[#This Row],[Total Construction Cost ($)]]+Table1[[#This Row],[Land Value]]),0)</f>
        <v>476238</v>
      </c>
      <c r="P2466" s="139" t="str" cm="1">
        <f t="array" ref="P2466">_xlfn.IFS(Table1[[#This Row],[Asset Class]]&lt;&gt;"Local","y",P$11=$E2466,"y",Table1[[#This Row],[Asset Class]]="Local","")</f>
        <v/>
      </c>
      <c r="Q2466" s="99" t="str" cm="1">
        <f t="array" ref="Q2466">_xlfn.IFS(Table1[[#This Row],[Asset Class]]&lt;&gt;"Local","y",Q$11=$E2466,"y",Table1[[#This Row],[Asset Class]]="Local","")</f>
        <v>y</v>
      </c>
      <c r="R2466" s="99" t="str" cm="1">
        <f t="array" ref="R2466">_xlfn.IFS(Table1[[#This Row],[Asset Class]]&lt;&gt;"Local","y",R$11=$E2466,"y",Table1[[#This Row],[Asset Class]]="Local","")</f>
        <v/>
      </c>
      <c r="S2466" s="358" t="str" cm="1">
        <f t="array" ref="S2466">_xlfn.IFS(Table1[[#This Row],[Asset Class]]&lt;&gt;"Local","y",S$11=$E2466,"y",Table1[[#This Row],[Asset Class]]="Local","")</f>
        <v/>
      </c>
      <c r="U2466" s="109" t="str">
        <f>IF(Table1[[#This Row],[Asset Class]]&lt;&gt;"Local",0.25,IF(P2466="y",1,""))</f>
        <v/>
      </c>
      <c r="V2466" s="435">
        <f>IF(Table1[[#This Row],[Asset Class]]&lt;&gt;"Local",0.25,IF(Q2466="y",1,""))</f>
        <v>1</v>
      </c>
      <c r="W2466" s="435" t="str">
        <f>IF(Table1[[#This Row],[Asset Class]]&lt;&gt;"Local",0.25,IF(R2466="y",1,""))</f>
        <v/>
      </c>
      <c r="X2466" s="435" t="str">
        <f>IF(Table1[[#This Row],[Asset Class]]&lt;&gt;"Local",0.25,IF(S2466="y",1,""))</f>
        <v/>
      </c>
      <c r="Y2466" s="109">
        <f t="shared" si="229"/>
        <v>1</v>
      </c>
      <c r="AA2466" s="274" t="str">
        <f t="shared" si="230"/>
        <v/>
      </c>
      <c r="AB2466" s="275">
        <f t="shared" si="231"/>
        <v>476238</v>
      </c>
      <c r="AC2466" s="275" t="str">
        <f t="shared" si="232"/>
        <v/>
      </c>
      <c r="AD2466" s="275" t="str">
        <f t="shared" si="233"/>
        <v/>
      </c>
      <c r="AE2466" s="276">
        <f t="shared" si="234"/>
        <v>476238</v>
      </c>
    </row>
    <row r="2467" spans="2:31">
      <c r="B2467" s="227" t="s">
        <v>4321</v>
      </c>
      <c r="C2467" s="228" t="s">
        <v>4322</v>
      </c>
      <c r="D2467" s="228" t="s">
        <v>110</v>
      </c>
      <c r="E2467" s="228" t="s">
        <v>101</v>
      </c>
      <c r="F2467" s="258" t="s">
        <v>107</v>
      </c>
      <c r="G2467" s="374">
        <v>0.5</v>
      </c>
      <c r="H2467" s="377">
        <v>22412.227072857586</v>
      </c>
      <c r="I2467" s="382">
        <v>143.96305955739601</v>
      </c>
      <c r="J2467" s="349">
        <f>Table1[[#This Row],[Embellishment Area (m2)]]*Table1[[#This Row],[Construction Unit Rate ($/m)]]*Table1[[#This Row],[Embellishment Area Factor]]</f>
        <v>1613266.3904518399</v>
      </c>
      <c r="K2467" s="263">
        <v>44824.454145715172</v>
      </c>
      <c r="L2467" s="354">
        <v>39.027494808321961</v>
      </c>
      <c r="M2467" s="101">
        <f>Table1[[#This Row],[Size of land (m2)]]*Table1[[#This Row],[Land Unit Rate ($/m2)]]</f>
        <v>1749386.1514577647</v>
      </c>
      <c r="N2467" s="261">
        <v>2021</v>
      </c>
      <c r="O2467" s="219">
        <f>ROUND(IF(Table1[[#This Row],[Valuation Year]]=2016,(Table1[[#This Row],[Total Construction Cost ($)]]+Table1[[#This Row],[Land Value]])*('General Input Sheet'!$G$38/'General Input Sheet'!$G$43),Table1[[#This Row],[Total Construction Cost ($)]]+Table1[[#This Row],[Land Value]]),0)</f>
        <v>3362653</v>
      </c>
      <c r="P2467" s="139" t="str" cm="1">
        <f t="array" ref="P2467">_xlfn.IFS(Table1[[#This Row],[Asset Class]]&lt;&gt;"Local","y",P$11=$E2467,"y",Table1[[#This Row],[Asset Class]]="Local","")</f>
        <v/>
      </c>
      <c r="Q2467" s="99" t="str" cm="1">
        <f t="array" ref="Q2467">_xlfn.IFS(Table1[[#This Row],[Asset Class]]&lt;&gt;"Local","y",Q$11=$E2467,"y",Table1[[#This Row],[Asset Class]]="Local","")</f>
        <v/>
      </c>
      <c r="R2467" s="99" t="str" cm="1">
        <f t="array" ref="R2467">_xlfn.IFS(Table1[[#This Row],[Asset Class]]&lt;&gt;"Local","y",R$11=$E2467,"y",Table1[[#This Row],[Asset Class]]="Local","")</f>
        <v>y</v>
      </c>
      <c r="S2467" s="358" t="str" cm="1">
        <f t="array" ref="S2467">_xlfn.IFS(Table1[[#This Row],[Asset Class]]&lt;&gt;"Local","y",S$11=$E2467,"y",Table1[[#This Row],[Asset Class]]="Local","")</f>
        <v/>
      </c>
      <c r="U2467" s="109" t="str">
        <f>IF(Table1[[#This Row],[Asset Class]]&lt;&gt;"Local",0.25,IF(P2467="y",1,""))</f>
        <v/>
      </c>
      <c r="V2467" s="435" t="str">
        <f>IF(Table1[[#This Row],[Asset Class]]&lt;&gt;"Local",0.25,IF(Q2467="y",1,""))</f>
        <v/>
      </c>
      <c r="W2467" s="435">
        <f>IF(Table1[[#This Row],[Asset Class]]&lt;&gt;"Local",0.25,IF(R2467="y",1,""))</f>
        <v>1</v>
      </c>
      <c r="X2467" s="435" t="str">
        <f>IF(Table1[[#This Row],[Asset Class]]&lt;&gt;"Local",0.25,IF(S2467="y",1,""))</f>
        <v/>
      </c>
      <c r="Y2467" s="109">
        <f t="shared" si="229"/>
        <v>1</v>
      </c>
      <c r="AA2467" s="274" t="str">
        <f t="shared" si="230"/>
        <v/>
      </c>
      <c r="AB2467" s="275" t="str">
        <f t="shared" si="231"/>
        <v/>
      </c>
      <c r="AC2467" s="275">
        <f t="shared" si="232"/>
        <v>3362653</v>
      </c>
      <c r="AD2467" s="275" t="str">
        <f t="shared" si="233"/>
        <v/>
      </c>
      <c r="AE2467" s="276">
        <f t="shared" si="234"/>
        <v>3362653</v>
      </c>
    </row>
    <row r="2468" spans="2:31">
      <c r="B2468" s="227" t="s">
        <v>4323</v>
      </c>
      <c r="C2468" s="228" t="s">
        <v>4324</v>
      </c>
      <c r="D2468" s="228" t="s">
        <v>105</v>
      </c>
      <c r="E2468" s="228" t="s">
        <v>101</v>
      </c>
      <c r="F2468" s="258" t="s">
        <v>327</v>
      </c>
      <c r="G2468" s="374">
        <v>0.5</v>
      </c>
      <c r="H2468" s="377">
        <v>605.40313486738</v>
      </c>
      <c r="I2468" s="382">
        <v>452.87898632773505</v>
      </c>
      <c r="J2468" s="349">
        <f>Table1[[#This Row],[Embellishment Area (m2)]]*Table1[[#This Row],[Construction Unit Rate ($/m)]]*Table1[[#This Row],[Embellishment Area Factor]]</f>
        <v>137087.17901918606</v>
      </c>
      <c r="K2468" s="263">
        <v>0</v>
      </c>
      <c r="L2468" s="354">
        <v>140.14546069071523</v>
      </c>
      <c r="M2468" s="101">
        <f>Table1[[#This Row],[Size of land (m2)]]*Table1[[#This Row],[Land Unit Rate ($/m2)]]</f>
        <v>0</v>
      </c>
      <c r="N2468" s="261">
        <v>2021</v>
      </c>
      <c r="O2468" s="219">
        <f>ROUND(IF(Table1[[#This Row],[Valuation Year]]=2016,(Table1[[#This Row],[Total Construction Cost ($)]]+Table1[[#This Row],[Land Value]])*('General Input Sheet'!$G$38/'General Input Sheet'!$G$43),Table1[[#This Row],[Total Construction Cost ($)]]+Table1[[#This Row],[Land Value]]),0)</f>
        <v>137087</v>
      </c>
      <c r="P2468" s="139" t="str" cm="1">
        <f t="array" ref="P2468">_xlfn.IFS(Table1[[#This Row],[Asset Class]]&lt;&gt;"Local","y",P$11=$E2468,"y",Table1[[#This Row],[Asset Class]]="Local","")</f>
        <v>y</v>
      </c>
      <c r="Q2468" s="99" t="str" cm="1">
        <f t="array" ref="Q2468">_xlfn.IFS(Table1[[#This Row],[Asset Class]]&lt;&gt;"Local","y",Q$11=$E2468,"y",Table1[[#This Row],[Asset Class]]="Local","")</f>
        <v>y</v>
      </c>
      <c r="R2468" s="99" t="str" cm="1">
        <f t="array" ref="R2468">_xlfn.IFS(Table1[[#This Row],[Asset Class]]&lt;&gt;"Local","y",R$11=$E2468,"y",Table1[[#This Row],[Asset Class]]="Local","")</f>
        <v>y</v>
      </c>
      <c r="S2468" s="358" t="str" cm="1">
        <f t="array" ref="S2468">_xlfn.IFS(Table1[[#This Row],[Asset Class]]&lt;&gt;"Local","y",S$11=$E2468,"y",Table1[[#This Row],[Asset Class]]="Local","")</f>
        <v>y</v>
      </c>
      <c r="U2468" s="109">
        <f>IF(Table1[[#This Row],[Asset Class]]&lt;&gt;"Local",0.25,IF(P2468="y",1,""))</f>
        <v>0.25</v>
      </c>
      <c r="V2468" s="435">
        <f>IF(Table1[[#This Row],[Asset Class]]&lt;&gt;"Local",0.25,IF(Q2468="y",1,""))</f>
        <v>0.25</v>
      </c>
      <c r="W2468" s="435">
        <f>IF(Table1[[#This Row],[Asset Class]]&lt;&gt;"Local",0.25,IF(R2468="y",1,""))</f>
        <v>0.25</v>
      </c>
      <c r="X2468" s="435">
        <f>IF(Table1[[#This Row],[Asset Class]]&lt;&gt;"Local",0.25,IF(S2468="y",1,""))</f>
        <v>0.25</v>
      </c>
      <c r="Y2468" s="109">
        <f t="shared" si="229"/>
        <v>1</v>
      </c>
      <c r="AA2468" s="274">
        <f t="shared" si="230"/>
        <v>34271.75</v>
      </c>
      <c r="AB2468" s="275">
        <f t="shared" si="231"/>
        <v>34271.75</v>
      </c>
      <c r="AC2468" s="275">
        <f t="shared" si="232"/>
        <v>34271.75</v>
      </c>
      <c r="AD2468" s="275">
        <f t="shared" si="233"/>
        <v>34271.75</v>
      </c>
      <c r="AE2468" s="276">
        <f t="shared" si="234"/>
        <v>137087</v>
      </c>
    </row>
    <row r="2469" spans="2:31">
      <c r="B2469" s="227" t="s">
        <v>4325</v>
      </c>
      <c r="C2469" s="228" t="s">
        <v>4326</v>
      </c>
      <c r="D2469" s="228" t="s">
        <v>105</v>
      </c>
      <c r="E2469" s="228" t="s">
        <v>101</v>
      </c>
      <c r="F2469" s="258" t="s">
        <v>135</v>
      </c>
      <c r="G2469" s="374">
        <v>0.5</v>
      </c>
      <c r="H2469" s="377">
        <v>35523.177728762297</v>
      </c>
      <c r="I2469" s="382">
        <v>452.87898632773505</v>
      </c>
      <c r="J2469" s="349">
        <f>Table1[[#This Row],[Embellishment Area (m2)]]*Table1[[#This Row],[Construction Unit Rate ($/m)]]*Table1[[#This Row],[Embellishment Area Factor]]</f>
        <v>8043850.3604709217</v>
      </c>
      <c r="K2469" s="263">
        <v>0</v>
      </c>
      <c r="L2469" s="354">
        <v>140.14546069071523</v>
      </c>
      <c r="M2469" s="101">
        <f>Table1[[#This Row],[Size of land (m2)]]*Table1[[#This Row],[Land Unit Rate ($/m2)]]</f>
        <v>0</v>
      </c>
      <c r="N2469" s="261">
        <v>2021</v>
      </c>
      <c r="O2469" s="219">
        <f>ROUND(IF(Table1[[#This Row],[Valuation Year]]=2016,(Table1[[#This Row],[Total Construction Cost ($)]]+Table1[[#This Row],[Land Value]])*('General Input Sheet'!$G$38/'General Input Sheet'!$G$43),Table1[[#This Row],[Total Construction Cost ($)]]+Table1[[#This Row],[Land Value]]),0)</f>
        <v>8043850</v>
      </c>
      <c r="P2469" s="139" t="str" cm="1">
        <f t="array" ref="P2469">_xlfn.IFS(Table1[[#This Row],[Asset Class]]&lt;&gt;"Local","y",P$11=$E2469,"y",Table1[[#This Row],[Asset Class]]="Local","")</f>
        <v>y</v>
      </c>
      <c r="Q2469" s="99" t="str" cm="1">
        <f t="array" ref="Q2469">_xlfn.IFS(Table1[[#This Row],[Asset Class]]&lt;&gt;"Local","y",Q$11=$E2469,"y",Table1[[#This Row],[Asset Class]]="Local","")</f>
        <v>y</v>
      </c>
      <c r="R2469" s="99" t="str" cm="1">
        <f t="array" ref="R2469">_xlfn.IFS(Table1[[#This Row],[Asset Class]]&lt;&gt;"Local","y",R$11=$E2469,"y",Table1[[#This Row],[Asset Class]]="Local","")</f>
        <v>y</v>
      </c>
      <c r="S2469" s="358" t="str" cm="1">
        <f t="array" ref="S2469">_xlfn.IFS(Table1[[#This Row],[Asset Class]]&lt;&gt;"Local","y",S$11=$E2469,"y",Table1[[#This Row],[Asset Class]]="Local","")</f>
        <v>y</v>
      </c>
      <c r="U2469" s="109">
        <f>IF(Table1[[#This Row],[Asset Class]]&lt;&gt;"Local",0.25,IF(P2469="y",1,""))</f>
        <v>0.25</v>
      </c>
      <c r="V2469" s="435">
        <f>IF(Table1[[#This Row],[Asset Class]]&lt;&gt;"Local",0.25,IF(Q2469="y",1,""))</f>
        <v>0.25</v>
      </c>
      <c r="W2469" s="435">
        <f>IF(Table1[[#This Row],[Asset Class]]&lt;&gt;"Local",0.25,IF(R2469="y",1,""))</f>
        <v>0.25</v>
      </c>
      <c r="X2469" s="435">
        <f>IF(Table1[[#This Row],[Asset Class]]&lt;&gt;"Local",0.25,IF(S2469="y",1,""))</f>
        <v>0.25</v>
      </c>
      <c r="Y2469" s="109">
        <f t="shared" si="229"/>
        <v>1</v>
      </c>
      <c r="AA2469" s="274">
        <f t="shared" si="230"/>
        <v>2010962.5</v>
      </c>
      <c r="AB2469" s="275">
        <f t="shared" si="231"/>
        <v>2010962.5</v>
      </c>
      <c r="AC2469" s="275">
        <f t="shared" si="232"/>
        <v>2010962.5</v>
      </c>
      <c r="AD2469" s="275">
        <f t="shared" si="233"/>
        <v>2010962.5</v>
      </c>
      <c r="AE2469" s="276">
        <f t="shared" si="234"/>
        <v>8043850</v>
      </c>
    </row>
    <row r="2470" spans="2:31">
      <c r="B2470" s="227" t="s">
        <v>4325</v>
      </c>
      <c r="C2470" s="228" t="s">
        <v>4327</v>
      </c>
      <c r="D2470" s="228" t="s">
        <v>105</v>
      </c>
      <c r="E2470" s="228" t="s">
        <v>101</v>
      </c>
      <c r="F2470" s="258" t="s">
        <v>135</v>
      </c>
      <c r="G2470" s="374">
        <v>0.5</v>
      </c>
      <c r="H2470" s="377">
        <v>18334.97919333246</v>
      </c>
      <c r="I2470" s="382">
        <v>452.87898632773505</v>
      </c>
      <c r="J2470" s="349">
        <f>Table1[[#This Row],[Embellishment Area (m2)]]*Table1[[#This Row],[Construction Unit Rate ($/m)]]*Table1[[#This Row],[Embellishment Area Factor]]</f>
        <v>4151763.3957082587</v>
      </c>
      <c r="K2470" s="263">
        <v>0</v>
      </c>
      <c r="L2470" s="354">
        <v>140.14546069071523</v>
      </c>
      <c r="M2470" s="101">
        <f>Table1[[#This Row],[Size of land (m2)]]*Table1[[#This Row],[Land Unit Rate ($/m2)]]</f>
        <v>0</v>
      </c>
      <c r="N2470" s="261">
        <v>2021</v>
      </c>
      <c r="O2470" s="219">
        <f>ROUND(IF(Table1[[#This Row],[Valuation Year]]=2016,(Table1[[#This Row],[Total Construction Cost ($)]]+Table1[[#This Row],[Land Value]])*('General Input Sheet'!$G$38/'General Input Sheet'!$G$43),Table1[[#This Row],[Total Construction Cost ($)]]+Table1[[#This Row],[Land Value]]),0)</f>
        <v>4151763</v>
      </c>
      <c r="P2470" s="139" t="str" cm="1">
        <f t="array" ref="P2470">_xlfn.IFS(Table1[[#This Row],[Asset Class]]&lt;&gt;"Local","y",P$11=$E2470,"y",Table1[[#This Row],[Asset Class]]="Local","")</f>
        <v>y</v>
      </c>
      <c r="Q2470" s="99" t="str" cm="1">
        <f t="array" ref="Q2470">_xlfn.IFS(Table1[[#This Row],[Asset Class]]&lt;&gt;"Local","y",Q$11=$E2470,"y",Table1[[#This Row],[Asset Class]]="Local","")</f>
        <v>y</v>
      </c>
      <c r="R2470" s="99" t="str" cm="1">
        <f t="array" ref="R2470">_xlfn.IFS(Table1[[#This Row],[Asset Class]]&lt;&gt;"Local","y",R$11=$E2470,"y",Table1[[#This Row],[Asset Class]]="Local","")</f>
        <v>y</v>
      </c>
      <c r="S2470" s="358" t="str" cm="1">
        <f t="array" ref="S2470">_xlfn.IFS(Table1[[#This Row],[Asset Class]]&lt;&gt;"Local","y",S$11=$E2470,"y",Table1[[#This Row],[Asset Class]]="Local","")</f>
        <v>y</v>
      </c>
      <c r="U2470" s="109">
        <f>IF(Table1[[#This Row],[Asset Class]]&lt;&gt;"Local",0.25,IF(P2470="y",1,""))</f>
        <v>0.25</v>
      </c>
      <c r="V2470" s="435">
        <f>IF(Table1[[#This Row],[Asset Class]]&lt;&gt;"Local",0.25,IF(Q2470="y",1,""))</f>
        <v>0.25</v>
      </c>
      <c r="W2470" s="435">
        <f>IF(Table1[[#This Row],[Asset Class]]&lt;&gt;"Local",0.25,IF(R2470="y",1,""))</f>
        <v>0.25</v>
      </c>
      <c r="X2470" s="435">
        <f>IF(Table1[[#This Row],[Asset Class]]&lt;&gt;"Local",0.25,IF(S2470="y",1,""))</f>
        <v>0.25</v>
      </c>
      <c r="Y2470" s="109">
        <f t="shared" si="229"/>
        <v>1</v>
      </c>
      <c r="AA2470" s="274">
        <f t="shared" si="230"/>
        <v>1037940.75</v>
      </c>
      <c r="AB2470" s="275">
        <f t="shared" si="231"/>
        <v>1037940.75</v>
      </c>
      <c r="AC2470" s="275">
        <f t="shared" si="232"/>
        <v>1037940.75</v>
      </c>
      <c r="AD2470" s="275">
        <f t="shared" si="233"/>
        <v>1037940.75</v>
      </c>
      <c r="AE2470" s="276">
        <f t="shared" si="234"/>
        <v>4151763</v>
      </c>
    </row>
    <row r="2471" spans="2:31">
      <c r="B2471" s="227" t="s">
        <v>4328</v>
      </c>
      <c r="C2471" s="228" t="s">
        <v>4329</v>
      </c>
      <c r="D2471" s="228" t="s">
        <v>110</v>
      </c>
      <c r="E2471" s="228" t="s">
        <v>101</v>
      </c>
      <c r="F2471" s="258" t="s">
        <v>102</v>
      </c>
      <c r="G2471" s="374">
        <v>0.5</v>
      </c>
      <c r="H2471" s="377">
        <v>1447.747396408266</v>
      </c>
      <c r="I2471" s="382">
        <v>143.96305955739601</v>
      </c>
      <c r="J2471" s="349">
        <f>Table1[[#This Row],[Embellishment Area (m2)]]*Table1[[#This Row],[Construction Unit Rate ($/m)]]*Table1[[#This Row],[Embellishment Area Factor]]</f>
        <v>104211.07232659411</v>
      </c>
      <c r="K2471" s="263">
        <v>2895.494792816532</v>
      </c>
      <c r="L2471" s="354">
        <v>39.027494808321961</v>
      </c>
      <c r="M2471" s="101">
        <f>Table1[[#This Row],[Size of land (m2)]]*Table1[[#This Row],[Land Unit Rate ($/m2)]]</f>
        <v>113003.90799417047</v>
      </c>
      <c r="N2471" s="261">
        <v>2021</v>
      </c>
      <c r="O2471" s="219">
        <f>ROUND(IF(Table1[[#This Row],[Valuation Year]]=2016,(Table1[[#This Row],[Total Construction Cost ($)]]+Table1[[#This Row],[Land Value]])*('General Input Sheet'!$G$38/'General Input Sheet'!$G$43),Table1[[#This Row],[Total Construction Cost ($)]]+Table1[[#This Row],[Land Value]]),0)</f>
        <v>217215</v>
      </c>
      <c r="P2471" s="139" t="str" cm="1">
        <f t="array" ref="P2471">_xlfn.IFS(Table1[[#This Row],[Asset Class]]&lt;&gt;"Local","y",P$11=$E2471,"y",Table1[[#This Row],[Asset Class]]="Local","")</f>
        <v/>
      </c>
      <c r="Q2471" s="99" t="str" cm="1">
        <f t="array" ref="Q2471">_xlfn.IFS(Table1[[#This Row],[Asset Class]]&lt;&gt;"Local","y",Q$11=$E2471,"y",Table1[[#This Row],[Asset Class]]="Local","")</f>
        <v/>
      </c>
      <c r="R2471" s="99" t="str" cm="1">
        <f t="array" ref="R2471">_xlfn.IFS(Table1[[#This Row],[Asset Class]]&lt;&gt;"Local","y",R$11=$E2471,"y",Table1[[#This Row],[Asset Class]]="Local","")</f>
        <v>y</v>
      </c>
      <c r="S2471" s="358" t="str" cm="1">
        <f t="array" ref="S2471">_xlfn.IFS(Table1[[#This Row],[Asset Class]]&lt;&gt;"Local","y",S$11=$E2471,"y",Table1[[#This Row],[Asset Class]]="Local","")</f>
        <v/>
      </c>
      <c r="U2471" s="109" t="str">
        <f>IF(Table1[[#This Row],[Asset Class]]&lt;&gt;"Local",0.25,IF(P2471="y",1,""))</f>
        <v/>
      </c>
      <c r="V2471" s="435" t="str">
        <f>IF(Table1[[#This Row],[Asset Class]]&lt;&gt;"Local",0.25,IF(Q2471="y",1,""))</f>
        <v/>
      </c>
      <c r="W2471" s="435">
        <f>IF(Table1[[#This Row],[Asset Class]]&lt;&gt;"Local",0.25,IF(R2471="y",1,""))</f>
        <v>1</v>
      </c>
      <c r="X2471" s="435" t="str">
        <f>IF(Table1[[#This Row],[Asset Class]]&lt;&gt;"Local",0.25,IF(S2471="y",1,""))</f>
        <v/>
      </c>
      <c r="Y2471" s="109">
        <f t="shared" si="229"/>
        <v>1</v>
      </c>
      <c r="AA2471" s="274" t="str">
        <f t="shared" si="230"/>
        <v/>
      </c>
      <c r="AB2471" s="275" t="str">
        <f t="shared" si="231"/>
        <v/>
      </c>
      <c r="AC2471" s="275">
        <f t="shared" si="232"/>
        <v>217215</v>
      </c>
      <c r="AD2471" s="275" t="str">
        <f t="shared" si="233"/>
        <v/>
      </c>
      <c r="AE2471" s="276">
        <f t="shared" si="234"/>
        <v>217215</v>
      </c>
    </row>
    <row r="2472" spans="2:31">
      <c r="B2472" s="227" t="s">
        <v>4330</v>
      </c>
      <c r="C2472" s="228" t="s">
        <v>4331</v>
      </c>
      <c r="D2472" s="228" t="s">
        <v>110</v>
      </c>
      <c r="E2472" s="228" t="s">
        <v>101</v>
      </c>
      <c r="F2472" s="258" t="s">
        <v>102</v>
      </c>
      <c r="G2472" s="374">
        <v>0.5</v>
      </c>
      <c r="H2472" s="377">
        <v>4588.5972439251964</v>
      </c>
      <c r="I2472" s="382">
        <v>143.96305955739601</v>
      </c>
      <c r="J2472" s="349">
        <f>Table1[[#This Row],[Embellishment Area (m2)]]*Table1[[#This Row],[Construction Unit Rate ($/m)]]*Table1[[#This Row],[Embellishment Area Factor]]</f>
        <v>330294.24915605312</v>
      </c>
      <c r="K2472" s="263">
        <v>0</v>
      </c>
      <c r="L2472" s="354">
        <v>39.027494808321961</v>
      </c>
      <c r="M2472" s="101">
        <f>Table1[[#This Row],[Size of land (m2)]]*Table1[[#This Row],[Land Unit Rate ($/m2)]]</f>
        <v>0</v>
      </c>
      <c r="N2472" s="261">
        <v>2021</v>
      </c>
      <c r="O2472" s="219">
        <f>ROUND(IF(Table1[[#This Row],[Valuation Year]]=2016,(Table1[[#This Row],[Total Construction Cost ($)]]+Table1[[#This Row],[Land Value]])*('General Input Sheet'!$G$38/'General Input Sheet'!$G$43),Table1[[#This Row],[Total Construction Cost ($)]]+Table1[[#This Row],[Land Value]]),0)</f>
        <v>330294</v>
      </c>
      <c r="P2472" s="139" t="str" cm="1">
        <f t="array" ref="P2472">_xlfn.IFS(Table1[[#This Row],[Asset Class]]&lt;&gt;"Local","y",P$11=$E2472,"y",Table1[[#This Row],[Asset Class]]="Local","")</f>
        <v/>
      </c>
      <c r="Q2472" s="99" t="str" cm="1">
        <f t="array" ref="Q2472">_xlfn.IFS(Table1[[#This Row],[Asset Class]]&lt;&gt;"Local","y",Q$11=$E2472,"y",Table1[[#This Row],[Asset Class]]="Local","")</f>
        <v/>
      </c>
      <c r="R2472" s="99" t="str" cm="1">
        <f t="array" ref="R2472">_xlfn.IFS(Table1[[#This Row],[Asset Class]]&lt;&gt;"Local","y",R$11=$E2472,"y",Table1[[#This Row],[Asset Class]]="Local","")</f>
        <v>y</v>
      </c>
      <c r="S2472" s="358" t="str" cm="1">
        <f t="array" ref="S2472">_xlfn.IFS(Table1[[#This Row],[Asset Class]]&lt;&gt;"Local","y",S$11=$E2472,"y",Table1[[#This Row],[Asset Class]]="Local","")</f>
        <v/>
      </c>
      <c r="U2472" s="109" t="str">
        <f>IF(Table1[[#This Row],[Asset Class]]&lt;&gt;"Local",0.25,IF(P2472="y",1,""))</f>
        <v/>
      </c>
      <c r="V2472" s="435" t="str">
        <f>IF(Table1[[#This Row],[Asset Class]]&lt;&gt;"Local",0.25,IF(Q2472="y",1,""))</f>
        <v/>
      </c>
      <c r="W2472" s="435">
        <f>IF(Table1[[#This Row],[Asset Class]]&lt;&gt;"Local",0.25,IF(R2472="y",1,""))</f>
        <v>1</v>
      </c>
      <c r="X2472" s="435" t="str">
        <f>IF(Table1[[#This Row],[Asset Class]]&lt;&gt;"Local",0.25,IF(S2472="y",1,""))</f>
        <v/>
      </c>
      <c r="Y2472" s="109">
        <f t="shared" si="229"/>
        <v>1</v>
      </c>
      <c r="AA2472" s="274" t="str">
        <f t="shared" si="230"/>
        <v/>
      </c>
      <c r="AB2472" s="275" t="str">
        <f t="shared" si="231"/>
        <v/>
      </c>
      <c r="AC2472" s="275">
        <f t="shared" si="232"/>
        <v>330294</v>
      </c>
      <c r="AD2472" s="275" t="str">
        <f t="shared" si="233"/>
        <v/>
      </c>
      <c r="AE2472" s="276">
        <f t="shared" si="234"/>
        <v>330294</v>
      </c>
    </row>
    <row r="2473" spans="2:31">
      <c r="B2473" s="227" t="s">
        <v>4332</v>
      </c>
      <c r="C2473" s="228" t="s">
        <v>4333</v>
      </c>
      <c r="D2473" s="228" t="s">
        <v>105</v>
      </c>
      <c r="E2473" s="228" t="s">
        <v>101</v>
      </c>
      <c r="F2473" s="258" t="s">
        <v>135</v>
      </c>
      <c r="G2473" s="374">
        <v>0.5</v>
      </c>
      <c r="H2473" s="377">
        <v>112269.3135289818</v>
      </c>
      <c r="I2473" s="382">
        <v>452.87898632773505</v>
      </c>
      <c r="J2473" s="349">
        <f>Table1[[#This Row],[Embellishment Area (m2)]]*Table1[[#This Row],[Construction Unit Rate ($/m)]]*Table1[[#This Row],[Embellishment Area Factor]]</f>
        <v>25422206.453357976</v>
      </c>
      <c r="K2473" s="263">
        <v>0</v>
      </c>
      <c r="L2473" s="354">
        <v>140.14546069071523</v>
      </c>
      <c r="M2473" s="101">
        <f>Table1[[#This Row],[Size of land (m2)]]*Table1[[#This Row],[Land Unit Rate ($/m2)]]</f>
        <v>0</v>
      </c>
      <c r="N2473" s="261">
        <v>2021</v>
      </c>
      <c r="O2473" s="219">
        <f>ROUND(IF(Table1[[#This Row],[Valuation Year]]=2016,(Table1[[#This Row],[Total Construction Cost ($)]]+Table1[[#This Row],[Land Value]])*('General Input Sheet'!$G$38/'General Input Sheet'!$G$43),Table1[[#This Row],[Total Construction Cost ($)]]+Table1[[#This Row],[Land Value]]),0)</f>
        <v>25422206</v>
      </c>
      <c r="P2473" s="139" t="str" cm="1">
        <f t="array" ref="P2473">_xlfn.IFS(Table1[[#This Row],[Asset Class]]&lt;&gt;"Local","y",P$11=$E2473,"y",Table1[[#This Row],[Asset Class]]="Local","")</f>
        <v>y</v>
      </c>
      <c r="Q2473" s="99" t="str" cm="1">
        <f t="array" ref="Q2473">_xlfn.IFS(Table1[[#This Row],[Asset Class]]&lt;&gt;"Local","y",Q$11=$E2473,"y",Table1[[#This Row],[Asset Class]]="Local","")</f>
        <v>y</v>
      </c>
      <c r="R2473" s="99" t="str" cm="1">
        <f t="array" ref="R2473">_xlfn.IFS(Table1[[#This Row],[Asset Class]]&lt;&gt;"Local","y",R$11=$E2473,"y",Table1[[#This Row],[Asset Class]]="Local","")</f>
        <v>y</v>
      </c>
      <c r="S2473" s="358" t="str" cm="1">
        <f t="array" ref="S2473">_xlfn.IFS(Table1[[#This Row],[Asset Class]]&lt;&gt;"Local","y",S$11=$E2473,"y",Table1[[#This Row],[Asset Class]]="Local","")</f>
        <v>y</v>
      </c>
      <c r="U2473" s="109">
        <f>IF(Table1[[#This Row],[Asset Class]]&lt;&gt;"Local",0.25,IF(P2473="y",1,""))</f>
        <v>0.25</v>
      </c>
      <c r="V2473" s="435">
        <f>IF(Table1[[#This Row],[Asset Class]]&lt;&gt;"Local",0.25,IF(Q2473="y",1,""))</f>
        <v>0.25</v>
      </c>
      <c r="W2473" s="435">
        <f>IF(Table1[[#This Row],[Asset Class]]&lt;&gt;"Local",0.25,IF(R2473="y",1,""))</f>
        <v>0.25</v>
      </c>
      <c r="X2473" s="435">
        <f>IF(Table1[[#This Row],[Asset Class]]&lt;&gt;"Local",0.25,IF(S2473="y",1,""))</f>
        <v>0.25</v>
      </c>
      <c r="Y2473" s="109">
        <f t="shared" si="229"/>
        <v>1</v>
      </c>
      <c r="AA2473" s="274">
        <f t="shared" si="230"/>
        <v>6355551.5</v>
      </c>
      <c r="AB2473" s="275">
        <f t="shared" si="231"/>
        <v>6355551.5</v>
      </c>
      <c r="AC2473" s="275">
        <f t="shared" si="232"/>
        <v>6355551.5</v>
      </c>
      <c r="AD2473" s="275">
        <f t="shared" si="233"/>
        <v>6355551.5</v>
      </c>
      <c r="AE2473" s="276">
        <f t="shared" si="234"/>
        <v>25422206</v>
      </c>
    </row>
    <row r="2474" spans="2:31">
      <c r="B2474" s="227" t="s">
        <v>4334</v>
      </c>
      <c r="C2474" s="228" t="s">
        <v>4335</v>
      </c>
      <c r="D2474" s="228" t="s">
        <v>105</v>
      </c>
      <c r="E2474" s="228" t="s">
        <v>106</v>
      </c>
      <c r="F2474" s="258" t="s">
        <v>327</v>
      </c>
      <c r="G2474" s="374">
        <v>0.5</v>
      </c>
      <c r="H2474" s="377">
        <v>1777.0882479429115</v>
      </c>
      <c r="I2474" s="382">
        <v>295.91815694928124</v>
      </c>
      <c r="J2474" s="349">
        <f>Table1[[#This Row],[Embellishment Area (m2)]]*Table1[[#This Row],[Construction Unit Rate ($/m)]]*Table1[[#This Row],[Embellishment Area Factor]]</f>
        <v>262936.33953374682</v>
      </c>
      <c r="K2474" s="263">
        <v>0</v>
      </c>
      <c r="L2474" s="354">
        <v>157.26221918381682</v>
      </c>
      <c r="M2474" s="101">
        <f>Table1[[#This Row],[Size of land (m2)]]*Table1[[#This Row],[Land Unit Rate ($/m2)]]</f>
        <v>0</v>
      </c>
      <c r="N2474" s="261">
        <v>2021</v>
      </c>
      <c r="O2474" s="219">
        <f>ROUND(IF(Table1[[#This Row],[Valuation Year]]=2016,(Table1[[#This Row],[Total Construction Cost ($)]]+Table1[[#This Row],[Land Value]])*('General Input Sheet'!$G$38/'General Input Sheet'!$G$43),Table1[[#This Row],[Total Construction Cost ($)]]+Table1[[#This Row],[Land Value]]),0)</f>
        <v>262936</v>
      </c>
      <c r="P2474" s="139" t="str" cm="1">
        <f t="array" ref="P2474">_xlfn.IFS(Table1[[#This Row],[Asset Class]]&lt;&gt;"Local","y",P$11=$E2474,"y",Table1[[#This Row],[Asset Class]]="Local","")</f>
        <v>y</v>
      </c>
      <c r="Q2474" s="99" t="str" cm="1">
        <f t="array" ref="Q2474">_xlfn.IFS(Table1[[#This Row],[Asset Class]]&lt;&gt;"Local","y",Q$11=$E2474,"y",Table1[[#This Row],[Asset Class]]="Local","")</f>
        <v>y</v>
      </c>
      <c r="R2474" s="99" t="str" cm="1">
        <f t="array" ref="R2474">_xlfn.IFS(Table1[[#This Row],[Asset Class]]&lt;&gt;"Local","y",R$11=$E2474,"y",Table1[[#This Row],[Asset Class]]="Local","")</f>
        <v>y</v>
      </c>
      <c r="S2474" s="358" t="str" cm="1">
        <f t="array" ref="S2474">_xlfn.IFS(Table1[[#This Row],[Asset Class]]&lt;&gt;"Local","y",S$11=$E2474,"y",Table1[[#This Row],[Asset Class]]="Local","")</f>
        <v>y</v>
      </c>
      <c r="U2474" s="109">
        <f>IF(Table1[[#This Row],[Asset Class]]&lt;&gt;"Local",0.25,IF(P2474="y",1,""))</f>
        <v>0.25</v>
      </c>
      <c r="V2474" s="435">
        <f>IF(Table1[[#This Row],[Asset Class]]&lt;&gt;"Local",0.25,IF(Q2474="y",1,""))</f>
        <v>0.25</v>
      </c>
      <c r="W2474" s="435">
        <f>IF(Table1[[#This Row],[Asset Class]]&lt;&gt;"Local",0.25,IF(R2474="y",1,""))</f>
        <v>0.25</v>
      </c>
      <c r="X2474" s="435">
        <f>IF(Table1[[#This Row],[Asset Class]]&lt;&gt;"Local",0.25,IF(S2474="y",1,""))</f>
        <v>0.25</v>
      </c>
      <c r="Y2474" s="109">
        <f t="shared" si="229"/>
        <v>1</v>
      </c>
      <c r="AA2474" s="274">
        <f t="shared" si="230"/>
        <v>65734</v>
      </c>
      <c r="AB2474" s="275">
        <f t="shared" si="231"/>
        <v>65734</v>
      </c>
      <c r="AC2474" s="275">
        <f t="shared" si="232"/>
        <v>65734</v>
      </c>
      <c r="AD2474" s="275">
        <f t="shared" si="233"/>
        <v>65734</v>
      </c>
      <c r="AE2474" s="276">
        <f t="shared" si="234"/>
        <v>262936</v>
      </c>
    </row>
    <row r="2475" spans="2:31">
      <c r="B2475" s="227" t="s">
        <v>4336</v>
      </c>
      <c r="C2475" s="228" t="s">
        <v>4337</v>
      </c>
      <c r="D2475" s="228" t="s">
        <v>100</v>
      </c>
      <c r="E2475" s="228" t="s">
        <v>142</v>
      </c>
      <c r="F2475" s="258" t="s">
        <v>107</v>
      </c>
      <c r="G2475" s="374">
        <v>0.5</v>
      </c>
      <c r="H2475" s="377">
        <v>4609.5809823617874</v>
      </c>
      <c r="I2475" s="382">
        <v>236.89696198394208</v>
      </c>
      <c r="J2475" s="349">
        <f>Table1[[#This Row],[Embellishment Area (m2)]]*Table1[[#This Row],[Construction Unit Rate ($/m)]]*Table1[[#This Row],[Embellishment Area Factor]]</f>
        <v>545997.86537023133</v>
      </c>
      <c r="K2475" s="263">
        <v>0</v>
      </c>
      <c r="L2475" s="354">
        <v>76.269268802397988</v>
      </c>
      <c r="M2475" s="101">
        <f>Table1[[#This Row],[Size of land (m2)]]*Table1[[#This Row],[Land Unit Rate ($/m2)]]</f>
        <v>0</v>
      </c>
      <c r="N2475" s="261">
        <v>2021</v>
      </c>
      <c r="O2475" s="219">
        <f>ROUND(IF(Table1[[#This Row],[Valuation Year]]=2016,(Table1[[#This Row],[Total Construction Cost ($)]]+Table1[[#This Row],[Land Value]])*('General Input Sheet'!$G$38/'General Input Sheet'!$G$43),Table1[[#This Row],[Total Construction Cost ($)]]+Table1[[#This Row],[Land Value]]),0)</f>
        <v>545998</v>
      </c>
      <c r="P2475" s="139" t="str" cm="1">
        <f t="array" ref="P2475">_xlfn.IFS(Table1[[#This Row],[Asset Class]]&lt;&gt;"Local","y",P$11=$E2475,"y",Table1[[#This Row],[Asset Class]]="Local","")</f>
        <v>y</v>
      </c>
      <c r="Q2475" s="99" t="str" cm="1">
        <f t="array" ref="Q2475">_xlfn.IFS(Table1[[#This Row],[Asset Class]]&lt;&gt;"Local","y",Q$11=$E2475,"y",Table1[[#This Row],[Asset Class]]="Local","")</f>
        <v>y</v>
      </c>
      <c r="R2475" s="99" t="str" cm="1">
        <f t="array" ref="R2475">_xlfn.IFS(Table1[[#This Row],[Asset Class]]&lt;&gt;"Local","y",R$11=$E2475,"y",Table1[[#This Row],[Asset Class]]="Local","")</f>
        <v>y</v>
      </c>
      <c r="S2475" s="358" t="str" cm="1">
        <f t="array" ref="S2475">_xlfn.IFS(Table1[[#This Row],[Asset Class]]&lt;&gt;"Local","y",S$11=$E2475,"y",Table1[[#This Row],[Asset Class]]="Local","")</f>
        <v>y</v>
      </c>
      <c r="U2475" s="109">
        <f>IF(Table1[[#This Row],[Asset Class]]&lt;&gt;"Local",0.25,IF(P2475="y",1,""))</f>
        <v>0.25</v>
      </c>
      <c r="V2475" s="435">
        <f>IF(Table1[[#This Row],[Asset Class]]&lt;&gt;"Local",0.25,IF(Q2475="y",1,""))</f>
        <v>0.25</v>
      </c>
      <c r="W2475" s="435">
        <f>IF(Table1[[#This Row],[Asset Class]]&lt;&gt;"Local",0.25,IF(R2475="y",1,""))</f>
        <v>0.25</v>
      </c>
      <c r="X2475" s="435">
        <f>IF(Table1[[#This Row],[Asset Class]]&lt;&gt;"Local",0.25,IF(S2475="y",1,""))</f>
        <v>0.25</v>
      </c>
      <c r="Y2475" s="109">
        <f t="shared" si="229"/>
        <v>1</v>
      </c>
      <c r="AA2475" s="274">
        <f t="shared" si="230"/>
        <v>136499.5</v>
      </c>
      <c r="AB2475" s="275">
        <f t="shared" si="231"/>
        <v>136499.5</v>
      </c>
      <c r="AC2475" s="275">
        <f t="shared" si="232"/>
        <v>136499.5</v>
      </c>
      <c r="AD2475" s="275">
        <f t="shared" si="233"/>
        <v>136499.5</v>
      </c>
      <c r="AE2475" s="276">
        <f t="shared" si="234"/>
        <v>545998</v>
      </c>
    </row>
    <row r="2476" spans="2:31">
      <c r="B2476" s="227" t="s">
        <v>4338</v>
      </c>
      <c r="C2476" s="228" t="s">
        <v>4339</v>
      </c>
      <c r="D2476" s="228" t="s">
        <v>110</v>
      </c>
      <c r="E2476" s="228" t="s">
        <v>113</v>
      </c>
      <c r="F2476" s="258" t="s">
        <v>107</v>
      </c>
      <c r="G2476" s="374">
        <v>0.5</v>
      </c>
      <c r="H2476" s="377">
        <v>845.58532430085904</v>
      </c>
      <c r="I2476" s="382">
        <v>77.371645491830151</v>
      </c>
      <c r="J2476" s="349">
        <f>Table1[[#This Row],[Embellishment Area (m2)]]*Table1[[#This Row],[Construction Unit Rate ($/m)]]*Table1[[#This Row],[Embellishment Area Factor]]</f>
        <v>32712.163972450147</v>
      </c>
      <c r="K2476" s="263">
        <v>1691.1706486017181</v>
      </c>
      <c r="L2476" s="354">
        <v>51.919695325664051</v>
      </c>
      <c r="M2476" s="101">
        <f>Table1[[#This Row],[Size of land (m2)]]*Table1[[#This Row],[Land Unit Rate ($/m2)]]</f>
        <v>87805.064819106861</v>
      </c>
      <c r="N2476" s="261">
        <v>2021</v>
      </c>
      <c r="O2476" s="219">
        <f>ROUND(IF(Table1[[#This Row],[Valuation Year]]=2016,(Table1[[#This Row],[Total Construction Cost ($)]]+Table1[[#This Row],[Land Value]])*('General Input Sheet'!$G$38/'General Input Sheet'!$G$43),Table1[[#This Row],[Total Construction Cost ($)]]+Table1[[#This Row],[Land Value]]),0)</f>
        <v>120517</v>
      </c>
      <c r="P2476" s="139" t="str" cm="1">
        <f t="array" ref="P2476">_xlfn.IFS(Table1[[#This Row],[Asset Class]]&lt;&gt;"Local","y",P$11=$E2476,"y",Table1[[#This Row],[Asset Class]]="Local","")</f>
        <v/>
      </c>
      <c r="Q2476" s="99" t="str" cm="1">
        <f t="array" ref="Q2476">_xlfn.IFS(Table1[[#This Row],[Asset Class]]&lt;&gt;"Local","y",Q$11=$E2476,"y",Table1[[#This Row],[Asset Class]]="Local","")</f>
        <v/>
      </c>
      <c r="R2476" s="99" t="str" cm="1">
        <f t="array" ref="R2476">_xlfn.IFS(Table1[[#This Row],[Asset Class]]&lt;&gt;"Local","y",R$11=$E2476,"y",Table1[[#This Row],[Asset Class]]="Local","")</f>
        <v/>
      </c>
      <c r="S2476" s="358" t="str" cm="1">
        <f t="array" ref="S2476">_xlfn.IFS(Table1[[#This Row],[Asset Class]]&lt;&gt;"Local","y",S$11=$E2476,"y",Table1[[#This Row],[Asset Class]]="Local","")</f>
        <v>y</v>
      </c>
      <c r="U2476" s="109" t="str">
        <f>IF(Table1[[#This Row],[Asset Class]]&lt;&gt;"Local",0.25,IF(P2476="y",1,""))</f>
        <v/>
      </c>
      <c r="V2476" s="435" t="str">
        <f>IF(Table1[[#This Row],[Asset Class]]&lt;&gt;"Local",0.25,IF(Q2476="y",1,""))</f>
        <v/>
      </c>
      <c r="W2476" s="435" t="str">
        <f>IF(Table1[[#This Row],[Asset Class]]&lt;&gt;"Local",0.25,IF(R2476="y",1,""))</f>
        <v/>
      </c>
      <c r="X2476" s="435">
        <f>IF(Table1[[#This Row],[Asset Class]]&lt;&gt;"Local",0.25,IF(S2476="y",1,""))</f>
        <v>1</v>
      </c>
      <c r="Y2476" s="109">
        <f t="shared" si="229"/>
        <v>1</v>
      </c>
      <c r="AA2476" s="274" t="str">
        <f t="shared" si="230"/>
        <v/>
      </c>
      <c r="AB2476" s="275" t="str">
        <f t="shared" si="231"/>
        <v/>
      </c>
      <c r="AC2476" s="275" t="str">
        <f t="shared" si="232"/>
        <v/>
      </c>
      <c r="AD2476" s="275">
        <f t="shared" si="233"/>
        <v>120517</v>
      </c>
      <c r="AE2476" s="276">
        <f t="shared" si="234"/>
        <v>120517</v>
      </c>
    </row>
    <row r="2477" spans="2:31">
      <c r="B2477" s="227" t="s">
        <v>4340</v>
      </c>
      <c r="C2477" s="228" t="s">
        <v>4341</v>
      </c>
      <c r="D2477" s="228" t="s">
        <v>110</v>
      </c>
      <c r="E2477" s="228" t="s">
        <v>106</v>
      </c>
      <c r="F2477" s="258" t="s">
        <v>102</v>
      </c>
      <c r="G2477" s="374">
        <v>0.5</v>
      </c>
      <c r="H2477" s="377">
        <v>3634.8365336984525</v>
      </c>
      <c r="I2477" s="382">
        <v>111.62041035606889</v>
      </c>
      <c r="J2477" s="349">
        <f>Table1[[#This Row],[Embellishment Area (m2)]]*Table1[[#This Row],[Construction Unit Rate ($/m)]]*Table1[[#This Row],[Embellishment Area Factor]]</f>
        <v>202860.97273432615</v>
      </c>
      <c r="K2477" s="263">
        <v>7269.673067396905</v>
      </c>
      <c r="L2477" s="354">
        <v>66.125722619436161</v>
      </c>
      <c r="M2477" s="101">
        <f>Table1[[#This Row],[Size of land (m2)]]*Table1[[#This Row],[Land Unit Rate ($/m2)]]</f>
        <v>480712.38478867337</v>
      </c>
      <c r="N2477" s="261">
        <v>2021</v>
      </c>
      <c r="O2477" s="219">
        <f>ROUND(IF(Table1[[#This Row],[Valuation Year]]=2016,(Table1[[#This Row],[Total Construction Cost ($)]]+Table1[[#This Row],[Land Value]])*('General Input Sheet'!$G$38/'General Input Sheet'!$G$43),Table1[[#This Row],[Total Construction Cost ($)]]+Table1[[#This Row],[Land Value]]),0)</f>
        <v>683573</v>
      </c>
      <c r="P2477" s="139" t="str" cm="1">
        <f t="array" ref="P2477">_xlfn.IFS(Table1[[#This Row],[Asset Class]]&lt;&gt;"Local","y",P$11=$E2477,"y",Table1[[#This Row],[Asset Class]]="Local","")</f>
        <v>y</v>
      </c>
      <c r="Q2477" s="99" t="str" cm="1">
        <f t="array" ref="Q2477">_xlfn.IFS(Table1[[#This Row],[Asset Class]]&lt;&gt;"Local","y",Q$11=$E2477,"y",Table1[[#This Row],[Asset Class]]="Local","")</f>
        <v/>
      </c>
      <c r="R2477" s="99" t="str" cm="1">
        <f t="array" ref="R2477">_xlfn.IFS(Table1[[#This Row],[Asset Class]]&lt;&gt;"Local","y",R$11=$E2477,"y",Table1[[#This Row],[Asset Class]]="Local","")</f>
        <v/>
      </c>
      <c r="S2477" s="358" t="str" cm="1">
        <f t="array" ref="S2477">_xlfn.IFS(Table1[[#This Row],[Asset Class]]&lt;&gt;"Local","y",S$11=$E2477,"y",Table1[[#This Row],[Asset Class]]="Local","")</f>
        <v/>
      </c>
      <c r="U2477" s="109">
        <f>IF(Table1[[#This Row],[Asset Class]]&lt;&gt;"Local",0.25,IF(P2477="y",1,""))</f>
        <v>1</v>
      </c>
      <c r="V2477" s="435" t="str">
        <f>IF(Table1[[#This Row],[Asset Class]]&lt;&gt;"Local",0.25,IF(Q2477="y",1,""))</f>
        <v/>
      </c>
      <c r="W2477" s="435" t="str">
        <f>IF(Table1[[#This Row],[Asset Class]]&lt;&gt;"Local",0.25,IF(R2477="y",1,""))</f>
        <v/>
      </c>
      <c r="X2477" s="435" t="str">
        <f>IF(Table1[[#This Row],[Asset Class]]&lt;&gt;"Local",0.25,IF(S2477="y",1,""))</f>
        <v/>
      </c>
      <c r="Y2477" s="109">
        <f t="shared" si="229"/>
        <v>1</v>
      </c>
      <c r="AA2477" s="274">
        <f t="shared" si="230"/>
        <v>683573</v>
      </c>
      <c r="AB2477" s="275" t="str">
        <f t="shared" si="231"/>
        <v/>
      </c>
      <c r="AC2477" s="275" t="str">
        <f t="shared" si="232"/>
        <v/>
      </c>
      <c r="AD2477" s="275" t="str">
        <f t="shared" si="233"/>
        <v/>
      </c>
      <c r="AE2477" s="276">
        <f t="shared" si="234"/>
        <v>683573</v>
      </c>
    </row>
    <row r="2478" spans="2:31">
      <c r="B2478" s="227" t="s">
        <v>4342</v>
      </c>
      <c r="C2478" s="228" t="s">
        <v>4343</v>
      </c>
      <c r="D2478" s="228" t="s">
        <v>110</v>
      </c>
      <c r="E2478" s="228" t="s">
        <v>106</v>
      </c>
      <c r="F2478" s="258" t="s">
        <v>102</v>
      </c>
      <c r="G2478" s="374">
        <v>0.5</v>
      </c>
      <c r="H2478" s="377">
        <v>8021.4099849767099</v>
      </c>
      <c r="I2478" s="382">
        <v>111.62041035606889</v>
      </c>
      <c r="J2478" s="349">
        <f>Table1[[#This Row],[Embellishment Area (m2)]]*Table1[[#This Row],[Construction Unit Rate ($/m)]]*Table1[[#This Row],[Embellishment Area Factor]]</f>
        <v>447676.53707868437</v>
      </c>
      <c r="K2478" s="263">
        <v>16042.81996995342</v>
      </c>
      <c r="L2478" s="354">
        <v>66.125722619436161</v>
      </c>
      <c r="M2478" s="101">
        <f>Table1[[#This Row],[Size of land (m2)]]*Table1[[#This Row],[Land Unit Rate ($/m2)]]</f>
        <v>1060843.0633666909</v>
      </c>
      <c r="N2478" s="261">
        <v>2021</v>
      </c>
      <c r="O2478" s="219">
        <f>ROUND(IF(Table1[[#This Row],[Valuation Year]]=2016,(Table1[[#This Row],[Total Construction Cost ($)]]+Table1[[#This Row],[Land Value]])*('General Input Sheet'!$G$38/'General Input Sheet'!$G$43),Table1[[#This Row],[Total Construction Cost ($)]]+Table1[[#This Row],[Land Value]]),0)</f>
        <v>1508520</v>
      </c>
      <c r="P2478" s="139" t="str" cm="1">
        <f t="array" ref="P2478">_xlfn.IFS(Table1[[#This Row],[Asset Class]]&lt;&gt;"Local","y",P$11=$E2478,"y",Table1[[#This Row],[Asset Class]]="Local","")</f>
        <v>y</v>
      </c>
      <c r="Q2478" s="99" t="str" cm="1">
        <f t="array" ref="Q2478">_xlfn.IFS(Table1[[#This Row],[Asset Class]]&lt;&gt;"Local","y",Q$11=$E2478,"y",Table1[[#This Row],[Asset Class]]="Local","")</f>
        <v/>
      </c>
      <c r="R2478" s="99" t="str" cm="1">
        <f t="array" ref="R2478">_xlfn.IFS(Table1[[#This Row],[Asset Class]]&lt;&gt;"Local","y",R$11=$E2478,"y",Table1[[#This Row],[Asset Class]]="Local","")</f>
        <v/>
      </c>
      <c r="S2478" s="358" t="str" cm="1">
        <f t="array" ref="S2478">_xlfn.IFS(Table1[[#This Row],[Asset Class]]&lt;&gt;"Local","y",S$11=$E2478,"y",Table1[[#This Row],[Asset Class]]="Local","")</f>
        <v/>
      </c>
      <c r="U2478" s="109">
        <f>IF(Table1[[#This Row],[Asset Class]]&lt;&gt;"Local",0.25,IF(P2478="y",1,""))</f>
        <v>1</v>
      </c>
      <c r="V2478" s="435" t="str">
        <f>IF(Table1[[#This Row],[Asset Class]]&lt;&gt;"Local",0.25,IF(Q2478="y",1,""))</f>
        <v/>
      </c>
      <c r="W2478" s="435" t="str">
        <f>IF(Table1[[#This Row],[Asset Class]]&lt;&gt;"Local",0.25,IF(R2478="y",1,""))</f>
        <v/>
      </c>
      <c r="X2478" s="435" t="str">
        <f>IF(Table1[[#This Row],[Asset Class]]&lt;&gt;"Local",0.25,IF(S2478="y",1,""))</f>
        <v/>
      </c>
      <c r="Y2478" s="109">
        <f t="shared" si="229"/>
        <v>1</v>
      </c>
      <c r="AA2478" s="274">
        <f t="shared" si="230"/>
        <v>1508520</v>
      </c>
      <c r="AB2478" s="275" t="str">
        <f t="shared" si="231"/>
        <v/>
      </c>
      <c r="AC2478" s="275" t="str">
        <f t="shared" si="232"/>
        <v/>
      </c>
      <c r="AD2478" s="275" t="str">
        <f t="shared" si="233"/>
        <v/>
      </c>
      <c r="AE2478" s="276">
        <f t="shared" si="234"/>
        <v>1508520</v>
      </c>
    </row>
    <row r="2479" spans="2:31">
      <c r="B2479" s="227" t="s">
        <v>4342</v>
      </c>
      <c r="C2479" s="228" t="s">
        <v>4344</v>
      </c>
      <c r="D2479" s="228" t="s">
        <v>110</v>
      </c>
      <c r="E2479" s="228" t="s">
        <v>106</v>
      </c>
      <c r="F2479" s="258" t="s">
        <v>107</v>
      </c>
      <c r="G2479" s="374">
        <v>0.5</v>
      </c>
      <c r="H2479" s="377">
        <v>2211.2959952394995</v>
      </c>
      <c r="I2479" s="382">
        <v>111.62041035606889</v>
      </c>
      <c r="J2479" s="349">
        <f>Table1[[#This Row],[Embellishment Area (m2)]]*Table1[[#This Row],[Construction Unit Rate ($/m)]]*Table1[[#This Row],[Embellishment Area Factor]]</f>
        <v>123412.88320368234</v>
      </c>
      <c r="K2479" s="263">
        <v>4422.5919904789989</v>
      </c>
      <c r="L2479" s="354">
        <v>66.125722619436161</v>
      </c>
      <c r="M2479" s="101">
        <f>Table1[[#This Row],[Size of land (m2)]]*Table1[[#This Row],[Land Unit Rate ($/m2)]]</f>
        <v>292447.09122135432</v>
      </c>
      <c r="N2479" s="261">
        <v>2021</v>
      </c>
      <c r="O2479" s="219">
        <f>ROUND(IF(Table1[[#This Row],[Valuation Year]]=2016,(Table1[[#This Row],[Total Construction Cost ($)]]+Table1[[#This Row],[Land Value]])*('General Input Sheet'!$G$38/'General Input Sheet'!$G$43),Table1[[#This Row],[Total Construction Cost ($)]]+Table1[[#This Row],[Land Value]]),0)</f>
        <v>415860</v>
      </c>
      <c r="P2479" s="139" t="str" cm="1">
        <f t="array" ref="P2479">_xlfn.IFS(Table1[[#This Row],[Asset Class]]&lt;&gt;"Local","y",P$11=$E2479,"y",Table1[[#This Row],[Asset Class]]="Local","")</f>
        <v>y</v>
      </c>
      <c r="Q2479" s="99" t="str" cm="1">
        <f t="array" ref="Q2479">_xlfn.IFS(Table1[[#This Row],[Asset Class]]&lt;&gt;"Local","y",Q$11=$E2479,"y",Table1[[#This Row],[Asset Class]]="Local","")</f>
        <v/>
      </c>
      <c r="R2479" s="99" t="str" cm="1">
        <f t="array" ref="R2479">_xlfn.IFS(Table1[[#This Row],[Asset Class]]&lt;&gt;"Local","y",R$11=$E2479,"y",Table1[[#This Row],[Asset Class]]="Local","")</f>
        <v/>
      </c>
      <c r="S2479" s="358" t="str" cm="1">
        <f t="array" ref="S2479">_xlfn.IFS(Table1[[#This Row],[Asset Class]]&lt;&gt;"Local","y",S$11=$E2479,"y",Table1[[#This Row],[Asset Class]]="Local","")</f>
        <v/>
      </c>
      <c r="U2479" s="109">
        <f>IF(Table1[[#This Row],[Asset Class]]&lt;&gt;"Local",0.25,IF(P2479="y",1,""))</f>
        <v>1</v>
      </c>
      <c r="V2479" s="435" t="str">
        <f>IF(Table1[[#This Row],[Asset Class]]&lt;&gt;"Local",0.25,IF(Q2479="y",1,""))</f>
        <v/>
      </c>
      <c r="W2479" s="435" t="str">
        <f>IF(Table1[[#This Row],[Asset Class]]&lt;&gt;"Local",0.25,IF(R2479="y",1,""))</f>
        <v/>
      </c>
      <c r="X2479" s="435" t="str">
        <f>IF(Table1[[#This Row],[Asset Class]]&lt;&gt;"Local",0.25,IF(S2479="y",1,""))</f>
        <v/>
      </c>
      <c r="Y2479" s="109">
        <f t="shared" si="229"/>
        <v>1</v>
      </c>
      <c r="AA2479" s="274">
        <f t="shared" si="230"/>
        <v>415860</v>
      </c>
      <c r="AB2479" s="275" t="str">
        <f t="shared" si="231"/>
        <v/>
      </c>
      <c r="AC2479" s="275" t="str">
        <f t="shared" si="232"/>
        <v/>
      </c>
      <c r="AD2479" s="275" t="str">
        <f t="shared" si="233"/>
        <v/>
      </c>
      <c r="AE2479" s="276">
        <f t="shared" si="234"/>
        <v>415860</v>
      </c>
    </row>
    <row r="2480" spans="2:31">
      <c r="B2480" s="227" t="s">
        <v>4342</v>
      </c>
      <c r="C2480" s="228" t="s">
        <v>4345</v>
      </c>
      <c r="D2480" s="228" t="s">
        <v>110</v>
      </c>
      <c r="E2480" s="228" t="s">
        <v>106</v>
      </c>
      <c r="F2480" s="258" t="s">
        <v>107</v>
      </c>
      <c r="G2480" s="374">
        <v>0.5</v>
      </c>
      <c r="H2480" s="377">
        <v>1292.7671187527051</v>
      </c>
      <c r="I2480" s="382">
        <v>111.62041035606889</v>
      </c>
      <c r="J2480" s="349">
        <f>Table1[[#This Row],[Embellishment Area (m2)]]*Table1[[#This Row],[Construction Unit Rate ($/m)]]*Table1[[#This Row],[Embellishment Area Factor]]</f>
        <v>72149.598145004886</v>
      </c>
      <c r="K2480" s="263">
        <v>2585.5342375054101</v>
      </c>
      <c r="L2480" s="354">
        <v>66.125722619436161</v>
      </c>
      <c r="M2480" s="101">
        <f>Table1[[#This Row],[Size of land (m2)]]*Table1[[#This Row],[Land Unit Rate ($/m2)]]</f>
        <v>170970.31981233813</v>
      </c>
      <c r="N2480" s="261">
        <v>2021</v>
      </c>
      <c r="O2480" s="219">
        <f>ROUND(IF(Table1[[#This Row],[Valuation Year]]=2016,(Table1[[#This Row],[Total Construction Cost ($)]]+Table1[[#This Row],[Land Value]])*('General Input Sheet'!$G$38/'General Input Sheet'!$G$43),Table1[[#This Row],[Total Construction Cost ($)]]+Table1[[#This Row],[Land Value]]),0)</f>
        <v>243120</v>
      </c>
      <c r="P2480" s="139" t="str" cm="1">
        <f t="array" ref="P2480">_xlfn.IFS(Table1[[#This Row],[Asset Class]]&lt;&gt;"Local","y",P$11=$E2480,"y",Table1[[#This Row],[Asset Class]]="Local","")</f>
        <v>y</v>
      </c>
      <c r="Q2480" s="99" t="str" cm="1">
        <f t="array" ref="Q2480">_xlfn.IFS(Table1[[#This Row],[Asset Class]]&lt;&gt;"Local","y",Q$11=$E2480,"y",Table1[[#This Row],[Asset Class]]="Local","")</f>
        <v/>
      </c>
      <c r="R2480" s="99" t="str" cm="1">
        <f t="array" ref="R2480">_xlfn.IFS(Table1[[#This Row],[Asset Class]]&lt;&gt;"Local","y",R$11=$E2480,"y",Table1[[#This Row],[Asset Class]]="Local","")</f>
        <v/>
      </c>
      <c r="S2480" s="358" t="str" cm="1">
        <f t="array" ref="S2480">_xlfn.IFS(Table1[[#This Row],[Asset Class]]&lt;&gt;"Local","y",S$11=$E2480,"y",Table1[[#This Row],[Asset Class]]="Local","")</f>
        <v/>
      </c>
      <c r="U2480" s="109">
        <f>IF(Table1[[#This Row],[Asset Class]]&lt;&gt;"Local",0.25,IF(P2480="y",1,""))</f>
        <v>1</v>
      </c>
      <c r="V2480" s="435" t="str">
        <f>IF(Table1[[#This Row],[Asset Class]]&lt;&gt;"Local",0.25,IF(Q2480="y",1,""))</f>
        <v/>
      </c>
      <c r="W2480" s="435" t="str">
        <f>IF(Table1[[#This Row],[Asset Class]]&lt;&gt;"Local",0.25,IF(R2480="y",1,""))</f>
        <v/>
      </c>
      <c r="X2480" s="435" t="str">
        <f>IF(Table1[[#This Row],[Asset Class]]&lt;&gt;"Local",0.25,IF(S2480="y",1,""))</f>
        <v/>
      </c>
      <c r="Y2480" s="109">
        <f t="shared" si="229"/>
        <v>1</v>
      </c>
      <c r="AA2480" s="274">
        <f t="shared" si="230"/>
        <v>243120</v>
      </c>
      <c r="AB2480" s="275" t="str">
        <f t="shared" si="231"/>
        <v/>
      </c>
      <c r="AC2480" s="275" t="str">
        <f t="shared" si="232"/>
        <v/>
      </c>
      <c r="AD2480" s="275" t="str">
        <f t="shared" si="233"/>
        <v/>
      </c>
      <c r="AE2480" s="276">
        <f t="shared" si="234"/>
        <v>243120</v>
      </c>
    </row>
    <row r="2481" spans="2:31">
      <c r="B2481" s="227" t="s">
        <v>4346</v>
      </c>
      <c r="C2481" s="228" t="s">
        <v>4347</v>
      </c>
      <c r="D2481" s="228" t="s">
        <v>105</v>
      </c>
      <c r="E2481" s="228" t="s">
        <v>113</v>
      </c>
      <c r="F2481" s="258" t="s">
        <v>102</v>
      </c>
      <c r="G2481" s="374">
        <v>0.5</v>
      </c>
      <c r="H2481" s="377">
        <v>9819.2691162129249</v>
      </c>
      <c r="I2481" s="382">
        <v>566.28724924743767</v>
      </c>
      <c r="J2481" s="349">
        <f>Table1[[#This Row],[Embellishment Area (m2)]]*Table1[[#This Row],[Construction Unit Rate ($/m)]]*Table1[[#This Row],[Embellishment Area Factor]]</f>
        <v>2780263.448720268</v>
      </c>
      <c r="K2481" s="263">
        <v>19638.53823242585</v>
      </c>
      <c r="L2481" s="354">
        <v>75.676903388107434</v>
      </c>
      <c r="M2481" s="101">
        <f>Table1[[#This Row],[Size of land (m2)]]*Table1[[#This Row],[Land Unit Rate ($/m2)]]</f>
        <v>1486183.7604989451</v>
      </c>
      <c r="N2481" s="261">
        <v>2021</v>
      </c>
      <c r="O2481" s="219">
        <f>ROUND(IF(Table1[[#This Row],[Valuation Year]]=2016,(Table1[[#This Row],[Total Construction Cost ($)]]+Table1[[#This Row],[Land Value]])*('General Input Sheet'!$G$38/'General Input Sheet'!$G$43),Table1[[#This Row],[Total Construction Cost ($)]]+Table1[[#This Row],[Land Value]]),0)</f>
        <v>4266447</v>
      </c>
      <c r="P2481" s="139" t="str" cm="1">
        <f t="array" ref="P2481">_xlfn.IFS(Table1[[#This Row],[Asset Class]]&lt;&gt;"Local","y",P$11=$E2481,"y",Table1[[#This Row],[Asset Class]]="Local","")</f>
        <v>y</v>
      </c>
      <c r="Q2481" s="99" t="str" cm="1">
        <f t="array" ref="Q2481">_xlfn.IFS(Table1[[#This Row],[Asset Class]]&lt;&gt;"Local","y",Q$11=$E2481,"y",Table1[[#This Row],[Asset Class]]="Local","")</f>
        <v>y</v>
      </c>
      <c r="R2481" s="99" t="str" cm="1">
        <f t="array" ref="R2481">_xlfn.IFS(Table1[[#This Row],[Asset Class]]&lt;&gt;"Local","y",R$11=$E2481,"y",Table1[[#This Row],[Asset Class]]="Local","")</f>
        <v>y</v>
      </c>
      <c r="S2481" s="358" t="str" cm="1">
        <f t="array" ref="S2481">_xlfn.IFS(Table1[[#This Row],[Asset Class]]&lt;&gt;"Local","y",S$11=$E2481,"y",Table1[[#This Row],[Asset Class]]="Local","")</f>
        <v>y</v>
      </c>
      <c r="U2481" s="109">
        <f>IF(Table1[[#This Row],[Asset Class]]&lt;&gt;"Local",0.25,IF(P2481="y",1,""))</f>
        <v>0.25</v>
      </c>
      <c r="V2481" s="435">
        <f>IF(Table1[[#This Row],[Asset Class]]&lt;&gt;"Local",0.25,IF(Q2481="y",1,""))</f>
        <v>0.25</v>
      </c>
      <c r="W2481" s="435">
        <f>IF(Table1[[#This Row],[Asset Class]]&lt;&gt;"Local",0.25,IF(R2481="y",1,""))</f>
        <v>0.25</v>
      </c>
      <c r="X2481" s="435">
        <f>IF(Table1[[#This Row],[Asset Class]]&lt;&gt;"Local",0.25,IF(S2481="y",1,""))</f>
        <v>0.25</v>
      </c>
      <c r="Y2481" s="109">
        <f t="shared" si="229"/>
        <v>1</v>
      </c>
      <c r="AA2481" s="274">
        <f t="shared" si="230"/>
        <v>1066611.75</v>
      </c>
      <c r="AB2481" s="275">
        <f t="shared" si="231"/>
        <v>1066611.75</v>
      </c>
      <c r="AC2481" s="275">
        <f t="shared" si="232"/>
        <v>1066611.75</v>
      </c>
      <c r="AD2481" s="275">
        <f t="shared" si="233"/>
        <v>1066611.75</v>
      </c>
      <c r="AE2481" s="276">
        <f t="shared" si="234"/>
        <v>4266447</v>
      </c>
    </row>
    <row r="2482" spans="2:31">
      <c r="B2482" s="227" t="s">
        <v>4348</v>
      </c>
      <c r="C2482" s="228" t="s">
        <v>4349</v>
      </c>
      <c r="D2482" s="228" t="s">
        <v>110</v>
      </c>
      <c r="E2482" s="228" t="s">
        <v>106</v>
      </c>
      <c r="F2482" s="258" t="s">
        <v>102</v>
      </c>
      <c r="G2482" s="374">
        <v>0.5</v>
      </c>
      <c r="H2482" s="377">
        <v>3728.9870492909054</v>
      </c>
      <c r="I2482" s="382">
        <v>111.62041035606889</v>
      </c>
      <c r="J2482" s="349">
        <f>Table1[[#This Row],[Embellishment Area (m2)]]*Table1[[#This Row],[Construction Unit Rate ($/m)]]*Table1[[#This Row],[Embellishment Area Factor]]</f>
        <v>208115.53232715867</v>
      </c>
      <c r="K2482" s="263">
        <v>0</v>
      </c>
      <c r="L2482" s="354">
        <v>66.125722619436161</v>
      </c>
      <c r="M2482" s="101">
        <f>Table1[[#This Row],[Size of land (m2)]]*Table1[[#This Row],[Land Unit Rate ($/m2)]]</f>
        <v>0</v>
      </c>
      <c r="N2482" s="261">
        <v>2021</v>
      </c>
      <c r="O2482" s="219">
        <f>ROUND(IF(Table1[[#This Row],[Valuation Year]]=2016,(Table1[[#This Row],[Total Construction Cost ($)]]+Table1[[#This Row],[Land Value]])*('General Input Sheet'!$G$38/'General Input Sheet'!$G$43),Table1[[#This Row],[Total Construction Cost ($)]]+Table1[[#This Row],[Land Value]]),0)</f>
        <v>208116</v>
      </c>
      <c r="P2482" s="139" t="str" cm="1">
        <f t="array" ref="P2482">_xlfn.IFS(Table1[[#This Row],[Asset Class]]&lt;&gt;"Local","y",P$11=$E2482,"y",Table1[[#This Row],[Asset Class]]="Local","")</f>
        <v>y</v>
      </c>
      <c r="Q2482" s="99" t="str" cm="1">
        <f t="array" ref="Q2482">_xlfn.IFS(Table1[[#This Row],[Asset Class]]&lt;&gt;"Local","y",Q$11=$E2482,"y",Table1[[#This Row],[Asset Class]]="Local","")</f>
        <v/>
      </c>
      <c r="R2482" s="99" t="str" cm="1">
        <f t="array" ref="R2482">_xlfn.IFS(Table1[[#This Row],[Asset Class]]&lt;&gt;"Local","y",R$11=$E2482,"y",Table1[[#This Row],[Asset Class]]="Local","")</f>
        <v/>
      </c>
      <c r="S2482" s="358" t="str" cm="1">
        <f t="array" ref="S2482">_xlfn.IFS(Table1[[#This Row],[Asset Class]]&lt;&gt;"Local","y",S$11=$E2482,"y",Table1[[#This Row],[Asset Class]]="Local","")</f>
        <v/>
      </c>
      <c r="U2482" s="109">
        <f>IF(Table1[[#This Row],[Asset Class]]&lt;&gt;"Local",0.25,IF(P2482="y",1,""))</f>
        <v>1</v>
      </c>
      <c r="V2482" s="435" t="str">
        <f>IF(Table1[[#This Row],[Asset Class]]&lt;&gt;"Local",0.25,IF(Q2482="y",1,""))</f>
        <v/>
      </c>
      <c r="W2482" s="435" t="str">
        <f>IF(Table1[[#This Row],[Asset Class]]&lt;&gt;"Local",0.25,IF(R2482="y",1,""))</f>
        <v/>
      </c>
      <c r="X2482" s="435" t="str">
        <f>IF(Table1[[#This Row],[Asset Class]]&lt;&gt;"Local",0.25,IF(S2482="y",1,""))</f>
        <v/>
      </c>
      <c r="Y2482" s="109">
        <f t="shared" si="229"/>
        <v>1</v>
      </c>
      <c r="AA2482" s="274">
        <f t="shared" si="230"/>
        <v>208116</v>
      </c>
      <c r="AB2482" s="275" t="str">
        <f t="shared" si="231"/>
        <v/>
      </c>
      <c r="AC2482" s="275" t="str">
        <f t="shared" si="232"/>
        <v/>
      </c>
      <c r="AD2482" s="275" t="str">
        <f t="shared" si="233"/>
        <v/>
      </c>
      <c r="AE2482" s="276">
        <f t="shared" si="234"/>
        <v>208116</v>
      </c>
    </row>
    <row r="2483" spans="2:31">
      <c r="B2483" s="227" t="s">
        <v>4350</v>
      </c>
      <c r="C2483" s="228" t="s">
        <v>4351</v>
      </c>
      <c r="D2483" s="228" t="s">
        <v>110</v>
      </c>
      <c r="E2483" s="228" t="s">
        <v>101</v>
      </c>
      <c r="F2483" s="258" t="s">
        <v>107</v>
      </c>
      <c r="G2483" s="374">
        <v>0.5</v>
      </c>
      <c r="H2483" s="377">
        <v>9412.0351996343852</v>
      </c>
      <c r="I2483" s="382">
        <v>143.96305955739601</v>
      </c>
      <c r="J2483" s="349">
        <f>Table1[[#This Row],[Embellishment Area (m2)]]*Table1[[#This Row],[Construction Unit Rate ($/m)]]*Table1[[#This Row],[Embellishment Area Factor]]</f>
        <v>677492.69200063637</v>
      </c>
      <c r="K2483" s="263">
        <v>18824.07039926877</v>
      </c>
      <c r="L2483" s="354">
        <v>39.027494808321961</v>
      </c>
      <c r="M2483" s="101">
        <f>Table1[[#This Row],[Size of land (m2)]]*Table1[[#This Row],[Land Unit Rate ($/m2)]]</f>
        <v>734656.30977894901</v>
      </c>
      <c r="N2483" s="261">
        <v>2021</v>
      </c>
      <c r="O2483" s="219">
        <f>ROUND(IF(Table1[[#This Row],[Valuation Year]]=2016,(Table1[[#This Row],[Total Construction Cost ($)]]+Table1[[#This Row],[Land Value]])*('General Input Sheet'!$G$38/'General Input Sheet'!$G$43),Table1[[#This Row],[Total Construction Cost ($)]]+Table1[[#This Row],[Land Value]]),0)</f>
        <v>1412149</v>
      </c>
      <c r="P2483" s="139" t="str" cm="1">
        <f t="array" ref="P2483">_xlfn.IFS(Table1[[#This Row],[Asset Class]]&lt;&gt;"Local","y",P$11=$E2483,"y",Table1[[#This Row],[Asset Class]]="Local","")</f>
        <v/>
      </c>
      <c r="Q2483" s="99" t="str" cm="1">
        <f t="array" ref="Q2483">_xlfn.IFS(Table1[[#This Row],[Asset Class]]&lt;&gt;"Local","y",Q$11=$E2483,"y",Table1[[#This Row],[Asset Class]]="Local","")</f>
        <v/>
      </c>
      <c r="R2483" s="99" t="str" cm="1">
        <f t="array" ref="R2483">_xlfn.IFS(Table1[[#This Row],[Asset Class]]&lt;&gt;"Local","y",R$11=$E2483,"y",Table1[[#This Row],[Asset Class]]="Local","")</f>
        <v>y</v>
      </c>
      <c r="S2483" s="358" t="str" cm="1">
        <f t="array" ref="S2483">_xlfn.IFS(Table1[[#This Row],[Asset Class]]&lt;&gt;"Local","y",S$11=$E2483,"y",Table1[[#This Row],[Asset Class]]="Local","")</f>
        <v/>
      </c>
      <c r="U2483" s="109" t="str">
        <f>IF(Table1[[#This Row],[Asset Class]]&lt;&gt;"Local",0.25,IF(P2483="y",1,""))</f>
        <v/>
      </c>
      <c r="V2483" s="435" t="str">
        <f>IF(Table1[[#This Row],[Asset Class]]&lt;&gt;"Local",0.25,IF(Q2483="y",1,""))</f>
        <v/>
      </c>
      <c r="W2483" s="435">
        <f>IF(Table1[[#This Row],[Asset Class]]&lt;&gt;"Local",0.25,IF(R2483="y",1,""))</f>
        <v>1</v>
      </c>
      <c r="X2483" s="435" t="str">
        <f>IF(Table1[[#This Row],[Asset Class]]&lt;&gt;"Local",0.25,IF(S2483="y",1,""))</f>
        <v/>
      </c>
      <c r="Y2483" s="109">
        <f t="shared" si="229"/>
        <v>1</v>
      </c>
      <c r="AA2483" s="274" t="str">
        <f t="shared" si="230"/>
        <v/>
      </c>
      <c r="AB2483" s="275" t="str">
        <f t="shared" si="231"/>
        <v/>
      </c>
      <c r="AC2483" s="275">
        <f t="shared" si="232"/>
        <v>1412149</v>
      </c>
      <c r="AD2483" s="275" t="str">
        <f t="shared" si="233"/>
        <v/>
      </c>
      <c r="AE2483" s="276">
        <f t="shared" si="234"/>
        <v>1412149</v>
      </c>
    </row>
    <row r="2484" spans="2:31">
      <c r="B2484" s="227" t="s">
        <v>4350</v>
      </c>
      <c r="C2484" s="228" t="s">
        <v>4352</v>
      </c>
      <c r="D2484" s="228" t="s">
        <v>110</v>
      </c>
      <c r="E2484" s="228" t="s">
        <v>101</v>
      </c>
      <c r="F2484" s="258" t="s">
        <v>102</v>
      </c>
      <c r="G2484" s="374">
        <v>0.5</v>
      </c>
      <c r="H2484" s="377">
        <v>12855.020811178105</v>
      </c>
      <c r="I2484" s="382">
        <v>143.96305955739601</v>
      </c>
      <c r="J2484" s="349">
        <f>Table1[[#This Row],[Embellishment Area (m2)]]*Table1[[#This Row],[Construction Unit Rate ($/m)]]*Table1[[#This Row],[Embellishment Area Factor]]</f>
        <v>925324.0633255993</v>
      </c>
      <c r="K2484" s="263">
        <v>25710.04162235621</v>
      </c>
      <c r="L2484" s="354">
        <v>39.027494808321961</v>
      </c>
      <c r="M2484" s="101">
        <f>Table1[[#This Row],[Size of land (m2)]]*Table1[[#This Row],[Land Unit Rate ($/m2)]]</f>
        <v>1003398.5159382485</v>
      </c>
      <c r="N2484" s="261">
        <v>2021</v>
      </c>
      <c r="O2484" s="219">
        <f>ROUND(IF(Table1[[#This Row],[Valuation Year]]=2016,(Table1[[#This Row],[Total Construction Cost ($)]]+Table1[[#This Row],[Land Value]])*('General Input Sheet'!$G$38/'General Input Sheet'!$G$43),Table1[[#This Row],[Total Construction Cost ($)]]+Table1[[#This Row],[Land Value]]),0)</f>
        <v>1928723</v>
      </c>
      <c r="P2484" s="139" t="str" cm="1">
        <f t="array" ref="P2484">_xlfn.IFS(Table1[[#This Row],[Asset Class]]&lt;&gt;"Local","y",P$11=$E2484,"y",Table1[[#This Row],[Asset Class]]="Local","")</f>
        <v/>
      </c>
      <c r="Q2484" s="99" t="str" cm="1">
        <f t="array" ref="Q2484">_xlfn.IFS(Table1[[#This Row],[Asset Class]]&lt;&gt;"Local","y",Q$11=$E2484,"y",Table1[[#This Row],[Asset Class]]="Local","")</f>
        <v/>
      </c>
      <c r="R2484" s="99" t="str" cm="1">
        <f t="array" ref="R2484">_xlfn.IFS(Table1[[#This Row],[Asset Class]]&lt;&gt;"Local","y",R$11=$E2484,"y",Table1[[#This Row],[Asset Class]]="Local","")</f>
        <v>y</v>
      </c>
      <c r="S2484" s="358" t="str" cm="1">
        <f t="array" ref="S2484">_xlfn.IFS(Table1[[#This Row],[Asset Class]]&lt;&gt;"Local","y",S$11=$E2484,"y",Table1[[#This Row],[Asset Class]]="Local","")</f>
        <v/>
      </c>
      <c r="U2484" s="109" t="str">
        <f>IF(Table1[[#This Row],[Asset Class]]&lt;&gt;"Local",0.25,IF(P2484="y",1,""))</f>
        <v/>
      </c>
      <c r="V2484" s="435" t="str">
        <f>IF(Table1[[#This Row],[Asset Class]]&lt;&gt;"Local",0.25,IF(Q2484="y",1,""))</f>
        <v/>
      </c>
      <c r="W2484" s="435">
        <f>IF(Table1[[#This Row],[Asset Class]]&lt;&gt;"Local",0.25,IF(R2484="y",1,""))</f>
        <v>1</v>
      </c>
      <c r="X2484" s="435" t="str">
        <f>IF(Table1[[#This Row],[Asset Class]]&lt;&gt;"Local",0.25,IF(S2484="y",1,""))</f>
        <v/>
      </c>
      <c r="Y2484" s="109">
        <f t="shared" si="229"/>
        <v>1</v>
      </c>
      <c r="AA2484" s="274" t="str">
        <f t="shared" si="230"/>
        <v/>
      </c>
      <c r="AB2484" s="275" t="str">
        <f t="shared" si="231"/>
        <v/>
      </c>
      <c r="AC2484" s="275">
        <f t="shared" si="232"/>
        <v>1928723</v>
      </c>
      <c r="AD2484" s="275" t="str">
        <f t="shared" si="233"/>
        <v/>
      </c>
      <c r="AE2484" s="276">
        <f t="shared" si="234"/>
        <v>1928723</v>
      </c>
    </row>
    <row r="2485" spans="2:31">
      <c r="B2485" s="227" t="s">
        <v>4353</v>
      </c>
      <c r="C2485" s="228" t="s">
        <v>4354</v>
      </c>
      <c r="D2485" s="228" t="s">
        <v>110</v>
      </c>
      <c r="E2485" s="228" t="s">
        <v>106</v>
      </c>
      <c r="F2485" s="258" t="s">
        <v>107</v>
      </c>
      <c r="G2485" s="374">
        <v>0.5</v>
      </c>
      <c r="H2485" s="377">
        <v>1186.8147542120851</v>
      </c>
      <c r="I2485" s="382">
        <v>111.62041035606889</v>
      </c>
      <c r="J2485" s="349">
        <f>Table1[[#This Row],[Embellishment Area (m2)]]*Table1[[#This Row],[Construction Unit Rate ($/m)]]*Table1[[#This Row],[Embellishment Area Factor]]</f>
        <v>66236.374940894981</v>
      </c>
      <c r="K2485" s="263">
        <v>2373.6295084241701</v>
      </c>
      <c r="L2485" s="354">
        <v>66.125722619436161</v>
      </c>
      <c r="M2485" s="101">
        <f>Table1[[#This Row],[Size of land (m2)]]*Table1[[#This Row],[Land Unit Rate ($/m2)]]</f>
        <v>156957.96647536528</v>
      </c>
      <c r="N2485" s="261">
        <v>2021</v>
      </c>
      <c r="O2485" s="219">
        <f>ROUND(IF(Table1[[#This Row],[Valuation Year]]=2016,(Table1[[#This Row],[Total Construction Cost ($)]]+Table1[[#This Row],[Land Value]])*('General Input Sheet'!$G$38/'General Input Sheet'!$G$43),Table1[[#This Row],[Total Construction Cost ($)]]+Table1[[#This Row],[Land Value]]),0)</f>
        <v>223194</v>
      </c>
      <c r="P2485" s="139" t="str" cm="1">
        <f t="array" ref="P2485">_xlfn.IFS(Table1[[#This Row],[Asset Class]]&lt;&gt;"Local","y",P$11=$E2485,"y",Table1[[#This Row],[Asset Class]]="Local","")</f>
        <v>y</v>
      </c>
      <c r="Q2485" s="99" t="str" cm="1">
        <f t="array" ref="Q2485">_xlfn.IFS(Table1[[#This Row],[Asset Class]]&lt;&gt;"Local","y",Q$11=$E2485,"y",Table1[[#This Row],[Asset Class]]="Local","")</f>
        <v/>
      </c>
      <c r="R2485" s="99" t="str" cm="1">
        <f t="array" ref="R2485">_xlfn.IFS(Table1[[#This Row],[Asset Class]]&lt;&gt;"Local","y",R$11=$E2485,"y",Table1[[#This Row],[Asset Class]]="Local","")</f>
        <v/>
      </c>
      <c r="S2485" s="358" t="str" cm="1">
        <f t="array" ref="S2485">_xlfn.IFS(Table1[[#This Row],[Asset Class]]&lt;&gt;"Local","y",S$11=$E2485,"y",Table1[[#This Row],[Asset Class]]="Local","")</f>
        <v/>
      </c>
      <c r="U2485" s="109">
        <f>IF(Table1[[#This Row],[Asset Class]]&lt;&gt;"Local",0.25,IF(P2485="y",1,""))</f>
        <v>1</v>
      </c>
      <c r="V2485" s="435" t="str">
        <f>IF(Table1[[#This Row],[Asset Class]]&lt;&gt;"Local",0.25,IF(Q2485="y",1,""))</f>
        <v/>
      </c>
      <c r="W2485" s="435" t="str">
        <f>IF(Table1[[#This Row],[Asset Class]]&lt;&gt;"Local",0.25,IF(R2485="y",1,""))</f>
        <v/>
      </c>
      <c r="X2485" s="435" t="str">
        <f>IF(Table1[[#This Row],[Asset Class]]&lt;&gt;"Local",0.25,IF(S2485="y",1,""))</f>
        <v/>
      </c>
      <c r="Y2485" s="109">
        <f t="shared" si="229"/>
        <v>1</v>
      </c>
      <c r="AA2485" s="274">
        <f t="shared" si="230"/>
        <v>223194</v>
      </c>
      <c r="AB2485" s="275" t="str">
        <f t="shared" si="231"/>
        <v/>
      </c>
      <c r="AC2485" s="275" t="str">
        <f t="shared" si="232"/>
        <v/>
      </c>
      <c r="AD2485" s="275" t="str">
        <f t="shared" si="233"/>
        <v/>
      </c>
      <c r="AE2485" s="276">
        <f t="shared" si="234"/>
        <v>223194</v>
      </c>
    </row>
    <row r="2486" spans="2:31">
      <c r="B2486" s="227" t="s">
        <v>4355</v>
      </c>
      <c r="C2486" s="228" t="s">
        <v>4356</v>
      </c>
      <c r="D2486" s="228" t="s">
        <v>110</v>
      </c>
      <c r="E2486" s="228" t="s">
        <v>142</v>
      </c>
      <c r="F2486" s="258" t="s">
        <v>102</v>
      </c>
      <c r="G2486" s="374">
        <v>0.5</v>
      </c>
      <c r="H2486" s="377">
        <v>1027.3721914786265</v>
      </c>
      <c r="I2486" s="382">
        <v>115.6419902144599</v>
      </c>
      <c r="J2486" s="349">
        <f>Table1[[#This Row],[Embellishment Area (m2)]]*Table1[[#This Row],[Construction Unit Rate ($/m)]]*Table1[[#This Row],[Embellishment Area Factor]]</f>
        <v>59403.682456789771</v>
      </c>
      <c r="K2486" s="263">
        <v>2054.744382957253</v>
      </c>
      <c r="L2486" s="354">
        <v>85.331826959272703</v>
      </c>
      <c r="M2486" s="101">
        <f>Table1[[#This Row],[Size of land (m2)]]*Table1[[#This Row],[Land Unit Rate ($/m2)]]</f>
        <v>175335.09213204589</v>
      </c>
      <c r="N2486" s="261">
        <v>2021</v>
      </c>
      <c r="O2486" s="219">
        <f>ROUND(IF(Table1[[#This Row],[Valuation Year]]=2016,(Table1[[#This Row],[Total Construction Cost ($)]]+Table1[[#This Row],[Land Value]])*('General Input Sheet'!$G$38/'General Input Sheet'!$G$43),Table1[[#This Row],[Total Construction Cost ($)]]+Table1[[#This Row],[Land Value]]),0)</f>
        <v>234739</v>
      </c>
      <c r="P2486" s="139" t="str" cm="1">
        <f t="array" ref="P2486">_xlfn.IFS(Table1[[#This Row],[Asset Class]]&lt;&gt;"Local","y",P$11=$E2486,"y",Table1[[#This Row],[Asset Class]]="Local","")</f>
        <v/>
      </c>
      <c r="Q2486" s="99" t="str" cm="1">
        <f t="array" ref="Q2486">_xlfn.IFS(Table1[[#This Row],[Asset Class]]&lt;&gt;"Local","y",Q$11=$E2486,"y",Table1[[#This Row],[Asset Class]]="Local","")</f>
        <v>y</v>
      </c>
      <c r="R2486" s="99" t="str" cm="1">
        <f t="array" ref="R2486">_xlfn.IFS(Table1[[#This Row],[Asset Class]]&lt;&gt;"Local","y",R$11=$E2486,"y",Table1[[#This Row],[Asset Class]]="Local","")</f>
        <v/>
      </c>
      <c r="S2486" s="358" t="str" cm="1">
        <f t="array" ref="S2486">_xlfn.IFS(Table1[[#This Row],[Asset Class]]&lt;&gt;"Local","y",S$11=$E2486,"y",Table1[[#This Row],[Asset Class]]="Local","")</f>
        <v/>
      </c>
      <c r="U2486" s="109" t="str">
        <f>IF(Table1[[#This Row],[Asset Class]]&lt;&gt;"Local",0.25,IF(P2486="y",1,""))</f>
        <v/>
      </c>
      <c r="V2486" s="435">
        <f>IF(Table1[[#This Row],[Asset Class]]&lt;&gt;"Local",0.25,IF(Q2486="y",1,""))</f>
        <v>1</v>
      </c>
      <c r="W2486" s="435" t="str">
        <f>IF(Table1[[#This Row],[Asset Class]]&lt;&gt;"Local",0.25,IF(R2486="y",1,""))</f>
        <v/>
      </c>
      <c r="X2486" s="435" t="str">
        <f>IF(Table1[[#This Row],[Asset Class]]&lt;&gt;"Local",0.25,IF(S2486="y",1,""))</f>
        <v/>
      </c>
      <c r="Y2486" s="109">
        <f t="shared" si="229"/>
        <v>1</v>
      </c>
      <c r="AA2486" s="274" t="str">
        <f t="shared" si="230"/>
        <v/>
      </c>
      <c r="AB2486" s="275">
        <f t="shared" si="231"/>
        <v>234739</v>
      </c>
      <c r="AC2486" s="275" t="str">
        <f t="shared" si="232"/>
        <v/>
      </c>
      <c r="AD2486" s="275" t="str">
        <f t="shared" si="233"/>
        <v/>
      </c>
      <c r="AE2486" s="276">
        <f t="shared" si="234"/>
        <v>234739</v>
      </c>
    </row>
    <row r="2487" spans="2:31">
      <c r="B2487" s="227" t="s">
        <v>4357</v>
      </c>
      <c r="C2487" s="228" t="s">
        <v>4358</v>
      </c>
      <c r="D2487" s="228" t="s">
        <v>110</v>
      </c>
      <c r="E2487" s="228" t="s">
        <v>101</v>
      </c>
      <c r="F2487" s="258" t="s">
        <v>102</v>
      </c>
      <c r="G2487" s="374">
        <v>0.5</v>
      </c>
      <c r="H2487" s="377">
        <v>1499.4681684931415</v>
      </c>
      <c r="I2487" s="382">
        <v>143.96305955739601</v>
      </c>
      <c r="J2487" s="349">
        <f>Table1[[#This Row],[Embellishment Area (m2)]]*Table1[[#This Row],[Construction Unit Rate ($/m)]]*Table1[[#This Row],[Embellishment Area Factor]]</f>
        <v>107934.01262259882</v>
      </c>
      <c r="K2487" s="263">
        <v>2998.9363369862831</v>
      </c>
      <c r="L2487" s="354">
        <v>39.027494808321961</v>
      </c>
      <c r="M2487" s="101">
        <f>Table1[[#This Row],[Size of land (m2)]]*Table1[[#This Row],[Land Unit Rate ($/m2)]]</f>
        <v>117040.97232222024</v>
      </c>
      <c r="N2487" s="261">
        <v>2021</v>
      </c>
      <c r="O2487" s="219">
        <f>ROUND(IF(Table1[[#This Row],[Valuation Year]]=2016,(Table1[[#This Row],[Total Construction Cost ($)]]+Table1[[#This Row],[Land Value]])*('General Input Sheet'!$G$38/'General Input Sheet'!$G$43),Table1[[#This Row],[Total Construction Cost ($)]]+Table1[[#This Row],[Land Value]]),0)</f>
        <v>224975</v>
      </c>
      <c r="P2487" s="139" t="str" cm="1">
        <f t="array" ref="P2487">_xlfn.IFS(Table1[[#This Row],[Asset Class]]&lt;&gt;"Local","y",P$11=$E2487,"y",Table1[[#This Row],[Asset Class]]="Local","")</f>
        <v/>
      </c>
      <c r="Q2487" s="99" t="str" cm="1">
        <f t="array" ref="Q2487">_xlfn.IFS(Table1[[#This Row],[Asset Class]]&lt;&gt;"Local","y",Q$11=$E2487,"y",Table1[[#This Row],[Asset Class]]="Local","")</f>
        <v/>
      </c>
      <c r="R2487" s="99" t="str" cm="1">
        <f t="array" ref="R2487">_xlfn.IFS(Table1[[#This Row],[Asset Class]]&lt;&gt;"Local","y",R$11=$E2487,"y",Table1[[#This Row],[Asset Class]]="Local","")</f>
        <v>y</v>
      </c>
      <c r="S2487" s="358" t="str" cm="1">
        <f t="array" ref="S2487">_xlfn.IFS(Table1[[#This Row],[Asset Class]]&lt;&gt;"Local","y",S$11=$E2487,"y",Table1[[#This Row],[Asset Class]]="Local","")</f>
        <v/>
      </c>
      <c r="U2487" s="109" t="str">
        <f>IF(Table1[[#This Row],[Asset Class]]&lt;&gt;"Local",0.25,IF(P2487="y",1,""))</f>
        <v/>
      </c>
      <c r="V2487" s="435" t="str">
        <f>IF(Table1[[#This Row],[Asset Class]]&lt;&gt;"Local",0.25,IF(Q2487="y",1,""))</f>
        <v/>
      </c>
      <c r="W2487" s="435">
        <f>IF(Table1[[#This Row],[Asset Class]]&lt;&gt;"Local",0.25,IF(R2487="y",1,""))</f>
        <v>1</v>
      </c>
      <c r="X2487" s="435" t="str">
        <f>IF(Table1[[#This Row],[Asset Class]]&lt;&gt;"Local",0.25,IF(S2487="y",1,""))</f>
        <v/>
      </c>
      <c r="Y2487" s="109">
        <f t="shared" si="229"/>
        <v>1</v>
      </c>
      <c r="AA2487" s="274" t="str">
        <f t="shared" si="230"/>
        <v/>
      </c>
      <c r="AB2487" s="275" t="str">
        <f t="shared" si="231"/>
        <v/>
      </c>
      <c r="AC2487" s="275">
        <f t="shared" si="232"/>
        <v>224975</v>
      </c>
      <c r="AD2487" s="275" t="str">
        <f t="shared" si="233"/>
        <v/>
      </c>
      <c r="AE2487" s="276">
        <f t="shared" si="234"/>
        <v>224975</v>
      </c>
    </row>
    <row r="2488" spans="2:31">
      <c r="B2488" s="227" t="s">
        <v>4359</v>
      </c>
      <c r="C2488" s="228" t="s">
        <v>4360</v>
      </c>
      <c r="D2488" s="228" t="s">
        <v>105</v>
      </c>
      <c r="E2488" s="228" t="s">
        <v>113</v>
      </c>
      <c r="F2488" s="258" t="s">
        <v>107</v>
      </c>
      <c r="G2488" s="374">
        <v>0.5</v>
      </c>
      <c r="H2488" s="377">
        <v>5793.7250469893497</v>
      </c>
      <c r="I2488" s="382">
        <v>566.28724924743767</v>
      </c>
      <c r="J2488" s="349">
        <f>Table1[[#This Row],[Embellishment Area (m2)]]*Table1[[#This Row],[Construction Unit Rate ($/m)]]*Table1[[#This Row],[Embellishment Area Factor]]</f>
        <v>1640456.3098777903</v>
      </c>
      <c r="K2488" s="263">
        <v>11587.450093978699</v>
      </c>
      <c r="L2488" s="354">
        <v>75.676903388107434</v>
      </c>
      <c r="M2488" s="101">
        <f>Table1[[#This Row],[Size of land (m2)]]*Table1[[#This Row],[Land Unit Rate ($/m2)]]</f>
        <v>876902.3412765424</v>
      </c>
      <c r="N2488" s="261">
        <v>2021</v>
      </c>
      <c r="O2488" s="219">
        <f>ROUND(IF(Table1[[#This Row],[Valuation Year]]=2016,(Table1[[#This Row],[Total Construction Cost ($)]]+Table1[[#This Row],[Land Value]])*('General Input Sheet'!$G$38/'General Input Sheet'!$G$43),Table1[[#This Row],[Total Construction Cost ($)]]+Table1[[#This Row],[Land Value]]),0)</f>
        <v>2517359</v>
      </c>
      <c r="P2488" s="139" t="str" cm="1">
        <f t="array" ref="P2488">_xlfn.IFS(Table1[[#This Row],[Asset Class]]&lt;&gt;"Local","y",P$11=$E2488,"y",Table1[[#This Row],[Asset Class]]="Local","")</f>
        <v>y</v>
      </c>
      <c r="Q2488" s="99" t="str" cm="1">
        <f t="array" ref="Q2488">_xlfn.IFS(Table1[[#This Row],[Asset Class]]&lt;&gt;"Local","y",Q$11=$E2488,"y",Table1[[#This Row],[Asset Class]]="Local","")</f>
        <v>y</v>
      </c>
      <c r="R2488" s="99" t="str" cm="1">
        <f t="array" ref="R2488">_xlfn.IFS(Table1[[#This Row],[Asset Class]]&lt;&gt;"Local","y",R$11=$E2488,"y",Table1[[#This Row],[Asset Class]]="Local","")</f>
        <v>y</v>
      </c>
      <c r="S2488" s="358" t="str" cm="1">
        <f t="array" ref="S2488">_xlfn.IFS(Table1[[#This Row],[Asset Class]]&lt;&gt;"Local","y",S$11=$E2488,"y",Table1[[#This Row],[Asset Class]]="Local","")</f>
        <v>y</v>
      </c>
      <c r="U2488" s="109">
        <f>IF(Table1[[#This Row],[Asset Class]]&lt;&gt;"Local",0.25,IF(P2488="y",1,""))</f>
        <v>0.25</v>
      </c>
      <c r="V2488" s="435">
        <f>IF(Table1[[#This Row],[Asset Class]]&lt;&gt;"Local",0.25,IF(Q2488="y",1,""))</f>
        <v>0.25</v>
      </c>
      <c r="W2488" s="435">
        <f>IF(Table1[[#This Row],[Asset Class]]&lt;&gt;"Local",0.25,IF(R2488="y",1,""))</f>
        <v>0.25</v>
      </c>
      <c r="X2488" s="435">
        <f>IF(Table1[[#This Row],[Asset Class]]&lt;&gt;"Local",0.25,IF(S2488="y",1,""))</f>
        <v>0.25</v>
      </c>
      <c r="Y2488" s="109">
        <f t="shared" si="229"/>
        <v>1</v>
      </c>
      <c r="AA2488" s="274">
        <f t="shared" si="230"/>
        <v>629339.75</v>
      </c>
      <c r="AB2488" s="275">
        <f t="shared" si="231"/>
        <v>629339.75</v>
      </c>
      <c r="AC2488" s="275">
        <f t="shared" si="232"/>
        <v>629339.75</v>
      </c>
      <c r="AD2488" s="275">
        <f t="shared" si="233"/>
        <v>629339.75</v>
      </c>
      <c r="AE2488" s="276">
        <f t="shared" si="234"/>
        <v>2517359</v>
      </c>
    </row>
    <row r="2489" spans="2:31">
      <c r="B2489" s="227" t="s">
        <v>4361</v>
      </c>
      <c r="C2489" s="228" t="s">
        <v>4362</v>
      </c>
      <c r="D2489" s="228" t="s">
        <v>110</v>
      </c>
      <c r="E2489" s="228" t="s">
        <v>101</v>
      </c>
      <c r="F2489" s="258" t="s">
        <v>107</v>
      </c>
      <c r="G2489" s="374">
        <v>0.5</v>
      </c>
      <c r="H2489" s="377">
        <v>6933.0043301303449</v>
      </c>
      <c r="I2489" s="382">
        <v>143.96305955739601</v>
      </c>
      <c r="J2489" s="349">
        <f>Table1[[#This Row],[Embellishment Area (m2)]]*Table1[[#This Row],[Construction Unit Rate ($/m)]]*Table1[[#This Row],[Embellishment Area Factor]]</f>
        <v>499048.25764511962</v>
      </c>
      <c r="K2489" s="263">
        <v>13866.00866026069</v>
      </c>
      <c r="L2489" s="354">
        <v>39.027494808321961</v>
      </c>
      <c r="M2489" s="101">
        <f>Table1[[#This Row],[Size of land (m2)]]*Table1[[#This Row],[Land Unit Rate ($/m2)]]</f>
        <v>541155.58100047137</v>
      </c>
      <c r="N2489" s="261">
        <v>2021</v>
      </c>
      <c r="O2489" s="219">
        <f>ROUND(IF(Table1[[#This Row],[Valuation Year]]=2016,(Table1[[#This Row],[Total Construction Cost ($)]]+Table1[[#This Row],[Land Value]])*('General Input Sheet'!$G$38/'General Input Sheet'!$G$43),Table1[[#This Row],[Total Construction Cost ($)]]+Table1[[#This Row],[Land Value]]),0)</f>
        <v>1040204</v>
      </c>
      <c r="P2489" s="139" t="str" cm="1">
        <f t="array" ref="P2489">_xlfn.IFS(Table1[[#This Row],[Asset Class]]&lt;&gt;"Local","y",P$11=$E2489,"y",Table1[[#This Row],[Asset Class]]="Local","")</f>
        <v/>
      </c>
      <c r="Q2489" s="99" t="str" cm="1">
        <f t="array" ref="Q2489">_xlfn.IFS(Table1[[#This Row],[Asset Class]]&lt;&gt;"Local","y",Q$11=$E2489,"y",Table1[[#This Row],[Asset Class]]="Local","")</f>
        <v/>
      </c>
      <c r="R2489" s="99" t="str" cm="1">
        <f t="array" ref="R2489">_xlfn.IFS(Table1[[#This Row],[Asset Class]]&lt;&gt;"Local","y",R$11=$E2489,"y",Table1[[#This Row],[Asset Class]]="Local","")</f>
        <v>y</v>
      </c>
      <c r="S2489" s="358" t="str" cm="1">
        <f t="array" ref="S2489">_xlfn.IFS(Table1[[#This Row],[Asset Class]]&lt;&gt;"Local","y",S$11=$E2489,"y",Table1[[#This Row],[Asset Class]]="Local","")</f>
        <v/>
      </c>
      <c r="U2489" s="109" t="str">
        <f>IF(Table1[[#This Row],[Asset Class]]&lt;&gt;"Local",0.25,IF(P2489="y",1,""))</f>
        <v/>
      </c>
      <c r="V2489" s="435" t="str">
        <f>IF(Table1[[#This Row],[Asset Class]]&lt;&gt;"Local",0.25,IF(Q2489="y",1,""))</f>
        <v/>
      </c>
      <c r="W2489" s="435">
        <f>IF(Table1[[#This Row],[Asset Class]]&lt;&gt;"Local",0.25,IF(R2489="y",1,""))</f>
        <v>1</v>
      </c>
      <c r="X2489" s="435" t="str">
        <f>IF(Table1[[#This Row],[Asset Class]]&lt;&gt;"Local",0.25,IF(S2489="y",1,""))</f>
        <v/>
      </c>
      <c r="Y2489" s="109">
        <f t="shared" ref="Y2489:Y2552" si="235">SUM(U2489:X2489)</f>
        <v>1</v>
      </c>
      <c r="AA2489" s="274" t="str">
        <f t="shared" ref="AA2489:AA2552" si="236">IF(U2489="","",(U2489/$Y2489)*$O2489)</f>
        <v/>
      </c>
      <c r="AB2489" s="275" t="str">
        <f t="shared" ref="AB2489:AB2552" si="237">IF(V2489="","",(V2489/$Y2489)*$O2489)</f>
        <v/>
      </c>
      <c r="AC2489" s="275">
        <f t="shared" ref="AC2489:AC2552" si="238">IF(W2489="","",(W2489/$Y2489)*$O2489)</f>
        <v>1040204</v>
      </c>
      <c r="AD2489" s="275" t="str">
        <f t="shared" ref="AD2489:AD2552" si="239">IF(X2489="","",(X2489/$Y2489)*$O2489)</f>
        <v/>
      </c>
      <c r="AE2489" s="276">
        <f t="shared" ref="AE2489:AE2552" si="240">SUM(AA2489:AD2489)</f>
        <v>1040204</v>
      </c>
    </row>
    <row r="2490" spans="2:31">
      <c r="B2490" s="227" t="s">
        <v>4363</v>
      </c>
      <c r="C2490" s="228" t="s">
        <v>4364</v>
      </c>
      <c r="D2490" s="228" t="s">
        <v>110</v>
      </c>
      <c r="E2490" s="228" t="s">
        <v>101</v>
      </c>
      <c r="F2490" s="258" t="s">
        <v>107</v>
      </c>
      <c r="G2490" s="374">
        <v>0.5</v>
      </c>
      <c r="H2490" s="377">
        <v>3147.435163581782</v>
      </c>
      <c r="I2490" s="382">
        <v>143.96305955739601</v>
      </c>
      <c r="J2490" s="349">
        <f>Table1[[#This Row],[Embellishment Area (m2)]]*Table1[[#This Row],[Construction Unit Rate ($/m)]]*Table1[[#This Row],[Embellishment Area Factor]]</f>
        <v>226557.19795388327</v>
      </c>
      <c r="K2490" s="263">
        <v>6294.8703271635641</v>
      </c>
      <c r="L2490" s="354">
        <v>39.027494808321961</v>
      </c>
      <c r="M2490" s="101">
        <f>Table1[[#This Row],[Size of land (m2)]]*Table1[[#This Row],[Land Unit Rate ($/m2)]]</f>
        <v>245673.01901243595</v>
      </c>
      <c r="N2490" s="261">
        <v>2021</v>
      </c>
      <c r="O2490" s="219">
        <f>ROUND(IF(Table1[[#This Row],[Valuation Year]]=2016,(Table1[[#This Row],[Total Construction Cost ($)]]+Table1[[#This Row],[Land Value]])*('General Input Sheet'!$G$38/'General Input Sheet'!$G$43),Table1[[#This Row],[Total Construction Cost ($)]]+Table1[[#This Row],[Land Value]]),0)</f>
        <v>472230</v>
      </c>
      <c r="P2490" s="139" t="str" cm="1">
        <f t="array" ref="P2490">_xlfn.IFS(Table1[[#This Row],[Asset Class]]&lt;&gt;"Local","y",P$11=$E2490,"y",Table1[[#This Row],[Asset Class]]="Local","")</f>
        <v/>
      </c>
      <c r="Q2490" s="99" t="str" cm="1">
        <f t="array" ref="Q2490">_xlfn.IFS(Table1[[#This Row],[Asset Class]]&lt;&gt;"Local","y",Q$11=$E2490,"y",Table1[[#This Row],[Asset Class]]="Local","")</f>
        <v/>
      </c>
      <c r="R2490" s="99" t="str" cm="1">
        <f t="array" ref="R2490">_xlfn.IFS(Table1[[#This Row],[Asset Class]]&lt;&gt;"Local","y",R$11=$E2490,"y",Table1[[#This Row],[Asset Class]]="Local","")</f>
        <v>y</v>
      </c>
      <c r="S2490" s="358" t="str" cm="1">
        <f t="array" ref="S2490">_xlfn.IFS(Table1[[#This Row],[Asset Class]]&lt;&gt;"Local","y",S$11=$E2490,"y",Table1[[#This Row],[Asset Class]]="Local","")</f>
        <v/>
      </c>
      <c r="U2490" s="109" t="str">
        <f>IF(Table1[[#This Row],[Asset Class]]&lt;&gt;"Local",0.25,IF(P2490="y",1,""))</f>
        <v/>
      </c>
      <c r="V2490" s="435" t="str">
        <f>IF(Table1[[#This Row],[Asset Class]]&lt;&gt;"Local",0.25,IF(Q2490="y",1,""))</f>
        <v/>
      </c>
      <c r="W2490" s="435">
        <f>IF(Table1[[#This Row],[Asset Class]]&lt;&gt;"Local",0.25,IF(R2490="y",1,""))</f>
        <v>1</v>
      </c>
      <c r="X2490" s="435" t="str">
        <f>IF(Table1[[#This Row],[Asset Class]]&lt;&gt;"Local",0.25,IF(S2490="y",1,""))</f>
        <v/>
      </c>
      <c r="Y2490" s="109">
        <f t="shared" si="235"/>
        <v>1</v>
      </c>
      <c r="AA2490" s="274" t="str">
        <f t="shared" si="236"/>
        <v/>
      </c>
      <c r="AB2490" s="275" t="str">
        <f t="shared" si="237"/>
        <v/>
      </c>
      <c r="AC2490" s="275">
        <f t="shared" si="238"/>
        <v>472230</v>
      </c>
      <c r="AD2490" s="275" t="str">
        <f t="shared" si="239"/>
        <v/>
      </c>
      <c r="AE2490" s="276">
        <f t="shared" si="240"/>
        <v>472230</v>
      </c>
    </row>
    <row r="2491" spans="2:31">
      <c r="B2491" s="227" t="s">
        <v>4365</v>
      </c>
      <c r="C2491" s="228" t="s">
        <v>4366</v>
      </c>
      <c r="D2491" s="228" t="s">
        <v>110</v>
      </c>
      <c r="E2491" s="228" t="s">
        <v>101</v>
      </c>
      <c r="F2491" s="258" t="s">
        <v>102</v>
      </c>
      <c r="G2491" s="374">
        <v>0.5</v>
      </c>
      <c r="H2491" s="377">
        <v>4764.8992511616525</v>
      </c>
      <c r="I2491" s="382">
        <v>143.96305955739601</v>
      </c>
      <c r="J2491" s="349">
        <f>Table1[[#This Row],[Embellishment Area (m2)]]*Table1[[#This Row],[Construction Unit Rate ($/m)]]*Table1[[#This Row],[Embellishment Area Factor]]</f>
        <v>342984.73733998829</v>
      </c>
      <c r="K2491" s="263">
        <v>9529.798502323305</v>
      </c>
      <c r="L2491" s="354">
        <v>39.027494808321961</v>
      </c>
      <c r="M2491" s="101">
        <f>Table1[[#This Row],[Size of land (m2)]]*Table1[[#This Row],[Land Unit Rate ($/m2)]]</f>
        <v>371924.16157377721</v>
      </c>
      <c r="N2491" s="261">
        <v>2021</v>
      </c>
      <c r="O2491" s="101">
        <f>ROUND(IF(Table1[[#This Row],[Valuation Year]]=2016,(Table1[[#This Row],[Total Construction Cost ($)]]+Table1[[#This Row],[Land Value]])*('General Input Sheet'!$G$38/'General Input Sheet'!$G$43),Table1[[#This Row],[Total Construction Cost ($)]]+Table1[[#This Row],[Land Value]]),0)</f>
        <v>714909</v>
      </c>
      <c r="P2491" s="139" t="str" cm="1">
        <f t="array" ref="P2491">_xlfn.IFS(Table1[[#This Row],[Asset Class]]&lt;&gt;"Local","y",P$11=$E2491,"y",Table1[[#This Row],[Asset Class]]="Local","")</f>
        <v/>
      </c>
      <c r="Q2491" s="99" t="str" cm="1">
        <f t="array" ref="Q2491">_xlfn.IFS(Table1[[#This Row],[Asset Class]]&lt;&gt;"Local","y",Q$11=$E2491,"y",Table1[[#This Row],[Asset Class]]="Local","")</f>
        <v/>
      </c>
      <c r="R2491" s="99" t="str" cm="1">
        <f t="array" ref="R2491">_xlfn.IFS(Table1[[#This Row],[Asset Class]]&lt;&gt;"Local","y",R$11=$E2491,"y",Table1[[#This Row],[Asset Class]]="Local","")</f>
        <v>y</v>
      </c>
      <c r="S2491" s="358" t="str" cm="1">
        <f t="array" ref="S2491">_xlfn.IFS(Table1[[#This Row],[Asset Class]]&lt;&gt;"Local","y",S$11=$E2491,"y",Table1[[#This Row],[Asset Class]]="Local","")</f>
        <v/>
      </c>
      <c r="U2491" s="109" t="str">
        <f>IF(Table1[[#This Row],[Asset Class]]&lt;&gt;"Local",0.25,IF(P2491="y",1,""))</f>
        <v/>
      </c>
      <c r="V2491" s="435" t="str">
        <f>IF(Table1[[#This Row],[Asset Class]]&lt;&gt;"Local",0.25,IF(Q2491="y",1,""))</f>
        <v/>
      </c>
      <c r="W2491" s="435">
        <f>IF(Table1[[#This Row],[Asset Class]]&lt;&gt;"Local",0.25,IF(R2491="y",1,""))</f>
        <v>1</v>
      </c>
      <c r="X2491" s="435" t="str">
        <f>IF(Table1[[#This Row],[Asset Class]]&lt;&gt;"Local",0.25,IF(S2491="y",1,""))</f>
        <v/>
      </c>
      <c r="Y2491" s="109">
        <f t="shared" si="235"/>
        <v>1</v>
      </c>
      <c r="AA2491" s="274" t="str">
        <f t="shared" si="236"/>
        <v/>
      </c>
      <c r="AB2491" s="275" t="str">
        <f t="shared" si="237"/>
        <v/>
      </c>
      <c r="AC2491" s="275">
        <f t="shared" si="238"/>
        <v>714909</v>
      </c>
      <c r="AD2491" s="275" t="str">
        <f t="shared" si="239"/>
        <v/>
      </c>
      <c r="AE2491" s="276">
        <f t="shared" si="240"/>
        <v>714909</v>
      </c>
    </row>
    <row r="2492" spans="2:31">
      <c r="B2492" s="227" t="s">
        <v>4367</v>
      </c>
      <c r="C2492" s="228" t="s">
        <v>4368</v>
      </c>
      <c r="D2492" s="228" t="s">
        <v>110</v>
      </c>
      <c r="E2492" s="228" t="s">
        <v>113</v>
      </c>
      <c r="F2492" s="258" t="s">
        <v>107</v>
      </c>
      <c r="G2492" s="374">
        <v>0.5</v>
      </c>
      <c r="H2492" s="377">
        <v>6165.5241870693953</v>
      </c>
      <c r="I2492" s="382">
        <v>77.371645491830151</v>
      </c>
      <c r="J2492" s="349">
        <f>Table1[[#This Row],[Embellishment Area (m2)]]*Table1[[#This Row],[Construction Unit Rate ($/m)]]*Table1[[#This Row],[Embellishment Area Factor]]</f>
        <v>238518.37583661877</v>
      </c>
      <c r="K2492" s="263">
        <v>12331.048374138791</v>
      </c>
      <c r="L2492" s="354">
        <v>51.919695325664051</v>
      </c>
      <c r="M2492" s="101">
        <f>Table1[[#This Row],[Size of land (m2)]]*Table1[[#This Row],[Land Unit Rate ($/m2)]]</f>
        <v>640224.27463131107</v>
      </c>
      <c r="N2492" s="261">
        <v>2021</v>
      </c>
      <c r="O2492" s="101">
        <f>ROUND(IF(Table1[[#This Row],[Valuation Year]]=2016,(Table1[[#This Row],[Total Construction Cost ($)]]+Table1[[#This Row],[Land Value]])*('General Input Sheet'!$G$38/'General Input Sheet'!$G$43),Table1[[#This Row],[Total Construction Cost ($)]]+Table1[[#This Row],[Land Value]]),0)</f>
        <v>878743</v>
      </c>
      <c r="P2492" s="139" t="str" cm="1">
        <f t="array" ref="P2492">_xlfn.IFS(Table1[[#This Row],[Asset Class]]&lt;&gt;"Local","y",P$11=$E2492,"y",Table1[[#This Row],[Asset Class]]="Local","")</f>
        <v/>
      </c>
      <c r="Q2492" s="99" t="str" cm="1">
        <f t="array" ref="Q2492">_xlfn.IFS(Table1[[#This Row],[Asset Class]]&lt;&gt;"Local","y",Q$11=$E2492,"y",Table1[[#This Row],[Asset Class]]="Local","")</f>
        <v/>
      </c>
      <c r="R2492" s="99" t="str" cm="1">
        <f t="array" ref="R2492">_xlfn.IFS(Table1[[#This Row],[Asset Class]]&lt;&gt;"Local","y",R$11=$E2492,"y",Table1[[#This Row],[Asset Class]]="Local","")</f>
        <v/>
      </c>
      <c r="S2492" s="358" t="str" cm="1">
        <f t="array" ref="S2492">_xlfn.IFS(Table1[[#This Row],[Asset Class]]&lt;&gt;"Local","y",S$11=$E2492,"y",Table1[[#This Row],[Asset Class]]="Local","")</f>
        <v>y</v>
      </c>
      <c r="U2492" s="109" t="str">
        <f>IF(Table1[[#This Row],[Asset Class]]&lt;&gt;"Local",0.25,IF(P2492="y",1,""))</f>
        <v/>
      </c>
      <c r="V2492" s="435" t="str">
        <f>IF(Table1[[#This Row],[Asset Class]]&lt;&gt;"Local",0.25,IF(Q2492="y",1,""))</f>
        <v/>
      </c>
      <c r="W2492" s="435" t="str">
        <f>IF(Table1[[#This Row],[Asset Class]]&lt;&gt;"Local",0.25,IF(R2492="y",1,""))</f>
        <v/>
      </c>
      <c r="X2492" s="435">
        <f>IF(Table1[[#This Row],[Asset Class]]&lt;&gt;"Local",0.25,IF(S2492="y",1,""))</f>
        <v>1</v>
      </c>
      <c r="Y2492" s="109">
        <f t="shared" si="235"/>
        <v>1</v>
      </c>
      <c r="AA2492" s="274" t="str">
        <f t="shared" si="236"/>
        <v/>
      </c>
      <c r="AB2492" s="275" t="str">
        <f t="shared" si="237"/>
        <v/>
      </c>
      <c r="AC2492" s="275" t="str">
        <f t="shared" si="238"/>
        <v/>
      </c>
      <c r="AD2492" s="275">
        <f t="shared" si="239"/>
        <v>878743</v>
      </c>
      <c r="AE2492" s="276">
        <f t="shared" si="240"/>
        <v>878743</v>
      </c>
    </row>
    <row r="2493" spans="2:31">
      <c r="B2493" s="227" t="s">
        <v>4369</v>
      </c>
      <c r="C2493" s="228" t="s">
        <v>4370</v>
      </c>
      <c r="D2493" s="228" t="s">
        <v>110</v>
      </c>
      <c r="E2493" s="228" t="s">
        <v>106</v>
      </c>
      <c r="F2493" s="258" t="s">
        <v>102</v>
      </c>
      <c r="G2493" s="374">
        <v>0.5</v>
      </c>
      <c r="H2493" s="377">
        <v>399.16740655432432</v>
      </c>
      <c r="I2493" s="382">
        <v>111.62041035606889</v>
      </c>
      <c r="J2493" s="349">
        <f>Table1[[#This Row],[Embellishment Area (m2)]]*Table1[[#This Row],[Construction Unit Rate ($/m)]]*Table1[[#This Row],[Embellishment Area Factor]]</f>
        <v>22277.614860180733</v>
      </c>
      <c r="K2493" s="263">
        <v>798.33481310864863</v>
      </c>
      <c r="L2493" s="354">
        <v>66.125722619436161</v>
      </c>
      <c r="M2493" s="101">
        <f>Table1[[#This Row],[Size of land (m2)]]*Table1[[#This Row],[Land Unit Rate ($/m2)]]</f>
        <v>52790.466409061904</v>
      </c>
      <c r="N2493" s="261">
        <v>2021</v>
      </c>
      <c r="O2493" s="101">
        <f>ROUND(IF(Table1[[#This Row],[Valuation Year]]=2016,(Table1[[#This Row],[Total Construction Cost ($)]]+Table1[[#This Row],[Land Value]])*('General Input Sheet'!$G$38/'General Input Sheet'!$G$43),Table1[[#This Row],[Total Construction Cost ($)]]+Table1[[#This Row],[Land Value]]),0)</f>
        <v>75068</v>
      </c>
      <c r="P2493" s="139" t="str" cm="1">
        <f t="array" ref="P2493">_xlfn.IFS(Table1[[#This Row],[Asset Class]]&lt;&gt;"Local","y",P$11=$E2493,"y",Table1[[#This Row],[Asset Class]]="Local","")</f>
        <v>y</v>
      </c>
      <c r="Q2493" s="99" t="str" cm="1">
        <f t="array" ref="Q2493">_xlfn.IFS(Table1[[#This Row],[Asset Class]]&lt;&gt;"Local","y",Q$11=$E2493,"y",Table1[[#This Row],[Asset Class]]="Local","")</f>
        <v/>
      </c>
      <c r="R2493" s="99" t="str" cm="1">
        <f t="array" ref="R2493">_xlfn.IFS(Table1[[#This Row],[Asset Class]]&lt;&gt;"Local","y",R$11=$E2493,"y",Table1[[#This Row],[Asset Class]]="Local","")</f>
        <v/>
      </c>
      <c r="S2493" s="358" t="str" cm="1">
        <f t="array" ref="S2493">_xlfn.IFS(Table1[[#This Row],[Asset Class]]&lt;&gt;"Local","y",S$11=$E2493,"y",Table1[[#This Row],[Asset Class]]="Local","")</f>
        <v/>
      </c>
      <c r="U2493" s="109">
        <f>IF(Table1[[#This Row],[Asset Class]]&lt;&gt;"Local",0.25,IF(P2493="y",1,""))</f>
        <v>1</v>
      </c>
      <c r="V2493" s="435" t="str">
        <f>IF(Table1[[#This Row],[Asset Class]]&lt;&gt;"Local",0.25,IF(Q2493="y",1,""))</f>
        <v/>
      </c>
      <c r="W2493" s="435" t="str">
        <f>IF(Table1[[#This Row],[Asset Class]]&lt;&gt;"Local",0.25,IF(R2493="y",1,""))</f>
        <v/>
      </c>
      <c r="X2493" s="435" t="str">
        <f>IF(Table1[[#This Row],[Asset Class]]&lt;&gt;"Local",0.25,IF(S2493="y",1,""))</f>
        <v/>
      </c>
      <c r="Y2493" s="109">
        <f t="shared" si="235"/>
        <v>1</v>
      </c>
      <c r="AA2493" s="274">
        <f t="shared" si="236"/>
        <v>75068</v>
      </c>
      <c r="AB2493" s="275" t="str">
        <f t="shared" si="237"/>
        <v/>
      </c>
      <c r="AC2493" s="275" t="str">
        <f t="shared" si="238"/>
        <v/>
      </c>
      <c r="AD2493" s="275" t="str">
        <f t="shared" si="239"/>
        <v/>
      </c>
      <c r="AE2493" s="276">
        <f t="shared" si="240"/>
        <v>75068</v>
      </c>
    </row>
    <row r="2494" spans="2:31">
      <c r="B2494" s="227" t="s">
        <v>4371</v>
      </c>
      <c r="C2494" s="228" t="s">
        <v>4372</v>
      </c>
      <c r="D2494" s="228" t="s">
        <v>110</v>
      </c>
      <c r="E2494" s="228" t="s">
        <v>106</v>
      </c>
      <c r="F2494" s="258" t="s">
        <v>102</v>
      </c>
      <c r="G2494" s="374">
        <v>0.5</v>
      </c>
      <c r="H2494" s="377">
        <v>3212.7151744898861</v>
      </c>
      <c r="I2494" s="382">
        <v>111.62041035606889</v>
      </c>
      <c r="J2494" s="349">
        <f>Table1[[#This Row],[Embellishment Area (m2)]]*Table1[[#This Row],[Construction Unit Rate ($/m)]]*Table1[[#This Row],[Embellishment Area Factor]]</f>
        <v>179302.29306686527</v>
      </c>
      <c r="K2494" s="263">
        <v>6425.4303489797721</v>
      </c>
      <c r="L2494" s="354">
        <v>66.125722619436161</v>
      </c>
      <c r="M2494" s="101">
        <f>Table1[[#This Row],[Size of land (m2)]]*Table1[[#This Row],[Land Unit Rate ($/m2)]]</f>
        <v>424886.22496714332</v>
      </c>
      <c r="N2494" s="261">
        <v>2021</v>
      </c>
      <c r="O2494" s="101">
        <f>ROUND(IF(Table1[[#This Row],[Valuation Year]]=2016,(Table1[[#This Row],[Total Construction Cost ($)]]+Table1[[#This Row],[Land Value]])*('General Input Sheet'!$G$38/'General Input Sheet'!$G$43),Table1[[#This Row],[Total Construction Cost ($)]]+Table1[[#This Row],[Land Value]]),0)</f>
        <v>604189</v>
      </c>
      <c r="P2494" s="139" t="str" cm="1">
        <f t="array" ref="P2494">_xlfn.IFS(Table1[[#This Row],[Asset Class]]&lt;&gt;"Local","y",P$11=$E2494,"y",Table1[[#This Row],[Asset Class]]="Local","")</f>
        <v>y</v>
      </c>
      <c r="Q2494" s="99" t="str" cm="1">
        <f t="array" ref="Q2494">_xlfn.IFS(Table1[[#This Row],[Asset Class]]&lt;&gt;"Local","y",Q$11=$E2494,"y",Table1[[#This Row],[Asset Class]]="Local","")</f>
        <v/>
      </c>
      <c r="R2494" s="99" t="str" cm="1">
        <f t="array" ref="R2494">_xlfn.IFS(Table1[[#This Row],[Asset Class]]&lt;&gt;"Local","y",R$11=$E2494,"y",Table1[[#This Row],[Asset Class]]="Local","")</f>
        <v/>
      </c>
      <c r="S2494" s="358" t="str" cm="1">
        <f t="array" ref="S2494">_xlfn.IFS(Table1[[#This Row],[Asset Class]]&lt;&gt;"Local","y",S$11=$E2494,"y",Table1[[#This Row],[Asset Class]]="Local","")</f>
        <v/>
      </c>
      <c r="U2494" s="109">
        <f>IF(Table1[[#This Row],[Asset Class]]&lt;&gt;"Local",0.25,IF(P2494="y",1,""))</f>
        <v>1</v>
      </c>
      <c r="V2494" s="435" t="str">
        <f>IF(Table1[[#This Row],[Asset Class]]&lt;&gt;"Local",0.25,IF(Q2494="y",1,""))</f>
        <v/>
      </c>
      <c r="W2494" s="435" t="str">
        <f>IF(Table1[[#This Row],[Asset Class]]&lt;&gt;"Local",0.25,IF(R2494="y",1,""))</f>
        <v/>
      </c>
      <c r="X2494" s="435" t="str">
        <f>IF(Table1[[#This Row],[Asset Class]]&lt;&gt;"Local",0.25,IF(S2494="y",1,""))</f>
        <v/>
      </c>
      <c r="Y2494" s="109">
        <f t="shared" si="235"/>
        <v>1</v>
      </c>
      <c r="AA2494" s="274">
        <f t="shared" si="236"/>
        <v>604189</v>
      </c>
      <c r="AB2494" s="275" t="str">
        <f t="shared" si="237"/>
        <v/>
      </c>
      <c r="AC2494" s="275" t="str">
        <f t="shared" si="238"/>
        <v/>
      </c>
      <c r="AD2494" s="275" t="str">
        <f t="shared" si="239"/>
        <v/>
      </c>
      <c r="AE2494" s="276">
        <f t="shared" si="240"/>
        <v>604189</v>
      </c>
    </row>
    <row r="2495" spans="2:31">
      <c r="B2495" s="227" t="s">
        <v>4373</v>
      </c>
      <c r="C2495" s="228" t="s">
        <v>4374</v>
      </c>
      <c r="D2495" s="228" t="s">
        <v>110</v>
      </c>
      <c r="E2495" s="228" t="s">
        <v>142</v>
      </c>
      <c r="F2495" s="258" t="s">
        <v>102</v>
      </c>
      <c r="G2495" s="374">
        <v>0.5</v>
      </c>
      <c r="H2495" s="377">
        <v>826.85081143952698</v>
      </c>
      <c r="I2495" s="382">
        <v>115.6419902144599</v>
      </c>
      <c r="J2495" s="349">
        <f>Table1[[#This Row],[Embellishment Area (m2)]]*Table1[[#This Row],[Construction Unit Rate ($/m)]]*Table1[[#This Row],[Embellishment Area Factor]]</f>
        <v>47809.336722653999</v>
      </c>
      <c r="K2495" s="263">
        <v>1653.701622879054</v>
      </c>
      <c r="L2495" s="354">
        <v>85.331826959272703</v>
      </c>
      <c r="M2495" s="101">
        <f>Table1[[#This Row],[Size of land (m2)]]*Table1[[#This Row],[Land Unit Rate ($/m2)]]</f>
        <v>141113.38072578388</v>
      </c>
      <c r="N2495" s="261">
        <v>2021</v>
      </c>
      <c r="O2495" s="101">
        <f>ROUND(IF(Table1[[#This Row],[Valuation Year]]=2016,(Table1[[#This Row],[Total Construction Cost ($)]]+Table1[[#This Row],[Land Value]])*('General Input Sheet'!$G$38/'General Input Sheet'!$G$43),Table1[[#This Row],[Total Construction Cost ($)]]+Table1[[#This Row],[Land Value]]),0)</f>
        <v>188923</v>
      </c>
      <c r="P2495" s="139" t="str" cm="1">
        <f t="array" ref="P2495">_xlfn.IFS(Table1[[#This Row],[Asset Class]]&lt;&gt;"Local","y",P$11=$E2495,"y",Table1[[#This Row],[Asset Class]]="Local","")</f>
        <v/>
      </c>
      <c r="Q2495" s="99" t="str" cm="1">
        <f t="array" ref="Q2495">_xlfn.IFS(Table1[[#This Row],[Asset Class]]&lt;&gt;"Local","y",Q$11=$E2495,"y",Table1[[#This Row],[Asset Class]]="Local","")</f>
        <v>y</v>
      </c>
      <c r="R2495" s="99" t="str" cm="1">
        <f t="array" ref="R2495">_xlfn.IFS(Table1[[#This Row],[Asset Class]]&lt;&gt;"Local","y",R$11=$E2495,"y",Table1[[#This Row],[Asset Class]]="Local","")</f>
        <v/>
      </c>
      <c r="S2495" s="358" t="str" cm="1">
        <f t="array" ref="S2495">_xlfn.IFS(Table1[[#This Row],[Asset Class]]&lt;&gt;"Local","y",S$11=$E2495,"y",Table1[[#This Row],[Asset Class]]="Local","")</f>
        <v/>
      </c>
      <c r="U2495" s="109" t="str">
        <f>IF(Table1[[#This Row],[Asset Class]]&lt;&gt;"Local",0.25,IF(P2495="y",1,""))</f>
        <v/>
      </c>
      <c r="V2495" s="435">
        <f>IF(Table1[[#This Row],[Asset Class]]&lt;&gt;"Local",0.25,IF(Q2495="y",1,""))</f>
        <v>1</v>
      </c>
      <c r="W2495" s="435" t="str">
        <f>IF(Table1[[#This Row],[Asset Class]]&lt;&gt;"Local",0.25,IF(R2495="y",1,""))</f>
        <v/>
      </c>
      <c r="X2495" s="435" t="str">
        <f>IF(Table1[[#This Row],[Asset Class]]&lt;&gt;"Local",0.25,IF(S2495="y",1,""))</f>
        <v/>
      </c>
      <c r="Y2495" s="109">
        <f t="shared" si="235"/>
        <v>1</v>
      </c>
      <c r="AA2495" s="274" t="str">
        <f t="shared" si="236"/>
        <v/>
      </c>
      <c r="AB2495" s="275">
        <f t="shared" si="237"/>
        <v>188923</v>
      </c>
      <c r="AC2495" s="275" t="str">
        <f t="shared" si="238"/>
        <v/>
      </c>
      <c r="AD2495" s="275" t="str">
        <f t="shared" si="239"/>
        <v/>
      </c>
      <c r="AE2495" s="276">
        <f t="shared" si="240"/>
        <v>188923</v>
      </c>
    </row>
    <row r="2496" spans="2:31">
      <c r="B2496" s="227" t="s">
        <v>4375</v>
      </c>
      <c r="C2496" s="228" t="s">
        <v>4376</v>
      </c>
      <c r="D2496" s="228" t="s">
        <v>110</v>
      </c>
      <c r="E2496" s="228" t="s">
        <v>106</v>
      </c>
      <c r="F2496" s="258" t="s">
        <v>107</v>
      </c>
      <c r="G2496" s="374">
        <v>0.5</v>
      </c>
      <c r="H2496" s="377">
        <v>5123.1502541930904</v>
      </c>
      <c r="I2496" s="382">
        <v>111.62041035606889</v>
      </c>
      <c r="J2496" s="349">
        <f>Table1[[#This Row],[Embellishment Area (m2)]]*Table1[[#This Row],[Construction Unit Rate ($/m)]]*Table1[[#This Row],[Embellishment Area Factor]]</f>
        <v>285924.06684441568</v>
      </c>
      <c r="K2496" s="263">
        <v>10246.300508386181</v>
      </c>
      <c r="L2496" s="354">
        <v>66.125722619436161</v>
      </c>
      <c r="M2496" s="101">
        <f>Table1[[#This Row],[Size of land (m2)]]*Table1[[#This Row],[Land Unit Rate ($/m2)]]</f>
        <v>677544.02529293229</v>
      </c>
      <c r="N2496" s="261">
        <v>2021</v>
      </c>
      <c r="O2496" s="101">
        <f>ROUND(IF(Table1[[#This Row],[Valuation Year]]=2016,(Table1[[#This Row],[Total Construction Cost ($)]]+Table1[[#This Row],[Land Value]])*('General Input Sheet'!$G$38/'General Input Sheet'!$G$43),Table1[[#This Row],[Total Construction Cost ($)]]+Table1[[#This Row],[Land Value]]),0)</f>
        <v>963468</v>
      </c>
      <c r="P2496" s="139" t="str" cm="1">
        <f t="array" ref="P2496">_xlfn.IFS(Table1[[#This Row],[Asset Class]]&lt;&gt;"Local","y",P$11=$E2496,"y",Table1[[#This Row],[Asset Class]]="Local","")</f>
        <v>y</v>
      </c>
      <c r="Q2496" s="99" t="str" cm="1">
        <f t="array" ref="Q2496">_xlfn.IFS(Table1[[#This Row],[Asset Class]]&lt;&gt;"Local","y",Q$11=$E2496,"y",Table1[[#This Row],[Asset Class]]="Local","")</f>
        <v/>
      </c>
      <c r="R2496" s="99" t="str" cm="1">
        <f t="array" ref="R2496">_xlfn.IFS(Table1[[#This Row],[Asset Class]]&lt;&gt;"Local","y",R$11=$E2496,"y",Table1[[#This Row],[Asset Class]]="Local","")</f>
        <v/>
      </c>
      <c r="S2496" s="358" t="str" cm="1">
        <f t="array" ref="S2496">_xlfn.IFS(Table1[[#This Row],[Asset Class]]&lt;&gt;"Local","y",S$11=$E2496,"y",Table1[[#This Row],[Asset Class]]="Local","")</f>
        <v/>
      </c>
      <c r="U2496" s="109">
        <f>IF(Table1[[#This Row],[Asset Class]]&lt;&gt;"Local",0.25,IF(P2496="y",1,""))</f>
        <v>1</v>
      </c>
      <c r="V2496" s="435" t="str">
        <f>IF(Table1[[#This Row],[Asset Class]]&lt;&gt;"Local",0.25,IF(Q2496="y",1,""))</f>
        <v/>
      </c>
      <c r="W2496" s="435" t="str">
        <f>IF(Table1[[#This Row],[Asset Class]]&lt;&gt;"Local",0.25,IF(R2496="y",1,""))</f>
        <v/>
      </c>
      <c r="X2496" s="435" t="str">
        <f>IF(Table1[[#This Row],[Asset Class]]&lt;&gt;"Local",0.25,IF(S2496="y",1,""))</f>
        <v/>
      </c>
      <c r="Y2496" s="109">
        <f t="shared" si="235"/>
        <v>1</v>
      </c>
      <c r="AA2496" s="274">
        <f t="shared" si="236"/>
        <v>963468</v>
      </c>
      <c r="AB2496" s="275" t="str">
        <f t="shared" si="237"/>
        <v/>
      </c>
      <c r="AC2496" s="275" t="str">
        <f t="shared" si="238"/>
        <v/>
      </c>
      <c r="AD2496" s="275" t="str">
        <f t="shared" si="239"/>
        <v/>
      </c>
      <c r="AE2496" s="276">
        <f t="shared" si="240"/>
        <v>963468</v>
      </c>
    </row>
    <row r="2497" spans="2:31">
      <c r="B2497" s="227" t="s">
        <v>4377</v>
      </c>
      <c r="C2497" s="228" t="s">
        <v>4378</v>
      </c>
      <c r="D2497" s="228" t="s">
        <v>110</v>
      </c>
      <c r="E2497" s="228" t="s">
        <v>142</v>
      </c>
      <c r="F2497" s="258" t="s">
        <v>107</v>
      </c>
      <c r="G2497" s="374">
        <v>0.5</v>
      </c>
      <c r="H2497" s="377">
        <v>177.07359353492734</v>
      </c>
      <c r="I2497" s="382">
        <v>115.6419902144599</v>
      </c>
      <c r="J2497" s="349">
        <f>Table1[[#This Row],[Embellishment Area (m2)]]*Table1[[#This Row],[Construction Unit Rate ($/m)]]*Table1[[#This Row],[Embellishment Area Factor]]</f>
        <v>10238.571385402658</v>
      </c>
      <c r="K2497" s="263">
        <v>354.14718706985468</v>
      </c>
      <c r="L2497" s="354">
        <v>85.331826959272703</v>
      </c>
      <c r="M2497" s="101">
        <f>Table1[[#This Row],[Size of land (m2)]]*Table1[[#This Row],[Land Unit Rate ($/m2)]]</f>
        <v>30220.026485158018</v>
      </c>
      <c r="N2497" s="261">
        <v>2021</v>
      </c>
      <c r="O2497" s="101">
        <f>ROUND(IF(Table1[[#This Row],[Valuation Year]]=2016,(Table1[[#This Row],[Total Construction Cost ($)]]+Table1[[#This Row],[Land Value]])*('General Input Sheet'!$G$38/'General Input Sheet'!$G$43),Table1[[#This Row],[Total Construction Cost ($)]]+Table1[[#This Row],[Land Value]]),0)</f>
        <v>40459</v>
      </c>
      <c r="P2497" s="139" t="str" cm="1">
        <f t="array" ref="P2497">_xlfn.IFS(Table1[[#This Row],[Asset Class]]&lt;&gt;"Local","y",P$11=$E2497,"y",Table1[[#This Row],[Asset Class]]="Local","")</f>
        <v/>
      </c>
      <c r="Q2497" s="99" t="str" cm="1">
        <f t="array" ref="Q2497">_xlfn.IFS(Table1[[#This Row],[Asset Class]]&lt;&gt;"Local","y",Q$11=$E2497,"y",Table1[[#This Row],[Asset Class]]="Local","")</f>
        <v>y</v>
      </c>
      <c r="R2497" s="99" t="str" cm="1">
        <f t="array" ref="R2497">_xlfn.IFS(Table1[[#This Row],[Asset Class]]&lt;&gt;"Local","y",R$11=$E2497,"y",Table1[[#This Row],[Asset Class]]="Local","")</f>
        <v/>
      </c>
      <c r="S2497" s="358" t="str" cm="1">
        <f t="array" ref="S2497">_xlfn.IFS(Table1[[#This Row],[Asset Class]]&lt;&gt;"Local","y",S$11=$E2497,"y",Table1[[#This Row],[Asset Class]]="Local","")</f>
        <v/>
      </c>
      <c r="U2497" s="109" t="str">
        <f>IF(Table1[[#This Row],[Asset Class]]&lt;&gt;"Local",0.25,IF(P2497="y",1,""))</f>
        <v/>
      </c>
      <c r="V2497" s="435">
        <f>IF(Table1[[#This Row],[Asset Class]]&lt;&gt;"Local",0.25,IF(Q2497="y",1,""))</f>
        <v>1</v>
      </c>
      <c r="W2497" s="435" t="str">
        <f>IF(Table1[[#This Row],[Asset Class]]&lt;&gt;"Local",0.25,IF(R2497="y",1,""))</f>
        <v/>
      </c>
      <c r="X2497" s="435" t="str">
        <f>IF(Table1[[#This Row],[Asset Class]]&lt;&gt;"Local",0.25,IF(S2497="y",1,""))</f>
        <v/>
      </c>
      <c r="Y2497" s="109">
        <f t="shared" si="235"/>
        <v>1</v>
      </c>
      <c r="AA2497" s="274" t="str">
        <f t="shared" si="236"/>
        <v/>
      </c>
      <c r="AB2497" s="275">
        <f t="shared" si="237"/>
        <v>40459</v>
      </c>
      <c r="AC2497" s="275" t="str">
        <f t="shared" si="238"/>
        <v/>
      </c>
      <c r="AD2497" s="275" t="str">
        <f t="shared" si="239"/>
        <v/>
      </c>
      <c r="AE2497" s="276">
        <f t="shared" si="240"/>
        <v>40459</v>
      </c>
    </row>
    <row r="2498" spans="2:31">
      <c r="B2498" s="227" t="s">
        <v>4379</v>
      </c>
      <c r="C2498" s="228" t="s">
        <v>4380</v>
      </c>
      <c r="D2498" s="228" t="s">
        <v>105</v>
      </c>
      <c r="E2498" s="228" t="s">
        <v>106</v>
      </c>
      <c r="F2498" s="258" t="s">
        <v>102</v>
      </c>
      <c r="G2498" s="374">
        <v>0.5</v>
      </c>
      <c r="H2498" s="377">
        <v>29402.190151255068</v>
      </c>
      <c r="I2498" s="382">
        <v>295.91815694928124</v>
      </c>
      <c r="J2498" s="349">
        <f>Table1[[#This Row],[Embellishment Area (m2)]]*Table1[[#This Row],[Construction Unit Rate ($/m)]]*Table1[[#This Row],[Embellishment Area Factor]]</f>
        <v>4350320.959915854</v>
      </c>
      <c r="K2498" s="263">
        <v>58804.380302510137</v>
      </c>
      <c r="L2498" s="354">
        <v>157.26221918381682</v>
      </c>
      <c r="M2498" s="101">
        <f>Table1[[#This Row],[Size of land (m2)]]*Table1[[#This Row],[Land Unit Rate ($/m2)]]</f>
        <v>9247707.3441018704</v>
      </c>
      <c r="N2498" s="261">
        <v>2021</v>
      </c>
      <c r="O2498" s="101">
        <f>ROUND(IF(Table1[[#This Row],[Valuation Year]]=2016,(Table1[[#This Row],[Total Construction Cost ($)]]+Table1[[#This Row],[Land Value]])*('General Input Sheet'!$G$38/'General Input Sheet'!$G$43),Table1[[#This Row],[Total Construction Cost ($)]]+Table1[[#This Row],[Land Value]]),0)</f>
        <v>13598028</v>
      </c>
      <c r="P2498" s="139" t="str" cm="1">
        <f t="array" ref="P2498">_xlfn.IFS(Table1[[#This Row],[Asset Class]]&lt;&gt;"Local","y",P$11=$E2498,"y",Table1[[#This Row],[Asset Class]]="Local","")</f>
        <v>y</v>
      </c>
      <c r="Q2498" s="99" t="str" cm="1">
        <f t="array" ref="Q2498">_xlfn.IFS(Table1[[#This Row],[Asset Class]]&lt;&gt;"Local","y",Q$11=$E2498,"y",Table1[[#This Row],[Asset Class]]="Local","")</f>
        <v>y</v>
      </c>
      <c r="R2498" s="99" t="str" cm="1">
        <f t="array" ref="R2498">_xlfn.IFS(Table1[[#This Row],[Asset Class]]&lt;&gt;"Local","y",R$11=$E2498,"y",Table1[[#This Row],[Asset Class]]="Local","")</f>
        <v>y</v>
      </c>
      <c r="S2498" s="358" t="str" cm="1">
        <f t="array" ref="S2498">_xlfn.IFS(Table1[[#This Row],[Asset Class]]&lt;&gt;"Local","y",S$11=$E2498,"y",Table1[[#This Row],[Asset Class]]="Local","")</f>
        <v>y</v>
      </c>
      <c r="U2498" s="109">
        <f>IF(Table1[[#This Row],[Asset Class]]&lt;&gt;"Local",0.25,IF(P2498="y",1,""))</f>
        <v>0.25</v>
      </c>
      <c r="V2498" s="435">
        <f>IF(Table1[[#This Row],[Asset Class]]&lt;&gt;"Local",0.25,IF(Q2498="y",1,""))</f>
        <v>0.25</v>
      </c>
      <c r="W2498" s="435">
        <f>IF(Table1[[#This Row],[Asset Class]]&lt;&gt;"Local",0.25,IF(R2498="y",1,""))</f>
        <v>0.25</v>
      </c>
      <c r="X2498" s="435">
        <f>IF(Table1[[#This Row],[Asset Class]]&lt;&gt;"Local",0.25,IF(S2498="y",1,""))</f>
        <v>0.25</v>
      </c>
      <c r="Y2498" s="109">
        <f t="shared" si="235"/>
        <v>1</v>
      </c>
      <c r="AA2498" s="274">
        <f t="shared" si="236"/>
        <v>3399507</v>
      </c>
      <c r="AB2498" s="275">
        <f t="shared" si="237"/>
        <v>3399507</v>
      </c>
      <c r="AC2498" s="275">
        <f t="shared" si="238"/>
        <v>3399507</v>
      </c>
      <c r="AD2498" s="275">
        <f t="shared" si="239"/>
        <v>3399507</v>
      </c>
      <c r="AE2498" s="276">
        <f t="shared" si="240"/>
        <v>13598028</v>
      </c>
    </row>
    <row r="2499" spans="2:31">
      <c r="B2499" s="227" t="s">
        <v>4381</v>
      </c>
      <c r="C2499" s="228" t="s">
        <v>4382</v>
      </c>
      <c r="D2499" s="228" t="s">
        <v>110</v>
      </c>
      <c r="E2499" s="228" t="s">
        <v>106</v>
      </c>
      <c r="F2499" s="258" t="s">
        <v>102</v>
      </c>
      <c r="G2499" s="374">
        <v>0.5</v>
      </c>
      <c r="H2499" s="377">
        <v>7109.4461242768448</v>
      </c>
      <c r="I2499" s="382">
        <v>111.62041035606889</v>
      </c>
      <c r="J2499" s="349">
        <f>Table1[[#This Row],[Embellishment Area (m2)]]*Table1[[#This Row],[Construction Unit Rate ($/m)]]*Table1[[#This Row],[Embellishment Area Factor]]</f>
        <v>396779.64689807245</v>
      </c>
      <c r="K2499" s="263">
        <v>14218.89224855369</v>
      </c>
      <c r="L2499" s="354">
        <v>66.125722619436161</v>
      </c>
      <c r="M2499" s="101">
        <f>Table1[[#This Row],[Size of land (m2)]]*Table1[[#This Row],[Land Unit Rate ($/m2)]]</f>
        <v>940234.52478351223</v>
      </c>
      <c r="N2499" s="261">
        <v>2021</v>
      </c>
      <c r="O2499" s="101">
        <f>ROUND(IF(Table1[[#This Row],[Valuation Year]]=2016,(Table1[[#This Row],[Total Construction Cost ($)]]+Table1[[#This Row],[Land Value]])*('General Input Sheet'!$G$38/'General Input Sheet'!$G$43),Table1[[#This Row],[Total Construction Cost ($)]]+Table1[[#This Row],[Land Value]]),0)</f>
        <v>1337014</v>
      </c>
      <c r="P2499" s="139" t="str" cm="1">
        <f t="array" ref="P2499">_xlfn.IFS(Table1[[#This Row],[Asset Class]]&lt;&gt;"Local","y",P$11=$E2499,"y",Table1[[#This Row],[Asset Class]]="Local","")</f>
        <v>y</v>
      </c>
      <c r="Q2499" s="99" t="str" cm="1">
        <f t="array" ref="Q2499">_xlfn.IFS(Table1[[#This Row],[Asset Class]]&lt;&gt;"Local","y",Q$11=$E2499,"y",Table1[[#This Row],[Asset Class]]="Local","")</f>
        <v/>
      </c>
      <c r="R2499" s="99" t="str" cm="1">
        <f t="array" ref="R2499">_xlfn.IFS(Table1[[#This Row],[Asset Class]]&lt;&gt;"Local","y",R$11=$E2499,"y",Table1[[#This Row],[Asset Class]]="Local","")</f>
        <v/>
      </c>
      <c r="S2499" s="358" t="str" cm="1">
        <f t="array" ref="S2499">_xlfn.IFS(Table1[[#This Row],[Asset Class]]&lt;&gt;"Local","y",S$11=$E2499,"y",Table1[[#This Row],[Asset Class]]="Local","")</f>
        <v/>
      </c>
      <c r="U2499" s="109">
        <f>IF(Table1[[#This Row],[Asset Class]]&lt;&gt;"Local",0.25,IF(P2499="y",1,""))</f>
        <v>1</v>
      </c>
      <c r="V2499" s="435" t="str">
        <f>IF(Table1[[#This Row],[Asset Class]]&lt;&gt;"Local",0.25,IF(Q2499="y",1,""))</f>
        <v/>
      </c>
      <c r="W2499" s="435" t="str">
        <f>IF(Table1[[#This Row],[Asset Class]]&lt;&gt;"Local",0.25,IF(R2499="y",1,""))</f>
        <v/>
      </c>
      <c r="X2499" s="435" t="str">
        <f>IF(Table1[[#This Row],[Asset Class]]&lt;&gt;"Local",0.25,IF(S2499="y",1,""))</f>
        <v/>
      </c>
      <c r="Y2499" s="109">
        <f t="shared" si="235"/>
        <v>1</v>
      </c>
      <c r="AA2499" s="274">
        <f t="shared" si="236"/>
        <v>1337014</v>
      </c>
      <c r="AB2499" s="275" t="str">
        <f t="shared" si="237"/>
        <v/>
      </c>
      <c r="AC2499" s="275" t="str">
        <f t="shared" si="238"/>
        <v/>
      </c>
      <c r="AD2499" s="275" t="str">
        <f t="shared" si="239"/>
        <v/>
      </c>
      <c r="AE2499" s="276">
        <f t="shared" si="240"/>
        <v>1337014</v>
      </c>
    </row>
    <row r="2500" spans="2:31">
      <c r="B2500" s="227" t="s">
        <v>4383</v>
      </c>
      <c r="C2500" s="228" t="s">
        <v>4384</v>
      </c>
      <c r="D2500" s="228" t="s">
        <v>110</v>
      </c>
      <c r="E2500" s="228" t="s">
        <v>106</v>
      </c>
      <c r="F2500" s="258" t="s">
        <v>102</v>
      </c>
      <c r="G2500" s="374">
        <v>0.5</v>
      </c>
      <c r="H2500" s="377">
        <v>1945.5153990127176</v>
      </c>
      <c r="I2500" s="382">
        <v>111.62041035606889</v>
      </c>
      <c r="J2500" s="349">
        <f>Table1[[#This Row],[Embellishment Area (m2)]]*Table1[[#This Row],[Construction Unit Rate ($/m)]]*Table1[[#This Row],[Embellishment Area Factor]]</f>
        <v>108579.61359592532</v>
      </c>
      <c r="K2500" s="263">
        <v>3891.0307980254352</v>
      </c>
      <c r="L2500" s="354">
        <v>66.125722619436161</v>
      </c>
      <c r="M2500" s="101">
        <f>Table1[[#This Row],[Size of land (m2)]]*Table1[[#This Row],[Land Unit Rate ($/m2)]]</f>
        <v>257297.22325391325</v>
      </c>
      <c r="N2500" s="261">
        <v>2021</v>
      </c>
      <c r="O2500" s="101">
        <f>ROUND(IF(Table1[[#This Row],[Valuation Year]]=2016,(Table1[[#This Row],[Total Construction Cost ($)]]+Table1[[#This Row],[Land Value]])*('General Input Sheet'!$G$38/'General Input Sheet'!$G$43),Table1[[#This Row],[Total Construction Cost ($)]]+Table1[[#This Row],[Land Value]]),0)</f>
        <v>365877</v>
      </c>
      <c r="P2500" s="139" t="str" cm="1">
        <f t="array" ref="P2500">_xlfn.IFS(Table1[[#This Row],[Asset Class]]&lt;&gt;"Local","y",P$11=$E2500,"y",Table1[[#This Row],[Asset Class]]="Local","")</f>
        <v>y</v>
      </c>
      <c r="Q2500" s="99" t="str" cm="1">
        <f t="array" ref="Q2500">_xlfn.IFS(Table1[[#This Row],[Asset Class]]&lt;&gt;"Local","y",Q$11=$E2500,"y",Table1[[#This Row],[Asset Class]]="Local","")</f>
        <v/>
      </c>
      <c r="R2500" s="99" t="str" cm="1">
        <f t="array" ref="R2500">_xlfn.IFS(Table1[[#This Row],[Asset Class]]&lt;&gt;"Local","y",R$11=$E2500,"y",Table1[[#This Row],[Asset Class]]="Local","")</f>
        <v/>
      </c>
      <c r="S2500" s="358" t="str" cm="1">
        <f t="array" ref="S2500">_xlfn.IFS(Table1[[#This Row],[Asset Class]]&lt;&gt;"Local","y",S$11=$E2500,"y",Table1[[#This Row],[Asset Class]]="Local","")</f>
        <v/>
      </c>
      <c r="U2500" s="109">
        <f>IF(Table1[[#This Row],[Asset Class]]&lt;&gt;"Local",0.25,IF(P2500="y",1,""))</f>
        <v>1</v>
      </c>
      <c r="V2500" s="435" t="str">
        <f>IF(Table1[[#This Row],[Asset Class]]&lt;&gt;"Local",0.25,IF(Q2500="y",1,""))</f>
        <v/>
      </c>
      <c r="W2500" s="435" t="str">
        <f>IF(Table1[[#This Row],[Asset Class]]&lt;&gt;"Local",0.25,IF(R2500="y",1,""))</f>
        <v/>
      </c>
      <c r="X2500" s="435" t="str">
        <f>IF(Table1[[#This Row],[Asset Class]]&lt;&gt;"Local",0.25,IF(S2500="y",1,""))</f>
        <v/>
      </c>
      <c r="Y2500" s="109">
        <f t="shared" si="235"/>
        <v>1</v>
      </c>
      <c r="AA2500" s="274">
        <f t="shared" si="236"/>
        <v>365877</v>
      </c>
      <c r="AB2500" s="275" t="str">
        <f t="shared" si="237"/>
        <v/>
      </c>
      <c r="AC2500" s="275" t="str">
        <f t="shared" si="238"/>
        <v/>
      </c>
      <c r="AD2500" s="275" t="str">
        <f t="shared" si="239"/>
        <v/>
      </c>
      <c r="AE2500" s="276">
        <f t="shared" si="240"/>
        <v>365877</v>
      </c>
    </row>
    <row r="2501" spans="2:31">
      <c r="B2501" s="227" t="s">
        <v>4385</v>
      </c>
      <c r="C2501" s="228" t="s">
        <v>4386</v>
      </c>
      <c r="D2501" s="228" t="s">
        <v>110</v>
      </c>
      <c r="E2501" s="228" t="s">
        <v>142</v>
      </c>
      <c r="F2501" s="258" t="s">
        <v>102</v>
      </c>
      <c r="G2501" s="374">
        <v>0.5</v>
      </c>
      <c r="H2501" s="377">
        <v>4404.4927307984808</v>
      </c>
      <c r="I2501" s="382">
        <v>115.6419902144599</v>
      </c>
      <c r="J2501" s="349">
        <f>Table1[[#This Row],[Embellishment Area (m2)]]*Table1[[#This Row],[Construction Unit Rate ($/m)]]*Table1[[#This Row],[Embellishment Area Factor]]</f>
        <v>254672.15263732884</v>
      </c>
      <c r="K2501" s="263">
        <v>8808.9854615969616</v>
      </c>
      <c r="L2501" s="354">
        <v>85.331826959272703</v>
      </c>
      <c r="M2501" s="101">
        <f>Table1[[#This Row],[Size of land (m2)]]*Table1[[#This Row],[Land Unit Rate ($/m2)]]</f>
        <v>751686.82309574087</v>
      </c>
      <c r="N2501" s="261">
        <v>2021</v>
      </c>
      <c r="O2501" s="101">
        <f>ROUND(IF(Table1[[#This Row],[Valuation Year]]=2016,(Table1[[#This Row],[Total Construction Cost ($)]]+Table1[[#This Row],[Land Value]])*('General Input Sheet'!$G$38/'General Input Sheet'!$G$43),Table1[[#This Row],[Total Construction Cost ($)]]+Table1[[#This Row],[Land Value]]),0)</f>
        <v>1006359</v>
      </c>
      <c r="P2501" s="139" t="str" cm="1">
        <f t="array" ref="P2501">_xlfn.IFS(Table1[[#This Row],[Asset Class]]&lt;&gt;"Local","y",P$11=$E2501,"y",Table1[[#This Row],[Asset Class]]="Local","")</f>
        <v/>
      </c>
      <c r="Q2501" s="99" t="str" cm="1">
        <f t="array" ref="Q2501">_xlfn.IFS(Table1[[#This Row],[Asset Class]]&lt;&gt;"Local","y",Q$11=$E2501,"y",Table1[[#This Row],[Asset Class]]="Local","")</f>
        <v>y</v>
      </c>
      <c r="R2501" s="99" t="str" cm="1">
        <f t="array" ref="R2501">_xlfn.IFS(Table1[[#This Row],[Asset Class]]&lt;&gt;"Local","y",R$11=$E2501,"y",Table1[[#This Row],[Asset Class]]="Local","")</f>
        <v/>
      </c>
      <c r="S2501" s="358" t="str" cm="1">
        <f t="array" ref="S2501">_xlfn.IFS(Table1[[#This Row],[Asset Class]]&lt;&gt;"Local","y",S$11=$E2501,"y",Table1[[#This Row],[Asset Class]]="Local","")</f>
        <v/>
      </c>
      <c r="U2501" s="109" t="str">
        <f>IF(Table1[[#This Row],[Asset Class]]&lt;&gt;"Local",0.25,IF(P2501="y",1,""))</f>
        <v/>
      </c>
      <c r="V2501" s="435">
        <f>IF(Table1[[#This Row],[Asset Class]]&lt;&gt;"Local",0.25,IF(Q2501="y",1,""))</f>
        <v>1</v>
      </c>
      <c r="W2501" s="435" t="str">
        <f>IF(Table1[[#This Row],[Asset Class]]&lt;&gt;"Local",0.25,IF(R2501="y",1,""))</f>
        <v/>
      </c>
      <c r="X2501" s="435" t="str">
        <f>IF(Table1[[#This Row],[Asset Class]]&lt;&gt;"Local",0.25,IF(S2501="y",1,""))</f>
        <v/>
      </c>
      <c r="Y2501" s="109">
        <f t="shared" si="235"/>
        <v>1</v>
      </c>
      <c r="AA2501" s="274" t="str">
        <f t="shared" si="236"/>
        <v/>
      </c>
      <c r="AB2501" s="275">
        <f t="shared" si="237"/>
        <v>1006359</v>
      </c>
      <c r="AC2501" s="275" t="str">
        <f t="shared" si="238"/>
        <v/>
      </c>
      <c r="AD2501" s="275" t="str">
        <f t="shared" si="239"/>
        <v/>
      </c>
      <c r="AE2501" s="276">
        <f t="shared" si="240"/>
        <v>1006359</v>
      </c>
    </row>
    <row r="2502" spans="2:31">
      <c r="B2502" s="227" t="s">
        <v>4387</v>
      </c>
      <c r="C2502" s="228" t="s">
        <v>4388</v>
      </c>
      <c r="D2502" s="228" t="s">
        <v>110</v>
      </c>
      <c r="E2502" s="228" t="s">
        <v>101</v>
      </c>
      <c r="F2502" s="258" t="s">
        <v>102</v>
      </c>
      <c r="G2502" s="374">
        <v>0.5</v>
      </c>
      <c r="H2502" s="377">
        <v>882.60840372553002</v>
      </c>
      <c r="I2502" s="382">
        <v>143.96305955739601</v>
      </c>
      <c r="J2502" s="349">
        <f>Table1[[#This Row],[Embellishment Area (m2)]]*Table1[[#This Row],[Construction Unit Rate ($/m)]]*Table1[[#This Row],[Embellishment Area Factor]]</f>
        <v>63531.503095698346</v>
      </c>
      <c r="K2502" s="263">
        <v>1765.21680745106</v>
      </c>
      <c r="L2502" s="354">
        <v>39.027494808321961</v>
      </c>
      <c r="M2502" s="101">
        <f>Table1[[#This Row],[Size of land (m2)]]*Table1[[#This Row],[Land Unit Rate ($/m2)]]</f>
        <v>68891.989788358915</v>
      </c>
      <c r="N2502" s="261">
        <v>2021</v>
      </c>
      <c r="O2502" s="101">
        <f>ROUND(IF(Table1[[#This Row],[Valuation Year]]=2016,(Table1[[#This Row],[Total Construction Cost ($)]]+Table1[[#This Row],[Land Value]])*('General Input Sheet'!$G$38/'General Input Sheet'!$G$43),Table1[[#This Row],[Total Construction Cost ($)]]+Table1[[#This Row],[Land Value]]),0)</f>
        <v>132423</v>
      </c>
      <c r="P2502" s="139" t="str" cm="1">
        <f t="array" ref="P2502">_xlfn.IFS(Table1[[#This Row],[Asset Class]]&lt;&gt;"Local","y",P$11=$E2502,"y",Table1[[#This Row],[Asset Class]]="Local","")</f>
        <v/>
      </c>
      <c r="Q2502" s="99" t="str" cm="1">
        <f t="array" ref="Q2502">_xlfn.IFS(Table1[[#This Row],[Asset Class]]&lt;&gt;"Local","y",Q$11=$E2502,"y",Table1[[#This Row],[Asset Class]]="Local","")</f>
        <v/>
      </c>
      <c r="R2502" s="99" t="str" cm="1">
        <f t="array" ref="R2502">_xlfn.IFS(Table1[[#This Row],[Asset Class]]&lt;&gt;"Local","y",R$11=$E2502,"y",Table1[[#This Row],[Asset Class]]="Local","")</f>
        <v>y</v>
      </c>
      <c r="S2502" s="358" t="str" cm="1">
        <f t="array" ref="S2502">_xlfn.IFS(Table1[[#This Row],[Asset Class]]&lt;&gt;"Local","y",S$11=$E2502,"y",Table1[[#This Row],[Asset Class]]="Local","")</f>
        <v/>
      </c>
      <c r="U2502" s="109" t="str">
        <f>IF(Table1[[#This Row],[Asset Class]]&lt;&gt;"Local",0.25,IF(P2502="y",1,""))</f>
        <v/>
      </c>
      <c r="V2502" s="435" t="str">
        <f>IF(Table1[[#This Row],[Asset Class]]&lt;&gt;"Local",0.25,IF(Q2502="y",1,""))</f>
        <v/>
      </c>
      <c r="W2502" s="435">
        <f>IF(Table1[[#This Row],[Asset Class]]&lt;&gt;"Local",0.25,IF(R2502="y",1,""))</f>
        <v>1</v>
      </c>
      <c r="X2502" s="435" t="str">
        <f>IF(Table1[[#This Row],[Asset Class]]&lt;&gt;"Local",0.25,IF(S2502="y",1,""))</f>
        <v/>
      </c>
      <c r="Y2502" s="109">
        <f t="shared" si="235"/>
        <v>1</v>
      </c>
      <c r="AA2502" s="274" t="str">
        <f t="shared" si="236"/>
        <v/>
      </c>
      <c r="AB2502" s="275" t="str">
        <f t="shared" si="237"/>
        <v/>
      </c>
      <c r="AC2502" s="275">
        <f t="shared" si="238"/>
        <v>132423</v>
      </c>
      <c r="AD2502" s="275" t="str">
        <f t="shared" si="239"/>
        <v/>
      </c>
      <c r="AE2502" s="276">
        <f t="shared" si="240"/>
        <v>132423</v>
      </c>
    </row>
    <row r="2503" spans="2:31">
      <c r="B2503" s="227" t="s">
        <v>4389</v>
      </c>
      <c r="C2503" s="228" t="s">
        <v>4390</v>
      </c>
      <c r="D2503" s="228" t="s">
        <v>110</v>
      </c>
      <c r="E2503" s="228" t="s">
        <v>113</v>
      </c>
      <c r="F2503" s="258" t="s">
        <v>107</v>
      </c>
      <c r="G2503" s="374">
        <v>0.5</v>
      </c>
      <c r="H2503" s="377">
        <v>12068.784975444511</v>
      </c>
      <c r="I2503" s="382">
        <v>77.371645491830151</v>
      </c>
      <c r="J2503" s="349">
        <f>Table1[[#This Row],[Embellishment Area (m2)]]*Table1[[#This Row],[Construction Unit Rate ($/m)]]*Table1[[#This Row],[Embellishment Area Factor]]</f>
        <v>466890.87631860934</v>
      </c>
      <c r="K2503" s="263">
        <v>24137.569950889021</v>
      </c>
      <c r="L2503" s="354">
        <v>51.919695325664051</v>
      </c>
      <c r="M2503" s="101">
        <f>Table1[[#This Row],[Size of land (m2)]]*Table1[[#This Row],[Land Unit Rate ($/m2)]]</f>
        <v>1253215.2777520618</v>
      </c>
      <c r="N2503" s="261">
        <v>2021</v>
      </c>
      <c r="O2503" s="101">
        <f>ROUND(IF(Table1[[#This Row],[Valuation Year]]=2016,(Table1[[#This Row],[Total Construction Cost ($)]]+Table1[[#This Row],[Land Value]])*('General Input Sheet'!$G$38/'General Input Sheet'!$G$43),Table1[[#This Row],[Total Construction Cost ($)]]+Table1[[#This Row],[Land Value]]),0)</f>
        <v>1720106</v>
      </c>
      <c r="P2503" s="139" t="str" cm="1">
        <f t="array" ref="P2503">_xlfn.IFS(Table1[[#This Row],[Asset Class]]&lt;&gt;"Local","y",P$11=$E2503,"y",Table1[[#This Row],[Asset Class]]="Local","")</f>
        <v/>
      </c>
      <c r="Q2503" s="99" t="str" cm="1">
        <f t="array" ref="Q2503">_xlfn.IFS(Table1[[#This Row],[Asset Class]]&lt;&gt;"Local","y",Q$11=$E2503,"y",Table1[[#This Row],[Asset Class]]="Local","")</f>
        <v/>
      </c>
      <c r="R2503" s="99" t="str" cm="1">
        <f t="array" ref="R2503">_xlfn.IFS(Table1[[#This Row],[Asset Class]]&lt;&gt;"Local","y",R$11=$E2503,"y",Table1[[#This Row],[Asset Class]]="Local","")</f>
        <v/>
      </c>
      <c r="S2503" s="358" t="str" cm="1">
        <f t="array" ref="S2503">_xlfn.IFS(Table1[[#This Row],[Asset Class]]&lt;&gt;"Local","y",S$11=$E2503,"y",Table1[[#This Row],[Asset Class]]="Local","")</f>
        <v>y</v>
      </c>
      <c r="U2503" s="109" t="str">
        <f>IF(Table1[[#This Row],[Asset Class]]&lt;&gt;"Local",0.25,IF(P2503="y",1,""))</f>
        <v/>
      </c>
      <c r="V2503" s="435" t="str">
        <f>IF(Table1[[#This Row],[Asset Class]]&lt;&gt;"Local",0.25,IF(Q2503="y",1,""))</f>
        <v/>
      </c>
      <c r="W2503" s="435" t="str">
        <f>IF(Table1[[#This Row],[Asset Class]]&lt;&gt;"Local",0.25,IF(R2503="y",1,""))</f>
        <v/>
      </c>
      <c r="X2503" s="435">
        <f>IF(Table1[[#This Row],[Asset Class]]&lt;&gt;"Local",0.25,IF(S2503="y",1,""))</f>
        <v>1</v>
      </c>
      <c r="Y2503" s="109">
        <f t="shared" si="235"/>
        <v>1</v>
      </c>
      <c r="AA2503" s="274" t="str">
        <f t="shared" si="236"/>
        <v/>
      </c>
      <c r="AB2503" s="275" t="str">
        <f t="shared" si="237"/>
        <v/>
      </c>
      <c r="AC2503" s="275" t="str">
        <f t="shared" si="238"/>
        <v/>
      </c>
      <c r="AD2503" s="275">
        <f t="shared" si="239"/>
        <v>1720106</v>
      </c>
      <c r="AE2503" s="276">
        <f t="shared" si="240"/>
        <v>1720106</v>
      </c>
    </row>
    <row r="2504" spans="2:31">
      <c r="B2504" s="227" t="s">
        <v>4391</v>
      </c>
      <c r="C2504" s="228" t="s">
        <v>4392</v>
      </c>
      <c r="D2504" s="228" t="s">
        <v>105</v>
      </c>
      <c r="E2504" s="228" t="s">
        <v>106</v>
      </c>
      <c r="F2504" s="258" t="s">
        <v>130</v>
      </c>
      <c r="G2504" s="374">
        <v>0.5</v>
      </c>
      <c r="H2504" s="377">
        <v>69058.416012023954</v>
      </c>
      <c r="I2504" s="382">
        <v>295.91815694928124</v>
      </c>
      <c r="J2504" s="349">
        <f>Table1[[#This Row],[Embellishment Area (m2)]]*Table1[[#This Row],[Construction Unit Rate ($/m)]]*Table1[[#This Row],[Embellishment Area Factor]]</f>
        <v>10217819.594057431</v>
      </c>
      <c r="K2504" s="263">
        <v>138116.83202404791</v>
      </c>
      <c r="L2504" s="354">
        <v>157.26221918381682</v>
      </c>
      <c r="M2504" s="101">
        <f>Table1[[#This Row],[Size of land (m2)]]*Table1[[#This Row],[Land Unit Rate ($/m2)]]</f>
        <v>21720559.510740232</v>
      </c>
      <c r="N2504" s="261">
        <v>2021</v>
      </c>
      <c r="O2504" s="101">
        <f>ROUND(IF(Table1[[#This Row],[Valuation Year]]=2016,(Table1[[#This Row],[Total Construction Cost ($)]]+Table1[[#This Row],[Land Value]])*('General Input Sheet'!$G$38/'General Input Sheet'!$G$43),Table1[[#This Row],[Total Construction Cost ($)]]+Table1[[#This Row],[Land Value]]),0)</f>
        <v>31938379</v>
      </c>
      <c r="P2504" s="139" t="str" cm="1">
        <f t="array" ref="P2504">_xlfn.IFS(Table1[[#This Row],[Asset Class]]&lt;&gt;"Local","y",P$11=$E2504,"y",Table1[[#This Row],[Asset Class]]="Local","")</f>
        <v>y</v>
      </c>
      <c r="Q2504" s="99" t="str" cm="1">
        <f t="array" ref="Q2504">_xlfn.IFS(Table1[[#This Row],[Asset Class]]&lt;&gt;"Local","y",Q$11=$E2504,"y",Table1[[#This Row],[Asset Class]]="Local","")</f>
        <v>y</v>
      </c>
      <c r="R2504" s="99" t="str" cm="1">
        <f t="array" ref="R2504">_xlfn.IFS(Table1[[#This Row],[Asset Class]]&lt;&gt;"Local","y",R$11=$E2504,"y",Table1[[#This Row],[Asset Class]]="Local","")</f>
        <v>y</v>
      </c>
      <c r="S2504" s="358" t="str" cm="1">
        <f t="array" ref="S2504">_xlfn.IFS(Table1[[#This Row],[Asset Class]]&lt;&gt;"Local","y",S$11=$E2504,"y",Table1[[#This Row],[Asset Class]]="Local","")</f>
        <v>y</v>
      </c>
      <c r="U2504" s="109">
        <f>IF(Table1[[#This Row],[Asset Class]]&lt;&gt;"Local",0.25,IF(P2504="y",1,""))</f>
        <v>0.25</v>
      </c>
      <c r="V2504" s="435">
        <f>IF(Table1[[#This Row],[Asset Class]]&lt;&gt;"Local",0.25,IF(Q2504="y",1,""))</f>
        <v>0.25</v>
      </c>
      <c r="W2504" s="435">
        <f>IF(Table1[[#This Row],[Asset Class]]&lt;&gt;"Local",0.25,IF(R2504="y",1,""))</f>
        <v>0.25</v>
      </c>
      <c r="X2504" s="435">
        <f>IF(Table1[[#This Row],[Asset Class]]&lt;&gt;"Local",0.25,IF(S2504="y",1,""))</f>
        <v>0.25</v>
      </c>
      <c r="Y2504" s="109">
        <f t="shared" si="235"/>
        <v>1</v>
      </c>
      <c r="AA2504" s="274">
        <f t="shared" si="236"/>
        <v>7984594.75</v>
      </c>
      <c r="AB2504" s="275">
        <f t="shared" si="237"/>
        <v>7984594.75</v>
      </c>
      <c r="AC2504" s="275">
        <f t="shared" si="238"/>
        <v>7984594.75</v>
      </c>
      <c r="AD2504" s="275">
        <f t="shared" si="239"/>
        <v>7984594.75</v>
      </c>
      <c r="AE2504" s="276">
        <f t="shared" si="240"/>
        <v>31938379</v>
      </c>
    </row>
    <row r="2505" spans="2:31">
      <c r="B2505" s="227" t="s">
        <v>4393</v>
      </c>
      <c r="C2505" s="228" t="s">
        <v>4394</v>
      </c>
      <c r="D2505" s="228" t="s">
        <v>110</v>
      </c>
      <c r="E2505" s="228" t="s">
        <v>106</v>
      </c>
      <c r="F2505" s="258" t="s">
        <v>102</v>
      </c>
      <c r="G2505" s="374">
        <v>0.5</v>
      </c>
      <c r="H2505" s="377">
        <v>1609.9691876826464</v>
      </c>
      <c r="I2505" s="382">
        <v>111.62041035606889</v>
      </c>
      <c r="J2505" s="349">
        <f>Table1[[#This Row],[Embellishment Area (m2)]]*Table1[[#This Row],[Construction Unit Rate ($/m)]]*Table1[[#This Row],[Embellishment Area Factor]]</f>
        <v>89852.710694881942</v>
      </c>
      <c r="K2505" s="263">
        <v>3219.9383753652928</v>
      </c>
      <c r="L2505" s="354">
        <v>66.125722619436161</v>
      </c>
      <c r="M2505" s="101">
        <f>Table1[[#This Row],[Size of land (m2)]]*Table1[[#This Row],[Land Unit Rate ($/m2)]]</f>
        <v>212920.75186108326</v>
      </c>
      <c r="N2505" s="261">
        <v>2021</v>
      </c>
      <c r="O2505" s="101">
        <f>ROUND(IF(Table1[[#This Row],[Valuation Year]]=2016,(Table1[[#This Row],[Total Construction Cost ($)]]+Table1[[#This Row],[Land Value]])*('General Input Sheet'!$G$38/'General Input Sheet'!$G$43),Table1[[#This Row],[Total Construction Cost ($)]]+Table1[[#This Row],[Land Value]]),0)</f>
        <v>302773</v>
      </c>
      <c r="P2505" s="139" t="str" cm="1">
        <f t="array" ref="P2505">_xlfn.IFS(Table1[[#This Row],[Asset Class]]&lt;&gt;"Local","y",P$11=$E2505,"y",Table1[[#This Row],[Asset Class]]="Local","")</f>
        <v>y</v>
      </c>
      <c r="Q2505" s="99" t="str" cm="1">
        <f t="array" ref="Q2505">_xlfn.IFS(Table1[[#This Row],[Asset Class]]&lt;&gt;"Local","y",Q$11=$E2505,"y",Table1[[#This Row],[Asset Class]]="Local","")</f>
        <v/>
      </c>
      <c r="R2505" s="99" t="str" cm="1">
        <f t="array" ref="R2505">_xlfn.IFS(Table1[[#This Row],[Asset Class]]&lt;&gt;"Local","y",R$11=$E2505,"y",Table1[[#This Row],[Asset Class]]="Local","")</f>
        <v/>
      </c>
      <c r="S2505" s="358" t="str" cm="1">
        <f t="array" ref="S2505">_xlfn.IFS(Table1[[#This Row],[Asset Class]]&lt;&gt;"Local","y",S$11=$E2505,"y",Table1[[#This Row],[Asset Class]]="Local","")</f>
        <v/>
      </c>
      <c r="U2505" s="109">
        <f>IF(Table1[[#This Row],[Asset Class]]&lt;&gt;"Local",0.25,IF(P2505="y",1,""))</f>
        <v>1</v>
      </c>
      <c r="V2505" s="435" t="str">
        <f>IF(Table1[[#This Row],[Asset Class]]&lt;&gt;"Local",0.25,IF(Q2505="y",1,""))</f>
        <v/>
      </c>
      <c r="W2505" s="435" t="str">
        <f>IF(Table1[[#This Row],[Asset Class]]&lt;&gt;"Local",0.25,IF(R2505="y",1,""))</f>
        <v/>
      </c>
      <c r="X2505" s="435" t="str">
        <f>IF(Table1[[#This Row],[Asset Class]]&lt;&gt;"Local",0.25,IF(S2505="y",1,""))</f>
        <v/>
      </c>
      <c r="Y2505" s="109">
        <f t="shared" si="235"/>
        <v>1</v>
      </c>
      <c r="AA2505" s="274">
        <f t="shared" si="236"/>
        <v>302773</v>
      </c>
      <c r="AB2505" s="275" t="str">
        <f t="shared" si="237"/>
        <v/>
      </c>
      <c r="AC2505" s="275" t="str">
        <f t="shared" si="238"/>
        <v/>
      </c>
      <c r="AD2505" s="275" t="str">
        <f t="shared" si="239"/>
        <v/>
      </c>
      <c r="AE2505" s="276">
        <f t="shared" si="240"/>
        <v>302773</v>
      </c>
    </row>
    <row r="2506" spans="2:31">
      <c r="B2506" s="227" t="s">
        <v>4393</v>
      </c>
      <c r="C2506" s="228" t="s">
        <v>4395</v>
      </c>
      <c r="D2506" s="228" t="s">
        <v>110</v>
      </c>
      <c r="E2506" s="228" t="s">
        <v>106</v>
      </c>
      <c r="F2506" s="258" t="s">
        <v>829</v>
      </c>
      <c r="G2506" s="374">
        <v>0.5</v>
      </c>
      <c r="H2506" s="377">
        <v>6789.0958382104254</v>
      </c>
      <c r="I2506" s="382">
        <v>111.62041035606889</v>
      </c>
      <c r="J2506" s="349">
        <f>Table1[[#This Row],[Embellishment Area (m2)]]*Table1[[#This Row],[Construction Unit Rate ($/m)]]*Table1[[#This Row],[Embellishment Area Factor]]</f>
        <v>378900.83170386357</v>
      </c>
      <c r="K2506" s="263">
        <v>13578.191676420851</v>
      </c>
      <c r="L2506" s="354">
        <v>66.125722619436161</v>
      </c>
      <c r="M2506" s="101">
        <f>Table1[[#This Row],[Size of land (m2)]]*Table1[[#This Row],[Land Unit Rate ($/m2)]]</f>
        <v>897867.73646854202</v>
      </c>
      <c r="N2506" s="261">
        <v>2021</v>
      </c>
      <c r="O2506" s="101">
        <f>ROUND(IF(Table1[[#This Row],[Valuation Year]]=2016,(Table1[[#This Row],[Total Construction Cost ($)]]+Table1[[#This Row],[Land Value]])*('General Input Sheet'!$G$38/'General Input Sheet'!$G$43),Table1[[#This Row],[Total Construction Cost ($)]]+Table1[[#This Row],[Land Value]]),0)</f>
        <v>1276769</v>
      </c>
      <c r="P2506" s="139" t="str" cm="1">
        <f t="array" ref="P2506">_xlfn.IFS(Table1[[#This Row],[Asset Class]]&lt;&gt;"Local","y",P$11=$E2506,"y",Table1[[#This Row],[Asset Class]]="Local","")</f>
        <v>y</v>
      </c>
      <c r="Q2506" s="99" t="str" cm="1">
        <f t="array" ref="Q2506">_xlfn.IFS(Table1[[#This Row],[Asset Class]]&lt;&gt;"Local","y",Q$11=$E2506,"y",Table1[[#This Row],[Asset Class]]="Local","")</f>
        <v/>
      </c>
      <c r="R2506" s="99" t="str" cm="1">
        <f t="array" ref="R2506">_xlfn.IFS(Table1[[#This Row],[Asset Class]]&lt;&gt;"Local","y",R$11=$E2506,"y",Table1[[#This Row],[Asset Class]]="Local","")</f>
        <v/>
      </c>
      <c r="S2506" s="358" t="str" cm="1">
        <f t="array" ref="S2506">_xlfn.IFS(Table1[[#This Row],[Asset Class]]&lt;&gt;"Local","y",S$11=$E2506,"y",Table1[[#This Row],[Asset Class]]="Local","")</f>
        <v/>
      </c>
      <c r="U2506" s="109">
        <f>IF(Table1[[#This Row],[Asset Class]]&lt;&gt;"Local",0.25,IF(P2506="y",1,""))</f>
        <v>1</v>
      </c>
      <c r="V2506" s="435" t="str">
        <f>IF(Table1[[#This Row],[Asset Class]]&lt;&gt;"Local",0.25,IF(Q2506="y",1,""))</f>
        <v/>
      </c>
      <c r="W2506" s="435" t="str">
        <f>IF(Table1[[#This Row],[Asset Class]]&lt;&gt;"Local",0.25,IF(R2506="y",1,""))</f>
        <v/>
      </c>
      <c r="X2506" s="435" t="str">
        <f>IF(Table1[[#This Row],[Asset Class]]&lt;&gt;"Local",0.25,IF(S2506="y",1,""))</f>
        <v/>
      </c>
      <c r="Y2506" s="109">
        <f t="shared" si="235"/>
        <v>1</v>
      </c>
      <c r="AA2506" s="274">
        <f t="shared" si="236"/>
        <v>1276769</v>
      </c>
      <c r="AB2506" s="275" t="str">
        <f t="shared" si="237"/>
        <v/>
      </c>
      <c r="AC2506" s="275" t="str">
        <f t="shared" si="238"/>
        <v/>
      </c>
      <c r="AD2506" s="275" t="str">
        <f t="shared" si="239"/>
        <v/>
      </c>
      <c r="AE2506" s="276">
        <f t="shared" si="240"/>
        <v>1276769</v>
      </c>
    </row>
    <row r="2507" spans="2:31">
      <c r="B2507" s="227" t="s">
        <v>4396</v>
      </c>
      <c r="C2507" s="228" t="s">
        <v>4397</v>
      </c>
      <c r="D2507" s="228" t="s">
        <v>110</v>
      </c>
      <c r="E2507" s="228" t="s">
        <v>142</v>
      </c>
      <c r="F2507" s="258" t="s">
        <v>102</v>
      </c>
      <c r="G2507" s="374">
        <v>0.5</v>
      </c>
      <c r="H2507" s="377">
        <v>2656.8605339954834</v>
      </c>
      <c r="I2507" s="382">
        <v>115.6419902144599</v>
      </c>
      <c r="J2507" s="349">
        <f>Table1[[#This Row],[Embellishment Area (m2)]]*Table1[[#This Row],[Construction Unit Rate ($/m)]]*Table1[[#This Row],[Embellishment Area Factor]]</f>
        <v>153622.31993674519</v>
      </c>
      <c r="K2507" s="263">
        <v>5313.7210679909667</v>
      </c>
      <c r="L2507" s="354">
        <v>85.331826959272703</v>
      </c>
      <c r="M2507" s="101">
        <f>Table1[[#This Row],[Size of land (m2)]]*Table1[[#This Row],[Land Unit Rate ($/m2)]]</f>
        <v>453429.52668364689</v>
      </c>
      <c r="N2507" s="261">
        <v>2021</v>
      </c>
      <c r="O2507" s="101">
        <f>ROUND(IF(Table1[[#This Row],[Valuation Year]]=2016,(Table1[[#This Row],[Total Construction Cost ($)]]+Table1[[#This Row],[Land Value]])*('General Input Sheet'!$G$38/'General Input Sheet'!$G$43),Table1[[#This Row],[Total Construction Cost ($)]]+Table1[[#This Row],[Land Value]]),0)</f>
        <v>607052</v>
      </c>
      <c r="P2507" s="139" t="str" cm="1">
        <f t="array" ref="P2507">_xlfn.IFS(Table1[[#This Row],[Asset Class]]&lt;&gt;"Local","y",P$11=$E2507,"y",Table1[[#This Row],[Asset Class]]="Local","")</f>
        <v/>
      </c>
      <c r="Q2507" s="99" t="str" cm="1">
        <f t="array" ref="Q2507">_xlfn.IFS(Table1[[#This Row],[Asset Class]]&lt;&gt;"Local","y",Q$11=$E2507,"y",Table1[[#This Row],[Asset Class]]="Local","")</f>
        <v>y</v>
      </c>
      <c r="R2507" s="99" t="str" cm="1">
        <f t="array" ref="R2507">_xlfn.IFS(Table1[[#This Row],[Asset Class]]&lt;&gt;"Local","y",R$11=$E2507,"y",Table1[[#This Row],[Asset Class]]="Local","")</f>
        <v/>
      </c>
      <c r="S2507" s="358" t="str" cm="1">
        <f t="array" ref="S2507">_xlfn.IFS(Table1[[#This Row],[Asset Class]]&lt;&gt;"Local","y",S$11=$E2507,"y",Table1[[#This Row],[Asset Class]]="Local","")</f>
        <v/>
      </c>
      <c r="U2507" s="109" t="str">
        <f>IF(Table1[[#This Row],[Asset Class]]&lt;&gt;"Local",0.25,IF(P2507="y",1,""))</f>
        <v/>
      </c>
      <c r="V2507" s="435">
        <f>IF(Table1[[#This Row],[Asset Class]]&lt;&gt;"Local",0.25,IF(Q2507="y",1,""))</f>
        <v>1</v>
      </c>
      <c r="W2507" s="435" t="str">
        <f>IF(Table1[[#This Row],[Asset Class]]&lt;&gt;"Local",0.25,IF(R2507="y",1,""))</f>
        <v/>
      </c>
      <c r="X2507" s="435" t="str">
        <f>IF(Table1[[#This Row],[Asset Class]]&lt;&gt;"Local",0.25,IF(S2507="y",1,""))</f>
        <v/>
      </c>
      <c r="Y2507" s="109">
        <f t="shared" si="235"/>
        <v>1</v>
      </c>
      <c r="AA2507" s="274" t="str">
        <f t="shared" si="236"/>
        <v/>
      </c>
      <c r="AB2507" s="275">
        <f t="shared" si="237"/>
        <v>607052</v>
      </c>
      <c r="AC2507" s="275" t="str">
        <f t="shared" si="238"/>
        <v/>
      </c>
      <c r="AD2507" s="275" t="str">
        <f t="shared" si="239"/>
        <v/>
      </c>
      <c r="AE2507" s="276">
        <f t="shared" si="240"/>
        <v>607052</v>
      </c>
    </row>
    <row r="2508" spans="2:31">
      <c r="B2508" s="227" t="s">
        <v>4396</v>
      </c>
      <c r="C2508" s="228" t="s">
        <v>4398</v>
      </c>
      <c r="D2508" s="228" t="s">
        <v>110</v>
      </c>
      <c r="E2508" s="228" t="s">
        <v>142</v>
      </c>
      <c r="F2508" s="258" t="s">
        <v>102</v>
      </c>
      <c r="G2508" s="374">
        <v>0.5</v>
      </c>
      <c r="H2508" s="377">
        <v>2732.9890619214011</v>
      </c>
      <c r="I2508" s="382">
        <v>115.6419902144599</v>
      </c>
      <c r="J2508" s="349">
        <f>Table1[[#This Row],[Embellishment Area (m2)]]*Table1[[#This Row],[Construction Unit Rate ($/m)]]*Table1[[#This Row],[Embellishment Area Factor]]</f>
        <v>158024.14717747029</v>
      </c>
      <c r="K2508" s="263">
        <v>5465.9781238428022</v>
      </c>
      <c r="L2508" s="354">
        <v>85.331826959272703</v>
      </c>
      <c r="M2508" s="101">
        <f>Table1[[#This Row],[Size of land (m2)]]*Table1[[#This Row],[Land Unit Rate ($/m2)]]</f>
        <v>466421.89942692406</v>
      </c>
      <c r="N2508" s="261">
        <v>2021</v>
      </c>
      <c r="O2508" s="101">
        <f>ROUND(IF(Table1[[#This Row],[Valuation Year]]=2016,(Table1[[#This Row],[Total Construction Cost ($)]]+Table1[[#This Row],[Land Value]])*('General Input Sheet'!$G$38/'General Input Sheet'!$G$43),Table1[[#This Row],[Total Construction Cost ($)]]+Table1[[#This Row],[Land Value]]),0)</f>
        <v>624446</v>
      </c>
      <c r="P2508" s="139" t="str" cm="1">
        <f t="array" ref="P2508">_xlfn.IFS(Table1[[#This Row],[Asset Class]]&lt;&gt;"Local","y",P$11=$E2508,"y",Table1[[#This Row],[Asset Class]]="Local","")</f>
        <v/>
      </c>
      <c r="Q2508" s="99" t="str" cm="1">
        <f t="array" ref="Q2508">_xlfn.IFS(Table1[[#This Row],[Asset Class]]&lt;&gt;"Local","y",Q$11=$E2508,"y",Table1[[#This Row],[Asset Class]]="Local","")</f>
        <v>y</v>
      </c>
      <c r="R2508" s="99" t="str" cm="1">
        <f t="array" ref="R2508">_xlfn.IFS(Table1[[#This Row],[Asset Class]]&lt;&gt;"Local","y",R$11=$E2508,"y",Table1[[#This Row],[Asset Class]]="Local","")</f>
        <v/>
      </c>
      <c r="S2508" s="358" t="str" cm="1">
        <f t="array" ref="S2508">_xlfn.IFS(Table1[[#This Row],[Asset Class]]&lt;&gt;"Local","y",S$11=$E2508,"y",Table1[[#This Row],[Asset Class]]="Local","")</f>
        <v/>
      </c>
      <c r="U2508" s="109" t="str">
        <f>IF(Table1[[#This Row],[Asset Class]]&lt;&gt;"Local",0.25,IF(P2508="y",1,""))</f>
        <v/>
      </c>
      <c r="V2508" s="435">
        <f>IF(Table1[[#This Row],[Asset Class]]&lt;&gt;"Local",0.25,IF(Q2508="y",1,""))</f>
        <v>1</v>
      </c>
      <c r="W2508" s="435" t="str">
        <f>IF(Table1[[#This Row],[Asset Class]]&lt;&gt;"Local",0.25,IF(R2508="y",1,""))</f>
        <v/>
      </c>
      <c r="X2508" s="435" t="str">
        <f>IF(Table1[[#This Row],[Asset Class]]&lt;&gt;"Local",0.25,IF(S2508="y",1,""))</f>
        <v/>
      </c>
      <c r="Y2508" s="109">
        <f t="shared" si="235"/>
        <v>1</v>
      </c>
      <c r="AA2508" s="274" t="str">
        <f t="shared" si="236"/>
        <v/>
      </c>
      <c r="AB2508" s="275">
        <f t="shared" si="237"/>
        <v>624446</v>
      </c>
      <c r="AC2508" s="275" t="str">
        <f t="shared" si="238"/>
        <v/>
      </c>
      <c r="AD2508" s="275" t="str">
        <f t="shared" si="239"/>
        <v/>
      </c>
      <c r="AE2508" s="276">
        <f t="shared" si="240"/>
        <v>624446</v>
      </c>
    </row>
    <row r="2509" spans="2:31">
      <c r="B2509" s="227" t="s">
        <v>4399</v>
      </c>
      <c r="C2509" s="228" t="s">
        <v>4400</v>
      </c>
      <c r="D2509" s="228" t="s">
        <v>105</v>
      </c>
      <c r="E2509" s="228" t="s">
        <v>106</v>
      </c>
      <c r="F2509" s="258" t="s">
        <v>107</v>
      </c>
      <c r="G2509" s="374">
        <v>0.5</v>
      </c>
      <c r="H2509" s="377">
        <v>243.53063232706469</v>
      </c>
      <c r="I2509" s="382">
        <v>295.91815694928124</v>
      </c>
      <c r="J2509" s="349">
        <f>Table1[[#This Row],[Embellishment Area (m2)]]*Table1[[#This Row],[Construction Unit Rate ($/m)]]*Table1[[#This Row],[Embellishment Area Factor]]</f>
        <v>36032.567939459019</v>
      </c>
      <c r="K2509" s="263">
        <v>487.06126465412939</v>
      </c>
      <c r="L2509" s="354">
        <v>157.26221918381682</v>
      </c>
      <c r="M2509" s="101">
        <f>Table1[[#This Row],[Size of land (m2)]]*Table1[[#This Row],[Land Unit Rate ($/m2)]]</f>
        <v>76596.335357984717</v>
      </c>
      <c r="N2509" s="261">
        <v>2021</v>
      </c>
      <c r="O2509" s="101">
        <f>ROUND(IF(Table1[[#This Row],[Valuation Year]]=2016,(Table1[[#This Row],[Total Construction Cost ($)]]+Table1[[#This Row],[Land Value]])*('General Input Sheet'!$G$38/'General Input Sheet'!$G$43),Table1[[#This Row],[Total Construction Cost ($)]]+Table1[[#This Row],[Land Value]]),0)</f>
        <v>112629</v>
      </c>
      <c r="P2509" s="139" t="str" cm="1">
        <f t="array" ref="P2509">_xlfn.IFS(Table1[[#This Row],[Asset Class]]&lt;&gt;"Local","y",P$11=$E2509,"y",Table1[[#This Row],[Asset Class]]="Local","")</f>
        <v>y</v>
      </c>
      <c r="Q2509" s="99" t="str" cm="1">
        <f t="array" ref="Q2509">_xlfn.IFS(Table1[[#This Row],[Asset Class]]&lt;&gt;"Local","y",Q$11=$E2509,"y",Table1[[#This Row],[Asset Class]]="Local","")</f>
        <v>y</v>
      </c>
      <c r="R2509" s="99" t="str" cm="1">
        <f t="array" ref="R2509">_xlfn.IFS(Table1[[#This Row],[Asset Class]]&lt;&gt;"Local","y",R$11=$E2509,"y",Table1[[#This Row],[Asset Class]]="Local","")</f>
        <v>y</v>
      </c>
      <c r="S2509" s="358" t="str" cm="1">
        <f t="array" ref="S2509">_xlfn.IFS(Table1[[#This Row],[Asset Class]]&lt;&gt;"Local","y",S$11=$E2509,"y",Table1[[#This Row],[Asset Class]]="Local","")</f>
        <v>y</v>
      </c>
      <c r="U2509" s="109">
        <f>IF(Table1[[#This Row],[Asset Class]]&lt;&gt;"Local",0.25,IF(P2509="y",1,""))</f>
        <v>0.25</v>
      </c>
      <c r="V2509" s="435">
        <f>IF(Table1[[#This Row],[Asset Class]]&lt;&gt;"Local",0.25,IF(Q2509="y",1,""))</f>
        <v>0.25</v>
      </c>
      <c r="W2509" s="435">
        <f>IF(Table1[[#This Row],[Asset Class]]&lt;&gt;"Local",0.25,IF(R2509="y",1,""))</f>
        <v>0.25</v>
      </c>
      <c r="X2509" s="435">
        <f>IF(Table1[[#This Row],[Asset Class]]&lt;&gt;"Local",0.25,IF(S2509="y",1,""))</f>
        <v>0.25</v>
      </c>
      <c r="Y2509" s="109">
        <f t="shared" si="235"/>
        <v>1</v>
      </c>
      <c r="AA2509" s="274">
        <f t="shared" si="236"/>
        <v>28157.25</v>
      </c>
      <c r="AB2509" s="275">
        <f t="shared" si="237"/>
        <v>28157.25</v>
      </c>
      <c r="AC2509" s="275">
        <f t="shared" si="238"/>
        <v>28157.25</v>
      </c>
      <c r="AD2509" s="275">
        <f t="shared" si="239"/>
        <v>28157.25</v>
      </c>
      <c r="AE2509" s="276">
        <f t="shared" si="240"/>
        <v>112629</v>
      </c>
    </row>
    <row r="2510" spans="2:31">
      <c r="B2510" s="227" t="s">
        <v>4401</v>
      </c>
      <c r="C2510" s="228" t="s">
        <v>4402</v>
      </c>
      <c r="D2510" s="228" t="s">
        <v>105</v>
      </c>
      <c r="E2510" s="228" t="s">
        <v>106</v>
      </c>
      <c r="F2510" s="258" t="s">
        <v>107</v>
      </c>
      <c r="G2510" s="374">
        <v>0.5</v>
      </c>
      <c r="H2510" s="377">
        <v>848.62569855316895</v>
      </c>
      <c r="I2510" s="382">
        <v>295.91815694928124</v>
      </c>
      <c r="J2510" s="349">
        <f>Table1[[#This Row],[Embellishment Area (m2)]]*Table1[[#This Row],[Construction Unit Rate ($/m)]]*Table1[[#This Row],[Embellishment Area Factor]]</f>
        <v>125561.87632782504</v>
      </c>
      <c r="K2510" s="263">
        <v>1697.2513971063379</v>
      </c>
      <c r="L2510" s="354">
        <v>157.26221918381682</v>
      </c>
      <c r="M2510" s="101">
        <f>Table1[[#This Row],[Size of land (m2)]]*Table1[[#This Row],[Land Unit Rate ($/m2)]]</f>
        <v>266913.52122177626</v>
      </c>
      <c r="N2510" s="261">
        <v>2021</v>
      </c>
      <c r="O2510" s="101">
        <f>ROUND(IF(Table1[[#This Row],[Valuation Year]]=2016,(Table1[[#This Row],[Total Construction Cost ($)]]+Table1[[#This Row],[Land Value]])*('General Input Sheet'!$G$38/'General Input Sheet'!$G$43),Table1[[#This Row],[Total Construction Cost ($)]]+Table1[[#This Row],[Land Value]]),0)</f>
        <v>392475</v>
      </c>
      <c r="P2510" s="139" t="str" cm="1">
        <f t="array" ref="P2510">_xlfn.IFS(Table1[[#This Row],[Asset Class]]&lt;&gt;"Local","y",P$11=$E2510,"y",Table1[[#This Row],[Asset Class]]="Local","")</f>
        <v>y</v>
      </c>
      <c r="Q2510" s="99" t="str" cm="1">
        <f t="array" ref="Q2510">_xlfn.IFS(Table1[[#This Row],[Asset Class]]&lt;&gt;"Local","y",Q$11=$E2510,"y",Table1[[#This Row],[Asset Class]]="Local","")</f>
        <v>y</v>
      </c>
      <c r="R2510" s="99" t="str" cm="1">
        <f t="array" ref="R2510">_xlfn.IFS(Table1[[#This Row],[Asset Class]]&lt;&gt;"Local","y",R$11=$E2510,"y",Table1[[#This Row],[Asset Class]]="Local","")</f>
        <v>y</v>
      </c>
      <c r="S2510" s="358" t="str" cm="1">
        <f t="array" ref="S2510">_xlfn.IFS(Table1[[#This Row],[Asset Class]]&lt;&gt;"Local","y",S$11=$E2510,"y",Table1[[#This Row],[Asset Class]]="Local","")</f>
        <v>y</v>
      </c>
      <c r="U2510" s="109">
        <f>IF(Table1[[#This Row],[Asset Class]]&lt;&gt;"Local",0.25,IF(P2510="y",1,""))</f>
        <v>0.25</v>
      </c>
      <c r="V2510" s="435">
        <f>IF(Table1[[#This Row],[Asset Class]]&lt;&gt;"Local",0.25,IF(Q2510="y",1,""))</f>
        <v>0.25</v>
      </c>
      <c r="W2510" s="435">
        <f>IF(Table1[[#This Row],[Asset Class]]&lt;&gt;"Local",0.25,IF(R2510="y",1,""))</f>
        <v>0.25</v>
      </c>
      <c r="X2510" s="435">
        <f>IF(Table1[[#This Row],[Asset Class]]&lt;&gt;"Local",0.25,IF(S2510="y",1,""))</f>
        <v>0.25</v>
      </c>
      <c r="Y2510" s="109">
        <f t="shared" si="235"/>
        <v>1</v>
      </c>
      <c r="AA2510" s="274">
        <f t="shared" si="236"/>
        <v>98118.75</v>
      </c>
      <c r="AB2510" s="275">
        <f t="shared" si="237"/>
        <v>98118.75</v>
      </c>
      <c r="AC2510" s="275">
        <f t="shared" si="238"/>
        <v>98118.75</v>
      </c>
      <c r="AD2510" s="275">
        <f t="shared" si="239"/>
        <v>98118.75</v>
      </c>
      <c r="AE2510" s="276">
        <f t="shared" si="240"/>
        <v>392475</v>
      </c>
    </row>
    <row r="2511" spans="2:31">
      <c r="B2511" s="227" t="s">
        <v>4403</v>
      </c>
      <c r="C2511" s="228" t="s">
        <v>4404</v>
      </c>
      <c r="D2511" s="228" t="s">
        <v>110</v>
      </c>
      <c r="E2511" s="228" t="s">
        <v>113</v>
      </c>
      <c r="F2511" s="258" t="s">
        <v>102</v>
      </c>
      <c r="G2511" s="374">
        <v>0.5</v>
      </c>
      <c r="H2511" s="377">
        <v>9966.1712047565343</v>
      </c>
      <c r="I2511" s="382">
        <v>77.371645491830151</v>
      </c>
      <c r="J2511" s="349">
        <f>Table1[[#This Row],[Embellishment Area (m2)]]*Table1[[#This Row],[Construction Unit Rate ($/m)]]*Table1[[#This Row],[Embellishment Area Factor]]</f>
        <v>385549.53268265416</v>
      </c>
      <c r="K2511" s="263">
        <v>19932.342409513069</v>
      </c>
      <c r="L2511" s="354">
        <v>51.919695325664051</v>
      </c>
      <c r="M2511" s="101">
        <f>Table1[[#This Row],[Size of land (m2)]]*Table1[[#This Row],[Land Unit Rate ($/m2)]]</f>
        <v>1034881.145028731</v>
      </c>
      <c r="N2511" s="261">
        <v>2021</v>
      </c>
      <c r="O2511" s="101">
        <f>ROUND(IF(Table1[[#This Row],[Valuation Year]]=2016,(Table1[[#This Row],[Total Construction Cost ($)]]+Table1[[#This Row],[Land Value]])*('General Input Sheet'!$G$38/'General Input Sheet'!$G$43),Table1[[#This Row],[Total Construction Cost ($)]]+Table1[[#This Row],[Land Value]]),0)</f>
        <v>1420431</v>
      </c>
      <c r="P2511" s="139" t="str" cm="1">
        <f t="array" ref="P2511">_xlfn.IFS(Table1[[#This Row],[Asset Class]]&lt;&gt;"Local","y",P$11=$E2511,"y",Table1[[#This Row],[Asset Class]]="Local","")</f>
        <v/>
      </c>
      <c r="Q2511" s="99" t="str" cm="1">
        <f t="array" ref="Q2511">_xlfn.IFS(Table1[[#This Row],[Asset Class]]&lt;&gt;"Local","y",Q$11=$E2511,"y",Table1[[#This Row],[Asset Class]]="Local","")</f>
        <v/>
      </c>
      <c r="R2511" s="99" t="str" cm="1">
        <f t="array" ref="R2511">_xlfn.IFS(Table1[[#This Row],[Asset Class]]&lt;&gt;"Local","y",R$11=$E2511,"y",Table1[[#This Row],[Asset Class]]="Local","")</f>
        <v/>
      </c>
      <c r="S2511" s="358" t="str" cm="1">
        <f t="array" ref="S2511">_xlfn.IFS(Table1[[#This Row],[Asset Class]]&lt;&gt;"Local","y",S$11=$E2511,"y",Table1[[#This Row],[Asset Class]]="Local","")</f>
        <v>y</v>
      </c>
      <c r="U2511" s="109" t="str">
        <f>IF(Table1[[#This Row],[Asset Class]]&lt;&gt;"Local",0.25,IF(P2511="y",1,""))</f>
        <v/>
      </c>
      <c r="V2511" s="435" t="str">
        <f>IF(Table1[[#This Row],[Asset Class]]&lt;&gt;"Local",0.25,IF(Q2511="y",1,""))</f>
        <v/>
      </c>
      <c r="W2511" s="435" t="str">
        <f>IF(Table1[[#This Row],[Asset Class]]&lt;&gt;"Local",0.25,IF(R2511="y",1,""))</f>
        <v/>
      </c>
      <c r="X2511" s="435">
        <f>IF(Table1[[#This Row],[Asset Class]]&lt;&gt;"Local",0.25,IF(S2511="y",1,""))</f>
        <v>1</v>
      </c>
      <c r="Y2511" s="109">
        <f t="shared" si="235"/>
        <v>1</v>
      </c>
      <c r="AA2511" s="274" t="str">
        <f t="shared" si="236"/>
        <v/>
      </c>
      <c r="AB2511" s="275" t="str">
        <f t="shared" si="237"/>
        <v/>
      </c>
      <c r="AC2511" s="275" t="str">
        <f t="shared" si="238"/>
        <v/>
      </c>
      <c r="AD2511" s="275">
        <f t="shared" si="239"/>
        <v>1420431</v>
      </c>
      <c r="AE2511" s="276">
        <f t="shared" si="240"/>
        <v>1420431</v>
      </c>
    </row>
    <row r="2512" spans="2:31">
      <c r="B2512" s="227" t="s">
        <v>4405</v>
      </c>
      <c r="C2512" s="228" t="s">
        <v>4406</v>
      </c>
      <c r="D2512" s="228" t="s">
        <v>110</v>
      </c>
      <c r="E2512" s="228" t="s">
        <v>113</v>
      </c>
      <c r="F2512" s="258" t="s">
        <v>102</v>
      </c>
      <c r="G2512" s="374">
        <v>0.5</v>
      </c>
      <c r="H2512" s="377">
        <v>1599.7703159503194</v>
      </c>
      <c r="I2512" s="382">
        <v>77.371645491830151</v>
      </c>
      <c r="J2512" s="349">
        <f>Table1[[#This Row],[Embellishment Area (m2)]]*Table1[[#This Row],[Construction Unit Rate ($/m)]]*Table1[[#This Row],[Embellishment Area Factor]]</f>
        <v>61888.430877030616</v>
      </c>
      <c r="K2512" s="263">
        <v>3199.5406319006388</v>
      </c>
      <c r="L2512" s="354">
        <v>51.919695325664051</v>
      </c>
      <c r="M2512" s="101">
        <f>Table1[[#This Row],[Size of land (m2)]]*Table1[[#This Row],[Land Unit Rate ($/m2)]]</f>
        <v>166119.17479036379</v>
      </c>
      <c r="N2512" s="261">
        <v>2021</v>
      </c>
      <c r="O2512" s="101">
        <f>ROUND(IF(Table1[[#This Row],[Valuation Year]]=2016,(Table1[[#This Row],[Total Construction Cost ($)]]+Table1[[#This Row],[Land Value]])*('General Input Sheet'!$G$38/'General Input Sheet'!$G$43),Table1[[#This Row],[Total Construction Cost ($)]]+Table1[[#This Row],[Land Value]]),0)</f>
        <v>228008</v>
      </c>
      <c r="P2512" s="139" t="str" cm="1">
        <f t="array" ref="P2512">_xlfn.IFS(Table1[[#This Row],[Asset Class]]&lt;&gt;"Local","y",P$11=$E2512,"y",Table1[[#This Row],[Asset Class]]="Local","")</f>
        <v/>
      </c>
      <c r="Q2512" s="99" t="str" cm="1">
        <f t="array" ref="Q2512">_xlfn.IFS(Table1[[#This Row],[Asset Class]]&lt;&gt;"Local","y",Q$11=$E2512,"y",Table1[[#This Row],[Asset Class]]="Local","")</f>
        <v/>
      </c>
      <c r="R2512" s="99" t="str" cm="1">
        <f t="array" ref="R2512">_xlfn.IFS(Table1[[#This Row],[Asset Class]]&lt;&gt;"Local","y",R$11=$E2512,"y",Table1[[#This Row],[Asset Class]]="Local","")</f>
        <v/>
      </c>
      <c r="S2512" s="358" t="str" cm="1">
        <f t="array" ref="S2512">_xlfn.IFS(Table1[[#This Row],[Asset Class]]&lt;&gt;"Local","y",S$11=$E2512,"y",Table1[[#This Row],[Asset Class]]="Local","")</f>
        <v>y</v>
      </c>
      <c r="U2512" s="109" t="str">
        <f>IF(Table1[[#This Row],[Asset Class]]&lt;&gt;"Local",0.25,IF(P2512="y",1,""))</f>
        <v/>
      </c>
      <c r="V2512" s="435" t="str">
        <f>IF(Table1[[#This Row],[Asset Class]]&lt;&gt;"Local",0.25,IF(Q2512="y",1,""))</f>
        <v/>
      </c>
      <c r="W2512" s="435" t="str">
        <f>IF(Table1[[#This Row],[Asset Class]]&lt;&gt;"Local",0.25,IF(R2512="y",1,""))</f>
        <v/>
      </c>
      <c r="X2512" s="435">
        <f>IF(Table1[[#This Row],[Asset Class]]&lt;&gt;"Local",0.25,IF(S2512="y",1,""))</f>
        <v>1</v>
      </c>
      <c r="Y2512" s="109">
        <f t="shared" si="235"/>
        <v>1</v>
      </c>
      <c r="AA2512" s="274" t="str">
        <f t="shared" si="236"/>
        <v/>
      </c>
      <c r="AB2512" s="275" t="str">
        <f t="shared" si="237"/>
        <v/>
      </c>
      <c r="AC2512" s="275" t="str">
        <f t="shared" si="238"/>
        <v/>
      </c>
      <c r="AD2512" s="275">
        <f t="shared" si="239"/>
        <v>228008</v>
      </c>
      <c r="AE2512" s="276">
        <f t="shared" si="240"/>
        <v>228008</v>
      </c>
    </row>
    <row r="2513" spans="2:31">
      <c r="B2513" s="227" t="s">
        <v>4407</v>
      </c>
      <c r="C2513" s="228" t="s">
        <v>4408</v>
      </c>
      <c r="D2513" s="228" t="s">
        <v>110</v>
      </c>
      <c r="E2513" s="228" t="s">
        <v>101</v>
      </c>
      <c r="F2513" s="258" t="s">
        <v>102</v>
      </c>
      <c r="G2513" s="374">
        <v>0.5</v>
      </c>
      <c r="H2513" s="377">
        <v>3119.92701268581</v>
      </c>
      <c r="I2513" s="382">
        <v>143.96305955739601</v>
      </c>
      <c r="J2513" s="349">
        <f>Table1[[#This Row],[Embellishment Area (m2)]]*Table1[[#This Row],[Construction Unit Rate ($/m)]]*Table1[[#This Row],[Embellishment Area Factor]]</f>
        <v>224577.11917100794</v>
      </c>
      <c r="K2513" s="263">
        <v>6239.8540253716201</v>
      </c>
      <c r="L2513" s="354">
        <v>39.027494808321961</v>
      </c>
      <c r="M2513" s="101">
        <f>Table1[[#This Row],[Size of land (m2)]]*Table1[[#This Row],[Land Unit Rate ($/m2)]]</f>
        <v>243525.87057987778</v>
      </c>
      <c r="N2513" s="261">
        <v>2021</v>
      </c>
      <c r="O2513" s="101">
        <f>ROUND(IF(Table1[[#This Row],[Valuation Year]]=2016,(Table1[[#This Row],[Total Construction Cost ($)]]+Table1[[#This Row],[Land Value]])*('General Input Sheet'!$G$38/'General Input Sheet'!$G$43),Table1[[#This Row],[Total Construction Cost ($)]]+Table1[[#This Row],[Land Value]]),0)</f>
        <v>468103</v>
      </c>
      <c r="P2513" s="139" t="str" cm="1">
        <f t="array" ref="P2513">_xlfn.IFS(Table1[[#This Row],[Asset Class]]&lt;&gt;"Local","y",P$11=$E2513,"y",Table1[[#This Row],[Asset Class]]="Local","")</f>
        <v/>
      </c>
      <c r="Q2513" s="99" t="str" cm="1">
        <f t="array" ref="Q2513">_xlfn.IFS(Table1[[#This Row],[Asset Class]]&lt;&gt;"Local","y",Q$11=$E2513,"y",Table1[[#This Row],[Asset Class]]="Local","")</f>
        <v/>
      </c>
      <c r="R2513" s="99" t="str" cm="1">
        <f t="array" ref="R2513">_xlfn.IFS(Table1[[#This Row],[Asset Class]]&lt;&gt;"Local","y",R$11=$E2513,"y",Table1[[#This Row],[Asset Class]]="Local","")</f>
        <v>y</v>
      </c>
      <c r="S2513" s="358" t="str" cm="1">
        <f t="array" ref="S2513">_xlfn.IFS(Table1[[#This Row],[Asset Class]]&lt;&gt;"Local","y",S$11=$E2513,"y",Table1[[#This Row],[Asset Class]]="Local","")</f>
        <v/>
      </c>
      <c r="U2513" s="109" t="str">
        <f>IF(Table1[[#This Row],[Asset Class]]&lt;&gt;"Local",0.25,IF(P2513="y",1,""))</f>
        <v/>
      </c>
      <c r="V2513" s="435" t="str">
        <f>IF(Table1[[#This Row],[Asset Class]]&lt;&gt;"Local",0.25,IF(Q2513="y",1,""))</f>
        <v/>
      </c>
      <c r="W2513" s="435">
        <f>IF(Table1[[#This Row],[Asset Class]]&lt;&gt;"Local",0.25,IF(R2513="y",1,""))</f>
        <v>1</v>
      </c>
      <c r="X2513" s="435" t="str">
        <f>IF(Table1[[#This Row],[Asset Class]]&lt;&gt;"Local",0.25,IF(S2513="y",1,""))</f>
        <v/>
      </c>
      <c r="Y2513" s="109">
        <f t="shared" si="235"/>
        <v>1</v>
      </c>
      <c r="AA2513" s="274" t="str">
        <f t="shared" si="236"/>
        <v/>
      </c>
      <c r="AB2513" s="275" t="str">
        <f t="shared" si="237"/>
        <v/>
      </c>
      <c r="AC2513" s="275">
        <f t="shared" si="238"/>
        <v>468103</v>
      </c>
      <c r="AD2513" s="275" t="str">
        <f t="shared" si="239"/>
        <v/>
      </c>
      <c r="AE2513" s="276">
        <f t="shared" si="240"/>
        <v>468103</v>
      </c>
    </row>
    <row r="2514" spans="2:31">
      <c r="B2514" s="227" t="s">
        <v>4409</v>
      </c>
      <c r="C2514" s="228" t="s">
        <v>4410</v>
      </c>
      <c r="D2514" s="228" t="s">
        <v>105</v>
      </c>
      <c r="E2514" s="228" t="s">
        <v>101</v>
      </c>
      <c r="F2514" s="258" t="s">
        <v>327</v>
      </c>
      <c r="G2514" s="374">
        <v>0.5</v>
      </c>
      <c r="H2514" s="377">
        <v>7367.18645220292</v>
      </c>
      <c r="I2514" s="382">
        <v>452.87898632773505</v>
      </c>
      <c r="J2514" s="349">
        <f>Table1[[#This Row],[Embellishment Area (m2)]]*Table1[[#This Row],[Construction Unit Rate ($/m)]]*Table1[[#This Row],[Embellishment Area Factor]]</f>
        <v>1668221.9662805405</v>
      </c>
      <c r="K2514" s="263">
        <v>14734.37290440584</v>
      </c>
      <c r="L2514" s="354">
        <v>140.14546069071523</v>
      </c>
      <c r="M2514" s="101">
        <f>Table1[[#This Row],[Size of land (m2)]]*Table1[[#This Row],[Land Unit Rate ($/m2)]]</f>
        <v>2064955.4786767482</v>
      </c>
      <c r="N2514" s="261">
        <v>2021</v>
      </c>
      <c r="O2514" s="101">
        <f>ROUND(IF(Table1[[#This Row],[Valuation Year]]=2016,(Table1[[#This Row],[Total Construction Cost ($)]]+Table1[[#This Row],[Land Value]])*('General Input Sheet'!$G$38/'General Input Sheet'!$G$43),Table1[[#This Row],[Total Construction Cost ($)]]+Table1[[#This Row],[Land Value]]),0)</f>
        <v>3733177</v>
      </c>
      <c r="P2514" s="139" t="str" cm="1">
        <f t="array" ref="P2514">_xlfn.IFS(Table1[[#This Row],[Asset Class]]&lt;&gt;"Local","y",P$11=$E2514,"y",Table1[[#This Row],[Asset Class]]="Local","")</f>
        <v>y</v>
      </c>
      <c r="Q2514" s="99" t="str" cm="1">
        <f t="array" ref="Q2514">_xlfn.IFS(Table1[[#This Row],[Asset Class]]&lt;&gt;"Local","y",Q$11=$E2514,"y",Table1[[#This Row],[Asset Class]]="Local","")</f>
        <v>y</v>
      </c>
      <c r="R2514" s="99" t="str" cm="1">
        <f t="array" ref="R2514">_xlfn.IFS(Table1[[#This Row],[Asset Class]]&lt;&gt;"Local","y",R$11=$E2514,"y",Table1[[#This Row],[Asset Class]]="Local","")</f>
        <v>y</v>
      </c>
      <c r="S2514" s="358" t="str" cm="1">
        <f t="array" ref="S2514">_xlfn.IFS(Table1[[#This Row],[Asset Class]]&lt;&gt;"Local","y",S$11=$E2514,"y",Table1[[#This Row],[Asset Class]]="Local","")</f>
        <v>y</v>
      </c>
      <c r="U2514" s="109">
        <f>IF(Table1[[#This Row],[Asset Class]]&lt;&gt;"Local",0.25,IF(P2514="y",1,""))</f>
        <v>0.25</v>
      </c>
      <c r="V2514" s="435">
        <f>IF(Table1[[#This Row],[Asset Class]]&lt;&gt;"Local",0.25,IF(Q2514="y",1,""))</f>
        <v>0.25</v>
      </c>
      <c r="W2514" s="435">
        <f>IF(Table1[[#This Row],[Asset Class]]&lt;&gt;"Local",0.25,IF(R2514="y",1,""))</f>
        <v>0.25</v>
      </c>
      <c r="X2514" s="435">
        <f>IF(Table1[[#This Row],[Asset Class]]&lt;&gt;"Local",0.25,IF(S2514="y",1,""))</f>
        <v>0.25</v>
      </c>
      <c r="Y2514" s="109">
        <f t="shared" si="235"/>
        <v>1</v>
      </c>
      <c r="AA2514" s="274">
        <f t="shared" si="236"/>
        <v>933294.25</v>
      </c>
      <c r="AB2514" s="275">
        <f t="shared" si="237"/>
        <v>933294.25</v>
      </c>
      <c r="AC2514" s="275">
        <f t="shared" si="238"/>
        <v>933294.25</v>
      </c>
      <c r="AD2514" s="275">
        <f t="shared" si="239"/>
        <v>933294.25</v>
      </c>
      <c r="AE2514" s="276">
        <f t="shared" si="240"/>
        <v>3733177</v>
      </c>
    </row>
    <row r="2515" spans="2:31">
      <c r="B2515" s="227" t="s">
        <v>4411</v>
      </c>
      <c r="C2515" s="228" t="s">
        <v>4412</v>
      </c>
      <c r="D2515" s="228" t="s">
        <v>110</v>
      </c>
      <c r="E2515" s="228" t="s">
        <v>142</v>
      </c>
      <c r="F2515" s="258" t="s">
        <v>102</v>
      </c>
      <c r="G2515" s="374">
        <v>0.5</v>
      </c>
      <c r="H2515" s="377">
        <v>3015.312134695469</v>
      </c>
      <c r="I2515" s="382">
        <v>115.6419902144599</v>
      </c>
      <c r="J2515" s="349">
        <f>Table1[[#This Row],[Embellishment Area (m2)]]*Table1[[#This Row],[Construction Unit Rate ($/m)]]*Table1[[#This Row],[Embellishment Area Factor]]</f>
        <v>174348.34818699781</v>
      </c>
      <c r="K2515" s="263">
        <v>0</v>
      </c>
      <c r="L2515" s="354">
        <v>85.331826959272703</v>
      </c>
      <c r="M2515" s="101">
        <f>Table1[[#This Row],[Size of land (m2)]]*Table1[[#This Row],[Land Unit Rate ($/m2)]]</f>
        <v>0</v>
      </c>
      <c r="N2515" s="261">
        <v>2021</v>
      </c>
      <c r="O2515" s="101">
        <f>ROUND(IF(Table1[[#This Row],[Valuation Year]]=2016,(Table1[[#This Row],[Total Construction Cost ($)]]+Table1[[#This Row],[Land Value]])*('General Input Sheet'!$G$38/'General Input Sheet'!$G$43),Table1[[#This Row],[Total Construction Cost ($)]]+Table1[[#This Row],[Land Value]]),0)</f>
        <v>174348</v>
      </c>
      <c r="P2515" s="139" t="str" cm="1">
        <f t="array" ref="P2515">_xlfn.IFS(Table1[[#This Row],[Asset Class]]&lt;&gt;"Local","y",P$11=$E2515,"y",Table1[[#This Row],[Asset Class]]="Local","")</f>
        <v/>
      </c>
      <c r="Q2515" s="99" t="str" cm="1">
        <f t="array" ref="Q2515">_xlfn.IFS(Table1[[#This Row],[Asset Class]]&lt;&gt;"Local","y",Q$11=$E2515,"y",Table1[[#This Row],[Asset Class]]="Local","")</f>
        <v>y</v>
      </c>
      <c r="R2515" s="99" t="str" cm="1">
        <f t="array" ref="R2515">_xlfn.IFS(Table1[[#This Row],[Asset Class]]&lt;&gt;"Local","y",R$11=$E2515,"y",Table1[[#This Row],[Asset Class]]="Local","")</f>
        <v/>
      </c>
      <c r="S2515" s="358" t="str" cm="1">
        <f t="array" ref="S2515">_xlfn.IFS(Table1[[#This Row],[Asset Class]]&lt;&gt;"Local","y",S$11=$E2515,"y",Table1[[#This Row],[Asset Class]]="Local","")</f>
        <v/>
      </c>
      <c r="U2515" s="109" t="str">
        <f>IF(Table1[[#This Row],[Asset Class]]&lt;&gt;"Local",0.25,IF(P2515="y",1,""))</f>
        <v/>
      </c>
      <c r="V2515" s="435">
        <f>IF(Table1[[#This Row],[Asset Class]]&lt;&gt;"Local",0.25,IF(Q2515="y",1,""))</f>
        <v>1</v>
      </c>
      <c r="W2515" s="435" t="str">
        <f>IF(Table1[[#This Row],[Asset Class]]&lt;&gt;"Local",0.25,IF(R2515="y",1,""))</f>
        <v/>
      </c>
      <c r="X2515" s="435" t="str">
        <f>IF(Table1[[#This Row],[Asset Class]]&lt;&gt;"Local",0.25,IF(S2515="y",1,""))</f>
        <v/>
      </c>
      <c r="Y2515" s="109">
        <f t="shared" si="235"/>
        <v>1</v>
      </c>
      <c r="AA2515" s="274" t="str">
        <f t="shared" si="236"/>
        <v/>
      </c>
      <c r="AB2515" s="275">
        <f t="shared" si="237"/>
        <v>174348</v>
      </c>
      <c r="AC2515" s="275" t="str">
        <f t="shared" si="238"/>
        <v/>
      </c>
      <c r="AD2515" s="275" t="str">
        <f t="shared" si="239"/>
        <v/>
      </c>
      <c r="AE2515" s="276">
        <f t="shared" si="240"/>
        <v>174348</v>
      </c>
    </row>
    <row r="2516" spans="2:31">
      <c r="B2516" s="227" t="s">
        <v>4411</v>
      </c>
      <c r="C2516" s="228" t="s">
        <v>4413</v>
      </c>
      <c r="D2516" s="228" t="s">
        <v>110</v>
      </c>
      <c r="E2516" s="228" t="s">
        <v>142</v>
      </c>
      <c r="F2516" s="258" t="s">
        <v>102</v>
      </c>
      <c r="G2516" s="374">
        <v>0.5</v>
      </c>
      <c r="H2516" s="377">
        <v>19402.409438375289</v>
      </c>
      <c r="I2516" s="382">
        <v>115.6419902144599</v>
      </c>
      <c r="J2516" s="349">
        <f>Table1[[#This Row],[Embellishment Area (m2)]]*Table1[[#This Row],[Construction Unit Rate ($/m)]]*Table1[[#This Row],[Embellishment Area Factor]]</f>
        <v>1121866.6212047697</v>
      </c>
      <c r="K2516" s="263">
        <v>0</v>
      </c>
      <c r="L2516" s="354">
        <v>85.331826959272703</v>
      </c>
      <c r="M2516" s="101">
        <f>Table1[[#This Row],[Size of land (m2)]]*Table1[[#This Row],[Land Unit Rate ($/m2)]]</f>
        <v>0</v>
      </c>
      <c r="N2516" s="261">
        <v>2021</v>
      </c>
      <c r="O2516" s="101">
        <f>ROUND(IF(Table1[[#This Row],[Valuation Year]]=2016,(Table1[[#This Row],[Total Construction Cost ($)]]+Table1[[#This Row],[Land Value]])*('General Input Sheet'!$G$38/'General Input Sheet'!$G$43),Table1[[#This Row],[Total Construction Cost ($)]]+Table1[[#This Row],[Land Value]]),0)</f>
        <v>1121867</v>
      </c>
      <c r="P2516" s="139" t="str" cm="1">
        <f t="array" ref="P2516">_xlfn.IFS(Table1[[#This Row],[Asset Class]]&lt;&gt;"Local","y",P$11=$E2516,"y",Table1[[#This Row],[Asset Class]]="Local","")</f>
        <v/>
      </c>
      <c r="Q2516" s="99" t="str" cm="1">
        <f t="array" ref="Q2516">_xlfn.IFS(Table1[[#This Row],[Asset Class]]&lt;&gt;"Local","y",Q$11=$E2516,"y",Table1[[#This Row],[Asset Class]]="Local","")</f>
        <v>y</v>
      </c>
      <c r="R2516" s="99" t="str" cm="1">
        <f t="array" ref="R2516">_xlfn.IFS(Table1[[#This Row],[Asset Class]]&lt;&gt;"Local","y",R$11=$E2516,"y",Table1[[#This Row],[Asset Class]]="Local","")</f>
        <v/>
      </c>
      <c r="S2516" s="358" t="str" cm="1">
        <f t="array" ref="S2516">_xlfn.IFS(Table1[[#This Row],[Asset Class]]&lt;&gt;"Local","y",S$11=$E2516,"y",Table1[[#This Row],[Asset Class]]="Local","")</f>
        <v/>
      </c>
      <c r="U2516" s="109" t="str">
        <f>IF(Table1[[#This Row],[Asset Class]]&lt;&gt;"Local",0.25,IF(P2516="y",1,""))</f>
        <v/>
      </c>
      <c r="V2516" s="435">
        <f>IF(Table1[[#This Row],[Asset Class]]&lt;&gt;"Local",0.25,IF(Q2516="y",1,""))</f>
        <v>1</v>
      </c>
      <c r="W2516" s="435" t="str">
        <f>IF(Table1[[#This Row],[Asset Class]]&lt;&gt;"Local",0.25,IF(R2516="y",1,""))</f>
        <v/>
      </c>
      <c r="X2516" s="435" t="str">
        <f>IF(Table1[[#This Row],[Asset Class]]&lt;&gt;"Local",0.25,IF(S2516="y",1,""))</f>
        <v/>
      </c>
      <c r="Y2516" s="109">
        <f t="shared" si="235"/>
        <v>1</v>
      </c>
      <c r="AA2516" s="274" t="str">
        <f t="shared" si="236"/>
        <v/>
      </c>
      <c r="AB2516" s="275">
        <f t="shared" si="237"/>
        <v>1121867</v>
      </c>
      <c r="AC2516" s="275" t="str">
        <f t="shared" si="238"/>
        <v/>
      </c>
      <c r="AD2516" s="275" t="str">
        <f t="shared" si="239"/>
        <v/>
      </c>
      <c r="AE2516" s="276">
        <f t="shared" si="240"/>
        <v>1121867</v>
      </c>
    </row>
    <row r="2517" spans="2:31">
      <c r="B2517" s="227" t="s">
        <v>4411</v>
      </c>
      <c r="C2517" s="228" t="s">
        <v>4414</v>
      </c>
      <c r="D2517" s="228" t="s">
        <v>110</v>
      </c>
      <c r="E2517" s="228" t="s">
        <v>142</v>
      </c>
      <c r="F2517" s="258" t="s">
        <v>102</v>
      </c>
      <c r="G2517" s="374">
        <v>0.5</v>
      </c>
      <c r="H2517" s="377">
        <v>20461.273943354267</v>
      </c>
      <c r="I2517" s="382">
        <v>115.6419902144599</v>
      </c>
      <c r="J2517" s="349">
        <f>Table1[[#This Row],[Embellishment Area (m2)]]*Table1[[#This Row],[Construction Unit Rate ($/m)]]*Table1[[#This Row],[Embellishment Area Factor]]</f>
        <v>1183091.2205663787</v>
      </c>
      <c r="K2517" s="263">
        <v>0</v>
      </c>
      <c r="L2517" s="354">
        <v>85.331826959272703</v>
      </c>
      <c r="M2517" s="101">
        <f>Table1[[#This Row],[Size of land (m2)]]*Table1[[#This Row],[Land Unit Rate ($/m2)]]</f>
        <v>0</v>
      </c>
      <c r="N2517" s="261">
        <v>2021</v>
      </c>
      <c r="O2517" s="101">
        <f>ROUND(IF(Table1[[#This Row],[Valuation Year]]=2016,(Table1[[#This Row],[Total Construction Cost ($)]]+Table1[[#This Row],[Land Value]])*('General Input Sheet'!$G$38/'General Input Sheet'!$G$43),Table1[[#This Row],[Total Construction Cost ($)]]+Table1[[#This Row],[Land Value]]),0)</f>
        <v>1183091</v>
      </c>
      <c r="P2517" s="139" t="str" cm="1">
        <f t="array" ref="P2517">_xlfn.IFS(Table1[[#This Row],[Asset Class]]&lt;&gt;"Local","y",P$11=$E2517,"y",Table1[[#This Row],[Asset Class]]="Local","")</f>
        <v/>
      </c>
      <c r="Q2517" s="99" t="str" cm="1">
        <f t="array" ref="Q2517">_xlfn.IFS(Table1[[#This Row],[Asset Class]]&lt;&gt;"Local","y",Q$11=$E2517,"y",Table1[[#This Row],[Asset Class]]="Local","")</f>
        <v>y</v>
      </c>
      <c r="R2517" s="99" t="str" cm="1">
        <f t="array" ref="R2517">_xlfn.IFS(Table1[[#This Row],[Asset Class]]&lt;&gt;"Local","y",R$11=$E2517,"y",Table1[[#This Row],[Asset Class]]="Local","")</f>
        <v/>
      </c>
      <c r="S2517" s="358" t="str" cm="1">
        <f t="array" ref="S2517">_xlfn.IFS(Table1[[#This Row],[Asset Class]]&lt;&gt;"Local","y",S$11=$E2517,"y",Table1[[#This Row],[Asset Class]]="Local","")</f>
        <v/>
      </c>
      <c r="U2517" s="109" t="str">
        <f>IF(Table1[[#This Row],[Asset Class]]&lt;&gt;"Local",0.25,IF(P2517="y",1,""))</f>
        <v/>
      </c>
      <c r="V2517" s="435">
        <f>IF(Table1[[#This Row],[Asset Class]]&lt;&gt;"Local",0.25,IF(Q2517="y",1,""))</f>
        <v>1</v>
      </c>
      <c r="W2517" s="435" t="str">
        <f>IF(Table1[[#This Row],[Asset Class]]&lt;&gt;"Local",0.25,IF(R2517="y",1,""))</f>
        <v/>
      </c>
      <c r="X2517" s="435" t="str">
        <f>IF(Table1[[#This Row],[Asset Class]]&lt;&gt;"Local",0.25,IF(S2517="y",1,""))</f>
        <v/>
      </c>
      <c r="Y2517" s="109">
        <f t="shared" si="235"/>
        <v>1</v>
      </c>
      <c r="AA2517" s="274" t="str">
        <f t="shared" si="236"/>
        <v/>
      </c>
      <c r="AB2517" s="275">
        <f t="shared" si="237"/>
        <v>1183091</v>
      </c>
      <c r="AC2517" s="275" t="str">
        <f t="shared" si="238"/>
        <v/>
      </c>
      <c r="AD2517" s="275" t="str">
        <f t="shared" si="239"/>
        <v/>
      </c>
      <c r="AE2517" s="276">
        <f t="shared" si="240"/>
        <v>1183091</v>
      </c>
    </row>
    <row r="2518" spans="2:31">
      <c r="B2518" s="227" t="s">
        <v>4415</v>
      </c>
      <c r="C2518" s="228" t="s">
        <v>4416</v>
      </c>
      <c r="D2518" s="228" t="s">
        <v>110</v>
      </c>
      <c r="E2518" s="228" t="s">
        <v>106</v>
      </c>
      <c r="F2518" s="258" t="s">
        <v>107</v>
      </c>
      <c r="G2518" s="374">
        <v>0.5</v>
      </c>
      <c r="H2518" s="377">
        <v>8180.6031009383696</v>
      </c>
      <c r="I2518" s="382">
        <v>111.62041035606889</v>
      </c>
      <c r="J2518" s="349">
        <f>Table1[[#This Row],[Embellishment Area (m2)]]*Table1[[#This Row],[Construction Unit Rate ($/m)]]*Table1[[#This Row],[Embellishment Area Factor]]</f>
        <v>456561.13754343521</v>
      </c>
      <c r="K2518" s="263">
        <v>16361.206201876739</v>
      </c>
      <c r="L2518" s="354">
        <v>66.125722619436161</v>
      </c>
      <c r="M2518" s="101">
        <f>Table1[[#This Row],[Size of land (m2)]]*Table1[[#This Row],[Land Unit Rate ($/m2)]]</f>
        <v>1081896.5830246999</v>
      </c>
      <c r="N2518" s="261">
        <v>2021</v>
      </c>
      <c r="O2518" s="101">
        <f>ROUND(IF(Table1[[#This Row],[Valuation Year]]=2016,(Table1[[#This Row],[Total Construction Cost ($)]]+Table1[[#This Row],[Land Value]])*('General Input Sheet'!$G$38/'General Input Sheet'!$G$43),Table1[[#This Row],[Total Construction Cost ($)]]+Table1[[#This Row],[Land Value]]),0)</f>
        <v>1538458</v>
      </c>
      <c r="P2518" s="139" t="str" cm="1">
        <f t="array" ref="P2518">_xlfn.IFS(Table1[[#This Row],[Asset Class]]&lt;&gt;"Local","y",P$11=$E2518,"y",Table1[[#This Row],[Asset Class]]="Local","")</f>
        <v>y</v>
      </c>
      <c r="Q2518" s="99" t="str" cm="1">
        <f t="array" ref="Q2518">_xlfn.IFS(Table1[[#This Row],[Asset Class]]&lt;&gt;"Local","y",Q$11=$E2518,"y",Table1[[#This Row],[Asset Class]]="Local","")</f>
        <v/>
      </c>
      <c r="R2518" s="99" t="str" cm="1">
        <f t="array" ref="R2518">_xlfn.IFS(Table1[[#This Row],[Asset Class]]&lt;&gt;"Local","y",R$11=$E2518,"y",Table1[[#This Row],[Asset Class]]="Local","")</f>
        <v/>
      </c>
      <c r="S2518" s="358" t="str" cm="1">
        <f t="array" ref="S2518">_xlfn.IFS(Table1[[#This Row],[Asset Class]]&lt;&gt;"Local","y",S$11=$E2518,"y",Table1[[#This Row],[Asset Class]]="Local","")</f>
        <v/>
      </c>
      <c r="U2518" s="109">
        <f>IF(Table1[[#This Row],[Asset Class]]&lt;&gt;"Local",0.25,IF(P2518="y",1,""))</f>
        <v>1</v>
      </c>
      <c r="V2518" s="435" t="str">
        <f>IF(Table1[[#This Row],[Asset Class]]&lt;&gt;"Local",0.25,IF(Q2518="y",1,""))</f>
        <v/>
      </c>
      <c r="W2518" s="435" t="str">
        <f>IF(Table1[[#This Row],[Asset Class]]&lt;&gt;"Local",0.25,IF(R2518="y",1,""))</f>
        <v/>
      </c>
      <c r="X2518" s="435" t="str">
        <f>IF(Table1[[#This Row],[Asset Class]]&lt;&gt;"Local",0.25,IF(S2518="y",1,""))</f>
        <v/>
      </c>
      <c r="Y2518" s="109">
        <f t="shared" si="235"/>
        <v>1</v>
      </c>
      <c r="AA2518" s="274">
        <f t="shared" si="236"/>
        <v>1538458</v>
      </c>
      <c r="AB2518" s="275" t="str">
        <f t="shared" si="237"/>
        <v/>
      </c>
      <c r="AC2518" s="275" t="str">
        <f t="shared" si="238"/>
        <v/>
      </c>
      <c r="AD2518" s="275" t="str">
        <f t="shared" si="239"/>
        <v/>
      </c>
      <c r="AE2518" s="276">
        <f t="shared" si="240"/>
        <v>1538458</v>
      </c>
    </row>
    <row r="2519" spans="2:31">
      <c r="B2519" s="227" t="s">
        <v>4417</v>
      </c>
      <c r="C2519" s="228" t="s">
        <v>4418</v>
      </c>
      <c r="D2519" s="228" t="s">
        <v>110</v>
      </c>
      <c r="E2519" s="228" t="s">
        <v>106</v>
      </c>
      <c r="F2519" s="258" t="s">
        <v>102</v>
      </c>
      <c r="G2519" s="374">
        <v>0.5</v>
      </c>
      <c r="H2519" s="377">
        <v>3481.0836721729061</v>
      </c>
      <c r="I2519" s="382">
        <v>111.62041035606889</v>
      </c>
      <c r="J2519" s="349">
        <f>Table1[[#This Row],[Embellishment Area (m2)]]*Table1[[#This Row],[Construction Unit Rate ($/m)]]*Table1[[#This Row],[Embellishment Area Factor]]</f>
        <v>194279.99398587548</v>
      </c>
      <c r="K2519" s="263">
        <v>6962.1673443458121</v>
      </c>
      <c r="L2519" s="354">
        <v>66.125722619436161</v>
      </c>
      <c r="M2519" s="101">
        <f>Table1[[#This Row],[Size of land (m2)]]*Table1[[#This Row],[Land Unit Rate ($/m2)]]</f>
        <v>460378.34664230765</v>
      </c>
      <c r="N2519" s="261">
        <v>2021</v>
      </c>
      <c r="O2519" s="101">
        <f>ROUND(IF(Table1[[#This Row],[Valuation Year]]=2016,(Table1[[#This Row],[Total Construction Cost ($)]]+Table1[[#This Row],[Land Value]])*('General Input Sheet'!$G$38/'General Input Sheet'!$G$43),Table1[[#This Row],[Total Construction Cost ($)]]+Table1[[#This Row],[Land Value]]),0)</f>
        <v>654658</v>
      </c>
      <c r="P2519" s="139" t="str" cm="1">
        <f t="array" ref="P2519">_xlfn.IFS(Table1[[#This Row],[Asset Class]]&lt;&gt;"Local","y",P$11=$E2519,"y",Table1[[#This Row],[Asset Class]]="Local","")</f>
        <v>y</v>
      </c>
      <c r="Q2519" s="99" t="str" cm="1">
        <f t="array" ref="Q2519">_xlfn.IFS(Table1[[#This Row],[Asset Class]]&lt;&gt;"Local","y",Q$11=$E2519,"y",Table1[[#This Row],[Asset Class]]="Local","")</f>
        <v/>
      </c>
      <c r="R2519" s="99" t="str" cm="1">
        <f t="array" ref="R2519">_xlfn.IFS(Table1[[#This Row],[Asset Class]]&lt;&gt;"Local","y",R$11=$E2519,"y",Table1[[#This Row],[Asset Class]]="Local","")</f>
        <v/>
      </c>
      <c r="S2519" s="358" t="str" cm="1">
        <f t="array" ref="S2519">_xlfn.IFS(Table1[[#This Row],[Asset Class]]&lt;&gt;"Local","y",S$11=$E2519,"y",Table1[[#This Row],[Asset Class]]="Local","")</f>
        <v/>
      </c>
      <c r="U2519" s="109">
        <f>IF(Table1[[#This Row],[Asset Class]]&lt;&gt;"Local",0.25,IF(P2519="y",1,""))</f>
        <v>1</v>
      </c>
      <c r="V2519" s="435" t="str">
        <f>IF(Table1[[#This Row],[Asset Class]]&lt;&gt;"Local",0.25,IF(Q2519="y",1,""))</f>
        <v/>
      </c>
      <c r="W2519" s="435" t="str">
        <f>IF(Table1[[#This Row],[Asset Class]]&lt;&gt;"Local",0.25,IF(R2519="y",1,""))</f>
        <v/>
      </c>
      <c r="X2519" s="435" t="str">
        <f>IF(Table1[[#This Row],[Asset Class]]&lt;&gt;"Local",0.25,IF(S2519="y",1,""))</f>
        <v/>
      </c>
      <c r="Y2519" s="109">
        <f t="shared" si="235"/>
        <v>1</v>
      </c>
      <c r="AA2519" s="274">
        <f t="shared" si="236"/>
        <v>654658</v>
      </c>
      <c r="AB2519" s="275" t="str">
        <f t="shared" si="237"/>
        <v/>
      </c>
      <c r="AC2519" s="275" t="str">
        <f t="shared" si="238"/>
        <v/>
      </c>
      <c r="AD2519" s="275" t="str">
        <f t="shared" si="239"/>
        <v/>
      </c>
      <c r="AE2519" s="276">
        <f t="shared" si="240"/>
        <v>654658</v>
      </c>
    </row>
    <row r="2520" spans="2:31">
      <c r="B2520" s="227" t="s">
        <v>4419</v>
      </c>
      <c r="C2520" s="228" t="s">
        <v>4420</v>
      </c>
      <c r="D2520" s="228" t="s">
        <v>110</v>
      </c>
      <c r="E2520" s="228" t="s">
        <v>101</v>
      </c>
      <c r="F2520" s="258" t="s">
        <v>102</v>
      </c>
      <c r="G2520" s="374">
        <v>0.5</v>
      </c>
      <c r="H2520" s="377">
        <v>2704.084475950644</v>
      </c>
      <c r="I2520" s="382">
        <v>143.96305955739601</v>
      </c>
      <c r="J2520" s="349">
        <f>Table1[[#This Row],[Embellishment Area (m2)]]*Table1[[#This Row],[Construction Unit Rate ($/m)]]*Table1[[#This Row],[Embellishment Area Factor]]</f>
        <v>194644.13722975628</v>
      </c>
      <c r="K2520" s="263">
        <v>5408.168951901288</v>
      </c>
      <c r="L2520" s="354">
        <v>39.027494808321961</v>
      </c>
      <c r="M2520" s="101">
        <f>Table1[[#This Row],[Size of land (m2)]]*Table1[[#This Row],[Land Unit Rate ($/m2)]]</f>
        <v>211067.28569285554</v>
      </c>
      <c r="N2520" s="261">
        <v>2021</v>
      </c>
      <c r="O2520" s="101">
        <f>ROUND(IF(Table1[[#This Row],[Valuation Year]]=2016,(Table1[[#This Row],[Total Construction Cost ($)]]+Table1[[#This Row],[Land Value]])*('General Input Sheet'!$G$38/'General Input Sheet'!$G$43),Table1[[#This Row],[Total Construction Cost ($)]]+Table1[[#This Row],[Land Value]]),0)</f>
        <v>405711</v>
      </c>
      <c r="P2520" s="139" t="str" cm="1">
        <f t="array" ref="P2520">_xlfn.IFS(Table1[[#This Row],[Asset Class]]&lt;&gt;"Local","y",P$11=$E2520,"y",Table1[[#This Row],[Asset Class]]="Local","")</f>
        <v/>
      </c>
      <c r="Q2520" s="99" t="str" cm="1">
        <f t="array" ref="Q2520">_xlfn.IFS(Table1[[#This Row],[Asset Class]]&lt;&gt;"Local","y",Q$11=$E2520,"y",Table1[[#This Row],[Asset Class]]="Local","")</f>
        <v/>
      </c>
      <c r="R2520" s="99" t="str" cm="1">
        <f t="array" ref="R2520">_xlfn.IFS(Table1[[#This Row],[Asset Class]]&lt;&gt;"Local","y",R$11=$E2520,"y",Table1[[#This Row],[Asset Class]]="Local","")</f>
        <v>y</v>
      </c>
      <c r="S2520" s="358" t="str" cm="1">
        <f t="array" ref="S2520">_xlfn.IFS(Table1[[#This Row],[Asset Class]]&lt;&gt;"Local","y",S$11=$E2520,"y",Table1[[#This Row],[Asset Class]]="Local","")</f>
        <v/>
      </c>
      <c r="U2520" s="109" t="str">
        <f>IF(Table1[[#This Row],[Asset Class]]&lt;&gt;"Local",0.25,IF(P2520="y",1,""))</f>
        <v/>
      </c>
      <c r="V2520" s="435" t="str">
        <f>IF(Table1[[#This Row],[Asset Class]]&lt;&gt;"Local",0.25,IF(Q2520="y",1,""))</f>
        <v/>
      </c>
      <c r="W2520" s="435">
        <f>IF(Table1[[#This Row],[Asset Class]]&lt;&gt;"Local",0.25,IF(R2520="y",1,""))</f>
        <v>1</v>
      </c>
      <c r="X2520" s="435" t="str">
        <f>IF(Table1[[#This Row],[Asset Class]]&lt;&gt;"Local",0.25,IF(S2520="y",1,""))</f>
        <v/>
      </c>
      <c r="Y2520" s="109">
        <f t="shared" si="235"/>
        <v>1</v>
      </c>
      <c r="AA2520" s="274" t="str">
        <f t="shared" si="236"/>
        <v/>
      </c>
      <c r="AB2520" s="275" t="str">
        <f t="shared" si="237"/>
        <v/>
      </c>
      <c r="AC2520" s="275">
        <f t="shared" si="238"/>
        <v>405711</v>
      </c>
      <c r="AD2520" s="275" t="str">
        <f t="shared" si="239"/>
        <v/>
      </c>
      <c r="AE2520" s="276">
        <f t="shared" si="240"/>
        <v>405711</v>
      </c>
    </row>
    <row r="2521" spans="2:31">
      <c r="B2521" s="227" t="s">
        <v>4421</v>
      </c>
      <c r="C2521" s="228" t="s">
        <v>4422</v>
      </c>
      <c r="D2521" s="228" t="s">
        <v>110</v>
      </c>
      <c r="E2521" s="228" t="s">
        <v>113</v>
      </c>
      <c r="F2521" s="258" t="s">
        <v>107</v>
      </c>
      <c r="G2521" s="374">
        <v>0.5</v>
      </c>
      <c r="H2521" s="377">
        <v>1810.6897812765515</v>
      </c>
      <c r="I2521" s="382">
        <v>77.371645491830151</v>
      </c>
      <c r="J2521" s="349">
        <f>Table1[[#This Row],[Embellishment Area (m2)]]*Table1[[#This Row],[Construction Unit Rate ($/m)]]*Table1[[#This Row],[Embellishment Area Factor]]</f>
        <v>70048.023926304406</v>
      </c>
      <c r="K2521" s="263">
        <v>3621.3795625531029</v>
      </c>
      <c r="L2521" s="354">
        <v>51.919695325664051</v>
      </c>
      <c r="M2521" s="101">
        <f>Table1[[#This Row],[Size of land (m2)]]*Table1[[#This Row],[Land Unit Rate ($/m2)]]</f>
        <v>188020.92354634366</v>
      </c>
      <c r="N2521" s="261">
        <v>2021</v>
      </c>
      <c r="O2521" s="101">
        <f>ROUND(IF(Table1[[#This Row],[Valuation Year]]=2016,(Table1[[#This Row],[Total Construction Cost ($)]]+Table1[[#This Row],[Land Value]])*('General Input Sheet'!$G$38/'General Input Sheet'!$G$43),Table1[[#This Row],[Total Construction Cost ($)]]+Table1[[#This Row],[Land Value]]),0)</f>
        <v>258069</v>
      </c>
      <c r="P2521" s="139" t="str" cm="1">
        <f t="array" ref="P2521">_xlfn.IFS(Table1[[#This Row],[Asset Class]]&lt;&gt;"Local","y",P$11=$E2521,"y",Table1[[#This Row],[Asset Class]]="Local","")</f>
        <v/>
      </c>
      <c r="Q2521" s="99" t="str" cm="1">
        <f t="array" ref="Q2521">_xlfn.IFS(Table1[[#This Row],[Asset Class]]&lt;&gt;"Local","y",Q$11=$E2521,"y",Table1[[#This Row],[Asset Class]]="Local","")</f>
        <v/>
      </c>
      <c r="R2521" s="99" t="str" cm="1">
        <f t="array" ref="R2521">_xlfn.IFS(Table1[[#This Row],[Asset Class]]&lt;&gt;"Local","y",R$11=$E2521,"y",Table1[[#This Row],[Asset Class]]="Local","")</f>
        <v/>
      </c>
      <c r="S2521" s="358" t="str" cm="1">
        <f t="array" ref="S2521">_xlfn.IFS(Table1[[#This Row],[Asset Class]]&lt;&gt;"Local","y",S$11=$E2521,"y",Table1[[#This Row],[Asset Class]]="Local","")</f>
        <v>y</v>
      </c>
      <c r="U2521" s="109" t="str">
        <f>IF(Table1[[#This Row],[Asset Class]]&lt;&gt;"Local",0.25,IF(P2521="y",1,""))</f>
        <v/>
      </c>
      <c r="V2521" s="435" t="str">
        <f>IF(Table1[[#This Row],[Asset Class]]&lt;&gt;"Local",0.25,IF(Q2521="y",1,""))</f>
        <v/>
      </c>
      <c r="W2521" s="435" t="str">
        <f>IF(Table1[[#This Row],[Asset Class]]&lt;&gt;"Local",0.25,IF(R2521="y",1,""))</f>
        <v/>
      </c>
      <c r="X2521" s="435">
        <f>IF(Table1[[#This Row],[Asset Class]]&lt;&gt;"Local",0.25,IF(S2521="y",1,""))</f>
        <v>1</v>
      </c>
      <c r="Y2521" s="109">
        <f t="shared" si="235"/>
        <v>1</v>
      </c>
      <c r="AA2521" s="274" t="str">
        <f t="shared" si="236"/>
        <v/>
      </c>
      <c r="AB2521" s="275" t="str">
        <f t="shared" si="237"/>
        <v/>
      </c>
      <c r="AC2521" s="275" t="str">
        <f t="shared" si="238"/>
        <v/>
      </c>
      <c r="AD2521" s="275">
        <f t="shared" si="239"/>
        <v>258069</v>
      </c>
      <c r="AE2521" s="276">
        <f t="shared" si="240"/>
        <v>258069</v>
      </c>
    </row>
    <row r="2522" spans="2:31">
      <c r="B2522" s="227" t="s">
        <v>4423</v>
      </c>
      <c r="C2522" s="228" t="s">
        <v>4424</v>
      </c>
      <c r="D2522" s="228" t="s">
        <v>105</v>
      </c>
      <c r="E2522" s="228" t="s">
        <v>106</v>
      </c>
      <c r="F2522" s="258" t="s">
        <v>102</v>
      </c>
      <c r="G2522" s="374">
        <v>0.5</v>
      </c>
      <c r="H2522" s="377">
        <v>6890.6696299099949</v>
      </c>
      <c r="I2522" s="382">
        <v>295.91815694928124</v>
      </c>
      <c r="J2522" s="349">
        <f>Table1[[#This Row],[Embellishment Area (m2)]]*Table1[[#This Row],[Construction Unit Rate ($/m)]]*Table1[[#This Row],[Embellishment Area Factor]]</f>
        <v>1019537.1285146758</v>
      </c>
      <c r="K2522" s="263">
        <v>13781.33925981999</v>
      </c>
      <c r="L2522" s="354">
        <v>157.26221918381682</v>
      </c>
      <c r="M2522" s="101">
        <f>Table1[[#This Row],[Size of land (m2)]]*Table1[[#This Row],[Land Unit Rate ($/m2)]]</f>
        <v>2167283.9953243514</v>
      </c>
      <c r="N2522" s="261">
        <v>2021</v>
      </c>
      <c r="O2522" s="101">
        <f>ROUND(IF(Table1[[#This Row],[Valuation Year]]=2016,(Table1[[#This Row],[Total Construction Cost ($)]]+Table1[[#This Row],[Land Value]])*('General Input Sheet'!$G$38/'General Input Sheet'!$G$43),Table1[[#This Row],[Total Construction Cost ($)]]+Table1[[#This Row],[Land Value]]),0)</f>
        <v>3186821</v>
      </c>
      <c r="P2522" s="139" t="str" cm="1">
        <f t="array" ref="P2522">_xlfn.IFS(Table1[[#This Row],[Asset Class]]&lt;&gt;"Local","y",P$11=$E2522,"y",Table1[[#This Row],[Asset Class]]="Local","")</f>
        <v>y</v>
      </c>
      <c r="Q2522" s="99" t="str" cm="1">
        <f t="array" ref="Q2522">_xlfn.IFS(Table1[[#This Row],[Asset Class]]&lt;&gt;"Local","y",Q$11=$E2522,"y",Table1[[#This Row],[Asset Class]]="Local","")</f>
        <v>y</v>
      </c>
      <c r="R2522" s="99" t="str" cm="1">
        <f t="array" ref="R2522">_xlfn.IFS(Table1[[#This Row],[Asset Class]]&lt;&gt;"Local","y",R$11=$E2522,"y",Table1[[#This Row],[Asset Class]]="Local","")</f>
        <v>y</v>
      </c>
      <c r="S2522" s="358" t="str" cm="1">
        <f t="array" ref="S2522">_xlfn.IFS(Table1[[#This Row],[Asset Class]]&lt;&gt;"Local","y",S$11=$E2522,"y",Table1[[#This Row],[Asset Class]]="Local","")</f>
        <v>y</v>
      </c>
      <c r="U2522" s="109">
        <f>IF(Table1[[#This Row],[Asset Class]]&lt;&gt;"Local",0.25,IF(P2522="y",1,""))</f>
        <v>0.25</v>
      </c>
      <c r="V2522" s="435">
        <f>IF(Table1[[#This Row],[Asset Class]]&lt;&gt;"Local",0.25,IF(Q2522="y",1,""))</f>
        <v>0.25</v>
      </c>
      <c r="W2522" s="435">
        <f>IF(Table1[[#This Row],[Asset Class]]&lt;&gt;"Local",0.25,IF(R2522="y",1,""))</f>
        <v>0.25</v>
      </c>
      <c r="X2522" s="435">
        <f>IF(Table1[[#This Row],[Asset Class]]&lt;&gt;"Local",0.25,IF(S2522="y",1,""))</f>
        <v>0.25</v>
      </c>
      <c r="Y2522" s="109">
        <f t="shared" si="235"/>
        <v>1</v>
      </c>
      <c r="AA2522" s="274">
        <f t="shared" si="236"/>
        <v>796705.25</v>
      </c>
      <c r="AB2522" s="275">
        <f t="shared" si="237"/>
        <v>796705.25</v>
      </c>
      <c r="AC2522" s="275">
        <f t="shared" si="238"/>
        <v>796705.25</v>
      </c>
      <c r="AD2522" s="275">
        <f t="shared" si="239"/>
        <v>796705.25</v>
      </c>
      <c r="AE2522" s="276">
        <f t="shared" si="240"/>
        <v>3186821</v>
      </c>
    </row>
    <row r="2523" spans="2:31">
      <c r="B2523" s="227" t="s">
        <v>4425</v>
      </c>
      <c r="C2523" s="228" t="s">
        <v>4426</v>
      </c>
      <c r="D2523" s="228" t="s">
        <v>110</v>
      </c>
      <c r="E2523" s="228" t="s">
        <v>113</v>
      </c>
      <c r="F2523" s="258" t="s">
        <v>102</v>
      </c>
      <c r="G2523" s="374">
        <v>0.5</v>
      </c>
      <c r="H2523" s="377">
        <v>9644.4247498928144</v>
      </c>
      <c r="I2523" s="382">
        <v>77.371645491830151</v>
      </c>
      <c r="J2523" s="349">
        <f>Table1[[#This Row],[Embellishment Area (m2)]]*Table1[[#This Row],[Construction Unit Rate ($/m)]]*Table1[[#This Row],[Embellishment Area Factor]]</f>
        <v>373102.50636066974</v>
      </c>
      <c r="K2523" s="263">
        <v>19288.849499785629</v>
      </c>
      <c r="L2523" s="354">
        <v>51.919695325664051</v>
      </c>
      <c r="M2523" s="101">
        <f>Table1[[#This Row],[Size of land (m2)]]*Table1[[#This Row],[Land Unit Rate ($/m2)]]</f>
        <v>1001471.1892114573</v>
      </c>
      <c r="N2523" s="261">
        <v>2021</v>
      </c>
      <c r="O2523" s="101">
        <f>ROUND(IF(Table1[[#This Row],[Valuation Year]]=2016,(Table1[[#This Row],[Total Construction Cost ($)]]+Table1[[#This Row],[Land Value]])*('General Input Sheet'!$G$38/'General Input Sheet'!$G$43),Table1[[#This Row],[Total Construction Cost ($)]]+Table1[[#This Row],[Land Value]]),0)</f>
        <v>1374574</v>
      </c>
      <c r="P2523" s="139" t="str" cm="1">
        <f t="array" ref="P2523">_xlfn.IFS(Table1[[#This Row],[Asset Class]]&lt;&gt;"Local","y",P$11=$E2523,"y",Table1[[#This Row],[Asset Class]]="Local","")</f>
        <v/>
      </c>
      <c r="Q2523" s="99" t="str" cm="1">
        <f t="array" ref="Q2523">_xlfn.IFS(Table1[[#This Row],[Asset Class]]&lt;&gt;"Local","y",Q$11=$E2523,"y",Table1[[#This Row],[Asset Class]]="Local","")</f>
        <v/>
      </c>
      <c r="R2523" s="99" t="str" cm="1">
        <f t="array" ref="R2523">_xlfn.IFS(Table1[[#This Row],[Asset Class]]&lt;&gt;"Local","y",R$11=$E2523,"y",Table1[[#This Row],[Asset Class]]="Local","")</f>
        <v/>
      </c>
      <c r="S2523" s="358" t="str" cm="1">
        <f t="array" ref="S2523">_xlfn.IFS(Table1[[#This Row],[Asset Class]]&lt;&gt;"Local","y",S$11=$E2523,"y",Table1[[#This Row],[Asset Class]]="Local","")</f>
        <v>y</v>
      </c>
      <c r="U2523" s="109" t="str">
        <f>IF(Table1[[#This Row],[Asset Class]]&lt;&gt;"Local",0.25,IF(P2523="y",1,""))</f>
        <v/>
      </c>
      <c r="V2523" s="435" t="str">
        <f>IF(Table1[[#This Row],[Asset Class]]&lt;&gt;"Local",0.25,IF(Q2523="y",1,""))</f>
        <v/>
      </c>
      <c r="W2523" s="435" t="str">
        <f>IF(Table1[[#This Row],[Asset Class]]&lt;&gt;"Local",0.25,IF(R2523="y",1,""))</f>
        <v/>
      </c>
      <c r="X2523" s="435">
        <f>IF(Table1[[#This Row],[Asset Class]]&lt;&gt;"Local",0.25,IF(S2523="y",1,""))</f>
        <v>1</v>
      </c>
      <c r="Y2523" s="109">
        <f t="shared" si="235"/>
        <v>1</v>
      </c>
      <c r="AA2523" s="274" t="str">
        <f t="shared" si="236"/>
        <v/>
      </c>
      <c r="AB2523" s="275" t="str">
        <f t="shared" si="237"/>
        <v/>
      </c>
      <c r="AC2523" s="275" t="str">
        <f t="shared" si="238"/>
        <v/>
      </c>
      <c r="AD2523" s="275">
        <f t="shared" si="239"/>
        <v>1374574</v>
      </c>
      <c r="AE2523" s="276">
        <f t="shared" si="240"/>
        <v>1374574</v>
      </c>
    </row>
    <row r="2524" spans="2:31">
      <c r="B2524" s="227" t="s">
        <v>4427</v>
      </c>
      <c r="C2524" s="228" t="s">
        <v>4428</v>
      </c>
      <c r="D2524" s="228" t="s">
        <v>110</v>
      </c>
      <c r="E2524" s="228" t="s">
        <v>106</v>
      </c>
      <c r="F2524" s="258" t="s">
        <v>102</v>
      </c>
      <c r="G2524" s="374">
        <v>0.5</v>
      </c>
      <c r="H2524" s="377">
        <v>1422.6046485007309</v>
      </c>
      <c r="I2524" s="382">
        <v>111.62041035606889</v>
      </c>
      <c r="J2524" s="349">
        <f>Table1[[#This Row],[Embellishment Area (m2)]]*Table1[[#This Row],[Construction Unit Rate ($/m)]]*Table1[[#This Row],[Embellishment Area Factor]]</f>
        <v>79395.857320051364</v>
      </c>
      <c r="K2524" s="263">
        <v>2845.2092970014619</v>
      </c>
      <c r="L2524" s="354">
        <v>66.125722619436161</v>
      </c>
      <c r="M2524" s="101">
        <f>Table1[[#This Row],[Size of land (m2)]]*Table1[[#This Row],[Land Unit Rate ($/m2)]]</f>
        <v>188141.52076775962</v>
      </c>
      <c r="N2524" s="261">
        <v>2021</v>
      </c>
      <c r="O2524" s="101">
        <f>ROUND(IF(Table1[[#This Row],[Valuation Year]]=2016,(Table1[[#This Row],[Total Construction Cost ($)]]+Table1[[#This Row],[Land Value]])*('General Input Sheet'!$G$38/'General Input Sheet'!$G$43),Table1[[#This Row],[Total Construction Cost ($)]]+Table1[[#This Row],[Land Value]]),0)</f>
        <v>267537</v>
      </c>
      <c r="P2524" s="139" t="str" cm="1">
        <f t="array" ref="P2524">_xlfn.IFS(Table1[[#This Row],[Asset Class]]&lt;&gt;"Local","y",P$11=$E2524,"y",Table1[[#This Row],[Asset Class]]="Local","")</f>
        <v>y</v>
      </c>
      <c r="Q2524" s="99" t="str" cm="1">
        <f t="array" ref="Q2524">_xlfn.IFS(Table1[[#This Row],[Asset Class]]&lt;&gt;"Local","y",Q$11=$E2524,"y",Table1[[#This Row],[Asset Class]]="Local","")</f>
        <v/>
      </c>
      <c r="R2524" s="99" t="str" cm="1">
        <f t="array" ref="R2524">_xlfn.IFS(Table1[[#This Row],[Asset Class]]&lt;&gt;"Local","y",R$11=$E2524,"y",Table1[[#This Row],[Asset Class]]="Local","")</f>
        <v/>
      </c>
      <c r="S2524" s="358" t="str" cm="1">
        <f t="array" ref="S2524">_xlfn.IFS(Table1[[#This Row],[Asset Class]]&lt;&gt;"Local","y",S$11=$E2524,"y",Table1[[#This Row],[Asset Class]]="Local","")</f>
        <v/>
      </c>
      <c r="U2524" s="109">
        <f>IF(Table1[[#This Row],[Asset Class]]&lt;&gt;"Local",0.25,IF(P2524="y",1,""))</f>
        <v>1</v>
      </c>
      <c r="V2524" s="435" t="str">
        <f>IF(Table1[[#This Row],[Asset Class]]&lt;&gt;"Local",0.25,IF(Q2524="y",1,""))</f>
        <v/>
      </c>
      <c r="W2524" s="435" t="str">
        <f>IF(Table1[[#This Row],[Asset Class]]&lt;&gt;"Local",0.25,IF(R2524="y",1,""))</f>
        <v/>
      </c>
      <c r="X2524" s="435" t="str">
        <f>IF(Table1[[#This Row],[Asset Class]]&lt;&gt;"Local",0.25,IF(S2524="y",1,""))</f>
        <v/>
      </c>
      <c r="Y2524" s="109">
        <f t="shared" si="235"/>
        <v>1</v>
      </c>
      <c r="AA2524" s="274">
        <f t="shared" si="236"/>
        <v>267537</v>
      </c>
      <c r="AB2524" s="275" t="str">
        <f t="shared" si="237"/>
        <v/>
      </c>
      <c r="AC2524" s="275" t="str">
        <f t="shared" si="238"/>
        <v/>
      </c>
      <c r="AD2524" s="275" t="str">
        <f t="shared" si="239"/>
        <v/>
      </c>
      <c r="AE2524" s="276">
        <f t="shared" si="240"/>
        <v>267537</v>
      </c>
    </row>
    <row r="2525" spans="2:31">
      <c r="B2525" s="227" t="s">
        <v>4429</v>
      </c>
      <c r="C2525" s="228" t="s">
        <v>4430</v>
      </c>
      <c r="D2525" s="228" t="s">
        <v>105</v>
      </c>
      <c r="E2525" s="228" t="s">
        <v>106</v>
      </c>
      <c r="F2525" s="258" t="s">
        <v>107</v>
      </c>
      <c r="G2525" s="374">
        <v>0.5</v>
      </c>
      <c r="H2525" s="377">
        <v>316.65359170829879</v>
      </c>
      <c r="I2525" s="382">
        <v>295.91815694928124</v>
      </c>
      <c r="J2525" s="349">
        <f>Table1[[#This Row],[Embellishment Area (m2)]]*Table1[[#This Row],[Construction Unit Rate ($/m)]]*Table1[[#This Row],[Embellishment Area Factor]]</f>
        <v>46851.773624844995</v>
      </c>
      <c r="K2525" s="263">
        <v>633.30718341659758</v>
      </c>
      <c r="L2525" s="354">
        <v>157.26221918381682</v>
      </c>
      <c r="M2525" s="101">
        <f>Table1[[#This Row],[Size of land (m2)]]*Table1[[#This Row],[Land Unit Rate ($/m2)]]</f>
        <v>99595.293089146653</v>
      </c>
      <c r="N2525" s="261">
        <v>2021</v>
      </c>
      <c r="O2525" s="101">
        <f>ROUND(IF(Table1[[#This Row],[Valuation Year]]=2016,(Table1[[#This Row],[Total Construction Cost ($)]]+Table1[[#This Row],[Land Value]])*('General Input Sheet'!$G$38/'General Input Sheet'!$G$43),Table1[[#This Row],[Total Construction Cost ($)]]+Table1[[#This Row],[Land Value]]),0)</f>
        <v>146447</v>
      </c>
      <c r="P2525" s="139" t="str" cm="1">
        <f t="array" ref="P2525">_xlfn.IFS(Table1[[#This Row],[Asset Class]]&lt;&gt;"Local","y",P$11=$E2525,"y",Table1[[#This Row],[Asset Class]]="Local","")</f>
        <v>y</v>
      </c>
      <c r="Q2525" s="99" t="str" cm="1">
        <f t="array" ref="Q2525">_xlfn.IFS(Table1[[#This Row],[Asset Class]]&lt;&gt;"Local","y",Q$11=$E2525,"y",Table1[[#This Row],[Asset Class]]="Local","")</f>
        <v>y</v>
      </c>
      <c r="R2525" s="99" t="str" cm="1">
        <f t="array" ref="R2525">_xlfn.IFS(Table1[[#This Row],[Asset Class]]&lt;&gt;"Local","y",R$11=$E2525,"y",Table1[[#This Row],[Asset Class]]="Local","")</f>
        <v>y</v>
      </c>
      <c r="S2525" s="358" t="str" cm="1">
        <f t="array" ref="S2525">_xlfn.IFS(Table1[[#This Row],[Asset Class]]&lt;&gt;"Local","y",S$11=$E2525,"y",Table1[[#This Row],[Asset Class]]="Local","")</f>
        <v>y</v>
      </c>
      <c r="U2525" s="109">
        <f>IF(Table1[[#This Row],[Asset Class]]&lt;&gt;"Local",0.25,IF(P2525="y",1,""))</f>
        <v>0.25</v>
      </c>
      <c r="V2525" s="435">
        <f>IF(Table1[[#This Row],[Asset Class]]&lt;&gt;"Local",0.25,IF(Q2525="y",1,""))</f>
        <v>0.25</v>
      </c>
      <c r="W2525" s="435">
        <f>IF(Table1[[#This Row],[Asset Class]]&lt;&gt;"Local",0.25,IF(R2525="y",1,""))</f>
        <v>0.25</v>
      </c>
      <c r="X2525" s="435">
        <f>IF(Table1[[#This Row],[Asset Class]]&lt;&gt;"Local",0.25,IF(S2525="y",1,""))</f>
        <v>0.25</v>
      </c>
      <c r="Y2525" s="109">
        <f t="shared" si="235"/>
        <v>1</v>
      </c>
      <c r="AA2525" s="274">
        <f t="shared" si="236"/>
        <v>36611.75</v>
      </c>
      <c r="AB2525" s="275">
        <f t="shared" si="237"/>
        <v>36611.75</v>
      </c>
      <c r="AC2525" s="275">
        <f t="shared" si="238"/>
        <v>36611.75</v>
      </c>
      <c r="AD2525" s="275">
        <f t="shared" si="239"/>
        <v>36611.75</v>
      </c>
      <c r="AE2525" s="276">
        <f t="shared" si="240"/>
        <v>146447</v>
      </c>
    </row>
    <row r="2526" spans="2:31">
      <c r="B2526" s="227" t="s">
        <v>4429</v>
      </c>
      <c r="C2526" s="228" t="s">
        <v>4431</v>
      </c>
      <c r="D2526" s="228" t="s">
        <v>105</v>
      </c>
      <c r="E2526" s="228" t="s">
        <v>106</v>
      </c>
      <c r="F2526" s="258" t="s">
        <v>107</v>
      </c>
      <c r="G2526" s="374">
        <v>0.5</v>
      </c>
      <c r="H2526" s="377">
        <v>867.63302690990952</v>
      </c>
      <c r="I2526" s="382">
        <v>295.91815694928124</v>
      </c>
      <c r="J2526" s="349">
        <f>Table1[[#This Row],[Embellishment Area (m2)]]*Table1[[#This Row],[Construction Unit Rate ($/m)]]*Table1[[#This Row],[Embellishment Area Factor]]</f>
        <v>128374.18311575327</v>
      </c>
      <c r="K2526" s="263">
        <v>1735.266053819819</v>
      </c>
      <c r="L2526" s="354">
        <v>157.26221918381682</v>
      </c>
      <c r="M2526" s="101">
        <f>Table1[[#This Row],[Size of land (m2)]]*Table1[[#This Row],[Land Unit Rate ($/m2)]]</f>
        <v>272891.79049804929</v>
      </c>
      <c r="N2526" s="261">
        <v>2021</v>
      </c>
      <c r="O2526" s="101">
        <f>ROUND(IF(Table1[[#This Row],[Valuation Year]]=2016,(Table1[[#This Row],[Total Construction Cost ($)]]+Table1[[#This Row],[Land Value]])*('General Input Sheet'!$G$38/'General Input Sheet'!$G$43),Table1[[#This Row],[Total Construction Cost ($)]]+Table1[[#This Row],[Land Value]]),0)</f>
        <v>401266</v>
      </c>
      <c r="P2526" s="139" t="str" cm="1">
        <f t="array" ref="P2526">_xlfn.IFS(Table1[[#This Row],[Asset Class]]&lt;&gt;"Local","y",P$11=$E2526,"y",Table1[[#This Row],[Asset Class]]="Local","")</f>
        <v>y</v>
      </c>
      <c r="Q2526" s="99" t="str" cm="1">
        <f t="array" ref="Q2526">_xlfn.IFS(Table1[[#This Row],[Asset Class]]&lt;&gt;"Local","y",Q$11=$E2526,"y",Table1[[#This Row],[Asset Class]]="Local","")</f>
        <v>y</v>
      </c>
      <c r="R2526" s="99" t="str" cm="1">
        <f t="array" ref="R2526">_xlfn.IFS(Table1[[#This Row],[Asset Class]]&lt;&gt;"Local","y",R$11=$E2526,"y",Table1[[#This Row],[Asset Class]]="Local","")</f>
        <v>y</v>
      </c>
      <c r="S2526" s="358" t="str" cm="1">
        <f t="array" ref="S2526">_xlfn.IFS(Table1[[#This Row],[Asset Class]]&lt;&gt;"Local","y",S$11=$E2526,"y",Table1[[#This Row],[Asset Class]]="Local","")</f>
        <v>y</v>
      </c>
      <c r="U2526" s="109">
        <f>IF(Table1[[#This Row],[Asset Class]]&lt;&gt;"Local",0.25,IF(P2526="y",1,""))</f>
        <v>0.25</v>
      </c>
      <c r="V2526" s="435">
        <f>IF(Table1[[#This Row],[Asset Class]]&lt;&gt;"Local",0.25,IF(Q2526="y",1,""))</f>
        <v>0.25</v>
      </c>
      <c r="W2526" s="435">
        <f>IF(Table1[[#This Row],[Asset Class]]&lt;&gt;"Local",0.25,IF(R2526="y",1,""))</f>
        <v>0.25</v>
      </c>
      <c r="X2526" s="435">
        <f>IF(Table1[[#This Row],[Asset Class]]&lt;&gt;"Local",0.25,IF(S2526="y",1,""))</f>
        <v>0.25</v>
      </c>
      <c r="Y2526" s="109">
        <f t="shared" si="235"/>
        <v>1</v>
      </c>
      <c r="AA2526" s="274">
        <f t="shared" si="236"/>
        <v>100316.5</v>
      </c>
      <c r="AB2526" s="275">
        <f t="shared" si="237"/>
        <v>100316.5</v>
      </c>
      <c r="AC2526" s="275">
        <f t="shared" si="238"/>
        <v>100316.5</v>
      </c>
      <c r="AD2526" s="275">
        <f t="shared" si="239"/>
        <v>100316.5</v>
      </c>
      <c r="AE2526" s="276">
        <f t="shared" si="240"/>
        <v>401266</v>
      </c>
    </row>
    <row r="2527" spans="2:31">
      <c r="B2527" s="227" t="s">
        <v>4432</v>
      </c>
      <c r="C2527" s="228" t="s">
        <v>4433</v>
      </c>
      <c r="D2527" s="228" t="s">
        <v>110</v>
      </c>
      <c r="E2527" s="228" t="s">
        <v>142</v>
      </c>
      <c r="F2527" s="258" t="s">
        <v>102</v>
      </c>
      <c r="G2527" s="374">
        <v>0.5</v>
      </c>
      <c r="H2527" s="377">
        <v>546.48060954540347</v>
      </c>
      <c r="I2527" s="382">
        <v>115.6419902144599</v>
      </c>
      <c r="J2527" s="349">
        <f>Table1[[#This Row],[Embellishment Area (m2)]]*Table1[[#This Row],[Construction Unit Rate ($/m)]]*Table1[[#This Row],[Embellishment Area Factor]]</f>
        <v>31598.052650720812</v>
      </c>
      <c r="K2527" s="263">
        <v>1092.9612190908069</v>
      </c>
      <c r="L2527" s="354">
        <v>85.331826959272703</v>
      </c>
      <c r="M2527" s="101">
        <f>Table1[[#This Row],[Size of land (m2)]]*Table1[[#This Row],[Land Unit Rate ($/m2)]]</f>
        <v>93264.377620652478</v>
      </c>
      <c r="N2527" s="261">
        <v>2021</v>
      </c>
      <c r="O2527" s="101">
        <f>ROUND(IF(Table1[[#This Row],[Valuation Year]]=2016,(Table1[[#This Row],[Total Construction Cost ($)]]+Table1[[#This Row],[Land Value]])*('General Input Sheet'!$G$38/'General Input Sheet'!$G$43),Table1[[#This Row],[Total Construction Cost ($)]]+Table1[[#This Row],[Land Value]]),0)</f>
        <v>124862</v>
      </c>
      <c r="P2527" s="139" t="str" cm="1">
        <f t="array" ref="P2527">_xlfn.IFS(Table1[[#This Row],[Asset Class]]&lt;&gt;"Local","y",P$11=$E2527,"y",Table1[[#This Row],[Asset Class]]="Local","")</f>
        <v/>
      </c>
      <c r="Q2527" s="99" t="str" cm="1">
        <f t="array" ref="Q2527">_xlfn.IFS(Table1[[#This Row],[Asset Class]]&lt;&gt;"Local","y",Q$11=$E2527,"y",Table1[[#This Row],[Asset Class]]="Local","")</f>
        <v>y</v>
      </c>
      <c r="R2527" s="99" t="str" cm="1">
        <f t="array" ref="R2527">_xlfn.IFS(Table1[[#This Row],[Asset Class]]&lt;&gt;"Local","y",R$11=$E2527,"y",Table1[[#This Row],[Asset Class]]="Local","")</f>
        <v/>
      </c>
      <c r="S2527" s="358" t="str" cm="1">
        <f t="array" ref="S2527">_xlfn.IFS(Table1[[#This Row],[Asset Class]]&lt;&gt;"Local","y",S$11=$E2527,"y",Table1[[#This Row],[Asset Class]]="Local","")</f>
        <v/>
      </c>
      <c r="U2527" s="109" t="str">
        <f>IF(Table1[[#This Row],[Asset Class]]&lt;&gt;"Local",0.25,IF(P2527="y",1,""))</f>
        <v/>
      </c>
      <c r="V2527" s="435">
        <f>IF(Table1[[#This Row],[Asset Class]]&lt;&gt;"Local",0.25,IF(Q2527="y",1,""))</f>
        <v>1</v>
      </c>
      <c r="W2527" s="435" t="str">
        <f>IF(Table1[[#This Row],[Asset Class]]&lt;&gt;"Local",0.25,IF(R2527="y",1,""))</f>
        <v/>
      </c>
      <c r="X2527" s="435" t="str">
        <f>IF(Table1[[#This Row],[Asset Class]]&lt;&gt;"Local",0.25,IF(S2527="y",1,""))</f>
        <v/>
      </c>
      <c r="Y2527" s="109">
        <f t="shared" si="235"/>
        <v>1</v>
      </c>
      <c r="AA2527" s="274" t="str">
        <f t="shared" si="236"/>
        <v/>
      </c>
      <c r="AB2527" s="275">
        <f t="shared" si="237"/>
        <v>124862</v>
      </c>
      <c r="AC2527" s="275" t="str">
        <f t="shared" si="238"/>
        <v/>
      </c>
      <c r="AD2527" s="275" t="str">
        <f t="shared" si="239"/>
        <v/>
      </c>
      <c r="AE2527" s="276">
        <f t="shared" si="240"/>
        <v>124862</v>
      </c>
    </row>
    <row r="2528" spans="2:31">
      <c r="B2528" s="227" t="s">
        <v>4434</v>
      </c>
      <c r="C2528" s="228" t="s">
        <v>4435</v>
      </c>
      <c r="D2528" s="228" t="s">
        <v>110</v>
      </c>
      <c r="E2528" s="228" t="s">
        <v>101</v>
      </c>
      <c r="F2528" s="258" t="s">
        <v>102</v>
      </c>
      <c r="G2528" s="374">
        <v>0.5</v>
      </c>
      <c r="H2528" s="377">
        <v>15058.424578455215</v>
      </c>
      <c r="I2528" s="382">
        <v>143.96305955739601</v>
      </c>
      <c r="J2528" s="349">
        <f>Table1[[#This Row],[Embellishment Area (m2)]]*Table1[[#This Row],[Construction Unit Rate ($/m)]]*Table1[[#This Row],[Embellishment Area Factor]]</f>
        <v>1083928.437214352</v>
      </c>
      <c r="K2528" s="263">
        <v>30116.84915691043</v>
      </c>
      <c r="L2528" s="354">
        <v>39.027494808321961</v>
      </c>
      <c r="M2528" s="101">
        <f>Table1[[#This Row],[Size of land (m2)]]*Table1[[#This Row],[Land Unit Rate ($/m2)]]</f>
        <v>1175385.1741143374</v>
      </c>
      <c r="N2528" s="261">
        <v>2021</v>
      </c>
      <c r="O2528" s="101">
        <f>ROUND(IF(Table1[[#This Row],[Valuation Year]]=2016,(Table1[[#This Row],[Total Construction Cost ($)]]+Table1[[#This Row],[Land Value]])*('General Input Sheet'!$G$38/'General Input Sheet'!$G$43),Table1[[#This Row],[Total Construction Cost ($)]]+Table1[[#This Row],[Land Value]]),0)</f>
        <v>2259314</v>
      </c>
      <c r="P2528" s="139" t="str" cm="1">
        <f t="array" ref="P2528">_xlfn.IFS(Table1[[#This Row],[Asset Class]]&lt;&gt;"Local","y",P$11=$E2528,"y",Table1[[#This Row],[Asset Class]]="Local","")</f>
        <v/>
      </c>
      <c r="Q2528" s="99" t="str" cm="1">
        <f t="array" ref="Q2528">_xlfn.IFS(Table1[[#This Row],[Asset Class]]&lt;&gt;"Local","y",Q$11=$E2528,"y",Table1[[#This Row],[Asset Class]]="Local","")</f>
        <v/>
      </c>
      <c r="R2528" s="99" t="str" cm="1">
        <f t="array" ref="R2528">_xlfn.IFS(Table1[[#This Row],[Asset Class]]&lt;&gt;"Local","y",R$11=$E2528,"y",Table1[[#This Row],[Asset Class]]="Local","")</f>
        <v>y</v>
      </c>
      <c r="S2528" s="358" t="str" cm="1">
        <f t="array" ref="S2528">_xlfn.IFS(Table1[[#This Row],[Asset Class]]&lt;&gt;"Local","y",S$11=$E2528,"y",Table1[[#This Row],[Asset Class]]="Local","")</f>
        <v/>
      </c>
      <c r="U2528" s="109" t="str">
        <f>IF(Table1[[#This Row],[Asset Class]]&lt;&gt;"Local",0.25,IF(P2528="y",1,""))</f>
        <v/>
      </c>
      <c r="V2528" s="435" t="str">
        <f>IF(Table1[[#This Row],[Asset Class]]&lt;&gt;"Local",0.25,IF(Q2528="y",1,""))</f>
        <v/>
      </c>
      <c r="W2528" s="435">
        <f>IF(Table1[[#This Row],[Asset Class]]&lt;&gt;"Local",0.25,IF(R2528="y",1,""))</f>
        <v>1</v>
      </c>
      <c r="X2528" s="435" t="str">
        <f>IF(Table1[[#This Row],[Asset Class]]&lt;&gt;"Local",0.25,IF(S2528="y",1,""))</f>
        <v/>
      </c>
      <c r="Y2528" s="109">
        <f t="shared" si="235"/>
        <v>1</v>
      </c>
      <c r="AA2528" s="274" t="str">
        <f t="shared" si="236"/>
        <v/>
      </c>
      <c r="AB2528" s="275" t="str">
        <f t="shared" si="237"/>
        <v/>
      </c>
      <c r="AC2528" s="275">
        <f t="shared" si="238"/>
        <v>2259314</v>
      </c>
      <c r="AD2528" s="275" t="str">
        <f t="shared" si="239"/>
        <v/>
      </c>
      <c r="AE2528" s="276">
        <f t="shared" si="240"/>
        <v>2259314</v>
      </c>
    </row>
    <row r="2529" spans="2:31">
      <c r="B2529" s="227" t="s">
        <v>4436</v>
      </c>
      <c r="C2529" s="228" t="s">
        <v>4437</v>
      </c>
      <c r="D2529" s="228" t="s">
        <v>105</v>
      </c>
      <c r="E2529" s="228" t="s">
        <v>101</v>
      </c>
      <c r="F2529" s="258" t="s">
        <v>102</v>
      </c>
      <c r="G2529" s="374">
        <v>0.5</v>
      </c>
      <c r="H2529" s="377">
        <v>10306.929136554711</v>
      </c>
      <c r="I2529" s="382">
        <v>452.87898632773505</v>
      </c>
      <c r="J2529" s="349">
        <f>Table1[[#This Row],[Embellishment Area (m2)]]*Table1[[#This Row],[Construction Unit Rate ($/m)]]*Table1[[#This Row],[Embellishment Area Factor]]</f>
        <v>2333895.8097573472</v>
      </c>
      <c r="K2529" s="263">
        <v>20613.858273109421</v>
      </c>
      <c r="L2529" s="354">
        <v>140.14546069071523</v>
      </c>
      <c r="M2529" s="101">
        <f>Table1[[#This Row],[Size of land (m2)]]*Table1[[#This Row],[Land Unit Rate ($/m2)]]</f>
        <v>2888938.664298031</v>
      </c>
      <c r="N2529" s="261">
        <v>2021</v>
      </c>
      <c r="O2529" s="101">
        <f>ROUND(IF(Table1[[#This Row],[Valuation Year]]=2016,(Table1[[#This Row],[Total Construction Cost ($)]]+Table1[[#This Row],[Land Value]])*('General Input Sheet'!$G$38/'General Input Sheet'!$G$43),Table1[[#This Row],[Total Construction Cost ($)]]+Table1[[#This Row],[Land Value]]),0)</f>
        <v>5222834</v>
      </c>
      <c r="P2529" s="139" t="str" cm="1">
        <f t="array" ref="P2529">_xlfn.IFS(Table1[[#This Row],[Asset Class]]&lt;&gt;"Local","y",P$11=$E2529,"y",Table1[[#This Row],[Asset Class]]="Local","")</f>
        <v>y</v>
      </c>
      <c r="Q2529" s="99" t="str" cm="1">
        <f t="array" ref="Q2529">_xlfn.IFS(Table1[[#This Row],[Asset Class]]&lt;&gt;"Local","y",Q$11=$E2529,"y",Table1[[#This Row],[Asset Class]]="Local","")</f>
        <v>y</v>
      </c>
      <c r="R2529" s="99" t="str" cm="1">
        <f t="array" ref="R2529">_xlfn.IFS(Table1[[#This Row],[Asset Class]]&lt;&gt;"Local","y",R$11=$E2529,"y",Table1[[#This Row],[Asset Class]]="Local","")</f>
        <v>y</v>
      </c>
      <c r="S2529" s="358" t="str" cm="1">
        <f t="array" ref="S2529">_xlfn.IFS(Table1[[#This Row],[Asset Class]]&lt;&gt;"Local","y",S$11=$E2529,"y",Table1[[#This Row],[Asset Class]]="Local","")</f>
        <v>y</v>
      </c>
      <c r="U2529" s="109">
        <f>IF(Table1[[#This Row],[Asset Class]]&lt;&gt;"Local",0.25,IF(P2529="y",1,""))</f>
        <v>0.25</v>
      </c>
      <c r="V2529" s="435">
        <f>IF(Table1[[#This Row],[Asset Class]]&lt;&gt;"Local",0.25,IF(Q2529="y",1,""))</f>
        <v>0.25</v>
      </c>
      <c r="W2529" s="435">
        <f>IF(Table1[[#This Row],[Asset Class]]&lt;&gt;"Local",0.25,IF(R2529="y",1,""))</f>
        <v>0.25</v>
      </c>
      <c r="X2529" s="435">
        <f>IF(Table1[[#This Row],[Asset Class]]&lt;&gt;"Local",0.25,IF(S2529="y",1,""))</f>
        <v>0.25</v>
      </c>
      <c r="Y2529" s="109">
        <f t="shared" si="235"/>
        <v>1</v>
      </c>
      <c r="AA2529" s="274">
        <f t="shared" si="236"/>
        <v>1305708.5</v>
      </c>
      <c r="AB2529" s="275">
        <f t="shared" si="237"/>
        <v>1305708.5</v>
      </c>
      <c r="AC2529" s="275">
        <f t="shared" si="238"/>
        <v>1305708.5</v>
      </c>
      <c r="AD2529" s="275">
        <f t="shared" si="239"/>
        <v>1305708.5</v>
      </c>
      <c r="AE2529" s="276">
        <f t="shared" si="240"/>
        <v>5222834</v>
      </c>
    </row>
    <row r="2530" spans="2:31">
      <c r="B2530" s="227" t="s">
        <v>4438</v>
      </c>
      <c r="C2530" s="228" t="s">
        <v>4439</v>
      </c>
      <c r="D2530" s="228" t="s">
        <v>110</v>
      </c>
      <c r="E2530" s="228" t="s">
        <v>101</v>
      </c>
      <c r="F2530" s="258" t="s">
        <v>102</v>
      </c>
      <c r="G2530" s="374">
        <v>0.5</v>
      </c>
      <c r="H2530" s="377">
        <v>1395.6667624440929</v>
      </c>
      <c r="I2530" s="382">
        <v>143.96305955739601</v>
      </c>
      <c r="J2530" s="349">
        <f>Table1[[#This Row],[Embellishment Area (m2)]]*Table1[[#This Row],[Construction Unit Rate ($/m)]]*Table1[[#This Row],[Embellishment Area Factor]]</f>
        <v>100462.22862200851</v>
      </c>
      <c r="K2530" s="263">
        <v>2791.3335248881858</v>
      </c>
      <c r="L2530" s="354">
        <v>39.027494808321961</v>
      </c>
      <c r="M2530" s="101">
        <f>Table1[[#This Row],[Size of land (m2)]]*Table1[[#This Row],[Land Unit Rate ($/m2)]]</f>
        <v>108938.75465086871</v>
      </c>
      <c r="N2530" s="261">
        <v>2021</v>
      </c>
      <c r="O2530" s="101">
        <f>ROUND(IF(Table1[[#This Row],[Valuation Year]]=2016,(Table1[[#This Row],[Total Construction Cost ($)]]+Table1[[#This Row],[Land Value]])*('General Input Sheet'!$G$38/'General Input Sheet'!$G$43),Table1[[#This Row],[Total Construction Cost ($)]]+Table1[[#This Row],[Land Value]]),0)</f>
        <v>209401</v>
      </c>
      <c r="P2530" s="139" t="str" cm="1">
        <f t="array" ref="P2530">_xlfn.IFS(Table1[[#This Row],[Asset Class]]&lt;&gt;"Local","y",P$11=$E2530,"y",Table1[[#This Row],[Asset Class]]="Local","")</f>
        <v/>
      </c>
      <c r="Q2530" s="99" t="str" cm="1">
        <f t="array" ref="Q2530">_xlfn.IFS(Table1[[#This Row],[Asset Class]]&lt;&gt;"Local","y",Q$11=$E2530,"y",Table1[[#This Row],[Asset Class]]="Local","")</f>
        <v/>
      </c>
      <c r="R2530" s="99" t="str" cm="1">
        <f t="array" ref="R2530">_xlfn.IFS(Table1[[#This Row],[Asset Class]]&lt;&gt;"Local","y",R$11=$E2530,"y",Table1[[#This Row],[Asset Class]]="Local","")</f>
        <v>y</v>
      </c>
      <c r="S2530" s="358" t="str" cm="1">
        <f t="array" ref="S2530">_xlfn.IFS(Table1[[#This Row],[Asset Class]]&lt;&gt;"Local","y",S$11=$E2530,"y",Table1[[#This Row],[Asset Class]]="Local","")</f>
        <v/>
      </c>
      <c r="U2530" s="109" t="str">
        <f>IF(Table1[[#This Row],[Asset Class]]&lt;&gt;"Local",0.25,IF(P2530="y",1,""))</f>
        <v/>
      </c>
      <c r="V2530" s="435" t="str">
        <f>IF(Table1[[#This Row],[Asset Class]]&lt;&gt;"Local",0.25,IF(Q2530="y",1,""))</f>
        <v/>
      </c>
      <c r="W2530" s="435">
        <f>IF(Table1[[#This Row],[Asset Class]]&lt;&gt;"Local",0.25,IF(R2530="y",1,""))</f>
        <v>1</v>
      </c>
      <c r="X2530" s="435" t="str">
        <f>IF(Table1[[#This Row],[Asset Class]]&lt;&gt;"Local",0.25,IF(S2530="y",1,""))</f>
        <v/>
      </c>
      <c r="Y2530" s="109">
        <f t="shared" si="235"/>
        <v>1</v>
      </c>
      <c r="AA2530" s="274" t="str">
        <f t="shared" si="236"/>
        <v/>
      </c>
      <c r="AB2530" s="275" t="str">
        <f t="shared" si="237"/>
        <v/>
      </c>
      <c r="AC2530" s="275">
        <f t="shared" si="238"/>
        <v>209401</v>
      </c>
      <c r="AD2530" s="275" t="str">
        <f t="shared" si="239"/>
        <v/>
      </c>
      <c r="AE2530" s="276">
        <f t="shared" si="240"/>
        <v>209401</v>
      </c>
    </row>
    <row r="2531" spans="2:31">
      <c r="B2531" s="227" t="s">
        <v>4440</v>
      </c>
      <c r="C2531" s="228" t="s">
        <v>4441</v>
      </c>
      <c r="D2531" s="228" t="s">
        <v>110</v>
      </c>
      <c r="E2531" s="228" t="s">
        <v>106</v>
      </c>
      <c r="F2531" s="258" t="s">
        <v>107</v>
      </c>
      <c r="G2531" s="374">
        <v>0.5</v>
      </c>
      <c r="H2531" s="377">
        <v>969.49007095358252</v>
      </c>
      <c r="I2531" s="382">
        <v>111.62041035606889</v>
      </c>
      <c r="J2531" s="349">
        <f>Table1[[#This Row],[Embellishment Area (m2)]]*Table1[[#This Row],[Construction Unit Rate ($/m)]]*Table1[[#This Row],[Embellishment Area Factor]]</f>
        <v>54107.439777986612</v>
      </c>
      <c r="K2531" s="263">
        <v>1938.980141907165</v>
      </c>
      <c r="L2531" s="354">
        <v>66.125722619436161</v>
      </c>
      <c r="M2531" s="101">
        <f>Table1[[#This Row],[Size of land (m2)]]*Table1[[#This Row],[Land Unit Rate ($/m2)]]</f>
        <v>128216.46302834815</v>
      </c>
      <c r="N2531" s="261">
        <v>2021</v>
      </c>
      <c r="O2531" s="101">
        <f>ROUND(IF(Table1[[#This Row],[Valuation Year]]=2016,(Table1[[#This Row],[Total Construction Cost ($)]]+Table1[[#This Row],[Land Value]])*('General Input Sheet'!$G$38/'General Input Sheet'!$G$43),Table1[[#This Row],[Total Construction Cost ($)]]+Table1[[#This Row],[Land Value]]),0)</f>
        <v>182324</v>
      </c>
      <c r="P2531" s="139" t="str" cm="1">
        <f t="array" ref="P2531">_xlfn.IFS(Table1[[#This Row],[Asset Class]]&lt;&gt;"Local","y",P$11=$E2531,"y",Table1[[#This Row],[Asset Class]]="Local","")</f>
        <v>y</v>
      </c>
      <c r="Q2531" s="99" t="str" cm="1">
        <f t="array" ref="Q2531">_xlfn.IFS(Table1[[#This Row],[Asset Class]]&lt;&gt;"Local","y",Q$11=$E2531,"y",Table1[[#This Row],[Asset Class]]="Local","")</f>
        <v/>
      </c>
      <c r="R2531" s="99" t="str" cm="1">
        <f t="array" ref="R2531">_xlfn.IFS(Table1[[#This Row],[Asset Class]]&lt;&gt;"Local","y",R$11=$E2531,"y",Table1[[#This Row],[Asset Class]]="Local","")</f>
        <v/>
      </c>
      <c r="S2531" s="358" t="str" cm="1">
        <f t="array" ref="S2531">_xlfn.IFS(Table1[[#This Row],[Asset Class]]&lt;&gt;"Local","y",S$11=$E2531,"y",Table1[[#This Row],[Asset Class]]="Local","")</f>
        <v/>
      </c>
      <c r="U2531" s="109">
        <f>IF(Table1[[#This Row],[Asset Class]]&lt;&gt;"Local",0.25,IF(P2531="y",1,""))</f>
        <v>1</v>
      </c>
      <c r="V2531" s="435" t="str">
        <f>IF(Table1[[#This Row],[Asset Class]]&lt;&gt;"Local",0.25,IF(Q2531="y",1,""))</f>
        <v/>
      </c>
      <c r="W2531" s="435" t="str">
        <f>IF(Table1[[#This Row],[Asset Class]]&lt;&gt;"Local",0.25,IF(R2531="y",1,""))</f>
        <v/>
      </c>
      <c r="X2531" s="435" t="str">
        <f>IF(Table1[[#This Row],[Asset Class]]&lt;&gt;"Local",0.25,IF(S2531="y",1,""))</f>
        <v/>
      </c>
      <c r="Y2531" s="109">
        <f t="shared" si="235"/>
        <v>1</v>
      </c>
      <c r="AA2531" s="274">
        <f t="shared" si="236"/>
        <v>182324</v>
      </c>
      <c r="AB2531" s="275" t="str">
        <f t="shared" si="237"/>
        <v/>
      </c>
      <c r="AC2531" s="275" t="str">
        <f t="shared" si="238"/>
        <v/>
      </c>
      <c r="AD2531" s="275" t="str">
        <f t="shared" si="239"/>
        <v/>
      </c>
      <c r="AE2531" s="276">
        <f t="shared" si="240"/>
        <v>182324</v>
      </c>
    </row>
    <row r="2532" spans="2:31">
      <c r="B2532" s="227" t="s">
        <v>4442</v>
      </c>
      <c r="C2532" s="228" t="s">
        <v>4443</v>
      </c>
      <c r="D2532" s="228" t="s">
        <v>110</v>
      </c>
      <c r="E2532" s="228" t="s">
        <v>101</v>
      </c>
      <c r="F2532" s="258" t="s">
        <v>829</v>
      </c>
      <c r="G2532" s="374">
        <v>0.5</v>
      </c>
      <c r="H2532" s="377">
        <v>3060.2963665828506</v>
      </c>
      <c r="I2532" s="382">
        <v>143.96305955739601</v>
      </c>
      <c r="J2532" s="349">
        <f>Table1[[#This Row],[Embellishment Area (m2)]]*Table1[[#This Row],[Construction Unit Rate ($/m)]]*Table1[[#This Row],[Embellishment Area Factor]]</f>
        <v>220284.81404282476</v>
      </c>
      <c r="K2532" s="263">
        <v>6120.5927331657012</v>
      </c>
      <c r="L2532" s="354">
        <v>39.027494808321961</v>
      </c>
      <c r="M2532" s="101">
        <f>Table1[[#This Row],[Size of land (m2)]]*Table1[[#This Row],[Land Unit Rate ($/m2)]]</f>
        <v>238871.40111747754</v>
      </c>
      <c r="N2532" s="261">
        <v>2021</v>
      </c>
      <c r="O2532" s="101">
        <f>ROUND(IF(Table1[[#This Row],[Valuation Year]]=2016,(Table1[[#This Row],[Total Construction Cost ($)]]+Table1[[#This Row],[Land Value]])*('General Input Sheet'!$G$38/'General Input Sheet'!$G$43),Table1[[#This Row],[Total Construction Cost ($)]]+Table1[[#This Row],[Land Value]]),0)</f>
        <v>459156</v>
      </c>
      <c r="P2532" s="139" t="str" cm="1">
        <f t="array" ref="P2532">_xlfn.IFS(Table1[[#This Row],[Asset Class]]&lt;&gt;"Local","y",P$11=$E2532,"y",Table1[[#This Row],[Asset Class]]="Local","")</f>
        <v/>
      </c>
      <c r="Q2532" s="99" t="str" cm="1">
        <f t="array" ref="Q2532">_xlfn.IFS(Table1[[#This Row],[Asset Class]]&lt;&gt;"Local","y",Q$11=$E2532,"y",Table1[[#This Row],[Asset Class]]="Local","")</f>
        <v/>
      </c>
      <c r="R2532" s="99" t="str" cm="1">
        <f t="array" ref="R2532">_xlfn.IFS(Table1[[#This Row],[Asset Class]]&lt;&gt;"Local","y",R$11=$E2532,"y",Table1[[#This Row],[Asset Class]]="Local","")</f>
        <v>y</v>
      </c>
      <c r="S2532" s="358" t="str" cm="1">
        <f t="array" ref="S2532">_xlfn.IFS(Table1[[#This Row],[Asset Class]]&lt;&gt;"Local","y",S$11=$E2532,"y",Table1[[#This Row],[Asset Class]]="Local","")</f>
        <v/>
      </c>
      <c r="U2532" s="109" t="str">
        <f>IF(Table1[[#This Row],[Asset Class]]&lt;&gt;"Local",0.25,IF(P2532="y",1,""))</f>
        <v/>
      </c>
      <c r="V2532" s="435" t="str">
        <f>IF(Table1[[#This Row],[Asset Class]]&lt;&gt;"Local",0.25,IF(Q2532="y",1,""))</f>
        <v/>
      </c>
      <c r="W2532" s="435">
        <f>IF(Table1[[#This Row],[Asset Class]]&lt;&gt;"Local",0.25,IF(R2532="y",1,""))</f>
        <v>1</v>
      </c>
      <c r="X2532" s="435" t="str">
        <f>IF(Table1[[#This Row],[Asset Class]]&lt;&gt;"Local",0.25,IF(S2532="y",1,""))</f>
        <v/>
      </c>
      <c r="Y2532" s="109">
        <f t="shared" si="235"/>
        <v>1</v>
      </c>
      <c r="AA2532" s="274" t="str">
        <f t="shared" si="236"/>
        <v/>
      </c>
      <c r="AB2532" s="275" t="str">
        <f t="shared" si="237"/>
        <v/>
      </c>
      <c r="AC2532" s="275">
        <f t="shared" si="238"/>
        <v>459156</v>
      </c>
      <c r="AD2532" s="275" t="str">
        <f t="shared" si="239"/>
        <v/>
      </c>
      <c r="AE2532" s="276">
        <f t="shared" si="240"/>
        <v>459156</v>
      </c>
    </row>
    <row r="2533" spans="2:31">
      <c r="B2533" s="227" t="s">
        <v>4444</v>
      </c>
      <c r="C2533" s="228" t="s">
        <v>4445</v>
      </c>
      <c r="D2533" s="228" t="s">
        <v>105</v>
      </c>
      <c r="E2533" s="228" t="s">
        <v>101</v>
      </c>
      <c r="F2533" s="258" t="s">
        <v>829</v>
      </c>
      <c r="G2533" s="374">
        <v>0.5</v>
      </c>
      <c r="H2533" s="377">
        <v>475135.23909399752</v>
      </c>
      <c r="I2533" s="382">
        <v>452.87898632773505</v>
      </c>
      <c r="J2533" s="349">
        <f>Table1[[#This Row],[Embellishment Area (m2)]]*Table1[[#This Row],[Construction Unit Rate ($/m)]]*Table1[[#This Row],[Embellishment Area Factor]]</f>
        <v>107589382.72473781</v>
      </c>
      <c r="K2533" s="263">
        <v>950270.47818799503</v>
      </c>
      <c r="L2533" s="354">
        <v>140.14546069071523</v>
      </c>
      <c r="M2533" s="101">
        <f>Table1[[#This Row],[Size of land (m2)]]*Table1[[#This Row],[Land Unit Rate ($/m2)]]</f>
        <v>133176093.94644281</v>
      </c>
      <c r="N2533" s="261">
        <v>2021</v>
      </c>
      <c r="O2533" s="101">
        <f>ROUND(IF(Table1[[#This Row],[Valuation Year]]=2016,(Table1[[#This Row],[Total Construction Cost ($)]]+Table1[[#This Row],[Land Value]])*('General Input Sheet'!$G$38/'General Input Sheet'!$G$43),Table1[[#This Row],[Total Construction Cost ($)]]+Table1[[#This Row],[Land Value]]),0)</f>
        <v>240765477</v>
      </c>
      <c r="P2533" s="139" t="str" cm="1">
        <f t="array" ref="P2533">_xlfn.IFS(Table1[[#This Row],[Asset Class]]&lt;&gt;"Local","y",P$11=$E2533,"y",Table1[[#This Row],[Asset Class]]="Local","")</f>
        <v>y</v>
      </c>
      <c r="Q2533" s="99" t="str" cm="1">
        <f t="array" ref="Q2533">_xlfn.IFS(Table1[[#This Row],[Asset Class]]&lt;&gt;"Local","y",Q$11=$E2533,"y",Table1[[#This Row],[Asset Class]]="Local","")</f>
        <v>y</v>
      </c>
      <c r="R2533" s="99" t="str" cm="1">
        <f t="array" ref="R2533">_xlfn.IFS(Table1[[#This Row],[Asset Class]]&lt;&gt;"Local","y",R$11=$E2533,"y",Table1[[#This Row],[Asset Class]]="Local","")</f>
        <v>y</v>
      </c>
      <c r="S2533" s="358" t="str" cm="1">
        <f t="array" ref="S2533">_xlfn.IFS(Table1[[#This Row],[Asset Class]]&lt;&gt;"Local","y",S$11=$E2533,"y",Table1[[#This Row],[Asset Class]]="Local","")</f>
        <v>y</v>
      </c>
      <c r="U2533" s="109">
        <f>IF(Table1[[#This Row],[Asset Class]]&lt;&gt;"Local",0.25,IF(P2533="y",1,""))</f>
        <v>0.25</v>
      </c>
      <c r="V2533" s="435">
        <f>IF(Table1[[#This Row],[Asset Class]]&lt;&gt;"Local",0.25,IF(Q2533="y",1,""))</f>
        <v>0.25</v>
      </c>
      <c r="W2533" s="435">
        <f>IF(Table1[[#This Row],[Asset Class]]&lt;&gt;"Local",0.25,IF(R2533="y",1,""))</f>
        <v>0.25</v>
      </c>
      <c r="X2533" s="435">
        <f>IF(Table1[[#This Row],[Asset Class]]&lt;&gt;"Local",0.25,IF(S2533="y",1,""))</f>
        <v>0.25</v>
      </c>
      <c r="Y2533" s="109">
        <f t="shared" si="235"/>
        <v>1</v>
      </c>
      <c r="AA2533" s="274">
        <f t="shared" si="236"/>
        <v>60191369.25</v>
      </c>
      <c r="AB2533" s="275">
        <f t="shared" si="237"/>
        <v>60191369.25</v>
      </c>
      <c r="AC2533" s="275">
        <f t="shared" si="238"/>
        <v>60191369.25</v>
      </c>
      <c r="AD2533" s="275">
        <f t="shared" si="239"/>
        <v>60191369.25</v>
      </c>
      <c r="AE2533" s="276">
        <f t="shared" si="240"/>
        <v>240765477</v>
      </c>
    </row>
    <row r="2534" spans="2:31">
      <c r="B2534" s="227" t="s">
        <v>4446</v>
      </c>
      <c r="C2534" s="228" t="s">
        <v>4447</v>
      </c>
      <c r="D2534" s="228" t="s">
        <v>110</v>
      </c>
      <c r="E2534" s="228" t="s">
        <v>106</v>
      </c>
      <c r="F2534" s="258" t="s">
        <v>327</v>
      </c>
      <c r="G2534" s="374">
        <v>0.5</v>
      </c>
      <c r="H2534" s="377">
        <v>866.86598882794999</v>
      </c>
      <c r="I2534" s="382">
        <v>111.62041035606889</v>
      </c>
      <c r="J2534" s="349">
        <f>Table1[[#This Row],[Embellishment Area (m2)]]*Table1[[#This Row],[Construction Unit Rate ($/m)]]*Table1[[#This Row],[Embellishment Area Factor]]</f>
        <v>48379.968698347606</v>
      </c>
      <c r="K2534" s="263">
        <v>1733.7319776559</v>
      </c>
      <c r="L2534" s="354">
        <v>66.125722619436161</v>
      </c>
      <c r="M2534" s="101">
        <f>Table1[[#This Row],[Size of land (m2)]]*Table1[[#This Row],[Land Unit Rate ($/m2)]]</f>
        <v>114644.27985092053</v>
      </c>
      <c r="N2534" s="261">
        <v>2021</v>
      </c>
      <c r="O2534" s="101">
        <f>ROUND(IF(Table1[[#This Row],[Valuation Year]]=2016,(Table1[[#This Row],[Total Construction Cost ($)]]+Table1[[#This Row],[Land Value]])*('General Input Sheet'!$G$38/'General Input Sheet'!$G$43),Table1[[#This Row],[Total Construction Cost ($)]]+Table1[[#This Row],[Land Value]]),0)</f>
        <v>163024</v>
      </c>
      <c r="P2534" s="139" t="str" cm="1">
        <f t="array" ref="P2534">_xlfn.IFS(Table1[[#This Row],[Asset Class]]&lt;&gt;"Local","y",P$11=$E2534,"y",Table1[[#This Row],[Asset Class]]="Local","")</f>
        <v>y</v>
      </c>
      <c r="Q2534" s="99" t="str" cm="1">
        <f t="array" ref="Q2534">_xlfn.IFS(Table1[[#This Row],[Asset Class]]&lt;&gt;"Local","y",Q$11=$E2534,"y",Table1[[#This Row],[Asset Class]]="Local","")</f>
        <v/>
      </c>
      <c r="R2534" s="99" t="str" cm="1">
        <f t="array" ref="R2534">_xlfn.IFS(Table1[[#This Row],[Asset Class]]&lt;&gt;"Local","y",R$11=$E2534,"y",Table1[[#This Row],[Asset Class]]="Local","")</f>
        <v/>
      </c>
      <c r="S2534" s="358" t="str" cm="1">
        <f t="array" ref="S2534">_xlfn.IFS(Table1[[#This Row],[Asset Class]]&lt;&gt;"Local","y",S$11=$E2534,"y",Table1[[#This Row],[Asset Class]]="Local","")</f>
        <v/>
      </c>
      <c r="U2534" s="109">
        <f>IF(Table1[[#This Row],[Asset Class]]&lt;&gt;"Local",0.25,IF(P2534="y",1,""))</f>
        <v>1</v>
      </c>
      <c r="V2534" s="435" t="str">
        <f>IF(Table1[[#This Row],[Asset Class]]&lt;&gt;"Local",0.25,IF(Q2534="y",1,""))</f>
        <v/>
      </c>
      <c r="W2534" s="435" t="str">
        <f>IF(Table1[[#This Row],[Asset Class]]&lt;&gt;"Local",0.25,IF(R2534="y",1,""))</f>
        <v/>
      </c>
      <c r="X2534" s="435" t="str">
        <f>IF(Table1[[#This Row],[Asset Class]]&lt;&gt;"Local",0.25,IF(S2534="y",1,""))</f>
        <v/>
      </c>
      <c r="Y2534" s="109">
        <f t="shared" si="235"/>
        <v>1</v>
      </c>
      <c r="AA2534" s="274">
        <f t="shared" si="236"/>
        <v>163024</v>
      </c>
      <c r="AB2534" s="275" t="str">
        <f t="shared" si="237"/>
        <v/>
      </c>
      <c r="AC2534" s="275" t="str">
        <f t="shared" si="238"/>
        <v/>
      </c>
      <c r="AD2534" s="275" t="str">
        <f t="shared" si="239"/>
        <v/>
      </c>
      <c r="AE2534" s="276">
        <f t="shared" si="240"/>
        <v>163024</v>
      </c>
    </row>
    <row r="2535" spans="2:31">
      <c r="B2535" s="227" t="s">
        <v>4448</v>
      </c>
      <c r="C2535" s="228" t="s">
        <v>4449</v>
      </c>
      <c r="D2535" s="228" t="s">
        <v>110</v>
      </c>
      <c r="E2535" s="228" t="s">
        <v>101</v>
      </c>
      <c r="F2535" s="258" t="s">
        <v>102</v>
      </c>
      <c r="G2535" s="374">
        <v>0.5</v>
      </c>
      <c r="H2535" s="377">
        <v>1802.574650161665</v>
      </c>
      <c r="I2535" s="382">
        <v>143.96305955739601</v>
      </c>
      <c r="J2535" s="349">
        <f>Table1[[#This Row],[Embellishment Area (m2)]]*Table1[[#This Row],[Construction Unit Rate ($/m)]]*Table1[[#This Row],[Embellishment Area Factor]]</f>
        <v>129752.08085893802</v>
      </c>
      <c r="K2535" s="263">
        <v>3605.14930032333</v>
      </c>
      <c r="L2535" s="354">
        <v>39.027494808321961</v>
      </c>
      <c r="M2535" s="101">
        <f>Table1[[#This Row],[Size of land (m2)]]*Table1[[#This Row],[Land Unit Rate ($/m2)]]</f>
        <v>140699.94560159431</v>
      </c>
      <c r="N2535" s="261">
        <v>2021</v>
      </c>
      <c r="O2535" s="101">
        <f>ROUND(IF(Table1[[#This Row],[Valuation Year]]=2016,(Table1[[#This Row],[Total Construction Cost ($)]]+Table1[[#This Row],[Land Value]])*('General Input Sheet'!$G$38/'General Input Sheet'!$G$43),Table1[[#This Row],[Total Construction Cost ($)]]+Table1[[#This Row],[Land Value]]),0)</f>
        <v>270452</v>
      </c>
      <c r="P2535" s="139" t="str" cm="1">
        <f t="array" ref="P2535">_xlfn.IFS(Table1[[#This Row],[Asset Class]]&lt;&gt;"Local","y",P$11=$E2535,"y",Table1[[#This Row],[Asset Class]]="Local","")</f>
        <v/>
      </c>
      <c r="Q2535" s="99" t="str" cm="1">
        <f t="array" ref="Q2535">_xlfn.IFS(Table1[[#This Row],[Asset Class]]&lt;&gt;"Local","y",Q$11=$E2535,"y",Table1[[#This Row],[Asset Class]]="Local","")</f>
        <v/>
      </c>
      <c r="R2535" s="99" t="str" cm="1">
        <f t="array" ref="R2535">_xlfn.IFS(Table1[[#This Row],[Asset Class]]&lt;&gt;"Local","y",R$11=$E2535,"y",Table1[[#This Row],[Asset Class]]="Local","")</f>
        <v>y</v>
      </c>
      <c r="S2535" s="358" t="str" cm="1">
        <f t="array" ref="S2535">_xlfn.IFS(Table1[[#This Row],[Asset Class]]&lt;&gt;"Local","y",S$11=$E2535,"y",Table1[[#This Row],[Asset Class]]="Local","")</f>
        <v/>
      </c>
      <c r="U2535" s="109" t="str">
        <f>IF(Table1[[#This Row],[Asset Class]]&lt;&gt;"Local",0.25,IF(P2535="y",1,""))</f>
        <v/>
      </c>
      <c r="V2535" s="435" t="str">
        <f>IF(Table1[[#This Row],[Asset Class]]&lt;&gt;"Local",0.25,IF(Q2535="y",1,""))</f>
        <v/>
      </c>
      <c r="W2535" s="435">
        <f>IF(Table1[[#This Row],[Asset Class]]&lt;&gt;"Local",0.25,IF(R2535="y",1,""))</f>
        <v>1</v>
      </c>
      <c r="X2535" s="435" t="str">
        <f>IF(Table1[[#This Row],[Asset Class]]&lt;&gt;"Local",0.25,IF(S2535="y",1,""))</f>
        <v/>
      </c>
      <c r="Y2535" s="109">
        <f t="shared" si="235"/>
        <v>1</v>
      </c>
      <c r="AA2535" s="274" t="str">
        <f t="shared" si="236"/>
        <v/>
      </c>
      <c r="AB2535" s="275" t="str">
        <f t="shared" si="237"/>
        <v/>
      </c>
      <c r="AC2535" s="275">
        <f t="shared" si="238"/>
        <v>270452</v>
      </c>
      <c r="AD2535" s="275" t="str">
        <f t="shared" si="239"/>
        <v/>
      </c>
      <c r="AE2535" s="276">
        <f t="shared" si="240"/>
        <v>270452</v>
      </c>
    </row>
    <row r="2536" spans="2:31">
      <c r="B2536" s="227" t="s">
        <v>4450</v>
      </c>
      <c r="C2536" s="228" t="s">
        <v>4451</v>
      </c>
      <c r="D2536" s="228" t="s">
        <v>110</v>
      </c>
      <c r="E2536" s="228" t="s">
        <v>101</v>
      </c>
      <c r="F2536" s="258" t="s">
        <v>102</v>
      </c>
      <c r="G2536" s="374">
        <v>0.5</v>
      </c>
      <c r="H2536" s="377">
        <v>3822.43662626279</v>
      </c>
      <c r="I2536" s="382">
        <v>143.96305955739601</v>
      </c>
      <c r="J2536" s="349">
        <f>Table1[[#This Row],[Embellishment Area (m2)]]*Table1[[#This Row],[Construction Unit Rate ($/m)]]*Table1[[#This Row],[Embellishment Area Factor]]</f>
        <v>275144.83584052097</v>
      </c>
      <c r="K2536" s="263">
        <v>7644.87325252558</v>
      </c>
      <c r="L2536" s="354">
        <v>39.027494808321961</v>
      </c>
      <c r="M2536" s="101">
        <f>Table1[[#This Row],[Size of land (m2)]]*Table1[[#This Row],[Land Unit Rate ($/m2)]]</f>
        <v>298360.25117322151</v>
      </c>
      <c r="N2536" s="261">
        <v>2021</v>
      </c>
      <c r="O2536" s="101">
        <f>ROUND(IF(Table1[[#This Row],[Valuation Year]]=2016,(Table1[[#This Row],[Total Construction Cost ($)]]+Table1[[#This Row],[Land Value]])*('General Input Sheet'!$G$38/'General Input Sheet'!$G$43),Table1[[#This Row],[Total Construction Cost ($)]]+Table1[[#This Row],[Land Value]]),0)</f>
        <v>573505</v>
      </c>
      <c r="P2536" s="139" t="str" cm="1">
        <f t="array" ref="P2536">_xlfn.IFS(Table1[[#This Row],[Asset Class]]&lt;&gt;"Local","y",P$11=$E2536,"y",Table1[[#This Row],[Asset Class]]="Local","")</f>
        <v/>
      </c>
      <c r="Q2536" s="99" t="str" cm="1">
        <f t="array" ref="Q2536">_xlfn.IFS(Table1[[#This Row],[Asset Class]]&lt;&gt;"Local","y",Q$11=$E2536,"y",Table1[[#This Row],[Asset Class]]="Local","")</f>
        <v/>
      </c>
      <c r="R2536" s="99" t="str" cm="1">
        <f t="array" ref="R2536">_xlfn.IFS(Table1[[#This Row],[Asset Class]]&lt;&gt;"Local","y",R$11=$E2536,"y",Table1[[#This Row],[Asset Class]]="Local","")</f>
        <v>y</v>
      </c>
      <c r="S2536" s="358" t="str" cm="1">
        <f t="array" ref="S2536">_xlfn.IFS(Table1[[#This Row],[Asset Class]]&lt;&gt;"Local","y",S$11=$E2536,"y",Table1[[#This Row],[Asset Class]]="Local","")</f>
        <v/>
      </c>
      <c r="U2536" s="109" t="str">
        <f>IF(Table1[[#This Row],[Asset Class]]&lt;&gt;"Local",0.25,IF(P2536="y",1,""))</f>
        <v/>
      </c>
      <c r="V2536" s="435" t="str">
        <f>IF(Table1[[#This Row],[Asset Class]]&lt;&gt;"Local",0.25,IF(Q2536="y",1,""))</f>
        <v/>
      </c>
      <c r="W2536" s="435">
        <f>IF(Table1[[#This Row],[Asset Class]]&lt;&gt;"Local",0.25,IF(R2536="y",1,""))</f>
        <v>1</v>
      </c>
      <c r="X2536" s="435" t="str">
        <f>IF(Table1[[#This Row],[Asset Class]]&lt;&gt;"Local",0.25,IF(S2536="y",1,""))</f>
        <v/>
      </c>
      <c r="Y2536" s="109">
        <f t="shared" si="235"/>
        <v>1</v>
      </c>
      <c r="AA2536" s="274" t="str">
        <f t="shared" si="236"/>
        <v/>
      </c>
      <c r="AB2536" s="275" t="str">
        <f t="shared" si="237"/>
        <v/>
      </c>
      <c r="AC2536" s="275">
        <f t="shared" si="238"/>
        <v>573505</v>
      </c>
      <c r="AD2536" s="275" t="str">
        <f t="shared" si="239"/>
        <v/>
      </c>
      <c r="AE2536" s="276">
        <f t="shared" si="240"/>
        <v>573505</v>
      </c>
    </row>
    <row r="2537" spans="2:31">
      <c r="B2537" s="227" t="s">
        <v>4452</v>
      </c>
      <c r="C2537" s="228" t="s">
        <v>4453</v>
      </c>
      <c r="D2537" s="228" t="s">
        <v>105</v>
      </c>
      <c r="E2537" s="228" t="s">
        <v>142</v>
      </c>
      <c r="F2537" s="258" t="s">
        <v>107</v>
      </c>
      <c r="G2537" s="374">
        <v>0.5</v>
      </c>
      <c r="H2537" s="377">
        <v>14532.6294023635</v>
      </c>
      <c r="I2537" s="382">
        <v>406.79298511948269</v>
      </c>
      <c r="J2537" s="349">
        <f>Table1[[#This Row],[Embellishment Area (m2)]]*Table1[[#This Row],[Construction Unit Rate ($/m)]]*Table1[[#This Row],[Embellishment Area Factor]]</f>
        <v>2955885.8481113059</v>
      </c>
      <c r="K2537" s="263">
        <v>29065.258804727</v>
      </c>
      <c r="L2537" s="354">
        <v>77.249060510664719</v>
      </c>
      <c r="M2537" s="101">
        <f>Table1[[#This Row],[Size of land (m2)]]*Table1[[#This Row],[Land Unit Rate ($/m2)]]</f>
        <v>2245263.9361644867</v>
      </c>
      <c r="N2537" s="261">
        <v>2021</v>
      </c>
      <c r="O2537" s="101">
        <f>ROUND(IF(Table1[[#This Row],[Valuation Year]]=2016,(Table1[[#This Row],[Total Construction Cost ($)]]+Table1[[#This Row],[Land Value]])*('General Input Sheet'!$G$38/'General Input Sheet'!$G$43),Table1[[#This Row],[Total Construction Cost ($)]]+Table1[[#This Row],[Land Value]]),0)</f>
        <v>5201150</v>
      </c>
      <c r="P2537" s="139" t="str" cm="1">
        <f t="array" ref="P2537">_xlfn.IFS(Table1[[#This Row],[Asset Class]]&lt;&gt;"Local","y",P$11=$E2537,"y",Table1[[#This Row],[Asset Class]]="Local","")</f>
        <v>y</v>
      </c>
      <c r="Q2537" s="99" t="str" cm="1">
        <f t="array" ref="Q2537">_xlfn.IFS(Table1[[#This Row],[Asset Class]]&lt;&gt;"Local","y",Q$11=$E2537,"y",Table1[[#This Row],[Asset Class]]="Local","")</f>
        <v>y</v>
      </c>
      <c r="R2537" s="99" t="str" cm="1">
        <f t="array" ref="R2537">_xlfn.IFS(Table1[[#This Row],[Asset Class]]&lt;&gt;"Local","y",R$11=$E2537,"y",Table1[[#This Row],[Asset Class]]="Local","")</f>
        <v>y</v>
      </c>
      <c r="S2537" s="358" t="str" cm="1">
        <f t="array" ref="S2537">_xlfn.IFS(Table1[[#This Row],[Asset Class]]&lt;&gt;"Local","y",S$11=$E2537,"y",Table1[[#This Row],[Asset Class]]="Local","")</f>
        <v>y</v>
      </c>
      <c r="U2537" s="109">
        <f>IF(Table1[[#This Row],[Asset Class]]&lt;&gt;"Local",0.25,IF(P2537="y",1,""))</f>
        <v>0.25</v>
      </c>
      <c r="V2537" s="435">
        <f>IF(Table1[[#This Row],[Asset Class]]&lt;&gt;"Local",0.25,IF(Q2537="y",1,""))</f>
        <v>0.25</v>
      </c>
      <c r="W2537" s="435">
        <f>IF(Table1[[#This Row],[Asset Class]]&lt;&gt;"Local",0.25,IF(R2537="y",1,""))</f>
        <v>0.25</v>
      </c>
      <c r="X2537" s="435">
        <f>IF(Table1[[#This Row],[Asset Class]]&lt;&gt;"Local",0.25,IF(S2537="y",1,""))</f>
        <v>0.25</v>
      </c>
      <c r="Y2537" s="109">
        <f t="shared" si="235"/>
        <v>1</v>
      </c>
      <c r="AA2537" s="274">
        <f t="shared" si="236"/>
        <v>1300287.5</v>
      </c>
      <c r="AB2537" s="275">
        <f t="shared" si="237"/>
        <v>1300287.5</v>
      </c>
      <c r="AC2537" s="275">
        <f t="shared" si="238"/>
        <v>1300287.5</v>
      </c>
      <c r="AD2537" s="275">
        <f t="shared" si="239"/>
        <v>1300287.5</v>
      </c>
      <c r="AE2537" s="276">
        <f t="shared" si="240"/>
        <v>5201150</v>
      </c>
    </row>
    <row r="2538" spans="2:31">
      <c r="B2538" s="227" t="s">
        <v>4454</v>
      </c>
      <c r="C2538" s="228" t="s">
        <v>4455</v>
      </c>
      <c r="D2538" s="228" t="s">
        <v>110</v>
      </c>
      <c r="E2538" s="228" t="s">
        <v>106</v>
      </c>
      <c r="F2538" s="258" t="s">
        <v>107</v>
      </c>
      <c r="G2538" s="374">
        <v>0.5</v>
      </c>
      <c r="H2538" s="377">
        <v>3600.7583098351047</v>
      </c>
      <c r="I2538" s="382">
        <v>111.62041035606889</v>
      </c>
      <c r="J2538" s="349">
        <f>Table1[[#This Row],[Embellishment Area (m2)]]*Table1[[#This Row],[Construction Unit Rate ($/m)]]*Table1[[#This Row],[Embellishment Area Factor]]</f>
        <v>200959.06006840972</v>
      </c>
      <c r="K2538" s="263">
        <v>7201.5166196702094</v>
      </c>
      <c r="L2538" s="354">
        <v>66.125722619436161</v>
      </c>
      <c r="M2538" s="101">
        <f>Table1[[#This Row],[Size of land (m2)]]*Table1[[#This Row],[Land Unit Rate ($/m2)]]</f>
        <v>476205.49043157179</v>
      </c>
      <c r="N2538" s="261">
        <v>2021</v>
      </c>
      <c r="O2538" s="101">
        <f>ROUND(IF(Table1[[#This Row],[Valuation Year]]=2016,(Table1[[#This Row],[Total Construction Cost ($)]]+Table1[[#This Row],[Land Value]])*('General Input Sheet'!$G$38/'General Input Sheet'!$G$43),Table1[[#This Row],[Total Construction Cost ($)]]+Table1[[#This Row],[Land Value]]),0)</f>
        <v>677165</v>
      </c>
      <c r="P2538" s="139" t="str" cm="1">
        <f t="array" ref="P2538">_xlfn.IFS(Table1[[#This Row],[Asset Class]]&lt;&gt;"Local","y",P$11=$E2538,"y",Table1[[#This Row],[Asset Class]]="Local","")</f>
        <v>y</v>
      </c>
      <c r="Q2538" s="99" t="str" cm="1">
        <f t="array" ref="Q2538">_xlfn.IFS(Table1[[#This Row],[Asset Class]]&lt;&gt;"Local","y",Q$11=$E2538,"y",Table1[[#This Row],[Asset Class]]="Local","")</f>
        <v/>
      </c>
      <c r="R2538" s="99" t="str" cm="1">
        <f t="array" ref="R2538">_xlfn.IFS(Table1[[#This Row],[Asset Class]]&lt;&gt;"Local","y",R$11=$E2538,"y",Table1[[#This Row],[Asset Class]]="Local","")</f>
        <v/>
      </c>
      <c r="S2538" s="358" t="str" cm="1">
        <f t="array" ref="S2538">_xlfn.IFS(Table1[[#This Row],[Asset Class]]&lt;&gt;"Local","y",S$11=$E2538,"y",Table1[[#This Row],[Asset Class]]="Local","")</f>
        <v/>
      </c>
      <c r="U2538" s="109">
        <f>IF(Table1[[#This Row],[Asset Class]]&lt;&gt;"Local",0.25,IF(P2538="y",1,""))</f>
        <v>1</v>
      </c>
      <c r="V2538" s="435" t="str">
        <f>IF(Table1[[#This Row],[Asset Class]]&lt;&gt;"Local",0.25,IF(Q2538="y",1,""))</f>
        <v/>
      </c>
      <c r="W2538" s="435" t="str">
        <f>IF(Table1[[#This Row],[Asset Class]]&lt;&gt;"Local",0.25,IF(R2538="y",1,""))</f>
        <v/>
      </c>
      <c r="X2538" s="435" t="str">
        <f>IF(Table1[[#This Row],[Asset Class]]&lt;&gt;"Local",0.25,IF(S2538="y",1,""))</f>
        <v/>
      </c>
      <c r="Y2538" s="109">
        <f t="shared" si="235"/>
        <v>1</v>
      </c>
      <c r="AA2538" s="274">
        <f t="shared" si="236"/>
        <v>677165</v>
      </c>
      <c r="AB2538" s="275" t="str">
        <f t="shared" si="237"/>
        <v/>
      </c>
      <c r="AC2538" s="275" t="str">
        <f t="shared" si="238"/>
        <v/>
      </c>
      <c r="AD2538" s="275" t="str">
        <f t="shared" si="239"/>
        <v/>
      </c>
      <c r="AE2538" s="276">
        <f t="shared" si="240"/>
        <v>677165</v>
      </c>
    </row>
    <row r="2539" spans="2:31">
      <c r="B2539" s="227" t="s">
        <v>4456</v>
      </c>
      <c r="C2539" s="228" t="s">
        <v>4457</v>
      </c>
      <c r="D2539" s="228" t="s">
        <v>110</v>
      </c>
      <c r="E2539" s="228" t="s">
        <v>101</v>
      </c>
      <c r="F2539" s="258" t="s">
        <v>107</v>
      </c>
      <c r="G2539" s="374">
        <v>0.5</v>
      </c>
      <c r="H2539" s="377">
        <v>797.48778304650352</v>
      </c>
      <c r="I2539" s="382">
        <v>143.96305955739601</v>
      </c>
      <c r="J2539" s="349">
        <f>Table1[[#This Row],[Embellishment Area (m2)]]*Table1[[#This Row],[Construction Unit Rate ($/m)]]*Table1[[#This Row],[Embellishment Area Factor]]</f>
        <v>57404.390603509746</v>
      </c>
      <c r="K2539" s="263">
        <v>1594.975566093007</v>
      </c>
      <c r="L2539" s="354">
        <v>39.027494808321961</v>
      </c>
      <c r="M2539" s="101">
        <f>Table1[[#This Row],[Size of land (m2)]]*Table1[[#This Row],[Land Unit Rate ($/m2)]]</f>
        <v>62247.900625095215</v>
      </c>
      <c r="N2539" s="261">
        <v>2021</v>
      </c>
      <c r="O2539" s="101">
        <f>ROUND(IF(Table1[[#This Row],[Valuation Year]]=2016,(Table1[[#This Row],[Total Construction Cost ($)]]+Table1[[#This Row],[Land Value]])*('General Input Sheet'!$G$38/'General Input Sheet'!$G$43),Table1[[#This Row],[Total Construction Cost ($)]]+Table1[[#This Row],[Land Value]]),0)</f>
        <v>119652</v>
      </c>
      <c r="P2539" s="139" t="str" cm="1">
        <f t="array" ref="P2539">_xlfn.IFS(Table1[[#This Row],[Asset Class]]&lt;&gt;"Local","y",P$11=$E2539,"y",Table1[[#This Row],[Asset Class]]="Local","")</f>
        <v/>
      </c>
      <c r="Q2539" s="99" t="str" cm="1">
        <f t="array" ref="Q2539">_xlfn.IFS(Table1[[#This Row],[Asset Class]]&lt;&gt;"Local","y",Q$11=$E2539,"y",Table1[[#This Row],[Asset Class]]="Local","")</f>
        <v/>
      </c>
      <c r="R2539" s="99" t="str" cm="1">
        <f t="array" ref="R2539">_xlfn.IFS(Table1[[#This Row],[Asset Class]]&lt;&gt;"Local","y",R$11=$E2539,"y",Table1[[#This Row],[Asset Class]]="Local","")</f>
        <v>y</v>
      </c>
      <c r="S2539" s="358" t="str" cm="1">
        <f t="array" ref="S2539">_xlfn.IFS(Table1[[#This Row],[Asset Class]]&lt;&gt;"Local","y",S$11=$E2539,"y",Table1[[#This Row],[Asset Class]]="Local","")</f>
        <v/>
      </c>
      <c r="U2539" s="109" t="str">
        <f>IF(Table1[[#This Row],[Asset Class]]&lt;&gt;"Local",0.25,IF(P2539="y",1,""))</f>
        <v/>
      </c>
      <c r="V2539" s="435" t="str">
        <f>IF(Table1[[#This Row],[Asset Class]]&lt;&gt;"Local",0.25,IF(Q2539="y",1,""))</f>
        <v/>
      </c>
      <c r="W2539" s="435">
        <f>IF(Table1[[#This Row],[Asset Class]]&lt;&gt;"Local",0.25,IF(R2539="y",1,""))</f>
        <v>1</v>
      </c>
      <c r="X2539" s="435" t="str">
        <f>IF(Table1[[#This Row],[Asset Class]]&lt;&gt;"Local",0.25,IF(S2539="y",1,""))</f>
        <v/>
      </c>
      <c r="Y2539" s="109">
        <f t="shared" si="235"/>
        <v>1</v>
      </c>
      <c r="AA2539" s="274" t="str">
        <f t="shared" si="236"/>
        <v/>
      </c>
      <c r="AB2539" s="275" t="str">
        <f t="shared" si="237"/>
        <v/>
      </c>
      <c r="AC2539" s="275">
        <f t="shared" si="238"/>
        <v>119652</v>
      </c>
      <c r="AD2539" s="275" t="str">
        <f t="shared" si="239"/>
        <v/>
      </c>
      <c r="AE2539" s="276">
        <f t="shared" si="240"/>
        <v>119652</v>
      </c>
    </row>
    <row r="2540" spans="2:31">
      <c r="B2540" s="227" t="s">
        <v>4458</v>
      </c>
      <c r="C2540" s="228" t="s">
        <v>4459</v>
      </c>
      <c r="D2540" s="228" t="s">
        <v>110</v>
      </c>
      <c r="E2540" s="228" t="s">
        <v>101</v>
      </c>
      <c r="F2540" s="258" t="s">
        <v>107</v>
      </c>
      <c r="G2540" s="374">
        <v>0.5</v>
      </c>
      <c r="H2540" s="377">
        <v>3121.734269272833</v>
      </c>
      <c r="I2540" s="382">
        <v>143.96305955739601</v>
      </c>
      <c r="J2540" s="349">
        <f>Table1[[#This Row],[Embellishment Area (m2)]]*Table1[[#This Row],[Construction Unit Rate ($/m)]]*Table1[[#This Row],[Embellishment Area Factor]]</f>
        <v>224707.20826484449</v>
      </c>
      <c r="K2540" s="263">
        <v>6243.468538545666</v>
      </c>
      <c r="L2540" s="354">
        <v>39.027494808321961</v>
      </c>
      <c r="M2540" s="101">
        <f>Table1[[#This Row],[Size of land (m2)]]*Table1[[#This Row],[Land Unit Rate ($/m2)]]</f>
        <v>243666.93597401248</v>
      </c>
      <c r="N2540" s="261">
        <v>2021</v>
      </c>
      <c r="O2540" s="101">
        <f>ROUND(IF(Table1[[#This Row],[Valuation Year]]=2016,(Table1[[#This Row],[Total Construction Cost ($)]]+Table1[[#This Row],[Land Value]])*('General Input Sheet'!$G$38/'General Input Sheet'!$G$43),Table1[[#This Row],[Total Construction Cost ($)]]+Table1[[#This Row],[Land Value]]),0)</f>
        <v>468374</v>
      </c>
      <c r="P2540" s="139" t="str" cm="1">
        <f t="array" ref="P2540">_xlfn.IFS(Table1[[#This Row],[Asset Class]]&lt;&gt;"Local","y",P$11=$E2540,"y",Table1[[#This Row],[Asset Class]]="Local","")</f>
        <v/>
      </c>
      <c r="Q2540" s="99" t="str" cm="1">
        <f t="array" ref="Q2540">_xlfn.IFS(Table1[[#This Row],[Asset Class]]&lt;&gt;"Local","y",Q$11=$E2540,"y",Table1[[#This Row],[Asset Class]]="Local","")</f>
        <v/>
      </c>
      <c r="R2540" s="99" t="str" cm="1">
        <f t="array" ref="R2540">_xlfn.IFS(Table1[[#This Row],[Asset Class]]&lt;&gt;"Local","y",R$11=$E2540,"y",Table1[[#This Row],[Asset Class]]="Local","")</f>
        <v>y</v>
      </c>
      <c r="S2540" s="358" t="str" cm="1">
        <f t="array" ref="S2540">_xlfn.IFS(Table1[[#This Row],[Asset Class]]&lt;&gt;"Local","y",S$11=$E2540,"y",Table1[[#This Row],[Asset Class]]="Local","")</f>
        <v/>
      </c>
      <c r="U2540" s="109" t="str">
        <f>IF(Table1[[#This Row],[Asset Class]]&lt;&gt;"Local",0.25,IF(P2540="y",1,""))</f>
        <v/>
      </c>
      <c r="V2540" s="435" t="str">
        <f>IF(Table1[[#This Row],[Asset Class]]&lt;&gt;"Local",0.25,IF(Q2540="y",1,""))</f>
        <v/>
      </c>
      <c r="W2540" s="435">
        <f>IF(Table1[[#This Row],[Asset Class]]&lt;&gt;"Local",0.25,IF(R2540="y",1,""))</f>
        <v>1</v>
      </c>
      <c r="X2540" s="435" t="str">
        <f>IF(Table1[[#This Row],[Asset Class]]&lt;&gt;"Local",0.25,IF(S2540="y",1,""))</f>
        <v/>
      </c>
      <c r="Y2540" s="109">
        <f t="shared" si="235"/>
        <v>1</v>
      </c>
      <c r="AA2540" s="274" t="str">
        <f t="shared" si="236"/>
        <v/>
      </c>
      <c r="AB2540" s="275" t="str">
        <f t="shared" si="237"/>
        <v/>
      </c>
      <c r="AC2540" s="275">
        <f t="shared" si="238"/>
        <v>468374</v>
      </c>
      <c r="AD2540" s="275" t="str">
        <f t="shared" si="239"/>
        <v/>
      </c>
      <c r="AE2540" s="276">
        <f t="shared" si="240"/>
        <v>468374</v>
      </c>
    </row>
    <row r="2541" spans="2:31">
      <c r="B2541" s="227" t="s">
        <v>4460</v>
      </c>
      <c r="C2541" s="228" t="s">
        <v>4461</v>
      </c>
      <c r="D2541" s="228" t="s">
        <v>110</v>
      </c>
      <c r="E2541" s="228" t="s">
        <v>106</v>
      </c>
      <c r="F2541" s="258" t="s">
        <v>102</v>
      </c>
      <c r="G2541" s="374">
        <v>0.5</v>
      </c>
      <c r="H2541" s="377">
        <v>1572.977969515516</v>
      </c>
      <c r="I2541" s="382">
        <v>111.62041035606889</v>
      </c>
      <c r="J2541" s="349">
        <f>Table1[[#This Row],[Embellishment Area (m2)]]*Table1[[#This Row],[Construction Unit Rate ($/m)]]*Table1[[#This Row],[Embellishment Area Factor]]</f>
        <v>87788.223219188949</v>
      </c>
      <c r="K2541" s="263">
        <v>3145.9559390310319</v>
      </c>
      <c r="L2541" s="354">
        <v>66.125722619436161</v>
      </c>
      <c r="M2541" s="101">
        <f>Table1[[#This Row],[Size of land (m2)]]*Table1[[#This Row],[Land Unit Rate ($/m2)]]</f>
        <v>208028.60979733383</v>
      </c>
      <c r="N2541" s="261">
        <v>2021</v>
      </c>
      <c r="O2541" s="101">
        <f>ROUND(IF(Table1[[#This Row],[Valuation Year]]=2016,(Table1[[#This Row],[Total Construction Cost ($)]]+Table1[[#This Row],[Land Value]])*('General Input Sheet'!$G$38/'General Input Sheet'!$G$43),Table1[[#This Row],[Total Construction Cost ($)]]+Table1[[#This Row],[Land Value]]),0)</f>
        <v>295817</v>
      </c>
      <c r="P2541" s="139" t="str" cm="1">
        <f t="array" ref="P2541">_xlfn.IFS(Table1[[#This Row],[Asset Class]]&lt;&gt;"Local","y",P$11=$E2541,"y",Table1[[#This Row],[Asset Class]]="Local","")</f>
        <v>y</v>
      </c>
      <c r="Q2541" s="99" t="str" cm="1">
        <f t="array" ref="Q2541">_xlfn.IFS(Table1[[#This Row],[Asset Class]]&lt;&gt;"Local","y",Q$11=$E2541,"y",Table1[[#This Row],[Asset Class]]="Local","")</f>
        <v/>
      </c>
      <c r="R2541" s="99" t="str" cm="1">
        <f t="array" ref="R2541">_xlfn.IFS(Table1[[#This Row],[Asset Class]]&lt;&gt;"Local","y",R$11=$E2541,"y",Table1[[#This Row],[Asset Class]]="Local","")</f>
        <v/>
      </c>
      <c r="S2541" s="358" t="str" cm="1">
        <f t="array" ref="S2541">_xlfn.IFS(Table1[[#This Row],[Asset Class]]&lt;&gt;"Local","y",S$11=$E2541,"y",Table1[[#This Row],[Asset Class]]="Local","")</f>
        <v/>
      </c>
      <c r="U2541" s="109">
        <f>IF(Table1[[#This Row],[Asset Class]]&lt;&gt;"Local",0.25,IF(P2541="y",1,""))</f>
        <v>1</v>
      </c>
      <c r="V2541" s="435" t="str">
        <f>IF(Table1[[#This Row],[Asset Class]]&lt;&gt;"Local",0.25,IF(Q2541="y",1,""))</f>
        <v/>
      </c>
      <c r="W2541" s="435" t="str">
        <f>IF(Table1[[#This Row],[Asset Class]]&lt;&gt;"Local",0.25,IF(R2541="y",1,""))</f>
        <v/>
      </c>
      <c r="X2541" s="435" t="str">
        <f>IF(Table1[[#This Row],[Asset Class]]&lt;&gt;"Local",0.25,IF(S2541="y",1,""))</f>
        <v/>
      </c>
      <c r="Y2541" s="109">
        <f t="shared" si="235"/>
        <v>1</v>
      </c>
      <c r="AA2541" s="274">
        <f t="shared" si="236"/>
        <v>295817</v>
      </c>
      <c r="AB2541" s="275" t="str">
        <f t="shared" si="237"/>
        <v/>
      </c>
      <c r="AC2541" s="275" t="str">
        <f t="shared" si="238"/>
        <v/>
      </c>
      <c r="AD2541" s="275" t="str">
        <f t="shared" si="239"/>
        <v/>
      </c>
      <c r="AE2541" s="276">
        <f t="shared" si="240"/>
        <v>295817</v>
      </c>
    </row>
    <row r="2542" spans="2:31">
      <c r="B2542" s="227" t="s">
        <v>4462</v>
      </c>
      <c r="C2542" s="228" t="s">
        <v>4463</v>
      </c>
      <c r="D2542" s="228" t="s">
        <v>110</v>
      </c>
      <c r="E2542" s="228" t="s">
        <v>142</v>
      </c>
      <c r="F2542" s="258" t="s">
        <v>102</v>
      </c>
      <c r="G2542" s="374">
        <v>0.5</v>
      </c>
      <c r="H2542" s="377">
        <v>1512.5715749710509</v>
      </c>
      <c r="I2542" s="382">
        <v>115.6419902144599</v>
      </c>
      <c r="J2542" s="349">
        <f>Table1[[#This Row],[Embellishment Area (m2)]]*Table1[[#This Row],[Construction Unit Rate ($/m)]]*Table1[[#This Row],[Embellishment Area Factor]]</f>
        <v>87458.39363573624</v>
      </c>
      <c r="K2542" s="263">
        <v>3025.1431499421019</v>
      </c>
      <c r="L2542" s="354">
        <v>85.331826959272703</v>
      </c>
      <c r="M2542" s="101">
        <f>Table1[[#This Row],[Size of land (m2)]]*Table1[[#This Row],[Land Unit Rate ($/m2)]]</f>
        <v>258140.99179788859</v>
      </c>
      <c r="N2542" s="261">
        <v>2021</v>
      </c>
      <c r="O2542" s="101">
        <f>ROUND(IF(Table1[[#This Row],[Valuation Year]]=2016,(Table1[[#This Row],[Total Construction Cost ($)]]+Table1[[#This Row],[Land Value]])*('General Input Sheet'!$G$38/'General Input Sheet'!$G$43),Table1[[#This Row],[Total Construction Cost ($)]]+Table1[[#This Row],[Land Value]]),0)</f>
        <v>345599</v>
      </c>
      <c r="P2542" s="139" t="str" cm="1">
        <f t="array" ref="P2542">_xlfn.IFS(Table1[[#This Row],[Asset Class]]&lt;&gt;"Local","y",P$11=$E2542,"y",Table1[[#This Row],[Asset Class]]="Local","")</f>
        <v/>
      </c>
      <c r="Q2542" s="99" t="str" cm="1">
        <f t="array" ref="Q2542">_xlfn.IFS(Table1[[#This Row],[Asset Class]]&lt;&gt;"Local","y",Q$11=$E2542,"y",Table1[[#This Row],[Asset Class]]="Local","")</f>
        <v>y</v>
      </c>
      <c r="R2542" s="99" t="str" cm="1">
        <f t="array" ref="R2542">_xlfn.IFS(Table1[[#This Row],[Asset Class]]&lt;&gt;"Local","y",R$11=$E2542,"y",Table1[[#This Row],[Asset Class]]="Local","")</f>
        <v/>
      </c>
      <c r="S2542" s="358" t="str" cm="1">
        <f t="array" ref="S2542">_xlfn.IFS(Table1[[#This Row],[Asset Class]]&lt;&gt;"Local","y",S$11=$E2542,"y",Table1[[#This Row],[Asset Class]]="Local","")</f>
        <v/>
      </c>
      <c r="U2542" s="109" t="str">
        <f>IF(Table1[[#This Row],[Asset Class]]&lt;&gt;"Local",0.25,IF(P2542="y",1,""))</f>
        <v/>
      </c>
      <c r="V2542" s="435">
        <f>IF(Table1[[#This Row],[Asset Class]]&lt;&gt;"Local",0.25,IF(Q2542="y",1,""))</f>
        <v>1</v>
      </c>
      <c r="W2542" s="435" t="str">
        <f>IF(Table1[[#This Row],[Asset Class]]&lt;&gt;"Local",0.25,IF(R2542="y",1,""))</f>
        <v/>
      </c>
      <c r="X2542" s="435" t="str">
        <f>IF(Table1[[#This Row],[Asset Class]]&lt;&gt;"Local",0.25,IF(S2542="y",1,""))</f>
        <v/>
      </c>
      <c r="Y2542" s="109">
        <f t="shared" si="235"/>
        <v>1</v>
      </c>
      <c r="AA2542" s="274" t="str">
        <f t="shared" si="236"/>
        <v/>
      </c>
      <c r="AB2542" s="275">
        <f t="shared" si="237"/>
        <v>345599</v>
      </c>
      <c r="AC2542" s="275" t="str">
        <f t="shared" si="238"/>
        <v/>
      </c>
      <c r="AD2542" s="275" t="str">
        <f t="shared" si="239"/>
        <v/>
      </c>
      <c r="AE2542" s="276">
        <f t="shared" si="240"/>
        <v>345599</v>
      </c>
    </row>
    <row r="2543" spans="2:31">
      <c r="B2543" s="227" t="s">
        <v>4464</v>
      </c>
      <c r="C2543" s="228" t="s">
        <v>4465</v>
      </c>
      <c r="D2543" s="228" t="s">
        <v>110</v>
      </c>
      <c r="E2543" s="228" t="s">
        <v>142</v>
      </c>
      <c r="F2543" s="258" t="s">
        <v>102</v>
      </c>
      <c r="G2543" s="374">
        <v>0.5</v>
      </c>
      <c r="H2543" s="377">
        <v>513.429928409127</v>
      </c>
      <c r="I2543" s="382">
        <v>115.6419902144599</v>
      </c>
      <c r="J2543" s="349">
        <f>Table1[[#This Row],[Embellishment Area (m2)]]*Table1[[#This Row],[Construction Unit Rate ($/m)]]*Table1[[#This Row],[Embellishment Area Factor]]</f>
        <v>29687.029378449555</v>
      </c>
      <c r="K2543" s="263">
        <v>1026.859856818254</v>
      </c>
      <c r="L2543" s="354">
        <v>85.331826959272703</v>
      </c>
      <c r="M2543" s="101">
        <f>Table1[[#This Row],[Size of land (m2)]]*Table1[[#This Row],[Land Unit Rate ($/m2)]]</f>
        <v>87623.8276134388</v>
      </c>
      <c r="N2543" s="261">
        <v>2021</v>
      </c>
      <c r="O2543" s="101">
        <f>ROUND(IF(Table1[[#This Row],[Valuation Year]]=2016,(Table1[[#This Row],[Total Construction Cost ($)]]+Table1[[#This Row],[Land Value]])*('General Input Sheet'!$G$38/'General Input Sheet'!$G$43),Table1[[#This Row],[Total Construction Cost ($)]]+Table1[[#This Row],[Land Value]]),0)</f>
        <v>117311</v>
      </c>
      <c r="P2543" s="139" t="str" cm="1">
        <f t="array" ref="P2543">_xlfn.IFS(Table1[[#This Row],[Asset Class]]&lt;&gt;"Local","y",P$11=$E2543,"y",Table1[[#This Row],[Asset Class]]="Local","")</f>
        <v/>
      </c>
      <c r="Q2543" s="99" t="str" cm="1">
        <f t="array" ref="Q2543">_xlfn.IFS(Table1[[#This Row],[Asset Class]]&lt;&gt;"Local","y",Q$11=$E2543,"y",Table1[[#This Row],[Asset Class]]="Local","")</f>
        <v>y</v>
      </c>
      <c r="R2543" s="99" t="str" cm="1">
        <f t="array" ref="R2543">_xlfn.IFS(Table1[[#This Row],[Asset Class]]&lt;&gt;"Local","y",R$11=$E2543,"y",Table1[[#This Row],[Asset Class]]="Local","")</f>
        <v/>
      </c>
      <c r="S2543" s="358" t="str" cm="1">
        <f t="array" ref="S2543">_xlfn.IFS(Table1[[#This Row],[Asset Class]]&lt;&gt;"Local","y",S$11=$E2543,"y",Table1[[#This Row],[Asset Class]]="Local","")</f>
        <v/>
      </c>
      <c r="U2543" s="109" t="str">
        <f>IF(Table1[[#This Row],[Asset Class]]&lt;&gt;"Local",0.25,IF(P2543="y",1,""))</f>
        <v/>
      </c>
      <c r="V2543" s="435">
        <f>IF(Table1[[#This Row],[Asset Class]]&lt;&gt;"Local",0.25,IF(Q2543="y",1,""))</f>
        <v>1</v>
      </c>
      <c r="W2543" s="435" t="str">
        <f>IF(Table1[[#This Row],[Asset Class]]&lt;&gt;"Local",0.25,IF(R2543="y",1,""))</f>
        <v/>
      </c>
      <c r="X2543" s="435" t="str">
        <f>IF(Table1[[#This Row],[Asset Class]]&lt;&gt;"Local",0.25,IF(S2543="y",1,""))</f>
        <v/>
      </c>
      <c r="Y2543" s="109">
        <f t="shared" si="235"/>
        <v>1</v>
      </c>
      <c r="AA2543" s="274" t="str">
        <f t="shared" si="236"/>
        <v/>
      </c>
      <c r="AB2543" s="275">
        <f t="shared" si="237"/>
        <v>117311</v>
      </c>
      <c r="AC2543" s="275" t="str">
        <f t="shared" si="238"/>
        <v/>
      </c>
      <c r="AD2543" s="275" t="str">
        <f t="shared" si="239"/>
        <v/>
      </c>
      <c r="AE2543" s="276">
        <f t="shared" si="240"/>
        <v>117311</v>
      </c>
    </row>
    <row r="2544" spans="2:31">
      <c r="B2544" s="227" t="s">
        <v>4466</v>
      </c>
      <c r="C2544" s="228" t="s">
        <v>4467</v>
      </c>
      <c r="D2544" s="228" t="s">
        <v>110</v>
      </c>
      <c r="E2544" s="228" t="s">
        <v>142</v>
      </c>
      <c r="F2544" s="258" t="s">
        <v>107</v>
      </c>
      <c r="G2544" s="374">
        <v>0.5</v>
      </c>
      <c r="H2544" s="377">
        <v>2254.9525793754906</v>
      </c>
      <c r="I2544" s="382">
        <v>115.6419902144599</v>
      </c>
      <c r="J2544" s="349">
        <f>Table1[[#This Row],[Embellishment Area (m2)]]*Table1[[#This Row],[Construction Unit Rate ($/m)]]*Table1[[#This Row],[Embellishment Area Factor]]</f>
        <v>130383.60205910579</v>
      </c>
      <c r="K2544" s="263">
        <v>4509.9051587509812</v>
      </c>
      <c r="L2544" s="354">
        <v>85.331826959272703</v>
      </c>
      <c r="M2544" s="101">
        <f>Table1[[#This Row],[Size of land (m2)]]*Table1[[#This Row],[Land Unit Rate ($/m2)]]</f>
        <v>384838.44660927</v>
      </c>
      <c r="N2544" s="261">
        <v>2021</v>
      </c>
      <c r="O2544" s="101">
        <f>ROUND(IF(Table1[[#This Row],[Valuation Year]]=2016,(Table1[[#This Row],[Total Construction Cost ($)]]+Table1[[#This Row],[Land Value]])*('General Input Sheet'!$G$38/'General Input Sheet'!$G$43),Table1[[#This Row],[Total Construction Cost ($)]]+Table1[[#This Row],[Land Value]]),0)</f>
        <v>515222</v>
      </c>
      <c r="P2544" s="139" t="str" cm="1">
        <f t="array" ref="P2544">_xlfn.IFS(Table1[[#This Row],[Asset Class]]&lt;&gt;"Local","y",P$11=$E2544,"y",Table1[[#This Row],[Asset Class]]="Local","")</f>
        <v/>
      </c>
      <c r="Q2544" s="99" t="str" cm="1">
        <f t="array" ref="Q2544">_xlfn.IFS(Table1[[#This Row],[Asset Class]]&lt;&gt;"Local","y",Q$11=$E2544,"y",Table1[[#This Row],[Asset Class]]="Local","")</f>
        <v>y</v>
      </c>
      <c r="R2544" s="99" t="str" cm="1">
        <f t="array" ref="R2544">_xlfn.IFS(Table1[[#This Row],[Asset Class]]&lt;&gt;"Local","y",R$11=$E2544,"y",Table1[[#This Row],[Asset Class]]="Local","")</f>
        <v/>
      </c>
      <c r="S2544" s="358" t="str" cm="1">
        <f t="array" ref="S2544">_xlfn.IFS(Table1[[#This Row],[Asset Class]]&lt;&gt;"Local","y",S$11=$E2544,"y",Table1[[#This Row],[Asset Class]]="Local","")</f>
        <v/>
      </c>
      <c r="U2544" s="109" t="str">
        <f>IF(Table1[[#This Row],[Asset Class]]&lt;&gt;"Local",0.25,IF(P2544="y",1,""))</f>
        <v/>
      </c>
      <c r="V2544" s="435">
        <f>IF(Table1[[#This Row],[Asset Class]]&lt;&gt;"Local",0.25,IF(Q2544="y",1,""))</f>
        <v>1</v>
      </c>
      <c r="W2544" s="435" t="str">
        <f>IF(Table1[[#This Row],[Asset Class]]&lt;&gt;"Local",0.25,IF(R2544="y",1,""))</f>
        <v/>
      </c>
      <c r="X2544" s="435" t="str">
        <f>IF(Table1[[#This Row],[Asset Class]]&lt;&gt;"Local",0.25,IF(S2544="y",1,""))</f>
        <v/>
      </c>
      <c r="Y2544" s="109">
        <f t="shared" si="235"/>
        <v>1</v>
      </c>
      <c r="AA2544" s="274" t="str">
        <f t="shared" si="236"/>
        <v/>
      </c>
      <c r="AB2544" s="275">
        <f t="shared" si="237"/>
        <v>515222</v>
      </c>
      <c r="AC2544" s="275" t="str">
        <f t="shared" si="238"/>
        <v/>
      </c>
      <c r="AD2544" s="275" t="str">
        <f t="shared" si="239"/>
        <v/>
      </c>
      <c r="AE2544" s="276">
        <f t="shared" si="240"/>
        <v>515222</v>
      </c>
    </row>
    <row r="2545" spans="2:31">
      <c r="B2545" s="227" t="s">
        <v>4468</v>
      </c>
      <c r="C2545" s="228" t="s">
        <v>4469</v>
      </c>
      <c r="D2545" s="228" t="s">
        <v>110</v>
      </c>
      <c r="E2545" s="228" t="s">
        <v>106</v>
      </c>
      <c r="F2545" s="258" t="s">
        <v>102</v>
      </c>
      <c r="G2545" s="374">
        <v>0.5</v>
      </c>
      <c r="H2545" s="377">
        <v>408.38123694226192</v>
      </c>
      <c r="I2545" s="382">
        <v>111.62041035606889</v>
      </c>
      <c r="J2545" s="349">
        <f>Table1[[#This Row],[Embellishment Area (m2)]]*Table1[[#This Row],[Construction Unit Rate ($/m)]]*Table1[[#This Row],[Embellishment Area Factor]]</f>
        <v>22791.840624607139</v>
      </c>
      <c r="K2545" s="263">
        <v>816.76247388452384</v>
      </c>
      <c r="L2545" s="354">
        <v>66.125722619436161</v>
      </c>
      <c r="M2545" s="101">
        <f>Table1[[#This Row],[Size of land (m2)]]*Table1[[#This Row],[Land Unit Rate ($/m2)]]</f>
        <v>54009.008794052497</v>
      </c>
      <c r="N2545" s="261">
        <v>2021</v>
      </c>
      <c r="O2545" s="101">
        <f>ROUND(IF(Table1[[#This Row],[Valuation Year]]=2016,(Table1[[#This Row],[Total Construction Cost ($)]]+Table1[[#This Row],[Land Value]])*('General Input Sheet'!$G$38/'General Input Sheet'!$G$43),Table1[[#This Row],[Total Construction Cost ($)]]+Table1[[#This Row],[Land Value]]),0)</f>
        <v>76801</v>
      </c>
      <c r="P2545" s="139" t="str" cm="1">
        <f t="array" ref="P2545">_xlfn.IFS(Table1[[#This Row],[Asset Class]]&lt;&gt;"Local","y",P$11=$E2545,"y",Table1[[#This Row],[Asset Class]]="Local","")</f>
        <v>y</v>
      </c>
      <c r="Q2545" s="99" t="str" cm="1">
        <f t="array" ref="Q2545">_xlfn.IFS(Table1[[#This Row],[Asset Class]]&lt;&gt;"Local","y",Q$11=$E2545,"y",Table1[[#This Row],[Asset Class]]="Local","")</f>
        <v/>
      </c>
      <c r="R2545" s="99" t="str" cm="1">
        <f t="array" ref="R2545">_xlfn.IFS(Table1[[#This Row],[Asset Class]]&lt;&gt;"Local","y",R$11=$E2545,"y",Table1[[#This Row],[Asset Class]]="Local","")</f>
        <v/>
      </c>
      <c r="S2545" s="358" t="str" cm="1">
        <f t="array" ref="S2545">_xlfn.IFS(Table1[[#This Row],[Asset Class]]&lt;&gt;"Local","y",S$11=$E2545,"y",Table1[[#This Row],[Asset Class]]="Local","")</f>
        <v/>
      </c>
      <c r="U2545" s="109">
        <f>IF(Table1[[#This Row],[Asset Class]]&lt;&gt;"Local",0.25,IF(P2545="y",1,""))</f>
        <v>1</v>
      </c>
      <c r="V2545" s="435" t="str">
        <f>IF(Table1[[#This Row],[Asset Class]]&lt;&gt;"Local",0.25,IF(Q2545="y",1,""))</f>
        <v/>
      </c>
      <c r="W2545" s="435" t="str">
        <f>IF(Table1[[#This Row],[Asset Class]]&lt;&gt;"Local",0.25,IF(R2545="y",1,""))</f>
        <v/>
      </c>
      <c r="X2545" s="435" t="str">
        <f>IF(Table1[[#This Row],[Asset Class]]&lt;&gt;"Local",0.25,IF(S2545="y",1,""))</f>
        <v/>
      </c>
      <c r="Y2545" s="109">
        <f t="shared" si="235"/>
        <v>1</v>
      </c>
      <c r="AA2545" s="274">
        <f t="shared" si="236"/>
        <v>76801</v>
      </c>
      <c r="AB2545" s="275" t="str">
        <f t="shared" si="237"/>
        <v/>
      </c>
      <c r="AC2545" s="275" t="str">
        <f t="shared" si="238"/>
        <v/>
      </c>
      <c r="AD2545" s="275" t="str">
        <f t="shared" si="239"/>
        <v/>
      </c>
      <c r="AE2545" s="276">
        <f t="shared" si="240"/>
        <v>76801</v>
      </c>
    </row>
    <row r="2546" spans="2:31">
      <c r="B2546" s="227" t="s">
        <v>4470</v>
      </c>
      <c r="C2546" s="228" t="s">
        <v>4471</v>
      </c>
      <c r="D2546" s="228" t="s">
        <v>110</v>
      </c>
      <c r="E2546" s="228" t="s">
        <v>142</v>
      </c>
      <c r="F2546" s="258" t="s">
        <v>107</v>
      </c>
      <c r="G2546" s="374">
        <v>0.5</v>
      </c>
      <c r="H2546" s="377">
        <v>3228.1763571787906</v>
      </c>
      <c r="I2546" s="382">
        <v>115.6419902144599</v>
      </c>
      <c r="J2546" s="349">
        <f>Table1[[#This Row],[Embellishment Area (m2)]]*Table1[[#This Row],[Construction Unit Rate ($/m)]]*Table1[[#This Row],[Embellishment Area Factor]]</f>
        <v>186656.36935371024</v>
      </c>
      <c r="K2546" s="263">
        <v>6456.3527143575811</v>
      </c>
      <c r="L2546" s="354">
        <v>85.331826959272703</v>
      </c>
      <c r="M2546" s="101">
        <f>Table1[[#This Row],[Size of land (m2)]]*Table1[[#This Row],[Land Unit Rate ($/m2)]]</f>
        <v>550932.37260959169</v>
      </c>
      <c r="N2546" s="261">
        <v>2021</v>
      </c>
      <c r="O2546" s="101">
        <f>ROUND(IF(Table1[[#This Row],[Valuation Year]]=2016,(Table1[[#This Row],[Total Construction Cost ($)]]+Table1[[#This Row],[Land Value]])*('General Input Sheet'!$G$38/'General Input Sheet'!$G$43),Table1[[#This Row],[Total Construction Cost ($)]]+Table1[[#This Row],[Land Value]]),0)</f>
        <v>737589</v>
      </c>
      <c r="P2546" s="139" t="str" cm="1">
        <f t="array" ref="P2546">_xlfn.IFS(Table1[[#This Row],[Asset Class]]&lt;&gt;"Local","y",P$11=$E2546,"y",Table1[[#This Row],[Asset Class]]="Local","")</f>
        <v/>
      </c>
      <c r="Q2546" s="99" t="str" cm="1">
        <f t="array" ref="Q2546">_xlfn.IFS(Table1[[#This Row],[Asset Class]]&lt;&gt;"Local","y",Q$11=$E2546,"y",Table1[[#This Row],[Asset Class]]="Local","")</f>
        <v>y</v>
      </c>
      <c r="R2546" s="99" t="str" cm="1">
        <f t="array" ref="R2546">_xlfn.IFS(Table1[[#This Row],[Asset Class]]&lt;&gt;"Local","y",R$11=$E2546,"y",Table1[[#This Row],[Asset Class]]="Local","")</f>
        <v/>
      </c>
      <c r="S2546" s="358" t="str" cm="1">
        <f t="array" ref="S2546">_xlfn.IFS(Table1[[#This Row],[Asset Class]]&lt;&gt;"Local","y",S$11=$E2546,"y",Table1[[#This Row],[Asset Class]]="Local","")</f>
        <v/>
      </c>
      <c r="U2546" s="109" t="str">
        <f>IF(Table1[[#This Row],[Asset Class]]&lt;&gt;"Local",0.25,IF(P2546="y",1,""))</f>
        <v/>
      </c>
      <c r="V2546" s="435">
        <f>IF(Table1[[#This Row],[Asset Class]]&lt;&gt;"Local",0.25,IF(Q2546="y",1,""))</f>
        <v>1</v>
      </c>
      <c r="W2546" s="435" t="str">
        <f>IF(Table1[[#This Row],[Asset Class]]&lt;&gt;"Local",0.25,IF(R2546="y",1,""))</f>
        <v/>
      </c>
      <c r="X2546" s="435" t="str">
        <f>IF(Table1[[#This Row],[Asset Class]]&lt;&gt;"Local",0.25,IF(S2546="y",1,""))</f>
        <v/>
      </c>
      <c r="Y2546" s="109">
        <f t="shared" si="235"/>
        <v>1</v>
      </c>
      <c r="AA2546" s="274" t="str">
        <f t="shared" si="236"/>
        <v/>
      </c>
      <c r="AB2546" s="275">
        <f t="shared" si="237"/>
        <v>737589</v>
      </c>
      <c r="AC2546" s="275" t="str">
        <f t="shared" si="238"/>
        <v/>
      </c>
      <c r="AD2546" s="275" t="str">
        <f t="shared" si="239"/>
        <v/>
      </c>
      <c r="AE2546" s="276">
        <f t="shared" si="240"/>
        <v>737589</v>
      </c>
    </row>
    <row r="2547" spans="2:31">
      <c r="B2547" s="227" t="s">
        <v>4472</v>
      </c>
      <c r="C2547" s="228" t="s">
        <v>4473</v>
      </c>
      <c r="D2547" s="228" t="s">
        <v>110</v>
      </c>
      <c r="E2547" s="228" t="s">
        <v>106</v>
      </c>
      <c r="F2547" s="258" t="s">
        <v>107</v>
      </c>
      <c r="G2547" s="374">
        <v>0.5</v>
      </c>
      <c r="H2547" s="377">
        <v>915.64257255611506</v>
      </c>
      <c r="I2547" s="382">
        <v>111.62041035606889</v>
      </c>
      <c r="J2547" s="349">
        <f>Table1[[#This Row],[Embellishment Area (m2)]]*Table1[[#This Row],[Construction Unit Rate ($/m)]]*Table1[[#This Row],[Embellishment Area Factor]]</f>
        <v>51102.199844100069</v>
      </c>
      <c r="K2547" s="263">
        <v>1831.2851451122301</v>
      </c>
      <c r="L2547" s="354">
        <v>66.125722619436161</v>
      </c>
      <c r="M2547" s="101">
        <f>Table1[[#This Row],[Size of land (m2)]]*Table1[[#This Row],[Land Unit Rate ($/m2)]]</f>
        <v>121095.05354278523</v>
      </c>
      <c r="N2547" s="261">
        <v>2021</v>
      </c>
      <c r="O2547" s="101">
        <f>ROUND(IF(Table1[[#This Row],[Valuation Year]]=2016,(Table1[[#This Row],[Total Construction Cost ($)]]+Table1[[#This Row],[Land Value]])*('General Input Sheet'!$G$38/'General Input Sheet'!$G$43),Table1[[#This Row],[Total Construction Cost ($)]]+Table1[[#This Row],[Land Value]]),0)</f>
        <v>172197</v>
      </c>
      <c r="P2547" s="139" t="str" cm="1">
        <f t="array" ref="P2547">_xlfn.IFS(Table1[[#This Row],[Asset Class]]&lt;&gt;"Local","y",P$11=$E2547,"y",Table1[[#This Row],[Asset Class]]="Local","")</f>
        <v>y</v>
      </c>
      <c r="Q2547" s="99" t="str" cm="1">
        <f t="array" ref="Q2547">_xlfn.IFS(Table1[[#This Row],[Asset Class]]&lt;&gt;"Local","y",Q$11=$E2547,"y",Table1[[#This Row],[Asset Class]]="Local","")</f>
        <v/>
      </c>
      <c r="R2547" s="99" t="str" cm="1">
        <f t="array" ref="R2547">_xlfn.IFS(Table1[[#This Row],[Asset Class]]&lt;&gt;"Local","y",R$11=$E2547,"y",Table1[[#This Row],[Asset Class]]="Local","")</f>
        <v/>
      </c>
      <c r="S2547" s="358" t="str" cm="1">
        <f t="array" ref="S2547">_xlfn.IFS(Table1[[#This Row],[Asset Class]]&lt;&gt;"Local","y",S$11=$E2547,"y",Table1[[#This Row],[Asset Class]]="Local","")</f>
        <v/>
      </c>
      <c r="U2547" s="109">
        <f>IF(Table1[[#This Row],[Asset Class]]&lt;&gt;"Local",0.25,IF(P2547="y",1,""))</f>
        <v>1</v>
      </c>
      <c r="V2547" s="435" t="str">
        <f>IF(Table1[[#This Row],[Asset Class]]&lt;&gt;"Local",0.25,IF(Q2547="y",1,""))</f>
        <v/>
      </c>
      <c r="W2547" s="435" t="str">
        <f>IF(Table1[[#This Row],[Asset Class]]&lt;&gt;"Local",0.25,IF(R2547="y",1,""))</f>
        <v/>
      </c>
      <c r="X2547" s="435" t="str">
        <f>IF(Table1[[#This Row],[Asset Class]]&lt;&gt;"Local",0.25,IF(S2547="y",1,""))</f>
        <v/>
      </c>
      <c r="Y2547" s="109">
        <f t="shared" si="235"/>
        <v>1</v>
      </c>
      <c r="AA2547" s="274">
        <f t="shared" si="236"/>
        <v>172197</v>
      </c>
      <c r="AB2547" s="275" t="str">
        <f t="shared" si="237"/>
        <v/>
      </c>
      <c r="AC2547" s="275" t="str">
        <f t="shared" si="238"/>
        <v/>
      </c>
      <c r="AD2547" s="275" t="str">
        <f t="shared" si="239"/>
        <v/>
      </c>
      <c r="AE2547" s="276">
        <f t="shared" si="240"/>
        <v>172197</v>
      </c>
    </row>
    <row r="2548" spans="2:31">
      <c r="B2548" s="227" t="s">
        <v>4474</v>
      </c>
      <c r="C2548" s="228" t="s">
        <v>4475</v>
      </c>
      <c r="D2548" s="228" t="s">
        <v>110</v>
      </c>
      <c r="E2548" s="228" t="s">
        <v>101</v>
      </c>
      <c r="F2548" s="258" t="s">
        <v>107</v>
      </c>
      <c r="G2548" s="374">
        <v>0.5</v>
      </c>
      <c r="H2548" s="377">
        <v>1288.8073382548539</v>
      </c>
      <c r="I2548" s="382">
        <v>143.96305955739601</v>
      </c>
      <c r="J2548" s="349">
        <f>Table1[[#This Row],[Embellishment Area (m2)]]*Table1[[#This Row],[Construction Unit Rate ($/m)]]*Table1[[#This Row],[Embellishment Area Factor]]</f>
        <v>92770.323797596284</v>
      </c>
      <c r="K2548" s="263">
        <v>2577.6146765097078</v>
      </c>
      <c r="L2548" s="354">
        <v>39.027494808321961</v>
      </c>
      <c r="M2548" s="101">
        <f>Table1[[#This Row],[Size of land (m2)]]*Table1[[#This Row],[Land Unit Rate ($/m2)]]</f>
        <v>100597.84340533712</v>
      </c>
      <c r="N2548" s="261">
        <v>2021</v>
      </c>
      <c r="O2548" s="101">
        <f>ROUND(IF(Table1[[#This Row],[Valuation Year]]=2016,(Table1[[#This Row],[Total Construction Cost ($)]]+Table1[[#This Row],[Land Value]])*('General Input Sheet'!$G$38/'General Input Sheet'!$G$43),Table1[[#This Row],[Total Construction Cost ($)]]+Table1[[#This Row],[Land Value]]),0)</f>
        <v>193368</v>
      </c>
      <c r="P2548" s="139" t="str" cm="1">
        <f t="array" ref="P2548">_xlfn.IFS(Table1[[#This Row],[Asset Class]]&lt;&gt;"Local","y",P$11=$E2548,"y",Table1[[#This Row],[Asset Class]]="Local","")</f>
        <v/>
      </c>
      <c r="Q2548" s="99" t="str" cm="1">
        <f t="array" ref="Q2548">_xlfn.IFS(Table1[[#This Row],[Asset Class]]&lt;&gt;"Local","y",Q$11=$E2548,"y",Table1[[#This Row],[Asset Class]]="Local","")</f>
        <v/>
      </c>
      <c r="R2548" s="99" t="str" cm="1">
        <f t="array" ref="R2548">_xlfn.IFS(Table1[[#This Row],[Asset Class]]&lt;&gt;"Local","y",R$11=$E2548,"y",Table1[[#This Row],[Asset Class]]="Local","")</f>
        <v>y</v>
      </c>
      <c r="S2548" s="358" t="str" cm="1">
        <f t="array" ref="S2548">_xlfn.IFS(Table1[[#This Row],[Asset Class]]&lt;&gt;"Local","y",S$11=$E2548,"y",Table1[[#This Row],[Asset Class]]="Local","")</f>
        <v/>
      </c>
      <c r="U2548" s="109" t="str">
        <f>IF(Table1[[#This Row],[Asset Class]]&lt;&gt;"Local",0.25,IF(P2548="y",1,""))</f>
        <v/>
      </c>
      <c r="V2548" s="435" t="str">
        <f>IF(Table1[[#This Row],[Asset Class]]&lt;&gt;"Local",0.25,IF(Q2548="y",1,""))</f>
        <v/>
      </c>
      <c r="W2548" s="435">
        <f>IF(Table1[[#This Row],[Asset Class]]&lt;&gt;"Local",0.25,IF(R2548="y",1,""))</f>
        <v>1</v>
      </c>
      <c r="X2548" s="435" t="str">
        <f>IF(Table1[[#This Row],[Asset Class]]&lt;&gt;"Local",0.25,IF(S2548="y",1,""))</f>
        <v/>
      </c>
      <c r="Y2548" s="109">
        <f t="shared" si="235"/>
        <v>1</v>
      </c>
      <c r="AA2548" s="274" t="str">
        <f t="shared" si="236"/>
        <v/>
      </c>
      <c r="AB2548" s="275" t="str">
        <f t="shared" si="237"/>
        <v/>
      </c>
      <c r="AC2548" s="275">
        <f t="shared" si="238"/>
        <v>193368</v>
      </c>
      <c r="AD2548" s="275" t="str">
        <f t="shared" si="239"/>
        <v/>
      </c>
      <c r="AE2548" s="276">
        <f t="shared" si="240"/>
        <v>193368</v>
      </c>
    </row>
    <row r="2549" spans="2:31">
      <c r="B2549" s="227" t="s">
        <v>4476</v>
      </c>
      <c r="C2549" s="228" t="s">
        <v>4477</v>
      </c>
      <c r="D2549" s="228" t="s">
        <v>110</v>
      </c>
      <c r="E2549" s="228" t="s">
        <v>101</v>
      </c>
      <c r="F2549" s="258" t="s">
        <v>107</v>
      </c>
      <c r="G2549" s="374">
        <v>0.5</v>
      </c>
      <c r="H2549" s="377">
        <v>2725.5731718207021</v>
      </c>
      <c r="I2549" s="382">
        <v>143.96305955739601</v>
      </c>
      <c r="J2549" s="349">
        <f>Table1[[#This Row],[Embellishment Area (m2)]]*Table1[[#This Row],[Construction Unit Rate ($/m)]]*Table1[[#This Row],[Embellishment Area Factor]]</f>
        <v>196190.92643143225</v>
      </c>
      <c r="K2549" s="263">
        <v>5451.1463436414042</v>
      </c>
      <c r="L2549" s="354">
        <v>39.027494808321961</v>
      </c>
      <c r="M2549" s="101">
        <f>Table1[[#This Row],[Size of land (m2)]]*Table1[[#This Row],[Land Unit Rate ($/m2)]]</f>
        <v>212744.58562586815</v>
      </c>
      <c r="N2549" s="261">
        <v>2021</v>
      </c>
      <c r="O2549" s="101">
        <f>ROUND(IF(Table1[[#This Row],[Valuation Year]]=2016,(Table1[[#This Row],[Total Construction Cost ($)]]+Table1[[#This Row],[Land Value]])*('General Input Sheet'!$G$38/'General Input Sheet'!$G$43),Table1[[#This Row],[Total Construction Cost ($)]]+Table1[[#This Row],[Land Value]]),0)</f>
        <v>408936</v>
      </c>
      <c r="P2549" s="139" t="str" cm="1">
        <f t="array" ref="P2549">_xlfn.IFS(Table1[[#This Row],[Asset Class]]&lt;&gt;"Local","y",P$11=$E2549,"y",Table1[[#This Row],[Asset Class]]="Local","")</f>
        <v/>
      </c>
      <c r="Q2549" s="99" t="str" cm="1">
        <f t="array" ref="Q2549">_xlfn.IFS(Table1[[#This Row],[Asset Class]]&lt;&gt;"Local","y",Q$11=$E2549,"y",Table1[[#This Row],[Asset Class]]="Local","")</f>
        <v/>
      </c>
      <c r="R2549" s="99" t="str" cm="1">
        <f t="array" ref="R2549">_xlfn.IFS(Table1[[#This Row],[Asset Class]]&lt;&gt;"Local","y",R$11=$E2549,"y",Table1[[#This Row],[Asset Class]]="Local","")</f>
        <v>y</v>
      </c>
      <c r="S2549" s="358" t="str" cm="1">
        <f t="array" ref="S2549">_xlfn.IFS(Table1[[#This Row],[Asset Class]]&lt;&gt;"Local","y",S$11=$E2549,"y",Table1[[#This Row],[Asset Class]]="Local","")</f>
        <v/>
      </c>
      <c r="U2549" s="109" t="str">
        <f>IF(Table1[[#This Row],[Asset Class]]&lt;&gt;"Local",0.25,IF(P2549="y",1,""))</f>
        <v/>
      </c>
      <c r="V2549" s="435" t="str">
        <f>IF(Table1[[#This Row],[Asset Class]]&lt;&gt;"Local",0.25,IF(Q2549="y",1,""))</f>
        <v/>
      </c>
      <c r="W2549" s="435">
        <f>IF(Table1[[#This Row],[Asset Class]]&lt;&gt;"Local",0.25,IF(R2549="y",1,""))</f>
        <v>1</v>
      </c>
      <c r="X2549" s="435" t="str">
        <f>IF(Table1[[#This Row],[Asset Class]]&lt;&gt;"Local",0.25,IF(S2549="y",1,""))</f>
        <v/>
      </c>
      <c r="Y2549" s="109">
        <f t="shared" si="235"/>
        <v>1</v>
      </c>
      <c r="AA2549" s="274" t="str">
        <f t="shared" si="236"/>
        <v/>
      </c>
      <c r="AB2549" s="275" t="str">
        <f t="shared" si="237"/>
        <v/>
      </c>
      <c r="AC2549" s="275">
        <f t="shared" si="238"/>
        <v>408936</v>
      </c>
      <c r="AD2549" s="275" t="str">
        <f t="shared" si="239"/>
        <v/>
      </c>
      <c r="AE2549" s="276">
        <f t="shared" si="240"/>
        <v>408936</v>
      </c>
    </row>
    <row r="2550" spans="2:31">
      <c r="B2550" s="227" t="s">
        <v>4478</v>
      </c>
      <c r="C2550" s="228" t="s">
        <v>4479</v>
      </c>
      <c r="D2550" s="228" t="s">
        <v>110</v>
      </c>
      <c r="E2550" s="228" t="s">
        <v>142</v>
      </c>
      <c r="F2550" s="258" t="s">
        <v>107</v>
      </c>
      <c r="G2550" s="374">
        <v>0.5</v>
      </c>
      <c r="H2550" s="377">
        <v>1620.0308509315485</v>
      </c>
      <c r="I2550" s="382">
        <v>115.6419902144599</v>
      </c>
      <c r="J2550" s="349">
        <f>Table1[[#This Row],[Embellishment Area (m2)]]*Table1[[#This Row],[Construction Unit Rate ($/m)]]*Table1[[#This Row],[Embellishment Area Factor]]</f>
        <v>93671.79590527463</v>
      </c>
      <c r="K2550" s="263">
        <v>3240.0617018630969</v>
      </c>
      <c r="L2550" s="354">
        <v>85.331826959272703</v>
      </c>
      <c r="M2550" s="101">
        <f>Table1[[#This Row],[Size of land (m2)]]*Table1[[#This Row],[Land Unit Rate ($/m2)]]</f>
        <v>276480.38448074838</v>
      </c>
      <c r="N2550" s="261">
        <v>2021</v>
      </c>
      <c r="O2550" s="101">
        <f>ROUND(IF(Table1[[#This Row],[Valuation Year]]=2016,(Table1[[#This Row],[Total Construction Cost ($)]]+Table1[[#This Row],[Land Value]])*('General Input Sheet'!$G$38/'General Input Sheet'!$G$43),Table1[[#This Row],[Total Construction Cost ($)]]+Table1[[#This Row],[Land Value]]),0)</f>
        <v>370152</v>
      </c>
      <c r="P2550" s="139" t="str" cm="1">
        <f t="array" ref="P2550">_xlfn.IFS(Table1[[#This Row],[Asset Class]]&lt;&gt;"Local","y",P$11=$E2550,"y",Table1[[#This Row],[Asset Class]]="Local","")</f>
        <v/>
      </c>
      <c r="Q2550" s="99" t="str" cm="1">
        <f t="array" ref="Q2550">_xlfn.IFS(Table1[[#This Row],[Asset Class]]&lt;&gt;"Local","y",Q$11=$E2550,"y",Table1[[#This Row],[Asset Class]]="Local","")</f>
        <v>y</v>
      </c>
      <c r="R2550" s="99" t="str" cm="1">
        <f t="array" ref="R2550">_xlfn.IFS(Table1[[#This Row],[Asset Class]]&lt;&gt;"Local","y",R$11=$E2550,"y",Table1[[#This Row],[Asset Class]]="Local","")</f>
        <v/>
      </c>
      <c r="S2550" s="358" t="str" cm="1">
        <f t="array" ref="S2550">_xlfn.IFS(Table1[[#This Row],[Asset Class]]&lt;&gt;"Local","y",S$11=$E2550,"y",Table1[[#This Row],[Asset Class]]="Local","")</f>
        <v/>
      </c>
      <c r="U2550" s="109" t="str">
        <f>IF(Table1[[#This Row],[Asset Class]]&lt;&gt;"Local",0.25,IF(P2550="y",1,""))</f>
        <v/>
      </c>
      <c r="V2550" s="435">
        <f>IF(Table1[[#This Row],[Asset Class]]&lt;&gt;"Local",0.25,IF(Q2550="y",1,""))</f>
        <v>1</v>
      </c>
      <c r="W2550" s="435" t="str">
        <f>IF(Table1[[#This Row],[Asset Class]]&lt;&gt;"Local",0.25,IF(R2550="y",1,""))</f>
        <v/>
      </c>
      <c r="X2550" s="435" t="str">
        <f>IF(Table1[[#This Row],[Asset Class]]&lt;&gt;"Local",0.25,IF(S2550="y",1,""))</f>
        <v/>
      </c>
      <c r="Y2550" s="109">
        <f t="shared" si="235"/>
        <v>1</v>
      </c>
      <c r="AA2550" s="274" t="str">
        <f t="shared" si="236"/>
        <v/>
      </c>
      <c r="AB2550" s="275">
        <f t="shared" si="237"/>
        <v>370152</v>
      </c>
      <c r="AC2550" s="275" t="str">
        <f t="shared" si="238"/>
        <v/>
      </c>
      <c r="AD2550" s="275" t="str">
        <f t="shared" si="239"/>
        <v/>
      </c>
      <c r="AE2550" s="276">
        <f t="shared" si="240"/>
        <v>370152</v>
      </c>
    </row>
    <row r="2551" spans="2:31">
      <c r="B2551" s="227" t="s">
        <v>4480</v>
      </c>
      <c r="C2551" s="228" t="s">
        <v>4481</v>
      </c>
      <c r="D2551" s="228" t="s">
        <v>110</v>
      </c>
      <c r="E2551" s="228" t="s">
        <v>101</v>
      </c>
      <c r="F2551" s="258" t="s">
        <v>102</v>
      </c>
      <c r="G2551" s="374">
        <v>0.5</v>
      </c>
      <c r="H2551" s="377">
        <v>778.84017822663304</v>
      </c>
      <c r="I2551" s="382">
        <v>143.96305955739601</v>
      </c>
      <c r="J2551" s="349">
        <f>Table1[[#This Row],[Embellishment Area (m2)]]*Table1[[#This Row],[Construction Unit Rate ($/m)]]*Table1[[#This Row],[Embellishment Area Factor]]</f>
        <v>56062.107481866849</v>
      </c>
      <c r="K2551" s="263">
        <v>1557.6803564532661</v>
      </c>
      <c r="L2551" s="354">
        <v>39.027494808321961</v>
      </c>
      <c r="M2551" s="101">
        <f>Table1[[#This Row],[Size of land (m2)]]*Table1[[#This Row],[Land Unit Rate ($/m2)]]</f>
        <v>60792.362024504946</v>
      </c>
      <c r="N2551" s="261">
        <v>2021</v>
      </c>
      <c r="O2551" s="101">
        <f>ROUND(IF(Table1[[#This Row],[Valuation Year]]=2016,(Table1[[#This Row],[Total Construction Cost ($)]]+Table1[[#This Row],[Land Value]])*('General Input Sheet'!$G$38/'General Input Sheet'!$G$43),Table1[[#This Row],[Total Construction Cost ($)]]+Table1[[#This Row],[Land Value]]),0)</f>
        <v>116854</v>
      </c>
      <c r="P2551" s="139" t="str" cm="1">
        <f t="array" ref="P2551">_xlfn.IFS(Table1[[#This Row],[Asset Class]]&lt;&gt;"Local","y",P$11=$E2551,"y",Table1[[#This Row],[Asset Class]]="Local","")</f>
        <v/>
      </c>
      <c r="Q2551" s="99" t="str" cm="1">
        <f t="array" ref="Q2551">_xlfn.IFS(Table1[[#This Row],[Asset Class]]&lt;&gt;"Local","y",Q$11=$E2551,"y",Table1[[#This Row],[Asset Class]]="Local","")</f>
        <v/>
      </c>
      <c r="R2551" s="99" t="str" cm="1">
        <f t="array" ref="R2551">_xlfn.IFS(Table1[[#This Row],[Asset Class]]&lt;&gt;"Local","y",R$11=$E2551,"y",Table1[[#This Row],[Asset Class]]="Local","")</f>
        <v>y</v>
      </c>
      <c r="S2551" s="358" t="str" cm="1">
        <f t="array" ref="S2551">_xlfn.IFS(Table1[[#This Row],[Asset Class]]&lt;&gt;"Local","y",S$11=$E2551,"y",Table1[[#This Row],[Asset Class]]="Local","")</f>
        <v/>
      </c>
      <c r="U2551" s="109" t="str">
        <f>IF(Table1[[#This Row],[Asset Class]]&lt;&gt;"Local",0.25,IF(P2551="y",1,""))</f>
        <v/>
      </c>
      <c r="V2551" s="435" t="str">
        <f>IF(Table1[[#This Row],[Asset Class]]&lt;&gt;"Local",0.25,IF(Q2551="y",1,""))</f>
        <v/>
      </c>
      <c r="W2551" s="435">
        <f>IF(Table1[[#This Row],[Asset Class]]&lt;&gt;"Local",0.25,IF(R2551="y",1,""))</f>
        <v>1</v>
      </c>
      <c r="X2551" s="435" t="str">
        <f>IF(Table1[[#This Row],[Asset Class]]&lt;&gt;"Local",0.25,IF(S2551="y",1,""))</f>
        <v/>
      </c>
      <c r="Y2551" s="109">
        <f t="shared" si="235"/>
        <v>1</v>
      </c>
      <c r="AA2551" s="274" t="str">
        <f t="shared" si="236"/>
        <v/>
      </c>
      <c r="AB2551" s="275" t="str">
        <f t="shared" si="237"/>
        <v/>
      </c>
      <c r="AC2551" s="275">
        <f t="shared" si="238"/>
        <v>116854</v>
      </c>
      <c r="AD2551" s="275" t="str">
        <f t="shared" si="239"/>
        <v/>
      </c>
      <c r="AE2551" s="276">
        <f t="shared" si="240"/>
        <v>116854</v>
      </c>
    </row>
    <row r="2552" spans="2:31">
      <c r="B2552" s="227" t="s">
        <v>4482</v>
      </c>
      <c r="C2552" s="228" t="s">
        <v>4483</v>
      </c>
      <c r="D2552" s="228" t="s">
        <v>110</v>
      </c>
      <c r="E2552" s="228" t="s">
        <v>101</v>
      </c>
      <c r="F2552" s="258" t="s">
        <v>107</v>
      </c>
      <c r="G2552" s="374">
        <v>0.5</v>
      </c>
      <c r="H2552" s="377">
        <v>2428.7459689187572</v>
      </c>
      <c r="I2552" s="382">
        <v>143.96305955739601</v>
      </c>
      <c r="J2552" s="349">
        <f>Table1[[#This Row],[Embellishment Area (m2)]]*Table1[[#This Row],[Construction Unit Rate ($/m)]]*Table1[[#This Row],[Embellishment Area Factor]]</f>
        <v>174824.85028661825</v>
      </c>
      <c r="K2552" s="263">
        <v>4857.4919378375143</v>
      </c>
      <c r="L2552" s="354">
        <v>39.027494808321961</v>
      </c>
      <c r="M2552" s="101">
        <f>Table1[[#This Row],[Size of land (m2)]]*Table1[[#This Row],[Land Unit Rate ($/m2)]]</f>
        <v>189575.74138541939</v>
      </c>
      <c r="N2552" s="261">
        <v>2021</v>
      </c>
      <c r="O2552" s="101">
        <f>ROUND(IF(Table1[[#This Row],[Valuation Year]]=2016,(Table1[[#This Row],[Total Construction Cost ($)]]+Table1[[#This Row],[Land Value]])*('General Input Sheet'!$G$38/'General Input Sheet'!$G$43),Table1[[#This Row],[Total Construction Cost ($)]]+Table1[[#This Row],[Land Value]]),0)</f>
        <v>364401</v>
      </c>
      <c r="P2552" s="139" t="str" cm="1">
        <f t="array" ref="P2552">_xlfn.IFS(Table1[[#This Row],[Asset Class]]&lt;&gt;"Local","y",P$11=$E2552,"y",Table1[[#This Row],[Asset Class]]="Local","")</f>
        <v/>
      </c>
      <c r="Q2552" s="99" t="str" cm="1">
        <f t="array" ref="Q2552">_xlfn.IFS(Table1[[#This Row],[Asset Class]]&lt;&gt;"Local","y",Q$11=$E2552,"y",Table1[[#This Row],[Asset Class]]="Local","")</f>
        <v/>
      </c>
      <c r="R2552" s="99" t="str" cm="1">
        <f t="array" ref="R2552">_xlfn.IFS(Table1[[#This Row],[Asset Class]]&lt;&gt;"Local","y",R$11=$E2552,"y",Table1[[#This Row],[Asset Class]]="Local","")</f>
        <v>y</v>
      </c>
      <c r="S2552" s="358" t="str" cm="1">
        <f t="array" ref="S2552">_xlfn.IFS(Table1[[#This Row],[Asset Class]]&lt;&gt;"Local","y",S$11=$E2552,"y",Table1[[#This Row],[Asset Class]]="Local","")</f>
        <v/>
      </c>
      <c r="U2552" s="109" t="str">
        <f>IF(Table1[[#This Row],[Asset Class]]&lt;&gt;"Local",0.25,IF(P2552="y",1,""))</f>
        <v/>
      </c>
      <c r="V2552" s="435" t="str">
        <f>IF(Table1[[#This Row],[Asset Class]]&lt;&gt;"Local",0.25,IF(Q2552="y",1,""))</f>
        <v/>
      </c>
      <c r="W2552" s="435">
        <f>IF(Table1[[#This Row],[Asset Class]]&lt;&gt;"Local",0.25,IF(R2552="y",1,""))</f>
        <v>1</v>
      </c>
      <c r="X2552" s="435" t="str">
        <f>IF(Table1[[#This Row],[Asset Class]]&lt;&gt;"Local",0.25,IF(S2552="y",1,""))</f>
        <v/>
      </c>
      <c r="Y2552" s="109">
        <f t="shared" si="235"/>
        <v>1</v>
      </c>
      <c r="AA2552" s="274" t="str">
        <f t="shared" si="236"/>
        <v/>
      </c>
      <c r="AB2552" s="275" t="str">
        <f t="shared" si="237"/>
        <v/>
      </c>
      <c r="AC2552" s="275">
        <f t="shared" si="238"/>
        <v>364401</v>
      </c>
      <c r="AD2552" s="275" t="str">
        <f t="shared" si="239"/>
        <v/>
      </c>
      <c r="AE2552" s="276">
        <f t="shared" si="240"/>
        <v>364401</v>
      </c>
    </row>
    <row r="2553" spans="2:31">
      <c r="B2553" s="227" t="s">
        <v>4484</v>
      </c>
      <c r="C2553" s="228" t="s">
        <v>4485</v>
      </c>
      <c r="D2553" s="228" t="s">
        <v>110</v>
      </c>
      <c r="E2553" s="228" t="s">
        <v>106</v>
      </c>
      <c r="F2553" s="258" t="s">
        <v>107</v>
      </c>
      <c r="G2553" s="374">
        <v>0.5</v>
      </c>
      <c r="H2553" s="377">
        <v>1180.7269122728815</v>
      </c>
      <c r="I2553" s="382">
        <v>111.62041035606889</v>
      </c>
      <c r="J2553" s="349">
        <f>Table1[[#This Row],[Embellishment Area (m2)]]*Table1[[#This Row],[Construction Unit Rate ($/m)]]*Table1[[#This Row],[Embellishment Area Factor]]</f>
        <v>65896.611233176591</v>
      </c>
      <c r="K2553" s="263">
        <v>2361.4538245457629</v>
      </c>
      <c r="L2553" s="354">
        <v>66.125722619436161</v>
      </c>
      <c r="M2553" s="101">
        <f>Table1[[#This Row],[Size of land (m2)]]*Table1[[#This Row],[Land Unit Rate ($/m2)]]</f>
        <v>156152.84058051978</v>
      </c>
      <c r="N2553" s="261">
        <v>2021</v>
      </c>
      <c r="O2553" s="101">
        <f>ROUND(IF(Table1[[#This Row],[Valuation Year]]=2016,(Table1[[#This Row],[Total Construction Cost ($)]]+Table1[[#This Row],[Land Value]])*('General Input Sheet'!$G$38/'General Input Sheet'!$G$43),Table1[[#This Row],[Total Construction Cost ($)]]+Table1[[#This Row],[Land Value]]),0)</f>
        <v>222049</v>
      </c>
      <c r="P2553" s="139" t="str" cm="1">
        <f t="array" ref="P2553">_xlfn.IFS(Table1[[#This Row],[Asset Class]]&lt;&gt;"Local","y",P$11=$E2553,"y",Table1[[#This Row],[Asset Class]]="Local","")</f>
        <v>y</v>
      </c>
      <c r="Q2553" s="99" t="str" cm="1">
        <f t="array" ref="Q2553">_xlfn.IFS(Table1[[#This Row],[Asset Class]]&lt;&gt;"Local","y",Q$11=$E2553,"y",Table1[[#This Row],[Asset Class]]="Local","")</f>
        <v/>
      </c>
      <c r="R2553" s="99" t="str" cm="1">
        <f t="array" ref="R2553">_xlfn.IFS(Table1[[#This Row],[Asset Class]]&lt;&gt;"Local","y",R$11=$E2553,"y",Table1[[#This Row],[Asset Class]]="Local","")</f>
        <v/>
      </c>
      <c r="S2553" s="358" t="str" cm="1">
        <f t="array" ref="S2553">_xlfn.IFS(Table1[[#This Row],[Asset Class]]&lt;&gt;"Local","y",S$11=$E2553,"y",Table1[[#This Row],[Asset Class]]="Local","")</f>
        <v/>
      </c>
      <c r="U2553" s="109">
        <f>IF(Table1[[#This Row],[Asset Class]]&lt;&gt;"Local",0.25,IF(P2553="y",1,""))</f>
        <v>1</v>
      </c>
      <c r="V2553" s="435" t="str">
        <f>IF(Table1[[#This Row],[Asset Class]]&lt;&gt;"Local",0.25,IF(Q2553="y",1,""))</f>
        <v/>
      </c>
      <c r="W2553" s="435" t="str">
        <f>IF(Table1[[#This Row],[Asset Class]]&lt;&gt;"Local",0.25,IF(R2553="y",1,""))</f>
        <v/>
      </c>
      <c r="X2553" s="435" t="str">
        <f>IF(Table1[[#This Row],[Asset Class]]&lt;&gt;"Local",0.25,IF(S2553="y",1,""))</f>
        <v/>
      </c>
      <c r="Y2553" s="109">
        <f t="shared" ref="Y2553:Y2616" si="241">SUM(U2553:X2553)</f>
        <v>1</v>
      </c>
      <c r="AA2553" s="274">
        <f t="shared" ref="AA2553:AA2616" si="242">IF(U2553="","",(U2553/$Y2553)*$O2553)</f>
        <v>222049</v>
      </c>
      <c r="AB2553" s="275" t="str">
        <f t="shared" ref="AB2553:AB2616" si="243">IF(V2553="","",(V2553/$Y2553)*$O2553)</f>
        <v/>
      </c>
      <c r="AC2553" s="275" t="str">
        <f t="shared" ref="AC2553:AC2616" si="244">IF(W2553="","",(W2553/$Y2553)*$O2553)</f>
        <v/>
      </c>
      <c r="AD2553" s="275" t="str">
        <f t="shared" ref="AD2553:AD2616" si="245">IF(X2553="","",(X2553/$Y2553)*$O2553)</f>
        <v/>
      </c>
      <c r="AE2553" s="276">
        <f t="shared" ref="AE2553:AE2616" si="246">SUM(AA2553:AD2553)</f>
        <v>222049</v>
      </c>
    </row>
    <row r="2554" spans="2:31">
      <c r="B2554" s="227" t="s">
        <v>4486</v>
      </c>
      <c r="C2554" s="228" t="s">
        <v>4487</v>
      </c>
      <c r="D2554" s="228" t="s">
        <v>110</v>
      </c>
      <c r="E2554" s="228" t="s">
        <v>106</v>
      </c>
      <c r="F2554" s="258" t="s">
        <v>107</v>
      </c>
      <c r="G2554" s="374">
        <v>0.5</v>
      </c>
      <c r="H2554" s="377">
        <v>517.84189304874303</v>
      </c>
      <c r="I2554" s="382">
        <v>111.62041035606889</v>
      </c>
      <c r="J2554" s="349">
        <f>Table1[[#This Row],[Embellishment Area (m2)]]*Table1[[#This Row],[Construction Unit Rate ($/m)]]*Table1[[#This Row],[Embellishment Area Factor]]</f>
        <v>28900.862300832116</v>
      </c>
      <c r="K2554" s="263">
        <v>1035.6837860974861</v>
      </c>
      <c r="L2554" s="354">
        <v>66.125722619436161</v>
      </c>
      <c r="M2554" s="101">
        <f>Table1[[#This Row],[Size of land (m2)]]*Table1[[#This Row],[Land Unit Rate ($/m2)]]</f>
        <v>68485.338760929822</v>
      </c>
      <c r="N2554" s="261">
        <v>2021</v>
      </c>
      <c r="O2554" s="101">
        <f>ROUND(IF(Table1[[#This Row],[Valuation Year]]=2016,(Table1[[#This Row],[Total Construction Cost ($)]]+Table1[[#This Row],[Land Value]])*('General Input Sheet'!$G$38/'General Input Sheet'!$G$43),Table1[[#This Row],[Total Construction Cost ($)]]+Table1[[#This Row],[Land Value]]),0)</f>
        <v>97386</v>
      </c>
      <c r="P2554" s="139" t="str" cm="1">
        <f t="array" ref="P2554">_xlfn.IFS(Table1[[#This Row],[Asset Class]]&lt;&gt;"Local","y",P$11=$E2554,"y",Table1[[#This Row],[Asset Class]]="Local","")</f>
        <v>y</v>
      </c>
      <c r="Q2554" s="99" t="str" cm="1">
        <f t="array" ref="Q2554">_xlfn.IFS(Table1[[#This Row],[Asset Class]]&lt;&gt;"Local","y",Q$11=$E2554,"y",Table1[[#This Row],[Asset Class]]="Local","")</f>
        <v/>
      </c>
      <c r="R2554" s="99" t="str" cm="1">
        <f t="array" ref="R2554">_xlfn.IFS(Table1[[#This Row],[Asset Class]]&lt;&gt;"Local","y",R$11=$E2554,"y",Table1[[#This Row],[Asset Class]]="Local","")</f>
        <v/>
      </c>
      <c r="S2554" s="358" t="str" cm="1">
        <f t="array" ref="S2554">_xlfn.IFS(Table1[[#This Row],[Asset Class]]&lt;&gt;"Local","y",S$11=$E2554,"y",Table1[[#This Row],[Asset Class]]="Local","")</f>
        <v/>
      </c>
      <c r="U2554" s="109">
        <f>IF(Table1[[#This Row],[Asset Class]]&lt;&gt;"Local",0.25,IF(P2554="y",1,""))</f>
        <v>1</v>
      </c>
      <c r="V2554" s="435" t="str">
        <f>IF(Table1[[#This Row],[Asset Class]]&lt;&gt;"Local",0.25,IF(Q2554="y",1,""))</f>
        <v/>
      </c>
      <c r="W2554" s="435" t="str">
        <f>IF(Table1[[#This Row],[Asset Class]]&lt;&gt;"Local",0.25,IF(R2554="y",1,""))</f>
        <v/>
      </c>
      <c r="X2554" s="435" t="str">
        <f>IF(Table1[[#This Row],[Asset Class]]&lt;&gt;"Local",0.25,IF(S2554="y",1,""))</f>
        <v/>
      </c>
      <c r="Y2554" s="109">
        <f t="shared" si="241"/>
        <v>1</v>
      </c>
      <c r="AA2554" s="274">
        <f t="shared" si="242"/>
        <v>97386</v>
      </c>
      <c r="AB2554" s="275" t="str">
        <f t="shared" si="243"/>
        <v/>
      </c>
      <c r="AC2554" s="275" t="str">
        <f t="shared" si="244"/>
        <v/>
      </c>
      <c r="AD2554" s="275" t="str">
        <f t="shared" si="245"/>
        <v/>
      </c>
      <c r="AE2554" s="276">
        <f t="shared" si="246"/>
        <v>97386</v>
      </c>
    </row>
    <row r="2555" spans="2:31">
      <c r="B2555" s="227" t="s">
        <v>4488</v>
      </c>
      <c r="C2555" s="228" t="s">
        <v>4489</v>
      </c>
      <c r="D2555" s="228" t="s">
        <v>110</v>
      </c>
      <c r="E2555" s="228" t="s">
        <v>142</v>
      </c>
      <c r="F2555" s="258" t="s">
        <v>107</v>
      </c>
      <c r="G2555" s="374">
        <v>0.5</v>
      </c>
      <c r="H2555" s="377">
        <v>492.7058011383275</v>
      </c>
      <c r="I2555" s="382">
        <v>115.6419902144599</v>
      </c>
      <c r="J2555" s="349">
        <f>Table1[[#This Row],[Embellishment Area (m2)]]*Table1[[#This Row],[Construction Unit Rate ($/m)]]*Table1[[#This Row],[Embellishment Area Factor]]</f>
        <v>28488.739716923046</v>
      </c>
      <c r="K2555" s="263">
        <v>985.411602276655</v>
      </c>
      <c r="L2555" s="354">
        <v>85.331826959272703</v>
      </c>
      <c r="M2555" s="101">
        <f>Table1[[#This Row],[Size of land (m2)]]*Table1[[#This Row],[Land Unit Rate ($/m2)]]</f>
        <v>84086.972329131182</v>
      </c>
      <c r="N2555" s="261">
        <v>2021</v>
      </c>
      <c r="O2555" s="101">
        <f>ROUND(IF(Table1[[#This Row],[Valuation Year]]=2016,(Table1[[#This Row],[Total Construction Cost ($)]]+Table1[[#This Row],[Land Value]])*('General Input Sheet'!$G$38/'General Input Sheet'!$G$43),Table1[[#This Row],[Total Construction Cost ($)]]+Table1[[#This Row],[Land Value]]),0)</f>
        <v>112576</v>
      </c>
      <c r="P2555" s="139" t="str" cm="1">
        <f t="array" ref="P2555">_xlfn.IFS(Table1[[#This Row],[Asset Class]]&lt;&gt;"Local","y",P$11=$E2555,"y",Table1[[#This Row],[Asset Class]]="Local","")</f>
        <v/>
      </c>
      <c r="Q2555" s="99" t="str" cm="1">
        <f t="array" ref="Q2555">_xlfn.IFS(Table1[[#This Row],[Asset Class]]&lt;&gt;"Local","y",Q$11=$E2555,"y",Table1[[#This Row],[Asset Class]]="Local","")</f>
        <v>y</v>
      </c>
      <c r="R2555" s="99" t="str" cm="1">
        <f t="array" ref="R2555">_xlfn.IFS(Table1[[#This Row],[Asset Class]]&lt;&gt;"Local","y",R$11=$E2555,"y",Table1[[#This Row],[Asset Class]]="Local","")</f>
        <v/>
      </c>
      <c r="S2555" s="358" t="str" cm="1">
        <f t="array" ref="S2555">_xlfn.IFS(Table1[[#This Row],[Asset Class]]&lt;&gt;"Local","y",S$11=$E2555,"y",Table1[[#This Row],[Asset Class]]="Local","")</f>
        <v/>
      </c>
      <c r="U2555" s="109" t="str">
        <f>IF(Table1[[#This Row],[Asset Class]]&lt;&gt;"Local",0.25,IF(P2555="y",1,""))</f>
        <v/>
      </c>
      <c r="V2555" s="435">
        <f>IF(Table1[[#This Row],[Asset Class]]&lt;&gt;"Local",0.25,IF(Q2555="y",1,""))</f>
        <v>1</v>
      </c>
      <c r="W2555" s="435" t="str">
        <f>IF(Table1[[#This Row],[Asset Class]]&lt;&gt;"Local",0.25,IF(R2555="y",1,""))</f>
        <v/>
      </c>
      <c r="X2555" s="435" t="str">
        <f>IF(Table1[[#This Row],[Asset Class]]&lt;&gt;"Local",0.25,IF(S2555="y",1,""))</f>
        <v/>
      </c>
      <c r="Y2555" s="109">
        <f t="shared" si="241"/>
        <v>1</v>
      </c>
      <c r="AA2555" s="274" t="str">
        <f t="shared" si="242"/>
        <v/>
      </c>
      <c r="AB2555" s="275">
        <f t="shared" si="243"/>
        <v>112576</v>
      </c>
      <c r="AC2555" s="275" t="str">
        <f t="shared" si="244"/>
        <v/>
      </c>
      <c r="AD2555" s="275" t="str">
        <f t="shared" si="245"/>
        <v/>
      </c>
      <c r="AE2555" s="276">
        <f t="shared" si="246"/>
        <v>112576</v>
      </c>
    </row>
    <row r="2556" spans="2:31">
      <c r="B2556" s="227" t="s">
        <v>4490</v>
      </c>
      <c r="C2556" s="228" t="s">
        <v>4491</v>
      </c>
      <c r="D2556" s="228" t="s">
        <v>105</v>
      </c>
      <c r="E2556" s="228" t="s">
        <v>142</v>
      </c>
      <c r="F2556" s="258" t="s">
        <v>327</v>
      </c>
      <c r="G2556" s="374">
        <v>0.5</v>
      </c>
      <c r="H2556" s="377">
        <v>1862.1552782665485</v>
      </c>
      <c r="I2556" s="382">
        <v>406.79298511948269</v>
      </c>
      <c r="J2556" s="349">
        <f>Table1[[#This Row],[Embellishment Area (m2)]]*Table1[[#This Row],[Construction Unit Rate ($/m)]]*Table1[[#This Row],[Embellishment Area Factor]]</f>
        <v>378755.85220102512</v>
      </c>
      <c r="K2556" s="263">
        <v>3724.310556533097</v>
      </c>
      <c r="L2556" s="354">
        <v>77.249060510664719</v>
      </c>
      <c r="M2556" s="101">
        <f>Table1[[#This Row],[Size of land (m2)]]*Table1[[#This Row],[Land Unit Rate ($/m2)]]</f>
        <v>287699.49154213263</v>
      </c>
      <c r="N2556" s="261">
        <v>2021</v>
      </c>
      <c r="O2556" s="101">
        <f>ROUND(IF(Table1[[#This Row],[Valuation Year]]=2016,(Table1[[#This Row],[Total Construction Cost ($)]]+Table1[[#This Row],[Land Value]])*('General Input Sheet'!$G$38/'General Input Sheet'!$G$43),Table1[[#This Row],[Total Construction Cost ($)]]+Table1[[#This Row],[Land Value]]),0)</f>
        <v>666455</v>
      </c>
      <c r="P2556" s="139" t="str" cm="1">
        <f t="array" ref="P2556">_xlfn.IFS(Table1[[#This Row],[Asset Class]]&lt;&gt;"Local","y",P$11=$E2556,"y",Table1[[#This Row],[Asset Class]]="Local","")</f>
        <v>y</v>
      </c>
      <c r="Q2556" s="99" t="str" cm="1">
        <f t="array" ref="Q2556">_xlfn.IFS(Table1[[#This Row],[Asset Class]]&lt;&gt;"Local","y",Q$11=$E2556,"y",Table1[[#This Row],[Asset Class]]="Local","")</f>
        <v>y</v>
      </c>
      <c r="R2556" s="99" t="str" cm="1">
        <f t="array" ref="R2556">_xlfn.IFS(Table1[[#This Row],[Asset Class]]&lt;&gt;"Local","y",R$11=$E2556,"y",Table1[[#This Row],[Asset Class]]="Local","")</f>
        <v>y</v>
      </c>
      <c r="S2556" s="358" t="str" cm="1">
        <f t="array" ref="S2556">_xlfn.IFS(Table1[[#This Row],[Asset Class]]&lt;&gt;"Local","y",S$11=$E2556,"y",Table1[[#This Row],[Asset Class]]="Local","")</f>
        <v>y</v>
      </c>
      <c r="U2556" s="109">
        <f>IF(Table1[[#This Row],[Asset Class]]&lt;&gt;"Local",0.25,IF(P2556="y",1,""))</f>
        <v>0.25</v>
      </c>
      <c r="V2556" s="435">
        <f>IF(Table1[[#This Row],[Asset Class]]&lt;&gt;"Local",0.25,IF(Q2556="y",1,""))</f>
        <v>0.25</v>
      </c>
      <c r="W2556" s="435">
        <f>IF(Table1[[#This Row],[Asset Class]]&lt;&gt;"Local",0.25,IF(R2556="y",1,""))</f>
        <v>0.25</v>
      </c>
      <c r="X2556" s="435">
        <f>IF(Table1[[#This Row],[Asset Class]]&lt;&gt;"Local",0.25,IF(S2556="y",1,""))</f>
        <v>0.25</v>
      </c>
      <c r="Y2556" s="109">
        <f t="shared" si="241"/>
        <v>1</v>
      </c>
      <c r="AA2556" s="274">
        <f t="shared" si="242"/>
        <v>166613.75</v>
      </c>
      <c r="AB2556" s="275">
        <f t="shared" si="243"/>
        <v>166613.75</v>
      </c>
      <c r="AC2556" s="275">
        <f t="shared" si="244"/>
        <v>166613.75</v>
      </c>
      <c r="AD2556" s="275">
        <f t="shared" si="245"/>
        <v>166613.75</v>
      </c>
      <c r="AE2556" s="276">
        <f t="shared" si="246"/>
        <v>666455</v>
      </c>
    </row>
    <row r="2557" spans="2:31">
      <c r="B2557" s="227" t="s">
        <v>4492</v>
      </c>
      <c r="C2557" s="228" t="s">
        <v>4493</v>
      </c>
      <c r="D2557" s="228" t="s">
        <v>110</v>
      </c>
      <c r="E2557" s="228" t="s">
        <v>106</v>
      </c>
      <c r="F2557" s="258" t="s">
        <v>102</v>
      </c>
      <c r="G2557" s="374">
        <v>0.5</v>
      </c>
      <c r="H2557" s="377">
        <v>2103.2619220736383</v>
      </c>
      <c r="I2557" s="382">
        <v>111.62041035606889</v>
      </c>
      <c r="J2557" s="349">
        <f>Table1[[#This Row],[Embellishment Area (m2)]]*Table1[[#This Row],[Construction Unit Rate ($/m)]]*Table1[[#This Row],[Embellishment Area Factor]]</f>
        <v>117383.47941407685</v>
      </c>
      <c r="K2557" s="263">
        <v>4206.5238441472766</v>
      </c>
      <c r="L2557" s="354">
        <v>66.125722619436161</v>
      </c>
      <c r="M2557" s="101">
        <f>Table1[[#This Row],[Size of land (m2)]]*Table1[[#This Row],[Land Unit Rate ($/m2)]]</f>
        <v>278159.42891012714</v>
      </c>
      <c r="N2557" s="261">
        <v>2021</v>
      </c>
      <c r="O2557" s="101">
        <f>ROUND(IF(Table1[[#This Row],[Valuation Year]]=2016,(Table1[[#This Row],[Total Construction Cost ($)]]+Table1[[#This Row],[Land Value]])*('General Input Sheet'!$G$38/'General Input Sheet'!$G$43),Table1[[#This Row],[Total Construction Cost ($)]]+Table1[[#This Row],[Land Value]]),0)</f>
        <v>395543</v>
      </c>
      <c r="P2557" s="139" t="str" cm="1">
        <f t="array" ref="P2557">_xlfn.IFS(Table1[[#This Row],[Asset Class]]&lt;&gt;"Local","y",P$11=$E2557,"y",Table1[[#This Row],[Asset Class]]="Local","")</f>
        <v>y</v>
      </c>
      <c r="Q2557" s="99" t="str" cm="1">
        <f t="array" ref="Q2557">_xlfn.IFS(Table1[[#This Row],[Asset Class]]&lt;&gt;"Local","y",Q$11=$E2557,"y",Table1[[#This Row],[Asset Class]]="Local","")</f>
        <v/>
      </c>
      <c r="R2557" s="99" t="str" cm="1">
        <f t="array" ref="R2557">_xlfn.IFS(Table1[[#This Row],[Asset Class]]&lt;&gt;"Local","y",R$11=$E2557,"y",Table1[[#This Row],[Asset Class]]="Local","")</f>
        <v/>
      </c>
      <c r="S2557" s="358" t="str" cm="1">
        <f t="array" ref="S2557">_xlfn.IFS(Table1[[#This Row],[Asset Class]]&lt;&gt;"Local","y",S$11=$E2557,"y",Table1[[#This Row],[Asset Class]]="Local","")</f>
        <v/>
      </c>
      <c r="U2557" s="109">
        <f>IF(Table1[[#This Row],[Asset Class]]&lt;&gt;"Local",0.25,IF(P2557="y",1,""))</f>
        <v>1</v>
      </c>
      <c r="V2557" s="435" t="str">
        <f>IF(Table1[[#This Row],[Asset Class]]&lt;&gt;"Local",0.25,IF(Q2557="y",1,""))</f>
        <v/>
      </c>
      <c r="W2557" s="435" t="str">
        <f>IF(Table1[[#This Row],[Asset Class]]&lt;&gt;"Local",0.25,IF(R2557="y",1,""))</f>
        <v/>
      </c>
      <c r="X2557" s="435" t="str">
        <f>IF(Table1[[#This Row],[Asset Class]]&lt;&gt;"Local",0.25,IF(S2557="y",1,""))</f>
        <v/>
      </c>
      <c r="Y2557" s="109">
        <f t="shared" si="241"/>
        <v>1</v>
      </c>
      <c r="AA2557" s="274">
        <f t="shared" si="242"/>
        <v>395543</v>
      </c>
      <c r="AB2557" s="275" t="str">
        <f t="shared" si="243"/>
        <v/>
      </c>
      <c r="AC2557" s="275" t="str">
        <f t="shared" si="244"/>
        <v/>
      </c>
      <c r="AD2557" s="275" t="str">
        <f t="shared" si="245"/>
        <v/>
      </c>
      <c r="AE2557" s="276">
        <f t="shared" si="246"/>
        <v>395543</v>
      </c>
    </row>
    <row r="2558" spans="2:31">
      <c r="B2558" s="227" t="s">
        <v>4494</v>
      </c>
      <c r="C2558" s="228" t="s">
        <v>4495</v>
      </c>
      <c r="D2558" s="228" t="s">
        <v>110</v>
      </c>
      <c r="E2558" s="228" t="s">
        <v>101</v>
      </c>
      <c r="F2558" s="258" t="s">
        <v>102</v>
      </c>
      <c r="G2558" s="374">
        <v>0.5</v>
      </c>
      <c r="H2558" s="377">
        <v>3198.808773536784</v>
      </c>
      <c r="I2558" s="382">
        <v>143.96305955739601</v>
      </c>
      <c r="J2558" s="349">
        <f>Table1[[#This Row],[Embellishment Area (m2)]]*Table1[[#This Row],[Construction Unit Rate ($/m)]]*Table1[[#This Row],[Embellishment Area Factor]]</f>
        <v>230255.14898869846</v>
      </c>
      <c r="K2558" s="263">
        <v>6397.6175470735679</v>
      </c>
      <c r="L2558" s="354">
        <v>39.027494808321961</v>
      </c>
      <c r="M2558" s="101">
        <f>Table1[[#This Row],[Size of land (m2)]]*Table1[[#This Row],[Land Unit Rate ($/m2)]]</f>
        <v>249682.98560404315</v>
      </c>
      <c r="N2558" s="261">
        <v>2021</v>
      </c>
      <c r="O2558" s="101">
        <f>ROUND(IF(Table1[[#This Row],[Valuation Year]]=2016,(Table1[[#This Row],[Total Construction Cost ($)]]+Table1[[#This Row],[Land Value]])*('General Input Sheet'!$G$38/'General Input Sheet'!$G$43),Table1[[#This Row],[Total Construction Cost ($)]]+Table1[[#This Row],[Land Value]]),0)</f>
        <v>479938</v>
      </c>
      <c r="P2558" s="139" t="str" cm="1">
        <f t="array" ref="P2558">_xlfn.IFS(Table1[[#This Row],[Asset Class]]&lt;&gt;"Local","y",P$11=$E2558,"y",Table1[[#This Row],[Asset Class]]="Local","")</f>
        <v/>
      </c>
      <c r="Q2558" s="99" t="str" cm="1">
        <f t="array" ref="Q2558">_xlfn.IFS(Table1[[#This Row],[Asset Class]]&lt;&gt;"Local","y",Q$11=$E2558,"y",Table1[[#This Row],[Asset Class]]="Local","")</f>
        <v/>
      </c>
      <c r="R2558" s="99" t="str" cm="1">
        <f t="array" ref="R2558">_xlfn.IFS(Table1[[#This Row],[Asset Class]]&lt;&gt;"Local","y",R$11=$E2558,"y",Table1[[#This Row],[Asset Class]]="Local","")</f>
        <v>y</v>
      </c>
      <c r="S2558" s="358" t="str" cm="1">
        <f t="array" ref="S2558">_xlfn.IFS(Table1[[#This Row],[Asset Class]]&lt;&gt;"Local","y",S$11=$E2558,"y",Table1[[#This Row],[Asset Class]]="Local","")</f>
        <v/>
      </c>
      <c r="U2558" s="109" t="str">
        <f>IF(Table1[[#This Row],[Asset Class]]&lt;&gt;"Local",0.25,IF(P2558="y",1,""))</f>
        <v/>
      </c>
      <c r="V2558" s="435" t="str">
        <f>IF(Table1[[#This Row],[Asset Class]]&lt;&gt;"Local",0.25,IF(Q2558="y",1,""))</f>
        <v/>
      </c>
      <c r="W2558" s="435">
        <f>IF(Table1[[#This Row],[Asset Class]]&lt;&gt;"Local",0.25,IF(R2558="y",1,""))</f>
        <v>1</v>
      </c>
      <c r="X2558" s="435" t="str">
        <f>IF(Table1[[#This Row],[Asset Class]]&lt;&gt;"Local",0.25,IF(S2558="y",1,""))</f>
        <v/>
      </c>
      <c r="Y2558" s="109">
        <f t="shared" si="241"/>
        <v>1</v>
      </c>
      <c r="AA2558" s="274" t="str">
        <f t="shared" si="242"/>
        <v/>
      </c>
      <c r="AB2558" s="275" t="str">
        <f t="shared" si="243"/>
        <v/>
      </c>
      <c r="AC2558" s="275">
        <f t="shared" si="244"/>
        <v>479938</v>
      </c>
      <c r="AD2558" s="275" t="str">
        <f t="shared" si="245"/>
        <v/>
      </c>
      <c r="AE2558" s="276">
        <f t="shared" si="246"/>
        <v>479938</v>
      </c>
    </row>
    <row r="2559" spans="2:31">
      <c r="B2559" s="227" t="s">
        <v>4496</v>
      </c>
      <c r="C2559" s="228" t="s">
        <v>4497</v>
      </c>
      <c r="D2559" s="228" t="s">
        <v>110</v>
      </c>
      <c r="E2559" s="228" t="s">
        <v>142</v>
      </c>
      <c r="F2559" s="258" t="s">
        <v>107</v>
      </c>
      <c r="G2559" s="374">
        <v>0.5</v>
      </c>
      <c r="H2559" s="377">
        <v>1424.816688213951</v>
      </c>
      <c r="I2559" s="382">
        <v>115.6419902144599</v>
      </c>
      <c r="J2559" s="349">
        <f>Table1[[#This Row],[Embellishment Area (m2)]]*Table1[[#This Row],[Construction Unit Rate ($/m)]]*Table1[[#This Row],[Embellishment Area Factor]]</f>
        <v>82384.318757918445</v>
      </c>
      <c r="K2559" s="263">
        <v>2849.633376427902</v>
      </c>
      <c r="L2559" s="354">
        <v>85.331826959272703</v>
      </c>
      <c r="M2559" s="101">
        <f>Table1[[#This Row],[Size of land (m2)]]*Table1[[#This Row],[Land Unit Rate ($/m2)]]</f>
        <v>243164.42217471375</v>
      </c>
      <c r="N2559" s="261">
        <v>2021</v>
      </c>
      <c r="O2559" s="101">
        <f>ROUND(IF(Table1[[#This Row],[Valuation Year]]=2016,(Table1[[#This Row],[Total Construction Cost ($)]]+Table1[[#This Row],[Land Value]])*('General Input Sheet'!$G$38/'General Input Sheet'!$G$43),Table1[[#This Row],[Total Construction Cost ($)]]+Table1[[#This Row],[Land Value]]),0)</f>
        <v>325549</v>
      </c>
      <c r="P2559" s="139" t="str" cm="1">
        <f t="array" ref="P2559">_xlfn.IFS(Table1[[#This Row],[Asset Class]]&lt;&gt;"Local","y",P$11=$E2559,"y",Table1[[#This Row],[Asset Class]]="Local","")</f>
        <v/>
      </c>
      <c r="Q2559" s="99" t="str" cm="1">
        <f t="array" ref="Q2559">_xlfn.IFS(Table1[[#This Row],[Asset Class]]&lt;&gt;"Local","y",Q$11=$E2559,"y",Table1[[#This Row],[Asset Class]]="Local","")</f>
        <v>y</v>
      </c>
      <c r="R2559" s="99" t="str" cm="1">
        <f t="array" ref="R2559">_xlfn.IFS(Table1[[#This Row],[Asset Class]]&lt;&gt;"Local","y",R$11=$E2559,"y",Table1[[#This Row],[Asset Class]]="Local","")</f>
        <v/>
      </c>
      <c r="S2559" s="358" t="str" cm="1">
        <f t="array" ref="S2559">_xlfn.IFS(Table1[[#This Row],[Asset Class]]&lt;&gt;"Local","y",S$11=$E2559,"y",Table1[[#This Row],[Asset Class]]="Local","")</f>
        <v/>
      </c>
      <c r="U2559" s="109" t="str">
        <f>IF(Table1[[#This Row],[Asset Class]]&lt;&gt;"Local",0.25,IF(P2559="y",1,""))</f>
        <v/>
      </c>
      <c r="V2559" s="435">
        <f>IF(Table1[[#This Row],[Asset Class]]&lt;&gt;"Local",0.25,IF(Q2559="y",1,""))</f>
        <v>1</v>
      </c>
      <c r="W2559" s="435" t="str">
        <f>IF(Table1[[#This Row],[Asset Class]]&lt;&gt;"Local",0.25,IF(R2559="y",1,""))</f>
        <v/>
      </c>
      <c r="X2559" s="435" t="str">
        <f>IF(Table1[[#This Row],[Asset Class]]&lt;&gt;"Local",0.25,IF(S2559="y",1,""))</f>
        <v/>
      </c>
      <c r="Y2559" s="109">
        <f t="shared" si="241"/>
        <v>1</v>
      </c>
      <c r="AA2559" s="274" t="str">
        <f t="shared" si="242"/>
        <v/>
      </c>
      <c r="AB2559" s="275">
        <f t="shared" si="243"/>
        <v>325549</v>
      </c>
      <c r="AC2559" s="275" t="str">
        <f t="shared" si="244"/>
        <v/>
      </c>
      <c r="AD2559" s="275" t="str">
        <f t="shared" si="245"/>
        <v/>
      </c>
      <c r="AE2559" s="276">
        <f t="shared" si="246"/>
        <v>325549</v>
      </c>
    </row>
    <row r="2560" spans="2:31">
      <c r="B2560" s="227" t="s">
        <v>4498</v>
      </c>
      <c r="C2560" s="228" t="s">
        <v>4499</v>
      </c>
      <c r="D2560" s="228" t="s">
        <v>110</v>
      </c>
      <c r="E2560" s="228" t="s">
        <v>142</v>
      </c>
      <c r="F2560" s="258" t="s">
        <v>107</v>
      </c>
      <c r="G2560" s="374">
        <v>0.5</v>
      </c>
      <c r="H2560" s="377">
        <v>672.63502147254599</v>
      </c>
      <c r="I2560" s="382">
        <v>115.6419902144599</v>
      </c>
      <c r="J2560" s="349">
        <f>Table1[[#This Row],[Embellishment Area (m2)]]*Table1[[#This Row],[Construction Unit Rate ($/m)]]*Table1[[#This Row],[Embellishment Area Factor]]</f>
        <v>38892.42628551559</v>
      </c>
      <c r="K2560" s="263">
        <v>1345.270042945092</v>
      </c>
      <c r="L2560" s="354">
        <v>85.331826959272703</v>
      </c>
      <c r="M2560" s="101">
        <f>Table1[[#This Row],[Size of land (m2)]]*Table1[[#This Row],[Land Unit Rate ($/m2)]]</f>
        <v>114794.35051808394</v>
      </c>
      <c r="N2560" s="261">
        <v>2021</v>
      </c>
      <c r="O2560" s="101">
        <f>ROUND(IF(Table1[[#This Row],[Valuation Year]]=2016,(Table1[[#This Row],[Total Construction Cost ($)]]+Table1[[#This Row],[Land Value]])*('General Input Sheet'!$G$38/'General Input Sheet'!$G$43),Table1[[#This Row],[Total Construction Cost ($)]]+Table1[[#This Row],[Land Value]]),0)</f>
        <v>153687</v>
      </c>
      <c r="P2560" s="139" t="str" cm="1">
        <f t="array" ref="P2560">_xlfn.IFS(Table1[[#This Row],[Asset Class]]&lt;&gt;"Local","y",P$11=$E2560,"y",Table1[[#This Row],[Asset Class]]="Local","")</f>
        <v/>
      </c>
      <c r="Q2560" s="99" t="str" cm="1">
        <f t="array" ref="Q2560">_xlfn.IFS(Table1[[#This Row],[Asset Class]]&lt;&gt;"Local","y",Q$11=$E2560,"y",Table1[[#This Row],[Asset Class]]="Local","")</f>
        <v>y</v>
      </c>
      <c r="R2560" s="99" t="str" cm="1">
        <f t="array" ref="R2560">_xlfn.IFS(Table1[[#This Row],[Asset Class]]&lt;&gt;"Local","y",R$11=$E2560,"y",Table1[[#This Row],[Asset Class]]="Local","")</f>
        <v/>
      </c>
      <c r="S2560" s="358" t="str" cm="1">
        <f t="array" ref="S2560">_xlfn.IFS(Table1[[#This Row],[Asset Class]]&lt;&gt;"Local","y",S$11=$E2560,"y",Table1[[#This Row],[Asset Class]]="Local","")</f>
        <v/>
      </c>
      <c r="U2560" s="109" t="str">
        <f>IF(Table1[[#This Row],[Asset Class]]&lt;&gt;"Local",0.25,IF(P2560="y",1,""))</f>
        <v/>
      </c>
      <c r="V2560" s="435">
        <f>IF(Table1[[#This Row],[Asset Class]]&lt;&gt;"Local",0.25,IF(Q2560="y",1,""))</f>
        <v>1</v>
      </c>
      <c r="W2560" s="435" t="str">
        <f>IF(Table1[[#This Row],[Asset Class]]&lt;&gt;"Local",0.25,IF(R2560="y",1,""))</f>
        <v/>
      </c>
      <c r="X2560" s="435" t="str">
        <f>IF(Table1[[#This Row],[Asset Class]]&lt;&gt;"Local",0.25,IF(S2560="y",1,""))</f>
        <v/>
      </c>
      <c r="Y2560" s="109">
        <f t="shared" si="241"/>
        <v>1</v>
      </c>
      <c r="AA2560" s="274" t="str">
        <f t="shared" si="242"/>
        <v/>
      </c>
      <c r="AB2560" s="275">
        <f t="shared" si="243"/>
        <v>153687</v>
      </c>
      <c r="AC2560" s="275" t="str">
        <f t="shared" si="244"/>
        <v/>
      </c>
      <c r="AD2560" s="275" t="str">
        <f t="shared" si="245"/>
        <v/>
      </c>
      <c r="AE2560" s="276">
        <f t="shared" si="246"/>
        <v>153687</v>
      </c>
    </row>
    <row r="2561" spans="2:31">
      <c r="B2561" s="227" t="s">
        <v>4500</v>
      </c>
      <c r="C2561" s="228" t="s">
        <v>4501</v>
      </c>
      <c r="D2561" s="228" t="s">
        <v>110</v>
      </c>
      <c r="E2561" s="228" t="s">
        <v>106</v>
      </c>
      <c r="F2561" s="258" t="s">
        <v>102</v>
      </c>
      <c r="G2561" s="374">
        <v>0.5</v>
      </c>
      <c r="H2561" s="377">
        <v>145.06003337552346</v>
      </c>
      <c r="I2561" s="382">
        <v>111.62041035606889</v>
      </c>
      <c r="J2561" s="349">
        <f>Table1[[#This Row],[Embellishment Area (m2)]]*Table1[[#This Row],[Construction Unit Rate ($/m)]]*Table1[[#This Row],[Embellishment Area Factor]]</f>
        <v>8095.8302258204885</v>
      </c>
      <c r="K2561" s="263">
        <v>0</v>
      </c>
      <c r="L2561" s="354">
        <v>66.125722619436161</v>
      </c>
      <c r="M2561" s="101">
        <f>Table1[[#This Row],[Size of land (m2)]]*Table1[[#This Row],[Land Unit Rate ($/m2)]]</f>
        <v>0</v>
      </c>
      <c r="N2561" s="261">
        <v>2021</v>
      </c>
      <c r="O2561" s="101">
        <f>ROUND(IF(Table1[[#This Row],[Valuation Year]]=2016,(Table1[[#This Row],[Total Construction Cost ($)]]+Table1[[#This Row],[Land Value]])*('General Input Sheet'!$G$38/'General Input Sheet'!$G$43),Table1[[#This Row],[Total Construction Cost ($)]]+Table1[[#This Row],[Land Value]]),0)</f>
        <v>8096</v>
      </c>
      <c r="P2561" s="139" t="str" cm="1">
        <f t="array" ref="P2561">_xlfn.IFS(Table1[[#This Row],[Asset Class]]&lt;&gt;"Local","y",P$11=$E2561,"y",Table1[[#This Row],[Asset Class]]="Local","")</f>
        <v>y</v>
      </c>
      <c r="Q2561" s="99" t="str" cm="1">
        <f t="array" ref="Q2561">_xlfn.IFS(Table1[[#This Row],[Asset Class]]&lt;&gt;"Local","y",Q$11=$E2561,"y",Table1[[#This Row],[Asset Class]]="Local","")</f>
        <v/>
      </c>
      <c r="R2561" s="99" t="str" cm="1">
        <f t="array" ref="R2561">_xlfn.IFS(Table1[[#This Row],[Asset Class]]&lt;&gt;"Local","y",R$11=$E2561,"y",Table1[[#This Row],[Asset Class]]="Local","")</f>
        <v/>
      </c>
      <c r="S2561" s="358" t="str" cm="1">
        <f t="array" ref="S2561">_xlfn.IFS(Table1[[#This Row],[Asset Class]]&lt;&gt;"Local","y",S$11=$E2561,"y",Table1[[#This Row],[Asset Class]]="Local","")</f>
        <v/>
      </c>
      <c r="U2561" s="109">
        <f>IF(Table1[[#This Row],[Asset Class]]&lt;&gt;"Local",0.25,IF(P2561="y",1,""))</f>
        <v>1</v>
      </c>
      <c r="V2561" s="435" t="str">
        <f>IF(Table1[[#This Row],[Asset Class]]&lt;&gt;"Local",0.25,IF(Q2561="y",1,""))</f>
        <v/>
      </c>
      <c r="W2561" s="435" t="str">
        <f>IF(Table1[[#This Row],[Asset Class]]&lt;&gt;"Local",0.25,IF(R2561="y",1,""))</f>
        <v/>
      </c>
      <c r="X2561" s="435" t="str">
        <f>IF(Table1[[#This Row],[Asset Class]]&lt;&gt;"Local",0.25,IF(S2561="y",1,""))</f>
        <v/>
      </c>
      <c r="Y2561" s="109">
        <f t="shared" si="241"/>
        <v>1</v>
      </c>
      <c r="AA2561" s="274">
        <f t="shared" si="242"/>
        <v>8096</v>
      </c>
      <c r="AB2561" s="275" t="str">
        <f t="shared" si="243"/>
        <v/>
      </c>
      <c r="AC2561" s="275" t="str">
        <f t="shared" si="244"/>
        <v/>
      </c>
      <c r="AD2561" s="275" t="str">
        <f t="shared" si="245"/>
        <v/>
      </c>
      <c r="AE2561" s="276">
        <f t="shared" si="246"/>
        <v>8096</v>
      </c>
    </row>
    <row r="2562" spans="2:31">
      <c r="B2562" s="227" t="s">
        <v>4502</v>
      </c>
      <c r="C2562" s="228" t="s">
        <v>4503</v>
      </c>
      <c r="D2562" s="228" t="s">
        <v>110</v>
      </c>
      <c r="E2562" s="228" t="s">
        <v>113</v>
      </c>
      <c r="F2562" s="258" t="s">
        <v>107</v>
      </c>
      <c r="G2562" s="374">
        <v>0.5</v>
      </c>
      <c r="H2562" s="377">
        <v>3131.760146126152</v>
      </c>
      <c r="I2562" s="382">
        <v>77.371645491830151</v>
      </c>
      <c r="J2562" s="349">
        <f>Table1[[#This Row],[Embellishment Area (m2)]]*Table1[[#This Row],[Construction Unit Rate ($/m)]]*Table1[[#This Row],[Embellishment Area Factor]]</f>
        <v>121154.71789575741</v>
      </c>
      <c r="K2562" s="263">
        <v>0</v>
      </c>
      <c r="L2562" s="354">
        <v>51.919695325664051</v>
      </c>
      <c r="M2562" s="101">
        <f>Table1[[#This Row],[Size of land (m2)]]*Table1[[#This Row],[Land Unit Rate ($/m2)]]</f>
        <v>0</v>
      </c>
      <c r="N2562" s="261">
        <v>2021</v>
      </c>
      <c r="O2562" s="101">
        <f>ROUND(IF(Table1[[#This Row],[Valuation Year]]=2016,(Table1[[#This Row],[Total Construction Cost ($)]]+Table1[[#This Row],[Land Value]])*('General Input Sheet'!$G$38/'General Input Sheet'!$G$43),Table1[[#This Row],[Total Construction Cost ($)]]+Table1[[#This Row],[Land Value]]),0)</f>
        <v>121155</v>
      </c>
      <c r="P2562" s="139" t="str" cm="1">
        <f t="array" ref="P2562">_xlfn.IFS(Table1[[#This Row],[Asset Class]]&lt;&gt;"Local","y",P$11=$E2562,"y",Table1[[#This Row],[Asset Class]]="Local","")</f>
        <v/>
      </c>
      <c r="Q2562" s="99" t="str" cm="1">
        <f t="array" ref="Q2562">_xlfn.IFS(Table1[[#This Row],[Asset Class]]&lt;&gt;"Local","y",Q$11=$E2562,"y",Table1[[#This Row],[Asset Class]]="Local","")</f>
        <v/>
      </c>
      <c r="R2562" s="99" t="str" cm="1">
        <f t="array" ref="R2562">_xlfn.IFS(Table1[[#This Row],[Asset Class]]&lt;&gt;"Local","y",R$11=$E2562,"y",Table1[[#This Row],[Asset Class]]="Local","")</f>
        <v/>
      </c>
      <c r="S2562" s="358" t="str" cm="1">
        <f t="array" ref="S2562">_xlfn.IFS(Table1[[#This Row],[Asset Class]]&lt;&gt;"Local","y",S$11=$E2562,"y",Table1[[#This Row],[Asset Class]]="Local","")</f>
        <v>y</v>
      </c>
      <c r="U2562" s="109" t="str">
        <f>IF(Table1[[#This Row],[Asset Class]]&lt;&gt;"Local",0.25,IF(P2562="y",1,""))</f>
        <v/>
      </c>
      <c r="V2562" s="435" t="str">
        <f>IF(Table1[[#This Row],[Asset Class]]&lt;&gt;"Local",0.25,IF(Q2562="y",1,""))</f>
        <v/>
      </c>
      <c r="W2562" s="435" t="str">
        <f>IF(Table1[[#This Row],[Asset Class]]&lt;&gt;"Local",0.25,IF(R2562="y",1,""))</f>
        <v/>
      </c>
      <c r="X2562" s="435">
        <f>IF(Table1[[#This Row],[Asset Class]]&lt;&gt;"Local",0.25,IF(S2562="y",1,""))</f>
        <v>1</v>
      </c>
      <c r="Y2562" s="109">
        <f t="shared" si="241"/>
        <v>1</v>
      </c>
      <c r="AA2562" s="274" t="str">
        <f t="shared" si="242"/>
        <v/>
      </c>
      <c r="AB2562" s="275" t="str">
        <f t="shared" si="243"/>
        <v/>
      </c>
      <c r="AC2562" s="275" t="str">
        <f t="shared" si="244"/>
        <v/>
      </c>
      <c r="AD2562" s="275">
        <f t="shared" si="245"/>
        <v>121155</v>
      </c>
      <c r="AE2562" s="276">
        <f t="shared" si="246"/>
        <v>121155</v>
      </c>
    </row>
    <row r="2563" spans="2:31">
      <c r="B2563" s="227" t="s">
        <v>4504</v>
      </c>
      <c r="C2563" s="228" t="s">
        <v>4505</v>
      </c>
      <c r="D2563" s="228" t="s">
        <v>110</v>
      </c>
      <c r="E2563" s="228" t="s">
        <v>113</v>
      </c>
      <c r="F2563" s="258" t="s">
        <v>102</v>
      </c>
      <c r="G2563" s="374">
        <v>0.5</v>
      </c>
      <c r="H2563" s="377">
        <v>1687.12075683749</v>
      </c>
      <c r="I2563" s="382">
        <v>77.371645491830151</v>
      </c>
      <c r="J2563" s="349">
        <f>Table1[[#This Row],[Embellishment Area (m2)]]*Table1[[#This Row],[Construction Unit Rate ($/m)]]*Table1[[#This Row],[Embellishment Area Factor]]</f>
        <v>65267.654549969229</v>
      </c>
      <c r="K2563" s="263">
        <v>0</v>
      </c>
      <c r="L2563" s="354">
        <v>51.919695325664051</v>
      </c>
      <c r="M2563" s="101">
        <f>Table1[[#This Row],[Size of land (m2)]]*Table1[[#This Row],[Land Unit Rate ($/m2)]]</f>
        <v>0</v>
      </c>
      <c r="N2563" s="261">
        <v>2021</v>
      </c>
      <c r="O2563" s="101">
        <f>ROUND(IF(Table1[[#This Row],[Valuation Year]]=2016,(Table1[[#This Row],[Total Construction Cost ($)]]+Table1[[#This Row],[Land Value]])*('General Input Sheet'!$G$38/'General Input Sheet'!$G$43),Table1[[#This Row],[Total Construction Cost ($)]]+Table1[[#This Row],[Land Value]]),0)</f>
        <v>65268</v>
      </c>
      <c r="P2563" s="139" t="str" cm="1">
        <f t="array" ref="P2563">_xlfn.IFS(Table1[[#This Row],[Asset Class]]&lt;&gt;"Local","y",P$11=$E2563,"y",Table1[[#This Row],[Asset Class]]="Local","")</f>
        <v/>
      </c>
      <c r="Q2563" s="99" t="str" cm="1">
        <f t="array" ref="Q2563">_xlfn.IFS(Table1[[#This Row],[Asset Class]]&lt;&gt;"Local","y",Q$11=$E2563,"y",Table1[[#This Row],[Asset Class]]="Local","")</f>
        <v/>
      </c>
      <c r="R2563" s="99" t="str" cm="1">
        <f t="array" ref="R2563">_xlfn.IFS(Table1[[#This Row],[Asset Class]]&lt;&gt;"Local","y",R$11=$E2563,"y",Table1[[#This Row],[Asset Class]]="Local","")</f>
        <v/>
      </c>
      <c r="S2563" s="358" t="str" cm="1">
        <f t="array" ref="S2563">_xlfn.IFS(Table1[[#This Row],[Asset Class]]&lt;&gt;"Local","y",S$11=$E2563,"y",Table1[[#This Row],[Asset Class]]="Local","")</f>
        <v>y</v>
      </c>
      <c r="U2563" s="109" t="str">
        <f>IF(Table1[[#This Row],[Asset Class]]&lt;&gt;"Local",0.25,IF(P2563="y",1,""))</f>
        <v/>
      </c>
      <c r="V2563" s="435" t="str">
        <f>IF(Table1[[#This Row],[Asset Class]]&lt;&gt;"Local",0.25,IF(Q2563="y",1,""))</f>
        <v/>
      </c>
      <c r="W2563" s="435" t="str">
        <f>IF(Table1[[#This Row],[Asset Class]]&lt;&gt;"Local",0.25,IF(R2563="y",1,""))</f>
        <v/>
      </c>
      <c r="X2563" s="435">
        <f>IF(Table1[[#This Row],[Asset Class]]&lt;&gt;"Local",0.25,IF(S2563="y",1,""))</f>
        <v>1</v>
      </c>
      <c r="Y2563" s="109">
        <f t="shared" si="241"/>
        <v>1</v>
      </c>
      <c r="AA2563" s="274" t="str">
        <f t="shared" si="242"/>
        <v/>
      </c>
      <c r="AB2563" s="275" t="str">
        <f t="shared" si="243"/>
        <v/>
      </c>
      <c r="AC2563" s="275" t="str">
        <f t="shared" si="244"/>
        <v/>
      </c>
      <c r="AD2563" s="275">
        <f t="shared" si="245"/>
        <v>65268</v>
      </c>
      <c r="AE2563" s="276">
        <f t="shared" si="246"/>
        <v>65268</v>
      </c>
    </row>
    <row r="2564" spans="2:31">
      <c r="B2564" s="227" t="s">
        <v>4506</v>
      </c>
      <c r="C2564" s="228" t="s">
        <v>4507</v>
      </c>
      <c r="D2564" s="228" t="s">
        <v>110</v>
      </c>
      <c r="E2564" s="228" t="s">
        <v>113</v>
      </c>
      <c r="F2564" s="258" t="s">
        <v>102</v>
      </c>
      <c r="G2564" s="374">
        <v>0.5</v>
      </c>
      <c r="H2564" s="377">
        <v>1121.268870867214</v>
      </c>
      <c r="I2564" s="382">
        <v>77.371645491830151</v>
      </c>
      <c r="J2564" s="349">
        <f>Table1[[#This Row],[Embellishment Area (m2)]]*Table1[[#This Row],[Construction Unit Rate ($/m)]]*Table1[[#This Row],[Embellishment Area Factor]]</f>
        <v>43377.208788881384</v>
      </c>
      <c r="K2564" s="263">
        <v>0</v>
      </c>
      <c r="L2564" s="354">
        <v>51.919695325664051</v>
      </c>
      <c r="M2564" s="101">
        <f>Table1[[#This Row],[Size of land (m2)]]*Table1[[#This Row],[Land Unit Rate ($/m2)]]</f>
        <v>0</v>
      </c>
      <c r="N2564" s="261">
        <v>2021</v>
      </c>
      <c r="O2564" s="101">
        <f>ROUND(IF(Table1[[#This Row],[Valuation Year]]=2016,(Table1[[#This Row],[Total Construction Cost ($)]]+Table1[[#This Row],[Land Value]])*('General Input Sheet'!$G$38/'General Input Sheet'!$G$43),Table1[[#This Row],[Total Construction Cost ($)]]+Table1[[#This Row],[Land Value]]),0)</f>
        <v>43377</v>
      </c>
      <c r="P2564" s="139" t="str" cm="1">
        <f t="array" ref="P2564">_xlfn.IFS(Table1[[#This Row],[Asset Class]]&lt;&gt;"Local","y",P$11=$E2564,"y",Table1[[#This Row],[Asset Class]]="Local","")</f>
        <v/>
      </c>
      <c r="Q2564" s="99" t="str" cm="1">
        <f t="array" ref="Q2564">_xlfn.IFS(Table1[[#This Row],[Asset Class]]&lt;&gt;"Local","y",Q$11=$E2564,"y",Table1[[#This Row],[Asset Class]]="Local","")</f>
        <v/>
      </c>
      <c r="R2564" s="99" t="str" cm="1">
        <f t="array" ref="R2564">_xlfn.IFS(Table1[[#This Row],[Asset Class]]&lt;&gt;"Local","y",R$11=$E2564,"y",Table1[[#This Row],[Asset Class]]="Local","")</f>
        <v/>
      </c>
      <c r="S2564" s="358" t="str" cm="1">
        <f t="array" ref="S2564">_xlfn.IFS(Table1[[#This Row],[Asset Class]]&lt;&gt;"Local","y",S$11=$E2564,"y",Table1[[#This Row],[Asset Class]]="Local","")</f>
        <v>y</v>
      </c>
      <c r="U2564" s="109" t="str">
        <f>IF(Table1[[#This Row],[Asset Class]]&lt;&gt;"Local",0.25,IF(P2564="y",1,""))</f>
        <v/>
      </c>
      <c r="V2564" s="435" t="str">
        <f>IF(Table1[[#This Row],[Asset Class]]&lt;&gt;"Local",0.25,IF(Q2564="y",1,""))</f>
        <v/>
      </c>
      <c r="W2564" s="435" t="str">
        <f>IF(Table1[[#This Row],[Asset Class]]&lt;&gt;"Local",0.25,IF(R2564="y",1,""))</f>
        <v/>
      </c>
      <c r="X2564" s="435">
        <f>IF(Table1[[#This Row],[Asset Class]]&lt;&gt;"Local",0.25,IF(S2564="y",1,""))</f>
        <v>1</v>
      </c>
      <c r="Y2564" s="109">
        <f t="shared" si="241"/>
        <v>1</v>
      </c>
      <c r="AA2564" s="274" t="str">
        <f t="shared" si="242"/>
        <v/>
      </c>
      <c r="AB2564" s="275" t="str">
        <f t="shared" si="243"/>
        <v/>
      </c>
      <c r="AC2564" s="275" t="str">
        <f t="shared" si="244"/>
        <v/>
      </c>
      <c r="AD2564" s="275">
        <f t="shared" si="245"/>
        <v>43377</v>
      </c>
      <c r="AE2564" s="276">
        <f t="shared" si="246"/>
        <v>43377</v>
      </c>
    </row>
    <row r="2565" spans="2:31">
      <c r="B2565" s="227" t="s">
        <v>4508</v>
      </c>
      <c r="C2565" s="228" t="s">
        <v>4509</v>
      </c>
      <c r="D2565" s="228" t="s">
        <v>110</v>
      </c>
      <c r="E2565" s="228" t="s">
        <v>113</v>
      </c>
      <c r="F2565" s="258" t="s">
        <v>107</v>
      </c>
      <c r="G2565" s="374">
        <v>0.5</v>
      </c>
      <c r="H2565" s="377">
        <v>6760.3261098888797</v>
      </c>
      <c r="I2565" s="382">
        <v>77.371645491830151</v>
      </c>
      <c r="J2565" s="349">
        <f>Table1[[#This Row],[Embellishment Area (m2)]]*Table1[[#This Row],[Construction Unit Rate ($/m)]]*Table1[[#This Row],[Embellishment Area Factor]]</f>
        <v>261528.77759174281</v>
      </c>
      <c r="K2565" s="263">
        <v>0</v>
      </c>
      <c r="L2565" s="354">
        <v>51.919695325664051</v>
      </c>
      <c r="M2565" s="101">
        <f>Table1[[#This Row],[Size of land (m2)]]*Table1[[#This Row],[Land Unit Rate ($/m2)]]</f>
        <v>0</v>
      </c>
      <c r="N2565" s="261">
        <v>2021</v>
      </c>
      <c r="O2565" s="101">
        <f>ROUND(IF(Table1[[#This Row],[Valuation Year]]=2016,(Table1[[#This Row],[Total Construction Cost ($)]]+Table1[[#This Row],[Land Value]])*('General Input Sheet'!$G$38/'General Input Sheet'!$G$43),Table1[[#This Row],[Total Construction Cost ($)]]+Table1[[#This Row],[Land Value]]),0)</f>
        <v>261529</v>
      </c>
      <c r="P2565" s="139" t="str" cm="1">
        <f t="array" ref="P2565">_xlfn.IFS(Table1[[#This Row],[Asset Class]]&lt;&gt;"Local","y",P$11=$E2565,"y",Table1[[#This Row],[Asset Class]]="Local","")</f>
        <v/>
      </c>
      <c r="Q2565" s="99" t="str" cm="1">
        <f t="array" ref="Q2565">_xlfn.IFS(Table1[[#This Row],[Asset Class]]&lt;&gt;"Local","y",Q$11=$E2565,"y",Table1[[#This Row],[Asset Class]]="Local","")</f>
        <v/>
      </c>
      <c r="R2565" s="99" t="str" cm="1">
        <f t="array" ref="R2565">_xlfn.IFS(Table1[[#This Row],[Asset Class]]&lt;&gt;"Local","y",R$11=$E2565,"y",Table1[[#This Row],[Asset Class]]="Local","")</f>
        <v/>
      </c>
      <c r="S2565" s="358" t="str" cm="1">
        <f t="array" ref="S2565">_xlfn.IFS(Table1[[#This Row],[Asset Class]]&lt;&gt;"Local","y",S$11=$E2565,"y",Table1[[#This Row],[Asset Class]]="Local","")</f>
        <v>y</v>
      </c>
      <c r="U2565" s="109" t="str">
        <f>IF(Table1[[#This Row],[Asset Class]]&lt;&gt;"Local",0.25,IF(P2565="y",1,""))</f>
        <v/>
      </c>
      <c r="V2565" s="435" t="str">
        <f>IF(Table1[[#This Row],[Asset Class]]&lt;&gt;"Local",0.25,IF(Q2565="y",1,""))</f>
        <v/>
      </c>
      <c r="W2565" s="435" t="str">
        <f>IF(Table1[[#This Row],[Asset Class]]&lt;&gt;"Local",0.25,IF(R2565="y",1,""))</f>
        <v/>
      </c>
      <c r="X2565" s="435">
        <f>IF(Table1[[#This Row],[Asset Class]]&lt;&gt;"Local",0.25,IF(S2565="y",1,""))</f>
        <v>1</v>
      </c>
      <c r="Y2565" s="109">
        <f t="shared" si="241"/>
        <v>1</v>
      </c>
      <c r="AA2565" s="274" t="str">
        <f t="shared" si="242"/>
        <v/>
      </c>
      <c r="AB2565" s="275" t="str">
        <f t="shared" si="243"/>
        <v/>
      </c>
      <c r="AC2565" s="275" t="str">
        <f t="shared" si="244"/>
        <v/>
      </c>
      <c r="AD2565" s="275">
        <f t="shared" si="245"/>
        <v>261529</v>
      </c>
      <c r="AE2565" s="276">
        <f t="shared" si="246"/>
        <v>261529</v>
      </c>
    </row>
    <row r="2566" spans="2:31">
      <c r="B2566" s="227" t="s">
        <v>4510</v>
      </c>
      <c r="C2566" s="228" t="s">
        <v>4511</v>
      </c>
      <c r="D2566" s="228" t="s">
        <v>110</v>
      </c>
      <c r="E2566" s="228" t="s">
        <v>113</v>
      </c>
      <c r="F2566" s="258" t="s">
        <v>107</v>
      </c>
      <c r="G2566" s="374">
        <v>0.5</v>
      </c>
      <c r="H2566" s="377">
        <v>1358.7838070247544</v>
      </c>
      <c r="I2566" s="382">
        <v>77.371645491830151</v>
      </c>
      <c r="J2566" s="349">
        <f>Table1[[#This Row],[Embellishment Area (m2)]]*Table1[[#This Row],[Construction Unit Rate ($/m)]]*Table1[[#This Row],[Embellishment Area Factor]]</f>
        <v>52565.669508579325</v>
      </c>
      <c r="K2566" s="263">
        <v>0</v>
      </c>
      <c r="L2566" s="354">
        <v>51.919695325664051</v>
      </c>
      <c r="M2566" s="101">
        <f>Table1[[#This Row],[Size of land (m2)]]*Table1[[#This Row],[Land Unit Rate ($/m2)]]</f>
        <v>0</v>
      </c>
      <c r="N2566" s="261">
        <v>2021</v>
      </c>
      <c r="O2566" s="101">
        <f>ROUND(IF(Table1[[#This Row],[Valuation Year]]=2016,(Table1[[#This Row],[Total Construction Cost ($)]]+Table1[[#This Row],[Land Value]])*('General Input Sheet'!$G$38/'General Input Sheet'!$G$43),Table1[[#This Row],[Total Construction Cost ($)]]+Table1[[#This Row],[Land Value]]),0)</f>
        <v>52566</v>
      </c>
      <c r="P2566" s="139" t="str" cm="1">
        <f t="array" ref="P2566">_xlfn.IFS(Table1[[#This Row],[Asset Class]]&lt;&gt;"Local","y",P$11=$E2566,"y",Table1[[#This Row],[Asset Class]]="Local","")</f>
        <v/>
      </c>
      <c r="Q2566" s="99" t="str" cm="1">
        <f t="array" ref="Q2566">_xlfn.IFS(Table1[[#This Row],[Asset Class]]&lt;&gt;"Local","y",Q$11=$E2566,"y",Table1[[#This Row],[Asset Class]]="Local","")</f>
        <v/>
      </c>
      <c r="R2566" s="99" t="str" cm="1">
        <f t="array" ref="R2566">_xlfn.IFS(Table1[[#This Row],[Asset Class]]&lt;&gt;"Local","y",R$11=$E2566,"y",Table1[[#This Row],[Asset Class]]="Local","")</f>
        <v/>
      </c>
      <c r="S2566" s="358" t="str" cm="1">
        <f t="array" ref="S2566">_xlfn.IFS(Table1[[#This Row],[Asset Class]]&lt;&gt;"Local","y",S$11=$E2566,"y",Table1[[#This Row],[Asset Class]]="Local","")</f>
        <v>y</v>
      </c>
      <c r="U2566" s="109" t="str">
        <f>IF(Table1[[#This Row],[Asset Class]]&lt;&gt;"Local",0.25,IF(P2566="y",1,""))</f>
        <v/>
      </c>
      <c r="V2566" s="435" t="str">
        <f>IF(Table1[[#This Row],[Asset Class]]&lt;&gt;"Local",0.25,IF(Q2566="y",1,""))</f>
        <v/>
      </c>
      <c r="W2566" s="435" t="str">
        <f>IF(Table1[[#This Row],[Asset Class]]&lt;&gt;"Local",0.25,IF(R2566="y",1,""))</f>
        <v/>
      </c>
      <c r="X2566" s="435">
        <f>IF(Table1[[#This Row],[Asset Class]]&lt;&gt;"Local",0.25,IF(S2566="y",1,""))</f>
        <v>1</v>
      </c>
      <c r="Y2566" s="109">
        <f t="shared" si="241"/>
        <v>1</v>
      </c>
      <c r="AA2566" s="274" t="str">
        <f t="shared" si="242"/>
        <v/>
      </c>
      <c r="AB2566" s="275" t="str">
        <f t="shared" si="243"/>
        <v/>
      </c>
      <c r="AC2566" s="275" t="str">
        <f t="shared" si="244"/>
        <v/>
      </c>
      <c r="AD2566" s="275">
        <f t="shared" si="245"/>
        <v>52566</v>
      </c>
      <c r="AE2566" s="276">
        <f t="shared" si="246"/>
        <v>52566</v>
      </c>
    </row>
    <row r="2567" spans="2:31">
      <c r="B2567" s="227" t="s">
        <v>4512</v>
      </c>
      <c r="C2567" s="228" t="s">
        <v>4513</v>
      </c>
      <c r="D2567" s="228" t="s">
        <v>110</v>
      </c>
      <c r="E2567" s="228" t="s">
        <v>142</v>
      </c>
      <c r="F2567" s="258" t="s">
        <v>102</v>
      </c>
      <c r="G2567" s="374">
        <v>0.5</v>
      </c>
      <c r="H2567" s="377">
        <v>2608.7371176213273</v>
      </c>
      <c r="I2567" s="382">
        <v>115.6419902144599</v>
      </c>
      <c r="J2567" s="349">
        <f>Table1[[#This Row],[Embellishment Area (m2)]]*Table1[[#This Row],[Construction Unit Rate ($/m)]]*Table1[[#This Row],[Embellishment Area Factor]]</f>
        <v>150839.77611403193</v>
      </c>
      <c r="K2567" s="263">
        <v>0</v>
      </c>
      <c r="L2567" s="354">
        <v>85.331826959272703</v>
      </c>
      <c r="M2567" s="101">
        <f>Table1[[#This Row],[Size of land (m2)]]*Table1[[#This Row],[Land Unit Rate ($/m2)]]</f>
        <v>0</v>
      </c>
      <c r="N2567" s="261">
        <v>2021</v>
      </c>
      <c r="O2567" s="101">
        <f>ROUND(IF(Table1[[#This Row],[Valuation Year]]=2016,(Table1[[#This Row],[Total Construction Cost ($)]]+Table1[[#This Row],[Land Value]])*('General Input Sheet'!$G$38/'General Input Sheet'!$G$43),Table1[[#This Row],[Total Construction Cost ($)]]+Table1[[#This Row],[Land Value]]),0)</f>
        <v>150840</v>
      </c>
      <c r="P2567" s="139" t="str" cm="1">
        <f t="array" ref="P2567">_xlfn.IFS(Table1[[#This Row],[Asset Class]]&lt;&gt;"Local","y",P$11=$E2567,"y",Table1[[#This Row],[Asset Class]]="Local","")</f>
        <v/>
      </c>
      <c r="Q2567" s="99" t="str" cm="1">
        <f t="array" ref="Q2567">_xlfn.IFS(Table1[[#This Row],[Asset Class]]&lt;&gt;"Local","y",Q$11=$E2567,"y",Table1[[#This Row],[Asset Class]]="Local","")</f>
        <v>y</v>
      </c>
      <c r="R2567" s="99" t="str" cm="1">
        <f t="array" ref="R2567">_xlfn.IFS(Table1[[#This Row],[Asset Class]]&lt;&gt;"Local","y",R$11=$E2567,"y",Table1[[#This Row],[Asset Class]]="Local","")</f>
        <v/>
      </c>
      <c r="S2567" s="358" t="str" cm="1">
        <f t="array" ref="S2567">_xlfn.IFS(Table1[[#This Row],[Asset Class]]&lt;&gt;"Local","y",S$11=$E2567,"y",Table1[[#This Row],[Asset Class]]="Local","")</f>
        <v/>
      </c>
      <c r="U2567" s="109" t="str">
        <f>IF(Table1[[#This Row],[Asset Class]]&lt;&gt;"Local",0.25,IF(P2567="y",1,""))</f>
        <v/>
      </c>
      <c r="V2567" s="435">
        <f>IF(Table1[[#This Row],[Asset Class]]&lt;&gt;"Local",0.25,IF(Q2567="y",1,""))</f>
        <v>1</v>
      </c>
      <c r="W2567" s="435" t="str">
        <f>IF(Table1[[#This Row],[Asset Class]]&lt;&gt;"Local",0.25,IF(R2567="y",1,""))</f>
        <v/>
      </c>
      <c r="X2567" s="435" t="str">
        <f>IF(Table1[[#This Row],[Asset Class]]&lt;&gt;"Local",0.25,IF(S2567="y",1,""))</f>
        <v/>
      </c>
      <c r="Y2567" s="109">
        <f t="shared" si="241"/>
        <v>1</v>
      </c>
      <c r="AA2567" s="274" t="str">
        <f t="shared" si="242"/>
        <v/>
      </c>
      <c r="AB2567" s="275">
        <f t="shared" si="243"/>
        <v>150840</v>
      </c>
      <c r="AC2567" s="275" t="str">
        <f t="shared" si="244"/>
        <v/>
      </c>
      <c r="AD2567" s="275" t="str">
        <f t="shared" si="245"/>
        <v/>
      </c>
      <c r="AE2567" s="276">
        <f t="shared" si="246"/>
        <v>150840</v>
      </c>
    </row>
    <row r="2568" spans="2:31">
      <c r="B2568" s="227" t="s">
        <v>4514</v>
      </c>
      <c r="C2568" s="228" t="s">
        <v>4515</v>
      </c>
      <c r="D2568" s="228" t="s">
        <v>110</v>
      </c>
      <c r="E2568" s="228" t="s">
        <v>106</v>
      </c>
      <c r="F2568" s="258" t="s">
        <v>102</v>
      </c>
      <c r="G2568" s="374">
        <v>0.5</v>
      </c>
      <c r="H2568" s="377">
        <v>6342.920172299865</v>
      </c>
      <c r="I2568" s="382">
        <v>111.62041035606889</v>
      </c>
      <c r="J2568" s="349">
        <f>Table1[[#This Row],[Embellishment Area (m2)]]*Table1[[#This Row],[Construction Unit Rate ($/m)]]*Table1[[#This Row],[Embellishment Area Factor]]</f>
        <v>353999.67624394904</v>
      </c>
      <c r="K2568" s="263">
        <v>0</v>
      </c>
      <c r="L2568" s="354">
        <v>66.125722619436161</v>
      </c>
      <c r="M2568" s="101">
        <f>Table1[[#This Row],[Size of land (m2)]]*Table1[[#This Row],[Land Unit Rate ($/m2)]]</f>
        <v>0</v>
      </c>
      <c r="N2568" s="261">
        <v>2021</v>
      </c>
      <c r="O2568" s="101">
        <f>ROUND(IF(Table1[[#This Row],[Valuation Year]]=2016,(Table1[[#This Row],[Total Construction Cost ($)]]+Table1[[#This Row],[Land Value]])*('General Input Sheet'!$G$38/'General Input Sheet'!$G$43),Table1[[#This Row],[Total Construction Cost ($)]]+Table1[[#This Row],[Land Value]]),0)</f>
        <v>354000</v>
      </c>
      <c r="P2568" s="139" t="str" cm="1">
        <f t="array" ref="P2568">_xlfn.IFS(Table1[[#This Row],[Asset Class]]&lt;&gt;"Local","y",P$11=$E2568,"y",Table1[[#This Row],[Asset Class]]="Local","")</f>
        <v>y</v>
      </c>
      <c r="Q2568" s="99" t="str" cm="1">
        <f t="array" ref="Q2568">_xlfn.IFS(Table1[[#This Row],[Asset Class]]&lt;&gt;"Local","y",Q$11=$E2568,"y",Table1[[#This Row],[Asset Class]]="Local","")</f>
        <v/>
      </c>
      <c r="R2568" s="99" t="str" cm="1">
        <f t="array" ref="R2568">_xlfn.IFS(Table1[[#This Row],[Asset Class]]&lt;&gt;"Local","y",R$11=$E2568,"y",Table1[[#This Row],[Asset Class]]="Local","")</f>
        <v/>
      </c>
      <c r="S2568" s="358" t="str" cm="1">
        <f t="array" ref="S2568">_xlfn.IFS(Table1[[#This Row],[Asset Class]]&lt;&gt;"Local","y",S$11=$E2568,"y",Table1[[#This Row],[Asset Class]]="Local","")</f>
        <v/>
      </c>
      <c r="U2568" s="109">
        <f>IF(Table1[[#This Row],[Asset Class]]&lt;&gt;"Local",0.25,IF(P2568="y",1,""))</f>
        <v>1</v>
      </c>
      <c r="V2568" s="435" t="str">
        <f>IF(Table1[[#This Row],[Asset Class]]&lt;&gt;"Local",0.25,IF(Q2568="y",1,""))</f>
        <v/>
      </c>
      <c r="W2568" s="435" t="str">
        <f>IF(Table1[[#This Row],[Asset Class]]&lt;&gt;"Local",0.25,IF(R2568="y",1,""))</f>
        <v/>
      </c>
      <c r="X2568" s="435" t="str">
        <f>IF(Table1[[#This Row],[Asset Class]]&lt;&gt;"Local",0.25,IF(S2568="y",1,""))</f>
        <v/>
      </c>
      <c r="Y2568" s="109">
        <f t="shared" si="241"/>
        <v>1</v>
      </c>
      <c r="AA2568" s="274">
        <f t="shared" si="242"/>
        <v>354000</v>
      </c>
      <c r="AB2568" s="275" t="str">
        <f t="shared" si="243"/>
        <v/>
      </c>
      <c r="AC2568" s="275" t="str">
        <f t="shared" si="244"/>
        <v/>
      </c>
      <c r="AD2568" s="275" t="str">
        <f t="shared" si="245"/>
        <v/>
      </c>
      <c r="AE2568" s="276">
        <f t="shared" si="246"/>
        <v>354000</v>
      </c>
    </row>
    <row r="2569" spans="2:31">
      <c r="B2569" s="227" t="s">
        <v>4516</v>
      </c>
      <c r="C2569" s="228" t="s">
        <v>4517</v>
      </c>
      <c r="D2569" s="228" t="s">
        <v>110</v>
      </c>
      <c r="E2569" s="228" t="s">
        <v>106</v>
      </c>
      <c r="F2569" s="258" t="s">
        <v>102</v>
      </c>
      <c r="G2569" s="374">
        <v>0.5</v>
      </c>
      <c r="H2569" s="377">
        <v>3689.3050886404658</v>
      </c>
      <c r="I2569" s="382">
        <v>111.62041035606889</v>
      </c>
      <c r="J2569" s="349">
        <f>Table1[[#This Row],[Embellishment Area (m2)]]*Table1[[#This Row],[Construction Unit Rate ($/m)]]*Table1[[#This Row],[Embellishment Area Factor]]</f>
        <v>205900.87396139096</v>
      </c>
      <c r="K2569" s="263">
        <v>0</v>
      </c>
      <c r="L2569" s="354">
        <v>66.125722619436161</v>
      </c>
      <c r="M2569" s="101">
        <f>Table1[[#This Row],[Size of land (m2)]]*Table1[[#This Row],[Land Unit Rate ($/m2)]]</f>
        <v>0</v>
      </c>
      <c r="N2569" s="261">
        <v>2021</v>
      </c>
      <c r="O2569" s="101">
        <f>ROUND(IF(Table1[[#This Row],[Valuation Year]]=2016,(Table1[[#This Row],[Total Construction Cost ($)]]+Table1[[#This Row],[Land Value]])*('General Input Sheet'!$G$38/'General Input Sheet'!$G$43),Table1[[#This Row],[Total Construction Cost ($)]]+Table1[[#This Row],[Land Value]]),0)</f>
        <v>205901</v>
      </c>
      <c r="P2569" s="139" t="str" cm="1">
        <f t="array" ref="P2569">_xlfn.IFS(Table1[[#This Row],[Asset Class]]&lt;&gt;"Local","y",P$11=$E2569,"y",Table1[[#This Row],[Asset Class]]="Local","")</f>
        <v>y</v>
      </c>
      <c r="Q2569" s="99" t="str" cm="1">
        <f t="array" ref="Q2569">_xlfn.IFS(Table1[[#This Row],[Asset Class]]&lt;&gt;"Local","y",Q$11=$E2569,"y",Table1[[#This Row],[Asset Class]]="Local","")</f>
        <v/>
      </c>
      <c r="R2569" s="99" t="str" cm="1">
        <f t="array" ref="R2569">_xlfn.IFS(Table1[[#This Row],[Asset Class]]&lt;&gt;"Local","y",R$11=$E2569,"y",Table1[[#This Row],[Asset Class]]="Local","")</f>
        <v/>
      </c>
      <c r="S2569" s="358" t="str" cm="1">
        <f t="array" ref="S2569">_xlfn.IFS(Table1[[#This Row],[Asset Class]]&lt;&gt;"Local","y",S$11=$E2569,"y",Table1[[#This Row],[Asset Class]]="Local","")</f>
        <v/>
      </c>
      <c r="U2569" s="109">
        <f>IF(Table1[[#This Row],[Asset Class]]&lt;&gt;"Local",0.25,IF(P2569="y",1,""))</f>
        <v>1</v>
      </c>
      <c r="V2569" s="435" t="str">
        <f>IF(Table1[[#This Row],[Asset Class]]&lt;&gt;"Local",0.25,IF(Q2569="y",1,""))</f>
        <v/>
      </c>
      <c r="W2569" s="435" t="str">
        <f>IF(Table1[[#This Row],[Asset Class]]&lt;&gt;"Local",0.25,IF(R2569="y",1,""))</f>
        <v/>
      </c>
      <c r="X2569" s="435" t="str">
        <f>IF(Table1[[#This Row],[Asset Class]]&lt;&gt;"Local",0.25,IF(S2569="y",1,""))</f>
        <v/>
      </c>
      <c r="Y2569" s="109">
        <f t="shared" si="241"/>
        <v>1</v>
      </c>
      <c r="AA2569" s="274">
        <f t="shared" si="242"/>
        <v>205901</v>
      </c>
      <c r="AB2569" s="275" t="str">
        <f t="shared" si="243"/>
        <v/>
      </c>
      <c r="AC2569" s="275" t="str">
        <f t="shared" si="244"/>
        <v/>
      </c>
      <c r="AD2569" s="275" t="str">
        <f t="shared" si="245"/>
        <v/>
      </c>
      <c r="AE2569" s="276">
        <f t="shared" si="246"/>
        <v>205901</v>
      </c>
    </row>
    <row r="2570" spans="2:31">
      <c r="B2570" s="227" t="s">
        <v>4518</v>
      </c>
      <c r="C2570" s="228" t="s">
        <v>4519</v>
      </c>
      <c r="D2570" s="228" t="s">
        <v>110</v>
      </c>
      <c r="E2570" s="228" t="s">
        <v>106</v>
      </c>
      <c r="F2570" s="258" t="s">
        <v>107</v>
      </c>
      <c r="G2570" s="374">
        <v>0.5</v>
      </c>
      <c r="H2570" s="377">
        <v>48811.5946025265</v>
      </c>
      <c r="I2570" s="382">
        <v>111.62041035606889</v>
      </c>
      <c r="J2570" s="349">
        <f>Table1[[#This Row],[Embellishment Area (m2)]]*Table1[[#This Row],[Construction Unit Rate ($/m)]]*Table1[[#This Row],[Embellishment Area Factor]]</f>
        <v>2724185.1098340424</v>
      </c>
      <c r="K2570" s="263">
        <v>0</v>
      </c>
      <c r="L2570" s="354">
        <v>66.125722619436161</v>
      </c>
      <c r="M2570" s="101">
        <f>Table1[[#This Row],[Size of land (m2)]]*Table1[[#This Row],[Land Unit Rate ($/m2)]]</f>
        <v>0</v>
      </c>
      <c r="N2570" s="261">
        <v>2021</v>
      </c>
      <c r="O2570" s="101">
        <f>ROUND(IF(Table1[[#This Row],[Valuation Year]]=2016,(Table1[[#This Row],[Total Construction Cost ($)]]+Table1[[#This Row],[Land Value]])*('General Input Sheet'!$G$38/'General Input Sheet'!$G$43),Table1[[#This Row],[Total Construction Cost ($)]]+Table1[[#This Row],[Land Value]]),0)</f>
        <v>2724185</v>
      </c>
      <c r="P2570" s="139" t="str" cm="1">
        <f t="array" ref="P2570">_xlfn.IFS(Table1[[#This Row],[Asset Class]]&lt;&gt;"Local","y",P$11=$E2570,"y",Table1[[#This Row],[Asset Class]]="Local","")</f>
        <v>y</v>
      </c>
      <c r="Q2570" s="99" t="str" cm="1">
        <f t="array" ref="Q2570">_xlfn.IFS(Table1[[#This Row],[Asset Class]]&lt;&gt;"Local","y",Q$11=$E2570,"y",Table1[[#This Row],[Asset Class]]="Local","")</f>
        <v/>
      </c>
      <c r="R2570" s="99" t="str" cm="1">
        <f t="array" ref="R2570">_xlfn.IFS(Table1[[#This Row],[Asset Class]]&lt;&gt;"Local","y",R$11=$E2570,"y",Table1[[#This Row],[Asset Class]]="Local","")</f>
        <v/>
      </c>
      <c r="S2570" s="358" t="str" cm="1">
        <f t="array" ref="S2570">_xlfn.IFS(Table1[[#This Row],[Asset Class]]&lt;&gt;"Local","y",S$11=$E2570,"y",Table1[[#This Row],[Asset Class]]="Local","")</f>
        <v/>
      </c>
      <c r="U2570" s="109">
        <f>IF(Table1[[#This Row],[Asset Class]]&lt;&gt;"Local",0.25,IF(P2570="y",1,""))</f>
        <v>1</v>
      </c>
      <c r="V2570" s="435" t="str">
        <f>IF(Table1[[#This Row],[Asset Class]]&lt;&gt;"Local",0.25,IF(Q2570="y",1,""))</f>
        <v/>
      </c>
      <c r="W2570" s="435" t="str">
        <f>IF(Table1[[#This Row],[Asset Class]]&lt;&gt;"Local",0.25,IF(R2570="y",1,""))</f>
        <v/>
      </c>
      <c r="X2570" s="435" t="str">
        <f>IF(Table1[[#This Row],[Asset Class]]&lt;&gt;"Local",0.25,IF(S2570="y",1,""))</f>
        <v/>
      </c>
      <c r="Y2570" s="109">
        <f t="shared" si="241"/>
        <v>1</v>
      </c>
      <c r="AA2570" s="274">
        <f t="shared" si="242"/>
        <v>2724185</v>
      </c>
      <c r="AB2570" s="275" t="str">
        <f t="shared" si="243"/>
        <v/>
      </c>
      <c r="AC2570" s="275" t="str">
        <f t="shared" si="244"/>
        <v/>
      </c>
      <c r="AD2570" s="275" t="str">
        <f t="shared" si="245"/>
        <v/>
      </c>
      <c r="AE2570" s="276">
        <f t="shared" si="246"/>
        <v>2724185</v>
      </c>
    </row>
    <row r="2571" spans="2:31">
      <c r="B2571" s="227" t="s">
        <v>4520</v>
      </c>
      <c r="C2571" s="228" t="s">
        <v>4521</v>
      </c>
      <c r="D2571" s="228" t="s">
        <v>110</v>
      </c>
      <c r="E2571" s="228" t="s">
        <v>101</v>
      </c>
      <c r="F2571" s="258" t="s">
        <v>102</v>
      </c>
      <c r="G2571" s="374">
        <v>0.5</v>
      </c>
      <c r="H2571" s="377">
        <v>2377.8219296731818</v>
      </c>
      <c r="I2571" s="382">
        <v>143.96305955739601</v>
      </c>
      <c r="J2571" s="349">
        <f>Table1[[#This Row],[Embellishment Area (m2)]]*Table1[[#This Row],[Construction Unit Rate ($/m)]]*Table1[[#This Row],[Embellishment Area Factor]]</f>
        <v>171159.26003921128</v>
      </c>
      <c r="K2571" s="263">
        <v>0</v>
      </c>
      <c r="L2571" s="354">
        <v>39.027494808321961</v>
      </c>
      <c r="M2571" s="101">
        <f>Table1[[#This Row],[Size of land (m2)]]*Table1[[#This Row],[Land Unit Rate ($/m2)]]</f>
        <v>0</v>
      </c>
      <c r="N2571" s="261">
        <v>2021</v>
      </c>
      <c r="O2571" s="101">
        <f>ROUND(IF(Table1[[#This Row],[Valuation Year]]=2016,(Table1[[#This Row],[Total Construction Cost ($)]]+Table1[[#This Row],[Land Value]])*('General Input Sheet'!$G$38/'General Input Sheet'!$G$43),Table1[[#This Row],[Total Construction Cost ($)]]+Table1[[#This Row],[Land Value]]),0)</f>
        <v>171159</v>
      </c>
      <c r="P2571" s="139" t="str" cm="1">
        <f t="array" ref="P2571">_xlfn.IFS(Table1[[#This Row],[Asset Class]]&lt;&gt;"Local","y",P$11=$E2571,"y",Table1[[#This Row],[Asset Class]]="Local","")</f>
        <v/>
      </c>
      <c r="Q2571" s="99" t="str" cm="1">
        <f t="array" ref="Q2571">_xlfn.IFS(Table1[[#This Row],[Asset Class]]&lt;&gt;"Local","y",Q$11=$E2571,"y",Table1[[#This Row],[Asset Class]]="Local","")</f>
        <v/>
      </c>
      <c r="R2571" s="99" t="str" cm="1">
        <f t="array" ref="R2571">_xlfn.IFS(Table1[[#This Row],[Asset Class]]&lt;&gt;"Local","y",R$11=$E2571,"y",Table1[[#This Row],[Asset Class]]="Local","")</f>
        <v>y</v>
      </c>
      <c r="S2571" s="358" t="str" cm="1">
        <f t="array" ref="S2571">_xlfn.IFS(Table1[[#This Row],[Asset Class]]&lt;&gt;"Local","y",S$11=$E2571,"y",Table1[[#This Row],[Asset Class]]="Local","")</f>
        <v/>
      </c>
      <c r="U2571" s="109" t="str">
        <f>IF(Table1[[#This Row],[Asset Class]]&lt;&gt;"Local",0.25,IF(P2571="y",1,""))</f>
        <v/>
      </c>
      <c r="V2571" s="435" t="str">
        <f>IF(Table1[[#This Row],[Asset Class]]&lt;&gt;"Local",0.25,IF(Q2571="y",1,""))</f>
        <v/>
      </c>
      <c r="W2571" s="435">
        <f>IF(Table1[[#This Row],[Asset Class]]&lt;&gt;"Local",0.25,IF(R2571="y",1,""))</f>
        <v>1</v>
      </c>
      <c r="X2571" s="435" t="str">
        <f>IF(Table1[[#This Row],[Asset Class]]&lt;&gt;"Local",0.25,IF(S2571="y",1,""))</f>
        <v/>
      </c>
      <c r="Y2571" s="109">
        <f t="shared" si="241"/>
        <v>1</v>
      </c>
      <c r="AA2571" s="274" t="str">
        <f t="shared" si="242"/>
        <v/>
      </c>
      <c r="AB2571" s="275" t="str">
        <f t="shared" si="243"/>
        <v/>
      </c>
      <c r="AC2571" s="275">
        <f t="shared" si="244"/>
        <v>171159</v>
      </c>
      <c r="AD2571" s="275" t="str">
        <f t="shared" si="245"/>
        <v/>
      </c>
      <c r="AE2571" s="276">
        <f t="shared" si="246"/>
        <v>171159</v>
      </c>
    </row>
    <row r="2572" spans="2:31">
      <c r="B2572" s="227" t="s">
        <v>4522</v>
      </c>
      <c r="C2572" s="228" t="s">
        <v>4523</v>
      </c>
      <c r="D2572" s="228" t="s">
        <v>110</v>
      </c>
      <c r="E2572" s="228" t="s">
        <v>113</v>
      </c>
      <c r="F2572" s="258" t="s">
        <v>107</v>
      </c>
      <c r="G2572" s="374">
        <v>0.5</v>
      </c>
      <c r="H2572" s="377">
        <v>12331.908544607624</v>
      </c>
      <c r="I2572" s="382">
        <v>77.371645491830151</v>
      </c>
      <c r="J2572" s="349">
        <f>Table1[[#This Row],[Embellishment Area (m2)]]*Table1[[#This Row],[Construction Unit Rate ($/m)]]*Table1[[#This Row],[Embellishment Area Factor]]</f>
        <v>477070.02807552612</v>
      </c>
      <c r="K2572" s="263">
        <v>0</v>
      </c>
      <c r="L2572" s="354">
        <v>51.919695325664051</v>
      </c>
      <c r="M2572" s="101">
        <f>Table1[[#This Row],[Size of land (m2)]]*Table1[[#This Row],[Land Unit Rate ($/m2)]]</f>
        <v>0</v>
      </c>
      <c r="N2572" s="261">
        <v>2021</v>
      </c>
      <c r="O2572" s="101">
        <f>ROUND(IF(Table1[[#This Row],[Valuation Year]]=2016,(Table1[[#This Row],[Total Construction Cost ($)]]+Table1[[#This Row],[Land Value]])*('General Input Sheet'!$G$38/'General Input Sheet'!$G$43),Table1[[#This Row],[Total Construction Cost ($)]]+Table1[[#This Row],[Land Value]]),0)</f>
        <v>477070</v>
      </c>
      <c r="P2572" s="139" t="str" cm="1">
        <f t="array" ref="P2572">_xlfn.IFS(Table1[[#This Row],[Asset Class]]&lt;&gt;"Local","y",P$11=$E2572,"y",Table1[[#This Row],[Asset Class]]="Local","")</f>
        <v/>
      </c>
      <c r="Q2572" s="99" t="str" cm="1">
        <f t="array" ref="Q2572">_xlfn.IFS(Table1[[#This Row],[Asset Class]]&lt;&gt;"Local","y",Q$11=$E2572,"y",Table1[[#This Row],[Asset Class]]="Local","")</f>
        <v/>
      </c>
      <c r="R2572" s="99" t="str" cm="1">
        <f t="array" ref="R2572">_xlfn.IFS(Table1[[#This Row],[Asset Class]]&lt;&gt;"Local","y",R$11=$E2572,"y",Table1[[#This Row],[Asset Class]]="Local","")</f>
        <v/>
      </c>
      <c r="S2572" s="358" t="str" cm="1">
        <f t="array" ref="S2572">_xlfn.IFS(Table1[[#This Row],[Asset Class]]&lt;&gt;"Local","y",S$11=$E2572,"y",Table1[[#This Row],[Asset Class]]="Local","")</f>
        <v>y</v>
      </c>
      <c r="U2572" s="109" t="str">
        <f>IF(Table1[[#This Row],[Asset Class]]&lt;&gt;"Local",0.25,IF(P2572="y",1,""))</f>
        <v/>
      </c>
      <c r="V2572" s="435" t="str">
        <f>IF(Table1[[#This Row],[Asset Class]]&lt;&gt;"Local",0.25,IF(Q2572="y",1,""))</f>
        <v/>
      </c>
      <c r="W2572" s="435" t="str">
        <f>IF(Table1[[#This Row],[Asset Class]]&lt;&gt;"Local",0.25,IF(R2572="y",1,""))</f>
        <v/>
      </c>
      <c r="X2572" s="435">
        <f>IF(Table1[[#This Row],[Asset Class]]&lt;&gt;"Local",0.25,IF(S2572="y",1,""))</f>
        <v>1</v>
      </c>
      <c r="Y2572" s="109">
        <f t="shared" si="241"/>
        <v>1</v>
      </c>
      <c r="AA2572" s="274" t="str">
        <f t="shared" si="242"/>
        <v/>
      </c>
      <c r="AB2572" s="275" t="str">
        <f t="shared" si="243"/>
        <v/>
      </c>
      <c r="AC2572" s="275" t="str">
        <f t="shared" si="244"/>
        <v/>
      </c>
      <c r="AD2572" s="275">
        <f t="shared" si="245"/>
        <v>477070</v>
      </c>
      <c r="AE2572" s="276">
        <f t="shared" si="246"/>
        <v>477070</v>
      </c>
    </row>
    <row r="2573" spans="2:31">
      <c r="B2573" s="227" t="s">
        <v>4524</v>
      </c>
      <c r="C2573" s="228" t="s">
        <v>4525</v>
      </c>
      <c r="D2573" s="228" t="s">
        <v>110</v>
      </c>
      <c r="E2573" s="228" t="s">
        <v>113</v>
      </c>
      <c r="F2573" s="258" t="s">
        <v>102</v>
      </c>
      <c r="G2573" s="374">
        <v>0.5</v>
      </c>
      <c r="H2573" s="377">
        <v>1825.0058638714329</v>
      </c>
      <c r="I2573" s="382">
        <v>77.371645491830151</v>
      </c>
      <c r="J2573" s="349">
        <f>Table1[[#This Row],[Embellishment Area (m2)]]*Table1[[#This Row],[Construction Unit Rate ($/m)]]*Table1[[#This Row],[Embellishment Area Factor]]</f>
        <v>70601.853359985864</v>
      </c>
      <c r="K2573" s="263">
        <v>0</v>
      </c>
      <c r="L2573" s="354">
        <v>51.919695325664051</v>
      </c>
      <c r="M2573" s="101">
        <f>Table1[[#This Row],[Size of land (m2)]]*Table1[[#This Row],[Land Unit Rate ($/m2)]]</f>
        <v>0</v>
      </c>
      <c r="N2573" s="261">
        <v>2021</v>
      </c>
      <c r="O2573" s="101">
        <f>ROUND(IF(Table1[[#This Row],[Valuation Year]]=2016,(Table1[[#This Row],[Total Construction Cost ($)]]+Table1[[#This Row],[Land Value]])*('General Input Sheet'!$G$38/'General Input Sheet'!$G$43),Table1[[#This Row],[Total Construction Cost ($)]]+Table1[[#This Row],[Land Value]]),0)</f>
        <v>70602</v>
      </c>
      <c r="P2573" s="139" t="str" cm="1">
        <f t="array" ref="P2573">_xlfn.IFS(Table1[[#This Row],[Asset Class]]&lt;&gt;"Local","y",P$11=$E2573,"y",Table1[[#This Row],[Asset Class]]="Local","")</f>
        <v/>
      </c>
      <c r="Q2573" s="99" t="str" cm="1">
        <f t="array" ref="Q2573">_xlfn.IFS(Table1[[#This Row],[Asset Class]]&lt;&gt;"Local","y",Q$11=$E2573,"y",Table1[[#This Row],[Asset Class]]="Local","")</f>
        <v/>
      </c>
      <c r="R2573" s="99" t="str" cm="1">
        <f t="array" ref="R2573">_xlfn.IFS(Table1[[#This Row],[Asset Class]]&lt;&gt;"Local","y",R$11=$E2573,"y",Table1[[#This Row],[Asset Class]]="Local","")</f>
        <v/>
      </c>
      <c r="S2573" s="358" t="str" cm="1">
        <f t="array" ref="S2573">_xlfn.IFS(Table1[[#This Row],[Asset Class]]&lt;&gt;"Local","y",S$11=$E2573,"y",Table1[[#This Row],[Asset Class]]="Local","")</f>
        <v>y</v>
      </c>
      <c r="U2573" s="109" t="str">
        <f>IF(Table1[[#This Row],[Asset Class]]&lt;&gt;"Local",0.25,IF(P2573="y",1,""))</f>
        <v/>
      </c>
      <c r="V2573" s="435" t="str">
        <f>IF(Table1[[#This Row],[Asset Class]]&lt;&gt;"Local",0.25,IF(Q2573="y",1,""))</f>
        <v/>
      </c>
      <c r="W2573" s="435" t="str">
        <f>IF(Table1[[#This Row],[Asset Class]]&lt;&gt;"Local",0.25,IF(R2573="y",1,""))</f>
        <v/>
      </c>
      <c r="X2573" s="435">
        <f>IF(Table1[[#This Row],[Asset Class]]&lt;&gt;"Local",0.25,IF(S2573="y",1,""))</f>
        <v>1</v>
      </c>
      <c r="Y2573" s="109">
        <f t="shared" si="241"/>
        <v>1</v>
      </c>
      <c r="AA2573" s="274" t="str">
        <f t="shared" si="242"/>
        <v/>
      </c>
      <c r="AB2573" s="275" t="str">
        <f t="shared" si="243"/>
        <v/>
      </c>
      <c r="AC2573" s="275" t="str">
        <f t="shared" si="244"/>
        <v/>
      </c>
      <c r="AD2573" s="275">
        <f t="shared" si="245"/>
        <v>70602</v>
      </c>
      <c r="AE2573" s="276">
        <f t="shared" si="246"/>
        <v>70602</v>
      </c>
    </row>
    <row r="2574" spans="2:31">
      <c r="B2574" s="227" t="s">
        <v>4526</v>
      </c>
      <c r="C2574" s="228" t="s">
        <v>4527</v>
      </c>
      <c r="D2574" s="228" t="s">
        <v>110</v>
      </c>
      <c r="E2574" s="228" t="s">
        <v>113</v>
      </c>
      <c r="F2574" s="258" t="s">
        <v>102</v>
      </c>
      <c r="G2574" s="374">
        <v>0.5</v>
      </c>
      <c r="H2574" s="377">
        <v>2080.3706353001703</v>
      </c>
      <c r="I2574" s="382">
        <v>77.371645491830151</v>
      </c>
      <c r="J2574" s="349">
        <f>Table1[[#This Row],[Embellishment Area (m2)]]*Table1[[#This Row],[Construction Unit Rate ($/m)]]*Table1[[#This Row],[Embellishment Area Factor]]</f>
        <v>80480.849643029127</v>
      </c>
      <c r="K2574" s="263">
        <v>0</v>
      </c>
      <c r="L2574" s="354">
        <v>51.919695325664051</v>
      </c>
      <c r="M2574" s="101">
        <f>Table1[[#This Row],[Size of land (m2)]]*Table1[[#This Row],[Land Unit Rate ($/m2)]]</f>
        <v>0</v>
      </c>
      <c r="N2574" s="261">
        <v>2021</v>
      </c>
      <c r="O2574" s="101">
        <f>ROUND(IF(Table1[[#This Row],[Valuation Year]]=2016,(Table1[[#This Row],[Total Construction Cost ($)]]+Table1[[#This Row],[Land Value]])*('General Input Sheet'!$G$38/'General Input Sheet'!$G$43),Table1[[#This Row],[Total Construction Cost ($)]]+Table1[[#This Row],[Land Value]]),0)</f>
        <v>80481</v>
      </c>
      <c r="P2574" s="139" t="str" cm="1">
        <f t="array" ref="P2574">_xlfn.IFS(Table1[[#This Row],[Asset Class]]&lt;&gt;"Local","y",P$11=$E2574,"y",Table1[[#This Row],[Asset Class]]="Local","")</f>
        <v/>
      </c>
      <c r="Q2574" s="99" t="str" cm="1">
        <f t="array" ref="Q2574">_xlfn.IFS(Table1[[#This Row],[Asset Class]]&lt;&gt;"Local","y",Q$11=$E2574,"y",Table1[[#This Row],[Asset Class]]="Local","")</f>
        <v/>
      </c>
      <c r="R2574" s="99" t="str" cm="1">
        <f t="array" ref="R2574">_xlfn.IFS(Table1[[#This Row],[Asset Class]]&lt;&gt;"Local","y",R$11=$E2574,"y",Table1[[#This Row],[Asset Class]]="Local","")</f>
        <v/>
      </c>
      <c r="S2574" s="358" t="str" cm="1">
        <f t="array" ref="S2574">_xlfn.IFS(Table1[[#This Row],[Asset Class]]&lt;&gt;"Local","y",S$11=$E2574,"y",Table1[[#This Row],[Asset Class]]="Local","")</f>
        <v>y</v>
      </c>
      <c r="U2574" s="109" t="str">
        <f>IF(Table1[[#This Row],[Asset Class]]&lt;&gt;"Local",0.25,IF(P2574="y",1,""))</f>
        <v/>
      </c>
      <c r="V2574" s="435" t="str">
        <f>IF(Table1[[#This Row],[Asset Class]]&lt;&gt;"Local",0.25,IF(Q2574="y",1,""))</f>
        <v/>
      </c>
      <c r="W2574" s="435" t="str">
        <f>IF(Table1[[#This Row],[Asset Class]]&lt;&gt;"Local",0.25,IF(R2574="y",1,""))</f>
        <v/>
      </c>
      <c r="X2574" s="435">
        <f>IF(Table1[[#This Row],[Asset Class]]&lt;&gt;"Local",0.25,IF(S2574="y",1,""))</f>
        <v>1</v>
      </c>
      <c r="Y2574" s="109">
        <f t="shared" si="241"/>
        <v>1</v>
      </c>
      <c r="AA2574" s="274" t="str">
        <f t="shared" si="242"/>
        <v/>
      </c>
      <c r="AB2574" s="275" t="str">
        <f t="shared" si="243"/>
        <v/>
      </c>
      <c r="AC2574" s="275" t="str">
        <f t="shared" si="244"/>
        <v/>
      </c>
      <c r="AD2574" s="275">
        <f t="shared" si="245"/>
        <v>80481</v>
      </c>
      <c r="AE2574" s="276">
        <f t="shared" si="246"/>
        <v>80481</v>
      </c>
    </row>
    <row r="2575" spans="2:31">
      <c r="B2575" s="227" t="s">
        <v>4528</v>
      </c>
      <c r="C2575" s="228" t="s">
        <v>4529</v>
      </c>
      <c r="D2575" s="228" t="s">
        <v>110</v>
      </c>
      <c r="E2575" s="228" t="s">
        <v>142</v>
      </c>
      <c r="F2575" s="258" t="s">
        <v>102</v>
      </c>
      <c r="G2575" s="374">
        <v>0.5</v>
      </c>
      <c r="H2575" s="377">
        <v>19684.877397385932</v>
      </c>
      <c r="I2575" s="382">
        <v>115.6419902144599</v>
      </c>
      <c r="J2575" s="349">
        <f>Table1[[#This Row],[Embellishment Area (m2)]]*Table1[[#This Row],[Construction Unit Rate ($/m)]]*Table1[[#This Row],[Embellishment Area Factor]]</f>
        <v>1138199.1996806734</v>
      </c>
      <c r="K2575" s="263">
        <v>0</v>
      </c>
      <c r="L2575" s="354">
        <v>85.331826959272703</v>
      </c>
      <c r="M2575" s="101">
        <f>Table1[[#This Row],[Size of land (m2)]]*Table1[[#This Row],[Land Unit Rate ($/m2)]]</f>
        <v>0</v>
      </c>
      <c r="N2575" s="261">
        <v>2021</v>
      </c>
      <c r="O2575" s="101">
        <f>ROUND(IF(Table1[[#This Row],[Valuation Year]]=2016,(Table1[[#This Row],[Total Construction Cost ($)]]+Table1[[#This Row],[Land Value]])*('General Input Sheet'!$G$38/'General Input Sheet'!$G$43),Table1[[#This Row],[Total Construction Cost ($)]]+Table1[[#This Row],[Land Value]]),0)</f>
        <v>1138199</v>
      </c>
      <c r="P2575" s="139" t="str" cm="1">
        <f t="array" ref="P2575">_xlfn.IFS(Table1[[#This Row],[Asset Class]]&lt;&gt;"Local","y",P$11=$E2575,"y",Table1[[#This Row],[Asset Class]]="Local","")</f>
        <v/>
      </c>
      <c r="Q2575" s="99" t="str" cm="1">
        <f t="array" ref="Q2575">_xlfn.IFS(Table1[[#This Row],[Asset Class]]&lt;&gt;"Local","y",Q$11=$E2575,"y",Table1[[#This Row],[Asset Class]]="Local","")</f>
        <v>y</v>
      </c>
      <c r="R2575" s="99" t="str" cm="1">
        <f t="array" ref="R2575">_xlfn.IFS(Table1[[#This Row],[Asset Class]]&lt;&gt;"Local","y",R$11=$E2575,"y",Table1[[#This Row],[Asset Class]]="Local","")</f>
        <v/>
      </c>
      <c r="S2575" s="358" t="str" cm="1">
        <f t="array" ref="S2575">_xlfn.IFS(Table1[[#This Row],[Asset Class]]&lt;&gt;"Local","y",S$11=$E2575,"y",Table1[[#This Row],[Asset Class]]="Local","")</f>
        <v/>
      </c>
      <c r="U2575" s="109" t="str">
        <f>IF(Table1[[#This Row],[Asset Class]]&lt;&gt;"Local",0.25,IF(P2575="y",1,""))</f>
        <v/>
      </c>
      <c r="V2575" s="435">
        <f>IF(Table1[[#This Row],[Asset Class]]&lt;&gt;"Local",0.25,IF(Q2575="y",1,""))</f>
        <v>1</v>
      </c>
      <c r="W2575" s="435" t="str">
        <f>IF(Table1[[#This Row],[Asset Class]]&lt;&gt;"Local",0.25,IF(R2575="y",1,""))</f>
        <v/>
      </c>
      <c r="X2575" s="435" t="str">
        <f>IF(Table1[[#This Row],[Asset Class]]&lt;&gt;"Local",0.25,IF(S2575="y",1,""))</f>
        <v/>
      </c>
      <c r="Y2575" s="109">
        <f t="shared" si="241"/>
        <v>1</v>
      </c>
      <c r="AA2575" s="274" t="str">
        <f t="shared" si="242"/>
        <v/>
      </c>
      <c r="AB2575" s="275">
        <f t="shared" si="243"/>
        <v>1138199</v>
      </c>
      <c r="AC2575" s="275" t="str">
        <f t="shared" si="244"/>
        <v/>
      </c>
      <c r="AD2575" s="275" t="str">
        <f t="shared" si="245"/>
        <v/>
      </c>
      <c r="AE2575" s="276">
        <f t="shared" si="246"/>
        <v>1138199</v>
      </c>
    </row>
    <row r="2576" spans="2:31">
      <c r="B2576" s="227" t="s">
        <v>4530</v>
      </c>
      <c r="C2576" s="228" t="s">
        <v>4531</v>
      </c>
      <c r="D2576" s="228" t="s">
        <v>105</v>
      </c>
      <c r="E2576" s="228" t="s">
        <v>101</v>
      </c>
      <c r="F2576" s="258" t="s">
        <v>102</v>
      </c>
      <c r="G2576" s="374">
        <v>0.5</v>
      </c>
      <c r="H2576" s="377">
        <v>652.63863440069304</v>
      </c>
      <c r="I2576" s="382">
        <v>452.87898632773505</v>
      </c>
      <c r="J2576" s="349">
        <f>Table1[[#This Row],[Embellishment Area (m2)]]*Table1[[#This Row],[Construction Unit Rate ($/m)]]*Table1[[#This Row],[Embellishment Area Factor]]</f>
        <v>147783.16159285157</v>
      </c>
      <c r="K2576" s="263">
        <v>1305.2772688013861</v>
      </c>
      <c r="L2576" s="354">
        <v>140.14546069071523</v>
      </c>
      <c r="M2576" s="101">
        <f>Table1[[#This Row],[Size of land (m2)]]*Table1[[#This Row],[Land Unit Rate ($/m2)]]</f>
        <v>182928.68416528878</v>
      </c>
      <c r="N2576" s="261">
        <v>2021</v>
      </c>
      <c r="O2576" s="101">
        <f>ROUND(IF(Table1[[#This Row],[Valuation Year]]=2016,(Table1[[#This Row],[Total Construction Cost ($)]]+Table1[[#This Row],[Land Value]])*('General Input Sheet'!$G$38/'General Input Sheet'!$G$43),Table1[[#This Row],[Total Construction Cost ($)]]+Table1[[#This Row],[Land Value]]),0)</f>
        <v>330712</v>
      </c>
      <c r="P2576" s="139" t="str" cm="1">
        <f t="array" ref="P2576">_xlfn.IFS(Table1[[#This Row],[Asset Class]]&lt;&gt;"Local","y",P$11=$E2576,"y",Table1[[#This Row],[Asset Class]]="Local","")</f>
        <v>y</v>
      </c>
      <c r="Q2576" s="99" t="str" cm="1">
        <f t="array" ref="Q2576">_xlfn.IFS(Table1[[#This Row],[Asset Class]]&lt;&gt;"Local","y",Q$11=$E2576,"y",Table1[[#This Row],[Asset Class]]="Local","")</f>
        <v>y</v>
      </c>
      <c r="R2576" s="99" t="str" cm="1">
        <f t="array" ref="R2576">_xlfn.IFS(Table1[[#This Row],[Asset Class]]&lt;&gt;"Local","y",R$11=$E2576,"y",Table1[[#This Row],[Asset Class]]="Local","")</f>
        <v>y</v>
      </c>
      <c r="S2576" s="358" t="str" cm="1">
        <f t="array" ref="S2576">_xlfn.IFS(Table1[[#This Row],[Asset Class]]&lt;&gt;"Local","y",S$11=$E2576,"y",Table1[[#This Row],[Asset Class]]="Local","")</f>
        <v>y</v>
      </c>
      <c r="U2576" s="109">
        <f>IF(Table1[[#This Row],[Asset Class]]&lt;&gt;"Local",0.25,IF(P2576="y",1,""))</f>
        <v>0.25</v>
      </c>
      <c r="V2576" s="435">
        <f>IF(Table1[[#This Row],[Asset Class]]&lt;&gt;"Local",0.25,IF(Q2576="y",1,""))</f>
        <v>0.25</v>
      </c>
      <c r="W2576" s="435">
        <f>IF(Table1[[#This Row],[Asset Class]]&lt;&gt;"Local",0.25,IF(R2576="y",1,""))</f>
        <v>0.25</v>
      </c>
      <c r="X2576" s="435">
        <f>IF(Table1[[#This Row],[Asset Class]]&lt;&gt;"Local",0.25,IF(S2576="y",1,""))</f>
        <v>0.25</v>
      </c>
      <c r="Y2576" s="109">
        <f t="shared" si="241"/>
        <v>1</v>
      </c>
      <c r="AA2576" s="274">
        <f t="shared" si="242"/>
        <v>82678</v>
      </c>
      <c r="AB2576" s="275">
        <f t="shared" si="243"/>
        <v>82678</v>
      </c>
      <c r="AC2576" s="275">
        <f t="shared" si="244"/>
        <v>82678</v>
      </c>
      <c r="AD2576" s="275">
        <f t="shared" si="245"/>
        <v>82678</v>
      </c>
      <c r="AE2576" s="276">
        <f t="shared" si="246"/>
        <v>330712</v>
      </c>
    </row>
    <row r="2577" spans="2:31">
      <c r="B2577" s="227" t="s">
        <v>4532</v>
      </c>
      <c r="C2577" s="228" t="s">
        <v>4533</v>
      </c>
      <c r="D2577" s="228" t="s">
        <v>100</v>
      </c>
      <c r="E2577" s="228" t="s">
        <v>106</v>
      </c>
      <c r="F2577" s="258" t="s">
        <v>107</v>
      </c>
      <c r="G2577" s="374">
        <v>0.5</v>
      </c>
      <c r="H2577" s="377">
        <v>307.8646698355418</v>
      </c>
      <c r="I2577" s="382">
        <v>407.064610062648</v>
      </c>
      <c r="J2577" s="349">
        <f>Table1[[#This Row],[Embellishment Area (m2)]]*Table1[[#This Row],[Construction Unit Rate ($/m)]]*Table1[[#This Row],[Embellishment Area Factor]]</f>
        <v>62660.40588933535</v>
      </c>
      <c r="K2577" s="263">
        <v>0</v>
      </c>
      <c r="L2577" s="354">
        <v>112.7890879358248</v>
      </c>
      <c r="M2577" s="101">
        <f>Table1[[#This Row],[Size of land (m2)]]*Table1[[#This Row],[Land Unit Rate ($/m2)]]</f>
        <v>0</v>
      </c>
      <c r="N2577" s="261">
        <v>2021</v>
      </c>
      <c r="O2577" s="101">
        <f>ROUND(IF(Table1[[#This Row],[Valuation Year]]=2016,(Table1[[#This Row],[Total Construction Cost ($)]]+Table1[[#This Row],[Land Value]])*('General Input Sheet'!$G$38/'General Input Sheet'!$G$43),Table1[[#This Row],[Total Construction Cost ($)]]+Table1[[#This Row],[Land Value]]),0)</f>
        <v>62660</v>
      </c>
      <c r="P2577" s="139" t="str" cm="1">
        <f t="array" ref="P2577">_xlfn.IFS(Table1[[#This Row],[Asset Class]]&lt;&gt;"Local","y",P$11=$E2577,"y",Table1[[#This Row],[Asset Class]]="Local","")</f>
        <v>y</v>
      </c>
      <c r="Q2577" s="99" t="str" cm="1">
        <f t="array" ref="Q2577">_xlfn.IFS(Table1[[#This Row],[Asset Class]]&lt;&gt;"Local","y",Q$11=$E2577,"y",Table1[[#This Row],[Asset Class]]="Local","")</f>
        <v>y</v>
      </c>
      <c r="R2577" s="99" t="str" cm="1">
        <f t="array" ref="R2577">_xlfn.IFS(Table1[[#This Row],[Asset Class]]&lt;&gt;"Local","y",R$11=$E2577,"y",Table1[[#This Row],[Asset Class]]="Local","")</f>
        <v>y</v>
      </c>
      <c r="S2577" s="358" t="str" cm="1">
        <f t="array" ref="S2577">_xlfn.IFS(Table1[[#This Row],[Asset Class]]&lt;&gt;"Local","y",S$11=$E2577,"y",Table1[[#This Row],[Asset Class]]="Local","")</f>
        <v>y</v>
      </c>
      <c r="U2577" s="109">
        <f>IF(Table1[[#This Row],[Asset Class]]&lt;&gt;"Local",0.25,IF(P2577="y",1,""))</f>
        <v>0.25</v>
      </c>
      <c r="V2577" s="435">
        <f>IF(Table1[[#This Row],[Asset Class]]&lt;&gt;"Local",0.25,IF(Q2577="y",1,""))</f>
        <v>0.25</v>
      </c>
      <c r="W2577" s="435">
        <f>IF(Table1[[#This Row],[Asset Class]]&lt;&gt;"Local",0.25,IF(R2577="y",1,""))</f>
        <v>0.25</v>
      </c>
      <c r="X2577" s="435">
        <f>IF(Table1[[#This Row],[Asset Class]]&lt;&gt;"Local",0.25,IF(S2577="y",1,""))</f>
        <v>0.25</v>
      </c>
      <c r="Y2577" s="109">
        <f t="shared" si="241"/>
        <v>1</v>
      </c>
      <c r="AA2577" s="274">
        <f t="shared" si="242"/>
        <v>15665</v>
      </c>
      <c r="AB2577" s="275">
        <f t="shared" si="243"/>
        <v>15665</v>
      </c>
      <c r="AC2577" s="275">
        <f t="shared" si="244"/>
        <v>15665</v>
      </c>
      <c r="AD2577" s="275">
        <f t="shared" si="245"/>
        <v>15665</v>
      </c>
      <c r="AE2577" s="276">
        <f t="shared" si="246"/>
        <v>62660</v>
      </c>
    </row>
    <row r="2578" spans="2:31">
      <c r="B2578" s="227" t="s">
        <v>4534</v>
      </c>
      <c r="C2578" s="228" t="s">
        <v>4535</v>
      </c>
      <c r="D2578" s="228" t="s">
        <v>110</v>
      </c>
      <c r="E2578" s="228" t="s">
        <v>113</v>
      </c>
      <c r="F2578" s="258" t="s">
        <v>107</v>
      </c>
      <c r="G2578" s="374">
        <v>0.5</v>
      </c>
      <c r="H2578" s="377">
        <v>7646.35332055864</v>
      </c>
      <c r="I2578" s="382">
        <v>77.371645491830151</v>
      </c>
      <c r="J2578" s="349">
        <f>Table1[[#This Row],[Embellishment Area (m2)]]*Table1[[#This Row],[Construction Unit Rate ($/m)]]*Table1[[#This Row],[Embellishment Area Factor]]</f>
        <v>295805.46921177069</v>
      </c>
      <c r="K2578" s="263">
        <v>15292.70664111728</v>
      </c>
      <c r="L2578" s="354">
        <v>51.919695325664051</v>
      </c>
      <c r="M2578" s="101">
        <f>Table1[[#This Row],[Size of land (m2)]]*Table1[[#This Row],[Land Unit Rate ($/m2)]]</f>
        <v>793992.66951156838</v>
      </c>
      <c r="N2578" s="261">
        <v>2021</v>
      </c>
      <c r="O2578" s="101">
        <f>ROUND(IF(Table1[[#This Row],[Valuation Year]]=2016,(Table1[[#This Row],[Total Construction Cost ($)]]+Table1[[#This Row],[Land Value]])*('General Input Sheet'!$G$38/'General Input Sheet'!$G$43),Table1[[#This Row],[Total Construction Cost ($)]]+Table1[[#This Row],[Land Value]]),0)</f>
        <v>1089798</v>
      </c>
      <c r="P2578" s="139" t="str" cm="1">
        <f t="array" ref="P2578">_xlfn.IFS(Table1[[#This Row],[Asset Class]]&lt;&gt;"Local","y",P$11=$E2578,"y",Table1[[#This Row],[Asset Class]]="Local","")</f>
        <v/>
      </c>
      <c r="Q2578" s="99" t="str" cm="1">
        <f t="array" ref="Q2578">_xlfn.IFS(Table1[[#This Row],[Asset Class]]&lt;&gt;"Local","y",Q$11=$E2578,"y",Table1[[#This Row],[Asset Class]]="Local","")</f>
        <v/>
      </c>
      <c r="R2578" s="99" t="str" cm="1">
        <f t="array" ref="R2578">_xlfn.IFS(Table1[[#This Row],[Asset Class]]&lt;&gt;"Local","y",R$11=$E2578,"y",Table1[[#This Row],[Asset Class]]="Local","")</f>
        <v/>
      </c>
      <c r="S2578" s="358" t="str" cm="1">
        <f t="array" ref="S2578">_xlfn.IFS(Table1[[#This Row],[Asset Class]]&lt;&gt;"Local","y",S$11=$E2578,"y",Table1[[#This Row],[Asset Class]]="Local","")</f>
        <v>y</v>
      </c>
      <c r="U2578" s="109" t="str">
        <f>IF(Table1[[#This Row],[Asset Class]]&lt;&gt;"Local",0.25,IF(P2578="y",1,""))</f>
        <v/>
      </c>
      <c r="V2578" s="435" t="str">
        <f>IF(Table1[[#This Row],[Asset Class]]&lt;&gt;"Local",0.25,IF(Q2578="y",1,""))</f>
        <v/>
      </c>
      <c r="W2578" s="435" t="str">
        <f>IF(Table1[[#This Row],[Asset Class]]&lt;&gt;"Local",0.25,IF(R2578="y",1,""))</f>
        <v/>
      </c>
      <c r="X2578" s="435">
        <f>IF(Table1[[#This Row],[Asset Class]]&lt;&gt;"Local",0.25,IF(S2578="y",1,""))</f>
        <v>1</v>
      </c>
      <c r="Y2578" s="109">
        <f t="shared" si="241"/>
        <v>1</v>
      </c>
      <c r="AA2578" s="274" t="str">
        <f t="shared" si="242"/>
        <v/>
      </c>
      <c r="AB2578" s="275" t="str">
        <f t="shared" si="243"/>
        <v/>
      </c>
      <c r="AC2578" s="275" t="str">
        <f t="shared" si="244"/>
        <v/>
      </c>
      <c r="AD2578" s="275">
        <f t="shared" si="245"/>
        <v>1089798</v>
      </c>
      <c r="AE2578" s="276">
        <f t="shared" si="246"/>
        <v>1089798</v>
      </c>
    </row>
    <row r="2579" spans="2:31">
      <c r="B2579" s="227" t="s">
        <v>4534</v>
      </c>
      <c r="C2579" s="228" t="s">
        <v>4536</v>
      </c>
      <c r="D2579" s="228" t="s">
        <v>110</v>
      </c>
      <c r="E2579" s="228" t="s">
        <v>113</v>
      </c>
      <c r="F2579" s="258" t="s">
        <v>102</v>
      </c>
      <c r="G2579" s="374">
        <v>0.5</v>
      </c>
      <c r="H2579" s="377">
        <v>2804.4030813573495</v>
      </c>
      <c r="I2579" s="382">
        <v>77.371645491830151</v>
      </c>
      <c r="J2579" s="349">
        <f>Table1[[#This Row],[Embellishment Area (m2)]]*Table1[[#This Row],[Construction Unit Rate ($/m)]]*Table1[[#This Row],[Embellishment Area Factor]]</f>
        <v>108490.64051348847</v>
      </c>
      <c r="K2579" s="263">
        <v>5608.806162714699</v>
      </c>
      <c r="L2579" s="354">
        <v>51.919695325664051</v>
      </c>
      <c r="M2579" s="101">
        <f>Table1[[#This Row],[Size of land (m2)]]*Table1[[#This Row],[Land Unit Rate ($/m2)]]</f>
        <v>291207.50710885407</v>
      </c>
      <c r="N2579" s="261">
        <v>2021</v>
      </c>
      <c r="O2579" s="101">
        <f>ROUND(IF(Table1[[#This Row],[Valuation Year]]=2016,(Table1[[#This Row],[Total Construction Cost ($)]]+Table1[[#This Row],[Land Value]])*('General Input Sheet'!$G$38/'General Input Sheet'!$G$43),Table1[[#This Row],[Total Construction Cost ($)]]+Table1[[#This Row],[Land Value]]),0)</f>
        <v>399698</v>
      </c>
      <c r="P2579" s="139" t="str" cm="1">
        <f t="array" ref="P2579">_xlfn.IFS(Table1[[#This Row],[Asset Class]]&lt;&gt;"Local","y",P$11=$E2579,"y",Table1[[#This Row],[Asset Class]]="Local","")</f>
        <v/>
      </c>
      <c r="Q2579" s="99" t="str" cm="1">
        <f t="array" ref="Q2579">_xlfn.IFS(Table1[[#This Row],[Asset Class]]&lt;&gt;"Local","y",Q$11=$E2579,"y",Table1[[#This Row],[Asset Class]]="Local","")</f>
        <v/>
      </c>
      <c r="R2579" s="99" t="str" cm="1">
        <f t="array" ref="R2579">_xlfn.IFS(Table1[[#This Row],[Asset Class]]&lt;&gt;"Local","y",R$11=$E2579,"y",Table1[[#This Row],[Asset Class]]="Local","")</f>
        <v/>
      </c>
      <c r="S2579" s="358" t="str" cm="1">
        <f t="array" ref="S2579">_xlfn.IFS(Table1[[#This Row],[Asset Class]]&lt;&gt;"Local","y",S$11=$E2579,"y",Table1[[#This Row],[Asset Class]]="Local","")</f>
        <v>y</v>
      </c>
      <c r="U2579" s="109" t="str">
        <f>IF(Table1[[#This Row],[Asset Class]]&lt;&gt;"Local",0.25,IF(P2579="y",1,""))</f>
        <v/>
      </c>
      <c r="V2579" s="435" t="str">
        <f>IF(Table1[[#This Row],[Asset Class]]&lt;&gt;"Local",0.25,IF(Q2579="y",1,""))</f>
        <v/>
      </c>
      <c r="W2579" s="435" t="str">
        <f>IF(Table1[[#This Row],[Asset Class]]&lt;&gt;"Local",0.25,IF(R2579="y",1,""))</f>
        <v/>
      </c>
      <c r="X2579" s="435">
        <f>IF(Table1[[#This Row],[Asset Class]]&lt;&gt;"Local",0.25,IF(S2579="y",1,""))</f>
        <v>1</v>
      </c>
      <c r="Y2579" s="109">
        <f t="shared" si="241"/>
        <v>1</v>
      </c>
      <c r="AA2579" s="274" t="str">
        <f t="shared" si="242"/>
        <v/>
      </c>
      <c r="AB2579" s="275" t="str">
        <f t="shared" si="243"/>
        <v/>
      </c>
      <c r="AC2579" s="275" t="str">
        <f t="shared" si="244"/>
        <v/>
      </c>
      <c r="AD2579" s="275">
        <f t="shared" si="245"/>
        <v>399698</v>
      </c>
      <c r="AE2579" s="276">
        <f t="shared" si="246"/>
        <v>399698</v>
      </c>
    </row>
    <row r="2580" spans="2:31">
      <c r="B2580" s="227" t="s">
        <v>4537</v>
      </c>
      <c r="C2580" s="228" t="s">
        <v>4538</v>
      </c>
      <c r="D2580" s="228" t="s">
        <v>110</v>
      </c>
      <c r="E2580" s="228" t="s">
        <v>101</v>
      </c>
      <c r="F2580" s="258" t="s">
        <v>102</v>
      </c>
      <c r="G2580" s="374">
        <v>0.5</v>
      </c>
      <c r="H2580" s="377">
        <v>1021.206729247004</v>
      </c>
      <c r="I2580" s="382">
        <v>143.96305955739601</v>
      </c>
      <c r="J2580" s="349">
        <f>Table1[[#This Row],[Embellishment Area (m2)]]*Table1[[#This Row],[Construction Unit Rate ($/m)]]*Table1[[#This Row],[Embellishment Area Factor]]</f>
        <v>73508.022591500005</v>
      </c>
      <c r="K2580" s="263">
        <v>0</v>
      </c>
      <c r="L2580" s="354">
        <v>39.027494808321961</v>
      </c>
      <c r="M2580" s="101">
        <f>Table1[[#This Row],[Size of land (m2)]]*Table1[[#This Row],[Land Unit Rate ($/m2)]]</f>
        <v>0</v>
      </c>
      <c r="N2580" s="261">
        <v>2021</v>
      </c>
      <c r="O2580" s="101">
        <f>ROUND(IF(Table1[[#This Row],[Valuation Year]]=2016,(Table1[[#This Row],[Total Construction Cost ($)]]+Table1[[#This Row],[Land Value]])*('General Input Sheet'!$G$38/'General Input Sheet'!$G$43),Table1[[#This Row],[Total Construction Cost ($)]]+Table1[[#This Row],[Land Value]]),0)</f>
        <v>73508</v>
      </c>
      <c r="P2580" s="139" t="str" cm="1">
        <f t="array" ref="P2580">_xlfn.IFS(Table1[[#This Row],[Asset Class]]&lt;&gt;"Local","y",P$11=$E2580,"y",Table1[[#This Row],[Asset Class]]="Local","")</f>
        <v/>
      </c>
      <c r="Q2580" s="99" t="str" cm="1">
        <f t="array" ref="Q2580">_xlfn.IFS(Table1[[#This Row],[Asset Class]]&lt;&gt;"Local","y",Q$11=$E2580,"y",Table1[[#This Row],[Asset Class]]="Local","")</f>
        <v/>
      </c>
      <c r="R2580" s="99" t="str" cm="1">
        <f t="array" ref="R2580">_xlfn.IFS(Table1[[#This Row],[Asset Class]]&lt;&gt;"Local","y",R$11=$E2580,"y",Table1[[#This Row],[Asset Class]]="Local","")</f>
        <v>y</v>
      </c>
      <c r="S2580" s="358" t="str" cm="1">
        <f t="array" ref="S2580">_xlfn.IFS(Table1[[#This Row],[Asset Class]]&lt;&gt;"Local","y",S$11=$E2580,"y",Table1[[#This Row],[Asset Class]]="Local","")</f>
        <v/>
      </c>
      <c r="U2580" s="109" t="str">
        <f>IF(Table1[[#This Row],[Asset Class]]&lt;&gt;"Local",0.25,IF(P2580="y",1,""))</f>
        <v/>
      </c>
      <c r="V2580" s="435" t="str">
        <f>IF(Table1[[#This Row],[Asset Class]]&lt;&gt;"Local",0.25,IF(Q2580="y",1,""))</f>
        <v/>
      </c>
      <c r="W2580" s="435">
        <f>IF(Table1[[#This Row],[Asset Class]]&lt;&gt;"Local",0.25,IF(R2580="y",1,""))</f>
        <v>1</v>
      </c>
      <c r="X2580" s="435" t="str">
        <f>IF(Table1[[#This Row],[Asset Class]]&lt;&gt;"Local",0.25,IF(S2580="y",1,""))</f>
        <v/>
      </c>
      <c r="Y2580" s="109">
        <f t="shared" si="241"/>
        <v>1</v>
      </c>
      <c r="AA2580" s="274" t="str">
        <f t="shared" si="242"/>
        <v/>
      </c>
      <c r="AB2580" s="275" t="str">
        <f t="shared" si="243"/>
        <v/>
      </c>
      <c r="AC2580" s="275">
        <f t="shared" si="244"/>
        <v>73508</v>
      </c>
      <c r="AD2580" s="275" t="str">
        <f t="shared" si="245"/>
        <v/>
      </c>
      <c r="AE2580" s="276">
        <f t="shared" si="246"/>
        <v>73508</v>
      </c>
    </row>
    <row r="2581" spans="2:31">
      <c r="B2581" s="227" t="s">
        <v>4537</v>
      </c>
      <c r="C2581" s="228" t="s">
        <v>4539</v>
      </c>
      <c r="D2581" s="228" t="s">
        <v>110</v>
      </c>
      <c r="E2581" s="228" t="s">
        <v>101</v>
      </c>
      <c r="F2581" s="258" t="s">
        <v>107</v>
      </c>
      <c r="G2581" s="374">
        <v>0.5</v>
      </c>
      <c r="H2581" s="377">
        <v>16145.304774559934</v>
      </c>
      <c r="I2581" s="382">
        <v>143.96305955739601</v>
      </c>
      <c r="J2581" s="349">
        <f>Table1[[#This Row],[Embellishment Area (m2)]]*Table1[[#This Row],[Construction Unit Rate ($/m)]]*Table1[[#This Row],[Embellishment Area Factor]]</f>
        <v>1162163.736416141</v>
      </c>
      <c r="K2581" s="263">
        <v>0</v>
      </c>
      <c r="L2581" s="354">
        <v>39.027494808321961</v>
      </c>
      <c r="M2581" s="101">
        <f>Table1[[#This Row],[Size of land (m2)]]*Table1[[#This Row],[Land Unit Rate ($/m2)]]</f>
        <v>0</v>
      </c>
      <c r="N2581" s="261">
        <v>2021</v>
      </c>
      <c r="O2581" s="101">
        <f>ROUND(IF(Table1[[#This Row],[Valuation Year]]=2016,(Table1[[#This Row],[Total Construction Cost ($)]]+Table1[[#This Row],[Land Value]])*('General Input Sheet'!$G$38/'General Input Sheet'!$G$43),Table1[[#This Row],[Total Construction Cost ($)]]+Table1[[#This Row],[Land Value]]),0)</f>
        <v>1162164</v>
      </c>
      <c r="P2581" s="139" t="str" cm="1">
        <f t="array" ref="P2581">_xlfn.IFS(Table1[[#This Row],[Asset Class]]&lt;&gt;"Local","y",P$11=$E2581,"y",Table1[[#This Row],[Asset Class]]="Local","")</f>
        <v/>
      </c>
      <c r="Q2581" s="99" t="str" cm="1">
        <f t="array" ref="Q2581">_xlfn.IFS(Table1[[#This Row],[Asset Class]]&lt;&gt;"Local","y",Q$11=$E2581,"y",Table1[[#This Row],[Asset Class]]="Local","")</f>
        <v/>
      </c>
      <c r="R2581" s="99" t="str" cm="1">
        <f t="array" ref="R2581">_xlfn.IFS(Table1[[#This Row],[Asset Class]]&lt;&gt;"Local","y",R$11=$E2581,"y",Table1[[#This Row],[Asset Class]]="Local","")</f>
        <v>y</v>
      </c>
      <c r="S2581" s="358" t="str" cm="1">
        <f t="array" ref="S2581">_xlfn.IFS(Table1[[#This Row],[Asset Class]]&lt;&gt;"Local","y",S$11=$E2581,"y",Table1[[#This Row],[Asset Class]]="Local","")</f>
        <v/>
      </c>
      <c r="U2581" s="109" t="str">
        <f>IF(Table1[[#This Row],[Asset Class]]&lt;&gt;"Local",0.25,IF(P2581="y",1,""))</f>
        <v/>
      </c>
      <c r="V2581" s="435" t="str">
        <f>IF(Table1[[#This Row],[Asset Class]]&lt;&gt;"Local",0.25,IF(Q2581="y",1,""))</f>
        <v/>
      </c>
      <c r="W2581" s="435">
        <f>IF(Table1[[#This Row],[Asset Class]]&lt;&gt;"Local",0.25,IF(R2581="y",1,""))</f>
        <v>1</v>
      </c>
      <c r="X2581" s="435" t="str">
        <f>IF(Table1[[#This Row],[Asset Class]]&lt;&gt;"Local",0.25,IF(S2581="y",1,""))</f>
        <v/>
      </c>
      <c r="Y2581" s="109">
        <f t="shared" si="241"/>
        <v>1</v>
      </c>
      <c r="AA2581" s="274" t="str">
        <f t="shared" si="242"/>
        <v/>
      </c>
      <c r="AB2581" s="275" t="str">
        <f t="shared" si="243"/>
        <v/>
      </c>
      <c r="AC2581" s="275">
        <f t="shared" si="244"/>
        <v>1162164</v>
      </c>
      <c r="AD2581" s="275" t="str">
        <f t="shared" si="245"/>
        <v/>
      </c>
      <c r="AE2581" s="276">
        <f t="shared" si="246"/>
        <v>1162164</v>
      </c>
    </row>
    <row r="2582" spans="2:31">
      <c r="B2582" s="227" t="s">
        <v>4537</v>
      </c>
      <c r="C2582" s="228" t="s">
        <v>4540</v>
      </c>
      <c r="D2582" s="228" t="s">
        <v>110</v>
      </c>
      <c r="E2582" s="228" t="s">
        <v>101</v>
      </c>
      <c r="F2582" s="258" t="s">
        <v>102</v>
      </c>
      <c r="G2582" s="374">
        <v>0.5</v>
      </c>
      <c r="H2582" s="377">
        <v>219.81663585824006</v>
      </c>
      <c r="I2582" s="382">
        <v>143.96305955739601</v>
      </c>
      <c r="J2582" s="349">
        <f>Table1[[#This Row],[Embellishment Area (m2)]]*Table1[[#This Row],[Construction Unit Rate ($/m)]]*Table1[[#This Row],[Embellishment Area Factor]]</f>
        <v>15822.737719883122</v>
      </c>
      <c r="K2582" s="263">
        <v>0</v>
      </c>
      <c r="L2582" s="354">
        <v>39.027494808321961</v>
      </c>
      <c r="M2582" s="101">
        <f>Table1[[#This Row],[Size of land (m2)]]*Table1[[#This Row],[Land Unit Rate ($/m2)]]</f>
        <v>0</v>
      </c>
      <c r="N2582" s="261">
        <v>2021</v>
      </c>
      <c r="O2582" s="101">
        <f>ROUND(IF(Table1[[#This Row],[Valuation Year]]=2016,(Table1[[#This Row],[Total Construction Cost ($)]]+Table1[[#This Row],[Land Value]])*('General Input Sheet'!$G$38/'General Input Sheet'!$G$43),Table1[[#This Row],[Total Construction Cost ($)]]+Table1[[#This Row],[Land Value]]),0)</f>
        <v>15823</v>
      </c>
      <c r="P2582" s="139" t="str" cm="1">
        <f t="array" ref="P2582">_xlfn.IFS(Table1[[#This Row],[Asset Class]]&lt;&gt;"Local","y",P$11=$E2582,"y",Table1[[#This Row],[Asset Class]]="Local","")</f>
        <v/>
      </c>
      <c r="Q2582" s="99" t="str" cm="1">
        <f t="array" ref="Q2582">_xlfn.IFS(Table1[[#This Row],[Asset Class]]&lt;&gt;"Local","y",Q$11=$E2582,"y",Table1[[#This Row],[Asset Class]]="Local","")</f>
        <v/>
      </c>
      <c r="R2582" s="99" t="str" cm="1">
        <f t="array" ref="R2582">_xlfn.IFS(Table1[[#This Row],[Asset Class]]&lt;&gt;"Local","y",R$11=$E2582,"y",Table1[[#This Row],[Asset Class]]="Local","")</f>
        <v>y</v>
      </c>
      <c r="S2582" s="358" t="str" cm="1">
        <f t="array" ref="S2582">_xlfn.IFS(Table1[[#This Row],[Asset Class]]&lt;&gt;"Local","y",S$11=$E2582,"y",Table1[[#This Row],[Asset Class]]="Local","")</f>
        <v/>
      </c>
      <c r="U2582" s="109" t="str">
        <f>IF(Table1[[#This Row],[Asset Class]]&lt;&gt;"Local",0.25,IF(P2582="y",1,""))</f>
        <v/>
      </c>
      <c r="V2582" s="435" t="str">
        <f>IF(Table1[[#This Row],[Asset Class]]&lt;&gt;"Local",0.25,IF(Q2582="y",1,""))</f>
        <v/>
      </c>
      <c r="W2582" s="435">
        <f>IF(Table1[[#This Row],[Asset Class]]&lt;&gt;"Local",0.25,IF(R2582="y",1,""))</f>
        <v>1</v>
      </c>
      <c r="X2582" s="435" t="str">
        <f>IF(Table1[[#This Row],[Asset Class]]&lt;&gt;"Local",0.25,IF(S2582="y",1,""))</f>
        <v/>
      </c>
      <c r="Y2582" s="109">
        <f t="shared" si="241"/>
        <v>1</v>
      </c>
      <c r="AA2582" s="274" t="str">
        <f t="shared" si="242"/>
        <v/>
      </c>
      <c r="AB2582" s="275" t="str">
        <f t="shared" si="243"/>
        <v/>
      </c>
      <c r="AC2582" s="275">
        <f t="shared" si="244"/>
        <v>15823</v>
      </c>
      <c r="AD2582" s="275" t="str">
        <f t="shared" si="245"/>
        <v/>
      </c>
      <c r="AE2582" s="276">
        <f t="shared" si="246"/>
        <v>15823</v>
      </c>
    </row>
    <row r="2583" spans="2:31">
      <c r="B2583" s="227" t="s">
        <v>4541</v>
      </c>
      <c r="C2583" s="228" t="s">
        <v>4542</v>
      </c>
      <c r="D2583" s="228" t="s">
        <v>110</v>
      </c>
      <c r="E2583" s="228" t="s">
        <v>113</v>
      </c>
      <c r="F2583" s="258" t="s">
        <v>102</v>
      </c>
      <c r="G2583" s="374">
        <v>0.5</v>
      </c>
      <c r="H2583" s="377">
        <v>11580.995072968015</v>
      </c>
      <c r="I2583" s="382">
        <v>77.371645491830151</v>
      </c>
      <c r="J2583" s="349">
        <f>Table1[[#This Row],[Embellishment Area (m2)]]*Table1[[#This Row],[Construction Unit Rate ($/m)]]*Table1[[#This Row],[Embellishment Area Factor]]</f>
        <v>448020.32261415647</v>
      </c>
      <c r="K2583" s="263">
        <v>0</v>
      </c>
      <c r="L2583" s="354">
        <v>51.919695325664051</v>
      </c>
      <c r="M2583" s="101">
        <f>Table1[[#This Row],[Size of land (m2)]]*Table1[[#This Row],[Land Unit Rate ($/m2)]]</f>
        <v>0</v>
      </c>
      <c r="N2583" s="261">
        <v>2021</v>
      </c>
      <c r="O2583" s="101">
        <f>ROUND(IF(Table1[[#This Row],[Valuation Year]]=2016,(Table1[[#This Row],[Total Construction Cost ($)]]+Table1[[#This Row],[Land Value]])*('General Input Sheet'!$G$38/'General Input Sheet'!$G$43),Table1[[#This Row],[Total Construction Cost ($)]]+Table1[[#This Row],[Land Value]]),0)</f>
        <v>448020</v>
      </c>
      <c r="P2583" s="139" t="str" cm="1">
        <f t="array" ref="P2583">_xlfn.IFS(Table1[[#This Row],[Asset Class]]&lt;&gt;"Local","y",P$11=$E2583,"y",Table1[[#This Row],[Asset Class]]="Local","")</f>
        <v/>
      </c>
      <c r="Q2583" s="99" t="str" cm="1">
        <f t="array" ref="Q2583">_xlfn.IFS(Table1[[#This Row],[Asset Class]]&lt;&gt;"Local","y",Q$11=$E2583,"y",Table1[[#This Row],[Asset Class]]="Local","")</f>
        <v/>
      </c>
      <c r="R2583" s="99" t="str" cm="1">
        <f t="array" ref="R2583">_xlfn.IFS(Table1[[#This Row],[Asset Class]]&lt;&gt;"Local","y",R$11=$E2583,"y",Table1[[#This Row],[Asset Class]]="Local","")</f>
        <v/>
      </c>
      <c r="S2583" s="358" t="str" cm="1">
        <f t="array" ref="S2583">_xlfn.IFS(Table1[[#This Row],[Asset Class]]&lt;&gt;"Local","y",S$11=$E2583,"y",Table1[[#This Row],[Asset Class]]="Local","")</f>
        <v>y</v>
      </c>
      <c r="U2583" s="109" t="str">
        <f>IF(Table1[[#This Row],[Asset Class]]&lt;&gt;"Local",0.25,IF(P2583="y",1,""))</f>
        <v/>
      </c>
      <c r="V2583" s="435" t="str">
        <f>IF(Table1[[#This Row],[Asset Class]]&lt;&gt;"Local",0.25,IF(Q2583="y",1,""))</f>
        <v/>
      </c>
      <c r="W2583" s="435" t="str">
        <f>IF(Table1[[#This Row],[Asset Class]]&lt;&gt;"Local",0.25,IF(R2583="y",1,""))</f>
        <v/>
      </c>
      <c r="X2583" s="435">
        <f>IF(Table1[[#This Row],[Asset Class]]&lt;&gt;"Local",0.25,IF(S2583="y",1,""))</f>
        <v>1</v>
      </c>
      <c r="Y2583" s="109">
        <f t="shared" si="241"/>
        <v>1</v>
      </c>
      <c r="AA2583" s="274" t="str">
        <f t="shared" si="242"/>
        <v/>
      </c>
      <c r="AB2583" s="275" t="str">
        <f t="shared" si="243"/>
        <v/>
      </c>
      <c r="AC2583" s="275" t="str">
        <f t="shared" si="244"/>
        <v/>
      </c>
      <c r="AD2583" s="275">
        <f t="shared" si="245"/>
        <v>448020</v>
      </c>
      <c r="AE2583" s="276">
        <f t="shared" si="246"/>
        <v>448020</v>
      </c>
    </row>
    <row r="2584" spans="2:31">
      <c r="B2584" s="227" t="s">
        <v>4543</v>
      </c>
      <c r="C2584" s="228" t="s">
        <v>4544</v>
      </c>
      <c r="D2584" s="228" t="s">
        <v>110</v>
      </c>
      <c r="E2584" s="228" t="s">
        <v>113</v>
      </c>
      <c r="F2584" s="258" t="s">
        <v>107</v>
      </c>
      <c r="G2584" s="374">
        <v>0.5</v>
      </c>
      <c r="H2584" s="377">
        <v>6717.402202448925</v>
      </c>
      <c r="I2584" s="382">
        <v>77.371645491830151</v>
      </c>
      <c r="J2584" s="349">
        <f>Table1[[#This Row],[Embellishment Area (m2)]]*Table1[[#This Row],[Construction Unit Rate ($/m)]]*Table1[[#This Row],[Embellishment Area Factor]]</f>
        <v>259868.23091695865</v>
      </c>
      <c r="K2584" s="263">
        <v>0</v>
      </c>
      <c r="L2584" s="354">
        <v>51.919695325664051</v>
      </c>
      <c r="M2584" s="101">
        <f>Table1[[#This Row],[Size of land (m2)]]*Table1[[#This Row],[Land Unit Rate ($/m2)]]</f>
        <v>0</v>
      </c>
      <c r="N2584" s="261">
        <v>2021</v>
      </c>
      <c r="O2584" s="101">
        <f>ROUND(IF(Table1[[#This Row],[Valuation Year]]=2016,(Table1[[#This Row],[Total Construction Cost ($)]]+Table1[[#This Row],[Land Value]])*('General Input Sheet'!$G$38/'General Input Sheet'!$G$43),Table1[[#This Row],[Total Construction Cost ($)]]+Table1[[#This Row],[Land Value]]),0)</f>
        <v>259868</v>
      </c>
      <c r="P2584" s="139" t="str" cm="1">
        <f t="array" ref="P2584">_xlfn.IFS(Table1[[#This Row],[Asset Class]]&lt;&gt;"Local","y",P$11=$E2584,"y",Table1[[#This Row],[Asset Class]]="Local","")</f>
        <v/>
      </c>
      <c r="Q2584" s="99" t="str" cm="1">
        <f t="array" ref="Q2584">_xlfn.IFS(Table1[[#This Row],[Asset Class]]&lt;&gt;"Local","y",Q$11=$E2584,"y",Table1[[#This Row],[Asset Class]]="Local","")</f>
        <v/>
      </c>
      <c r="R2584" s="99" t="str" cm="1">
        <f t="array" ref="R2584">_xlfn.IFS(Table1[[#This Row],[Asset Class]]&lt;&gt;"Local","y",R$11=$E2584,"y",Table1[[#This Row],[Asset Class]]="Local","")</f>
        <v/>
      </c>
      <c r="S2584" s="358" t="str" cm="1">
        <f t="array" ref="S2584">_xlfn.IFS(Table1[[#This Row],[Asset Class]]&lt;&gt;"Local","y",S$11=$E2584,"y",Table1[[#This Row],[Asset Class]]="Local","")</f>
        <v>y</v>
      </c>
      <c r="U2584" s="109" t="str">
        <f>IF(Table1[[#This Row],[Asset Class]]&lt;&gt;"Local",0.25,IF(P2584="y",1,""))</f>
        <v/>
      </c>
      <c r="V2584" s="435" t="str">
        <f>IF(Table1[[#This Row],[Asset Class]]&lt;&gt;"Local",0.25,IF(Q2584="y",1,""))</f>
        <v/>
      </c>
      <c r="W2584" s="435" t="str">
        <f>IF(Table1[[#This Row],[Asset Class]]&lt;&gt;"Local",0.25,IF(R2584="y",1,""))</f>
        <v/>
      </c>
      <c r="X2584" s="435">
        <f>IF(Table1[[#This Row],[Asset Class]]&lt;&gt;"Local",0.25,IF(S2584="y",1,""))</f>
        <v>1</v>
      </c>
      <c r="Y2584" s="109">
        <f t="shared" si="241"/>
        <v>1</v>
      </c>
      <c r="AA2584" s="274" t="str">
        <f t="shared" si="242"/>
        <v/>
      </c>
      <c r="AB2584" s="275" t="str">
        <f t="shared" si="243"/>
        <v/>
      </c>
      <c r="AC2584" s="275" t="str">
        <f t="shared" si="244"/>
        <v/>
      </c>
      <c r="AD2584" s="275">
        <f t="shared" si="245"/>
        <v>259868</v>
      </c>
      <c r="AE2584" s="276">
        <f t="shared" si="246"/>
        <v>259868</v>
      </c>
    </row>
    <row r="2585" spans="2:31">
      <c r="B2585" s="227" t="s">
        <v>4545</v>
      </c>
      <c r="C2585" s="228" t="s">
        <v>4546</v>
      </c>
      <c r="D2585" s="228" t="s">
        <v>110</v>
      </c>
      <c r="E2585" s="228" t="s">
        <v>101</v>
      </c>
      <c r="F2585" s="258" t="s">
        <v>102</v>
      </c>
      <c r="G2585" s="374">
        <v>0.5</v>
      </c>
      <c r="H2585" s="377">
        <v>19461.16869604509</v>
      </c>
      <c r="I2585" s="382">
        <v>143.96305955739601</v>
      </c>
      <c r="J2585" s="349">
        <f>Table1[[#This Row],[Embellishment Area (m2)]]*Table1[[#This Row],[Construction Unit Rate ($/m)]]*Table1[[#This Row],[Embellishment Area Factor]]</f>
        <v>1400844.694022635</v>
      </c>
      <c r="K2585" s="263">
        <v>38922.337392090179</v>
      </c>
      <c r="L2585" s="354">
        <v>39.027494808321961</v>
      </c>
      <c r="M2585" s="101">
        <f>Table1[[#This Row],[Size of land (m2)]]*Table1[[#This Row],[Land Unit Rate ($/m2)]]</f>
        <v>1519041.3204975552</v>
      </c>
      <c r="N2585" s="261">
        <v>2021</v>
      </c>
      <c r="O2585" s="101">
        <f>ROUND(IF(Table1[[#This Row],[Valuation Year]]=2016,(Table1[[#This Row],[Total Construction Cost ($)]]+Table1[[#This Row],[Land Value]])*('General Input Sheet'!$G$38/'General Input Sheet'!$G$43),Table1[[#This Row],[Total Construction Cost ($)]]+Table1[[#This Row],[Land Value]]),0)</f>
        <v>2919886</v>
      </c>
      <c r="P2585" s="139" t="str" cm="1">
        <f t="array" ref="P2585">_xlfn.IFS(Table1[[#This Row],[Asset Class]]&lt;&gt;"Local","y",P$11=$E2585,"y",Table1[[#This Row],[Asset Class]]="Local","")</f>
        <v/>
      </c>
      <c r="Q2585" s="99" t="str" cm="1">
        <f t="array" ref="Q2585">_xlfn.IFS(Table1[[#This Row],[Asset Class]]&lt;&gt;"Local","y",Q$11=$E2585,"y",Table1[[#This Row],[Asset Class]]="Local","")</f>
        <v/>
      </c>
      <c r="R2585" s="99" t="str" cm="1">
        <f t="array" ref="R2585">_xlfn.IFS(Table1[[#This Row],[Asset Class]]&lt;&gt;"Local","y",R$11=$E2585,"y",Table1[[#This Row],[Asset Class]]="Local","")</f>
        <v>y</v>
      </c>
      <c r="S2585" s="358" t="str" cm="1">
        <f t="array" ref="S2585">_xlfn.IFS(Table1[[#This Row],[Asset Class]]&lt;&gt;"Local","y",S$11=$E2585,"y",Table1[[#This Row],[Asset Class]]="Local","")</f>
        <v/>
      </c>
      <c r="U2585" s="109" t="str">
        <f>IF(Table1[[#This Row],[Asset Class]]&lt;&gt;"Local",0.25,IF(P2585="y",1,""))</f>
        <v/>
      </c>
      <c r="V2585" s="435" t="str">
        <f>IF(Table1[[#This Row],[Asset Class]]&lt;&gt;"Local",0.25,IF(Q2585="y",1,""))</f>
        <v/>
      </c>
      <c r="W2585" s="435">
        <f>IF(Table1[[#This Row],[Asset Class]]&lt;&gt;"Local",0.25,IF(R2585="y",1,""))</f>
        <v>1</v>
      </c>
      <c r="X2585" s="435" t="str">
        <f>IF(Table1[[#This Row],[Asset Class]]&lt;&gt;"Local",0.25,IF(S2585="y",1,""))</f>
        <v/>
      </c>
      <c r="Y2585" s="109">
        <f t="shared" si="241"/>
        <v>1</v>
      </c>
      <c r="AA2585" s="274" t="str">
        <f t="shared" si="242"/>
        <v/>
      </c>
      <c r="AB2585" s="275" t="str">
        <f t="shared" si="243"/>
        <v/>
      </c>
      <c r="AC2585" s="275">
        <f t="shared" si="244"/>
        <v>2919886</v>
      </c>
      <c r="AD2585" s="275" t="str">
        <f t="shared" si="245"/>
        <v/>
      </c>
      <c r="AE2585" s="276">
        <f t="shared" si="246"/>
        <v>2919886</v>
      </c>
    </row>
    <row r="2586" spans="2:31">
      <c r="B2586" s="227" t="s">
        <v>4547</v>
      </c>
      <c r="C2586" s="228" t="s">
        <v>4548</v>
      </c>
      <c r="D2586" s="228" t="s">
        <v>110</v>
      </c>
      <c r="E2586" s="228" t="s">
        <v>142</v>
      </c>
      <c r="F2586" s="258" t="s">
        <v>102</v>
      </c>
      <c r="G2586" s="374">
        <v>0.5</v>
      </c>
      <c r="H2586" s="377">
        <v>3498.7116739663579</v>
      </c>
      <c r="I2586" s="382">
        <v>115.6419902144599</v>
      </c>
      <c r="J2586" s="349">
        <f>Table1[[#This Row],[Embellishment Area (m2)]]*Table1[[#This Row],[Construction Unit Rate ($/m)]]*Table1[[#This Row],[Embellishment Area Factor]]</f>
        <v>202298.99058201708</v>
      </c>
      <c r="K2586" s="263">
        <v>0</v>
      </c>
      <c r="L2586" s="354">
        <v>85.331826959272703</v>
      </c>
      <c r="M2586" s="101">
        <f>Table1[[#This Row],[Size of land (m2)]]*Table1[[#This Row],[Land Unit Rate ($/m2)]]</f>
        <v>0</v>
      </c>
      <c r="N2586" s="261">
        <v>2021</v>
      </c>
      <c r="O2586" s="101">
        <f>ROUND(IF(Table1[[#This Row],[Valuation Year]]=2016,(Table1[[#This Row],[Total Construction Cost ($)]]+Table1[[#This Row],[Land Value]])*('General Input Sheet'!$G$38/'General Input Sheet'!$G$43),Table1[[#This Row],[Total Construction Cost ($)]]+Table1[[#This Row],[Land Value]]),0)</f>
        <v>202299</v>
      </c>
      <c r="P2586" s="139" t="str" cm="1">
        <f t="array" ref="P2586">_xlfn.IFS(Table1[[#This Row],[Asset Class]]&lt;&gt;"Local","y",P$11=$E2586,"y",Table1[[#This Row],[Asset Class]]="Local","")</f>
        <v/>
      </c>
      <c r="Q2586" s="99" t="str" cm="1">
        <f t="array" ref="Q2586">_xlfn.IFS(Table1[[#This Row],[Asset Class]]&lt;&gt;"Local","y",Q$11=$E2586,"y",Table1[[#This Row],[Asset Class]]="Local","")</f>
        <v>y</v>
      </c>
      <c r="R2586" s="99" t="str" cm="1">
        <f t="array" ref="R2586">_xlfn.IFS(Table1[[#This Row],[Asset Class]]&lt;&gt;"Local","y",R$11=$E2586,"y",Table1[[#This Row],[Asset Class]]="Local","")</f>
        <v/>
      </c>
      <c r="S2586" s="358" t="str" cm="1">
        <f t="array" ref="S2586">_xlfn.IFS(Table1[[#This Row],[Asset Class]]&lt;&gt;"Local","y",S$11=$E2586,"y",Table1[[#This Row],[Asset Class]]="Local","")</f>
        <v/>
      </c>
      <c r="U2586" s="109" t="str">
        <f>IF(Table1[[#This Row],[Asset Class]]&lt;&gt;"Local",0.25,IF(P2586="y",1,""))</f>
        <v/>
      </c>
      <c r="V2586" s="435">
        <f>IF(Table1[[#This Row],[Asset Class]]&lt;&gt;"Local",0.25,IF(Q2586="y",1,""))</f>
        <v>1</v>
      </c>
      <c r="W2586" s="435" t="str">
        <f>IF(Table1[[#This Row],[Asset Class]]&lt;&gt;"Local",0.25,IF(R2586="y",1,""))</f>
        <v/>
      </c>
      <c r="X2586" s="435" t="str">
        <f>IF(Table1[[#This Row],[Asset Class]]&lt;&gt;"Local",0.25,IF(S2586="y",1,""))</f>
        <v/>
      </c>
      <c r="Y2586" s="109">
        <f t="shared" si="241"/>
        <v>1</v>
      </c>
      <c r="AA2586" s="274" t="str">
        <f t="shared" si="242"/>
        <v/>
      </c>
      <c r="AB2586" s="275">
        <f t="shared" si="243"/>
        <v>202299</v>
      </c>
      <c r="AC2586" s="275" t="str">
        <f t="shared" si="244"/>
        <v/>
      </c>
      <c r="AD2586" s="275" t="str">
        <f t="shared" si="245"/>
        <v/>
      </c>
      <c r="AE2586" s="276">
        <f t="shared" si="246"/>
        <v>202299</v>
      </c>
    </row>
    <row r="2587" spans="2:31">
      <c r="B2587" s="227" t="s">
        <v>4549</v>
      </c>
      <c r="C2587" s="228" t="s">
        <v>4550</v>
      </c>
      <c r="D2587" s="228" t="s">
        <v>105</v>
      </c>
      <c r="E2587" s="228" t="s">
        <v>106</v>
      </c>
      <c r="F2587" s="258" t="s">
        <v>102</v>
      </c>
      <c r="G2587" s="374">
        <v>0.5</v>
      </c>
      <c r="H2587" s="377">
        <v>23764.363646732054</v>
      </c>
      <c r="I2587" s="382">
        <v>295.91815694928124</v>
      </c>
      <c r="J2587" s="349">
        <f>Table1[[#This Row],[Embellishment Area (m2)]]*Table1[[#This Row],[Construction Unit Rate ($/m)]]*Table1[[#This Row],[Embellishment Area Factor]]</f>
        <v>3516153.3457067246</v>
      </c>
      <c r="K2587" s="263">
        <v>0</v>
      </c>
      <c r="L2587" s="354">
        <v>157.26221918381682</v>
      </c>
      <c r="M2587" s="101">
        <f>Table1[[#This Row],[Size of land (m2)]]*Table1[[#This Row],[Land Unit Rate ($/m2)]]</f>
        <v>0</v>
      </c>
      <c r="N2587" s="261">
        <v>2021</v>
      </c>
      <c r="O2587" s="101">
        <f>ROUND(IF(Table1[[#This Row],[Valuation Year]]=2016,(Table1[[#This Row],[Total Construction Cost ($)]]+Table1[[#This Row],[Land Value]])*('General Input Sheet'!$G$38/'General Input Sheet'!$G$43),Table1[[#This Row],[Total Construction Cost ($)]]+Table1[[#This Row],[Land Value]]),0)</f>
        <v>3516153</v>
      </c>
      <c r="P2587" s="139" t="str" cm="1">
        <f t="array" ref="P2587">_xlfn.IFS(Table1[[#This Row],[Asset Class]]&lt;&gt;"Local","y",P$11=$E2587,"y",Table1[[#This Row],[Asset Class]]="Local","")</f>
        <v>y</v>
      </c>
      <c r="Q2587" s="99" t="str" cm="1">
        <f t="array" ref="Q2587">_xlfn.IFS(Table1[[#This Row],[Asset Class]]&lt;&gt;"Local","y",Q$11=$E2587,"y",Table1[[#This Row],[Asset Class]]="Local","")</f>
        <v>y</v>
      </c>
      <c r="R2587" s="99" t="str" cm="1">
        <f t="array" ref="R2587">_xlfn.IFS(Table1[[#This Row],[Asset Class]]&lt;&gt;"Local","y",R$11=$E2587,"y",Table1[[#This Row],[Asset Class]]="Local","")</f>
        <v>y</v>
      </c>
      <c r="S2587" s="358" t="str" cm="1">
        <f t="array" ref="S2587">_xlfn.IFS(Table1[[#This Row],[Asset Class]]&lt;&gt;"Local","y",S$11=$E2587,"y",Table1[[#This Row],[Asset Class]]="Local","")</f>
        <v>y</v>
      </c>
      <c r="U2587" s="109">
        <f>IF(Table1[[#This Row],[Asset Class]]&lt;&gt;"Local",0.25,IF(P2587="y",1,""))</f>
        <v>0.25</v>
      </c>
      <c r="V2587" s="435">
        <f>IF(Table1[[#This Row],[Asset Class]]&lt;&gt;"Local",0.25,IF(Q2587="y",1,""))</f>
        <v>0.25</v>
      </c>
      <c r="W2587" s="435">
        <f>IF(Table1[[#This Row],[Asset Class]]&lt;&gt;"Local",0.25,IF(R2587="y",1,""))</f>
        <v>0.25</v>
      </c>
      <c r="X2587" s="435">
        <f>IF(Table1[[#This Row],[Asset Class]]&lt;&gt;"Local",0.25,IF(S2587="y",1,""))</f>
        <v>0.25</v>
      </c>
      <c r="Y2587" s="109">
        <f t="shared" si="241"/>
        <v>1</v>
      </c>
      <c r="AA2587" s="274">
        <f t="shared" si="242"/>
        <v>879038.25</v>
      </c>
      <c r="AB2587" s="275">
        <f t="shared" si="243"/>
        <v>879038.25</v>
      </c>
      <c r="AC2587" s="275">
        <f t="shared" si="244"/>
        <v>879038.25</v>
      </c>
      <c r="AD2587" s="275">
        <f t="shared" si="245"/>
        <v>879038.25</v>
      </c>
      <c r="AE2587" s="276">
        <f t="shared" si="246"/>
        <v>3516153</v>
      </c>
    </row>
    <row r="2588" spans="2:31">
      <c r="B2588" s="227" t="s">
        <v>4551</v>
      </c>
      <c r="C2588" s="228" t="s">
        <v>4552</v>
      </c>
      <c r="D2588" s="228" t="s">
        <v>110</v>
      </c>
      <c r="E2588" s="228" t="s">
        <v>106</v>
      </c>
      <c r="F2588" s="258" t="s">
        <v>107</v>
      </c>
      <c r="G2588" s="374">
        <v>0.5</v>
      </c>
      <c r="H2588" s="377">
        <v>5255.6507931210353</v>
      </c>
      <c r="I2588" s="382">
        <v>111.62041035606889</v>
      </c>
      <c r="J2588" s="349">
        <f>Table1[[#This Row],[Embellishment Area (m2)]]*Table1[[#This Row],[Construction Unit Rate ($/m)]]*Table1[[#This Row],[Embellishment Area Factor]]</f>
        <v>293318.94910818443</v>
      </c>
      <c r="K2588" s="263">
        <v>0</v>
      </c>
      <c r="L2588" s="354">
        <v>66.125722619436161</v>
      </c>
      <c r="M2588" s="101">
        <f>Table1[[#This Row],[Size of land (m2)]]*Table1[[#This Row],[Land Unit Rate ($/m2)]]</f>
        <v>0</v>
      </c>
      <c r="N2588" s="261">
        <v>2021</v>
      </c>
      <c r="O2588" s="101">
        <f>ROUND(IF(Table1[[#This Row],[Valuation Year]]=2016,(Table1[[#This Row],[Total Construction Cost ($)]]+Table1[[#This Row],[Land Value]])*('General Input Sheet'!$G$38/'General Input Sheet'!$G$43),Table1[[#This Row],[Total Construction Cost ($)]]+Table1[[#This Row],[Land Value]]),0)</f>
        <v>293319</v>
      </c>
      <c r="P2588" s="139" t="str" cm="1">
        <f t="array" ref="P2588">_xlfn.IFS(Table1[[#This Row],[Asset Class]]&lt;&gt;"Local","y",P$11=$E2588,"y",Table1[[#This Row],[Asset Class]]="Local","")</f>
        <v>y</v>
      </c>
      <c r="Q2588" s="99" t="str" cm="1">
        <f t="array" ref="Q2588">_xlfn.IFS(Table1[[#This Row],[Asset Class]]&lt;&gt;"Local","y",Q$11=$E2588,"y",Table1[[#This Row],[Asset Class]]="Local","")</f>
        <v/>
      </c>
      <c r="R2588" s="99" t="str" cm="1">
        <f t="array" ref="R2588">_xlfn.IFS(Table1[[#This Row],[Asset Class]]&lt;&gt;"Local","y",R$11=$E2588,"y",Table1[[#This Row],[Asset Class]]="Local","")</f>
        <v/>
      </c>
      <c r="S2588" s="358" t="str" cm="1">
        <f t="array" ref="S2588">_xlfn.IFS(Table1[[#This Row],[Asset Class]]&lt;&gt;"Local","y",S$11=$E2588,"y",Table1[[#This Row],[Asset Class]]="Local","")</f>
        <v/>
      </c>
      <c r="U2588" s="109">
        <f>IF(Table1[[#This Row],[Asset Class]]&lt;&gt;"Local",0.25,IF(P2588="y",1,""))</f>
        <v>1</v>
      </c>
      <c r="V2588" s="435" t="str">
        <f>IF(Table1[[#This Row],[Asset Class]]&lt;&gt;"Local",0.25,IF(Q2588="y",1,""))</f>
        <v/>
      </c>
      <c r="W2588" s="435" t="str">
        <f>IF(Table1[[#This Row],[Asset Class]]&lt;&gt;"Local",0.25,IF(R2588="y",1,""))</f>
        <v/>
      </c>
      <c r="X2588" s="435" t="str">
        <f>IF(Table1[[#This Row],[Asset Class]]&lt;&gt;"Local",0.25,IF(S2588="y",1,""))</f>
        <v/>
      </c>
      <c r="Y2588" s="109">
        <f t="shared" si="241"/>
        <v>1</v>
      </c>
      <c r="AA2588" s="274">
        <f t="shared" si="242"/>
        <v>293319</v>
      </c>
      <c r="AB2588" s="275" t="str">
        <f t="shared" si="243"/>
        <v/>
      </c>
      <c r="AC2588" s="275" t="str">
        <f t="shared" si="244"/>
        <v/>
      </c>
      <c r="AD2588" s="275" t="str">
        <f t="shared" si="245"/>
        <v/>
      </c>
      <c r="AE2588" s="276">
        <f t="shared" si="246"/>
        <v>293319</v>
      </c>
    </row>
    <row r="2589" spans="2:31">
      <c r="B2589" s="227" t="s">
        <v>4553</v>
      </c>
      <c r="C2589" s="228" t="s">
        <v>4554</v>
      </c>
      <c r="D2589" s="228" t="s">
        <v>110</v>
      </c>
      <c r="E2589" s="228" t="s">
        <v>101</v>
      </c>
      <c r="F2589" s="258" t="s">
        <v>102</v>
      </c>
      <c r="G2589" s="374">
        <v>0.5</v>
      </c>
      <c r="H2589" s="377">
        <v>3266.2125973682587</v>
      </c>
      <c r="I2589" s="382">
        <v>143.96305955739601</v>
      </c>
      <c r="J2589" s="349">
        <f>Table1[[#This Row],[Embellishment Area (m2)]]*Table1[[#This Row],[Construction Unit Rate ($/m)]]*Table1[[#This Row],[Embellishment Area Factor]]</f>
        <v>235106.97934102186</v>
      </c>
      <c r="K2589" s="263">
        <v>0</v>
      </c>
      <c r="L2589" s="354">
        <v>39.027494808321961</v>
      </c>
      <c r="M2589" s="101">
        <f>Table1[[#This Row],[Size of land (m2)]]*Table1[[#This Row],[Land Unit Rate ($/m2)]]</f>
        <v>0</v>
      </c>
      <c r="N2589" s="261">
        <v>2021</v>
      </c>
      <c r="O2589" s="101">
        <f>ROUND(IF(Table1[[#This Row],[Valuation Year]]=2016,(Table1[[#This Row],[Total Construction Cost ($)]]+Table1[[#This Row],[Land Value]])*('General Input Sheet'!$G$38/'General Input Sheet'!$G$43),Table1[[#This Row],[Total Construction Cost ($)]]+Table1[[#This Row],[Land Value]]),0)</f>
        <v>235107</v>
      </c>
      <c r="P2589" s="139" t="str" cm="1">
        <f t="array" ref="P2589">_xlfn.IFS(Table1[[#This Row],[Asset Class]]&lt;&gt;"Local","y",P$11=$E2589,"y",Table1[[#This Row],[Asset Class]]="Local","")</f>
        <v/>
      </c>
      <c r="Q2589" s="99" t="str" cm="1">
        <f t="array" ref="Q2589">_xlfn.IFS(Table1[[#This Row],[Asset Class]]&lt;&gt;"Local","y",Q$11=$E2589,"y",Table1[[#This Row],[Asset Class]]="Local","")</f>
        <v/>
      </c>
      <c r="R2589" s="99" t="str" cm="1">
        <f t="array" ref="R2589">_xlfn.IFS(Table1[[#This Row],[Asset Class]]&lt;&gt;"Local","y",R$11=$E2589,"y",Table1[[#This Row],[Asset Class]]="Local","")</f>
        <v>y</v>
      </c>
      <c r="S2589" s="358" t="str" cm="1">
        <f t="array" ref="S2589">_xlfn.IFS(Table1[[#This Row],[Asset Class]]&lt;&gt;"Local","y",S$11=$E2589,"y",Table1[[#This Row],[Asset Class]]="Local","")</f>
        <v/>
      </c>
      <c r="U2589" s="109" t="str">
        <f>IF(Table1[[#This Row],[Asset Class]]&lt;&gt;"Local",0.25,IF(P2589="y",1,""))</f>
        <v/>
      </c>
      <c r="V2589" s="435" t="str">
        <f>IF(Table1[[#This Row],[Asset Class]]&lt;&gt;"Local",0.25,IF(Q2589="y",1,""))</f>
        <v/>
      </c>
      <c r="W2589" s="435">
        <f>IF(Table1[[#This Row],[Asset Class]]&lt;&gt;"Local",0.25,IF(R2589="y",1,""))</f>
        <v>1</v>
      </c>
      <c r="X2589" s="435" t="str">
        <f>IF(Table1[[#This Row],[Asset Class]]&lt;&gt;"Local",0.25,IF(S2589="y",1,""))</f>
        <v/>
      </c>
      <c r="Y2589" s="109">
        <f t="shared" si="241"/>
        <v>1</v>
      </c>
      <c r="AA2589" s="274" t="str">
        <f t="shared" si="242"/>
        <v/>
      </c>
      <c r="AB2589" s="275" t="str">
        <f t="shared" si="243"/>
        <v/>
      </c>
      <c r="AC2589" s="275">
        <f t="shared" si="244"/>
        <v>235107</v>
      </c>
      <c r="AD2589" s="275" t="str">
        <f t="shared" si="245"/>
        <v/>
      </c>
      <c r="AE2589" s="276">
        <f t="shared" si="246"/>
        <v>235107</v>
      </c>
    </row>
    <row r="2590" spans="2:31">
      <c r="B2590" s="227" t="s">
        <v>4555</v>
      </c>
      <c r="C2590" s="228" t="s">
        <v>4556</v>
      </c>
      <c r="D2590" s="228" t="s">
        <v>100</v>
      </c>
      <c r="E2590" s="228" t="s">
        <v>106</v>
      </c>
      <c r="F2590" s="258" t="s">
        <v>107</v>
      </c>
      <c r="G2590" s="374">
        <v>0.5</v>
      </c>
      <c r="H2590" s="377">
        <v>4967.0662859853282</v>
      </c>
      <c r="I2590" s="382">
        <v>407.064610062648</v>
      </c>
      <c r="J2590" s="349">
        <f>Table1[[#This Row],[Embellishment Area (m2)]]*Table1[[#This Row],[Construction Unit Rate ($/m)]]*Table1[[#This Row],[Embellishment Area Factor]]</f>
        <v>1010958.4504299714</v>
      </c>
      <c r="K2590" s="263">
        <v>0</v>
      </c>
      <c r="L2590" s="354">
        <v>112.7890879358248</v>
      </c>
      <c r="M2590" s="101">
        <f>Table1[[#This Row],[Size of land (m2)]]*Table1[[#This Row],[Land Unit Rate ($/m2)]]</f>
        <v>0</v>
      </c>
      <c r="N2590" s="261">
        <v>2021</v>
      </c>
      <c r="O2590" s="101">
        <f>ROUND(IF(Table1[[#This Row],[Valuation Year]]=2016,(Table1[[#This Row],[Total Construction Cost ($)]]+Table1[[#This Row],[Land Value]])*('General Input Sheet'!$G$38/'General Input Sheet'!$G$43),Table1[[#This Row],[Total Construction Cost ($)]]+Table1[[#This Row],[Land Value]]),0)</f>
        <v>1010958</v>
      </c>
      <c r="P2590" s="139" t="str" cm="1">
        <f t="array" ref="P2590">_xlfn.IFS(Table1[[#This Row],[Asset Class]]&lt;&gt;"Local","y",P$11=$E2590,"y",Table1[[#This Row],[Asset Class]]="Local","")</f>
        <v>y</v>
      </c>
      <c r="Q2590" s="99" t="str" cm="1">
        <f t="array" ref="Q2590">_xlfn.IFS(Table1[[#This Row],[Asset Class]]&lt;&gt;"Local","y",Q$11=$E2590,"y",Table1[[#This Row],[Asset Class]]="Local","")</f>
        <v>y</v>
      </c>
      <c r="R2590" s="99" t="str" cm="1">
        <f t="array" ref="R2590">_xlfn.IFS(Table1[[#This Row],[Asset Class]]&lt;&gt;"Local","y",R$11=$E2590,"y",Table1[[#This Row],[Asset Class]]="Local","")</f>
        <v>y</v>
      </c>
      <c r="S2590" s="358" t="str" cm="1">
        <f t="array" ref="S2590">_xlfn.IFS(Table1[[#This Row],[Asset Class]]&lt;&gt;"Local","y",S$11=$E2590,"y",Table1[[#This Row],[Asset Class]]="Local","")</f>
        <v>y</v>
      </c>
      <c r="U2590" s="109">
        <f>IF(Table1[[#This Row],[Asset Class]]&lt;&gt;"Local",0.25,IF(P2590="y",1,""))</f>
        <v>0.25</v>
      </c>
      <c r="V2590" s="435">
        <f>IF(Table1[[#This Row],[Asset Class]]&lt;&gt;"Local",0.25,IF(Q2590="y",1,""))</f>
        <v>0.25</v>
      </c>
      <c r="W2590" s="435">
        <f>IF(Table1[[#This Row],[Asset Class]]&lt;&gt;"Local",0.25,IF(R2590="y",1,""))</f>
        <v>0.25</v>
      </c>
      <c r="X2590" s="435">
        <f>IF(Table1[[#This Row],[Asset Class]]&lt;&gt;"Local",0.25,IF(S2590="y",1,""))</f>
        <v>0.25</v>
      </c>
      <c r="Y2590" s="109">
        <f t="shared" si="241"/>
        <v>1</v>
      </c>
      <c r="AA2590" s="274">
        <f t="shared" si="242"/>
        <v>252739.5</v>
      </c>
      <c r="AB2590" s="275">
        <f t="shared" si="243"/>
        <v>252739.5</v>
      </c>
      <c r="AC2590" s="275">
        <f t="shared" si="244"/>
        <v>252739.5</v>
      </c>
      <c r="AD2590" s="275">
        <f t="shared" si="245"/>
        <v>252739.5</v>
      </c>
      <c r="AE2590" s="276">
        <f t="shared" si="246"/>
        <v>1010958</v>
      </c>
    </row>
    <row r="2591" spans="2:31">
      <c r="B2591" s="227" t="s">
        <v>4557</v>
      </c>
      <c r="C2591" s="228" t="s">
        <v>4558</v>
      </c>
      <c r="D2591" s="228" t="s">
        <v>105</v>
      </c>
      <c r="E2591" s="228" t="s">
        <v>106</v>
      </c>
      <c r="F2591" s="258" t="s">
        <v>102</v>
      </c>
      <c r="G2591" s="374">
        <v>0.5</v>
      </c>
      <c r="H2591" s="377">
        <v>11063.063893006591</v>
      </c>
      <c r="I2591" s="382">
        <v>295.91815694928124</v>
      </c>
      <c r="J2591" s="349">
        <f>Table1[[#This Row],[Embellishment Area (m2)]]*Table1[[#This Row],[Construction Unit Rate ($/m)]]*Table1[[#This Row],[Embellishment Area Factor]]</f>
        <v>1636880.7387153252</v>
      </c>
      <c r="K2591" s="263">
        <v>0</v>
      </c>
      <c r="L2591" s="354">
        <v>157.26221918381682</v>
      </c>
      <c r="M2591" s="101">
        <f>Table1[[#This Row],[Size of land (m2)]]*Table1[[#This Row],[Land Unit Rate ($/m2)]]</f>
        <v>0</v>
      </c>
      <c r="N2591" s="261">
        <v>2021</v>
      </c>
      <c r="O2591" s="101">
        <f>ROUND(IF(Table1[[#This Row],[Valuation Year]]=2016,(Table1[[#This Row],[Total Construction Cost ($)]]+Table1[[#This Row],[Land Value]])*('General Input Sheet'!$G$38/'General Input Sheet'!$G$43),Table1[[#This Row],[Total Construction Cost ($)]]+Table1[[#This Row],[Land Value]]),0)</f>
        <v>1636881</v>
      </c>
      <c r="P2591" s="139" t="str" cm="1">
        <f t="array" ref="P2591">_xlfn.IFS(Table1[[#This Row],[Asset Class]]&lt;&gt;"Local","y",P$11=$E2591,"y",Table1[[#This Row],[Asset Class]]="Local","")</f>
        <v>y</v>
      </c>
      <c r="Q2591" s="99" t="str" cm="1">
        <f t="array" ref="Q2591">_xlfn.IFS(Table1[[#This Row],[Asset Class]]&lt;&gt;"Local","y",Q$11=$E2591,"y",Table1[[#This Row],[Asset Class]]="Local","")</f>
        <v>y</v>
      </c>
      <c r="R2591" s="99" t="str" cm="1">
        <f t="array" ref="R2591">_xlfn.IFS(Table1[[#This Row],[Asset Class]]&lt;&gt;"Local","y",R$11=$E2591,"y",Table1[[#This Row],[Asset Class]]="Local","")</f>
        <v>y</v>
      </c>
      <c r="S2591" s="358" t="str" cm="1">
        <f t="array" ref="S2591">_xlfn.IFS(Table1[[#This Row],[Asset Class]]&lt;&gt;"Local","y",S$11=$E2591,"y",Table1[[#This Row],[Asset Class]]="Local","")</f>
        <v>y</v>
      </c>
      <c r="U2591" s="109">
        <f>IF(Table1[[#This Row],[Asset Class]]&lt;&gt;"Local",0.25,IF(P2591="y",1,""))</f>
        <v>0.25</v>
      </c>
      <c r="V2591" s="435">
        <f>IF(Table1[[#This Row],[Asset Class]]&lt;&gt;"Local",0.25,IF(Q2591="y",1,""))</f>
        <v>0.25</v>
      </c>
      <c r="W2591" s="435">
        <f>IF(Table1[[#This Row],[Asset Class]]&lt;&gt;"Local",0.25,IF(R2591="y",1,""))</f>
        <v>0.25</v>
      </c>
      <c r="X2591" s="435">
        <f>IF(Table1[[#This Row],[Asset Class]]&lt;&gt;"Local",0.25,IF(S2591="y",1,""))</f>
        <v>0.25</v>
      </c>
      <c r="Y2591" s="109">
        <f t="shared" si="241"/>
        <v>1</v>
      </c>
      <c r="AA2591" s="274">
        <f t="shared" si="242"/>
        <v>409220.25</v>
      </c>
      <c r="AB2591" s="275">
        <f t="shared" si="243"/>
        <v>409220.25</v>
      </c>
      <c r="AC2591" s="275">
        <f t="shared" si="244"/>
        <v>409220.25</v>
      </c>
      <c r="AD2591" s="275">
        <f t="shared" si="245"/>
        <v>409220.25</v>
      </c>
      <c r="AE2591" s="276">
        <f t="shared" si="246"/>
        <v>1636881</v>
      </c>
    </row>
    <row r="2592" spans="2:31">
      <c r="B2592" s="227" t="s">
        <v>4559</v>
      </c>
      <c r="C2592" s="228" t="s">
        <v>4560</v>
      </c>
      <c r="D2592" s="228" t="s">
        <v>110</v>
      </c>
      <c r="E2592" s="228" t="s">
        <v>106</v>
      </c>
      <c r="F2592" s="258" t="s">
        <v>102</v>
      </c>
      <c r="G2592" s="374">
        <v>0.5</v>
      </c>
      <c r="H2592" s="377">
        <v>8114.6485991189602</v>
      </c>
      <c r="I2592" s="382">
        <v>111.62041035606889</v>
      </c>
      <c r="J2592" s="349">
        <f>Table1[[#This Row],[Embellishment Area (m2)]]*Table1[[#This Row],[Construction Unit Rate ($/m)]]*Table1[[#This Row],[Embellishment Area Factor]]</f>
        <v>452880.20326447894</v>
      </c>
      <c r="K2592" s="263">
        <v>0</v>
      </c>
      <c r="L2592" s="354">
        <v>66.125722619436161</v>
      </c>
      <c r="M2592" s="101">
        <f>Table1[[#This Row],[Size of land (m2)]]*Table1[[#This Row],[Land Unit Rate ($/m2)]]</f>
        <v>0</v>
      </c>
      <c r="N2592" s="261">
        <v>2021</v>
      </c>
      <c r="O2592" s="101">
        <f>ROUND(IF(Table1[[#This Row],[Valuation Year]]=2016,(Table1[[#This Row],[Total Construction Cost ($)]]+Table1[[#This Row],[Land Value]])*('General Input Sheet'!$G$38/'General Input Sheet'!$G$43),Table1[[#This Row],[Total Construction Cost ($)]]+Table1[[#This Row],[Land Value]]),0)</f>
        <v>452880</v>
      </c>
      <c r="P2592" s="139" t="str" cm="1">
        <f t="array" ref="P2592">_xlfn.IFS(Table1[[#This Row],[Asset Class]]&lt;&gt;"Local","y",P$11=$E2592,"y",Table1[[#This Row],[Asset Class]]="Local","")</f>
        <v>y</v>
      </c>
      <c r="Q2592" s="99" t="str" cm="1">
        <f t="array" ref="Q2592">_xlfn.IFS(Table1[[#This Row],[Asset Class]]&lt;&gt;"Local","y",Q$11=$E2592,"y",Table1[[#This Row],[Asset Class]]="Local","")</f>
        <v/>
      </c>
      <c r="R2592" s="99" t="str" cm="1">
        <f t="array" ref="R2592">_xlfn.IFS(Table1[[#This Row],[Asset Class]]&lt;&gt;"Local","y",R$11=$E2592,"y",Table1[[#This Row],[Asset Class]]="Local","")</f>
        <v/>
      </c>
      <c r="S2592" s="358" t="str" cm="1">
        <f t="array" ref="S2592">_xlfn.IFS(Table1[[#This Row],[Asset Class]]&lt;&gt;"Local","y",S$11=$E2592,"y",Table1[[#This Row],[Asset Class]]="Local","")</f>
        <v/>
      </c>
      <c r="U2592" s="109">
        <f>IF(Table1[[#This Row],[Asset Class]]&lt;&gt;"Local",0.25,IF(P2592="y",1,""))</f>
        <v>1</v>
      </c>
      <c r="V2592" s="435" t="str">
        <f>IF(Table1[[#This Row],[Asset Class]]&lt;&gt;"Local",0.25,IF(Q2592="y",1,""))</f>
        <v/>
      </c>
      <c r="W2592" s="435" t="str">
        <f>IF(Table1[[#This Row],[Asset Class]]&lt;&gt;"Local",0.25,IF(R2592="y",1,""))</f>
        <v/>
      </c>
      <c r="X2592" s="435" t="str">
        <f>IF(Table1[[#This Row],[Asset Class]]&lt;&gt;"Local",0.25,IF(S2592="y",1,""))</f>
        <v/>
      </c>
      <c r="Y2592" s="109">
        <f t="shared" si="241"/>
        <v>1</v>
      </c>
      <c r="AA2592" s="274">
        <f t="shared" si="242"/>
        <v>452880</v>
      </c>
      <c r="AB2592" s="275" t="str">
        <f t="shared" si="243"/>
        <v/>
      </c>
      <c r="AC2592" s="275" t="str">
        <f t="shared" si="244"/>
        <v/>
      </c>
      <c r="AD2592" s="275" t="str">
        <f t="shared" si="245"/>
        <v/>
      </c>
      <c r="AE2592" s="276">
        <f t="shared" si="246"/>
        <v>452880</v>
      </c>
    </row>
    <row r="2593" spans="2:31">
      <c r="B2593" s="227" t="s">
        <v>4561</v>
      </c>
      <c r="C2593" s="228" t="s">
        <v>4562</v>
      </c>
      <c r="D2593" s="228" t="s">
        <v>110</v>
      </c>
      <c r="E2593" s="228" t="s">
        <v>101</v>
      </c>
      <c r="F2593" s="258" t="s">
        <v>102</v>
      </c>
      <c r="G2593" s="374">
        <v>0.5</v>
      </c>
      <c r="H2593" s="377">
        <v>4795.7668358840319</v>
      </c>
      <c r="I2593" s="382">
        <v>143.96305955739601</v>
      </c>
      <c r="J2593" s="349">
        <f>Table1[[#This Row],[Embellishment Area (m2)]]*Table1[[#This Row],[Construction Unit Rate ($/m)]]*Table1[[#This Row],[Embellishment Area Factor]]</f>
        <v>345206.63330887875</v>
      </c>
      <c r="K2593" s="263">
        <v>0</v>
      </c>
      <c r="L2593" s="354">
        <v>39.027494808321961</v>
      </c>
      <c r="M2593" s="101">
        <f>Table1[[#This Row],[Size of land (m2)]]*Table1[[#This Row],[Land Unit Rate ($/m2)]]</f>
        <v>0</v>
      </c>
      <c r="N2593" s="261">
        <v>2021</v>
      </c>
      <c r="O2593" s="101">
        <f>ROUND(IF(Table1[[#This Row],[Valuation Year]]=2016,(Table1[[#This Row],[Total Construction Cost ($)]]+Table1[[#This Row],[Land Value]])*('General Input Sheet'!$G$38/'General Input Sheet'!$G$43),Table1[[#This Row],[Total Construction Cost ($)]]+Table1[[#This Row],[Land Value]]),0)</f>
        <v>345207</v>
      </c>
      <c r="P2593" s="139" t="str" cm="1">
        <f t="array" ref="P2593">_xlfn.IFS(Table1[[#This Row],[Asset Class]]&lt;&gt;"Local","y",P$11=$E2593,"y",Table1[[#This Row],[Asset Class]]="Local","")</f>
        <v/>
      </c>
      <c r="Q2593" s="99" t="str" cm="1">
        <f t="array" ref="Q2593">_xlfn.IFS(Table1[[#This Row],[Asset Class]]&lt;&gt;"Local","y",Q$11=$E2593,"y",Table1[[#This Row],[Asset Class]]="Local","")</f>
        <v/>
      </c>
      <c r="R2593" s="99" t="str" cm="1">
        <f t="array" ref="R2593">_xlfn.IFS(Table1[[#This Row],[Asset Class]]&lt;&gt;"Local","y",R$11=$E2593,"y",Table1[[#This Row],[Asset Class]]="Local","")</f>
        <v>y</v>
      </c>
      <c r="S2593" s="358" t="str" cm="1">
        <f t="array" ref="S2593">_xlfn.IFS(Table1[[#This Row],[Asset Class]]&lt;&gt;"Local","y",S$11=$E2593,"y",Table1[[#This Row],[Asset Class]]="Local","")</f>
        <v/>
      </c>
      <c r="U2593" s="109" t="str">
        <f>IF(Table1[[#This Row],[Asset Class]]&lt;&gt;"Local",0.25,IF(P2593="y",1,""))</f>
        <v/>
      </c>
      <c r="V2593" s="435" t="str">
        <f>IF(Table1[[#This Row],[Asset Class]]&lt;&gt;"Local",0.25,IF(Q2593="y",1,""))</f>
        <v/>
      </c>
      <c r="W2593" s="435">
        <f>IF(Table1[[#This Row],[Asset Class]]&lt;&gt;"Local",0.25,IF(R2593="y",1,""))</f>
        <v>1</v>
      </c>
      <c r="X2593" s="435" t="str">
        <f>IF(Table1[[#This Row],[Asset Class]]&lt;&gt;"Local",0.25,IF(S2593="y",1,""))</f>
        <v/>
      </c>
      <c r="Y2593" s="109">
        <f t="shared" si="241"/>
        <v>1</v>
      </c>
      <c r="AA2593" s="274" t="str">
        <f t="shared" si="242"/>
        <v/>
      </c>
      <c r="AB2593" s="275" t="str">
        <f t="shared" si="243"/>
        <v/>
      </c>
      <c r="AC2593" s="275">
        <f t="shared" si="244"/>
        <v>345207</v>
      </c>
      <c r="AD2593" s="275" t="str">
        <f t="shared" si="245"/>
        <v/>
      </c>
      <c r="AE2593" s="276">
        <f t="shared" si="246"/>
        <v>345207</v>
      </c>
    </row>
    <row r="2594" spans="2:31">
      <c r="B2594" s="227" t="s">
        <v>4563</v>
      </c>
      <c r="C2594" s="228" t="s">
        <v>4564</v>
      </c>
      <c r="D2594" s="228" t="s">
        <v>105</v>
      </c>
      <c r="E2594" s="228" t="s">
        <v>113</v>
      </c>
      <c r="F2594" s="258" t="s">
        <v>135</v>
      </c>
      <c r="G2594" s="374">
        <v>0.5</v>
      </c>
      <c r="H2594" s="377">
        <v>58567.153942668148</v>
      </c>
      <c r="I2594" s="382">
        <v>566.28724924743767</v>
      </c>
      <c r="J2594" s="349">
        <f>Table1[[#This Row],[Embellishment Area (m2)]]*Table1[[#This Row],[Construction Unit Rate ($/m)]]*Table1[[#This Row],[Embellishment Area Factor]]</f>
        <v>16582916.251222385</v>
      </c>
      <c r="K2594" s="263">
        <v>117134.3078853363</v>
      </c>
      <c r="L2594" s="354">
        <v>75.676903388107434</v>
      </c>
      <c r="M2594" s="101">
        <f>Table1[[#This Row],[Size of land (m2)]]*Table1[[#This Row],[Land Unit Rate ($/m2)]]</f>
        <v>8864361.7012714259</v>
      </c>
      <c r="N2594" s="261">
        <v>2021</v>
      </c>
      <c r="O2594" s="101">
        <f>ROUND(IF(Table1[[#This Row],[Valuation Year]]=2016,(Table1[[#This Row],[Total Construction Cost ($)]]+Table1[[#This Row],[Land Value]])*('General Input Sheet'!$G$38/'General Input Sheet'!$G$43),Table1[[#This Row],[Total Construction Cost ($)]]+Table1[[#This Row],[Land Value]]),0)</f>
        <v>25447278</v>
      </c>
      <c r="P2594" s="139" t="str" cm="1">
        <f t="array" ref="P2594">_xlfn.IFS(Table1[[#This Row],[Asset Class]]&lt;&gt;"Local","y",P$11=$E2594,"y",Table1[[#This Row],[Asset Class]]="Local","")</f>
        <v>y</v>
      </c>
      <c r="Q2594" s="99" t="str" cm="1">
        <f t="array" ref="Q2594">_xlfn.IFS(Table1[[#This Row],[Asset Class]]&lt;&gt;"Local","y",Q$11=$E2594,"y",Table1[[#This Row],[Asset Class]]="Local","")</f>
        <v>y</v>
      </c>
      <c r="R2594" s="99" t="str" cm="1">
        <f t="array" ref="R2594">_xlfn.IFS(Table1[[#This Row],[Asset Class]]&lt;&gt;"Local","y",R$11=$E2594,"y",Table1[[#This Row],[Asset Class]]="Local","")</f>
        <v>y</v>
      </c>
      <c r="S2594" s="358" t="str" cm="1">
        <f t="array" ref="S2594">_xlfn.IFS(Table1[[#This Row],[Asset Class]]&lt;&gt;"Local","y",S$11=$E2594,"y",Table1[[#This Row],[Asset Class]]="Local","")</f>
        <v>y</v>
      </c>
      <c r="U2594" s="109">
        <f>IF(Table1[[#This Row],[Asset Class]]&lt;&gt;"Local",0.25,IF(P2594="y",1,""))</f>
        <v>0.25</v>
      </c>
      <c r="V2594" s="435">
        <f>IF(Table1[[#This Row],[Asset Class]]&lt;&gt;"Local",0.25,IF(Q2594="y",1,""))</f>
        <v>0.25</v>
      </c>
      <c r="W2594" s="435">
        <f>IF(Table1[[#This Row],[Asset Class]]&lt;&gt;"Local",0.25,IF(R2594="y",1,""))</f>
        <v>0.25</v>
      </c>
      <c r="X2594" s="435">
        <f>IF(Table1[[#This Row],[Asset Class]]&lt;&gt;"Local",0.25,IF(S2594="y",1,""))</f>
        <v>0.25</v>
      </c>
      <c r="Y2594" s="109">
        <f t="shared" si="241"/>
        <v>1</v>
      </c>
      <c r="AA2594" s="274">
        <f t="shared" si="242"/>
        <v>6361819.5</v>
      </c>
      <c r="AB2594" s="275">
        <f t="shared" si="243"/>
        <v>6361819.5</v>
      </c>
      <c r="AC2594" s="275">
        <f t="shared" si="244"/>
        <v>6361819.5</v>
      </c>
      <c r="AD2594" s="275">
        <f t="shared" si="245"/>
        <v>6361819.5</v>
      </c>
      <c r="AE2594" s="276">
        <f t="shared" si="246"/>
        <v>25447278</v>
      </c>
    </row>
    <row r="2595" spans="2:31">
      <c r="B2595" s="227" t="s">
        <v>4565</v>
      </c>
      <c r="C2595" s="228" t="s">
        <v>4566</v>
      </c>
      <c r="D2595" s="228" t="s">
        <v>110</v>
      </c>
      <c r="E2595" s="228" t="s">
        <v>113</v>
      </c>
      <c r="F2595" s="258" t="s">
        <v>107</v>
      </c>
      <c r="G2595" s="374">
        <v>0.5</v>
      </c>
      <c r="H2595" s="377">
        <v>10719.082288828915</v>
      </c>
      <c r="I2595" s="382">
        <v>77.371645491830151</v>
      </c>
      <c r="J2595" s="349">
        <f>Table1[[#This Row],[Embellishment Area (m2)]]*Table1[[#This Row],[Construction Unit Rate ($/m)]]*Table1[[#This Row],[Embellishment Area Factor]]</f>
        <v>414676.51742451306</v>
      </c>
      <c r="K2595" s="263">
        <v>21438.16457765783</v>
      </c>
      <c r="L2595" s="354">
        <v>51.919695325664051</v>
      </c>
      <c r="M2595" s="101">
        <f>Table1[[#This Row],[Size of land (m2)]]*Table1[[#This Row],[Land Unit Rate ($/m2)]]</f>
        <v>1113062.9732134379</v>
      </c>
      <c r="N2595" s="261">
        <v>2021</v>
      </c>
      <c r="O2595" s="101">
        <f>ROUND(IF(Table1[[#This Row],[Valuation Year]]=2016,(Table1[[#This Row],[Total Construction Cost ($)]]+Table1[[#This Row],[Land Value]])*('General Input Sheet'!$G$38/'General Input Sheet'!$G$43),Table1[[#This Row],[Total Construction Cost ($)]]+Table1[[#This Row],[Land Value]]),0)</f>
        <v>1527739</v>
      </c>
      <c r="P2595" s="139" t="str" cm="1">
        <f t="array" ref="P2595">_xlfn.IFS(Table1[[#This Row],[Asset Class]]&lt;&gt;"Local","y",P$11=$E2595,"y",Table1[[#This Row],[Asset Class]]="Local","")</f>
        <v/>
      </c>
      <c r="Q2595" s="99" t="str" cm="1">
        <f t="array" ref="Q2595">_xlfn.IFS(Table1[[#This Row],[Asset Class]]&lt;&gt;"Local","y",Q$11=$E2595,"y",Table1[[#This Row],[Asset Class]]="Local","")</f>
        <v/>
      </c>
      <c r="R2595" s="99" t="str" cm="1">
        <f t="array" ref="R2595">_xlfn.IFS(Table1[[#This Row],[Asset Class]]&lt;&gt;"Local","y",R$11=$E2595,"y",Table1[[#This Row],[Asset Class]]="Local","")</f>
        <v/>
      </c>
      <c r="S2595" s="358" t="str" cm="1">
        <f t="array" ref="S2595">_xlfn.IFS(Table1[[#This Row],[Asset Class]]&lt;&gt;"Local","y",S$11=$E2595,"y",Table1[[#This Row],[Asset Class]]="Local","")</f>
        <v>y</v>
      </c>
      <c r="U2595" s="109" t="str">
        <f>IF(Table1[[#This Row],[Asset Class]]&lt;&gt;"Local",0.25,IF(P2595="y",1,""))</f>
        <v/>
      </c>
      <c r="V2595" s="435" t="str">
        <f>IF(Table1[[#This Row],[Asset Class]]&lt;&gt;"Local",0.25,IF(Q2595="y",1,""))</f>
        <v/>
      </c>
      <c r="W2595" s="435" t="str">
        <f>IF(Table1[[#This Row],[Asset Class]]&lt;&gt;"Local",0.25,IF(R2595="y",1,""))</f>
        <v/>
      </c>
      <c r="X2595" s="435">
        <f>IF(Table1[[#This Row],[Asset Class]]&lt;&gt;"Local",0.25,IF(S2595="y",1,""))</f>
        <v>1</v>
      </c>
      <c r="Y2595" s="109">
        <f t="shared" si="241"/>
        <v>1</v>
      </c>
      <c r="AA2595" s="274" t="str">
        <f t="shared" si="242"/>
        <v/>
      </c>
      <c r="AB2595" s="275" t="str">
        <f t="shared" si="243"/>
        <v/>
      </c>
      <c r="AC2595" s="275" t="str">
        <f t="shared" si="244"/>
        <v/>
      </c>
      <c r="AD2595" s="275">
        <f t="shared" si="245"/>
        <v>1527739</v>
      </c>
      <c r="AE2595" s="276">
        <f t="shared" si="246"/>
        <v>1527739</v>
      </c>
    </row>
    <row r="2596" spans="2:31">
      <c r="B2596" s="227" t="s">
        <v>4567</v>
      </c>
      <c r="C2596" s="228" t="s">
        <v>4568</v>
      </c>
      <c r="D2596" s="228" t="s">
        <v>105</v>
      </c>
      <c r="E2596" s="228" t="s">
        <v>101</v>
      </c>
      <c r="F2596" s="258" t="s">
        <v>102</v>
      </c>
      <c r="G2596" s="374">
        <v>0.5</v>
      </c>
      <c r="H2596" s="377">
        <v>41901.716667090994</v>
      </c>
      <c r="I2596" s="382">
        <v>452.87898632773505</v>
      </c>
      <c r="J2596" s="349">
        <f>Table1[[#This Row],[Embellishment Area (m2)]]*Table1[[#This Row],[Construction Unit Rate ($/m)]]*Table1[[#This Row],[Embellishment Area Factor]]</f>
        <v>9488203.4847920649</v>
      </c>
      <c r="K2596" s="263">
        <v>83803.433334181987</v>
      </c>
      <c r="L2596" s="354">
        <v>140.14546069071523</v>
      </c>
      <c r="M2596" s="101">
        <f>Table1[[#This Row],[Size of land (m2)]]*Table1[[#This Row],[Land Unit Rate ($/m2)]]</f>
        <v>11744670.772082577</v>
      </c>
      <c r="N2596" s="261">
        <v>2021</v>
      </c>
      <c r="O2596" s="101">
        <f>ROUND(IF(Table1[[#This Row],[Valuation Year]]=2016,(Table1[[#This Row],[Total Construction Cost ($)]]+Table1[[#This Row],[Land Value]])*('General Input Sheet'!$G$38/'General Input Sheet'!$G$43),Table1[[#This Row],[Total Construction Cost ($)]]+Table1[[#This Row],[Land Value]]),0)</f>
        <v>21232874</v>
      </c>
      <c r="P2596" s="139" t="str" cm="1">
        <f t="array" ref="P2596">_xlfn.IFS(Table1[[#This Row],[Asset Class]]&lt;&gt;"Local","y",P$11=$E2596,"y",Table1[[#This Row],[Asset Class]]="Local","")</f>
        <v>y</v>
      </c>
      <c r="Q2596" s="99" t="str" cm="1">
        <f t="array" ref="Q2596">_xlfn.IFS(Table1[[#This Row],[Asset Class]]&lt;&gt;"Local","y",Q$11=$E2596,"y",Table1[[#This Row],[Asset Class]]="Local","")</f>
        <v>y</v>
      </c>
      <c r="R2596" s="99" t="str" cm="1">
        <f t="array" ref="R2596">_xlfn.IFS(Table1[[#This Row],[Asset Class]]&lt;&gt;"Local","y",R$11=$E2596,"y",Table1[[#This Row],[Asset Class]]="Local","")</f>
        <v>y</v>
      </c>
      <c r="S2596" s="358" t="str" cm="1">
        <f t="array" ref="S2596">_xlfn.IFS(Table1[[#This Row],[Asset Class]]&lt;&gt;"Local","y",S$11=$E2596,"y",Table1[[#This Row],[Asset Class]]="Local","")</f>
        <v>y</v>
      </c>
      <c r="U2596" s="109">
        <f>IF(Table1[[#This Row],[Asset Class]]&lt;&gt;"Local",0.25,IF(P2596="y",1,""))</f>
        <v>0.25</v>
      </c>
      <c r="V2596" s="435">
        <f>IF(Table1[[#This Row],[Asset Class]]&lt;&gt;"Local",0.25,IF(Q2596="y",1,""))</f>
        <v>0.25</v>
      </c>
      <c r="W2596" s="435">
        <f>IF(Table1[[#This Row],[Asset Class]]&lt;&gt;"Local",0.25,IF(R2596="y",1,""))</f>
        <v>0.25</v>
      </c>
      <c r="X2596" s="435">
        <f>IF(Table1[[#This Row],[Asset Class]]&lt;&gt;"Local",0.25,IF(S2596="y",1,""))</f>
        <v>0.25</v>
      </c>
      <c r="Y2596" s="109">
        <f t="shared" si="241"/>
        <v>1</v>
      </c>
      <c r="AA2596" s="274">
        <f t="shared" si="242"/>
        <v>5308218.5</v>
      </c>
      <c r="AB2596" s="275">
        <f t="shared" si="243"/>
        <v>5308218.5</v>
      </c>
      <c r="AC2596" s="275">
        <f t="shared" si="244"/>
        <v>5308218.5</v>
      </c>
      <c r="AD2596" s="275">
        <f t="shared" si="245"/>
        <v>5308218.5</v>
      </c>
      <c r="AE2596" s="276">
        <f t="shared" si="246"/>
        <v>21232874</v>
      </c>
    </row>
    <row r="2597" spans="2:31">
      <c r="B2597" s="227" t="s">
        <v>4569</v>
      </c>
      <c r="C2597" s="228" t="s">
        <v>4570</v>
      </c>
      <c r="D2597" s="228" t="s">
        <v>110</v>
      </c>
      <c r="E2597" s="228" t="s">
        <v>101</v>
      </c>
      <c r="F2597" s="258" t="s">
        <v>102</v>
      </c>
      <c r="G2597" s="374">
        <v>0.5</v>
      </c>
      <c r="H2597" s="377">
        <v>2554.2381540450469</v>
      </c>
      <c r="I2597" s="382">
        <v>143.96305955739601</v>
      </c>
      <c r="J2597" s="349">
        <f>Table1[[#This Row],[Embellishment Area (m2)]]*Table1[[#This Row],[Construction Unit Rate ($/m)]]*Table1[[#This Row],[Embellishment Area Factor]]</f>
        <v>183857.96974728018</v>
      </c>
      <c r="K2597" s="263">
        <v>0</v>
      </c>
      <c r="L2597" s="354">
        <v>39.027494808321961</v>
      </c>
      <c r="M2597" s="101">
        <f>Table1[[#This Row],[Size of land (m2)]]*Table1[[#This Row],[Land Unit Rate ($/m2)]]</f>
        <v>0</v>
      </c>
      <c r="N2597" s="261">
        <v>2021</v>
      </c>
      <c r="O2597" s="101">
        <f>ROUND(IF(Table1[[#This Row],[Valuation Year]]=2016,(Table1[[#This Row],[Total Construction Cost ($)]]+Table1[[#This Row],[Land Value]])*('General Input Sheet'!$G$38/'General Input Sheet'!$G$43),Table1[[#This Row],[Total Construction Cost ($)]]+Table1[[#This Row],[Land Value]]),0)</f>
        <v>183858</v>
      </c>
      <c r="P2597" s="139" t="str" cm="1">
        <f t="array" ref="P2597">_xlfn.IFS(Table1[[#This Row],[Asset Class]]&lt;&gt;"Local","y",P$11=$E2597,"y",Table1[[#This Row],[Asset Class]]="Local","")</f>
        <v/>
      </c>
      <c r="Q2597" s="99" t="str" cm="1">
        <f t="array" ref="Q2597">_xlfn.IFS(Table1[[#This Row],[Asset Class]]&lt;&gt;"Local","y",Q$11=$E2597,"y",Table1[[#This Row],[Asset Class]]="Local","")</f>
        <v/>
      </c>
      <c r="R2597" s="99" t="str" cm="1">
        <f t="array" ref="R2597">_xlfn.IFS(Table1[[#This Row],[Asset Class]]&lt;&gt;"Local","y",R$11=$E2597,"y",Table1[[#This Row],[Asset Class]]="Local","")</f>
        <v>y</v>
      </c>
      <c r="S2597" s="358" t="str" cm="1">
        <f t="array" ref="S2597">_xlfn.IFS(Table1[[#This Row],[Asset Class]]&lt;&gt;"Local","y",S$11=$E2597,"y",Table1[[#This Row],[Asset Class]]="Local","")</f>
        <v/>
      </c>
      <c r="U2597" s="109" t="str">
        <f>IF(Table1[[#This Row],[Asset Class]]&lt;&gt;"Local",0.25,IF(P2597="y",1,""))</f>
        <v/>
      </c>
      <c r="V2597" s="435" t="str">
        <f>IF(Table1[[#This Row],[Asset Class]]&lt;&gt;"Local",0.25,IF(Q2597="y",1,""))</f>
        <v/>
      </c>
      <c r="W2597" s="435">
        <f>IF(Table1[[#This Row],[Asset Class]]&lt;&gt;"Local",0.25,IF(R2597="y",1,""))</f>
        <v>1</v>
      </c>
      <c r="X2597" s="435" t="str">
        <f>IF(Table1[[#This Row],[Asset Class]]&lt;&gt;"Local",0.25,IF(S2597="y",1,""))</f>
        <v/>
      </c>
      <c r="Y2597" s="109">
        <f t="shared" si="241"/>
        <v>1</v>
      </c>
      <c r="AA2597" s="274" t="str">
        <f t="shared" si="242"/>
        <v/>
      </c>
      <c r="AB2597" s="275" t="str">
        <f t="shared" si="243"/>
        <v/>
      </c>
      <c r="AC2597" s="275">
        <f t="shared" si="244"/>
        <v>183858</v>
      </c>
      <c r="AD2597" s="275" t="str">
        <f t="shared" si="245"/>
        <v/>
      </c>
      <c r="AE2597" s="276">
        <f t="shared" si="246"/>
        <v>183858</v>
      </c>
    </row>
    <row r="2598" spans="2:31">
      <c r="B2598" s="227" t="s">
        <v>4571</v>
      </c>
      <c r="C2598" s="228" t="s">
        <v>4572</v>
      </c>
      <c r="D2598" s="228" t="s">
        <v>110</v>
      </c>
      <c r="E2598" s="228" t="s">
        <v>113</v>
      </c>
      <c r="F2598" s="258" t="s">
        <v>102</v>
      </c>
      <c r="G2598" s="374">
        <v>0.5</v>
      </c>
      <c r="H2598" s="377">
        <v>297.72897764626754</v>
      </c>
      <c r="I2598" s="382">
        <v>77.371645491830151</v>
      </c>
      <c r="J2598" s="349">
        <f>Table1[[#This Row],[Embellishment Area (m2)]]*Table1[[#This Row],[Construction Unit Rate ($/m)]]*Table1[[#This Row],[Embellishment Area Factor]]</f>
        <v>11517.890455546018</v>
      </c>
      <c r="K2598" s="263">
        <v>595.45795529253508</v>
      </c>
      <c r="L2598" s="354">
        <v>51.919695325664051</v>
      </c>
      <c r="M2598" s="101">
        <f>Table1[[#This Row],[Size of land (m2)]]*Table1[[#This Row],[Land Unit Rate ($/m2)]]</f>
        <v>30915.995618031306</v>
      </c>
      <c r="N2598" s="261">
        <v>2021</v>
      </c>
      <c r="O2598" s="101">
        <f>ROUND(IF(Table1[[#This Row],[Valuation Year]]=2016,(Table1[[#This Row],[Total Construction Cost ($)]]+Table1[[#This Row],[Land Value]])*('General Input Sheet'!$G$38/'General Input Sheet'!$G$43),Table1[[#This Row],[Total Construction Cost ($)]]+Table1[[#This Row],[Land Value]]),0)</f>
        <v>42434</v>
      </c>
      <c r="P2598" s="139" t="str" cm="1">
        <f t="array" ref="P2598">_xlfn.IFS(Table1[[#This Row],[Asset Class]]&lt;&gt;"Local","y",P$11=$E2598,"y",Table1[[#This Row],[Asset Class]]="Local","")</f>
        <v/>
      </c>
      <c r="Q2598" s="99" t="str" cm="1">
        <f t="array" ref="Q2598">_xlfn.IFS(Table1[[#This Row],[Asset Class]]&lt;&gt;"Local","y",Q$11=$E2598,"y",Table1[[#This Row],[Asset Class]]="Local","")</f>
        <v/>
      </c>
      <c r="R2598" s="99" t="str" cm="1">
        <f t="array" ref="R2598">_xlfn.IFS(Table1[[#This Row],[Asset Class]]&lt;&gt;"Local","y",R$11=$E2598,"y",Table1[[#This Row],[Asset Class]]="Local","")</f>
        <v/>
      </c>
      <c r="S2598" s="358" t="str" cm="1">
        <f t="array" ref="S2598">_xlfn.IFS(Table1[[#This Row],[Asset Class]]&lt;&gt;"Local","y",S$11=$E2598,"y",Table1[[#This Row],[Asset Class]]="Local","")</f>
        <v>y</v>
      </c>
      <c r="U2598" s="109" t="str">
        <f>IF(Table1[[#This Row],[Asset Class]]&lt;&gt;"Local",0.25,IF(P2598="y",1,""))</f>
        <v/>
      </c>
      <c r="V2598" s="435" t="str">
        <f>IF(Table1[[#This Row],[Asset Class]]&lt;&gt;"Local",0.25,IF(Q2598="y",1,""))</f>
        <v/>
      </c>
      <c r="W2598" s="435" t="str">
        <f>IF(Table1[[#This Row],[Asset Class]]&lt;&gt;"Local",0.25,IF(R2598="y",1,""))</f>
        <v/>
      </c>
      <c r="X2598" s="435">
        <f>IF(Table1[[#This Row],[Asset Class]]&lt;&gt;"Local",0.25,IF(S2598="y",1,""))</f>
        <v>1</v>
      </c>
      <c r="Y2598" s="109">
        <f t="shared" si="241"/>
        <v>1</v>
      </c>
      <c r="AA2598" s="274" t="str">
        <f t="shared" si="242"/>
        <v/>
      </c>
      <c r="AB2598" s="275" t="str">
        <f t="shared" si="243"/>
        <v/>
      </c>
      <c r="AC2598" s="275" t="str">
        <f t="shared" si="244"/>
        <v/>
      </c>
      <c r="AD2598" s="275">
        <f t="shared" si="245"/>
        <v>42434</v>
      </c>
      <c r="AE2598" s="276">
        <f t="shared" si="246"/>
        <v>42434</v>
      </c>
    </row>
    <row r="2599" spans="2:31">
      <c r="B2599" s="227" t="s">
        <v>4573</v>
      </c>
      <c r="C2599" s="228" t="s">
        <v>4574</v>
      </c>
      <c r="D2599" s="228" t="s">
        <v>110</v>
      </c>
      <c r="E2599" s="228" t="s">
        <v>142</v>
      </c>
      <c r="F2599" s="258" t="s">
        <v>102</v>
      </c>
      <c r="G2599" s="374">
        <v>0.5</v>
      </c>
      <c r="H2599" s="377">
        <v>33098.086317277135</v>
      </c>
      <c r="I2599" s="382">
        <v>111.62041035606889</v>
      </c>
      <c r="J2599" s="349">
        <f>Table1[[#This Row],[Embellishment Area (m2)]]*Table1[[#This Row],[Construction Unit Rate ($/m)]]*Table1[[#This Row],[Embellishment Area Factor]]</f>
        <v>1847210.9883675314</v>
      </c>
      <c r="K2599" s="263">
        <v>66196.17263455427</v>
      </c>
      <c r="L2599" s="354">
        <v>66.125722619436161</v>
      </c>
      <c r="M2599" s="101">
        <f>Table1[[#This Row],[Size of land (m2)]]*Table1[[#This Row],[Land Unit Rate ($/m2)]]</f>
        <v>4377269.7501008464</v>
      </c>
      <c r="N2599" s="261">
        <v>2021</v>
      </c>
      <c r="O2599" s="101">
        <f>ROUND(IF(Table1[[#This Row],[Valuation Year]]=2016,(Table1[[#This Row],[Total Construction Cost ($)]]+Table1[[#This Row],[Land Value]])*('General Input Sheet'!$G$38/'General Input Sheet'!$G$43),Table1[[#This Row],[Total Construction Cost ($)]]+Table1[[#This Row],[Land Value]]),0)</f>
        <v>6224481</v>
      </c>
      <c r="P2599" s="139" t="str" cm="1">
        <f t="array" ref="P2599">_xlfn.IFS(Table1[[#This Row],[Asset Class]]&lt;&gt;"Local","y",P$11=$E2599,"y",Table1[[#This Row],[Asset Class]]="Local","")</f>
        <v/>
      </c>
      <c r="Q2599" s="99" t="str" cm="1">
        <f t="array" ref="Q2599">_xlfn.IFS(Table1[[#This Row],[Asset Class]]&lt;&gt;"Local","y",Q$11=$E2599,"y",Table1[[#This Row],[Asset Class]]="Local","")</f>
        <v>y</v>
      </c>
      <c r="R2599" s="99" t="str" cm="1">
        <f t="array" ref="R2599">_xlfn.IFS(Table1[[#This Row],[Asset Class]]&lt;&gt;"Local","y",R$11=$E2599,"y",Table1[[#This Row],[Asset Class]]="Local","")</f>
        <v/>
      </c>
      <c r="S2599" s="358" t="str" cm="1">
        <f t="array" ref="S2599">_xlfn.IFS(Table1[[#This Row],[Asset Class]]&lt;&gt;"Local","y",S$11=$E2599,"y",Table1[[#This Row],[Asset Class]]="Local","")</f>
        <v/>
      </c>
      <c r="U2599" s="109" t="str">
        <f>IF(Table1[[#This Row],[Asset Class]]&lt;&gt;"Local",0.25,IF(P2599="y",1,""))</f>
        <v/>
      </c>
      <c r="V2599" s="435">
        <f>IF(Table1[[#This Row],[Asset Class]]&lt;&gt;"Local",0.25,IF(Q2599="y",1,""))</f>
        <v>1</v>
      </c>
      <c r="W2599" s="435" t="str">
        <f>IF(Table1[[#This Row],[Asset Class]]&lt;&gt;"Local",0.25,IF(R2599="y",1,""))</f>
        <v/>
      </c>
      <c r="X2599" s="435" t="str">
        <f>IF(Table1[[#This Row],[Asset Class]]&lt;&gt;"Local",0.25,IF(S2599="y",1,""))</f>
        <v/>
      </c>
      <c r="Y2599" s="109">
        <f t="shared" si="241"/>
        <v>1</v>
      </c>
      <c r="AA2599" s="274" t="str">
        <f t="shared" si="242"/>
        <v/>
      </c>
      <c r="AB2599" s="275">
        <f t="shared" si="243"/>
        <v>6224481</v>
      </c>
      <c r="AC2599" s="275" t="str">
        <f t="shared" si="244"/>
        <v/>
      </c>
      <c r="AD2599" s="275" t="str">
        <f t="shared" si="245"/>
        <v/>
      </c>
      <c r="AE2599" s="276">
        <f t="shared" si="246"/>
        <v>6224481</v>
      </c>
    </row>
    <row r="2600" spans="2:31">
      <c r="B2600" s="227" t="s">
        <v>4575</v>
      </c>
      <c r="C2600" s="228" t="s">
        <v>4576</v>
      </c>
      <c r="D2600" s="228" t="s">
        <v>110</v>
      </c>
      <c r="E2600" s="228" t="s">
        <v>106</v>
      </c>
      <c r="F2600" s="258" t="s">
        <v>102</v>
      </c>
      <c r="G2600" s="374">
        <v>0.5</v>
      </c>
      <c r="H2600" s="377">
        <v>2016.1739420076985</v>
      </c>
      <c r="I2600" s="382">
        <v>111.62041035606889</v>
      </c>
      <c r="J2600" s="349">
        <f>Table1[[#This Row],[Embellishment Area (m2)]]*Table1[[#This Row],[Construction Unit Rate ($/m)]]*Table1[[#This Row],[Embellishment Area Factor]]</f>
        <v>112523.08137805617</v>
      </c>
      <c r="K2600" s="263">
        <v>0</v>
      </c>
      <c r="L2600" s="354">
        <v>66.125722619436161</v>
      </c>
      <c r="M2600" s="101">
        <f>Table1[[#This Row],[Size of land (m2)]]*Table1[[#This Row],[Land Unit Rate ($/m2)]]</f>
        <v>0</v>
      </c>
      <c r="N2600" s="261">
        <v>2021</v>
      </c>
      <c r="O2600" s="101">
        <f>ROUND(IF(Table1[[#This Row],[Valuation Year]]=2016,(Table1[[#This Row],[Total Construction Cost ($)]]+Table1[[#This Row],[Land Value]])*('General Input Sheet'!$G$38/'General Input Sheet'!$G$43),Table1[[#This Row],[Total Construction Cost ($)]]+Table1[[#This Row],[Land Value]]),0)</f>
        <v>112523</v>
      </c>
      <c r="P2600" s="139" t="str" cm="1">
        <f t="array" ref="P2600">_xlfn.IFS(Table1[[#This Row],[Asset Class]]&lt;&gt;"Local","y",P$11=$E2600,"y",Table1[[#This Row],[Asset Class]]="Local","")</f>
        <v>y</v>
      </c>
      <c r="Q2600" s="99" t="str" cm="1">
        <f t="array" ref="Q2600">_xlfn.IFS(Table1[[#This Row],[Asset Class]]&lt;&gt;"Local","y",Q$11=$E2600,"y",Table1[[#This Row],[Asset Class]]="Local","")</f>
        <v/>
      </c>
      <c r="R2600" s="99" t="str" cm="1">
        <f t="array" ref="R2600">_xlfn.IFS(Table1[[#This Row],[Asset Class]]&lt;&gt;"Local","y",R$11=$E2600,"y",Table1[[#This Row],[Asset Class]]="Local","")</f>
        <v/>
      </c>
      <c r="S2600" s="358" t="str" cm="1">
        <f t="array" ref="S2600">_xlfn.IFS(Table1[[#This Row],[Asset Class]]&lt;&gt;"Local","y",S$11=$E2600,"y",Table1[[#This Row],[Asset Class]]="Local","")</f>
        <v/>
      </c>
      <c r="U2600" s="109">
        <f>IF(Table1[[#This Row],[Asset Class]]&lt;&gt;"Local",0.25,IF(P2600="y",1,""))</f>
        <v>1</v>
      </c>
      <c r="V2600" s="435" t="str">
        <f>IF(Table1[[#This Row],[Asset Class]]&lt;&gt;"Local",0.25,IF(Q2600="y",1,""))</f>
        <v/>
      </c>
      <c r="W2600" s="435" t="str">
        <f>IF(Table1[[#This Row],[Asset Class]]&lt;&gt;"Local",0.25,IF(R2600="y",1,""))</f>
        <v/>
      </c>
      <c r="X2600" s="435" t="str">
        <f>IF(Table1[[#This Row],[Asset Class]]&lt;&gt;"Local",0.25,IF(S2600="y",1,""))</f>
        <v/>
      </c>
      <c r="Y2600" s="109">
        <f t="shared" si="241"/>
        <v>1</v>
      </c>
      <c r="AA2600" s="274">
        <f t="shared" si="242"/>
        <v>112523</v>
      </c>
      <c r="AB2600" s="275" t="str">
        <f t="shared" si="243"/>
        <v/>
      </c>
      <c r="AC2600" s="275" t="str">
        <f t="shared" si="244"/>
        <v/>
      </c>
      <c r="AD2600" s="275" t="str">
        <f t="shared" si="245"/>
        <v/>
      </c>
      <c r="AE2600" s="276">
        <f t="shared" si="246"/>
        <v>112523</v>
      </c>
    </row>
    <row r="2601" spans="2:31">
      <c r="B2601" s="227" t="s">
        <v>4577</v>
      </c>
      <c r="C2601" s="228" t="s">
        <v>4578</v>
      </c>
      <c r="D2601" s="228" t="s">
        <v>110</v>
      </c>
      <c r="E2601" s="228" t="s">
        <v>101</v>
      </c>
      <c r="F2601" s="258" t="s">
        <v>102</v>
      </c>
      <c r="G2601" s="374">
        <v>0.5</v>
      </c>
      <c r="H2601" s="377">
        <v>5146.52987177061</v>
      </c>
      <c r="I2601" s="382">
        <v>143.96305955739601</v>
      </c>
      <c r="J2601" s="349">
        <f>Table1[[#This Row],[Embellishment Area (m2)]]*Table1[[#This Row],[Construction Unit Rate ($/m)]]*Table1[[#This Row],[Embellishment Area Factor]]</f>
        <v>370455.09322181501</v>
      </c>
      <c r="K2601" s="263">
        <v>0</v>
      </c>
      <c r="L2601" s="354">
        <v>39.027494808321961</v>
      </c>
      <c r="M2601" s="101">
        <f>Table1[[#This Row],[Size of land (m2)]]*Table1[[#This Row],[Land Unit Rate ($/m2)]]</f>
        <v>0</v>
      </c>
      <c r="N2601" s="261">
        <v>2021</v>
      </c>
      <c r="O2601" s="101">
        <f>ROUND(IF(Table1[[#This Row],[Valuation Year]]=2016,(Table1[[#This Row],[Total Construction Cost ($)]]+Table1[[#This Row],[Land Value]])*('General Input Sheet'!$G$38/'General Input Sheet'!$G$43),Table1[[#This Row],[Total Construction Cost ($)]]+Table1[[#This Row],[Land Value]]),0)</f>
        <v>370455</v>
      </c>
      <c r="P2601" s="139" t="str" cm="1">
        <f t="array" ref="P2601">_xlfn.IFS(Table1[[#This Row],[Asset Class]]&lt;&gt;"Local","y",P$11=$E2601,"y",Table1[[#This Row],[Asset Class]]="Local","")</f>
        <v/>
      </c>
      <c r="Q2601" s="99" t="str" cm="1">
        <f t="array" ref="Q2601">_xlfn.IFS(Table1[[#This Row],[Asset Class]]&lt;&gt;"Local","y",Q$11=$E2601,"y",Table1[[#This Row],[Asset Class]]="Local","")</f>
        <v/>
      </c>
      <c r="R2601" s="99" t="str" cm="1">
        <f t="array" ref="R2601">_xlfn.IFS(Table1[[#This Row],[Asset Class]]&lt;&gt;"Local","y",R$11=$E2601,"y",Table1[[#This Row],[Asset Class]]="Local","")</f>
        <v>y</v>
      </c>
      <c r="S2601" s="358" t="str" cm="1">
        <f t="array" ref="S2601">_xlfn.IFS(Table1[[#This Row],[Asset Class]]&lt;&gt;"Local","y",S$11=$E2601,"y",Table1[[#This Row],[Asset Class]]="Local","")</f>
        <v/>
      </c>
      <c r="U2601" s="109" t="str">
        <f>IF(Table1[[#This Row],[Asset Class]]&lt;&gt;"Local",0.25,IF(P2601="y",1,""))</f>
        <v/>
      </c>
      <c r="V2601" s="435" t="str">
        <f>IF(Table1[[#This Row],[Asset Class]]&lt;&gt;"Local",0.25,IF(Q2601="y",1,""))</f>
        <v/>
      </c>
      <c r="W2601" s="435">
        <f>IF(Table1[[#This Row],[Asset Class]]&lt;&gt;"Local",0.25,IF(R2601="y",1,""))</f>
        <v>1</v>
      </c>
      <c r="X2601" s="435" t="str">
        <f>IF(Table1[[#This Row],[Asset Class]]&lt;&gt;"Local",0.25,IF(S2601="y",1,""))</f>
        <v/>
      </c>
      <c r="Y2601" s="109">
        <f t="shared" si="241"/>
        <v>1</v>
      </c>
      <c r="AA2601" s="274" t="str">
        <f t="shared" si="242"/>
        <v/>
      </c>
      <c r="AB2601" s="275" t="str">
        <f t="shared" si="243"/>
        <v/>
      </c>
      <c r="AC2601" s="275">
        <f t="shared" si="244"/>
        <v>370455</v>
      </c>
      <c r="AD2601" s="275" t="str">
        <f t="shared" si="245"/>
        <v/>
      </c>
      <c r="AE2601" s="276">
        <f t="shared" si="246"/>
        <v>370455</v>
      </c>
    </row>
    <row r="2602" spans="2:31">
      <c r="B2602" s="227" t="s">
        <v>4579</v>
      </c>
      <c r="C2602" s="228" t="s">
        <v>4580</v>
      </c>
      <c r="D2602" s="228" t="s">
        <v>110</v>
      </c>
      <c r="E2602" s="228" t="s">
        <v>106</v>
      </c>
      <c r="F2602" s="258" t="s">
        <v>102</v>
      </c>
      <c r="G2602" s="374">
        <v>0.5</v>
      </c>
      <c r="H2602" s="377">
        <v>1675.1525355394169</v>
      </c>
      <c r="I2602" s="382">
        <v>111.62041035606889</v>
      </c>
      <c r="J2602" s="349">
        <f>Table1[[#This Row],[Embellishment Area (m2)]]*Table1[[#This Row],[Construction Unit Rate ($/m)]]*Table1[[#This Row],[Embellishment Area Factor]]</f>
        <v>93490.606712959489</v>
      </c>
      <c r="K2602" s="263">
        <v>0</v>
      </c>
      <c r="L2602" s="354">
        <v>66.125722619436161</v>
      </c>
      <c r="M2602" s="101">
        <f>Table1[[#This Row],[Size of land (m2)]]*Table1[[#This Row],[Land Unit Rate ($/m2)]]</f>
        <v>0</v>
      </c>
      <c r="N2602" s="261">
        <v>2021</v>
      </c>
      <c r="O2602" s="101">
        <f>ROUND(IF(Table1[[#This Row],[Valuation Year]]=2016,(Table1[[#This Row],[Total Construction Cost ($)]]+Table1[[#This Row],[Land Value]])*('General Input Sheet'!$G$38/'General Input Sheet'!$G$43),Table1[[#This Row],[Total Construction Cost ($)]]+Table1[[#This Row],[Land Value]]),0)</f>
        <v>93491</v>
      </c>
      <c r="P2602" s="139" t="str" cm="1">
        <f t="array" ref="P2602">_xlfn.IFS(Table1[[#This Row],[Asset Class]]&lt;&gt;"Local","y",P$11=$E2602,"y",Table1[[#This Row],[Asset Class]]="Local","")</f>
        <v>y</v>
      </c>
      <c r="Q2602" s="99" t="str" cm="1">
        <f t="array" ref="Q2602">_xlfn.IFS(Table1[[#This Row],[Asset Class]]&lt;&gt;"Local","y",Q$11=$E2602,"y",Table1[[#This Row],[Asset Class]]="Local","")</f>
        <v/>
      </c>
      <c r="R2602" s="99" t="str" cm="1">
        <f t="array" ref="R2602">_xlfn.IFS(Table1[[#This Row],[Asset Class]]&lt;&gt;"Local","y",R$11=$E2602,"y",Table1[[#This Row],[Asset Class]]="Local","")</f>
        <v/>
      </c>
      <c r="S2602" s="358" t="str" cm="1">
        <f t="array" ref="S2602">_xlfn.IFS(Table1[[#This Row],[Asset Class]]&lt;&gt;"Local","y",S$11=$E2602,"y",Table1[[#This Row],[Asset Class]]="Local","")</f>
        <v/>
      </c>
      <c r="U2602" s="109">
        <f>IF(Table1[[#This Row],[Asset Class]]&lt;&gt;"Local",0.25,IF(P2602="y",1,""))</f>
        <v>1</v>
      </c>
      <c r="V2602" s="435" t="str">
        <f>IF(Table1[[#This Row],[Asset Class]]&lt;&gt;"Local",0.25,IF(Q2602="y",1,""))</f>
        <v/>
      </c>
      <c r="W2602" s="435" t="str">
        <f>IF(Table1[[#This Row],[Asset Class]]&lt;&gt;"Local",0.25,IF(R2602="y",1,""))</f>
        <v/>
      </c>
      <c r="X2602" s="435" t="str">
        <f>IF(Table1[[#This Row],[Asset Class]]&lt;&gt;"Local",0.25,IF(S2602="y",1,""))</f>
        <v/>
      </c>
      <c r="Y2602" s="109">
        <f t="shared" si="241"/>
        <v>1</v>
      </c>
      <c r="AA2602" s="274">
        <f t="shared" si="242"/>
        <v>93491</v>
      </c>
      <c r="AB2602" s="275" t="str">
        <f t="shared" si="243"/>
        <v/>
      </c>
      <c r="AC2602" s="275" t="str">
        <f t="shared" si="244"/>
        <v/>
      </c>
      <c r="AD2602" s="275" t="str">
        <f t="shared" si="245"/>
        <v/>
      </c>
      <c r="AE2602" s="276">
        <f t="shared" si="246"/>
        <v>93491</v>
      </c>
    </row>
    <row r="2603" spans="2:31">
      <c r="B2603" s="227" t="s">
        <v>4581</v>
      </c>
      <c r="C2603" s="228" t="s">
        <v>4582</v>
      </c>
      <c r="D2603" s="228" t="s">
        <v>110</v>
      </c>
      <c r="E2603" s="228" t="s">
        <v>113</v>
      </c>
      <c r="F2603" s="258" t="s">
        <v>102</v>
      </c>
      <c r="G2603" s="374">
        <v>0.5</v>
      </c>
      <c r="H2603" s="377">
        <v>2864.6276225771303</v>
      </c>
      <c r="I2603" s="382">
        <v>77.371645491830151</v>
      </c>
      <c r="J2603" s="349">
        <f>Table1[[#This Row],[Embellishment Area (m2)]]*Table1[[#This Row],[Construction Unit Rate ($/m)]]*Table1[[#This Row],[Embellishment Area Factor]]</f>
        <v>110820.47644007097</v>
      </c>
      <c r="K2603" s="263">
        <v>0</v>
      </c>
      <c r="L2603" s="354">
        <v>51.919695325664051</v>
      </c>
      <c r="M2603" s="101">
        <f>Table1[[#This Row],[Size of land (m2)]]*Table1[[#This Row],[Land Unit Rate ($/m2)]]</f>
        <v>0</v>
      </c>
      <c r="N2603" s="261">
        <v>2021</v>
      </c>
      <c r="O2603" s="101">
        <f>ROUND(IF(Table1[[#This Row],[Valuation Year]]=2016,(Table1[[#This Row],[Total Construction Cost ($)]]+Table1[[#This Row],[Land Value]])*('General Input Sheet'!$G$38/'General Input Sheet'!$G$43),Table1[[#This Row],[Total Construction Cost ($)]]+Table1[[#This Row],[Land Value]]),0)</f>
        <v>110820</v>
      </c>
      <c r="P2603" s="139" t="str" cm="1">
        <f t="array" ref="P2603">_xlfn.IFS(Table1[[#This Row],[Asset Class]]&lt;&gt;"Local","y",P$11=$E2603,"y",Table1[[#This Row],[Asset Class]]="Local","")</f>
        <v/>
      </c>
      <c r="Q2603" s="99" t="str" cm="1">
        <f t="array" ref="Q2603">_xlfn.IFS(Table1[[#This Row],[Asset Class]]&lt;&gt;"Local","y",Q$11=$E2603,"y",Table1[[#This Row],[Asset Class]]="Local","")</f>
        <v/>
      </c>
      <c r="R2603" s="99" t="str" cm="1">
        <f t="array" ref="R2603">_xlfn.IFS(Table1[[#This Row],[Asset Class]]&lt;&gt;"Local","y",R$11=$E2603,"y",Table1[[#This Row],[Asset Class]]="Local","")</f>
        <v/>
      </c>
      <c r="S2603" s="358" t="str" cm="1">
        <f t="array" ref="S2603">_xlfn.IFS(Table1[[#This Row],[Asset Class]]&lt;&gt;"Local","y",S$11=$E2603,"y",Table1[[#This Row],[Asset Class]]="Local","")</f>
        <v>y</v>
      </c>
      <c r="U2603" s="109" t="str">
        <f>IF(Table1[[#This Row],[Asset Class]]&lt;&gt;"Local",0.25,IF(P2603="y",1,""))</f>
        <v/>
      </c>
      <c r="V2603" s="435" t="str">
        <f>IF(Table1[[#This Row],[Asset Class]]&lt;&gt;"Local",0.25,IF(Q2603="y",1,""))</f>
        <v/>
      </c>
      <c r="W2603" s="435" t="str">
        <f>IF(Table1[[#This Row],[Asset Class]]&lt;&gt;"Local",0.25,IF(R2603="y",1,""))</f>
        <v/>
      </c>
      <c r="X2603" s="435">
        <f>IF(Table1[[#This Row],[Asset Class]]&lt;&gt;"Local",0.25,IF(S2603="y",1,""))</f>
        <v>1</v>
      </c>
      <c r="Y2603" s="109">
        <f t="shared" si="241"/>
        <v>1</v>
      </c>
      <c r="AA2603" s="274" t="str">
        <f t="shared" si="242"/>
        <v/>
      </c>
      <c r="AB2603" s="275" t="str">
        <f t="shared" si="243"/>
        <v/>
      </c>
      <c r="AC2603" s="275" t="str">
        <f t="shared" si="244"/>
        <v/>
      </c>
      <c r="AD2603" s="275">
        <f t="shared" si="245"/>
        <v>110820</v>
      </c>
      <c r="AE2603" s="276">
        <f t="shared" si="246"/>
        <v>110820</v>
      </c>
    </row>
    <row r="2604" spans="2:31">
      <c r="B2604" s="227" t="s">
        <v>4583</v>
      </c>
      <c r="C2604" s="228" t="s">
        <v>4584</v>
      </c>
      <c r="D2604" s="228" t="s">
        <v>110</v>
      </c>
      <c r="E2604" s="228" t="s">
        <v>142</v>
      </c>
      <c r="F2604" s="258" t="s">
        <v>107</v>
      </c>
      <c r="G2604" s="374">
        <v>0.5</v>
      </c>
      <c r="H2604" s="377">
        <v>218.55251458840911</v>
      </c>
      <c r="I2604" s="382">
        <v>115.6419902144599</v>
      </c>
      <c r="J2604" s="349">
        <f>Table1[[#This Row],[Embellishment Area (m2)]]*Table1[[#This Row],[Construction Unit Rate ($/m)]]*Table1[[#This Row],[Embellishment Area Factor]]</f>
        <v>12636.923876689205</v>
      </c>
      <c r="K2604" s="263">
        <v>0</v>
      </c>
      <c r="L2604" s="354">
        <v>85.331826959272703</v>
      </c>
      <c r="M2604" s="101">
        <f>Table1[[#This Row],[Size of land (m2)]]*Table1[[#This Row],[Land Unit Rate ($/m2)]]</f>
        <v>0</v>
      </c>
      <c r="N2604" s="261">
        <v>2021</v>
      </c>
      <c r="O2604" s="101">
        <f>ROUND(IF(Table1[[#This Row],[Valuation Year]]=2016,(Table1[[#This Row],[Total Construction Cost ($)]]+Table1[[#This Row],[Land Value]])*('General Input Sheet'!$G$38/'General Input Sheet'!$G$43),Table1[[#This Row],[Total Construction Cost ($)]]+Table1[[#This Row],[Land Value]]),0)</f>
        <v>12637</v>
      </c>
      <c r="P2604" s="139" t="str" cm="1">
        <f t="array" ref="P2604">_xlfn.IFS(Table1[[#This Row],[Asset Class]]&lt;&gt;"Local","y",P$11=$E2604,"y",Table1[[#This Row],[Asset Class]]="Local","")</f>
        <v/>
      </c>
      <c r="Q2604" s="99" t="str" cm="1">
        <f t="array" ref="Q2604">_xlfn.IFS(Table1[[#This Row],[Asset Class]]&lt;&gt;"Local","y",Q$11=$E2604,"y",Table1[[#This Row],[Asset Class]]="Local","")</f>
        <v>y</v>
      </c>
      <c r="R2604" s="99" t="str" cm="1">
        <f t="array" ref="R2604">_xlfn.IFS(Table1[[#This Row],[Asset Class]]&lt;&gt;"Local","y",R$11=$E2604,"y",Table1[[#This Row],[Asset Class]]="Local","")</f>
        <v/>
      </c>
      <c r="S2604" s="358" t="str" cm="1">
        <f t="array" ref="S2604">_xlfn.IFS(Table1[[#This Row],[Asset Class]]&lt;&gt;"Local","y",S$11=$E2604,"y",Table1[[#This Row],[Asset Class]]="Local","")</f>
        <v/>
      </c>
      <c r="U2604" s="109" t="str">
        <f>IF(Table1[[#This Row],[Asset Class]]&lt;&gt;"Local",0.25,IF(P2604="y",1,""))</f>
        <v/>
      </c>
      <c r="V2604" s="435">
        <f>IF(Table1[[#This Row],[Asset Class]]&lt;&gt;"Local",0.25,IF(Q2604="y",1,""))</f>
        <v>1</v>
      </c>
      <c r="W2604" s="435" t="str">
        <f>IF(Table1[[#This Row],[Asset Class]]&lt;&gt;"Local",0.25,IF(R2604="y",1,""))</f>
        <v/>
      </c>
      <c r="X2604" s="435" t="str">
        <f>IF(Table1[[#This Row],[Asset Class]]&lt;&gt;"Local",0.25,IF(S2604="y",1,""))</f>
        <v/>
      </c>
      <c r="Y2604" s="109">
        <f t="shared" si="241"/>
        <v>1</v>
      </c>
      <c r="AA2604" s="274" t="str">
        <f t="shared" si="242"/>
        <v/>
      </c>
      <c r="AB2604" s="275">
        <f t="shared" si="243"/>
        <v>12637</v>
      </c>
      <c r="AC2604" s="275" t="str">
        <f t="shared" si="244"/>
        <v/>
      </c>
      <c r="AD2604" s="275" t="str">
        <f t="shared" si="245"/>
        <v/>
      </c>
      <c r="AE2604" s="276">
        <f t="shared" si="246"/>
        <v>12637</v>
      </c>
    </row>
    <row r="2605" spans="2:31">
      <c r="B2605" s="227" t="s">
        <v>4585</v>
      </c>
      <c r="C2605" s="228" t="s">
        <v>4586</v>
      </c>
      <c r="D2605" s="228" t="s">
        <v>110</v>
      </c>
      <c r="E2605" s="228" t="s">
        <v>142</v>
      </c>
      <c r="F2605" s="258" t="s">
        <v>102</v>
      </c>
      <c r="G2605" s="374">
        <v>0.5</v>
      </c>
      <c r="H2605" s="377">
        <v>2659.4440745463971</v>
      </c>
      <c r="I2605" s="382">
        <v>115.6419902144599</v>
      </c>
      <c r="J2605" s="349">
        <f>Table1[[#This Row],[Embellishment Area (m2)]]*Table1[[#This Row],[Construction Unit Rate ($/m)]]*Table1[[#This Row],[Embellishment Area Factor]]</f>
        <v>153771.70282229892</v>
      </c>
      <c r="K2605" s="263">
        <v>0</v>
      </c>
      <c r="L2605" s="354">
        <v>85.331826959272703</v>
      </c>
      <c r="M2605" s="101">
        <f>Table1[[#This Row],[Size of land (m2)]]*Table1[[#This Row],[Land Unit Rate ($/m2)]]</f>
        <v>0</v>
      </c>
      <c r="N2605" s="261">
        <v>2021</v>
      </c>
      <c r="O2605" s="101">
        <f>ROUND(IF(Table1[[#This Row],[Valuation Year]]=2016,(Table1[[#This Row],[Total Construction Cost ($)]]+Table1[[#This Row],[Land Value]])*('General Input Sheet'!$G$38/'General Input Sheet'!$G$43),Table1[[#This Row],[Total Construction Cost ($)]]+Table1[[#This Row],[Land Value]]),0)</f>
        <v>153772</v>
      </c>
      <c r="P2605" s="139" t="str" cm="1">
        <f t="array" ref="P2605">_xlfn.IFS(Table1[[#This Row],[Asset Class]]&lt;&gt;"Local","y",P$11=$E2605,"y",Table1[[#This Row],[Asset Class]]="Local","")</f>
        <v/>
      </c>
      <c r="Q2605" s="99" t="str" cm="1">
        <f t="array" ref="Q2605">_xlfn.IFS(Table1[[#This Row],[Asset Class]]&lt;&gt;"Local","y",Q$11=$E2605,"y",Table1[[#This Row],[Asset Class]]="Local","")</f>
        <v>y</v>
      </c>
      <c r="R2605" s="99" t="str" cm="1">
        <f t="array" ref="R2605">_xlfn.IFS(Table1[[#This Row],[Asset Class]]&lt;&gt;"Local","y",R$11=$E2605,"y",Table1[[#This Row],[Asset Class]]="Local","")</f>
        <v/>
      </c>
      <c r="S2605" s="358" t="str" cm="1">
        <f t="array" ref="S2605">_xlfn.IFS(Table1[[#This Row],[Asset Class]]&lt;&gt;"Local","y",S$11=$E2605,"y",Table1[[#This Row],[Asset Class]]="Local","")</f>
        <v/>
      </c>
      <c r="U2605" s="109" t="str">
        <f>IF(Table1[[#This Row],[Asset Class]]&lt;&gt;"Local",0.25,IF(P2605="y",1,""))</f>
        <v/>
      </c>
      <c r="V2605" s="435">
        <f>IF(Table1[[#This Row],[Asset Class]]&lt;&gt;"Local",0.25,IF(Q2605="y",1,""))</f>
        <v>1</v>
      </c>
      <c r="W2605" s="435" t="str">
        <f>IF(Table1[[#This Row],[Asset Class]]&lt;&gt;"Local",0.25,IF(R2605="y",1,""))</f>
        <v/>
      </c>
      <c r="X2605" s="435" t="str">
        <f>IF(Table1[[#This Row],[Asset Class]]&lt;&gt;"Local",0.25,IF(S2605="y",1,""))</f>
        <v/>
      </c>
      <c r="Y2605" s="109">
        <f t="shared" si="241"/>
        <v>1</v>
      </c>
      <c r="AA2605" s="274" t="str">
        <f t="shared" si="242"/>
        <v/>
      </c>
      <c r="AB2605" s="275">
        <f t="shared" si="243"/>
        <v>153772</v>
      </c>
      <c r="AC2605" s="275" t="str">
        <f t="shared" si="244"/>
        <v/>
      </c>
      <c r="AD2605" s="275" t="str">
        <f t="shared" si="245"/>
        <v/>
      </c>
      <c r="AE2605" s="276">
        <f t="shared" si="246"/>
        <v>153772</v>
      </c>
    </row>
    <row r="2606" spans="2:31">
      <c r="B2606" s="227" t="s">
        <v>4587</v>
      </c>
      <c r="C2606" s="228" t="s">
        <v>4588</v>
      </c>
      <c r="D2606" s="228" t="s">
        <v>110</v>
      </c>
      <c r="E2606" s="228" t="s">
        <v>142</v>
      </c>
      <c r="F2606" s="258" t="s">
        <v>107</v>
      </c>
      <c r="G2606" s="374">
        <v>0.5</v>
      </c>
      <c r="H2606" s="377">
        <v>531.22940480699845</v>
      </c>
      <c r="I2606" s="382">
        <v>115.6419902144599</v>
      </c>
      <c r="J2606" s="349">
        <f>Table1[[#This Row],[Embellishment Area (m2)]]*Table1[[#This Row],[Construction Unit Rate ($/m)]]*Table1[[#This Row],[Embellishment Area Factor]]</f>
        <v>30716.212816162133</v>
      </c>
      <c r="K2606" s="263">
        <v>0</v>
      </c>
      <c r="L2606" s="354">
        <v>85.331826959272703</v>
      </c>
      <c r="M2606" s="101">
        <f>Table1[[#This Row],[Size of land (m2)]]*Table1[[#This Row],[Land Unit Rate ($/m2)]]</f>
        <v>0</v>
      </c>
      <c r="N2606" s="261">
        <v>2021</v>
      </c>
      <c r="O2606" s="101">
        <f>ROUND(IF(Table1[[#This Row],[Valuation Year]]=2016,(Table1[[#This Row],[Total Construction Cost ($)]]+Table1[[#This Row],[Land Value]])*('General Input Sheet'!$G$38/'General Input Sheet'!$G$43),Table1[[#This Row],[Total Construction Cost ($)]]+Table1[[#This Row],[Land Value]]),0)</f>
        <v>30716</v>
      </c>
      <c r="P2606" s="139" t="str" cm="1">
        <f t="array" ref="P2606">_xlfn.IFS(Table1[[#This Row],[Asset Class]]&lt;&gt;"Local","y",P$11=$E2606,"y",Table1[[#This Row],[Asset Class]]="Local","")</f>
        <v/>
      </c>
      <c r="Q2606" s="99" t="str" cm="1">
        <f t="array" ref="Q2606">_xlfn.IFS(Table1[[#This Row],[Asset Class]]&lt;&gt;"Local","y",Q$11=$E2606,"y",Table1[[#This Row],[Asset Class]]="Local","")</f>
        <v>y</v>
      </c>
      <c r="R2606" s="99" t="str" cm="1">
        <f t="array" ref="R2606">_xlfn.IFS(Table1[[#This Row],[Asset Class]]&lt;&gt;"Local","y",R$11=$E2606,"y",Table1[[#This Row],[Asset Class]]="Local","")</f>
        <v/>
      </c>
      <c r="S2606" s="358" t="str" cm="1">
        <f t="array" ref="S2606">_xlfn.IFS(Table1[[#This Row],[Asset Class]]&lt;&gt;"Local","y",S$11=$E2606,"y",Table1[[#This Row],[Asset Class]]="Local","")</f>
        <v/>
      </c>
      <c r="U2606" s="109" t="str">
        <f>IF(Table1[[#This Row],[Asset Class]]&lt;&gt;"Local",0.25,IF(P2606="y",1,""))</f>
        <v/>
      </c>
      <c r="V2606" s="435">
        <f>IF(Table1[[#This Row],[Asset Class]]&lt;&gt;"Local",0.25,IF(Q2606="y",1,""))</f>
        <v>1</v>
      </c>
      <c r="W2606" s="435" t="str">
        <f>IF(Table1[[#This Row],[Asset Class]]&lt;&gt;"Local",0.25,IF(R2606="y",1,""))</f>
        <v/>
      </c>
      <c r="X2606" s="435" t="str">
        <f>IF(Table1[[#This Row],[Asset Class]]&lt;&gt;"Local",0.25,IF(S2606="y",1,""))</f>
        <v/>
      </c>
      <c r="Y2606" s="109">
        <f t="shared" si="241"/>
        <v>1</v>
      </c>
      <c r="AA2606" s="274" t="str">
        <f t="shared" si="242"/>
        <v/>
      </c>
      <c r="AB2606" s="275">
        <f t="shared" si="243"/>
        <v>30716</v>
      </c>
      <c r="AC2606" s="275" t="str">
        <f t="shared" si="244"/>
        <v/>
      </c>
      <c r="AD2606" s="275" t="str">
        <f t="shared" si="245"/>
        <v/>
      </c>
      <c r="AE2606" s="276">
        <f t="shared" si="246"/>
        <v>30716</v>
      </c>
    </row>
    <row r="2607" spans="2:31">
      <c r="B2607" s="227" t="s">
        <v>4589</v>
      </c>
      <c r="C2607" s="228" t="s">
        <v>4590</v>
      </c>
      <c r="D2607" s="228" t="s">
        <v>110</v>
      </c>
      <c r="E2607" s="228" t="s">
        <v>142</v>
      </c>
      <c r="F2607" s="258" t="s">
        <v>102</v>
      </c>
      <c r="G2607" s="374">
        <v>0.5</v>
      </c>
      <c r="H2607" s="377">
        <v>2382.8172413186362</v>
      </c>
      <c r="I2607" s="382">
        <v>115.6419902144599</v>
      </c>
      <c r="J2607" s="349">
        <f>Table1[[#This Row],[Embellishment Area (m2)]]*Table1[[#This Row],[Construction Unit Rate ($/m)]]*Table1[[#This Row],[Embellishment Area Factor]]</f>
        <v>137776.86405170802</v>
      </c>
      <c r="K2607" s="263">
        <v>4765.6344826372724</v>
      </c>
      <c r="L2607" s="354">
        <v>85.331826959272703</v>
      </c>
      <c r="M2607" s="101">
        <f>Table1[[#This Row],[Size of land (m2)]]*Table1[[#This Row],[Land Unit Rate ($/m2)]]</f>
        <v>406660.29702354682</v>
      </c>
      <c r="N2607" s="261">
        <v>2021</v>
      </c>
      <c r="O2607" s="101">
        <f>ROUND(IF(Table1[[#This Row],[Valuation Year]]=2016,(Table1[[#This Row],[Total Construction Cost ($)]]+Table1[[#This Row],[Land Value]])*('General Input Sheet'!$G$38/'General Input Sheet'!$G$43),Table1[[#This Row],[Total Construction Cost ($)]]+Table1[[#This Row],[Land Value]]),0)</f>
        <v>544437</v>
      </c>
      <c r="P2607" s="139" t="str" cm="1">
        <f t="array" ref="P2607">_xlfn.IFS(Table1[[#This Row],[Asset Class]]&lt;&gt;"Local","y",P$11=$E2607,"y",Table1[[#This Row],[Asset Class]]="Local","")</f>
        <v/>
      </c>
      <c r="Q2607" s="99" t="str" cm="1">
        <f t="array" ref="Q2607">_xlfn.IFS(Table1[[#This Row],[Asset Class]]&lt;&gt;"Local","y",Q$11=$E2607,"y",Table1[[#This Row],[Asset Class]]="Local","")</f>
        <v>y</v>
      </c>
      <c r="R2607" s="99" t="str" cm="1">
        <f t="array" ref="R2607">_xlfn.IFS(Table1[[#This Row],[Asset Class]]&lt;&gt;"Local","y",R$11=$E2607,"y",Table1[[#This Row],[Asset Class]]="Local","")</f>
        <v/>
      </c>
      <c r="S2607" s="358" t="str" cm="1">
        <f t="array" ref="S2607">_xlfn.IFS(Table1[[#This Row],[Asset Class]]&lt;&gt;"Local","y",S$11=$E2607,"y",Table1[[#This Row],[Asset Class]]="Local","")</f>
        <v/>
      </c>
      <c r="U2607" s="109" t="str">
        <f>IF(Table1[[#This Row],[Asset Class]]&lt;&gt;"Local",0.25,IF(P2607="y",1,""))</f>
        <v/>
      </c>
      <c r="V2607" s="435">
        <f>IF(Table1[[#This Row],[Asset Class]]&lt;&gt;"Local",0.25,IF(Q2607="y",1,""))</f>
        <v>1</v>
      </c>
      <c r="W2607" s="435" t="str">
        <f>IF(Table1[[#This Row],[Asset Class]]&lt;&gt;"Local",0.25,IF(R2607="y",1,""))</f>
        <v/>
      </c>
      <c r="X2607" s="435" t="str">
        <f>IF(Table1[[#This Row],[Asset Class]]&lt;&gt;"Local",0.25,IF(S2607="y",1,""))</f>
        <v/>
      </c>
      <c r="Y2607" s="109">
        <f t="shared" si="241"/>
        <v>1</v>
      </c>
      <c r="AA2607" s="274" t="str">
        <f t="shared" si="242"/>
        <v/>
      </c>
      <c r="AB2607" s="275">
        <f t="shared" si="243"/>
        <v>544437</v>
      </c>
      <c r="AC2607" s="275" t="str">
        <f t="shared" si="244"/>
        <v/>
      </c>
      <c r="AD2607" s="275" t="str">
        <f t="shared" si="245"/>
        <v/>
      </c>
      <c r="AE2607" s="276">
        <f t="shared" si="246"/>
        <v>544437</v>
      </c>
    </row>
    <row r="2608" spans="2:31">
      <c r="B2608" s="227" t="s">
        <v>4591</v>
      </c>
      <c r="C2608" s="228" t="s">
        <v>4592</v>
      </c>
      <c r="D2608" s="228" t="s">
        <v>110</v>
      </c>
      <c r="E2608" s="228" t="s">
        <v>113</v>
      </c>
      <c r="F2608" s="258" t="s">
        <v>107</v>
      </c>
      <c r="G2608" s="374">
        <v>0.5</v>
      </c>
      <c r="H2608" s="377">
        <v>24135.713776336612</v>
      </c>
      <c r="I2608" s="382">
        <v>77.371645491830151</v>
      </c>
      <c r="J2608" s="349">
        <f>Table1[[#This Row],[Embellishment Area (m2)]]*Table1[[#This Row],[Construction Unit Rate ($/m)]]*Table1[[#This Row],[Embellishment Area Factor]]</f>
        <v>933709.94499749877</v>
      </c>
      <c r="K2608" s="263">
        <v>0</v>
      </c>
      <c r="L2608" s="354">
        <v>51.919695325664051</v>
      </c>
      <c r="M2608" s="101">
        <f>Table1[[#This Row],[Size of land (m2)]]*Table1[[#This Row],[Land Unit Rate ($/m2)]]</f>
        <v>0</v>
      </c>
      <c r="N2608" s="261">
        <v>2021</v>
      </c>
      <c r="O2608" s="101">
        <f>ROUND(IF(Table1[[#This Row],[Valuation Year]]=2016,(Table1[[#This Row],[Total Construction Cost ($)]]+Table1[[#This Row],[Land Value]])*('General Input Sheet'!$G$38/'General Input Sheet'!$G$43),Table1[[#This Row],[Total Construction Cost ($)]]+Table1[[#This Row],[Land Value]]),0)</f>
        <v>933710</v>
      </c>
      <c r="P2608" s="139" t="str" cm="1">
        <f t="array" ref="P2608">_xlfn.IFS(Table1[[#This Row],[Asset Class]]&lt;&gt;"Local","y",P$11=$E2608,"y",Table1[[#This Row],[Asset Class]]="Local","")</f>
        <v/>
      </c>
      <c r="Q2608" s="99" t="str" cm="1">
        <f t="array" ref="Q2608">_xlfn.IFS(Table1[[#This Row],[Asset Class]]&lt;&gt;"Local","y",Q$11=$E2608,"y",Table1[[#This Row],[Asset Class]]="Local","")</f>
        <v/>
      </c>
      <c r="R2608" s="99" t="str" cm="1">
        <f t="array" ref="R2608">_xlfn.IFS(Table1[[#This Row],[Asset Class]]&lt;&gt;"Local","y",R$11=$E2608,"y",Table1[[#This Row],[Asset Class]]="Local","")</f>
        <v/>
      </c>
      <c r="S2608" s="358" t="str" cm="1">
        <f t="array" ref="S2608">_xlfn.IFS(Table1[[#This Row],[Asset Class]]&lt;&gt;"Local","y",S$11=$E2608,"y",Table1[[#This Row],[Asset Class]]="Local","")</f>
        <v>y</v>
      </c>
      <c r="U2608" s="109" t="str">
        <f>IF(Table1[[#This Row],[Asset Class]]&lt;&gt;"Local",0.25,IF(P2608="y",1,""))</f>
        <v/>
      </c>
      <c r="V2608" s="435" t="str">
        <f>IF(Table1[[#This Row],[Asset Class]]&lt;&gt;"Local",0.25,IF(Q2608="y",1,""))</f>
        <v/>
      </c>
      <c r="W2608" s="435" t="str">
        <f>IF(Table1[[#This Row],[Asset Class]]&lt;&gt;"Local",0.25,IF(R2608="y",1,""))</f>
        <v/>
      </c>
      <c r="X2608" s="435">
        <f>IF(Table1[[#This Row],[Asset Class]]&lt;&gt;"Local",0.25,IF(S2608="y",1,""))</f>
        <v>1</v>
      </c>
      <c r="Y2608" s="109">
        <f t="shared" si="241"/>
        <v>1</v>
      </c>
      <c r="AA2608" s="274" t="str">
        <f t="shared" si="242"/>
        <v/>
      </c>
      <c r="AB2608" s="275" t="str">
        <f t="shared" si="243"/>
        <v/>
      </c>
      <c r="AC2608" s="275" t="str">
        <f t="shared" si="244"/>
        <v/>
      </c>
      <c r="AD2608" s="275">
        <f t="shared" si="245"/>
        <v>933710</v>
      </c>
      <c r="AE2608" s="276">
        <f t="shared" si="246"/>
        <v>933710</v>
      </c>
    </row>
    <row r="2609" spans="2:31">
      <c r="B2609" s="227" t="s">
        <v>4593</v>
      </c>
      <c r="C2609" s="228" t="s">
        <v>4594</v>
      </c>
      <c r="D2609" s="228" t="s">
        <v>110</v>
      </c>
      <c r="E2609" s="228" t="s">
        <v>101</v>
      </c>
      <c r="F2609" s="258" t="s">
        <v>107</v>
      </c>
      <c r="G2609" s="374">
        <v>0.5</v>
      </c>
      <c r="H2609" s="377">
        <v>303.5660907153075</v>
      </c>
      <c r="I2609" s="382">
        <v>143.96305955739601</v>
      </c>
      <c r="J2609" s="349">
        <f>Table1[[#This Row],[Embellishment Area (m2)]]*Table1[[#This Row],[Construction Unit Rate ($/m)]]*Table1[[#This Row],[Embellishment Area Factor]]</f>
        <v>21851.151598626846</v>
      </c>
      <c r="K2609" s="263">
        <v>0</v>
      </c>
      <c r="L2609" s="354">
        <v>39.027494808321961</v>
      </c>
      <c r="M2609" s="101">
        <f>Table1[[#This Row],[Size of land (m2)]]*Table1[[#This Row],[Land Unit Rate ($/m2)]]</f>
        <v>0</v>
      </c>
      <c r="N2609" s="261">
        <v>2021</v>
      </c>
      <c r="O2609" s="101">
        <f>ROUND(IF(Table1[[#This Row],[Valuation Year]]=2016,(Table1[[#This Row],[Total Construction Cost ($)]]+Table1[[#This Row],[Land Value]])*('General Input Sheet'!$G$38/'General Input Sheet'!$G$43),Table1[[#This Row],[Total Construction Cost ($)]]+Table1[[#This Row],[Land Value]]),0)</f>
        <v>21851</v>
      </c>
      <c r="P2609" s="139" t="str" cm="1">
        <f t="array" ref="P2609">_xlfn.IFS(Table1[[#This Row],[Asset Class]]&lt;&gt;"Local","y",P$11=$E2609,"y",Table1[[#This Row],[Asset Class]]="Local","")</f>
        <v/>
      </c>
      <c r="Q2609" s="99" t="str" cm="1">
        <f t="array" ref="Q2609">_xlfn.IFS(Table1[[#This Row],[Asset Class]]&lt;&gt;"Local","y",Q$11=$E2609,"y",Table1[[#This Row],[Asset Class]]="Local","")</f>
        <v/>
      </c>
      <c r="R2609" s="99" t="str" cm="1">
        <f t="array" ref="R2609">_xlfn.IFS(Table1[[#This Row],[Asset Class]]&lt;&gt;"Local","y",R$11=$E2609,"y",Table1[[#This Row],[Asset Class]]="Local","")</f>
        <v>y</v>
      </c>
      <c r="S2609" s="358" t="str" cm="1">
        <f t="array" ref="S2609">_xlfn.IFS(Table1[[#This Row],[Asset Class]]&lt;&gt;"Local","y",S$11=$E2609,"y",Table1[[#This Row],[Asset Class]]="Local","")</f>
        <v/>
      </c>
      <c r="U2609" s="109" t="str">
        <f>IF(Table1[[#This Row],[Asset Class]]&lt;&gt;"Local",0.25,IF(P2609="y",1,""))</f>
        <v/>
      </c>
      <c r="V2609" s="435" t="str">
        <f>IF(Table1[[#This Row],[Asset Class]]&lt;&gt;"Local",0.25,IF(Q2609="y",1,""))</f>
        <v/>
      </c>
      <c r="W2609" s="435">
        <f>IF(Table1[[#This Row],[Asset Class]]&lt;&gt;"Local",0.25,IF(R2609="y",1,""))</f>
        <v>1</v>
      </c>
      <c r="X2609" s="435" t="str">
        <f>IF(Table1[[#This Row],[Asset Class]]&lt;&gt;"Local",0.25,IF(S2609="y",1,""))</f>
        <v/>
      </c>
      <c r="Y2609" s="109">
        <f t="shared" si="241"/>
        <v>1</v>
      </c>
      <c r="AA2609" s="274" t="str">
        <f t="shared" si="242"/>
        <v/>
      </c>
      <c r="AB2609" s="275" t="str">
        <f t="shared" si="243"/>
        <v/>
      </c>
      <c r="AC2609" s="275">
        <f t="shared" si="244"/>
        <v>21851</v>
      </c>
      <c r="AD2609" s="275" t="str">
        <f t="shared" si="245"/>
        <v/>
      </c>
      <c r="AE2609" s="276">
        <f t="shared" si="246"/>
        <v>21851</v>
      </c>
    </row>
    <row r="2610" spans="2:31">
      <c r="B2610" s="227" t="s">
        <v>4595</v>
      </c>
      <c r="C2610" s="228" t="s">
        <v>4596</v>
      </c>
      <c r="D2610" s="228" t="s">
        <v>105</v>
      </c>
      <c r="E2610" s="228" t="s">
        <v>101</v>
      </c>
      <c r="F2610" s="258" t="s">
        <v>102</v>
      </c>
      <c r="G2610" s="374">
        <v>0.5</v>
      </c>
      <c r="H2610" s="377">
        <v>15064.36139305685</v>
      </c>
      <c r="I2610" s="382">
        <v>452.87898632773505</v>
      </c>
      <c r="J2610" s="349">
        <f>Table1[[#This Row],[Embellishment Area (m2)]]*Table1[[#This Row],[Construction Unit Rate ($/m)]]*Table1[[#This Row],[Embellishment Area Factor]]</f>
        <v>3411166.3586811265</v>
      </c>
      <c r="K2610" s="263">
        <v>0</v>
      </c>
      <c r="L2610" s="354">
        <v>140.14546069071523</v>
      </c>
      <c r="M2610" s="101">
        <f>Table1[[#This Row],[Size of land (m2)]]*Table1[[#This Row],[Land Unit Rate ($/m2)]]</f>
        <v>0</v>
      </c>
      <c r="N2610" s="261">
        <v>2021</v>
      </c>
      <c r="O2610" s="101">
        <f>ROUND(IF(Table1[[#This Row],[Valuation Year]]=2016,(Table1[[#This Row],[Total Construction Cost ($)]]+Table1[[#This Row],[Land Value]])*('General Input Sheet'!$G$38/'General Input Sheet'!$G$43),Table1[[#This Row],[Total Construction Cost ($)]]+Table1[[#This Row],[Land Value]]),0)</f>
        <v>3411166</v>
      </c>
      <c r="P2610" s="139" t="str" cm="1">
        <f t="array" ref="P2610">_xlfn.IFS(Table1[[#This Row],[Asset Class]]&lt;&gt;"Local","y",P$11=$E2610,"y",Table1[[#This Row],[Asset Class]]="Local","")</f>
        <v>y</v>
      </c>
      <c r="Q2610" s="99" t="str" cm="1">
        <f t="array" ref="Q2610">_xlfn.IFS(Table1[[#This Row],[Asset Class]]&lt;&gt;"Local","y",Q$11=$E2610,"y",Table1[[#This Row],[Asset Class]]="Local","")</f>
        <v>y</v>
      </c>
      <c r="R2610" s="99" t="str" cm="1">
        <f t="array" ref="R2610">_xlfn.IFS(Table1[[#This Row],[Asset Class]]&lt;&gt;"Local","y",R$11=$E2610,"y",Table1[[#This Row],[Asset Class]]="Local","")</f>
        <v>y</v>
      </c>
      <c r="S2610" s="358" t="str" cm="1">
        <f t="array" ref="S2610">_xlfn.IFS(Table1[[#This Row],[Asset Class]]&lt;&gt;"Local","y",S$11=$E2610,"y",Table1[[#This Row],[Asset Class]]="Local","")</f>
        <v>y</v>
      </c>
      <c r="U2610" s="109">
        <f>IF(Table1[[#This Row],[Asset Class]]&lt;&gt;"Local",0.25,IF(P2610="y",1,""))</f>
        <v>0.25</v>
      </c>
      <c r="V2610" s="435">
        <f>IF(Table1[[#This Row],[Asset Class]]&lt;&gt;"Local",0.25,IF(Q2610="y",1,""))</f>
        <v>0.25</v>
      </c>
      <c r="W2610" s="435">
        <f>IF(Table1[[#This Row],[Asset Class]]&lt;&gt;"Local",0.25,IF(R2610="y",1,""))</f>
        <v>0.25</v>
      </c>
      <c r="X2610" s="435">
        <f>IF(Table1[[#This Row],[Asset Class]]&lt;&gt;"Local",0.25,IF(S2610="y",1,""))</f>
        <v>0.25</v>
      </c>
      <c r="Y2610" s="109">
        <f t="shared" si="241"/>
        <v>1</v>
      </c>
      <c r="AA2610" s="274">
        <f t="shared" si="242"/>
        <v>852791.5</v>
      </c>
      <c r="AB2610" s="275">
        <f t="shared" si="243"/>
        <v>852791.5</v>
      </c>
      <c r="AC2610" s="275">
        <f t="shared" si="244"/>
        <v>852791.5</v>
      </c>
      <c r="AD2610" s="275">
        <f t="shared" si="245"/>
        <v>852791.5</v>
      </c>
      <c r="AE2610" s="276">
        <f t="shared" si="246"/>
        <v>3411166</v>
      </c>
    </row>
    <row r="2611" spans="2:31">
      <c r="B2611" s="227" t="s">
        <v>4595</v>
      </c>
      <c r="C2611" s="228" t="s">
        <v>4597</v>
      </c>
      <c r="D2611" s="228" t="s">
        <v>105</v>
      </c>
      <c r="E2611" s="228" t="s">
        <v>101</v>
      </c>
      <c r="F2611" s="258" t="s">
        <v>135</v>
      </c>
      <c r="G2611" s="374">
        <v>0.5</v>
      </c>
      <c r="H2611" s="377">
        <v>10528.305923382644</v>
      </c>
      <c r="I2611" s="382">
        <v>452.87898632773505</v>
      </c>
      <c r="J2611" s="349">
        <f>Table1[[#This Row],[Embellishment Area (m2)]]*Table1[[#This Row],[Construction Unit Rate ($/m)]]*Table1[[#This Row],[Embellishment Area Factor]]</f>
        <v>2384024.2571649104</v>
      </c>
      <c r="K2611" s="263">
        <v>0</v>
      </c>
      <c r="L2611" s="354">
        <v>140.14546069071523</v>
      </c>
      <c r="M2611" s="101">
        <f>Table1[[#This Row],[Size of land (m2)]]*Table1[[#This Row],[Land Unit Rate ($/m2)]]</f>
        <v>0</v>
      </c>
      <c r="N2611" s="261">
        <v>2021</v>
      </c>
      <c r="O2611" s="101">
        <f>ROUND(IF(Table1[[#This Row],[Valuation Year]]=2016,(Table1[[#This Row],[Total Construction Cost ($)]]+Table1[[#This Row],[Land Value]])*('General Input Sheet'!$G$38/'General Input Sheet'!$G$43),Table1[[#This Row],[Total Construction Cost ($)]]+Table1[[#This Row],[Land Value]]),0)</f>
        <v>2384024</v>
      </c>
      <c r="P2611" s="139" t="str" cm="1">
        <f t="array" ref="P2611">_xlfn.IFS(Table1[[#This Row],[Asset Class]]&lt;&gt;"Local","y",P$11=$E2611,"y",Table1[[#This Row],[Asset Class]]="Local","")</f>
        <v>y</v>
      </c>
      <c r="Q2611" s="99" t="str" cm="1">
        <f t="array" ref="Q2611">_xlfn.IFS(Table1[[#This Row],[Asset Class]]&lt;&gt;"Local","y",Q$11=$E2611,"y",Table1[[#This Row],[Asset Class]]="Local","")</f>
        <v>y</v>
      </c>
      <c r="R2611" s="99" t="str" cm="1">
        <f t="array" ref="R2611">_xlfn.IFS(Table1[[#This Row],[Asset Class]]&lt;&gt;"Local","y",R$11=$E2611,"y",Table1[[#This Row],[Asset Class]]="Local","")</f>
        <v>y</v>
      </c>
      <c r="S2611" s="358" t="str" cm="1">
        <f t="array" ref="S2611">_xlfn.IFS(Table1[[#This Row],[Asset Class]]&lt;&gt;"Local","y",S$11=$E2611,"y",Table1[[#This Row],[Asset Class]]="Local","")</f>
        <v>y</v>
      </c>
      <c r="U2611" s="109">
        <f>IF(Table1[[#This Row],[Asset Class]]&lt;&gt;"Local",0.25,IF(P2611="y",1,""))</f>
        <v>0.25</v>
      </c>
      <c r="V2611" s="435">
        <f>IF(Table1[[#This Row],[Asset Class]]&lt;&gt;"Local",0.25,IF(Q2611="y",1,""))</f>
        <v>0.25</v>
      </c>
      <c r="W2611" s="435">
        <f>IF(Table1[[#This Row],[Asset Class]]&lt;&gt;"Local",0.25,IF(R2611="y",1,""))</f>
        <v>0.25</v>
      </c>
      <c r="X2611" s="435">
        <f>IF(Table1[[#This Row],[Asset Class]]&lt;&gt;"Local",0.25,IF(S2611="y",1,""))</f>
        <v>0.25</v>
      </c>
      <c r="Y2611" s="109">
        <f t="shared" si="241"/>
        <v>1</v>
      </c>
      <c r="AA2611" s="274">
        <f t="shared" si="242"/>
        <v>596006</v>
      </c>
      <c r="AB2611" s="275">
        <f t="shared" si="243"/>
        <v>596006</v>
      </c>
      <c r="AC2611" s="275">
        <f t="shared" si="244"/>
        <v>596006</v>
      </c>
      <c r="AD2611" s="275">
        <f t="shared" si="245"/>
        <v>596006</v>
      </c>
      <c r="AE2611" s="276">
        <f t="shared" si="246"/>
        <v>2384024</v>
      </c>
    </row>
    <row r="2612" spans="2:31">
      <c r="B2612" s="227" t="s">
        <v>4598</v>
      </c>
      <c r="C2612" s="228" t="s">
        <v>4599</v>
      </c>
      <c r="D2612" s="228" t="s">
        <v>110</v>
      </c>
      <c r="E2612" s="228" t="s">
        <v>113</v>
      </c>
      <c r="F2612" s="258" t="s">
        <v>102</v>
      </c>
      <c r="G2612" s="374">
        <v>0.5</v>
      </c>
      <c r="H2612" s="377">
        <v>5785.4444088873452</v>
      </c>
      <c r="I2612" s="382">
        <v>77.371645491830151</v>
      </c>
      <c r="J2612" s="349">
        <f>Table1[[#This Row],[Embellishment Area (m2)]]*Table1[[#This Row],[Construction Unit Rate ($/m)]]*Table1[[#This Row],[Embellishment Area Factor]]</f>
        <v>223814.67690856126</v>
      </c>
      <c r="K2612" s="263">
        <v>0</v>
      </c>
      <c r="L2612" s="354">
        <v>51.919695325664051</v>
      </c>
      <c r="M2612" s="101">
        <f>Table1[[#This Row],[Size of land (m2)]]*Table1[[#This Row],[Land Unit Rate ($/m2)]]</f>
        <v>0</v>
      </c>
      <c r="N2612" s="261">
        <v>2021</v>
      </c>
      <c r="O2612" s="101">
        <f>ROUND(IF(Table1[[#This Row],[Valuation Year]]=2016,(Table1[[#This Row],[Total Construction Cost ($)]]+Table1[[#This Row],[Land Value]])*('General Input Sheet'!$G$38/'General Input Sheet'!$G$43),Table1[[#This Row],[Total Construction Cost ($)]]+Table1[[#This Row],[Land Value]]),0)</f>
        <v>223815</v>
      </c>
      <c r="P2612" s="139" t="str" cm="1">
        <f t="array" ref="P2612">_xlfn.IFS(Table1[[#This Row],[Asset Class]]&lt;&gt;"Local","y",P$11=$E2612,"y",Table1[[#This Row],[Asset Class]]="Local","")</f>
        <v/>
      </c>
      <c r="Q2612" s="99" t="str" cm="1">
        <f t="array" ref="Q2612">_xlfn.IFS(Table1[[#This Row],[Asset Class]]&lt;&gt;"Local","y",Q$11=$E2612,"y",Table1[[#This Row],[Asset Class]]="Local","")</f>
        <v/>
      </c>
      <c r="R2612" s="99" t="str" cm="1">
        <f t="array" ref="R2612">_xlfn.IFS(Table1[[#This Row],[Asset Class]]&lt;&gt;"Local","y",R$11=$E2612,"y",Table1[[#This Row],[Asset Class]]="Local","")</f>
        <v/>
      </c>
      <c r="S2612" s="358" t="str" cm="1">
        <f t="array" ref="S2612">_xlfn.IFS(Table1[[#This Row],[Asset Class]]&lt;&gt;"Local","y",S$11=$E2612,"y",Table1[[#This Row],[Asset Class]]="Local","")</f>
        <v>y</v>
      </c>
      <c r="U2612" s="109" t="str">
        <f>IF(Table1[[#This Row],[Asset Class]]&lt;&gt;"Local",0.25,IF(P2612="y",1,""))</f>
        <v/>
      </c>
      <c r="V2612" s="435" t="str">
        <f>IF(Table1[[#This Row],[Asset Class]]&lt;&gt;"Local",0.25,IF(Q2612="y",1,""))</f>
        <v/>
      </c>
      <c r="W2612" s="435" t="str">
        <f>IF(Table1[[#This Row],[Asset Class]]&lt;&gt;"Local",0.25,IF(R2612="y",1,""))</f>
        <v/>
      </c>
      <c r="X2612" s="435">
        <f>IF(Table1[[#This Row],[Asset Class]]&lt;&gt;"Local",0.25,IF(S2612="y",1,""))</f>
        <v>1</v>
      </c>
      <c r="Y2612" s="109">
        <f t="shared" si="241"/>
        <v>1</v>
      </c>
      <c r="AA2612" s="274" t="str">
        <f t="shared" si="242"/>
        <v/>
      </c>
      <c r="AB2612" s="275" t="str">
        <f t="shared" si="243"/>
        <v/>
      </c>
      <c r="AC2612" s="275" t="str">
        <f t="shared" si="244"/>
        <v/>
      </c>
      <c r="AD2612" s="275">
        <f t="shared" si="245"/>
        <v>223815</v>
      </c>
      <c r="AE2612" s="276">
        <f t="shared" si="246"/>
        <v>223815</v>
      </c>
    </row>
    <row r="2613" spans="2:31">
      <c r="B2613" s="227" t="s">
        <v>4600</v>
      </c>
      <c r="C2613" s="228" t="s">
        <v>4601</v>
      </c>
      <c r="D2613" s="228" t="s">
        <v>110</v>
      </c>
      <c r="E2613" s="228" t="s">
        <v>106</v>
      </c>
      <c r="F2613" s="258" t="s">
        <v>107</v>
      </c>
      <c r="G2613" s="374">
        <v>0.5</v>
      </c>
      <c r="H2613" s="377">
        <v>2158.3450797573296</v>
      </c>
      <c r="I2613" s="382">
        <v>111.62041035606889</v>
      </c>
      <c r="J2613" s="349">
        <f>Table1[[#This Row],[Embellishment Area (m2)]]*Table1[[#This Row],[Construction Unit Rate ($/m)]]*Table1[[#This Row],[Embellishment Area Factor]]</f>
        <v>120457.68174625769</v>
      </c>
      <c r="K2613" s="263">
        <v>4316.6901595146592</v>
      </c>
      <c r="L2613" s="354">
        <v>66.125722619436161</v>
      </c>
      <c r="M2613" s="101">
        <f>Table1[[#This Row],[Size of land (m2)]]*Table1[[#This Row],[Land Unit Rate ($/m2)]]</f>
        <v>285444.256122116</v>
      </c>
      <c r="N2613" s="261">
        <v>2021</v>
      </c>
      <c r="O2613" s="101">
        <f>ROUND(IF(Table1[[#This Row],[Valuation Year]]=2016,(Table1[[#This Row],[Total Construction Cost ($)]]+Table1[[#This Row],[Land Value]])*('General Input Sheet'!$G$38/'General Input Sheet'!$G$43),Table1[[#This Row],[Total Construction Cost ($)]]+Table1[[#This Row],[Land Value]]),0)</f>
        <v>405902</v>
      </c>
      <c r="P2613" s="139" t="str" cm="1">
        <f t="array" ref="P2613">_xlfn.IFS(Table1[[#This Row],[Asset Class]]&lt;&gt;"Local","y",P$11=$E2613,"y",Table1[[#This Row],[Asset Class]]="Local","")</f>
        <v>y</v>
      </c>
      <c r="Q2613" s="99" t="str" cm="1">
        <f t="array" ref="Q2613">_xlfn.IFS(Table1[[#This Row],[Asset Class]]&lt;&gt;"Local","y",Q$11=$E2613,"y",Table1[[#This Row],[Asset Class]]="Local","")</f>
        <v/>
      </c>
      <c r="R2613" s="99" t="str" cm="1">
        <f t="array" ref="R2613">_xlfn.IFS(Table1[[#This Row],[Asset Class]]&lt;&gt;"Local","y",R$11=$E2613,"y",Table1[[#This Row],[Asset Class]]="Local","")</f>
        <v/>
      </c>
      <c r="S2613" s="358" t="str" cm="1">
        <f t="array" ref="S2613">_xlfn.IFS(Table1[[#This Row],[Asset Class]]&lt;&gt;"Local","y",S$11=$E2613,"y",Table1[[#This Row],[Asset Class]]="Local","")</f>
        <v/>
      </c>
      <c r="U2613" s="109">
        <f>IF(Table1[[#This Row],[Asset Class]]&lt;&gt;"Local",0.25,IF(P2613="y",1,""))</f>
        <v>1</v>
      </c>
      <c r="V2613" s="435" t="str">
        <f>IF(Table1[[#This Row],[Asset Class]]&lt;&gt;"Local",0.25,IF(Q2613="y",1,""))</f>
        <v/>
      </c>
      <c r="W2613" s="435" t="str">
        <f>IF(Table1[[#This Row],[Asset Class]]&lt;&gt;"Local",0.25,IF(R2613="y",1,""))</f>
        <v/>
      </c>
      <c r="X2613" s="435" t="str">
        <f>IF(Table1[[#This Row],[Asset Class]]&lt;&gt;"Local",0.25,IF(S2613="y",1,""))</f>
        <v/>
      </c>
      <c r="Y2613" s="109">
        <f t="shared" si="241"/>
        <v>1</v>
      </c>
      <c r="AA2613" s="274">
        <f t="shared" si="242"/>
        <v>405902</v>
      </c>
      <c r="AB2613" s="275" t="str">
        <f t="shared" si="243"/>
        <v/>
      </c>
      <c r="AC2613" s="275" t="str">
        <f t="shared" si="244"/>
        <v/>
      </c>
      <c r="AD2613" s="275" t="str">
        <f t="shared" si="245"/>
        <v/>
      </c>
      <c r="AE2613" s="276">
        <f t="shared" si="246"/>
        <v>405902</v>
      </c>
    </row>
    <row r="2614" spans="2:31">
      <c r="B2614" s="227" t="s">
        <v>4602</v>
      </c>
      <c r="C2614" s="228" t="s">
        <v>4603</v>
      </c>
      <c r="D2614" s="228" t="s">
        <v>105</v>
      </c>
      <c r="E2614" s="228" t="s">
        <v>106</v>
      </c>
      <c r="F2614" s="258" t="s">
        <v>102</v>
      </c>
      <c r="G2614" s="374">
        <v>0.5</v>
      </c>
      <c r="H2614" s="377">
        <v>20007.420997176585</v>
      </c>
      <c r="I2614" s="382">
        <v>295.91815694928124</v>
      </c>
      <c r="J2614" s="349">
        <f>Table1[[#This Row],[Embellishment Area (m2)]]*Table1[[#This Row],[Construction Unit Rate ($/m)]]*Table1[[#This Row],[Embellishment Area Factor]]</f>
        <v>2960279.5733964229</v>
      </c>
      <c r="K2614" s="263">
        <v>40014.84199435317</v>
      </c>
      <c r="L2614" s="354">
        <v>157.26221918381682</v>
      </c>
      <c r="M2614" s="101">
        <f>Table1[[#This Row],[Size of land (m2)]]*Table1[[#This Row],[Land Unit Rate ($/m2)]]</f>
        <v>6292822.8523217663</v>
      </c>
      <c r="N2614" s="261">
        <v>2021</v>
      </c>
      <c r="O2614" s="101">
        <f>ROUND(IF(Table1[[#This Row],[Valuation Year]]=2016,(Table1[[#This Row],[Total Construction Cost ($)]]+Table1[[#This Row],[Land Value]])*('General Input Sheet'!$G$38/'General Input Sheet'!$G$43),Table1[[#This Row],[Total Construction Cost ($)]]+Table1[[#This Row],[Land Value]]),0)</f>
        <v>9253102</v>
      </c>
      <c r="P2614" s="139" t="str" cm="1">
        <f t="array" ref="P2614">_xlfn.IFS(Table1[[#This Row],[Asset Class]]&lt;&gt;"Local","y",P$11=$E2614,"y",Table1[[#This Row],[Asset Class]]="Local","")</f>
        <v>y</v>
      </c>
      <c r="Q2614" s="99" t="str" cm="1">
        <f t="array" ref="Q2614">_xlfn.IFS(Table1[[#This Row],[Asset Class]]&lt;&gt;"Local","y",Q$11=$E2614,"y",Table1[[#This Row],[Asset Class]]="Local","")</f>
        <v>y</v>
      </c>
      <c r="R2614" s="99" t="str" cm="1">
        <f t="array" ref="R2614">_xlfn.IFS(Table1[[#This Row],[Asset Class]]&lt;&gt;"Local","y",R$11=$E2614,"y",Table1[[#This Row],[Asset Class]]="Local","")</f>
        <v>y</v>
      </c>
      <c r="S2614" s="358" t="str" cm="1">
        <f t="array" ref="S2614">_xlfn.IFS(Table1[[#This Row],[Asset Class]]&lt;&gt;"Local","y",S$11=$E2614,"y",Table1[[#This Row],[Asset Class]]="Local","")</f>
        <v>y</v>
      </c>
      <c r="U2614" s="109">
        <f>IF(Table1[[#This Row],[Asset Class]]&lt;&gt;"Local",0.25,IF(P2614="y",1,""))</f>
        <v>0.25</v>
      </c>
      <c r="V2614" s="435">
        <f>IF(Table1[[#This Row],[Asset Class]]&lt;&gt;"Local",0.25,IF(Q2614="y",1,""))</f>
        <v>0.25</v>
      </c>
      <c r="W2614" s="435">
        <f>IF(Table1[[#This Row],[Asset Class]]&lt;&gt;"Local",0.25,IF(R2614="y",1,""))</f>
        <v>0.25</v>
      </c>
      <c r="X2614" s="435">
        <f>IF(Table1[[#This Row],[Asset Class]]&lt;&gt;"Local",0.25,IF(S2614="y",1,""))</f>
        <v>0.25</v>
      </c>
      <c r="Y2614" s="109">
        <f t="shared" si="241"/>
        <v>1</v>
      </c>
      <c r="AA2614" s="274">
        <f t="shared" si="242"/>
        <v>2313275.5</v>
      </c>
      <c r="AB2614" s="275">
        <f t="shared" si="243"/>
        <v>2313275.5</v>
      </c>
      <c r="AC2614" s="275">
        <f t="shared" si="244"/>
        <v>2313275.5</v>
      </c>
      <c r="AD2614" s="275">
        <f t="shared" si="245"/>
        <v>2313275.5</v>
      </c>
      <c r="AE2614" s="276">
        <f t="shared" si="246"/>
        <v>9253102</v>
      </c>
    </row>
    <row r="2615" spans="2:31">
      <c r="B2615" s="227" t="s">
        <v>4602</v>
      </c>
      <c r="C2615" s="228" t="s">
        <v>4604</v>
      </c>
      <c r="D2615" s="228" t="s">
        <v>105</v>
      </c>
      <c r="E2615" s="228" t="s">
        <v>106</v>
      </c>
      <c r="F2615" s="258" t="s">
        <v>135</v>
      </c>
      <c r="G2615" s="374">
        <v>0.5</v>
      </c>
      <c r="H2615" s="377">
        <v>25803.397819786183</v>
      </c>
      <c r="I2615" s="382">
        <v>295.91815694928124</v>
      </c>
      <c r="J2615" s="349">
        <f>Table1[[#This Row],[Embellishment Area (m2)]]*Table1[[#This Row],[Construction Unit Rate ($/m)]]*Table1[[#This Row],[Embellishment Area Factor]]</f>
        <v>3817846.9629301145</v>
      </c>
      <c r="K2615" s="263">
        <v>51606.795639572367</v>
      </c>
      <c r="L2615" s="354">
        <v>157.26221918381682</v>
      </c>
      <c r="M2615" s="101">
        <f>Table1[[#This Row],[Size of land (m2)]]*Table1[[#This Row],[Land Unit Rate ($/m2)]]</f>
        <v>8115799.2072448721</v>
      </c>
      <c r="N2615" s="261">
        <v>2021</v>
      </c>
      <c r="O2615" s="101">
        <f>ROUND(IF(Table1[[#This Row],[Valuation Year]]=2016,(Table1[[#This Row],[Total Construction Cost ($)]]+Table1[[#This Row],[Land Value]])*('General Input Sheet'!$G$38/'General Input Sheet'!$G$43),Table1[[#This Row],[Total Construction Cost ($)]]+Table1[[#This Row],[Land Value]]),0)</f>
        <v>11933646</v>
      </c>
      <c r="P2615" s="139" t="str" cm="1">
        <f t="array" ref="P2615">_xlfn.IFS(Table1[[#This Row],[Asset Class]]&lt;&gt;"Local","y",P$11=$E2615,"y",Table1[[#This Row],[Asset Class]]="Local","")</f>
        <v>y</v>
      </c>
      <c r="Q2615" s="99" t="str" cm="1">
        <f t="array" ref="Q2615">_xlfn.IFS(Table1[[#This Row],[Asset Class]]&lt;&gt;"Local","y",Q$11=$E2615,"y",Table1[[#This Row],[Asset Class]]="Local","")</f>
        <v>y</v>
      </c>
      <c r="R2615" s="99" t="str" cm="1">
        <f t="array" ref="R2615">_xlfn.IFS(Table1[[#This Row],[Asset Class]]&lt;&gt;"Local","y",R$11=$E2615,"y",Table1[[#This Row],[Asset Class]]="Local","")</f>
        <v>y</v>
      </c>
      <c r="S2615" s="358" t="str" cm="1">
        <f t="array" ref="S2615">_xlfn.IFS(Table1[[#This Row],[Asset Class]]&lt;&gt;"Local","y",S$11=$E2615,"y",Table1[[#This Row],[Asset Class]]="Local","")</f>
        <v>y</v>
      </c>
      <c r="U2615" s="109">
        <f>IF(Table1[[#This Row],[Asset Class]]&lt;&gt;"Local",0.25,IF(P2615="y",1,""))</f>
        <v>0.25</v>
      </c>
      <c r="V2615" s="435">
        <f>IF(Table1[[#This Row],[Asset Class]]&lt;&gt;"Local",0.25,IF(Q2615="y",1,""))</f>
        <v>0.25</v>
      </c>
      <c r="W2615" s="435">
        <f>IF(Table1[[#This Row],[Asset Class]]&lt;&gt;"Local",0.25,IF(R2615="y",1,""))</f>
        <v>0.25</v>
      </c>
      <c r="X2615" s="435">
        <f>IF(Table1[[#This Row],[Asset Class]]&lt;&gt;"Local",0.25,IF(S2615="y",1,""))</f>
        <v>0.25</v>
      </c>
      <c r="Y2615" s="109">
        <f t="shared" si="241"/>
        <v>1</v>
      </c>
      <c r="AA2615" s="274">
        <f t="shared" si="242"/>
        <v>2983411.5</v>
      </c>
      <c r="AB2615" s="275">
        <f t="shared" si="243"/>
        <v>2983411.5</v>
      </c>
      <c r="AC2615" s="275">
        <f t="shared" si="244"/>
        <v>2983411.5</v>
      </c>
      <c r="AD2615" s="275">
        <f t="shared" si="245"/>
        <v>2983411.5</v>
      </c>
      <c r="AE2615" s="276">
        <f t="shared" si="246"/>
        <v>11933646</v>
      </c>
    </row>
    <row r="2616" spans="2:31">
      <c r="B2616" s="227" t="s">
        <v>4605</v>
      </c>
      <c r="C2616" s="228" t="s">
        <v>4606</v>
      </c>
      <c r="D2616" s="228" t="s">
        <v>110</v>
      </c>
      <c r="E2616" s="228" t="s">
        <v>113</v>
      </c>
      <c r="F2616" s="258" t="s">
        <v>107</v>
      </c>
      <c r="G2616" s="374">
        <v>0.5</v>
      </c>
      <c r="H2616" s="377">
        <v>302.6966466372217</v>
      </c>
      <c r="I2616" s="382">
        <v>77.371645491830151</v>
      </c>
      <c r="J2616" s="349">
        <f>Table1[[#This Row],[Embellishment Area (m2)]]*Table1[[#This Row],[Construction Unit Rate ($/m)]]*Table1[[#This Row],[Embellishment Area Factor]]</f>
        <v>11710.068817590449</v>
      </c>
      <c r="K2616" s="263">
        <v>0</v>
      </c>
      <c r="L2616" s="354">
        <v>51.919695325664051</v>
      </c>
      <c r="M2616" s="101">
        <f>Table1[[#This Row],[Size of land (m2)]]*Table1[[#This Row],[Land Unit Rate ($/m2)]]</f>
        <v>0</v>
      </c>
      <c r="N2616" s="261">
        <v>2021</v>
      </c>
      <c r="O2616" s="101">
        <f>ROUND(IF(Table1[[#This Row],[Valuation Year]]=2016,(Table1[[#This Row],[Total Construction Cost ($)]]+Table1[[#This Row],[Land Value]])*('General Input Sheet'!$G$38/'General Input Sheet'!$G$43),Table1[[#This Row],[Total Construction Cost ($)]]+Table1[[#This Row],[Land Value]]),0)</f>
        <v>11710</v>
      </c>
      <c r="P2616" s="139" t="str" cm="1">
        <f t="array" ref="P2616">_xlfn.IFS(Table1[[#This Row],[Asset Class]]&lt;&gt;"Local","y",P$11=$E2616,"y",Table1[[#This Row],[Asset Class]]="Local","")</f>
        <v/>
      </c>
      <c r="Q2616" s="99" t="str" cm="1">
        <f t="array" ref="Q2616">_xlfn.IFS(Table1[[#This Row],[Asset Class]]&lt;&gt;"Local","y",Q$11=$E2616,"y",Table1[[#This Row],[Asset Class]]="Local","")</f>
        <v/>
      </c>
      <c r="R2616" s="99" t="str" cm="1">
        <f t="array" ref="R2616">_xlfn.IFS(Table1[[#This Row],[Asset Class]]&lt;&gt;"Local","y",R$11=$E2616,"y",Table1[[#This Row],[Asset Class]]="Local","")</f>
        <v/>
      </c>
      <c r="S2616" s="358" t="str" cm="1">
        <f t="array" ref="S2616">_xlfn.IFS(Table1[[#This Row],[Asset Class]]&lt;&gt;"Local","y",S$11=$E2616,"y",Table1[[#This Row],[Asset Class]]="Local","")</f>
        <v>y</v>
      </c>
      <c r="U2616" s="109" t="str">
        <f>IF(Table1[[#This Row],[Asset Class]]&lt;&gt;"Local",0.25,IF(P2616="y",1,""))</f>
        <v/>
      </c>
      <c r="V2616" s="435" t="str">
        <f>IF(Table1[[#This Row],[Asset Class]]&lt;&gt;"Local",0.25,IF(Q2616="y",1,""))</f>
        <v/>
      </c>
      <c r="W2616" s="435" t="str">
        <f>IF(Table1[[#This Row],[Asset Class]]&lt;&gt;"Local",0.25,IF(R2616="y",1,""))</f>
        <v/>
      </c>
      <c r="X2616" s="435">
        <f>IF(Table1[[#This Row],[Asset Class]]&lt;&gt;"Local",0.25,IF(S2616="y",1,""))</f>
        <v>1</v>
      </c>
      <c r="Y2616" s="109">
        <f t="shared" si="241"/>
        <v>1</v>
      </c>
      <c r="AA2616" s="274" t="str">
        <f t="shared" si="242"/>
        <v/>
      </c>
      <c r="AB2616" s="275" t="str">
        <f t="shared" si="243"/>
        <v/>
      </c>
      <c r="AC2616" s="275" t="str">
        <f t="shared" si="244"/>
        <v/>
      </c>
      <c r="AD2616" s="275">
        <f t="shared" si="245"/>
        <v>11710</v>
      </c>
      <c r="AE2616" s="276">
        <f t="shared" si="246"/>
        <v>11710</v>
      </c>
    </row>
    <row r="2617" spans="2:31">
      <c r="B2617" s="227" t="s">
        <v>4607</v>
      </c>
      <c r="C2617" s="228" t="s">
        <v>4608</v>
      </c>
      <c r="D2617" s="228" t="s">
        <v>110</v>
      </c>
      <c r="E2617" s="228" t="s">
        <v>101</v>
      </c>
      <c r="F2617" s="258" t="s">
        <v>102</v>
      </c>
      <c r="G2617" s="374">
        <v>0.5</v>
      </c>
      <c r="H2617" s="377">
        <v>3506.5719939620417</v>
      </c>
      <c r="I2617" s="382">
        <v>143.96305955739601</v>
      </c>
      <c r="J2617" s="349">
        <f>Table1[[#This Row],[Embellishment Area (m2)]]*Table1[[#This Row],[Construction Unit Rate ($/m)]]*Table1[[#This Row],[Embellishment Area Factor]]</f>
        <v>252408.41640452715</v>
      </c>
      <c r="K2617" s="263">
        <v>0</v>
      </c>
      <c r="L2617" s="354">
        <v>39.027494808321961</v>
      </c>
      <c r="M2617" s="101">
        <f>Table1[[#This Row],[Size of land (m2)]]*Table1[[#This Row],[Land Unit Rate ($/m2)]]</f>
        <v>0</v>
      </c>
      <c r="N2617" s="261">
        <v>2021</v>
      </c>
      <c r="O2617" s="101">
        <f>ROUND(IF(Table1[[#This Row],[Valuation Year]]=2016,(Table1[[#This Row],[Total Construction Cost ($)]]+Table1[[#This Row],[Land Value]])*('General Input Sheet'!$G$38/'General Input Sheet'!$G$43),Table1[[#This Row],[Total Construction Cost ($)]]+Table1[[#This Row],[Land Value]]),0)</f>
        <v>252408</v>
      </c>
      <c r="P2617" s="139" t="str" cm="1">
        <f t="array" ref="P2617">_xlfn.IFS(Table1[[#This Row],[Asset Class]]&lt;&gt;"Local","y",P$11=$E2617,"y",Table1[[#This Row],[Asset Class]]="Local","")</f>
        <v/>
      </c>
      <c r="Q2617" s="99" t="str" cm="1">
        <f t="array" ref="Q2617">_xlfn.IFS(Table1[[#This Row],[Asset Class]]&lt;&gt;"Local","y",Q$11=$E2617,"y",Table1[[#This Row],[Asset Class]]="Local","")</f>
        <v/>
      </c>
      <c r="R2617" s="99" t="str" cm="1">
        <f t="array" ref="R2617">_xlfn.IFS(Table1[[#This Row],[Asset Class]]&lt;&gt;"Local","y",R$11=$E2617,"y",Table1[[#This Row],[Asset Class]]="Local","")</f>
        <v>y</v>
      </c>
      <c r="S2617" s="358" t="str" cm="1">
        <f t="array" ref="S2617">_xlfn.IFS(Table1[[#This Row],[Asset Class]]&lt;&gt;"Local","y",S$11=$E2617,"y",Table1[[#This Row],[Asset Class]]="Local","")</f>
        <v/>
      </c>
      <c r="U2617" s="109" t="str">
        <f>IF(Table1[[#This Row],[Asset Class]]&lt;&gt;"Local",0.25,IF(P2617="y",1,""))</f>
        <v/>
      </c>
      <c r="V2617" s="435" t="str">
        <f>IF(Table1[[#This Row],[Asset Class]]&lt;&gt;"Local",0.25,IF(Q2617="y",1,""))</f>
        <v/>
      </c>
      <c r="W2617" s="435">
        <f>IF(Table1[[#This Row],[Asset Class]]&lt;&gt;"Local",0.25,IF(R2617="y",1,""))</f>
        <v>1</v>
      </c>
      <c r="X2617" s="435" t="str">
        <f>IF(Table1[[#This Row],[Asset Class]]&lt;&gt;"Local",0.25,IF(S2617="y",1,""))</f>
        <v/>
      </c>
      <c r="Y2617" s="109">
        <f t="shared" ref="Y2617:Y2680" si="247">SUM(U2617:X2617)</f>
        <v>1</v>
      </c>
      <c r="AA2617" s="274" t="str">
        <f t="shared" ref="AA2617:AA2680" si="248">IF(U2617="","",(U2617/$Y2617)*$O2617)</f>
        <v/>
      </c>
      <c r="AB2617" s="275" t="str">
        <f t="shared" ref="AB2617:AB2680" si="249">IF(V2617="","",(V2617/$Y2617)*$O2617)</f>
        <v/>
      </c>
      <c r="AC2617" s="275">
        <f t="shared" ref="AC2617:AC2680" si="250">IF(W2617="","",(W2617/$Y2617)*$O2617)</f>
        <v>252408</v>
      </c>
      <c r="AD2617" s="275" t="str">
        <f t="shared" ref="AD2617:AD2680" si="251">IF(X2617="","",(X2617/$Y2617)*$O2617)</f>
        <v/>
      </c>
      <c r="AE2617" s="276">
        <f t="shared" ref="AE2617:AE2680" si="252">SUM(AA2617:AD2617)</f>
        <v>252408</v>
      </c>
    </row>
    <row r="2618" spans="2:31">
      <c r="B2618" s="227" t="s">
        <v>4609</v>
      </c>
      <c r="C2618" s="228" t="s">
        <v>4610</v>
      </c>
      <c r="D2618" s="228" t="s">
        <v>110</v>
      </c>
      <c r="E2618" s="228" t="s">
        <v>101</v>
      </c>
      <c r="F2618" s="258" t="s">
        <v>102</v>
      </c>
      <c r="G2618" s="374">
        <v>0.5</v>
      </c>
      <c r="H2618" s="377">
        <v>6116.3677682391453</v>
      </c>
      <c r="I2618" s="382">
        <v>143.96305955739601</v>
      </c>
      <c r="J2618" s="349">
        <f>Table1[[#This Row],[Embellishment Area (m2)]]*Table1[[#This Row],[Construction Unit Rate ($/m)]]*Table1[[#This Row],[Embellishment Area Factor]]</f>
        <v>440265.50864697469</v>
      </c>
      <c r="K2618" s="263">
        <v>0</v>
      </c>
      <c r="L2618" s="354">
        <v>39.027494808321961</v>
      </c>
      <c r="M2618" s="101">
        <f>Table1[[#This Row],[Size of land (m2)]]*Table1[[#This Row],[Land Unit Rate ($/m2)]]</f>
        <v>0</v>
      </c>
      <c r="N2618" s="261">
        <v>2021</v>
      </c>
      <c r="O2618" s="101">
        <f>ROUND(IF(Table1[[#This Row],[Valuation Year]]=2016,(Table1[[#This Row],[Total Construction Cost ($)]]+Table1[[#This Row],[Land Value]])*('General Input Sheet'!$G$38/'General Input Sheet'!$G$43),Table1[[#This Row],[Total Construction Cost ($)]]+Table1[[#This Row],[Land Value]]),0)</f>
        <v>440266</v>
      </c>
      <c r="P2618" s="139" t="str" cm="1">
        <f t="array" ref="P2618">_xlfn.IFS(Table1[[#This Row],[Asset Class]]&lt;&gt;"Local","y",P$11=$E2618,"y",Table1[[#This Row],[Asset Class]]="Local","")</f>
        <v/>
      </c>
      <c r="Q2618" s="99" t="str" cm="1">
        <f t="array" ref="Q2618">_xlfn.IFS(Table1[[#This Row],[Asset Class]]&lt;&gt;"Local","y",Q$11=$E2618,"y",Table1[[#This Row],[Asset Class]]="Local","")</f>
        <v/>
      </c>
      <c r="R2618" s="99" t="str" cm="1">
        <f t="array" ref="R2618">_xlfn.IFS(Table1[[#This Row],[Asset Class]]&lt;&gt;"Local","y",R$11=$E2618,"y",Table1[[#This Row],[Asset Class]]="Local","")</f>
        <v>y</v>
      </c>
      <c r="S2618" s="358" t="str" cm="1">
        <f t="array" ref="S2618">_xlfn.IFS(Table1[[#This Row],[Asset Class]]&lt;&gt;"Local","y",S$11=$E2618,"y",Table1[[#This Row],[Asset Class]]="Local","")</f>
        <v/>
      </c>
      <c r="U2618" s="109" t="str">
        <f>IF(Table1[[#This Row],[Asset Class]]&lt;&gt;"Local",0.25,IF(P2618="y",1,""))</f>
        <v/>
      </c>
      <c r="V2618" s="435" t="str">
        <f>IF(Table1[[#This Row],[Asset Class]]&lt;&gt;"Local",0.25,IF(Q2618="y",1,""))</f>
        <v/>
      </c>
      <c r="W2618" s="435">
        <f>IF(Table1[[#This Row],[Asset Class]]&lt;&gt;"Local",0.25,IF(R2618="y",1,""))</f>
        <v>1</v>
      </c>
      <c r="X2618" s="435" t="str">
        <f>IF(Table1[[#This Row],[Asset Class]]&lt;&gt;"Local",0.25,IF(S2618="y",1,""))</f>
        <v/>
      </c>
      <c r="Y2618" s="109">
        <f t="shared" si="247"/>
        <v>1</v>
      </c>
      <c r="AA2618" s="274" t="str">
        <f t="shared" si="248"/>
        <v/>
      </c>
      <c r="AB2618" s="275" t="str">
        <f t="shared" si="249"/>
        <v/>
      </c>
      <c r="AC2618" s="275">
        <f t="shared" si="250"/>
        <v>440266</v>
      </c>
      <c r="AD2618" s="275" t="str">
        <f t="shared" si="251"/>
        <v/>
      </c>
      <c r="AE2618" s="276">
        <f t="shared" si="252"/>
        <v>440266</v>
      </c>
    </row>
    <row r="2619" spans="2:31">
      <c r="B2619" s="227" t="s">
        <v>4611</v>
      </c>
      <c r="C2619" s="228" t="s">
        <v>4612</v>
      </c>
      <c r="D2619" s="228" t="s">
        <v>110</v>
      </c>
      <c r="E2619" s="228" t="s">
        <v>106</v>
      </c>
      <c r="F2619" s="258" t="s">
        <v>102</v>
      </c>
      <c r="G2619" s="374">
        <v>0.5</v>
      </c>
      <c r="H2619" s="377">
        <v>4247.1835784038476</v>
      </c>
      <c r="I2619" s="382">
        <v>111.62041035606889</v>
      </c>
      <c r="J2619" s="349">
        <f>Table1[[#This Row],[Embellishment Area (m2)]]*Table1[[#This Row],[Construction Unit Rate ($/m)]]*Table1[[#This Row],[Embellishment Area Factor]]</f>
        <v>237036.18693949727</v>
      </c>
      <c r="K2619" s="263">
        <v>0</v>
      </c>
      <c r="L2619" s="354">
        <v>66.125722619436161</v>
      </c>
      <c r="M2619" s="101">
        <f>Table1[[#This Row],[Size of land (m2)]]*Table1[[#This Row],[Land Unit Rate ($/m2)]]</f>
        <v>0</v>
      </c>
      <c r="N2619" s="261">
        <v>2021</v>
      </c>
      <c r="O2619" s="101">
        <f>ROUND(IF(Table1[[#This Row],[Valuation Year]]=2016,(Table1[[#This Row],[Total Construction Cost ($)]]+Table1[[#This Row],[Land Value]])*('General Input Sheet'!$G$38/'General Input Sheet'!$G$43),Table1[[#This Row],[Total Construction Cost ($)]]+Table1[[#This Row],[Land Value]]),0)</f>
        <v>237036</v>
      </c>
      <c r="P2619" s="139" t="str" cm="1">
        <f t="array" ref="P2619">_xlfn.IFS(Table1[[#This Row],[Asset Class]]&lt;&gt;"Local","y",P$11=$E2619,"y",Table1[[#This Row],[Asset Class]]="Local","")</f>
        <v>y</v>
      </c>
      <c r="Q2619" s="99" t="str" cm="1">
        <f t="array" ref="Q2619">_xlfn.IFS(Table1[[#This Row],[Asset Class]]&lt;&gt;"Local","y",Q$11=$E2619,"y",Table1[[#This Row],[Asset Class]]="Local","")</f>
        <v/>
      </c>
      <c r="R2619" s="99" t="str" cm="1">
        <f t="array" ref="R2619">_xlfn.IFS(Table1[[#This Row],[Asset Class]]&lt;&gt;"Local","y",R$11=$E2619,"y",Table1[[#This Row],[Asset Class]]="Local","")</f>
        <v/>
      </c>
      <c r="S2619" s="358" t="str" cm="1">
        <f t="array" ref="S2619">_xlfn.IFS(Table1[[#This Row],[Asset Class]]&lt;&gt;"Local","y",S$11=$E2619,"y",Table1[[#This Row],[Asset Class]]="Local","")</f>
        <v/>
      </c>
      <c r="U2619" s="109">
        <f>IF(Table1[[#This Row],[Asset Class]]&lt;&gt;"Local",0.25,IF(P2619="y",1,""))</f>
        <v>1</v>
      </c>
      <c r="V2619" s="435" t="str">
        <f>IF(Table1[[#This Row],[Asset Class]]&lt;&gt;"Local",0.25,IF(Q2619="y",1,""))</f>
        <v/>
      </c>
      <c r="W2619" s="435" t="str">
        <f>IF(Table1[[#This Row],[Asset Class]]&lt;&gt;"Local",0.25,IF(R2619="y",1,""))</f>
        <v/>
      </c>
      <c r="X2619" s="435" t="str">
        <f>IF(Table1[[#This Row],[Asset Class]]&lt;&gt;"Local",0.25,IF(S2619="y",1,""))</f>
        <v/>
      </c>
      <c r="Y2619" s="109">
        <f t="shared" si="247"/>
        <v>1</v>
      </c>
      <c r="AA2619" s="274">
        <f t="shared" si="248"/>
        <v>237036</v>
      </c>
      <c r="AB2619" s="275" t="str">
        <f t="shared" si="249"/>
        <v/>
      </c>
      <c r="AC2619" s="275" t="str">
        <f t="shared" si="250"/>
        <v/>
      </c>
      <c r="AD2619" s="275" t="str">
        <f t="shared" si="251"/>
        <v/>
      </c>
      <c r="AE2619" s="276">
        <f t="shared" si="252"/>
        <v>237036</v>
      </c>
    </row>
    <row r="2620" spans="2:31">
      <c r="B2620" s="227" t="s">
        <v>4613</v>
      </c>
      <c r="C2620" s="228" t="s">
        <v>4614</v>
      </c>
      <c r="D2620" s="228" t="s">
        <v>110</v>
      </c>
      <c r="E2620" s="228" t="s">
        <v>142</v>
      </c>
      <c r="F2620" s="258" t="s">
        <v>107</v>
      </c>
      <c r="G2620" s="374">
        <v>0.5</v>
      </c>
      <c r="H2620" s="377">
        <v>3734.4028419447259</v>
      </c>
      <c r="I2620" s="382">
        <v>115.6419902144599</v>
      </c>
      <c r="J2620" s="349">
        <f>Table1[[#This Row],[Embellishment Area (m2)]]*Table1[[#This Row],[Construction Unit Rate ($/m)]]*Table1[[#This Row],[Embellishment Area Factor]]</f>
        <v>215926.8884525116</v>
      </c>
      <c r="K2620" s="263">
        <v>0</v>
      </c>
      <c r="L2620" s="354">
        <v>85.331826959272703</v>
      </c>
      <c r="M2620" s="101">
        <f>Table1[[#This Row],[Size of land (m2)]]*Table1[[#This Row],[Land Unit Rate ($/m2)]]</f>
        <v>0</v>
      </c>
      <c r="N2620" s="261">
        <v>2021</v>
      </c>
      <c r="O2620" s="101">
        <f>ROUND(IF(Table1[[#This Row],[Valuation Year]]=2016,(Table1[[#This Row],[Total Construction Cost ($)]]+Table1[[#This Row],[Land Value]])*('General Input Sheet'!$G$38/'General Input Sheet'!$G$43),Table1[[#This Row],[Total Construction Cost ($)]]+Table1[[#This Row],[Land Value]]),0)</f>
        <v>215927</v>
      </c>
      <c r="P2620" s="139" t="str" cm="1">
        <f t="array" ref="P2620">_xlfn.IFS(Table1[[#This Row],[Asset Class]]&lt;&gt;"Local","y",P$11=$E2620,"y",Table1[[#This Row],[Asset Class]]="Local","")</f>
        <v/>
      </c>
      <c r="Q2620" s="99" t="str" cm="1">
        <f t="array" ref="Q2620">_xlfn.IFS(Table1[[#This Row],[Asset Class]]&lt;&gt;"Local","y",Q$11=$E2620,"y",Table1[[#This Row],[Asset Class]]="Local","")</f>
        <v>y</v>
      </c>
      <c r="R2620" s="99" t="str" cm="1">
        <f t="array" ref="R2620">_xlfn.IFS(Table1[[#This Row],[Asset Class]]&lt;&gt;"Local","y",R$11=$E2620,"y",Table1[[#This Row],[Asset Class]]="Local","")</f>
        <v/>
      </c>
      <c r="S2620" s="358" t="str" cm="1">
        <f t="array" ref="S2620">_xlfn.IFS(Table1[[#This Row],[Asset Class]]&lt;&gt;"Local","y",S$11=$E2620,"y",Table1[[#This Row],[Asset Class]]="Local","")</f>
        <v/>
      </c>
      <c r="U2620" s="109" t="str">
        <f>IF(Table1[[#This Row],[Asset Class]]&lt;&gt;"Local",0.25,IF(P2620="y",1,""))</f>
        <v/>
      </c>
      <c r="V2620" s="435">
        <f>IF(Table1[[#This Row],[Asset Class]]&lt;&gt;"Local",0.25,IF(Q2620="y",1,""))</f>
        <v>1</v>
      </c>
      <c r="W2620" s="435" t="str">
        <f>IF(Table1[[#This Row],[Asset Class]]&lt;&gt;"Local",0.25,IF(R2620="y",1,""))</f>
        <v/>
      </c>
      <c r="X2620" s="435" t="str">
        <f>IF(Table1[[#This Row],[Asset Class]]&lt;&gt;"Local",0.25,IF(S2620="y",1,""))</f>
        <v/>
      </c>
      <c r="Y2620" s="109">
        <f t="shared" si="247"/>
        <v>1</v>
      </c>
      <c r="AA2620" s="274" t="str">
        <f t="shared" si="248"/>
        <v/>
      </c>
      <c r="AB2620" s="275">
        <f t="shared" si="249"/>
        <v>215927</v>
      </c>
      <c r="AC2620" s="275" t="str">
        <f t="shared" si="250"/>
        <v/>
      </c>
      <c r="AD2620" s="275" t="str">
        <f t="shared" si="251"/>
        <v/>
      </c>
      <c r="AE2620" s="276">
        <f t="shared" si="252"/>
        <v>215927</v>
      </c>
    </row>
    <row r="2621" spans="2:31">
      <c r="B2621" s="227" t="s">
        <v>4615</v>
      </c>
      <c r="C2621" s="228" t="s">
        <v>4616</v>
      </c>
      <c r="D2621" s="228" t="s">
        <v>110</v>
      </c>
      <c r="E2621" s="228" t="s">
        <v>106</v>
      </c>
      <c r="F2621" s="258" t="s">
        <v>102</v>
      </c>
      <c r="G2621" s="374">
        <v>0.5</v>
      </c>
      <c r="H2621" s="377">
        <v>27618.714138272739</v>
      </c>
      <c r="I2621" s="382">
        <v>111.62041035606889</v>
      </c>
      <c r="J2621" s="349">
        <f>Table1[[#This Row],[Embellishment Area (m2)]]*Table1[[#This Row],[Construction Unit Rate ($/m)]]*Table1[[#This Row],[Embellishment Area Factor]]</f>
        <v>1541406.1028104823</v>
      </c>
      <c r="K2621" s="263">
        <v>0</v>
      </c>
      <c r="L2621" s="354">
        <v>66.125722619436161</v>
      </c>
      <c r="M2621" s="101">
        <f>Table1[[#This Row],[Size of land (m2)]]*Table1[[#This Row],[Land Unit Rate ($/m2)]]</f>
        <v>0</v>
      </c>
      <c r="N2621" s="261">
        <v>2021</v>
      </c>
      <c r="O2621" s="101">
        <f>ROUND(IF(Table1[[#This Row],[Valuation Year]]=2016,(Table1[[#This Row],[Total Construction Cost ($)]]+Table1[[#This Row],[Land Value]])*('General Input Sheet'!$G$38/'General Input Sheet'!$G$43),Table1[[#This Row],[Total Construction Cost ($)]]+Table1[[#This Row],[Land Value]]),0)</f>
        <v>1541406</v>
      </c>
      <c r="P2621" s="139" t="str" cm="1">
        <f t="array" ref="P2621">_xlfn.IFS(Table1[[#This Row],[Asset Class]]&lt;&gt;"Local","y",P$11=$E2621,"y",Table1[[#This Row],[Asset Class]]="Local","")</f>
        <v>y</v>
      </c>
      <c r="Q2621" s="99" t="str" cm="1">
        <f t="array" ref="Q2621">_xlfn.IFS(Table1[[#This Row],[Asset Class]]&lt;&gt;"Local","y",Q$11=$E2621,"y",Table1[[#This Row],[Asset Class]]="Local","")</f>
        <v/>
      </c>
      <c r="R2621" s="99" t="str" cm="1">
        <f t="array" ref="R2621">_xlfn.IFS(Table1[[#This Row],[Asset Class]]&lt;&gt;"Local","y",R$11=$E2621,"y",Table1[[#This Row],[Asset Class]]="Local","")</f>
        <v/>
      </c>
      <c r="S2621" s="358" t="str" cm="1">
        <f t="array" ref="S2621">_xlfn.IFS(Table1[[#This Row],[Asset Class]]&lt;&gt;"Local","y",S$11=$E2621,"y",Table1[[#This Row],[Asset Class]]="Local","")</f>
        <v/>
      </c>
      <c r="U2621" s="109">
        <f>IF(Table1[[#This Row],[Asset Class]]&lt;&gt;"Local",0.25,IF(P2621="y",1,""))</f>
        <v>1</v>
      </c>
      <c r="V2621" s="435" t="str">
        <f>IF(Table1[[#This Row],[Asset Class]]&lt;&gt;"Local",0.25,IF(Q2621="y",1,""))</f>
        <v/>
      </c>
      <c r="W2621" s="435" t="str">
        <f>IF(Table1[[#This Row],[Asset Class]]&lt;&gt;"Local",0.25,IF(R2621="y",1,""))</f>
        <v/>
      </c>
      <c r="X2621" s="435" t="str">
        <f>IF(Table1[[#This Row],[Asset Class]]&lt;&gt;"Local",0.25,IF(S2621="y",1,""))</f>
        <v/>
      </c>
      <c r="Y2621" s="109">
        <f t="shared" si="247"/>
        <v>1</v>
      </c>
      <c r="AA2621" s="274">
        <f t="shared" si="248"/>
        <v>1541406</v>
      </c>
      <c r="AB2621" s="275" t="str">
        <f t="shared" si="249"/>
        <v/>
      </c>
      <c r="AC2621" s="275" t="str">
        <f t="shared" si="250"/>
        <v/>
      </c>
      <c r="AD2621" s="275" t="str">
        <f t="shared" si="251"/>
        <v/>
      </c>
      <c r="AE2621" s="276">
        <f t="shared" si="252"/>
        <v>1541406</v>
      </c>
    </row>
    <row r="2622" spans="2:31">
      <c r="B2622" s="227" t="s">
        <v>4617</v>
      </c>
      <c r="C2622" s="228" t="s">
        <v>4618</v>
      </c>
      <c r="D2622" s="228" t="s">
        <v>110</v>
      </c>
      <c r="E2622" s="228" t="s">
        <v>106</v>
      </c>
      <c r="F2622" s="258" t="s">
        <v>102</v>
      </c>
      <c r="G2622" s="374">
        <v>0.5</v>
      </c>
      <c r="H2622" s="377">
        <v>1970.1580517836969</v>
      </c>
      <c r="I2622" s="382">
        <v>111.62041035606889</v>
      </c>
      <c r="J2622" s="349">
        <f>Table1[[#This Row],[Embellishment Area (m2)]]*Table1[[#This Row],[Construction Unit Rate ($/m)]]*Table1[[#This Row],[Embellishment Area Factor]]</f>
        <v>109954.92510320473</v>
      </c>
      <c r="K2622" s="263">
        <v>0</v>
      </c>
      <c r="L2622" s="354">
        <v>66.125722619436161</v>
      </c>
      <c r="M2622" s="101">
        <f>Table1[[#This Row],[Size of land (m2)]]*Table1[[#This Row],[Land Unit Rate ($/m2)]]</f>
        <v>0</v>
      </c>
      <c r="N2622" s="261">
        <v>2021</v>
      </c>
      <c r="O2622" s="101">
        <f>ROUND(IF(Table1[[#This Row],[Valuation Year]]=2016,(Table1[[#This Row],[Total Construction Cost ($)]]+Table1[[#This Row],[Land Value]])*('General Input Sheet'!$G$38/'General Input Sheet'!$G$43),Table1[[#This Row],[Total Construction Cost ($)]]+Table1[[#This Row],[Land Value]]),0)</f>
        <v>109955</v>
      </c>
      <c r="P2622" s="139" t="str" cm="1">
        <f t="array" ref="P2622">_xlfn.IFS(Table1[[#This Row],[Asset Class]]&lt;&gt;"Local","y",P$11=$E2622,"y",Table1[[#This Row],[Asset Class]]="Local","")</f>
        <v>y</v>
      </c>
      <c r="Q2622" s="99" t="str" cm="1">
        <f t="array" ref="Q2622">_xlfn.IFS(Table1[[#This Row],[Asset Class]]&lt;&gt;"Local","y",Q$11=$E2622,"y",Table1[[#This Row],[Asset Class]]="Local","")</f>
        <v/>
      </c>
      <c r="R2622" s="99" t="str" cm="1">
        <f t="array" ref="R2622">_xlfn.IFS(Table1[[#This Row],[Asset Class]]&lt;&gt;"Local","y",R$11=$E2622,"y",Table1[[#This Row],[Asset Class]]="Local","")</f>
        <v/>
      </c>
      <c r="S2622" s="358" t="str" cm="1">
        <f t="array" ref="S2622">_xlfn.IFS(Table1[[#This Row],[Asset Class]]&lt;&gt;"Local","y",S$11=$E2622,"y",Table1[[#This Row],[Asset Class]]="Local","")</f>
        <v/>
      </c>
      <c r="U2622" s="109">
        <f>IF(Table1[[#This Row],[Asset Class]]&lt;&gt;"Local",0.25,IF(P2622="y",1,""))</f>
        <v>1</v>
      </c>
      <c r="V2622" s="435" t="str">
        <f>IF(Table1[[#This Row],[Asset Class]]&lt;&gt;"Local",0.25,IF(Q2622="y",1,""))</f>
        <v/>
      </c>
      <c r="W2622" s="435" t="str">
        <f>IF(Table1[[#This Row],[Asset Class]]&lt;&gt;"Local",0.25,IF(R2622="y",1,""))</f>
        <v/>
      </c>
      <c r="X2622" s="435" t="str">
        <f>IF(Table1[[#This Row],[Asset Class]]&lt;&gt;"Local",0.25,IF(S2622="y",1,""))</f>
        <v/>
      </c>
      <c r="Y2622" s="109">
        <f t="shared" si="247"/>
        <v>1</v>
      </c>
      <c r="AA2622" s="274">
        <f t="shared" si="248"/>
        <v>109955</v>
      </c>
      <c r="AB2622" s="275" t="str">
        <f t="shared" si="249"/>
        <v/>
      </c>
      <c r="AC2622" s="275" t="str">
        <f t="shared" si="250"/>
        <v/>
      </c>
      <c r="AD2622" s="275" t="str">
        <f t="shared" si="251"/>
        <v/>
      </c>
      <c r="AE2622" s="276">
        <f t="shared" si="252"/>
        <v>109955</v>
      </c>
    </row>
    <row r="2623" spans="2:31">
      <c r="B2623" s="227" t="s">
        <v>4619</v>
      </c>
      <c r="C2623" s="228" t="s">
        <v>4620</v>
      </c>
      <c r="D2623" s="228" t="s">
        <v>110</v>
      </c>
      <c r="E2623" s="228" t="s">
        <v>113</v>
      </c>
      <c r="F2623" s="258" t="s">
        <v>102</v>
      </c>
      <c r="G2623" s="374">
        <v>0.5</v>
      </c>
      <c r="H2623" s="377">
        <v>1483.4661203290625</v>
      </c>
      <c r="I2623" s="382">
        <v>77.371645491830151</v>
      </c>
      <c r="J2623" s="349">
        <f>Table1[[#This Row],[Embellishment Area (m2)]]*Table1[[#This Row],[Construction Unit Rate ($/m)]]*Table1[[#This Row],[Embellishment Area Factor]]</f>
        <v>57389.107380620437</v>
      </c>
      <c r="K2623" s="263">
        <v>0</v>
      </c>
      <c r="L2623" s="354">
        <v>51.919695325664051</v>
      </c>
      <c r="M2623" s="101">
        <f>Table1[[#This Row],[Size of land (m2)]]*Table1[[#This Row],[Land Unit Rate ($/m2)]]</f>
        <v>0</v>
      </c>
      <c r="N2623" s="261">
        <v>2021</v>
      </c>
      <c r="O2623" s="101">
        <f>ROUND(IF(Table1[[#This Row],[Valuation Year]]=2016,(Table1[[#This Row],[Total Construction Cost ($)]]+Table1[[#This Row],[Land Value]])*('General Input Sheet'!$G$38/'General Input Sheet'!$G$43),Table1[[#This Row],[Total Construction Cost ($)]]+Table1[[#This Row],[Land Value]]),0)</f>
        <v>57389</v>
      </c>
      <c r="P2623" s="139" t="str" cm="1">
        <f t="array" ref="P2623">_xlfn.IFS(Table1[[#This Row],[Asset Class]]&lt;&gt;"Local","y",P$11=$E2623,"y",Table1[[#This Row],[Asset Class]]="Local","")</f>
        <v/>
      </c>
      <c r="Q2623" s="99" t="str" cm="1">
        <f t="array" ref="Q2623">_xlfn.IFS(Table1[[#This Row],[Asset Class]]&lt;&gt;"Local","y",Q$11=$E2623,"y",Table1[[#This Row],[Asset Class]]="Local","")</f>
        <v/>
      </c>
      <c r="R2623" s="99" t="str" cm="1">
        <f t="array" ref="R2623">_xlfn.IFS(Table1[[#This Row],[Asset Class]]&lt;&gt;"Local","y",R$11=$E2623,"y",Table1[[#This Row],[Asset Class]]="Local","")</f>
        <v/>
      </c>
      <c r="S2623" s="358" t="str" cm="1">
        <f t="array" ref="S2623">_xlfn.IFS(Table1[[#This Row],[Asset Class]]&lt;&gt;"Local","y",S$11=$E2623,"y",Table1[[#This Row],[Asset Class]]="Local","")</f>
        <v>y</v>
      </c>
      <c r="U2623" s="109" t="str">
        <f>IF(Table1[[#This Row],[Asset Class]]&lt;&gt;"Local",0.25,IF(P2623="y",1,""))</f>
        <v/>
      </c>
      <c r="V2623" s="435" t="str">
        <f>IF(Table1[[#This Row],[Asset Class]]&lt;&gt;"Local",0.25,IF(Q2623="y",1,""))</f>
        <v/>
      </c>
      <c r="W2623" s="435" t="str">
        <f>IF(Table1[[#This Row],[Asset Class]]&lt;&gt;"Local",0.25,IF(R2623="y",1,""))</f>
        <v/>
      </c>
      <c r="X2623" s="435">
        <f>IF(Table1[[#This Row],[Asset Class]]&lt;&gt;"Local",0.25,IF(S2623="y",1,""))</f>
        <v>1</v>
      </c>
      <c r="Y2623" s="109">
        <f t="shared" si="247"/>
        <v>1</v>
      </c>
      <c r="AA2623" s="274" t="str">
        <f t="shared" si="248"/>
        <v/>
      </c>
      <c r="AB2623" s="275" t="str">
        <f t="shared" si="249"/>
        <v/>
      </c>
      <c r="AC2623" s="275" t="str">
        <f t="shared" si="250"/>
        <v/>
      </c>
      <c r="AD2623" s="275">
        <f t="shared" si="251"/>
        <v>57389</v>
      </c>
      <c r="AE2623" s="276">
        <f t="shared" si="252"/>
        <v>57389</v>
      </c>
    </row>
    <row r="2624" spans="2:31">
      <c r="B2624" s="227" t="s">
        <v>4621</v>
      </c>
      <c r="C2624" s="228" t="s">
        <v>4622</v>
      </c>
      <c r="D2624" s="228" t="s">
        <v>110</v>
      </c>
      <c r="E2624" s="228" t="s">
        <v>142</v>
      </c>
      <c r="F2624" s="258" t="s">
        <v>102</v>
      </c>
      <c r="G2624" s="374">
        <v>0.5</v>
      </c>
      <c r="H2624" s="377">
        <v>2078.0290244028897</v>
      </c>
      <c r="I2624" s="382">
        <v>115.6419902144599</v>
      </c>
      <c r="J2624" s="349">
        <f>Table1[[#This Row],[Embellishment Area (m2)]]*Table1[[#This Row],[Construction Unit Rate ($/m)]]*Table1[[#This Row],[Embellishment Area Factor]]</f>
        <v>120153.70605268131</v>
      </c>
      <c r="K2624" s="263">
        <v>0</v>
      </c>
      <c r="L2624" s="354">
        <v>85.331826959272703</v>
      </c>
      <c r="M2624" s="101">
        <f>Table1[[#This Row],[Size of land (m2)]]*Table1[[#This Row],[Land Unit Rate ($/m2)]]</f>
        <v>0</v>
      </c>
      <c r="N2624" s="261">
        <v>2021</v>
      </c>
      <c r="O2624" s="101">
        <f>ROUND(IF(Table1[[#This Row],[Valuation Year]]=2016,(Table1[[#This Row],[Total Construction Cost ($)]]+Table1[[#This Row],[Land Value]])*('General Input Sheet'!$G$38/'General Input Sheet'!$G$43),Table1[[#This Row],[Total Construction Cost ($)]]+Table1[[#This Row],[Land Value]]),0)</f>
        <v>120154</v>
      </c>
      <c r="P2624" s="139" t="str" cm="1">
        <f t="array" ref="P2624">_xlfn.IFS(Table1[[#This Row],[Asset Class]]&lt;&gt;"Local","y",P$11=$E2624,"y",Table1[[#This Row],[Asset Class]]="Local","")</f>
        <v/>
      </c>
      <c r="Q2624" s="99" t="str" cm="1">
        <f t="array" ref="Q2624">_xlfn.IFS(Table1[[#This Row],[Asset Class]]&lt;&gt;"Local","y",Q$11=$E2624,"y",Table1[[#This Row],[Asset Class]]="Local","")</f>
        <v>y</v>
      </c>
      <c r="R2624" s="99" t="str" cm="1">
        <f t="array" ref="R2624">_xlfn.IFS(Table1[[#This Row],[Asset Class]]&lt;&gt;"Local","y",R$11=$E2624,"y",Table1[[#This Row],[Asset Class]]="Local","")</f>
        <v/>
      </c>
      <c r="S2624" s="358" t="str" cm="1">
        <f t="array" ref="S2624">_xlfn.IFS(Table1[[#This Row],[Asset Class]]&lt;&gt;"Local","y",S$11=$E2624,"y",Table1[[#This Row],[Asset Class]]="Local","")</f>
        <v/>
      </c>
      <c r="U2624" s="109" t="str">
        <f>IF(Table1[[#This Row],[Asset Class]]&lt;&gt;"Local",0.25,IF(P2624="y",1,""))</f>
        <v/>
      </c>
      <c r="V2624" s="435">
        <f>IF(Table1[[#This Row],[Asset Class]]&lt;&gt;"Local",0.25,IF(Q2624="y",1,""))</f>
        <v>1</v>
      </c>
      <c r="W2624" s="435" t="str">
        <f>IF(Table1[[#This Row],[Asset Class]]&lt;&gt;"Local",0.25,IF(R2624="y",1,""))</f>
        <v/>
      </c>
      <c r="X2624" s="435" t="str">
        <f>IF(Table1[[#This Row],[Asset Class]]&lt;&gt;"Local",0.25,IF(S2624="y",1,""))</f>
        <v/>
      </c>
      <c r="Y2624" s="109">
        <f t="shared" si="247"/>
        <v>1</v>
      </c>
      <c r="AA2624" s="274" t="str">
        <f t="shared" si="248"/>
        <v/>
      </c>
      <c r="AB2624" s="275">
        <f t="shared" si="249"/>
        <v>120154</v>
      </c>
      <c r="AC2624" s="275" t="str">
        <f t="shared" si="250"/>
        <v/>
      </c>
      <c r="AD2624" s="275" t="str">
        <f t="shared" si="251"/>
        <v/>
      </c>
      <c r="AE2624" s="276">
        <f t="shared" si="252"/>
        <v>120154</v>
      </c>
    </row>
    <row r="2625" spans="2:31">
      <c r="B2625" s="227" t="s">
        <v>4623</v>
      </c>
      <c r="C2625" s="228" t="s">
        <v>4624</v>
      </c>
      <c r="D2625" s="228" t="s">
        <v>110</v>
      </c>
      <c r="E2625" s="228" t="s">
        <v>101</v>
      </c>
      <c r="F2625" s="258" t="s">
        <v>107</v>
      </c>
      <c r="G2625" s="374">
        <v>0.5</v>
      </c>
      <c r="H2625" s="377">
        <v>9858.71724157887</v>
      </c>
      <c r="I2625" s="382">
        <v>143.96305955739601</v>
      </c>
      <c r="J2625" s="349">
        <f>Table1[[#This Row],[Embellishment Area (m2)]]*Table1[[#This Row],[Construction Unit Rate ($/m)]]*Table1[[#This Row],[Embellishment Area Factor]]</f>
        <v>709645.54870447284</v>
      </c>
      <c r="K2625" s="263">
        <v>0</v>
      </c>
      <c r="L2625" s="354">
        <v>39.027494808321961</v>
      </c>
      <c r="M2625" s="101">
        <f>Table1[[#This Row],[Size of land (m2)]]*Table1[[#This Row],[Land Unit Rate ($/m2)]]</f>
        <v>0</v>
      </c>
      <c r="N2625" s="261">
        <v>2021</v>
      </c>
      <c r="O2625" s="101">
        <f>ROUND(IF(Table1[[#This Row],[Valuation Year]]=2016,(Table1[[#This Row],[Total Construction Cost ($)]]+Table1[[#This Row],[Land Value]])*('General Input Sheet'!$G$38/'General Input Sheet'!$G$43),Table1[[#This Row],[Total Construction Cost ($)]]+Table1[[#This Row],[Land Value]]),0)</f>
        <v>709646</v>
      </c>
      <c r="P2625" s="139" t="str" cm="1">
        <f t="array" ref="P2625">_xlfn.IFS(Table1[[#This Row],[Asset Class]]&lt;&gt;"Local","y",P$11=$E2625,"y",Table1[[#This Row],[Asset Class]]="Local","")</f>
        <v/>
      </c>
      <c r="Q2625" s="99" t="str" cm="1">
        <f t="array" ref="Q2625">_xlfn.IFS(Table1[[#This Row],[Asset Class]]&lt;&gt;"Local","y",Q$11=$E2625,"y",Table1[[#This Row],[Asset Class]]="Local","")</f>
        <v/>
      </c>
      <c r="R2625" s="99" t="str" cm="1">
        <f t="array" ref="R2625">_xlfn.IFS(Table1[[#This Row],[Asset Class]]&lt;&gt;"Local","y",R$11=$E2625,"y",Table1[[#This Row],[Asset Class]]="Local","")</f>
        <v>y</v>
      </c>
      <c r="S2625" s="358" t="str" cm="1">
        <f t="array" ref="S2625">_xlfn.IFS(Table1[[#This Row],[Asset Class]]&lt;&gt;"Local","y",S$11=$E2625,"y",Table1[[#This Row],[Asset Class]]="Local","")</f>
        <v/>
      </c>
      <c r="U2625" s="109" t="str">
        <f>IF(Table1[[#This Row],[Asset Class]]&lt;&gt;"Local",0.25,IF(P2625="y",1,""))</f>
        <v/>
      </c>
      <c r="V2625" s="435" t="str">
        <f>IF(Table1[[#This Row],[Asset Class]]&lt;&gt;"Local",0.25,IF(Q2625="y",1,""))</f>
        <v/>
      </c>
      <c r="W2625" s="435">
        <f>IF(Table1[[#This Row],[Asset Class]]&lt;&gt;"Local",0.25,IF(R2625="y",1,""))</f>
        <v>1</v>
      </c>
      <c r="X2625" s="435" t="str">
        <f>IF(Table1[[#This Row],[Asset Class]]&lt;&gt;"Local",0.25,IF(S2625="y",1,""))</f>
        <v/>
      </c>
      <c r="Y2625" s="109">
        <f t="shared" si="247"/>
        <v>1</v>
      </c>
      <c r="AA2625" s="274" t="str">
        <f t="shared" si="248"/>
        <v/>
      </c>
      <c r="AB2625" s="275" t="str">
        <f t="shared" si="249"/>
        <v/>
      </c>
      <c r="AC2625" s="275">
        <f t="shared" si="250"/>
        <v>709646</v>
      </c>
      <c r="AD2625" s="275" t="str">
        <f t="shared" si="251"/>
        <v/>
      </c>
      <c r="AE2625" s="276">
        <f t="shared" si="252"/>
        <v>709646</v>
      </c>
    </row>
    <row r="2626" spans="2:31">
      <c r="B2626" s="227" t="s">
        <v>4625</v>
      </c>
      <c r="C2626" s="228" t="s">
        <v>4626</v>
      </c>
      <c r="D2626" s="228" t="s">
        <v>110</v>
      </c>
      <c r="E2626" s="228" t="s">
        <v>106</v>
      </c>
      <c r="F2626" s="258" t="s">
        <v>102</v>
      </c>
      <c r="G2626" s="374">
        <v>0.5</v>
      </c>
      <c r="H2626" s="377">
        <v>5003.82328588988</v>
      </c>
      <c r="I2626" s="382">
        <v>111.62041035606889</v>
      </c>
      <c r="J2626" s="349">
        <f>Table1[[#This Row],[Embellishment Area (m2)]]*Table1[[#This Row],[Construction Unit Rate ($/m)]]*Table1[[#This Row],[Embellishment Area Factor]]</f>
        <v>279264.40426014073</v>
      </c>
      <c r="K2626" s="263">
        <v>10007.64657177976</v>
      </c>
      <c r="L2626" s="354">
        <v>66.125722619436161</v>
      </c>
      <c r="M2626" s="101">
        <f>Table1[[#This Row],[Size of land (m2)]]*Table1[[#This Row],[Land Unit Rate ($/m2)]]</f>
        <v>661762.86127885967</v>
      </c>
      <c r="N2626" s="261">
        <v>2021</v>
      </c>
      <c r="O2626" s="101">
        <f>ROUND(IF(Table1[[#This Row],[Valuation Year]]=2016,(Table1[[#This Row],[Total Construction Cost ($)]]+Table1[[#This Row],[Land Value]])*('General Input Sheet'!$G$38/'General Input Sheet'!$G$43),Table1[[#This Row],[Total Construction Cost ($)]]+Table1[[#This Row],[Land Value]]),0)</f>
        <v>941027</v>
      </c>
      <c r="P2626" s="139" t="str" cm="1">
        <f t="array" ref="P2626">_xlfn.IFS(Table1[[#This Row],[Asset Class]]&lt;&gt;"Local","y",P$11=$E2626,"y",Table1[[#This Row],[Asset Class]]="Local","")</f>
        <v>y</v>
      </c>
      <c r="Q2626" s="99" t="str" cm="1">
        <f t="array" ref="Q2626">_xlfn.IFS(Table1[[#This Row],[Asset Class]]&lt;&gt;"Local","y",Q$11=$E2626,"y",Table1[[#This Row],[Asset Class]]="Local","")</f>
        <v/>
      </c>
      <c r="R2626" s="99" t="str" cm="1">
        <f t="array" ref="R2626">_xlfn.IFS(Table1[[#This Row],[Asset Class]]&lt;&gt;"Local","y",R$11=$E2626,"y",Table1[[#This Row],[Asset Class]]="Local","")</f>
        <v/>
      </c>
      <c r="S2626" s="358" t="str" cm="1">
        <f t="array" ref="S2626">_xlfn.IFS(Table1[[#This Row],[Asset Class]]&lt;&gt;"Local","y",S$11=$E2626,"y",Table1[[#This Row],[Asset Class]]="Local","")</f>
        <v/>
      </c>
      <c r="U2626" s="109">
        <f>IF(Table1[[#This Row],[Asset Class]]&lt;&gt;"Local",0.25,IF(P2626="y",1,""))</f>
        <v>1</v>
      </c>
      <c r="V2626" s="435" t="str">
        <f>IF(Table1[[#This Row],[Asset Class]]&lt;&gt;"Local",0.25,IF(Q2626="y",1,""))</f>
        <v/>
      </c>
      <c r="W2626" s="435" t="str">
        <f>IF(Table1[[#This Row],[Asset Class]]&lt;&gt;"Local",0.25,IF(R2626="y",1,""))</f>
        <v/>
      </c>
      <c r="X2626" s="435" t="str">
        <f>IF(Table1[[#This Row],[Asset Class]]&lt;&gt;"Local",0.25,IF(S2626="y",1,""))</f>
        <v/>
      </c>
      <c r="Y2626" s="109">
        <f t="shared" si="247"/>
        <v>1</v>
      </c>
      <c r="AA2626" s="274">
        <f t="shared" si="248"/>
        <v>941027</v>
      </c>
      <c r="AB2626" s="275" t="str">
        <f t="shared" si="249"/>
        <v/>
      </c>
      <c r="AC2626" s="275" t="str">
        <f t="shared" si="250"/>
        <v/>
      </c>
      <c r="AD2626" s="275" t="str">
        <f t="shared" si="251"/>
        <v/>
      </c>
      <c r="AE2626" s="276">
        <f t="shared" si="252"/>
        <v>941027</v>
      </c>
    </row>
    <row r="2627" spans="2:31">
      <c r="B2627" s="227" t="s">
        <v>4627</v>
      </c>
      <c r="C2627" s="228" t="s">
        <v>4628</v>
      </c>
      <c r="D2627" s="228" t="s">
        <v>110</v>
      </c>
      <c r="E2627" s="228" t="s">
        <v>113</v>
      </c>
      <c r="F2627" s="258" t="s">
        <v>135</v>
      </c>
      <c r="G2627" s="374">
        <v>0.5</v>
      </c>
      <c r="H2627" s="377">
        <v>11347.299361132829</v>
      </c>
      <c r="I2627" s="382">
        <v>77.371645491830151</v>
      </c>
      <c r="J2627" s="349">
        <f>Table1[[#This Row],[Embellishment Area (m2)]]*Table1[[#This Row],[Construction Unit Rate ($/m)]]*Table1[[#This Row],[Embellishment Area Factor]]</f>
        <v>438979.61172962002</v>
      </c>
      <c r="K2627" s="263">
        <v>0</v>
      </c>
      <c r="L2627" s="354">
        <v>51.919695325664051</v>
      </c>
      <c r="M2627" s="101">
        <f>Table1[[#This Row],[Size of land (m2)]]*Table1[[#This Row],[Land Unit Rate ($/m2)]]</f>
        <v>0</v>
      </c>
      <c r="N2627" s="261">
        <v>2021</v>
      </c>
      <c r="O2627" s="101">
        <f>ROUND(IF(Table1[[#This Row],[Valuation Year]]=2016,(Table1[[#This Row],[Total Construction Cost ($)]]+Table1[[#This Row],[Land Value]])*('General Input Sheet'!$G$38/'General Input Sheet'!$G$43),Table1[[#This Row],[Total Construction Cost ($)]]+Table1[[#This Row],[Land Value]]),0)</f>
        <v>438980</v>
      </c>
      <c r="P2627" s="139" t="str" cm="1">
        <f t="array" ref="P2627">_xlfn.IFS(Table1[[#This Row],[Asset Class]]&lt;&gt;"Local","y",P$11=$E2627,"y",Table1[[#This Row],[Asset Class]]="Local","")</f>
        <v/>
      </c>
      <c r="Q2627" s="99" t="str" cm="1">
        <f t="array" ref="Q2627">_xlfn.IFS(Table1[[#This Row],[Asset Class]]&lt;&gt;"Local","y",Q$11=$E2627,"y",Table1[[#This Row],[Asset Class]]="Local","")</f>
        <v/>
      </c>
      <c r="R2627" s="99" t="str" cm="1">
        <f t="array" ref="R2627">_xlfn.IFS(Table1[[#This Row],[Asset Class]]&lt;&gt;"Local","y",R$11=$E2627,"y",Table1[[#This Row],[Asset Class]]="Local","")</f>
        <v/>
      </c>
      <c r="S2627" s="358" t="str" cm="1">
        <f t="array" ref="S2627">_xlfn.IFS(Table1[[#This Row],[Asset Class]]&lt;&gt;"Local","y",S$11=$E2627,"y",Table1[[#This Row],[Asset Class]]="Local","")</f>
        <v>y</v>
      </c>
      <c r="U2627" s="109" t="str">
        <f>IF(Table1[[#This Row],[Asset Class]]&lt;&gt;"Local",0.25,IF(P2627="y",1,""))</f>
        <v/>
      </c>
      <c r="V2627" s="435" t="str">
        <f>IF(Table1[[#This Row],[Asset Class]]&lt;&gt;"Local",0.25,IF(Q2627="y",1,""))</f>
        <v/>
      </c>
      <c r="W2627" s="435" t="str">
        <f>IF(Table1[[#This Row],[Asset Class]]&lt;&gt;"Local",0.25,IF(R2627="y",1,""))</f>
        <v/>
      </c>
      <c r="X2627" s="435">
        <f>IF(Table1[[#This Row],[Asset Class]]&lt;&gt;"Local",0.25,IF(S2627="y",1,""))</f>
        <v>1</v>
      </c>
      <c r="Y2627" s="109">
        <f t="shared" si="247"/>
        <v>1</v>
      </c>
      <c r="AA2627" s="274" t="str">
        <f t="shared" si="248"/>
        <v/>
      </c>
      <c r="AB2627" s="275" t="str">
        <f t="shared" si="249"/>
        <v/>
      </c>
      <c r="AC2627" s="275" t="str">
        <f t="shared" si="250"/>
        <v/>
      </c>
      <c r="AD2627" s="275">
        <f t="shared" si="251"/>
        <v>438980</v>
      </c>
      <c r="AE2627" s="276">
        <f t="shared" si="252"/>
        <v>438980</v>
      </c>
    </row>
    <row r="2628" spans="2:31">
      <c r="B2628" s="227" t="s">
        <v>4629</v>
      </c>
      <c r="C2628" s="228" t="s">
        <v>4630</v>
      </c>
      <c r="D2628" s="228" t="s">
        <v>105</v>
      </c>
      <c r="E2628" s="228" t="s">
        <v>142</v>
      </c>
      <c r="F2628" s="258" t="s">
        <v>102</v>
      </c>
      <c r="G2628" s="374">
        <v>0.5</v>
      </c>
      <c r="H2628" s="377">
        <v>12200.082421798204</v>
      </c>
      <c r="I2628" s="382">
        <v>406.79298511948269</v>
      </c>
      <c r="J2628" s="349">
        <f>Table1[[#This Row],[Embellishment Area (m2)]]*Table1[[#This Row],[Construction Unit Rate ($/m)]]*Table1[[#This Row],[Embellishment Area Factor]]</f>
        <v>2481453.9735335098</v>
      </c>
      <c r="K2628" s="263">
        <v>0</v>
      </c>
      <c r="L2628" s="354">
        <v>77.249060510664719</v>
      </c>
      <c r="M2628" s="101">
        <f>Table1[[#This Row],[Size of land (m2)]]*Table1[[#This Row],[Land Unit Rate ($/m2)]]</f>
        <v>0</v>
      </c>
      <c r="N2628" s="261">
        <v>2021</v>
      </c>
      <c r="O2628" s="101">
        <f>ROUND(IF(Table1[[#This Row],[Valuation Year]]=2016,(Table1[[#This Row],[Total Construction Cost ($)]]+Table1[[#This Row],[Land Value]])*('General Input Sheet'!$G$38/'General Input Sheet'!$G$43),Table1[[#This Row],[Total Construction Cost ($)]]+Table1[[#This Row],[Land Value]]),0)</f>
        <v>2481454</v>
      </c>
      <c r="P2628" s="139" t="str" cm="1">
        <f t="array" ref="P2628">_xlfn.IFS(Table1[[#This Row],[Asset Class]]&lt;&gt;"Local","y",P$11=$E2628,"y",Table1[[#This Row],[Asset Class]]="Local","")</f>
        <v>y</v>
      </c>
      <c r="Q2628" s="99" t="str" cm="1">
        <f t="array" ref="Q2628">_xlfn.IFS(Table1[[#This Row],[Asset Class]]&lt;&gt;"Local","y",Q$11=$E2628,"y",Table1[[#This Row],[Asset Class]]="Local","")</f>
        <v>y</v>
      </c>
      <c r="R2628" s="99" t="str" cm="1">
        <f t="array" ref="R2628">_xlfn.IFS(Table1[[#This Row],[Asset Class]]&lt;&gt;"Local","y",R$11=$E2628,"y",Table1[[#This Row],[Asset Class]]="Local","")</f>
        <v>y</v>
      </c>
      <c r="S2628" s="358" t="str" cm="1">
        <f t="array" ref="S2628">_xlfn.IFS(Table1[[#This Row],[Asset Class]]&lt;&gt;"Local","y",S$11=$E2628,"y",Table1[[#This Row],[Asset Class]]="Local","")</f>
        <v>y</v>
      </c>
      <c r="U2628" s="109">
        <f>IF(Table1[[#This Row],[Asset Class]]&lt;&gt;"Local",0.25,IF(P2628="y",1,""))</f>
        <v>0.25</v>
      </c>
      <c r="V2628" s="435">
        <f>IF(Table1[[#This Row],[Asset Class]]&lt;&gt;"Local",0.25,IF(Q2628="y",1,""))</f>
        <v>0.25</v>
      </c>
      <c r="W2628" s="435">
        <f>IF(Table1[[#This Row],[Asset Class]]&lt;&gt;"Local",0.25,IF(R2628="y",1,""))</f>
        <v>0.25</v>
      </c>
      <c r="X2628" s="435">
        <f>IF(Table1[[#This Row],[Asset Class]]&lt;&gt;"Local",0.25,IF(S2628="y",1,""))</f>
        <v>0.25</v>
      </c>
      <c r="Y2628" s="109">
        <f t="shared" si="247"/>
        <v>1</v>
      </c>
      <c r="AA2628" s="274">
        <f t="shared" si="248"/>
        <v>620363.5</v>
      </c>
      <c r="AB2628" s="275">
        <f t="shared" si="249"/>
        <v>620363.5</v>
      </c>
      <c r="AC2628" s="275">
        <f t="shared" si="250"/>
        <v>620363.5</v>
      </c>
      <c r="AD2628" s="275">
        <f t="shared" si="251"/>
        <v>620363.5</v>
      </c>
      <c r="AE2628" s="276">
        <f t="shared" si="252"/>
        <v>2481454</v>
      </c>
    </row>
    <row r="2629" spans="2:31">
      <c r="B2629" s="227" t="s">
        <v>4631</v>
      </c>
      <c r="C2629" s="228" t="s">
        <v>4632</v>
      </c>
      <c r="D2629" s="228" t="s">
        <v>105</v>
      </c>
      <c r="E2629" s="228" t="s">
        <v>113</v>
      </c>
      <c r="F2629" s="258" t="s">
        <v>135</v>
      </c>
      <c r="G2629" s="374">
        <v>0.5</v>
      </c>
      <c r="H2629" s="377">
        <v>15650.12470340015</v>
      </c>
      <c r="I2629" s="382">
        <v>566.28724924743767</v>
      </c>
      <c r="J2629" s="349">
        <f>Table1[[#This Row],[Embellishment Area (m2)]]*Table1[[#This Row],[Construction Unit Rate ($/m)]]*Table1[[#This Row],[Embellishment Area Factor]]</f>
        <v>4431233.034333921</v>
      </c>
      <c r="K2629" s="263">
        <v>0</v>
      </c>
      <c r="L2629" s="354">
        <v>75.676903388107434</v>
      </c>
      <c r="M2629" s="101">
        <f>Table1[[#This Row],[Size of land (m2)]]*Table1[[#This Row],[Land Unit Rate ($/m2)]]</f>
        <v>0</v>
      </c>
      <c r="N2629" s="261">
        <v>2021</v>
      </c>
      <c r="O2629" s="101">
        <f>ROUND(IF(Table1[[#This Row],[Valuation Year]]=2016,(Table1[[#This Row],[Total Construction Cost ($)]]+Table1[[#This Row],[Land Value]])*('General Input Sheet'!$G$38/'General Input Sheet'!$G$43),Table1[[#This Row],[Total Construction Cost ($)]]+Table1[[#This Row],[Land Value]]),0)</f>
        <v>4431233</v>
      </c>
      <c r="P2629" s="139" t="str" cm="1">
        <f t="array" ref="P2629">_xlfn.IFS(Table1[[#This Row],[Asset Class]]&lt;&gt;"Local","y",P$11=$E2629,"y",Table1[[#This Row],[Asset Class]]="Local","")</f>
        <v>y</v>
      </c>
      <c r="Q2629" s="99" t="str" cm="1">
        <f t="array" ref="Q2629">_xlfn.IFS(Table1[[#This Row],[Asset Class]]&lt;&gt;"Local","y",Q$11=$E2629,"y",Table1[[#This Row],[Asset Class]]="Local","")</f>
        <v>y</v>
      </c>
      <c r="R2629" s="99" t="str" cm="1">
        <f t="array" ref="R2629">_xlfn.IFS(Table1[[#This Row],[Asset Class]]&lt;&gt;"Local","y",R$11=$E2629,"y",Table1[[#This Row],[Asset Class]]="Local","")</f>
        <v>y</v>
      </c>
      <c r="S2629" s="358" t="str" cm="1">
        <f t="array" ref="S2629">_xlfn.IFS(Table1[[#This Row],[Asset Class]]&lt;&gt;"Local","y",S$11=$E2629,"y",Table1[[#This Row],[Asset Class]]="Local","")</f>
        <v>y</v>
      </c>
      <c r="U2629" s="109">
        <f>IF(Table1[[#This Row],[Asset Class]]&lt;&gt;"Local",0.25,IF(P2629="y",1,""))</f>
        <v>0.25</v>
      </c>
      <c r="V2629" s="435">
        <f>IF(Table1[[#This Row],[Asset Class]]&lt;&gt;"Local",0.25,IF(Q2629="y",1,""))</f>
        <v>0.25</v>
      </c>
      <c r="W2629" s="435">
        <f>IF(Table1[[#This Row],[Asset Class]]&lt;&gt;"Local",0.25,IF(R2629="y",1,""))</f>
        <v>0.25</v>
      </c>
      <c r="X2629" s="435">
        <f>IF(Table1[[#This Row],[Asset Class]]&lt;&gt;"Local",0.25,IF(S2629="y",1,""))</f>
        <v>0.25</v>
      </c>
      <c r="Y2629" s="109">
        <f t="shared" si="247"/>
        <v>1</v>
      </c>
      <c r="AA2629" s="274">
        <f t="shared" si="248"/>
        <v>1107808.25</v>
      </c>
      <c r="AB2629" s="275">
        <f t="shared" si="249"/>
        <v>1107808.25</v>
      </c>
      <c r="AC2629" s="275">
        <f t="shared" si="250"/>
        <v>1107808.25</v>
      </c>
      <c r="AD2629" s="275">
        <f t="shared" si="251"/>
        <v>1107808.25</v>
      </c>
      <c r="AE2629" s="276">
        <f t="shared" si="252"/>
        <v>4431233</v>
      </c>
    </row>
    <row r="2630" spans="2:31">
      <c r="B2630" s="227" t="s">
        <v>4633</v>
      </c>
      <c r="C2630" s="228" t="s">
        <v>4634</v>
      </c>
      <c r="D2630" s="228" t="s">
        <v>110</v>
      </c>
      <c r="E2630" s="228" t="s">
        <v>113</v>
      </c>
      <c r="F2630" s="258" t="s">
        <v>102</v>
      </c>
      <c r="G2630" s="374">
        <v>0.5</v>
      </c>
      <c r="H2630" s="377">
        <v>3121.1475560129657</v>
      </c>
      <c r="I2630" s="382">
        <v>77.371645491830151</v>
      </c>
      <c r="J2630" s="349">
        <f>Table1[[#This Row],[Embellishment Area (m2)]]*Table1[[#This Row],[Construction Unit Rate ($/m)]]*Table1[[#This Row],[Embellishment Area Factor]]</f>
        <v>120744.16111576364</v>
      </c>
      <c r="K2630" s="263">
        <v>0</v>
      </c>
      <c r="L2630" s="354">
        <v>51.919695325664051</v>
      </c>
      <c r="M2630" s="101">
        <f>Table1[[#This Row],[Size of land (m2)]]*Table1[[#This Row],[Land Unit Rate ($/m2)]]</f>
        <v>0</v>
      </c>
      <c r="N2630" s="261">
        <v>2021</v>
      </c>
      <c r="O2630" s="101">
        <f>ROUND(IF(Table1[[#This Row],[Valuation Year]]=2016,(Table1[[#This Row],[Total Construction Cost ($)]]+Table1[[#This Row],[Land Value]])*('General Input Sheet'!$G$38/'General Input Sheet'!$G$43),Table1[[#This Row],[Total Construction Cost ($)]]+Table1[[#This Row],[Land Value]]),0)</f>
        <v>120744</v>
      </c>
      <c r="P2630" s="139" t="str" cm="1">
        <f t="array" ref="P2630">_xlfn.IFS(Table1[[#This Row],[Asset Class]]&lt;&gt;"Local","y",P$11=$E2630,"y",Table1[[#This Row],[Asset Class]]="Local","")</f>
        <v/>
      </c>
      <c r="Q2630" s="99" t="str" cm="1">
        <f t="array" ref="Q2630">_xlfn.IFS(Table1[[#This Row],[Asset Class]]&lt;&gt;"Local","y",Q$11=$E2630,"y",Table1[[#This Row],[Asset Class]]="Local","")</f>
        <v/>
      </c>
      <c r="R2630" s="99" t="str" cm="1">
        <f t="array" ref="R2630">_xlfn.IFS(Table1[[#This Row],[Asset Class]]&lt;&gt;"Local","y",R$11=$E2630,"y",Table1[[#This Row],[Asset Class]]="Local","")</f>
        <v/>
      </c>
      <c r="S2630" s="358" t="str" cm="1">
        <f t="array" ref="S2630">_xlfn.IFS(Table1[[#This Row],[Asset Class]]&lt;&gt;"Local","y",S$11=$E2630,"y",Table1[[#This Row],[Asset Class]]="Local","")</f>
        <v>y</v>
      </c>
      <c r="U2630" s="109" t="str">
        <f>IF(Table1[[#This Row],[Asset Class]]&lt;&gt;"Local",0.25,IF(P2630="y",1,""))</f>
        <v/>
      </c>
      <c r="V2630" s="435" t="str">
        <f>IF(Table1[[#This Row],[Asset Class]]&lt;&gt;"Local",0.25,IF(Q2630="y",1,""))</f>
        <v/>
      </c>
      <c r="W2630" s="435" t="str">
        <f>IF(Table1[[#This Row],[Asset Class]]&lt;&gt;"Local",0.25,IF(R2630="y",1,""))</f>
        <v/>
      </c>
      <c r="X2630" s="435">
        <f>IF(Table1[[#This Row],[Asset Class]]&lt;&gt;"Local",0.25,IF(S2630="y",1,""))</f>
        <v>1</v>
      </c>
      <c r="Y2630" s="109">
        <f t="shared" si="247"/>
        <v>1</v>
      </c>
      <c r="AA2630" s="274" t="str">
        <f t="shared" si="248"/>
        <v/>
      </c>
      <c r="AB2630" s="275" t="str">
        <f t="shared" si="249"/>
        <v/>
      </c>
      <c r="AC2630" s="275" t="str">
        <f t="shared" si="250"/>
        <v/>
      </c>
      <c r="AD2630" s="275">
        <f t="shared" si="251"/>
        <v>120744</v>
      </c>
      <c r="AE2630" s="276">
        <f t="shared" si="252"/>
        <v>120744</v>
      </c>
    </row>
    <row r="2631" spans="2:31">
      <c r="B2631" s="227" t="s">
        <v>4635</v>
      </c>
      <c r="C2631" s="228" t="s">
        <v>4636</v>
      </c>
      <c r="D2631" s="228" t="s">
        <v>110</v>
      </c>
      <c r="E2631" s="228" t="s">
        <v>106</v>
      </c>
      <c r="F2631" s="258" t="s">
        <v>102</v>
      </c>
      <c r="G2631" s="374">
        <v>0.5</v>
      </c>
      <c r="H2631" s="377">
        <v>6244.7588525173896</v>
      </c>
      <c r="I2631" s="382">
        <v>111.62041035606889</v>
      </c>
      <c r="J2631" s="349">
        <f>Table1[[#This Row],[Embellishment Area (m2)]]*Table1[[#This Row],[Construction Unit Rate ($/m)]]*Table1[[#This Row],[Embellishment Area Factor]]</f>
        <v>348521.27284634247</v>
      </c>
      <c r="K2631" s="263">
        <v>0</v>
      </c>
      <c r="L2631" s="354">
        <v>66.125722619436161</v>
      </c>
      <c r="M2631" s="101">
        <f>Table1[[#This Row],[Size of land (m2)]]*Table1[[#This Row],[Land Unit Rate ($/m2)]]</f>
        <v>0</v>
      </c>
      <c r="N2631" s="261">
        <v>2021</v>
      </c>
      <c r="O2631" s="101">
        <f>ROUND(IF(Table1[[#This Row],[Valuation Year]]=2016,(Table1[[#This Row],[Total Construction Cost ($)]]+Table1[[#This Row],[Land Value]])*('General Input Sheet'!$G$38/'General Input Sheet'!$G$43),Table1[[#This Row],[Total Construction Cost ($)]]+Table1[[#This Row],[Land Value]]),0)</f>
        <v>348521</v>
      </c>
      <c r="P2631" s="139" t="str" cm="1">
        <f t="array" ref="P2631">_xlfn.IFS(Table1[[#This Row],[Asset Class]]&lt;&gt;"Local","y",P$11=$E2631,"y",Table1[[#This Row],[Asset Class]]="Local","")</f>
        <v>y</v>
      </c>
      <c r="Q2631" s="99" t="str" cm="1">
        <f t="array" ref="Q2631">_xlfn.IFS(Table1[[#This Row],[Asset Class]]&lt;&gt;"Local","y",Q$11=$E2631,"y",Table1[[#This Row],[Asset Class]]="Local","")</f>
        <v/>
      </c>
      <c r="R2631" s="99" t="str" cm="1">
        <f t="array" ref="R2631">_xlfn.IFS(Table1[[#This Row],[Asset Class]]&lt;&gt;"Local","y",R$11=$E2631,"y",Table1[[#This Row],[Asset Class]]="Local","")</f>
        <v/>
      </c>
      <c r="S2631" s="358" t="str" cm="1">
        <f t="array" ref="S2631">_xlfn.IFS(Table1[[#This Row],[Asset Class]]&lt;&gt;"Local","y",S$11=$E2631,"y",Table1[[#This Row],[Asset Class]]="Local","")</f>
        <v/>
      </c>
      <c r="U2631" s="109">
        <f>IF(Table1[[#This Row],[Asset Class]]&lt;&gt;"Local",0.25,IF(P2631="y",1,""))</f>
        <v>1</v>
      </c>
      <c r="V2631" s="435" t="str">
        <f>IF(Table1[[#This Row],[Asset Class]]&lt;&gt;"Local",0.25,IF(Q2631="y",1,""))</f>
        <v/>
      </c>
      <c r="W2631" s="435" t="str">
        <f>IF(Table1[[#This Row],[Asset Class]]&lt;&gt;"Local",0.25,IF(R2631="y",1,""))</f>
        <v/>
      </c>
      <c r="X2631" s="435" t="str">
        <f>IF(Table1[[#This Row],[Asset Class]]&lt;&gt;"Local",0.25,IF(S2631="y",1,""))</f>
        <v/>
      </c>
      <c r="Y2631" s="109">
        <f t="shared" si="247"/>
        <v>1</v>
      </c>
      <c r="AA2631" s="274">
        <f t="shared" si="248"/>
        <v>348521</v>
      </c>
      <c r="AB2631" s="275" t="str">
        <f t="shared" si="249"/>
        <v/>
      </c>
      <c r="AC2631" s="275" t="str">
        <f t="shared" si="250"/>
        <v/>
      </c>
      <c r="AD2631" s="275" t="str">
        <f t="shared" si="251"/>
        <v/>
      </c>
      <c r="AE2631" s="276">
        <f t="shared" si="252"/>
        <v>348521</v>
      </c>
    </row>
    <row r="2632" spans="2:31">
      <c r="B2632" s="227" t="s">
        <v>4637</v>
      </c>
      <c r="C2632" s="228" t="s">
        <v>4638</v>
      </c>
      <c r="D2632" s="228" t="s">
        <v>105</v>
      </c>
      <c r="E2632" s="228" t="s">
        <v>101</v>
      </c>
      <c r="F2632" s="258" t="s">
        <v>135</v>
      </c>
      <c r="G2632" s="374">
        <v>0.5</v>
      </c>
      <c r="H2632" s="377">
        <v>31535.511639826145</v>
      </c>
      <c r="I2632" s="382">
        <v>452.87898632773505</v>
      </c>
      <c r="J2632" s="349">
        <f>Table1[[#This Row],[Embellishment Area (m2)]]*Table1[[#This Row],[Construction Unit Rate ($/m)]]*Table1[[#This Row],[Embellishment Area Factor]]</f>
        <v>7140885.2723854771</v>
      </c>
      <c r="K2632" s="263">
        <v>63071.023279652291</v>
      </c>
      <c r="L2632" s="354">
        <v>140.14546069071523</v>
      </c>
      <c r="M2632" s="101">
        <f>Table1[[#This Row],[Size of land (m2)]]*Table1[[#This Row],[Land Unit Rate ($/m2)]]</f>
        <v>8839117.6137616951</v>
      </c>
      <c r="N2632" s="261">
        <v>2021</v>
      </c>
      <c r="O2632" s="101">
        <f>ROUND(IF(Table1[[#This Row],[Valuation Year]]=2016,(Table1[[#This Row],[Total Construction Cost ($)]]+Table1[[#This Row],[Land Value]])*('General Input Sheet'!$G$38/'General Input Sheet'!$G$43),Table1[[#This Row],[Total Construction Cost ($)]]+Table1[[#This Row],[Land Value]]),0)</f>
        <v>15980003</v>
      </c>
      <c r="P2632" s="139" t="str" cm="1">
        <f t="array" ref="P2632">_xlfn.IFS(Table1[[#This Row],[Asset Class]]&lt;&gt;"Local","y",P$11=$E2632,"y",Table1[[#This Row],[Asset Class]]="Local","")</f>
        <v>y</v>
      </c>
      <c r="Q2632" s="99" t="str" cm="1">
        <f t="array" ref="Q2632">_xlfn.IFS(Table1[[#This Row],[Asset Class]]&lt;&gt;"Local","y",Q$11=$E2632,"y",Table1[[#This Row],[Asset Class]]="Local","")</f>
        <v>y</v>
      </c>
      <c r="R2632" s="99" t="str" cm="1">
        <f t="array" ref="R2632">_xlfn.IFS(Table1[[#This Row],[Asset Class]]&lt;&gt;"Local","y",R$11=$E2632,"y",Table1[[#This Row],[Asset Class]]="Local","")</f>
        <v>y</v>
      </c>
      <c r="S2632" s="358" t="str" cm="1">
        <f t="array" ref="S2632">_xlfn.IFS(Table1[[#This Row],[Asset Class]]&lt;&gt;"Local","y",S$11=$E2632,"y",Table1[[#This Row],[Asset Class]]="Local","")</f>
        <v>y</v>
      </c>
      <c r="U2632" s="109">
        <f>IF(Table1[[#This Row],[Asset Class]]&lt;&gt;"Local",0.25,IF(P2632="y",1,""))</f>
        <v>0.25</v>
      </c>
      <c r="V2632" s="435">
        <f>IF(Table1[[#This Row],[Asset Class]]&lt;&gt;"Local",0.25,IF(Q2632="y",1,""))</f>
        <v>0.25</v>
      </c>
      <c r="W2632" s="435">
        <f>IF(Table1[[#This Row],[Asset Class]]&lt;&gt;"Local",0.25,IF(R2632="y",1,""))</f>
        <v>0.25</v>
      </c>
      <c r="X2632" s="435">
        <f>IF(Table1[[#This Row],[Asset Class]]&lt;&gt;"Local",0.25,IF(S2632="y",1,""))</f>
        <v>0.25</v>
      </c>
      <c r="Y2632" s="109">
        <f t="shared" si="247"/>
        <v>1</v>
      </c>
      <c r="AA2632" s="274">
        <f t="shared" si="248"/>
        <v>3995000.75</v>
      </c>
      <c r="AB2632" s="275">
        <f t="shared" si="249"/>
        <v>3995000.75</v>
      </c>
      <c r="AC2632" s="275">
        <f t="shared" si="250"/>
        <v>3995000.75</v>
      </c>
      <c r="AD2632" s="275">
        <f t="shared" si="251"/>
        <v>3995000.75</v>
      </c>
      <c r="AE2632" s="276">
        <f t="shared" si="252"/>
        <v>15980003</v>
      </c>
    </row>
    <row r="2633" spans="2:31">
      <c r="B2633" s="227" t="s">
        <v>4639</v>
      </c>
      <c r="C2633" s="228" t="s">
        <v>4640</v>
      </c>
      <c r="D2633" s="228" t="s">
        <v>105</v>
      </c>
      <c r="E2633" s="228" t="s">
        <v>106</v>
      </c>
      <c r="F2633" s="258" t="s">
        <v>135</v>
      </c>
      <c r="G2633" s="374">
        <v>0.5</v>
      </c>
      <c r="H2633" s="377">
        <v>91896.726751564347</v>
      </c>
      <c r="I2633" s="382">
        <v>295.91815694928124</v>
      </c>
      <c r="J2633" s="349">
        <f>Table1[[#This Row],[Embellishment Area (m2)]]*Table1[[#This Row],[Construction Unit Rate ($/m)]]*Table1[[#This Row],[Embellishment Area Factor]]</f>
        <v>13596955.004997315</v>
      </c>
      <c r="K2633" s="263">
        <v>183793.45350312869</v>
      </c>
      <c r="L2633" s="354">
        <v>157.26221918381682</v>
      </c>
      <c r="M2633" s="101">
        <f>Table1[[#This Row],[Size of land (m2)]]*Table1[[#This Row],[Land Unit Rate ($/m2)]]</f>
        <v>28903766.369359672</v>
      </c>
      <c r="N2633" s="261">
        <v>2021</v>
      </c>
      <c r="O2633" s="101">
        <f>ROUND(IF(Table1[[#This Row],[Valuation Year]]=2016,(Table1[[#This Row],[Total Construction Cost ($)]]+Table1[[#This Row],[Land Value]])*('General Input Sheet'!$G$38/'General Input Sheet'!$G$43),Table1[[#This Row],[Total Construction Cost ($)]]+Table1[[#This Row],[Land Value]]),0)</f>
        <v>42500721</v>
      </c>
      <c r="P2633" s="139" t="str" cm="1">
        <f t="array" ref="P2633">_xlfn.IFS(Table1[[#This Row],[Asset Class]]&lt;&gt;"Local","y",P$11=$E2633,"y",Table1[[#This Row],[Asset Class]]="Local","")</f>
        <v>y</v>
      </c>
      <c r="Q2633" s="99" t="str" cm="1">
        <f t="array" ref="Q2633">_xlfn.IFS(Table1[[#This Row],[Asset Class]]&lt;&gt;"Local","y",Q$11=$E2633,"y",Table1[[#This Row],[Asset Class]]="Local","")</f>
        <v>y</v>
      </c>
      <c r="R2633" s="99" t="str" cm="1">
        <f t="array" ref="R2633">_xlfn.IFS(Table1[[#This Row],[Asset Class]]&lt;&gt;"Local","y",R$11=$E2633,"y",Table1[[#This Row],[Asset Class]]="Local","")</f>
        <v>y</v>
      </c>
      <c r="S2633" s="358" t="str" cm="1">
        <f t="array" ref="S2633">_xlfn.IFS(Table1[[#This Row],[Asset Class]]&lt;&gt;"Local","y",S$11=$E2633,"y",Table1[[#This Row],[Asset Class]]="Local","")</f>
        <v>y</v>
      </c>
      <c r="U2633" s="109">
        <f>IF(Table1[[#This Row],[Asset Class]]&lt;&gt;"Local",0.25,IF(P2633="y",1,""))</f>
        <v>0.25</v>
      </c>
      <c r="V2633" s="435">
        <f>IF(Table1[[#This Row],[Asset Class]]&lt;&gt;"Local",0.25,IF(Q2633="y",1,""))</f>
        <v>0.25</v>
      </c>
      <c r="W2633" s="435">
        <f>IF(Table1[[#This Row],[Asset Class]]&lt;&gt;"Local",0.25,IF(R2633="y",1,""))</f>
        <v>0.25</v>
      </c>
      <c r="X2633" s="435">
        <f>IF(Table1[[#This Row],[Asset Class]]&lt;&gt;"Local",0.25,IF(S2633="y",1,""))</f>
        <v>0.25</v>
      </c>
      <c r="Y2633" s="109">
        <f t="shared" si="247"/>
        <v>1</v>
      </c>
      <c r="AA2633" s="274">
        <f t="shared" si="248"/>
        <v>10625180.25</v>
      </c>
      <c r="AB2633" s="275">
        <f t="shared" si="249"/>
        <v>10625180.25</v>
      </c>
      <c r="AC2633" s="275">
        <f t="shared" si="250"/>
        <v>10625180.25</v>
      </c>
      <c r="AD2633" s="275">
        <f t="shared" si="251"/>
        <v>10625180.25</v>
      </c>
      <c r="AE2633" s="276">
        <f t="shared" si="252"/>
        <v>42500721</v>
      </c>
    </row>
    <row r="2634" spans="2:31">
      <c r="B2634" s="227" t="s">
        <v>4641</v>
      </c>
      <c r="C2634" s="228" t="s">
        <v>4642</v>
      </c>
      <c r="D2634" s="228" t="s">
        <v>110</v>
      </c>
      <c r="E2634" s="228" t="s">
        <v>113</v>
      </c>
      <c r="F2634" s="258" t="s">
        <v>102</v>
      </c>
      <c r="G2634" s="374">
        <v>0.5</v>
      </c>
      <c r="H2634" s="377">
        <v>3190.4741690414185</v>
      </c>
      <c r="I2634" s="382">
        <v>77.371645491830151</v>
      </c>
      <c r="J2634" s="349">
        <f>Table1[[#This Row],[Embellishment Area (m2)]]*Table1[[#This Row],[Construction Unit Rate ($/m)]]*Table1[[#This Row],[Embellishment Area Factor]]</f>
        <v>123426.11817895701</v>
      </c>
      <c r="K2634" s="263">
        <v>0</v>
      </c>
      <c r="L2634" s="354">
        <v>51.919695325664051</v>
      </c>
      <c r="M2634" s="101">
        <f>Table1[[#This Row],[Size of land (m2)]]*Table1[[#This Row],[Land Unit Rate ($/m2)]]</f>
        <v>0</v>
      </c>
      <c r="N2634" s="261">
        <v>2021</v>
      </c>
      <c r="O2634" s="101">
        <f>ROUND(IF(Table1[[#This Row],[Valuation Year]]=2016,(Table1[[#This Row],[Total Construction Cost ($)]]+Table1[[#This Row],[Land Value]])*('General Input Sheet'!$G$38/'General Input Sheet'!$G$43),Table1[[#This Row],[Total Construction Cost ($)]]+Table1[[#This Row],[Land Value]]),0)</f>
        <v>123426</v>
      </c>
      <c r="P2634" s="139" t="str" cm="1">
        <f t="array" ref="P2634">_xlfn.IFS(Table1[[#This Row],[Asset Class]]&lt;&gt;"Local","y",P$11=$E2634,"y",Table1[[#This Row],[Asset Class]]="Local","")</f>
        <v/>
      </c>
      <c r="Q2634" s="99" t="str" cm="1">
        <f t="array" ref="Q2634">_xlfn.IFS(Table1[[#This Row],[Asset Class]]&lt;&gt;"Local","y",Q$11=$E2634,"y",Table1[[#This Row],[Asset Class]]="Local","")</f>
        <v/>
      </c>
      <c r="R2634" s="99" t="str" cm="1">
        <f t="array" ref="R2634">_xlfn.IFS(Table1[[#This Row],[Asset Class]]&lt;&gt;"Local","y",R$11=$E2634,"y",Table1[[#This Row],[Asset Class]]="Local","")</f>
        <v/>
      </c>
      <c r="S2634" s="358" t="str" cm="1">
        <f t="array" ref="S2634">_xlfn.IFS(Table1[[#This Row],[Asset Class]]&lt;&gt;"Local","y",S$11=$E2634,"y",Table1[[#This Row],[Asset Class]]="Local","")</f>
        <v>y</v>
      </c>
      <c r="U2634" s="109" t="str">
        <f>IF(Table1[[#This Row],[Asset Class]]&lt;&gt;"Local",0.25,IF(P2634="y",1,""))</f>
        <v/>
      </c>
      <c r="V2634" s="435" t="str">
        <f>IF(Table1[[#This Row],[Asset Class]]&lt;&gt;"Local",0.25,IF(Q2634="y",1,""))</f>
        <v/>
      </c>
      <c r="W2634" s="435" t="str">
        <f>IF(Table1[[#This Row],[Asset Class]]&lt;&gt;"Local",0.25,IF(R2634="y",1,""))</f>
        <v/>
      </c>
      <c r="X2634" s="435">
        <f>IF(Table1[[#This Row],[Asset Class]]&lt;&gt;"Local",0.25,IF(S2634="y",1,""))</f>
        <v>1</v>
      </c>
      <c r="Y2634" s="109">
        <f t="shared" si="247"/>
        <v>1</v>
      </c>
      <c r="AA2634" s="274" t="str">
        <f t="shared" si="248"/>
        <v/>
      </c>
      <c r="AB2634" s="275" t="str">
        <f t="shared" si="249"/>
        <v/>
      </c>
      <c r="AC2634" s="275" t="str">
        <f t="shared" si="250"/>
        <v/>
      </c>
      <c r="AD2634" s="275">
        <f t="shared" si="251"/>
        <v>123426</v>
      </c>
      <c r="AE2634" s="276">
        <f t="shared" si="252"/>
        <v>123426</v>
      </c>
    </row>
    <row r="2635" spans="2:31">
      <c r="B2635" s="227" t="s">
        <v>4643</v>
      </c>
      <c r="C2635" s="228" t="s">
        <v>4644</v>
      </c>
      <c r="D2635" s="228" t="s">
        <v>110</v>
      </c>
      <c r="E2635" s="228" t="s">
        <v>101</v>
      </c>
      <c r="F2635" s="258" t="s">
        <v>107</v>
      </c>
      <c r="G2635" s="374">
        <v>0.5</v>
      </c>
      <c r="H2635" s="377">
        <v>7025.7107187164747</v>
      </c>
      <c r="I2635" s="382">
        <v>143.96305955739601</v>
      </c>
      <c r="J2635" s="349">
        <f>Table1[[#This Row],[Embellishment Area (m2)]]*Table1[[#This Row],[Construction Unit Rate ($/m)]]*Table1[[#This Row],[Embellishment Area Factor]]</f>
        <v>505721.40531580767</v>
      </c>
      <c r="K2635" s="263">
        <v>0</v>
      </c>
      <c r="L2635" s="354">
        <v>39.027494808321961</v>
      </c>
      <c r="M2635" s="101">
        <f>Table1[[#This Row],[Size of land (m2)]]*Table1[[#This Row],[Land Unit Rate ($/m2)]]</f>
        <v>0</v>
      </c>
      <c r="N2635" s="261">
        <v>2021</v>
      </c>
      <c r="O2635" s="101">
        <f>ROUND(IF(Table1[[#This Row],[Valuation Year]]=2016,(Table1[[#This Row],[Total Construction Cost ($)]]+Table1[[#This Row],[Land Value]])*('General Input Sheet'!$G$38/'General Input Sheet'!$G$43),Table1[[#This Row],[Total Construction Cost ($)]]+Table1[[#This Row],[Land Value]]),0)</f>
        <v>505721</v>
      </c>
      <c r="P2635" s="139" t="str" cm="1">
        <f t="array" ref="P2635">_xlfn.IFS(Table1[[#This Row],[Asset Class]]&lt;&gt;"Local","y",P$11=$E2635,"y",Table1[[#This Row],[Asset Class]]="Local","")</f>
        <v/>
      </c>
      <c r="Q2635" s="99" t="str" cm="1">
        <f t="array" ref="Q2635">_xlfn.IFS(Table1[[#This Row],[Asset Class]]&lt;&gt;"Local","y",Q$11=$E2635,"y",Table1[[#This Row],[Asset Class]]="Local","")</f>
        <v/>
      </c>
      <c r="R2635" s="99" t="str" cm="1">
        <f t="array" ref="R2635">_xlfn.IFS(Table1[[#This Row],[Asset Class]]&lt;&gt;"Local","y",R$11=$E2635,"y",Table1[[#This Row],[Asset Class]]="Local","")</f>
        <v>y</v>
      </c>
      <c r="S2635" s="358" t="str" cm="1">
        <f t="array" ref="S2635">_xlfn.IFS(Table1[[#This Row],[Asset Class]]&lt;&gt;"Local","y",S$11=$E2635,"y",Table1[[#This Row],[Asset Class]]="Local","")</f>
        <v/>
      </c>
      <c r="U2635" s="109" t="str">
        <f>IF(Table1[[#This Row],[Asset Class]]&lt;&gt;"Local",0.25,IF(P2635="y",1,""))</f>
        <v/>
      </c>
      <c r="V2635" s="435" t="str">
        <f>IF(Table1[[#This Row],[Asset Class]]&lt;&gt;"Local",0.25,IF(Q2635="y",1,""))</f>
        <v/>
      </c>
      <c r="W2635" s="435">
        <f>IF(Table1[[#This Row],[Asset Class]]&lt;&gt;"Local",0.25,IF(R2635="y",1,""))</f>
        <v>1</v>
      </c>
      <c r="X2635" s="435" t="str">
        <f>IF(Table1[[#This Row],[Asset Class]]&lt;&gt;"Local",0.25,IF(S2635="y",1,""))</f>
        <v/>
      </c>
      <c r="Y2635" s="109">
        <f t="shared" si="247"/>
        <v>1</v>
      </c>
      <c r="AA2635" s="274" t="str">
        <f t="shared" si="248"/>
        <v/>
      </c>
      <c r="AB2635" s="275" t="str">
        <f t="shared" si="249"/>
        <v/>
      </c>
      <c r="AC2635" s="275">
        <f t="shared" si="250"/>
        <v>505721</v>
      </c>
      <c r="AD2635" s="275" t="str">
        <f t="shared" si="251"/>
        <v/>
      </c>
      <c r="AE2635" s="276">
        <f t="shared" si="252"/>
        <v>505721</v>
      </c>
    </row>
    <row r="2636" spans="2:31">
      <c r="B2636" s="227" t="s">
        <v>4645</v>
      </c>
      <c r="C2636" s="228" t="s">
        <v>4646</v>
      </c>
      <c r="D2636" s="228" t="s">
        <v>105</v>
      </c>
      <c r="E2636" s="228" t="s">
        <v>142</v>
      </c>
      <c r="F2636" s="258" t="s">
        <v>107</v>
      </c>
      <c r="G2636" s="374">
        <v>0.5</v>
      </c>
      <c r="H2636" s="377">
        <v>7244.2549956033654</v>
      </c>
      <c r="I2636" s="382">
        <v>406.79298511948269</v>
      </c>
      <c r="J2636" s="349">
        <f>Table1[[#This Row],[Embellishment Area (m2)]]*Table1[[#This Row],[Construction Unit Rate ($/m)]]*Table1[[#This Row],[Embellishment Area Factor]]</f>
        <v>1473456.0573141091</v>
      </c>
      <c r="K2636" s="263">
        <v>14488.509991206731</v>
      </c>
      <c r="L2636" s="354">
        <v>77.249060510664719</v>
      </c>
      <c r="M2636" s="101">
        <f>Table1[[#This Row],[Size of land (m2)]]*Table1[[#This Row],[Land Unit Rate ($/m2)]]</f>
        <v>1119223.785020099</v>
      </c>
      <c r="N2636" s="261">
        <v>2021</v>
      </c>
      <c r="O2636" s="101">
        <f>ROUND(IF(Table1[[#This Row],[Valuation Year]]=2016,(Table1[[#This Row],[Total Construction Cost ($)]]+Table1[[#This Row],[Land Value]])*('General Input Sheet'!$G$38/'General Input Sheet'!$G$43),Table1[[#This Row],[Total Construction Cost ($)]]+Table1[[#This Row],[Land Value]]),0)</f>
        <v>2592680</v>
      </c>
      <c r="P2636" s="139" t="str" cm="1">
        <f t="array" ref="P2636">_xlfn.IFS(Table1[[#This Row],[Asset Class]]&lt;&gt;"Local","y",P$11=$E2636,"y",Table1[[#This Row],[Asset Class]]="Local","")</f>
        <v>y</v>
      </c>
      <c r="Q2636" s="99" t="str" cm="1">
        <f t="array" ref="Q2636">_xlfn.IFS(Table1[[#This Row],[Asset Class]]&lt;&gt;"Local","y",Q$11=$E2636,"y",Table1[[#This Row],[Asset Class]]="Local","")</f>
        <v>y</v>
      </c>
      <c r="R2636" s="99" t="str" cm="1">
        <f t="array" ref="R2636">_xlfn.IFS(Table1[[#This Row],[Asset Class]]&lt;&gt;"Local","y",R$11=$E2636,"y",Table1[[#This Row],[Asset Class]]="Local","")</f>
        <v>y</v>
      </c>
      <c r="S2636" s="358" t="str" cm="1">
        <f t="array" ref="S2636">_xlfn.IFS(Table1[[#This Row],[Asset Class]]&lt;&gt;"Local","y",S$11=$E2636,"y",Table1[[#This Row],[Asset Class]]="Local","")</f>
        <v>y</v>
      </c>
      <c r="U2636" s="109">
        <f>IF(Table1[[#This Row],[Asset Class]]&lt;&gt;"Local",0.25,IF(P2636="y",1,""))</f>
        <v>0.25</v>
      </c>
      <c r="V2636" s="435">
        <f>IF(Table1[[#This Row],[Asset Class]]&lt;&gt;"Local",0.25,IF(Q2636="y",1,""))</f>
        <v>0.25</v>
      </c>
      <c r="W2636" s="435">
        <f>IF(Table1[[#This Row],[Asset Class]]&lt;&gt;"Local",0.25,IF(R2636="y",1,""))</f>
        <v>0.25</v>
      </c>
      <c r="X2636" s="435">
        <f>IF(Table1[[#This Row],[Asset Class]]&lt;&gt;"Local",0.25,IF(S2636="y",1,""))</f>
        <v>0.25</v>
      </c>
      <c r="Y2636" s="109">
        <f t="shared" si="247"/>
        <v>1</v>
      </c>
      <c r="AA2636" s="274">
        <f t="shared" si="248"/>
        <v>648170</v>
      </c>
      <c r="AB2636" s="275">
        <f t="shared" si="249"/>
        <v>648170</v>
      </c>
      <c r="AC2636" s="275">
        <f t="shared" si="250"/>
        <v>648170</v>
      </c>
      <c r="AD2636" s="275">
        <f t="shared" si="251"/>
        <v>648170</v>
      </c>
      <c r="AE2636" s="276">
        <f t="shared" si="252"/>
        <v>2592680</v>
      </c>
    </row>
    <row r="2637" spans="2:31">
      <c r="B2637" s="227" t="s">
        <v>4647</v>
      </c>
      <c r="C2637" s="228" t="s">
        <v>4648</v>
      </c>
      <c r="D2637" s="228" t="s">
        <v>110</v>
      </c>
      <c r="E2637" s="228" t="s">
        <v>113</v>
      </c>
      <c r="F2637" s="258" t="s">
        <v>102</v>
      </c>
      <c r="G2637" s="374">
        <v>0.5</v>
      </c>
      <c r="H2637" s="377">
        <v>6524.3531217770151</v>
      </c>
      <c r="I2637" s="382">
        <v>77.371645491830151</v>
      </c>
      <c r="J2637" s="349">
        <f>Table1[[#This Row],[Embellishment Area (m2)]]*Table1[[#This Row],[Construction Unit Rate ($/m)]]*Table1[[#This Row],[Embellishment Area Factor]]</f>
        <v>252399.96840082327</v>
      </c>
      <c r="K2637" s="263">
        <v>0</v>
      </c>
      <c r="L2637" s="354">
        <v>51.919695325664051</v>
      </c>
      <c r="M2637" s="101">
        <f>Table1[[#This Row],[Size of land (m2)]]*Table1[[#This Row],[Land Unit Rate ($/m2)]]</f>
        <v>0</v>
      </c>
      <c r="N2637" s="261">
        <v>2021</v>
      </c>
      <c r="O2637" s="101">
        <f>ROUND(IF(Table1[[#This Row],[Valuation Year]]=2016,(Table1[[#This Row],[Total Construction Cost ($)]]+Table1[[#This Row],[Land Value]])*('General Input Sheet'!$G$38/'General Input Sheet'!$G$43),Table1[[#This Row],[Total Construction Cost ($)]]+Table1[[#This Row],[Land Value]]),0)</f>
        <v>252400</v>
      </c>
      <c r="P2637" s="139" t="str" cm="1">
        <f t="array" ref="P2637">_xlfn.IFS(Table1[[#This Row],[Asset Class]]&lt;&gt;"Local","y",P$11=$E2637,"y",Table1[[#This Row],[Asset Class]]="Local","")</f>
        <v/>
      </c>
      <c r="Q2637" s="99" t="str" cm="1">
        <f t="array" ref="Q2637">_xlfn.IFS(Table1[[#This Row],[Asset Class]]&lt;&gt;"Local","y",Q$11=$E2637,"y",Table1[[#This Row],[Asset Class]]="Local","")</f>
        <v/>
      </c>
      <c r="R2637" s="99" t="str" cm="1">
        <f t="array" ref="R2637">_xlfn.IFS(Table1[[#This Row],[Asset Class]]&lt;&gt;"Local","y",R$11=$E2637,"y",Table1[[#This Row],[Asset Class]]="Local","")</f>
        <v/>
      </c>
      <c r="S2637" s="358" t="str" cm="1">
        <f t="array" ref="S2637">_xlfn.IFS(Table1[[#This Row],[Asset Class]]&lt;&gt;"Local","y",S$11=$E2637,"y",Table1[[#This Row],[Asset Class]]="Local","")</f>
        <v>y</v>
      </c>
      <c r="U2637" s="109" t="str">
        <f>IF(Table1[[#This Row],[Asset Class]]&lt;&gt;"Local",0.25,IF(P2637="y",1,""))</f>
        <v/>
      </c>
      <c r="V2637" s="435" t="str">
        <f>IF(Table1[[#This Row],[Asset Class]]&lt;&gt;"Local",0.25,IF(Q2637="y",1,""))</f>
        <v/>
      </c>
      <c r="W2637" s="435" t="str">
        <f>IF(Table1[[#This Row],[Asset Class]]&lt;&gt;"Local",0.25,IF(R2637="y",1,""))</f>
        <v/>
      </c>
      <c r="X2637" s="435">
        <f>IF(Table1[[#This Row],[Asset Class]]&lt;&gt;"Local",0.25,IF(S2637="y",1,""))</f>
        <v>1</v>
      </c>
      <c r="Y2637" s="109">
        <f t="shared" si="247"/>
        <v>1</v>
      </c>
      <c r="AA2637" s="274" t="str">
        <f t="shared" si="248"/>
        <v/>
      </c>
      <c r="AB2637" s="275" t="str">
        <f t="shared" si="249"/>
        <v/>
      </c>
      <c r="AC2637" s="275" t="str">
        <f t="shared" si="250"/>
        <v/>
      </c>
      <c r="AD2637" s="275">
        <f t="shared" si="251"/>
        <v>252400</v>
      </c>
      <c r="AE2637" s="276">
        <f t="shared" si="252"/>
        <v>252400</v>
      </c>
    </row>
    <row r="2638" spans="2:31">
      <c r="B2638" s="227" t="s">
        <v>4649</v>
      </c>
      <c r="C2638" s="228" t="s">
        <v>4650</v>
      </c>
      <c r="D2638" s="228" t="s">
        <v>110</v>
      </c>
      <c r="E2638" s="228" t="s">
        <v>106</v>
      </c>
      <c r="F2638" s="258" t="s">
        <v>102</v>
      </c>
      <c r="G2638" s="374">
        <v>0.5</v>
      </c>
      <c r="H2638" s="377">
        <v>3194.9482316745516</v>
      </c>
      <c r="I2638" s="382">
        <v>111.62041035606889</v>
      </c>
      <c r="J2638" s="349">
        <f>Table1[[#This Row],[Embellishment Area (m2)]]*Table1[[#This Row],[Construction Unit Rate ($/m)]]*Table1[[#This Row],[Embellishment Area Factor]]</f>
        <v>178310.71634295504</v>
      </c>
      <c r="K2638" s="263">
        <v>0</v>
      </c>
      <c r="L2638" s="354">
        <v>66.125722619436161</v>
      </c>
      <c r="M2638" s="101">
        <f>Table1[[#This Row],[Size of land (m2)]]*Table1[[#This Row],[Land Unit Rate ($/m2)]]</f>
        <v>0</v>
      </c>
      <c r="N2638" s="261">
        <v>2021</v>
      </c>
      <c r="O2638" s="101">
        <f>ROUND(IF(Table1[[#This Row],[Valuation Year]]=2016,(Table1[[#This Row],[Total Construction Cost ($)]]+Table1[[#This Row],[Land Value]])*('General Input Sheet'!$G$38/'General Input Sheet'!$G$43),Table1[[#This Row],[Total Construction Cost ($)]]+Table1[[#This Row],[Land Value]]),0)</f>
        <v>178311</v>
      </c>
      <c r="P2638" s="139" t="str" cm="1">
        <f t="array" ref="P2638">_xlfn.IFS(Table1[[#This Row],[Asset Class]]&lt;&gt;"Local","y",P$11=$E2638,"y",Table1[[#This Row],[Asset Class]]="Local","")</f>
        <v>y</v>
      </c>
      <c r="Q2638" s="99" t="str" cm="1">
        <f t="array" ref="Q2638">_xlfn.IFS(Table1[[#This Row],[Asset Class]]&lt;&gt;"Local","y",Q$11=$E2638,"y",Table1[[#This Row],[Asset Class]]="Local","")</f>
        <v/>
      </c>
      <c r="R2638" s="99" t="str" cm="1">
        <f t="array" ref="R2638">_xlfn.IFS(Table1[[#This Row],[Asset Class]]&lt;&gt;"Local","y",R$11=$E2638,"y",Table1[[#This Row],[Asset Class]]="Local","")</f>
        <v/>
      </c>
      <c r="S2638" s="358" t="str" cm="1">
        <f t="array" ref="S2638">_xlfn.IFS(Table1[[#This Row],[Asset Class]]&lt;&gt;"Local","y",S$11=$E2638,"y",Table1[[#This Row],[Asset Class]]="Local","")</f>
        <v/>
      </c>
      <c r="U2638" s="109">
        <f>IF(Table1[[#This Row],[Asset Class]]&lt;&gt;"Local",0.25,IF(P2638="y",1,""))</f>
        <v>1</v>
      </c>
      <c r="V2638" s="435" t="str">
        <f>IF(Table1[[#This Row],[Asset Class]]&lt;&gt;"Local",0.25,IF(Q2638="y",1,""))</f>
        <v/>
      </c>
      <c r="W2638" s="435" t="str">
        <f>IF(Table1[[#This Row],[Asset Class]]&lt;&gt;"Local",0.25,IF(R2638="y",1,""))</f>
        <v/>
      </c>
      <c r="X2638" s="435" t="str">
        <f>IF(Table1[[#This Row],[Asset Class]]&lt;&gt;"Local",0.25,IF(S2638="y",1,""))</f>
        <v/>
      </c>
      <c r="Y2638" s="109">
        <f t="shared" si="247"/>
        <v>1</v>
      </c>
      <c r="AA2638" s="274">
        <f t="shared" si="248"/>
        <v>178311</v>
      </c>
      <c r="AB2638" s="275" t="str">
        <f t="shared" si="249"/>
        <v/>
      </c>
      <c r="AC2638" s="275" t="str">
        <f t="shared" si="250"/>
        <v/>
      </c>
      <c r="AD2638" s="275" t="str">
        <f t="shared" si="251"/>
        <v/>
      </c>
      <c r="AE2638" s="276">
        <f t="shared" si="252"/>
        <v>178311</v>
      </c>
    </row>
    <row r="2639" spans="2:31">
      <c r="B2639" s="227" t="s">
        <v>4651</v>
      </c>
      <c r="C2639" s="228" t="s">
        <v>4652</v>
      </c>
      <c r="D2639" s="228" t="s">
        <v>110</v>
      </c>
      <c r="E2639" s="228" t="s">
        <v>101</v>
      </c>
      <c r="F2639" s="258" t="s">
        <v>107</v>
      </c>
      <c r="G2639" s="374">
        <v>0.5</v>
      </c>
      <c r="H2639" s="377">
        <v>10397.85120274092</v>
      </c>
      <c r="I2639" s="382">
        <v>143.96305955739601</v>
      </c>
      <c r="J2639" s="349">
        <f>Table1[[#This Row],[Embellishment Area (m2)]]*Table1[[#This Row],[Construction Unit Rate ($/m)]]*Table1[[#This Row],[Embellishment Area Factor]]</f>
        <v>748453.23598456639</v>
      </c>
      <c r="K2639" s="263">
        <v>0</v>
      </c>
      <c r="L2639" s="354">
        <v>39.027494808321961</v>
      </c>
      <c r="M2639" s="101">
        <f>Table1[[#This Row],[Size of land (m2)]]*Table1[[#This Row],[Land Unit Rate ($/m2)]]</f>
        <v>0</v>
      </c>
      <c r="N2639" s="261">
        <v>2021</v>
      </c>
      <c r="O2639" s="101">
        <f>ROUND(IF(Table1[[#This Row],[Valuation Year]]=2016,(Table1[[#This Row],[Total Construction Cost ($)]]+Table1[[#This Row],[Land Value]])*('General Input Sheet'!$G$38/'General Input Sheet'!$G$43),Table1[[#This Row],[Total Construction Cost ($)]]+Table1[[#This Row],[Land Value]]),0)</f>
        <v>748453</v>
      </c>
      <c r="P2639" s="139" t="str" cm="1">
        <f t="array" ref="P2639">_xlfn.IFS(Table1[[#This Row],[Asset Class]]&lt;&gt;"Local","y",P$11=$E2639,"y",Table1[[#This Row],[Asset Class]]="Local","")</f>
        <v/>
      </c>
      <c r="Q2639" s="99" t="str" cm="1">
        <f t="array" ref="Q2639">_xlfn.IFS(Table1[[#This Row],[Asset Class]]&lt;&gt;"Local","y",Q$11=$E2639,"y",Table1[[#This Row],[Asset Class]]="Local","")</f>
        <v/>
      </c>
      <c r="R2639" s="99" t="str" cm="1">
        <f t="array" ref="R2639">_xlfn.IFS(Table1[[#This Row],[Asset Class]]&lt;&gt;"Local","y",R$11=$E2639,"y",Table1[[#This Row],[Asset Class]]="Local","")</f>
        <v>y</v>
      </c>
      <c r="S2639" s="358" t="str" cm="1">
        <f t="array" ref="S2639">_xlfn.IFS(Table1[[#This Row],[Asset Class]]&lt;&gt;"Local","y",S$11=$E2639,"y",Table1[[#This Row],[Asset Class]]="Local","")</f>
        <v/>
      </c>
      <c r="U2639" s="109" t="str">
        <f>IF(Table1[[#This Row],[Asset Class]]&lt;&gt;"Local",0.25,IF(P2639="y",1,""))</f>
        <v/>
      </c>
      <c r="V2639" s="435" t="str">
        <f>IF(Table1[[#This Row],[Asset Class]]&lt;&gt;"Local",0.25,IF(Q2639="y",1,""))</f>
        <v/>
      </c>
      <c r="W2639" s="435">
        <f>IF(Table1[[#This Row],[Asset Class]]&lt;&gt;"Local",0.25,IF(R2639="y",1,""))</f>
        <v>1</v>
      </c>
      <c r="X2639" s="435" t="str">
        <f>IF(Table1[[#This Row],[Asset Class]]&lt;&gt;"Local",0.25,IF(S2639="y",1,""))</f>
        <v/>
      </c>
      <c r="Y2639" s="109">
        <f t="shared" si="247"/>
        <v>1</v>
      </c>
      <c r="AA2639" s="274" t="str">
        <f t="shared" si="248"/>
        <v/>
      </c>
      <c r="AB2639" s="275" t="str">
        <f t="shared" si="249"/>
        <v/>
      </c>
      <c r="AC2639" s="275">
        <f t="shared" si="250"/>
        <v>748453</v>
      </c>
      <c r="AD2639" s="275" t="str">
        <f t="shared" si="251"/>
        <v/>
      </c>
      <c r="AE2639" s="276">
        <f t="shared" si="252"/>
        <v>748453</v>
      </c>
    </row>
    <row r="2640" spans="2:31">
      <c r="B2640" s="227" t="s">
        <v>4653</v>
      </c>
      <c r="C2640" s="228" t="s">
        <v>4654</v>
      </c>
      <c r="D2640" s="228" t="s">
        <v>110</v>
      </c>
      <c r="E2640" s="228" t="s">
        <v>106</v>
      </c>
      <c r="F2640" s="258" t="s">
        <v>107</v>
      </c>
      <c r="G2640" s="374">
        <v>0.5</v>
      </c>
      <c r="H2640" s="377">
        <v>19032.621299505729</v>
      </c>
      <c r="I2640" s="382">
        <v>111.62041035606889</v>
      </c>
      <c r="J2640" s="349">
        <f>Table1[[#This Row],[Embellishment Area (m2)]]*Table1[[#This Row],[Construction Unit Rate ($/m)]]*Table1[[#This Row],[Embellishment Area Factor]]</f>
        <v>1062214.4998012432</v>
      </c>
      <c r="K2640" s="263">
        <v>0</v>
      </c>
      <c r="L2640" s="354">
        <v>66.125722619436161</v>
      </c>
      <c r="M2640" s="101">
        <f>Table1[[#This Row],[Size of land (m2)]]*Table1[[#This Row],[Land Unit Rate ($/m2)]]</f>
        <v>0</v>
      </c>
      <c r="N2640" s="261">
        <v>2021</v>
      </c>
      <c r="O2640" s="101">
        <f>ROUND(IF(Table1[[#This Row],[Valuation Year]]=2016,(Table1[[#This Row],[Total Construction Cost ($)]]+Table1[[#This Row],[Land Value]])*('General Input Sheet'!$G$38/'General Input Sheet'!$G$43),Table1[[#This Row],[Total Construction Cost ($)]]+Table1[[#This Row],[Land Value]]),0)</f>
        <v>1062214</v>
      </c>
      <c r="P2640" s="139" t="str" cm="1">
        <f t="array" ref="P2640">_xlfn.IFS(Table1[[#This Row],[Asset Class]]&lt;&gt;"Local","y",P$11=$E2640,"y",Table1[[#This Row],[Asset Class]]="Local","")</f>
        <v>y</v>
      </c>
      <c r="Q2640" s="99" t="str" cm="1">
        <f t="array" ref="Q2640">_xlfn.IFS(Table1[[#This Row],[Asset Class]]&lt;&gt;"Local","y",Q$11=$E2640,"y",Table1[[#This Row],[Asset Class]]="Local","")</f>
        <v/>
      </c>
      <c r="R2640" s="99" t="str" cm="1">
        <f t="array" ref="R2640">_xlfn.IFS(Table1[[#This Row],[Asset Class]]&lt;&gt;"Local","y",R$11=$E2640,"y",Table1[[#This Row],[Asset Class]]="Local","")</f>
        <v/>
      </c>
      <c r="S2640" s="358" t="str" cm="1">
        <f t="array" ref="S2640">_xlfn.IFS(Table1[[#This Row],[Asset Class]]&lt;&gt;"Local","y",S$11=$E2640,"y",Table1[[#This Row],[Asset Class]]="Local","")</f>
        <v/>
      </c>
      <c r="U2640" s="109">
        <f>IF(Table1[[#This Row],[Asset Class]]&lt;&gt;"Local",0.25,IF(P2640="y",1,""))</f>
        <v>1</v>
      </c>
      <c r="V2640" s="435" t="str">
        <f>IF(Table1[[#This Row],[Asset Class]]&lt;&gt;"Local",0.25,IF(Q2640="y",1,""))</f>
        <v/>
      </c>
      <c r="W2640" s="435" t="str">
        <f>IF(Table1[[#This Row],[Asset Class]]&lt;&gt;"Local",0.25,IF(R2640="y",1,""))</f>
        <v/>
      </c>
      <c r="X2640" s="435" t="str">
        <f>IF(Table1[[#This Row],[Asset Class]]&lt;&gt;"Local",0.25,IF(S2640="y",1,""))</f>
        <v/>
      </c>
      <c r="Y2640" s="109">
        <f t="shared" si="247"/>
        <v>1</v>
      </c>
      <c r="AA2640" s="274">
        <f t="shared" si="248"/>
        <v>1062214</v>
      </c>
      <c r="AB2640" s="275" t="str">
        <f t="shared" si="249"/>
        <v/>
      </c>
      <c r="AC2640" s="275" t="str">
        <f t="shared" si="250"/>
        <v/>
      </c>
      <c r="AD2640" s="275" t="str">
        <f t="shared" si="251"/>
        <v/>
      </c>
      <c r="AE2640" s="276">
        <f t="shared" si="252"/>
        <v>1062214</v>
      </c>
    </row>
    <row r="2641" spans="2:31">
      <c r="B2641" s="227" t="s">
        <v>4655</v>
      </c>
      <c r="C2641" s="228" t="s">
        <v>4656</v>
      </c>
      <c r="D2641" s="228" t="s">
        <v>105</v>
      </c>
      <c r="E2641" s="228" t="s">
        <v>101</v>
      </c>
      <c r="F2641" s="258" t="s">
        <v>102</v>
      </c>
      <c r="G2641" s="374">
        <v>0.5</v>
      </c>
      <c r="H2641" s="377">
        <v>19162.951260396367</v>
      </c>
      <c r="I2641" s="382">
        <v>452.87898632773505</v>
      </c>
      <c r="J2641" s="349">
        <f>Table1[[#This Row],[Embellishment Area (m2)]]*Table1[[#This Row],[Construction Unit Rate ($/m)]]*Table1[[#This Row],[Embellishment Area Factor]]</f>
        <v>4339248.9709280496</v>
      </c>
      <c r="K2641" s="263">
        <v>38325.902520792733</v>
      </c>
      <c r="L2641" s="354">
        <v>140.14546069071523</v>
      </c>
      <c r="M2641" s="101">
        <f>Table1[[#This Row],[Size of land (m2)]]*Table1[[#This Row],[Land Unit Rate ($/m2)]]</f>
        <v>5371201.2651639413</v>
      </c>
      <c r="N2641" s="261">
        <v>2021</v>
      </c>
      <c r="O2641" s="101">
        <f>ROUND(IF(Table1[[#This Row],[Valuation Year]]=2016,(Table1[[#This Row],[Total Construction Cost ($)]]+Table1[[#This Row],[Land Value]])*('General Input Sheet'!$G$38/'General Input Sheet'!$G$43),Table1[[#This Row],[Total Construction Cost ($)]]+Table1[[#This Row],[Land Value]]),0)</f>
        <v>9710450</v>
      </c>
      <c r="P2641" s="139" t="str" cm="1">
        <f t="array" ref="P2641">_xlfn.IFS(Table1[[#This Row],[Asset Class]]&lt;&gt;"Local","y",P$11=$E2641,"y",Table1[[#This Row],[Asset Class]]="Local","")</f>
        <v>y</v>
      </c>
      <c r="Q2641" s="99" t="str" cm="1">
        <f t="array" ref="Q2641">_xlfn.IFS(Table1[[#This Row],[Asset Class]]&lt;&gt;"Local","y",Q$11=$E2641,"y",Table1[[#This Row],[Asset Class]]="Local","")</f>
        <v>y</v>
      </c>
      <c r="R2641" s="99" t="str" cm="1">
        <f t="array" ref="R2641">_xlfn.IFS(Table1[[#This Row],[Asset Class]]&lt;&gt;"Local","y",R$11=$E2641,"y",Table1[[#This Row],[Asset Class]]="Local","")</f>
        <v>y</v>
      </c>
      <c r="S2641" s="358" t="str" cm="1">
        <f t="array" ref="S2641">_xlfn.IFS(Table1[[#This Row],[Asset Class]]&lt;&gt;"Local","y",S$11=$E2641,"y",Table1[[#This Row],[Asset Class]]="Local","")</f>
        <v>y</v>
      </c>
      <c r="U2641" s="109">
        <f>IF(Table1[[#This Row],[Asset Class]]&lt;&gt;"Local",0.25,IF(P2641="y",1,""))</f>
        <v>0.25</v>
      </c>
      <c r="V2641" s="435">
        <f>IF(Table1[[#This Row],[Asset Class]]&lt;&gt;"Local",0.25,IF(Q2641="y",1,""))</f>
        <v>0.25</v>
      </c>
      <c r="W2641" s="435">
        <f>IF(Table1[[#This Row],[Asset Class]]&lt;&gt;"Local",0.25,IF(R2641="y",1,""))</f>
        <v>0.25</v>
      </c>
      <c r="X2641" s="435">
        <f>IF(Table1[[#This Row],[Asset Class]]&lt;&gt;"Local",0.25,IF(S2641="y",1,""))</f>
        <v>0.25</v>
      </c>
      <c r="Y2641" s="109">
        <f t="shared" si="247"/>
        <v>1</v>
      </c>
      <c r="AA2641" s="274">
        <f t="shared" si="248"/>
        <v>2427612.5</v>
      </c>
      <c r="AB2641" s="275">
        <f t="shared" si="249"/>
        <v>2427612.5</v>
      </c>
      <c r="AC2641" s="275">
        <f t="shared" si="250"/>
        <v>2427612.5</v>
      </c>
      <c r="AD2641" s="275">
        <f t="shared" si="251"/>
        <v>2427612.5</v>
      </c>
      <c r="AE2641" s="276">
        <f t="shared" si="252"/>
        <v>9710450</v>
      </c>
    </row>
    <row r="2642" spans="2:31">
      <c r="B2642" s="227" t="s">
        <v>4655</v>
      </c>
      <c r="C2642" s="228" t="s">
        <v>4657</v>
      </c>
      <c r="D2642" s="228" t="s">
        <v>105</v>
      </c>
      <c r="E2642" s="228" t="s">
        <v>101</v>
      </c>
      <c r="F2642" s="258" t="s">
        <v>107</v>
      </c>
      <c r="G2642" s="374">
        <v>0.5</v>
      </c>
      <c r="H2642" s="377">
        <v>6293.4034315137751</v>
      </c>
      <c r="I2642" s="382">
        <v>452.87898632773505</v>
      </c>
      <c r="J2642" s="349">
        <f>Table1[[#This Row],[Embellishment Area (m2)]]*Table1[[#This Row],[Construction Unit Rate ($/m)]]*Table1[[#This Row],[Embellishment Area Factor]]</f>
        <v>1425075.083307724</v>
      </c>
      <c r="K2642" s="263">
        <v>12586.80686302755</v>
      </c>
      <c r="L2642" s="354">
        <v>140.14546069071523</v>
      </c>
      <c r="M2642" s="101">
        <f>Table1[[#This Row],[Size of land (m2)]]*Table1[[#This Row],[Land Unit Rate ($/m2)]]</f>
        <v>1763983.8464440522</v>
      </c>
      <c r="N2642" s="261">
        <v>2021</v>
      </c>
      <c r="O2642" s="101">
        <f>ROUND(IF(Table1[[#This Row],[Valuation Year]]=2016,(Table1[[#This Row],[Total Construction Cost ($)]]+Table1[[#This Row],[Land Value]])*('General Input Sheet'!$G$38/'General Input Sheet'!$G$43),Table1[[#This Row],[Total Construction Cost ($)]]+Table1[[#This Row],[Land Value]]),0)</f>
        <v>3189059</v>
      </c>
      <c r="P2642" s="139" t="str" cm="1">
        <f t="array" ref="P2642">_xlfn.IFS(Table1[[#This Row],[Asset Class]]&lt;&gt;"Local","y",P$11=$E2642,"y",Table1[[#This Row],[Asset Class]]="Local","")</f>
        <v>y</v>
      </c>
      <c r="Q2642" s="99" t="str" cm="1">
        <f t="array" ref="Q2642">_xlfn.IFS(Table1[[#This Row],[Asset Class]]&lt;&gt;"Local","y",Q$11=$E2642,"y",Table1[[#This Row],[Asset Class]]="Local","")</f>
        <v>y</v>
      </c>
      <c r="R2642" s="99" t="str" cm="1">
        <f t="array" ref="R2642">_xlfn.IFS(Table1[[#This Row],[Asset Class]]&lt;&gt;"Local","y",R$11=$E2642,"y",Table1[[#This Row],[Asset Class]]="Local","")</f>
        <v>y</v>
      </c>
      <c r="S2642" s="358" t="str" cm="1">
        <f t="array" ref="S2642">_xlfn.IFS(Table1[[#This Row],[Asset Class]]&lt;&gt;"Local","y",S$11=$E2642,"y",Table1[[#This Row],[Asset Class]]="Local","")</f>
        <v>y</v>
      </c>
      <c r="U2642" s="109">
        <f>IF(Table1[[#This Row],[Asset Class]]&lt;&gt;"Local",0.25,IF(P2642="y",1,""))</f>
        <v>0.25</v>
      </c>
      <c r="V2642" s="435">
        <f>IF(Table1[[#This Row],[Asset Class]]&lt;&gt;"Local",0.25,IF(Q2642="y",1,""))</f>
        <v>0.25</v>
      </c>
      <c r="W2642" s="435">
        <f>IF(Table1[[#This Row],[Asset Class]]&lt;&gt;"Local",0.25,IF(R2642="y",1,""))</f>
        <v>0.25</v>
      </c>
      <c r="X2642" s="435">
        <f>IF(Table1[[#This Row],[Asset Class]]&lt;&gt;"Local",0.25,IF(S2642="y",1,""))</f>
        <v>0.25</v>
      </c>
      <c r="Y2642" s="109">
        <f t="shared" si="247"/>
        <v>1</v>
      </c>
      <c r="AA2642" s="274">
        <f t="shared" si="248"/>
        <v>797264.75</v>
      </c>
      <c r="AB2642" s="275">
        <f t="shared" si="249"/>
        <v>797264.75</v>
      </c>
      <c r="AC2642" s="275">
        <f t="shared" si="250"/>
        <v>797264.75</v>
      </c>
      <c r="AD2642" s="275">
        <f t="shared" si="251"/>
        <v>797264.75</v>
      </c>
      <c r="AE2642" s="276">
        <f t="shared" si="252"/>
        <v>3189059</v>
      </c>
    </row>
    <row r="2643" spans="2:31">
      <c r="B2643" s="227" t="s">
        <v>4658</v>
      </c>
      <c r="C2643" s="228" t="s">
        <v>4659</v>
      </c>
      <c r="D2643" s="228" t="s">
        <v>110</v>
      </c>
      <c r="E2643" s="228" t="s">
        <v>101</v>
      </c>
      <c r="F2643" s="258" t="s">
        <v>102</v>
      </c>
      <c r="G2643" s="374">
        <v>0.5</v>
      </c>
      <c r="H2643" s="377">
        <v>5043.9196124560549</v>
      </c>
      <c r="I2643" s="382">
        <v>143.96305955739601</v>
      </c>
      <c r="J2643" s="349">
        <f>Table1[[#This Row],[Embellishment Area (m2)]]*Table1[[#This Row],[Construction Unit Rate ($/m)]]*Table1[[#This Row],[Embellishment Area Factor]]</f>
        <v>363069.04978536442</v>
      </c>
      <c r="K2643" s="263">
        <v>0</v>
      </c>
      <c r="L2643" s="354">
        <v>39.027494808321961</v>
      </c>
      <c r="M2643" s="101">
        <f>Table1[[#This Row],[Size of land (m2)]]*Table1[[#This Row],[Land Unit Rate ($/m2)]]</f>
        <v>0</v>
      </c>
      <c r="N2643" s="261">
        <v>2021</v>
      </c>
      <c r="O2643" s="101">
        <f>ROUND(IF(Table1[[#This Row],[Valuation Year]]=2016,(Table1[[#This Row],[Total Construction Cost ($)]]+Table1[[#This Row],[Land Value]])*('General Input Sheet'!$G$38/'General Input Sheet'!$G$43),Table1[[#This Row],[Total Construction Cost ($)]]+Table1[[#This Row],[Land Value]]),0)</f>
        <v>363069</v>
      </c>
      <c r="P2643" s="139" t="str" cm="1">
        <f t="array" ref="P2643">_xlfn.IFS(Table1[[#This Row],[Asset Class]]&lt;&gt;"Local","y",P$11=$E2643,"y",Table1[[#This Row],[Asset Class]]="Local","")</f>
        <v/>
      </c>
      <c r="Q2643" s="99" t="str" cm="1">
        <f t="array" ref="Q2643">_xlfn.IFS(Table1[[#This Row],[Asset Class]]&lt;&gt;"Local","y",Q$11=$E2643,"y",Table1[[#This Row],[Asset Class]]="Local","")</f>
        <v/>
      </c>
      <c r="R2643" s="99" t="str" cm="1">
        <f t="array" ref="R2643">_xlfn.IFS(Table1[[#This Row],[Asset Class]]&lt;&gt;"Local","y",R$11=$E2643,"y",Table1[[#This Row],[Asset Class]]="Local","")</f>
        <v>y</v>
      </c>
      <c r="S2643" s="358" t="str" cm="1">
        <f t="array" ref="S2643">_xlfn.IFS(Table1[[#This Row],[Asset Class]]&lt;&gt;"Local","y",S$11=$E2643,"y",Table1[[#This Row],[Asset Class]]="Local","")</f>
        <v/>
      </c>
      <c r="U2643" s="109" t="str">
        <f>IF(Table1[[#This Row],[Asset Class]]&lt;&gt;"Local",0.25,IF(P2643="y",1,""))</f>
        <v/>
      </c>
      <c r="V2643" s="435" t="str">
        <f>IF(Table1[[#This Row],[Asset Class]]&lt;&gt;"Local",0.25,IF(Q2643="y",1,""))</f>
        <v/>
      </c>
      <c r="W2643" s="435">
        <f>IF(Table1[[#This Row],[Asset Class]]&lt;&gt;"Local",0.25,IF(R2643="y",1,""))</f>
        <v>1</v>
      </c>
      <c r="X2643" s="435" t="str">
        <f>IF(Table1[[#This Row],[Asset Class]]&lt;&gt;"Local",0.25,IF(S2643="y",1,""))</f>
        <v/>
      </c>
      <c r="Y2643" s="109">
        <f t="shared" si="247"/>
        <v>1</v>
      </c>
      <c r="AA2643" s="274" t="str">
        <f t="shared" si="248"/>
        <v/>
      </c>
      <c r="AB2643" s="275" t="str">
        <f t="shared" si="249"/>
        <v/>
      </c>
      <c r="AC2643" s="275">
        <f t="shared" si="250"/>
        <v>363069</v>
      </c>
      <c r="AD2643" s="275" t="str">
        <f t="shared" si="251"/>
        <v/>
      </c>
      <c r="AE2643" s="276">
        <f t="shared" si="252"/>
        <v>363069</v>
      </c>
    </row>
    <row r="2644" spans="2:31">
      <c r="B2644" s="227" t="s">
        <v>4660</v>
      </c>
      <c r="C2644" s="228" t="s">
        <v>4661</v>
      </c>
      <c r="D2644" s="228" t="s">
        <v>110</v>
      </c>
      <c r="E2644" s="228" t="s">
        <v>101</v>
      </c>
      <c r="F2644" s="258" t="s">
        <v>102</v>
      </c>
      <c r="G2644" s="374">
        <v>0.5</v>
      </c>
      <c r="H2644" s="377">
        <v>729.16486951992044</v>
      </c>
      <c r="I2644" s="382">
        <v>143.96305955739601</v>
      </c>
      <c r="J2644" s="349">
        <f>Table1[[#This Row],[Embellishment Area (m2)]]*Table1[[#This Row],[Construction Unit Rate ($/m)]]*Table1[[#This Row],[Embellishment Area Factor]]</f>
        <v>52486.402768928601</v>
      </c>
      <c r="K2644" s="263">
        <v>0</v>
      </c>
      <c r="L2644" s="354">
        <v>39.027494808321961</v>
      </c>
      <c r="M2644" s="101">
        <f>Table1[[#This Row],[Size of land (m2)]]*Table1[[#This Row],[Land Unit Rate ($/m2)]]</f>
        <v>0</v>
      </c>
      <c r="N2644" s="261">
        <v>2021</v>
      </c>
      <c r="O2644" s="101">
        <f>ROUND(IF(Table1[[#This Row],[Valuation Year]]=2016,(Table1[[#This Row],[Total Construction Cost ($)]]+Table1[[#This Row],[Land Value]])*('General Input Sheet'!$G$38/'General Input Sheet'!$G$43),Table1[[#This Row],[Total Construction Cost ($)]]+Table1[[#This Row],[Land Value]]),0)</f>
        <v>52486</v>
      </c>
      <c r="P2644" s="139" t="str" cm="1">
        <f t="array" ref="P2644">_xlfn.IFS(Table1[[#This Row],[Asset Class]]&lt;&gt;"Local","y",P$11=$E2644,"y",Table1[[#This Row],[Asset Class]]="Local","")</f>
        <v/>
      </c>
      <c r="Q2644" s="99" t="str" cm="1">
        <f t="array" ref="Q2644">_xlfn.IFS(Table1[[#This Row],[Asset Class]]&lt;&gt;"Local","y",Q$11=$E2644,"y",Table1[[#This Row],[Asset Class]]="Local","")</f>
        <v/>
      </c>
      <c r="R2644" s="99" t="str" cm="1">
        <f t="array" ref="R2644">_xlfn.IFS(Table1[[#This Row],[Asset Class]]&lt;&gt;"Local","y",R$11=$E2644,"y",Table1[[#This Row],[Asset Class]]="Local","")</f>
        <v>y</v>
      </c>
      <c r="S2644" s="358" t="str" cm="1">
        <f t="array" ref="S2644">_xlfn.IFS(Table1[[#This Row],[Asset Class]]&lt;&gt;"Local","y",S$11=$E2644,"y",Table1[[#This Row],[Asset Class]]="Local","")</f>
        <v/>
      </c>
      <c r="U2644" s="109" t="str">
        <f>IF(Table1[[#This Row],[Asset Class]]&lt;&gt;"Local",0.25,IF(P2644="y",1,""))</f>
        <v/>
      </c>
      <c r="V2644" s="435" t="str">
        <f>IF(Table1[[#This Row],[Asset Class]]&lt;&gt;"Local",0.25,IF(Q2644="y",1,""))</f>
        <v/>
      </c>
      <c r="W2644" s="435">
        <f>IF(Table1[[#This Row],[Asset Class]]&lt;&gt;"Local",0.25,IF(R2644="y",1,""))</f>
        <v>1</v>
      </c>
      <c r="X2644" s="435" t="str">
        <f>IF(Table1[[#This Row],[Asset Class]]&lt;&gt;"Local",0.25,IF(S2644="y",1,""))</f>
        <v/>
      </c>
      <c r="Y2644" s="109">
        <f t="shared" si="247"/>
        <v>1</v>
      </c>
      <c r="AA2644" s="274" t="str">
        <f t="shared" si="248"/>
        <v/>
      </c>
      <c r="AB2644" s="275" t="str">
        <f t="shared" si="249"/>
        <v/>
      </c>
      <c r="AC2644" s="275">
        <f t="shared" si="250"/>
        <v>52486</v>
      </c>
      <c r="AD2644" s="275" t="str">
        <f t="shared" si="251"/>
        <v/>
      </c>
      <c r="AE2644" s="276">
        <f t="shared" si="252"/>
        <v>52486</v>
      </c>
    </row>
    <row r="2645" spans="2:31">
      <c r="B2645" s="227" t="s">
        <v>4662</v>
      </c>
      <c r="C2645" s="228" t="s">
        <v>4663</v>
      </c>
      <c r="D2645" s="228" t="s">
        <v>105</v>
      </c>
      <c r="E2645" s="228" t="s">
        <v>101</v>
      </c>
      <c r="F2645" s="258" t="s">
        <v>327</v>
      </c>
      <c r="G2645" s="374">
        <v>0.5</v>
      </c>
      <c r="H2645" s="377">
        <v>2731.9020686243889</v>
      </c>
      <c r="I2645" s="382">
        <v>452.87898632773505</v>
      </c>
      <c r="J2645" s="349">
        <f>Table1[[#This Row],[Embellishment Area (m2)]]*Table1[[#This Row],[Construction Unit Rate ($/m)]]*Table1[[#This Row],[Embellishment Area Factor]]</f>
        <v>618610.51979262789</v>
      </c>
      <c r="K2645" s="263">
        <v>5463.8041372487778</v>
      </c>
      <c r="L2645" s="354">
        <v>140.14546069071523</v>
      </c>
      <c r="M2645" s="101">
        <f>Table1[[#This Row],[Size of land (m2)]]*Table1[[#This Row],[Land Unit Rate ($/m2)]]</f>
        <v>765727.34793856577</v>
      </c>
      <c r="N2645" s="261">
        <v>2021</v>
      </c>
      <c r="O2645" s="101">
        <f>ROUND(IF(Table1[[#This Row],[Valuation Year]]=2016,(Table1[[#This Row],[Total Construction Cost ($)]]+Table1[[#This Row],[Land Value]])*('General Input Sheet'!$G$38/'General Input Sheet'!$G$43),Table1[[#This Row],[Total Construction Cost ($)]]+Table1[[#This Row],[Land Value]]),0)</f>
        <v>1384338</v>
      </c>
      <c r="P2645" s="139" t="str" cm="1">
        <f t="array" ref="P2645">_xlfn.IFS(Table1[[#This Row],[Asset Class]]&lt;&gt;"Local","y",P$11=$E2645,"y",Table1[[#This Row],[Asset Class]]="Local","")</f>
        <v>y</v>
      </c>
      <c r="Q2645" s="99" t="str" cm="1">
        <f t="array" ref="Q2645">_xlfn.IFS(Table1[[#This Row],[Asset Class]]&lt;&gt;"Local","y",Q$11=$E2645,"y",Table1[[#This Row],[Asset Class]]="Local","")</f>
        <v>y</v>
      </c>
      <c r="R2645" s="99" t="str" cm="1">
        <f t="array" ref="R2645">_xlfn.IFS(Table1[[#This Row],[Asset Class]]&lt;&gt;"Local","y",R$11=$E2645,"y",Table1[[#This Row],[Asset Class]]="Local","")</f>
        <v>y</v>
      </c>
      <c r="S2645" s="358" t="str" cm="1">
        <f t="array" ref="S2645">_xlfn.IFS(Table1[[#This Row],[Asset Class]]&lt;&gt;"Local","y",S$11=$E2645,"y",Table1[[#This Row],[Asset Class]]="Local","")</f>
        <v>y</v>
      </c>
      <c r="U2645" s="109">
        <f>IF(Table1[[#This Row],[Asset Class]]&lt;&gt;"Local",0.25,IF(P2645="y",1,""))</f>
        <v>0.25</v>
      </c>
      <c r="V2645" s="435">
        <f>IF(Table1[[#This Row],[Asset Class]]&lt;&gt;"Local",0.25,IF(Q2645="y",1,""))</f>
        <v>0.25</v>
      </c>
      <c r="W2645" s="435">
        <f>IF(Table1[[#This Row],[Asset Class]]&lt;&gt;"Local",0.25,IF(R2645="y",1,""))</f>
        <v>0.25</v>
      </c>
      <c r="X2645" s="435">
        <f>IF(Table1[[#This Row],[Asset Class]]&lt;&gt;"Local",0.25,IF(S2645="y",1,""))</f>
        <v>0.25</v>
      </c>
      <c r="Y2645" s="109">
        <f t="shared" si="247"/>
        <v>1</v>
      </c>
      <c r="AA2645" s="274">
        <f t="shared" si="248"/>
        <v>346084.5</v>
      </c>
      <c r="AB2645" s="275">
        <f t="shared" si="249"/>
        <v>346084.5</v>
      </c>
      <c r="AC2645" s="275">
        <f t="shared" si="250"/>
        <v>346084.5</v>
      </c>
      <c r="AD2645" s="275">
        <f t="shared" si="251"/>
        <v>346084.5</v>
      </c>
      <c r="AE2645" s="276">
        <f t="shared" si="252"/>
        <v>1384338</v>
      </c>
    </row>
    <row r="2646" spans="2:31">
      <c r="B2646" s="227" t="s">
        <v>4664</v>
      </c>
      <c r="C2646" s="228" t="s">
        <v>4665</v>
      </c>
      <c r="D2646" s="228" t="s">
        <v>105</v>
      </c>
      <c r="E2646" s="228" t="s">
        <v>106</v>
      </c>
      <c r="F2646" s="258" t="s">
        <v>327</v>
      </c>
      <c r="G2646" s="374">
        <v>0.5</v>
      </c>
      <c r="H2646" s="377">
        <v>1551.2537238259511</v>
      </c>
      <c r="I2646" s="382">
        <v>295.91815694928124</v>
      </c>
      <c r="J2646" s="349">
        <f>Table1[[#This Row],[Embellishment Area (m2)]]*Table1[[#This Row],[Construction Unit Rate ($/m)]]*Table1[[#This Row],[Embellishment Area Factor]]</f>
        <v>229522.07145764239</v>
      </c>
      <c r="K2646" s="263">
        <v>0</v>
      </c>
      <c r="L2646" s="354">
        <v>157.26221918381682</v>
      </c>
      <c r="M2646" s="101">
        <f>Table1[[#This Row],[Size of land (m2)]]*Table1[[#This Row],[Land Unit Rate ($/m2)]]</f>
        <v>0</v>
      </c>
      <c r="N2646" s="261">
        <v>2021</v>
      </c>
      <c r="O2646" s="101">
        <f>ROUND(IF(Table1[[#This Row],[Valuation Year]]=2016,(Table1[[#This Row],[Total Construction Cost ($)]]+Table1[[#This Row],[Land Value]])*('General Input Sheet'!$G$38/'General Input Sheet'!$G$43),Table1[[#This Row],[Total Construction Cost ($)]]+Table1[[#This Row],[Land Value]]),0)</f>
        <v>229522</v>
      </c>
      <c r="P2646" s="139" t="str" cm="1">
        <f t="array" ref="P2646">_xlfn.IFS(Table1[[#This Row],[Asset Class]]&lt;&gt;"Local","y",P$11=$E2646,"y",Table1[[#This Row],[Asset Class]]="Local","")</f>
        <v>y</v>
      </c>
      <c r="Q2646" s="99" t="str" cm="1">
        <f t="array" ref="Q2646">_xlfn.IFS(Table1[[#This Row],[Asset Class]]&lt;&gt;"Local","y",Q$11=$E2646,"y",Table1[[#This Row],[Asset Class]]="Local","")</f>
        <v>y</v>
      </c>
      <c r="R2646" s="99" t="str" cm="1">
        <f t="array" ref="R2646">_xlfn.IFS(Table1[[#This Row],[Asset Class]]&lt;&gt;"Local","y",R$11=$E2646,"y",Table1[[#This Row],[Asset Class]]="Local","")</f>
        <v>y</v>
      </c>
      <c r="S2646" s="358" t="str" cm="1">
        <f t="array" ref="S2646">_xlfn.IFS(Table1[[#This Row],[Asset Class]]&lt;&gt;"Local","y",S$11=$E2646,"y",Table1[[#This Row],[Asset Class]]="Local","")</f>
        <v>y</v>
      </c>
      <c r="U2646" s="109">
        <f>IF(Table1[[#This Row],[Asset Class]]&lt;&gt;"Local",0.25,IF(P2646="y",1,""))</f>
        <v>0.25</v>
      </c>
      <c r="V2646" s="435">
        <f>IF(Table1[[#This Row],[Asset Class]]&lt;&gt;"Local",0.25,IF(Q2646="y",1,""))</f>
        <v>0.25</v>
      </c>
      <c r="W2646" s="435">
        <f>IF(Table1[[#This Row],[Asset Class]]&lt;&gt;"Local",0.25,IF(R2646="y",1,""))</f>
        <v>0.25</v>
      </c>
      <c r="X2646" s="435">
        <f>IF(Table1[[#This Row],[Asset Class]]&lt;&gt;"Local",0.25,IF(S2646="y",1,""))</f>
        <v>0.25</v>
      </c>
      <c r="Y2646" s="109">
        <f t="shared" si="247"/>
        <v>1</v>
      </c>
      <c r="AA2646" s="274">
        <f t="shared" si="248"/>
        <v>57380.5</v>
      </c>
      <c r="AB2646" s="275">
        <f t="shared" si="249"/>
        <v>57380.5</v>
      </c>
      <c r="AC2646" s="275">
        <f t="shared" si="250"/>
        <v>57380.5</v>
      </c>
      <c r="AD2646" s="275">
        <f t="shared" si="251"/>
        <v>57380.5</v>
      </c>
      <c r="AE2646" s="276">
        <f t="shared" si="252"/>
        <v>229522</v>
      </c>
    </row>
    <row r="2647" spans="2:31">
      <c r="B2647" s="227" t="s">
        <v>4666</v>
      </c>
      <c r="C2647" s="228" t="s">
        <v>4667</v>
      </c>
      <c r="D2647" s="228" t="s">
        <v>110</v>
      </c>
      <c r="E2647" s="228" t="s">
        <v>101</v>
      </c>
      <c r="F2647" s="258" t="s">
        <v>107</v>
      </c>
      <c r="G2647" s="374">
        <v>0.5</v>
      </c>
      <c r="H2647" s="377">
        <v>515.9152890240025</v>
      </c>
      <c r="I2647" s="382">
        <v>143.96305955739601</v>
      </c>
      <c r="J2647" s="349">
        <f>Table1[[#This Row],[Embellishment Area (m2)]]*Table1[[#This Row],[Construction Unit Rate ($/m)]]*Table1[[#This Row],[Embellishment Area Factor]]</f>
        <v>37136.371740166825</v>
      </c>
      <c r="K2647" s="263">
        <v>0</v>
      </c>
      <c r="L2647" s="354">
        <v>39.027494808321961</v>
      </c>
      <c r="M2647" s="101">
        <f>Table1[[#This Row],[Size of land (m2)]]*Table1[[#This Row],[Land Unit Rate ($/m2)]]</f>
        <v>0</v>
      </c>
      <c r="N2647" s="261">
        <v>2021</v>
      </c>
      <c r="O2647" s="101">
        <f>ROUND(IF(Table1[[#This Row],[Valuation Year]]=2016,(Table1[[#This Row],[Total Construction Cost ($)]]+Table1[[#This Row],[Land Value]])*('General Input Sheet'!$G$38/'General Input Sheet'!$G$43),Table1[[#This Row],[Total Construction Cost ($)]]+Table1[[#This Row],[Land Value]]),0)</f>
        <v>37136</v>
      </c>
      <c r="P2647" s="139" t="str" cm="1">
        <f t="array" ref="P2647">_xlfn.IFS(Table1[[#This Row],[Asset Class]]&lt;&gt;"Local","y",P$11=$E2647,"y",Table1[[#This Row],[Asset Class]]="Local","")</f>
        <v/>
      </c>
      <c r="Q2647" s="99" t="str" cm="1">
        <f t="array" ref="Q2647">_xlfn.IFS(Table1[[#This Row],[Asset Class]]&lt;&gt;"Local","y",Q$11=$E2647,"y",Table1[[#This Row],[Asset Class]]="Local","")</f>
        <v/>
      </c>
      <c r="R2647" s="99" t="str" cm="1">
        <f t="array" ref="R2647">_xlfn.IFS(Table1[[#This Row],[Asset Class]]&lt;&gt;"Local","y",R$11=$E2647,"y",Table1[[#This Row],[Asset Class]]="Local","")</f>
        <v>y</v>
      </c>
      <c r="S2647" s="358" t="str" cm="1">
        <f t="array" ref="S2647">_xlfn.IFS(Table1[[#This Row],[Asset Class]]&lt;&gt;"Local","y",S$11=$E2647,"y",Table1[[#This Row],[Asset Class]]="Local","")</f>
        <v/>
      </c>
      <c r="U2647" s="109" t="str">
        <f>IF(Table1[[#This Row],[Asset Class]]&lt;&gt;"Local",0.25,IF(P2647="y",1,""))</f>
        <v/>
      </c>
      <c r="V2647" s="435" t="str">
        <f>IF(Table1[[#This Row],[Asset Class]]&lt;&gt;"Local",0.25,IF(Q2647="y",1,""))</f>
        <v/>
      </c>
      <c r="W2647" s="435">
        <f>IF(Table1[[#This Row],[Asset Class]]&lt;&gt;"Local",0.25,IF(R2647="y",1,""))</f>
        <v>1</v>
      </c>
      <c r="X2647" s="435" t="str">
        <f>IF(Table1[[#This Row],[Asset Class]]&lt;&gt;"Local",0.25,IF(S2647="y",1,""))</f>
        <v/>
      </c>
      <c r="Y2647" s="109">
        <f t="shared" si="247"/>
        <v>1</v>
      </c>
      <c r="AA2647" s="274" t="str">
        <f t="shared" si="248"/>
        <v/>
      </c>
      <c r="AB2647" s="275" t="str">
        <f t="shared" si="249"/>
        <v/>
      </c>
      <c r="AC2647" s="275">
        <f t="shared" si="250"/>
        <v>37136</v>
      </c>
      <c r="AD2647" s="275" t="str">
        <f t="shared" si="251"/>
        <v/>
      </c>
      <c r="AE2647" s="276">
        <f t="shared" si="252"/>
        <v>37136</v>
      </c>
    </row>
    <row r="2648" spans="2:31">
      <c r="B2648" s="227" t="s">
        <v>4668</v>
      </c>
      <c r="C2648" s="228" t="s">
        <v>4669</v>
      </c>
      <c r="D2648" s="228" t="s">
        <v>110</v>
      </c>
      <c r="E2648" s="228" t="s">
        <v>113</v>
      </c>
      <c r="F2648" s="258" t="s">
        <v>107</v>
      </c>
      <c r="G2648" s="374">
        <v>0.5</v>
      </c>
      <c r="H2648" s="377">
        <v>1877.9508075429651</v>
      </c>
      <c r="I2648" s="382">
        <v>77.371645491830151</v>
      </c>
      <c r="J2648" s="349">
        <f>Table1[[#This Row],[Embellishment Area (m2)]]*Table1[[#This Row],[Construction Unit Rate ($/m)]]*Table1[[#This Row],[Embellishment Area Factor]]</f>
        <v>72650.072066155219</v>
      </c>
      <c r="K2648" s="263">
        <v>3755.9016150859302</v>
      </c>
      <c r="L2648" s="354">
        <v>51.919695325664051</v>
      </c>
      <c r="M2648" s="101">
        <f>Table1[[#This Row],[Size of land (m2)]]*Table1[[#This Row],[Land Unit Rate ($/m2)]]</f>
        <v>195005.26752843102</v>
      </c>
      <c r="N2648" s="261">
        <v>2021</v>
      </c>
      <c r="O2648" s="101">
        <f>ROUND(IF(Table1[[#This Row],[Valuation Year]]=2016,(Table1[[#This Row],[Total Construction Cost ($)]]+Table1[[#This Row],[Land Value]])*('General Input Sheet'!$G$38/'General Input Sheet'!$G$43),Table1[[#This Row],[Total Construction Cost ($)]]+Table1[[#This Row],[Land Value]]),0)</f>
        <v>267655</v>
      </c>
      <c r="P2648" s="139" t="str" cm="1">
        <f t="array" ref="P2648">_xlfn.IFS(Table1[[#This Row],[Asset Class]]&lt;&gt;"Local","y",P$11=$E2648,"y",Table1[[#This Row],[Asset Class]]="Local","")</f>
        <v/>
      </c>
      <c r="Q2648" s="99" t="str" cm="1">
        <f t="array" ref="Q2648">_xlfn.IFS(Table1[[#This Row],[Asset Class]]&lt;&gt;"Local","y",Q$11=$E2648,"y",Table1[[#This Row],[Asset Class]]="Local","")</f>
        <v/>
      </c>
      <c r="R2648" s="99" t="str" cm="1">
        <f t="array" ref="R2648">_xlfn.IFS(Table1[[#This Row],[Asset Class]]&lt;&gt;"Local","y",R$11=$E2648,"y",Table1[[#This Row],[Asset Class]]="Local","")</f>
        <v/>
      </c>
      <c r="S2648" s="358" t="str" cm="1">
        <f t="array" ref="S2648">_xlfn.IFS(Table1[[#This Row],[Asset Class]]&lt;&gt;"Local","y",S$11=$E2648,"y",Table1[[#This Row],[Asset Class]]="Local","")</f>
        <v>y</v>
      </c>
      <c r="U2648" s="109" t="str">
        <f>IF(Table1[[#This Row],[Asset Class]]&lt;&gt;"Local",0.25,IF(P2648="y",1,""))</f>
        <v/>
      </c>
      <c r="V2648" s="435" t="str">
        <f>IF(Table1[[#This Row],[Asset Class]]&lt;&gt;"Local",0.25,IF(Q2648="y",1,""))</f>
        <v/>
      </c>
      <c r="W2648" s="435" t="str">
        <f>IF(Table1[[#This Row],[Asset Class]]&lt;&gt;"Local",0.25,IF(R2648="y",1,""))</f>
        <v/>
      </c>
      <c r="X2648" s="435">
        <f>IF(Table1[[#This Row],[Asset Class]]&lt;&gt;"Local",0.25,IF(S2648="y",1,""))</f>
        <v>1</v>
      </c>
      <c r="Y2648" s="109">
        <f t="shared" si="247"/>
        <v>1</v>
      </c>
      <c r="AA2648" s="274" t="str">
        <f t="shared" si="248"/>
        <v/>
      </c>
      <c r="AB2648" s="275" t="str">
        <f t="shared" si="249"/>
        <v/>
      </c>
      <c r="AC2648" s="275" t="str">
        <f t="shared" si="250"/>
        <v/>
      </c>
      <c r="AD2648" s="275">
        <f t="shared" si="251"/>
        <v>267655</v>
      </c>
      <c r="AE2648" s="276">
        <f t="shared" si="252"/>
        <v>267655</v>
      </c>
    </row>
    <row r="2649" spans="2:31">
      <c r="B2649" s="227" t="s">
        <v>4670</v>
      </c>
      <c r="C2649" s="228" t="s">
        <v>4671</v>
      </c>
      <c r="D2649" s="228" t="s">
        <v>110</v>
      </c>
      <c r="E2649" s="228" t="s">
        <v>113</v>
      </c>
      <c r="F2649" s="258" t="s">
        <v>107</v>
      </c>
      <c r="G2649" s="374">
        <v>0.5</v>
      </c>
      <c r="H2649" s="377">
        <v>757.87839448040995</v>
      </c>
      <c r="I2649" s="382">
        <v>77.371645491830151</v>
      </c>
      <c r="J2649" s="349">
        <f>Table1[[#This Row],[Embellishment Area (m2)]]*Table1[[#This Row],[Construction Unit Rate ($/m)]]*Table1[[#This Row],[Embellishment Area Factor]]</f>
        <v>29319.149231827843</v>
      </c>
      <c r="K2649" s="263">
        <v>1515.7567889608199</v>
      </c>
      <c r="L2649" s="354">
        <v>51.919695325664051</v>
      </c>
      <c r="M2649" s="101">
        <f>Table1[[#This Row],[Size of land (m2)]]*Table1[[#This Row],[Land Unit Rate ($/m2)]]</f>
        <v>78697.630670652637</v>
      </c>
      <c r="N2649" s="261">
        <v>2021</v>
      </c>
      <c r="O2649" s="101">
        <f>ROUND(IF(Table1[[#This Row],[Valuation Year]]=2016,(Table1[[#This Row],[Total Construction Cost ($)]]+Table1[[#This Row],[Land Value]])*('General Input Sheet'!$G$38/'General Input Sheet'!$G$43),Table1[[#This Row],[Total Construction Cost ($)]]+Table1[[#This Row],[Land Value]]),0)</f>
        <v>108017</v>
      </c>
      <c r="P2649" s="139" t="str" cm="1">
        <f t="array" ref="P2649">_xlfn.IFS(Table1[[#This Row],[Asset Class]]&lt;&gt;"Local","y",P$11=$E2649,"y",Table1[[#This Row],[Asset Class]]="Local","")</f>
        <v/>
      </c>
      <c r="Q2649" s="99" t="str" cm="1">
        <f t="array" ref="Q2649">_xlfn.IFS(Table1[[#This Row],[Asset Class]]&lt;&gt;"Local","y",Q$11=$E2649,"y",Table1[[#This Row],[Asset Class]]="Local","")</f>
        <v/>
      </c>
      <c r="R2649" s="99" t="str" cm="1">
        <f t="array" ref="R2649">_xlfn.IFS(Table1[[#This Row],[Asset Class]]&lt;&gt;"Local","y",R$11=$E2649,"y",Table1[[#This Row],[Asset Class]]="Local","")</f>
        <v/>
      </c>
      <c r="S2649" s="358" t="str" cm="1">
        <f t="array" ref="S2649">_xlfn.IFS(Table1[[#This Row],[Asset Class]]&lt;&gt;"Local","y",S$11=$E2649,"y",Table1[[#This Row],[Asset Class]]="Local","")</f>
        <v>y</v>
      </c>
      <c r="U2649" s="109" t="str">
        <f>IF(Table1[[#This Row],[Asset Class]]&lt;&gt;"Local",0.25,IF(P2649="y",1,""))</f>
        <v/>
      </c>
      <c r="V2649" s="435" t="str">
        <f>IF(Table1[[#This Row],[Asset Class]]&lt;&gt;"Local",0.25,IF(Q2649="y",1,""))</f>
        <v/>
      </c>
      <c r="W2649" s="435" t="str">
        <f>IF(Table1[[#This Row],[Asset Class]]&lt;&gt;"Local",0.25,IF(R2649="y",1,""))</f>
        <v/>
      </c>
      <c r="X2649" s="435">
        <f>IF(Table1[[#This Row],[Asset Class]]&lt;&gt;"Local",0.25,IF(S2649="y",1,""))</f>
        <v>1</v>
      </c>
      <c r="Y2649" s="109">
        <f t="shared" si="247"/>
        <v>1</v>
      </c>
      <c r="AA2649" s="274" t="str">
        <f t="shared" si="248"/>
        <v/>
      </c>
      <c r="AB2649" s="275" t="str">
        <f t="shared" si="249"/>
        <v/>
      </c>
      <c r="AC2649" s="275" t="str">
        <f t="shared" si="250"/>
        <v/>
      </c>
      <c r="AD2649" s="275">
        <f t="shared" si="251"/>
        <v>108017</v>
      </c>
      <c r="AE2649" s="276">
        <f t="shared" si="252"/>
        <v>108017</v>
      </c>
    </row>
    <row r="2650" spans="2:31">
      <c r="B2650" s="227" t="s">
        <v>4672</v>
      </c>
      <c r="C2650" s="228" t="s">
        <v>4673</v>
      </c>
      <c r="D2650" s="228" t="s">
        <v>110</v>
      </c>
      <c r="E2650" s="228" t="s">
        <v>142</v>
      </c>
      <c r="F2650" s="258" t="s">
        <v>102</v>
      </c>
      <c r="G2650" s="374">
        <v>0.5</v>
      </c>
      <c r="H2650" s="377">
        <v>354.13781231289784</v>
      </c>
      <c r="I2650" s="382">
        <v>115.6419902144599</v>
      </c>
      <c r="J2650" s="349">
        <f>Table1[[#This Row],[Embellishment Area (m2)]]*Table1[[#This Row],[Construction Unit Rate ($/m)]]*Table1[[#This Row],[Embellishment Area Factor]]</f>
        <v>20476.600713029184</v>
      </c>
      <c r="K2650" s="263">
        <v>708.27562462579567</v>
      </c>
      <c r="L2650" s="354">
        <v>85.331826959272703</v>
      </c>
      <c r="M2650" s="101">
        <f>Table1[[#This Row],[Size of land (m2)]]*Table1[[#This Row],[Land Unit Rate ($/m2)]]</f>
        <v>60438.453040039181</v>
      </c>
      <c r="N2650" s="261">
        <v>2021</v>
      </c>
      <c r="O2650" s="101">
        <f>ROUND(IF(Table1[[#This Row],[Valuation Year]]=2016,(Table1[[#This Row],[Total Construction Cost ($)]]+Table1[[#This Row],[Land Value]])*('General Input Sheet'!$G$38/'General Input Sheet'!$G$43),Table1[[#This Row],[Total Construction Cost ($)]]+Table1[[#This Row],[Land Value]]),0)</f>
        <v>80915</v>
      </c>
      <c r="P2650" s="139" t="str" cm="1">
        <f t="array" ref="P2650">_xlfn.IFS(Table1[[#This Row],[Asset Class]]&lt;&gt;"Local","y",P$11=$E2650,"y",Table1[[#This Row],[Asset Class]]="Local","")</f>
        <v/>
      </c>
      <c r="Q2650" s="99" t="str" cm="1">
        <f t="array" ref="Q2650">_xlfn.IFS(Table1[[#This Row],[Asset Class]]&lt;&gt;"Local","y",Q$11=$E2650,"y",Table1[[#This Row],[Asset Class]]="Local","")</f>
        <v>y</v>
      </c>
      <c r="R2650" s="99" t="str" cm="1">
        <f t="array" ref="R2650">_xlfn.IFS(Table1[[#This Row],[Asset Class]]&lt;&gt;"Local","y",R$11=$E2650,"y",Table1[[#This Row],[Asset Class]]="Local","")</f>
        <v/>
      </c>
      <c r="S2650" s="358" t="str" cm="1">
        <f t="array" ref="S2650">_xlfn.IFS(Table1[[#This Row],[Asset Class]]&lt;&gt;"Local","y",S$11=$E2650,"y",Table1[[#This Row],[Asset Class]]="Local","")</f>
        <v/>
      </c>
      <c r="U2650" s="109" t="str">
        <f>IF(Table1[[#This Row],[Asset Class]]&lt;&gt;"Local",0.25,IF(P2650="y",1,""))</f>
        <v/>
      </c>
      <c r="V2650" s="435">
        <f>IF(Table1[[#This Row],[Asset Class]]&lt;&gt;"Local",0.25,IF(Q2650="y",1,""))</f>
        <v>1</v>
      </c>
      <c r="W2650" s="435" t="str">
        <f>IF(Table1[[#This Row],[Asset Class]]&lt;&gt;"Local",0.25,IF(R2650="y",1,""))</f>
        <v/>
      </c>
      <c r="X2650" s="435" t="str">
        <f>IF(Table1[[#This Row],[Asset Class]]&lt;&gt;"Local",0.25,IF(S2650="y",1,""))</f>
        <v/>
      </c>
      <c r="Y2650" s="109">
        <f t="shared" si="247"/>
        <v>1</v>
      </c>
      <c r="AA2650" s="274" t="str">
        <f t="shared" si="248"/>
        <v/>
      </c>
      <c r="AB2650" s="275">
        <f t="shared" si="249"/>
        <v>80915</v>
      </c>
      <c r="AC2650" s="275" t="str">
        <f t="shared" si="250"/>
        <v/>
      </c>
      <c r="AD2650" s="275" t="str">
        <f t="shared" si="251"/>
        <v/>
      </c>
      <c r="AE2650" s="276">
        <f t="shared" si="252"/>
        <v>80915</v>
      </c>
    </row>
    <row r="2651" spans="2:31">
      <c r="B2651" s="227" t="s">
        <v>4674</v>
      </c>
      <c r="C2651" s="228" t="s">
        <v>4675</v>
      </c>
      <c r="D2651" s="228" t="s">
        <v>105</v>
      </c>
      <c r="E2651" s="228" t="s">
        <v>113</v>
      </c>
      <c r="F2651" s="258" t="s">
        <v>107</v>
      </c>
      <c r="G2651" s="374">
        <v>0.5</v>
      </c>
      <c r="H2651" s="377">
        <v>1076.8991906475114</v>
      </c>
      <c r="I2651" s="382">
        <v>566.28724924743767</v>
      </c>
      <c r="J2651" s="349">
        <f>Table1[[#This Row],[Embellishment Area (m2)]]*Table1[[#This Row],[Construction Unit Rate ($/m)]]*Table1[[#This Row],[Embellishment Area Factor]]</f>
        <v>304917.1401942856</v>
      </c>
      <c r="K2651" s="263">
        <v>2153.7983812950229</v>
      </c>
      <c r="L2651" s="354">
        <v>75.676903388107434</v>
      </c>
      <c r="M2651" s="101">
        <f>Table1[[#This Row],[Size of land (m2)]]*Table1[[#This Row],[Land Unit Rate ($/m2)]]</f>
        <v>162992.79201872562</v>
      </c>
      <c r="N2651" s="261">
        <v>2021</v>
      </c>
      <c r="O2651" s="101">
        <f>ROUND(IF(Table1[[#This Row],[Valuation Year]]=2016,(Table1[[#This Row],[Total Construction Cost ($)]]+Table1[[#This Row],[Land Value]])*('General Input Sheet'!$G$38/'General Input Sheet'!$G$43),Table1[[#This Row],[Total Construction Cost ($)]]+Table1[[#This Row],[Land Value]]),0)</f>
        <v>467910</v>
      </c>
      <c r="P2651" s="139" t="str" cm="1">
        <f t="array" ref="P2651">_xlfn.IFS(Table1[[#This Row],[Asset Class]]&lt;&gt;"Local","y",P$11=$E2651,"y",Table1[[#This Row],[Asset Class]]="Local","")</f>
        <v>y</v>
      </c>
      <c r="Q2651" s="99" t="str" cm="1">
        <f t="array" ref="Q2651">_xlfn.IFS(Table1[[#This Row],[Asset Class]]&lt;&gt;"Local","y",Q$11=$E2651,"y",Table1[[#This Row],[Asset Class]]="Local","")</f>
        <v>y</v>
      </c>
      <c r="R2651" s="99" t="str" cm="1">
        <f t="array" ref="R2651">_xlfn.IFS(Table1[[#This Row],[Asset Class]]&lt;&gt;"Local","y",R$11=$E2651,"y",Table1[[#This Row],[Asset Class]]="Local","")</f>
        <v>y</v>
      </c>
      <c r="S2651" s="358" t="str" cm="1">
        <f t="array" ref="S2651">_xlfn.IFS(Table1[[#This Row],[Asset Class]]&lt;&gt;"Local","y",S$11=$E2651,"y",Table1[[#This Row],[Asset Class]]="Local","")</f>
        <v>y</v>
      </c>
      <c r="U2651" s="109">
        <f>IF(Table1[[#This Row],[Asset Class]]&lt;&gt;"Local",0.25,IF(P2651="y",1,""))</f>
        <v>0.25</v>
      </c>
      <c r="V2651" s="435">
        <f>IF(Table1[[#This Row],[Asset Class]]&lt;&gt;"Local",0.25,IF(Q2651="y",1,""))</f>
        <v>0.25</v>
      </c>
      <c r="W2651" s="435">
        <f>IF(Table1[[#This Row],[Asset Class]]&lt;&gt;"Local",0.25,IF(R2651="y",1,""))</f>
        <v>0.25</v>
      </c>
      <c r="X2651" s="435">
        <f>IF(Table1[[#This Row],[Asset Class]]&lt;&gt;"Local",0.25,IF(S2651="y",1,""))</f>
        <v>0.25</v>
      </c>
      <c r="Y2651" s="109">
        <f t="shared" si="247"/>
        <v>1</v>
      </c>
      <c r="AA2651" s="274">
        <f t="shared" si="248"/>
        <v>116977.5</v>
      </c>
      <c r="AB2651" s="275">
        <f t="shared" si="249"/>
        <v>116977.5</v>
      </c>
      <c r="AC2651" s="275">
        <f t="shared" si="250"/>
        <v>116977.5</v>
      </c>
      <c r="AD2651" s="275">
        <f t="shared" si="251"/>
        <v>116977.5</v>
      </c>
      <c r="AE2651" s="276">
        <f t="shared" si="252"/>
        <v>467910</v>
      </c>
    </row>
    <row r="2652" spans="2:31">
      <c r="B2652" s="227" t="s">
        <v>4674</v>
      </c>
      <c r="C2652" s="228" t="s">
        <v>4676</v>
      </c>
      <c r="D2652" s="228" t="s">
        <v>105</v>
      </c>
      <c r="E2652" s="228" t="s">
        <v>113</v>
      </c>
      <c r="F2652" s="258" t="s">
        <v>107</v>
      </c>
      <c r="G2652" s="374">
        <v>0.5</v>
      </c>
      <c r="H2652" s="377">
        <v>1290.0737027472801</v>
      </c>
      <c r="I2652" s="382">
        <v>566.28724924743767</v>
      </c>
      <c r="J2652" s="349">
        <f>Table1[[#This Row],[Embellishment Area (m2)]]*Table1[[#This Row],[Construction Unit Rate ($/m)]]*Table1[[#This Row],[Embellishment Area Factor]]</f>
        <v>365276.14422760688</v>
      </c>
      <c r="K2652" s="263">
        <v>2580.1474054945602</v>
      </c>
      <c r="L2652" s="354">
        <v>75.676903388107434</v>
      </c>
      <c r="M2652" s="101">
        <f>Table1[[#This Row],[Size of land (m2)]]*Table1[[#This Row],[Land Unit Rate ($/m2)]]</f>
        <v>195257.5659326879</v>
      </c>
      <c r="N2652" s="261">
        <v>2021</v>
      </c>
      <c r="O2652" s="101">
        <f>ROUND(IF(Table1[[#This Row],[Valuation Year]]=2016,(Table1[[#This Row],[Total Construction Cost ($)]]+Table1[[#This Row],[Land Value]])*('General Input Sheet'!$G$38/'General Input Sheet'!$G$43),Table1[[#This Row],[Total Construction Cost ($)]]+Table1[[#This Row],[Land Value]]),0)</f>
        <v>560534</v>
      </c>
      <c r="P2652" s="139" t="str" cm="1">
        <f t="array" ref="P2652">_xlfn.IFS(Table1[[#This Row],[Asset Class]]&lt;&gt;"Local","y",P$11=$E2652,"y",Table1[[#This Row],[Asset Class]]="Local","")</f>
        <v>y</v>
      </c>
      <c r="Q2652" s="99" t="str" cm="1">
        <f t="array" ref="Q2652">_xlfn.IFS(Table1[[#This Row],[Asset Class]]&lt;&gt;"Local","y",Q$11=$E2652,"y",Table1[[#This Row],[Asset Class]]="Local","")</f>
        <v>y</v>
      </c>
      <c r="R2652" s="99" t="str" cm="1">
        <f t="array" ref="R2652">_xlfn.IFS(Table1[[#This Row],[Asset Class]]&lt;&gt;"Local","y",R$11=$E2652,"y",Table1[[#This Row],[Asset Class]]="Local","")</f>
        <v>y</v>
      </c>
      <c r="S2652" s="358" t="str" cm="1">
        <f t="array" ref="S2652">_xlfn.IFS(Table1[[#This Row],[Asset Class]]&lt;&gt;"Local","y",S$11=$E2652,"y",Table1[[#This Row],[Asset Class]]="Local","")</f>
        <v>y</v>
      </c>
      <c r="U2652" s="109">
        <f>IF(Table1[[#This Row],[Asset Class]]&lt;&gt;"Local",0.25,IF(P2652="y",1,""))</f>
        <v>0.25</v>
      </c>
      <c r="V2652" s="435">
        <f>IF(Table1[[#This Row],[Asset Class]]&lt;&gt;"Local",0.25,IF(Q2652="y",1,""))</f>
        <v>0.25</v>
      </c>
      <c r="W2652" s="435">
        <f>IF(Table1[[#This Row],[Asset Class]]&lt;&gt;"Local",0.25,IF(R2652="y",1,""))</f>
        <v>0.25</v>
      </c>
      <c r="X2652" s="435">
        <f>IF(Table1[[#This Row],[Asset Class]]&lt;&gt;"Local",0.25,IF(S2652="y",1,""))</f>
        <v>0.25</v>
      </c>
      <c r="Y2652" s="109">
        <f t="shared" si="247"/>
        <v>1</v>
      </c>
      <c r="AA2652" s="274">
        <f t="shared" si="248"/>
        <v>140133.5</v>
      </c>
      <c r="AB2652" s="275">
        <f t="shared" si="249"/>
        <v>140133.5</v>
      </c>
      <c r="AC2652" s="275">
        <f t="shared" si="250"/>
        <v>140133.5</v>
      </c>
      <c r="AD2652" s="275">
        <f t="shared" si="251"/>
        <v>140133.5</v>
      </c>
      <c r="AE2652" s="276">
        <f t="shared" si="252"/>
        <v>560534</v>
      </c>
    </row>
    <row r="2653" spans="2:31">
      <c r="B2653" s="227" t="s">
        <v>4677</v>
      </c>
      <c r="C2653" s="228" t="s">
        <v>4678</v>
      </c>
      <c r="D2653" s="228" t="s">
        <v>110</v>
      </c>
      <c r="E2653" s="228" t="s">
        <v>142</v>
      </c>
      <c r="F2653" s="258" t="s">
        <v>102</v>
      </c>
      <c r="G2653" s="374">
        <v>0.5</v>
      </c>
      <c r="H2653" s="377">
        <v>1805.0528775046089</v>
      </c>
      <c r="I2653" s="382">
        <v>115.6419902144599</v>
      </c>
      <c r="J2653" s="349">
        <f>Table1[[#This Row],[Embellishment Area (m2)]]*Table1[[#This Row],[Construction Unit Rate ($/m)]]*Table1[[#This Row],[Embellishment Area Factor]]</f>
        <v>104369.95359848533</v>
      </c>
      <c r="K2653" s="263">
        <v>3610.1057550092178</v>
      </c>
      <c r="L2653" s="354">
        <v>85.331826959272703</v>
      </c>
      <c r="M2653" s="101">
        <f>Table1[[#This Row],[Size of land (m2)]]*Table1[[#This Row],[Land Unit Rate ($/m2)]]</f>
        <v>308056.91959112108</v>
      </c>
      <c r="N2653" s="261">
        <v>2021</v>
      </c>
      <c r="O2653" s="101">
        <f>ROUND(IF(Table1[[#This Row],[Valuation Year]]=2016,(Table1[[#This Row],[Total Construction Cost ($)]]+Table1[[#This Row],[Land Value]])*('General Input Sheet'!$G$38/'General Input Sheet'!$G$43),Table1[[#This Row],[Total Construction Cost ($)]]+Table1[[#This Row],[Land Value]]),0)</f>
        <v>412427</v>
      </c>
      <c r="P2653" s="139" t="str" cm="1">
        <f t="array" ref="P2653">_xlfn.IFS(Table1[[#This Row],[Asset Class]]&lt;&gt;"Local","y",P$11=$E2653,"y",Table1[[#This Row],[Asset Class]]="Local","")</f>
        <v/>
      </c>
      <c r="Q2653" s="99" t="str" cm="1">
        <f t="array" ref="Q2653">_xlfn.IFS(Table1[[#This Row],[Asset Class]]&lt;&gt;"Local","y",Q$11=$E2653,"y",Table1[[#This Row],[Asset Class]]="Local","")</f>
        <v>y</v>
      </c>
      <c r="R2653" s="99" t="str" cm="1">
        <f t="array" ref="R2653">_xlfn.IFS(Table1[[#This Row],[Asset Class]]&lt;&gt;"Local","y",R$11=$E2653,"y",Table1[[#This Row],[Asset Class]]="Local","")</f>
        <v/>
      </c>
      <c r="S2653" s="358" t="str" cm="1">
        <f t="array" ref="S2653">_xlfn.IFS(Table1[[#This Row],[Asset Class]]&lt;&gt;"Local","y",S$11=$E2653,"y",Table1[[#This Row],[Asset Class]]="Local","")</f>
        <v/>
      </c>
      <c r="U2653" s="109" t="str">
        <f>IF(Table1[[#This Row],[Asset Class]]&lt;&gt;"Local",0.25,IF(P2653="y",1,""))</f>
        <v/>
      </c>
      <c r="V2653" s="435">
        <f>IF(Table1[[#This Row],[Asset Class]]&lt;&gt;"Local",0.25,IF(Q2653="y",1,""))</f>
        <v>1</v>
      </c>
      <c r="W2653" s="435" t="str">
        <f>IF(Table1[[#This Row],[Asset Class]]&lt;&gt;"Local",0.25,IF(R2653="y",1,""))</f>
        <v/>
      </c>
      <c r="X2653" s="435" t="str">
        <f>IF(Table1[[#This Row],[Asset Class]]&lt;&gt;"Local",0.25,IF(S2653="y",1,""))</f>
        <v/>
      </c>
      <c r="Y2653" s="109">
        <f t="shared" si="247"/>
        <v>1</v>
      </c>
      <c r="AA2653" s="274" t="str">
        <f t="shared" si="248"/>
        <v/>
      </c>
      <c r="AB2653" s="275">
        <f t="shared" si="249"/>
        <v>412427</v>
      </c>
      <c r="AC2653" s="275" t="str">
        <f t="shared" si="250"/>
        <v/>
      </c>
      <c r="AD2653" s="275" t="str">
        <f t="shared" si="251"/>
        <v/>
      </c>
      <c r="AE2653" s="276">
        <f t="shared" si="252"/>
        <v>412427</v>
      </c>
    </row>
    <row r="2654" spans="2:31">
      <c r="B2654" s="227" t="s">
        <v>4679</v>
      </c>
      <c r="C2654" s="228" t="s">
        <v>4680</v>
      </c>
      <c r="D2654" s="228" t="s">
        <v>110</v>
      </c>
      <c r="E2654" s="228" t="s">
        <v>106</v>
      </c>
      <c r="F2654" s="258" t="s">
        <v>102</v>
      </c>
      <c r="G2654" s="374">
        <v>0.5</v>
      </c>
      <c r="H2654" s="377">
        <v>653.65793378340095</v>
      </c>
      <c r="I2654" s="382">
        <v>111.62041035606889</v>
      </c>
      <c r="J2654" s="349">
        <f>Table1[[#This Row],[Embellishment Area (m2)]]*Table1[[#This Row],[Construction Unit Rate ($/m)]]*Table1[[#This Row],[Embellishment Area Factor]]</f>
        <v>36480.783400701657</v>
      </c>
      <c r="K2654" s="263">
        <v>1307.3158675668019</v>
      </c>
      <c r="L2654" s="354">
        <v>66.125722619436161</v>
      </c>
      <c r="M2654" s="101">
        <f>Table1[[#This Row],[Size of land (m2)]]*Table1[[#This Row],[Land Unit Rate ($/m2)]]</f>
        <v>86447.206434709879</v>
      </c>
      <c r="N2654" s="261">
        <v>2021</v>
      </c>
      <c r="O2654" s="101">
        <f>ROUND(IF(Table1[[#This Row],[Valuation Year]]=2016,(Table1[[#This Row],[Total Construction Cost ($)]]+Table1[[#This Row],[Land Value]])*('General Input Sheet'!$G$38/'General Input Sheet'!$G$43),Table1[[#This Row],[Total Construction Cost ($)]]+Table1[[#This Row],[Land Value]]),0)</f>
        <v>122928</v>
      </c>
      <c r="P2654" s="139" t="str" cm="1">
        <f t="array" ref="P2654">_xlfn.IFS(Table1[[#This Row],[Asset Class]]&lt;&gt;"Local","y",P$11=$E2654,"y",Table1[[#This Row],[Asset Class]]="Local","")</f>
        <v>y</v>
      </c>
      <c r="Q2654" s="99" t="str" cm="1">
        <f t="array" ref="Q2654">_xlfn.IFS(Table1[[#This Row],[Asset Class]]&lt;&gt;"Local","y",Q$11=$E2654,"y",Table1[[#This Row],[Asset Class]]="Local","")</f>
        <v/>
      </c>
      <c r="R2654" s="99" t="str" cm="1">
        <f t="array" ref="R2654">_xlfn.IFS(Table1[[#This Row],[Asset Class]]&lt;&gt;"Local","y",R$11=$E2654,"y",Table1[[#This Row],[Asset Class]]="Local","")</f>
        <v/>
      </c>
      <c r="S2654" s="358" t="str" cm="1">
        <f t="array" ref="S2654">_xlfn.IFS(Table1[[#This Row],[Asset Class]]&lt;&gt;"Local","y",S$11=$E2654,"y",Table1[[#This Row],[Asset Class]]="Local","")</f>
        <v/>
      </c>
      <c r="U2654" s="109">
        <f>IF(Table1[[#This Row],[Asset Class]]&lt;&gt;"Local",0.25,IF(P2654="y",1,""))</f>
        <v>1</v>
      </c>
      <c r="V2654" s="435" t="str">
        <f>IF(Table1[[#This Row],[Asset Class]]&lt;&gt;"Local",0.25,IF(Q2654="y",1,""))</f>
        <v/>
      </c>
      <c r="W2654" s="435" t="str">
        <f>IF(Table1[[#This Row],[Asset Class]]&lt;&gt;"Local",0.25,IF(R2654="y",1,""))</f>
        <v/>
      </c>
      <c r="X2654" s="435" t="str">
        <f>IF(Table1[[#This Row],[Asset Class]]&lt;&gt;"Local",0.25,IF(S2654="y",1,""))</f>
        <v/>
      </c>
      <c r="Y2654" s="109">
        <f t="shared" si="247"/>
        <v>1</v>
      </c>
      <c r="AA2654" s="274">
        <f t="shared" si="248"/>
        <v>122928</v>
      </c>
      <c r="AB2654" s="275" t="str">
        <f t="shared" si="249"/>
        <v/>
      </c>
      <c r="AC2654" s="275" t="str">
        <f t="shared" si="250"/>
        <v/>
      </c>
      <c r="AD2654" s="275" t="str">
        <f t="shared" si="251"/>
        <v/>
      </c>
      <c r="AE2654" s="276">
        <f t="shared" si="252"/>
        <v>122928</v>
      </c>
    </row>
    <row r="2655" spans="2:31">
      <c r="B2655" s="227" t="s">
        <v>4681</v>
      </c>
      <c r="C2655" s="228" t="s">
        <v>4682</v>
      </c>
      <c r="D2655" s="228" t="s">
        <v>110</v>
      </c>
      <c r="E2655" s="228" t="s">
        <v>113</v>
      </c>
      <c r="F2655" s="258" t="s">
        <v>107</v>
      </c>
      <c r="G2655" s="374">
        <v>0.5</v>
      </c>
      <c r="H2655" s="377">
        <v>1347.9463272313301</v>
      </c>
      <c r="I2655" s="382">
        <v>77.371645491830151</v>
      </c>
      <c r="J2655" s="349">
        <f>Table1[[#This Row],[Embellishment Area (m2)]]*Table1[[#This Row],[Construction Unit Rate ($/m)]]*Table1[[#This Row],[Embellishment Area Factor]]</f>
        <v>52146.412686278476</v>
      </c>
      <c r="K2655" s="263">
        <v>0</v>
      </c>
      <c r="L2655" s="354">
        <v>51.919695325664051</v>
      </c>
      <c r="M2655" s="101">
        <f>Table1[[#This Row],[Size of land (m2)]]*Table1[[#This Row],[Land Unit Rate ($/m2)]]</f>
        <v>0</v>
      </c>
      <c r="N2655" s="261">
        <v>2021</v>
      </c>
      <c r="O2655" s="101">
        <f>ROUND(IF(Table1[[#This Row],[Valuation Year]]=2016,(Table1[[#This Row],[Total Construction Cost ($)]]+Table1[[#This Row],[Land Value]])*('General Input Sheet'!$G$38/'General Input Sheet'!$G$43),Table1[[#This Row],[Total Construction Cost ($)]]+Table1[[#This Row],[Land Value]]),0)</f>
        <v>52146</v>
      </c>
      <c r="P2655" s="139" t="str" cm="1">
        <f t="array" ref="P2655">_xlfn.IFS(Table1[[#This Row],[Asset Class]]&lt;&gt;"Local","y",P$11=$E2655,"y",Table1[[#This Row],[Asset Class]]="Local","")</f>
        <v/>
      </c>
      <c r="Q2655" s="99" t="str" cm="1">
        <f t="array" ref="Q2655">_xlfn.IFS(Table1[[#This Row],[Asset Class]]&lt;&gt;"Local","y",Q$11=$E2655,"y",Table1[[#This Row],[Asset Class]]="Local","")</f>
        <v/>
      </c>
      <c r="R2655" s="99" t="str" cm="1">
        <f t="array" ref="R2655">_xlfn.IFS(Table1[[#This Row],[Asset Class]]&lt;&gt;"Local","y",R$11=$E2655,"y",Table1[[#This Row],[Asset Class]]="Local","")</f>
        <v/>
      </c>
      <c r="S2655" s="358" t="str" cm="1">
        <f t="array" ref="S2655">_xlfn.IFS(Table1[[#This Row],[Asset Class]]&lt;&gt;"Local","y",S$11=$E2655,"y",Table1[[#This Row],[Asset Class]]="Local","")</f>
        <v>y</v>
      </c>
      <c r="U2655" s="109" t="str">
        <f>IF(Table1[[#This Row],[Asset Class]]&lt;&gt;"Local",0.25,IF(P2655="y",1,""))</f>
        <v/>
      </c>
      <c r="V2655" s="435" t="str">
        <f>IF(Table1[[#This Row],[Asset Class]]&lt;&gt;"Local",0.25,IF(Q2655="y",1,""))</f>
        <v/>
      </c>
      <c r="W2655" s="435" t="str">
        <f>IF(Table1[[#This Row],[Asset Class]]&lt;&gt;"Local",0.25,IF(R2655="y",1,""))</f>
        <v/>
      </c>
      <c r="X2655" s="435">
        <f>IF(Table1[[#This Row],[Asset Class]]&lt;&gt;"Local",0.25,IF(S2655="y",1,""))</f>
        <v>1</v>
      </c>
      <c r="Y2655" s="109">
        <f t="shared" si="247"/>
        <v>1</v>
      </c>
      <c r="AA2655" s="274" t="str">
        <f t="shared" si="248"/>
        <v/>
      </c>
      <c r="AB2655" s="275" t="str">
        <f t="shared" si="249"/>
        <v/>
      </c>
      <c r="AC2655" s="275" t="str">
        <f t="shared" si="250"/>
        <v/>
      </c>
      <c r="AD2655" s="275">
        <f t="shared" si="251"/>
        <v>52146</v>
      </c>
      <c r="AE2655" s="276">
        <f t="shared" si="252"/>
        <v>52146</v>
      </c>
    </row>
    <row r="2656" spans="2:31">
      <c r="B2656" s="227" t="s">
        <v>4683</v>
      </c>
      <c r="C2656" s="228" t="s">
        <v>4684</v>
      </c>
      <c r="D2656" s="228" t="s">
        <v>110</v>
      </c>
      <c r="E2656" s="228" t="s">
        <v>142</v>
      </c>
      <c r="F2656" s="258" t="s">
        <v>107</v>
      </c>
      <c r="G2656" s="374">
        <v>0.5</v>
      </c>
      <c r="H2656" s="377">
        <v>6796.2807326974298</v>
      </c>
      <c r="I2656" s="382">
        <v>115.6419902144599</v>
      </c>
      <c r="J2656" s="349">
        <f>Table1[[#This Row],[Embellishment Area (m2)]]*Table1[[#This Row],[Construction Unit Rate ($/m)]]*Table1[[#This Row],[Embellishment Area Factor]]</f>
        <v>392967.71499265922</v>
      </c>
      <c r="K2656" s="263">
        <v>0</v>
      </c>
      <c r="L2656" s="354">
        <v>85.331826959272703</v>
      </c>
      <c r="M2656" s="101">
        <f>Table1[[#This Row],[Size of land (m2)]]*Table1[[#This Row],[Land Unit Rate ($/m2)]]</f>
        <v>0</v>
      </c>
      <c r="N2656" s="261">
        <v>2021</v>
      </c>
      <c r="O2656" s="101">
        <f>ROUND(IF(Table1[[#This Row],[Valuation Year]]=2016,(Table1[[#This Row],[Total Construction Cost ($)]]+Table1[[#This Row],[Land Value]])*('General Input Sheet'!$G$38/'General Input Sheet'!$G$43),Table1[[#This Row],[Total Construction Cost ($)]]+Table1[[#This Row],[Land Value]]),0)</f>
        <v>392968</v>
      </c>
      <c r="P2656" s="139" t="str" cm="1">
        <f t="array" ref="P2656">_xlfn.IFS(Table1[[#This Row],[Asset Class]]&lt;&gt;"Local","y",P$11=$E2656,"y",Table1[[#This Row],[Asset Class]]="Local","")</f>
        <v/>
      </c>
      <c r="Q2656" s="99" t="str" cm="1">
        <f t="array" ref="Q2656">_xlfn.IFS(Table1[[#This Row],[Asset Class]]&lt;&gt;"Local","y",Q$11=$E2656,"y",Table1[[#This Row],[Asset Class]]="Local","")</f>
        <v>y</v>
      </c>
      <c r="R2656" s="99" t="str" cm="1">
        <f t="array" ref="R2656">_xlfn.IFS(Table1[[#This Row],[Asset Class]]&lt;&gt;"Local","y",R$11=$E2656,"y",Table1[[#This Row],[Asset Class]]="Local","")</f>
        <v/>
      </c>
      <c r="S2656" s="358" t="str" cm="1">
        <f t="array" ref="S2656">_xlfn.IFS(Table1[[#This Row],[Asset Class]]&lt;&gt;"Local","y",S$11=$E2656,"y",Table1[[#This Row],[Asset Class]]="Local","")</f>
        <v/>
      </c>
      <c r="U2656" s="109" t="str">
        <f>IF(Table1[[#This Row],[Asset Class]]&lt;&gt;"Local",0.25,IF(P2656="y",1,""))</f>
        <v/>
      </c>
      <c r="V2656" s="435">
        <f>IF(Table1[[#This Row],[Asset Class]]&lt;&gt;"Local",0.25,IF(Q2656="y",1,""))</f>
        <v>1</v>
      </c>
      <c r="W2656" s="435" t="str">
        <f>IF(Table1[[#This Row],[Asset Class]]&lt;&gt;"Local",0.25,IF(R2656="y",1,""))</f>
        <v/>
      </c>
      <c r="X2656" s="435" t="str">
        <f>IF(Table1[[#This Row],[Asset Class]]&lt;&gt;"Local",0.25,IF(S2656="y",1,""))</f>
        <v/>
      </c>
      <c r="Y2656" s="109">
        <f t="shared" si="247"/>
        <v>1</v>
      </c>
      <c r="AA2656" s="274" t="str">
        <f t="shared" si="248"/>
        <v/>
      </c>
      <c r="AB2656" s="275">
        <f t="shared" si="249"/>
        <v>392968</v>
      </c>
      <c r="AC2656" s="275" t="str">
        <f t="shared" si="250"/>
        <v/>
      </c>
      <c r="AD2656" s="275" t="str">
        <f t="shared" si="251"/>
        <v/>
      </c>
      <c r="AE2656" s="276">
        <f t="shared" si="252"/>
        <v>392968</v>
      </c>
    </row>
    <row r="2657" spans="2:31">
      <c r="B2657" s="227" t="s">
        <v>4685</v>
      </c>
      <c r="C2657" s="228" t="s">
        <v>4686</v>
      </c>
      <c r="D2657" s="228" t="s">
        <v>110</v>
      </c>
      <c r="E2657" s="228" t="s">
        <v>101</v>
      </c>
      <c r="F2657" s="258" t="s">
        <v>102</v>
      </c>
      <c r="G2657" s="374">
        <v>0.5</v>
      </c>
      <c r="H2657" s="377">
        <v>907.98109907710295</v>
      </c>
      <c r="I2657" s="382">
        <v>143.96305955739601</v>
      </c>
      <c r="J2657" s="349">
        <f>Table1[[#This Row],[Embellishment Area (m2)]]*Table1[[#This Row],[Construction Unit Rate ($/m)]]*Table1[[#This Row],[Embellishment Area Factor]]</f>
        <v>65357.868521713426</v>
      </c>
      <c r="K2657" s="263">
        <v>0</v>
      </c>
      <c r="L2657" s="354">
        <v>39.027494808321961</v>
      </c>
      <c r="M2657" s="101">
        <f>Table1[[#This Row],[Size of land (m2)]]*Table1[[#This Row],[Land Unit Rate ($/m2)]]</f>
        <v>0</v>
      </c>
      <c r="N2657" s="261">
        <v>2021</v>
      </c>
      <c r="O2657" s="101">
        <f>ROUND(IF(Table1[[#This Row],[Valuation Year]]=2016,(Table1[[#This Row],[Total Construction Cost ($)]]+Table1[[#This Row],[Land Value]])*('General Input Sheet'!$G$38/'General Input Sheet'!$G$43),Table1[[#This Row],[Total Construction Cost ($)]]+Table1[[#This Row],[Land Value]]),0)</f>
        <v>65358</v>
      </c>
      <c r="P2657" s="139" t="str" cm="1">
        <f t="array" ref="P2657">_xlfn.IFS(Table1[[#This Row],[Asset Class]]&lt;&gt;"Local","y",P$11=$E2657,"y",Table1[[#This Row],[Asset Class]]="Local","")</f>
        <v/>
      </c>
      <c r="Q2657" s="99" t="str" cm="1">
        <f t="array" ref="Q2657">_xlfn.IFS(Table1[[#This Row],[Asset Class]]&lt;&gt;"Local","y",Q$11=$E2657,"y",Table1[[#This Row],[Asset Class]]="Local","")</f>
        <v/>
      </c>
      <c r="R2657" s="99" t="str" cm="1">
        <f t="array" ref="R2657">_xlfn.IFS(Table1[[#This Row],[Asset Class]]&lt;&gt;"Local","y",R$11=$E2657,"y",Table1[[#This Row],[Asset Class]]="Local","")</f>
        <v>y</v>
      </c>
      <c r="S2657" s="358" t="str" cm="1">
        <f t="array" ref="S2657">_xlfn.IFS(Table1[[#This Row],[Asset Class]]&lt;&gt;"Local","y",S$11=$E2657,"y",Table1[[#This Row],[Asset Class]]="Local","")</f>
        <v/>
      </c>
      <c r="U2657" s="109" t="str">
        <f>IF(Table1[[#This Row],[Asset Class]]&lt;&gt;"Local",0.25,IF(P2657="y",1,""))</f>
        <v/>
      </c>
      <c r="V2657" s="435" t="str">
        <f>IF(Table1[[#This Row],[Asset Class]]&lt;&gt;"Local",0.25,IF(Q2657="y",1,""))</f>
        <v/>
      </c>
      <c r="W2657" s="435">
        <f>IF(Table1[[#This Row],[Asset Class]]&lt;&gt;"Local",0.25,IF(R2657="y",1,""))</f>
        <v>1</v>
      </c>
      <c r="X2657" s="435" t="str">
        <f>IF(Table1[[#This Row],[Asset Class]]&lt;&gt;"Local",0.25,IF(S2657="y",1,""))</f>
        <v/>
      </c>
      <c r="Y2657" s="109">
        <f t="shared" si="247"/>
        <v>1</v>
      </c>
      <c r="AA2657" s="274" t="str">
        <f t="shared" si="248"/>
        <v/>
      </c>
      <c r="AB2657" s="275" t="str">
        <f t="shared" si="249"/>
        <v/>
      </c>
      <c r="AC2657" s="275">
        <f t="shared" si="250"/>
        <v>65358</v>
      </c>
      <c r="AD2657" s="275" t="str">
        <f t="shared" si="251"/>
        <v/>
      </c>
      <c r="AE2657" s="276">
        <f t="shared" si="252"/>
        <v>65358</v>
      </c>
    </row>
    <row r="2658" spans="2:31">
      <c r="B2658" s="227" t="s">
        <v>4687</v>
      </c>
      <c r="C2658" s="228" t="s">
        <v>4688</v>
      </c>
      <c r="D2658" s="228" t="s">
        <v>110</v>
      </c>
      <c r="E2658" s="228" t="s">
        <v>113</v>
      </c>
      <c r="F2658" s="258" t="s">
        <v>107</v>
      </c>
      <c r="G2658" s="374">
        <v>0.5</v>
      </c>
      <c r="H2658" s="377">
        <v>2768.4808691318121</v>
      </c>
      <c r="I2658" s="382">
        <v>77.371645491830151</v>
      </c>
      <c r="J2658" s="349">
        <f>Table1[[#This Row],[Embellishment Area (m2)]]*Table1[[#This Row],[Construction Unit Rate ($/m)]]*Table1[[#This Row],[Embellishment Area Factor]]</f>
        <v>107100.96017869019</v>
      </c>
      <c r="K2658" s="263">
        <v>0</v>
      </c>
      <c r="L2658" s="354">
        <v>51.919695325664051</v>
      </c>
      <c r="M2658" s="101">
        <f>Table1[[#This Row],[Size of land (m2)]]*Table1[[#This Row],[Land Unit Rate ($/m2)]]</f>
        <v>0</v>
      </c>
      <c r="N2658" s="261">
        <v>2021</v>
      </c>
      <c r="O2658" s="101">
        <f>ROUND(IF(Table1[[#This Row],[Valuation Year]]=2016,(Table1[[#This Row],[Total Construction Cost ($)]]+Table1[[#This Row],[Land Value]])*('General Input Sheet'!$G$38/'General Input Sheet'!$G$43),Table1[[#This Row],[Total Construction Cost ($)]]+Table1[[#This Row],[Land Value]]),0)</f>
        <v>107101</v>
      </c>
      <c r="P2658" s="139" t="str" cm="1">
        <f t="array" ref="P2658">_xlfn.IFS(Table1[[#This Row],[Asset Class]]&lt;&gt;"Local","y",P$11=$E2658,"y",Table1[[#This Row],[Asset Class]]="Local","")</f>
        <v/>
      </c>
      <c r="Q2658" s="99" t="str" cm="1">
        <f t="array" ref="Q2658">_xlfn.IFS(Table1[[#This Row],[Asset Class]]&lt;&gt;"Local","y",Q$11=$E2658,"y",Table1[[#This Row],[Asset Class]]="Local","")</f>
        <v/>
      </c>
      <c r="R2658" s="99" t="str" cm="1">
        <f t="array" ref="R2658">_xlfn.IFS(Table1[[#This Row],[Asset Class]]&lt;&gt;"Local","y",R$11=$E2658,"y",Table1[[#This Row],[Asset Class]]="Local","")</f>
        <v/>
      </c>
      <c r="S2658" s="358" t="str" cm="1">
        <f t="array" ref="S2658">_xlfn.IFS(Table1[[#This Row],[Asset Class]]&lt;&gt;"Local","y",S$11=$E2658,"y",Table1[[#This Row],[Asset Class]]="Local","")</f>
        <v>y</v>
      </c>
      <c r="U2658" s="109" t="str">
        <f>IF(Table1[[#This Row],[Asset Class]]&lt;&gt;"Local",0.25,IF(P2658="y",1,""))</f>
        <v/>
      </c>
      <c r="V2658" s="435" t="str">
        <f>IF(Table1[[#This Row],[Asset Class]]&lt;&gt;"Local",0.25,IF(Q2658="y",1,""))</f>
        <v/>
      </c>
      <c r="W2658" s="435" t="str">
        <f>IF(Table1[[#This Row],[Asset Class]]&lt;&gt;"Local",0.25,IF(R2658="y",1,""))</f>
        <v/>
      </c>
      <c r="X2658" s="435">
        <f>IF(Table1[[#This Row],[Asset Class]]&lt;&gt;"Local",0.25,IF(S2658="y",1,""))</f>
        <v>1</v>
      </c>
      <c r="Y2658" s="109">
        <f t="shared" si="247"/>
        <v>1</v>
      </c>
      <c r="AA2658" s="274" t="str">
        <f t="shared" si="248"/>
        <v/>
      </c>
      <c r="AB2658" s="275" t="str">
        <f t="shared" si="249"/>
        <v/>
      </c>
      <c r="AC2658" s="275" t="str">
        <f t="shared" si="250"/>
        <v/>
      </c>
      <c r="AD2658" s="275">
        <f t="shared" si="251"/>
        <v>107101</v>
      </c>
      <c r="AE2658" s="276">
        <f t="shared" si="252"/>
        <v>107101</v>
      </c>
    </row>
    <row r="2659" spans="2:31">
      <c r="B2659" s="227" t="s">
        <v>4689</v>
      </c>
      <c r="C2659" s="228" t="s">
        <v>4690</v>
      </c>
      <c r="D2659" s="228" t="s">
        <v>105</v>
      </c>
      <c r="E2659" s="228" t="s">
        <v>113</v>
      </c>
      <c r="F2659" s="258" t="s">
        <v>135</v>
      </c>
      <c r="G2659" s="374">
        <v>0.5</v>
      </c>
      <c r="H2659" s="377">
        <v>49555.082422875297</v>
      </c>
      <c r="I2659" s="382">
        <v>566.28724924743767</v>
      </c>
      <c r="J2659" s="349">
        <f>Table1[[#This Row],[Embellishment Area (m2)]]*Table1[[#This Row],[Construction Unit Rate ($/m)]]*Table1[[#This Row],[Embellishment Area Factor]]</f>
        <v>14031205.655740051</v>
      </c>
      <c r="K2659" s="263">
        <v>0</v>
      </c>
      <c r="L2659" s="354">
        <v>75.676903388107434</v>
      </c>
      <c r="M2659" s="101">
        <f>Table1[[#This Row],[Size of land (m2)]]*Table1[[#This Row],[Land Unit Rate ($/m2)]]</f>
        <v>0</v>
      </c>
      <c r="N2659" s="261">
        <v>2021</v>
      </c>
      <c r="O2659" s="101">
        <f>ROUND(IF(Table1[[#This Row],[Valuation Year]]=2016,(Table1[[#This Row],[Total Construction Cost ($)]]+Table1[[#This Row],[Land Value]])*('General Input Sheet'!$G$38/'General Input Sheet'!$G$43),Table1[[#This Row],[Total Construction Cost ($)]]+Table1[[#This Row],[Land Value]]),0)</f>
        <v>14031206</v>
      </c>
      <c r="P2659" s="139" t="str" cm="1">
        <f t="array" ref="P2659">_xlfn.IFS(Table1[[#This Row],[Asset Class]]&lt;&gt;"Local","y",P$11=$E2659,"y",Table1[[#This Row],[Asset Class]]="Local","")</f>
        <v>y</v>
      </c>
      <c r="Q2659" s="99" t="str" cm="1">
        <f t="array" ref="Q2659">_xlfn.IFS(Table1[[#This Row],[Asset Class]]&lt;&gt;"Local","y",Q$11=$E2659,"y",Table1[[#This Row],[Asset Class]]="Local","")</f>
        <v>y</v>
      </c>
      <c r="R2659" s="99" t="str" cm="1">
        <f t="array" ref="R2659">_xlfn.IFS(Table1[[#This Row],[Asset Class]]&lt;&gt;"Local","y",R$11=$E2659,"y",Table1[[#This Row],[Asset Class]]="Local","")</f>
        <v>y</v>
      </c>
      <c r="S2659" s="358" t="str" cm="1">
        <f t="array" ref="S2659">_xlfn.IFS(Table1[[#This Row],[Asset Class]]&lt;&gt;"Local","y",S$11=$E2659,"y",Table1[[#This Row],[Asset Class]]="Local","")</f>
        <v>y</v>
      </c>
      <c r="U2659" s="109">
        <f>IF(Table1[[#This Row],[Asset Class]]&lt;&gt;"Local",0.25,IF(P2659="y",1,""))</f>
        <v>0.25</v>
      </c>
      <c r="V2659" s="435">
        <f>IF(Table1[[#This Row],[Asset Class]]&lt;&gt;"Local",0.25,IF(Q2659="y",1,""))</f>
        <v>0.25</v>
      </c>
      <c r="W2659" s="435">
        <f>IF(Table1[[#This Row],[Asset Class]]&lt;&gt;"Local",0.25,IF(R2659="y",1,""))</f>
        <v>0.25</v>
      </c>
      <c r="X2659" s="435">
        <f>IF(Table1[[#This Row],[Asset Class]]&lt;&gt;"Local",0.25,IF(S2659="y",1,""))</f>
        <v>0.25</v>
      </c>
      <c r="Y2659" s="109">
        <f t="shared" si="247"/>
        <v>1</v>
      </c>
      <c r="AA2659" s="274">
        <f t="shared" si="248"/>
        <v>3507801.5</v>
      </c>
      <c r="AB2659" s="275">
        <f t="shared" si="249"/>
        <v>3507801.5</v>
      </c>
      <c r="AC2659" s="275">
        <f t="shared" si="250"/>
        <v>3507801.5</v>
      </c>
      <c r="AD2659" s="275">
        <f t="shared" si="251"/>
        <v>3507801.5</v>
      </c>
      <c r="AE2659" s="276">
        <f t="shared" si="252"/>
        <v>14031206</v>
      </c>
    </row>
    <row r="2660" spans="2:31">
      <c r="B2660" s="227" t="s">
        <v>4687</v>
      </c>
      <c r="C2660" s="228" t="s">
        <v>4691</v>
      </c>
      <c r="D2660" s="228" t="s">
        <v>110</v>
      </c>
      <c r="E2660" s="228" t="s">
        <v>113</v>
      </c>
      <c r="F2660" s="258" t="s">
        <v>102</v>
      </c>
      <c r="G2660" s="374">
        <v>0.5</v>
      </c>
      <c r="H2660" s="377">
        <v>2363.2077406755384</v>
      </c>
      <c r="I2660" s="382">
        <v>77.371645491830151</v>
      </c>
      <c r="J2660" s="349">
        <f>Table1[[#This Row],[Embellishment Area (m2)]]*Table1[[#This Row],[Construction Unit Rate ($/m)]]*Table1[[#This Row],[Embellishment Area Factor]]</f>
        <v>91422.635767548316</v>
      </c>
      <c r="K2660" s="263">
        <v>0</v>
      </c>
      <c r="L2660" s="354">
        <v>51.919695325664051</v>
      </c>
      <c r="M2660" s="101">
        <f>Table1[[#This Row],[Size of land (m2)]]*Table1[[#This Row],[Land Unit Rate ($/m2)]]</f>
        <v>0</v>
      </c>
      <c r="N2660" s="261">
        <v>2021</v>
      </c>
      <c r="O2660" s="101">
        <f>ROUND(IF(Table1[[#This Row],[Valuation Year]]=2016,(Table1[[#This Row],[Total Construction Cost ($)]]+Table1[[#This Row],[Land Value]])*('General Input Sheet'!$G$38/'General Input Sheet'!$G$43),Table1[[#This Row],[Total Construction Cost ($)]]+Table1[[#This Row],[Land Value]]),0)</f>
        <v>91423</v>
      </c>
      <c r="P2660" s="139" t="str" cm="1">
        <f t="array" ref="P2660">_xlfn.IFS(Table1[[#This Row],[Asset Class]]&lt;&gt;"Local","y",P$11=$E2660,"y",Table1[[#This Row],[Asset Class]]="Local","")</f>
        <v/>
      </c>
      <c r="Q2660" s="99" t="str" cm="1">
        <f t="array" ref="Q2660">_xlfn.IFS(Table1[[#This Row],[Asset Class]]&lt;&gt;"Local","y",Q$11=$E2660,"y",Table1[[#This Row],[Asset Class]]="Local","")</f>
        <v/>
      </c>
      <c r="R2660" s="99" t="str" cm="1">
        <f t="array" ref="R2660">_xlfn.IFS(Table1[[#This Row],[Asset Class]]&lt;&gt;"Local","y",R$11=$E2660,"y",Table1[[#This Row],[Asset Class]]="Local","")</f>
        <v/>
      </c>
      <c r="S2660" s="358" t="str" cm="1">
        <f t="array" ref="S2660">_xlfn.IFS(Table1[[#This Row],[Asset Class]]&lt;&gt;"Local","y",S$11=$E2660,"y",Table1[[#This Row],[Asset Class]]="Local","")</f>
        <v>y</v>
      </c>
      <c r="U2660" s="109" t="str">
        <f>IF(Table1[[#This Row],[Asset Class]]&lt;&gt;"Local",0.25,IF(P2660="y",1,""))</f>
        <v/>
      </c>
      <c r="V2660" s="435" t="str">
        <f>IF(Table1[[#This Row],[Asset Class]]&lt;&gt;"Local",0.25,IF(Q2660="y",1,""))</f>
        <v/>
      </c>
      <c r="W2660" s="435" t="str">
        <f>IF(Table1[[#This Row],[Asset Class]]&lt;&gt;"Local",0.25,IF(R2660="y",1,""))</f>
        <v/>
      </c>
      <c r="X2660" s="435">
        <f>IF(Table1[[#This Row],[Asset Class]]&lt;&gt;"Local",0.25,IF(S2660="y",1,""))</f>
        <v>1</v>
      </c>
      <c r="Y2660" s="109">
        <f t="shared" si="247"/>
        <v>1</v>
      </c>
      <c r="AA2660" s="274" t="str">
        <f t="shared" si="248"/>
        <v/>
      </c>
      <c r="AB2660" s="275" t="str">
        <f t="shared" si="249"/>
        <v/>
      </c>
      <c r="AC2660" s="275" t="str">
        <f t="shared" si="250"/>
        <v/>
      </c>
      <c r="AD2660" s="275">
        <f t="shared" si="251"/>
        <v>91423</v>
      </c>
      <c r="AE2660" s="276">
        <f t="shared" si="252"/>
        <v>91423</v>
      </c>
    </row>
    <row r="2661" spans="2:31">
      <c r="B2661" s="227" t="s">
        <v>4692</v>
      </c>
      <c r="C2661" s="228" t="s">
        <v>4693</v>
      </c>
      <c r="D2661" s="228" t="s">
        <v>105</v>
      </c>
      <c r="E2661" s="228" t="s">
        <v>101</v>
      </c>
      <c r="F2661" s="258" t="s">
        <v>102</v>
      </c>
      <c r="G2661" s="374">
        <v>0.5</v>
      </c>
      <c r="H2661" s="377">
        <v>16231.123594922219</v>
      </c>
      <c r="I2661" s="382">
        <v>452.87898632773505</v>
      </c>
      <c r="J2661" s="349">
        <f>Table1[[#This Row],[Embellishment Area (m2)]]*Table1[[#This Row],[Construction Unit Rate ($/m)]]*Table1[[#This Row],[Embellishment Area Factor]]</f>
        <v>3675367.4003142789</v>
      </c>
      <c r="K2661" s="263">
        <v>0</v>
      </c>
      <c r="L2661" s="354">
        <v>140.14546069071523</v>
      </c>
      <c r="M2661" s="101">
        <f>Table1[[#This Row],[Size of land (m2)]]*Table1[[#This Row],[Land Unit Rate ($/m2)]]</f>
        <v>0</v>
      </c>
      <c r="N2661" s="261">
        <v>2021</v>
      </c>
      <c r="O2661" s="101">
        <f>ROUND(IF(Table1[[#This Row],[Valuation Year]]=2016,(Table1[[#This Row],[Total Construction Cost ($)]]+Table1[[#This Row],[Land Value]])*('General Input Sheet'!$G$38/'General Input Sheet'!$G$43),Table1[[#This Row],[Total Construction Cost ($)]]+Table1[[#This Row],[Land Value]]),0)</f>
        <v>3675367</v>
      </c>
      <c r="P2661" s="139" t="str" cm="1">
        <f t="array" ref="P2661">_xlfn.IFS(Table1[[#This Row],[Asset Class]]&lt;&gt;"Local","y",P$11=$E2661,"y",Table1[[#This Row],[Asset Class]]="Local","")</f>
        <v>y</v>
      </c>
      <c r="Q2661" s="99" t="str" cm="1">
        <f t="array" ref="Q2661">_xlfn.IFS(Table1[[#This Row],[Asset Class]]&lt;&gt;"Local","y",Q$11=$E2661,"y",Table1[[#This Row],[Asset Class]]="Local","")</f>
        <v>y</v>
      </c>
      <c r="R2661" s="99" t="str" cm="1">
        <f t="array" ref="R2661">_xlfn.IFS(Table1[[#This Row],[Asset Class]]&lt;&gt;"Local","y",R$11=$E2661,"y",Table1[[#This Row],[Asset Class]]="Local","")</f>
        <v>y</v>
      </c>
      <c r="S2661" s="358" t="str" cm="1">
        <f t="array" ref="S2661">_xlfn.IFS(Table1[[#This Row],[Asset Class]]&lt;&gt;"Local","y",S$11=$E2661,"y",Table1[[#This Row],[Asset Class]]="Local","")</f>
        <v>y</v>
      </c>
      <c r="U2661" s="109">
        <f>IF(Table1[[#This Row],[Asset Class]]&lt;&gt;"Local",0.25,IF(P2661="y",1,""))</f>
        <v>0.25</v>
      </c>
      <c r="V2661" s="435">
        <f>IF(Table1[[#This Row],[Asset Class]]&lt;&gt;"Local",0.25,IF(Q2661="y",1,""))</f>
        <v>0.25</v>
      </c>
      <c r="W2661" s="435">
        <f>IF(Table1[[#This Row],[Asset Class]]&lt;&gt;"Local",0.25,IF(R2661="y",1,""))</f>
        <v>0.25</v>
      </c>
      <c r="X2661" s="435">
        <f>IF(Table1[[#This Row],[Asset Class]]&lt;&gt;"Local",0.25,IF(S2661="y",1,""))</f>
        <v>0.25</v>
      </c>
      <c r="Y2661" s="109">
        <f t="shared" si="247"/>
        <v>1</v>
      </c>
      <c r="AA2661" s="274">
        <f t="shared" si="248"/>
        <v>918841.75</v>
      </c>
      <c r="AB2661" s="275">
        <f t="shared" si="249"/>
        <v>918841.75</v>
      </c>
      <c r="AC2661" s="275">
        <f t="shared" si="250"/>
        <v>918841.75</v>
      </c>
      <c r="AD2661" s="275">
        <f t="shared" si="251"/>
        <v>918841.75</v>
      </c>
      <c r="AE2661" s="276">
        <f t="shared" si="252"/>
        <v>3675367</v>
      </c>
    </row>
    <row r="2662" spans="2:31">
      <c r="B2662" s="227" t="s">
        <v>4694</v>
      </c>
      <c r="C2662" s="228" t="s">
        <v>4695</v>
      </c>
      <c r="D2662" s="228" t="s">
        <v>105</v>
      </c>
      <c r="E2662" s="228" t="s">
        <v>142</v>
      </c>
      <c r="F2662" s="258" t="s">
        <v>107</v>
      </c>
      <c r="G2662" s="374">
        <v>0.5</v>
      </c>
      <c r="H2662" s="377">
        <v>1848.772286420198</v>
      </c>
      <c r="I2662" s="382">
        <v>406.79298511948269</v>
      </c>
      <c r="J2662" s="349">
        <f>Table1[[#This Row],[Embellishment Area (m2)]]*Table1[[#This Row],[Construction Unit Rate ($/m)]]*Table1[[#This Row],[Embellishment Area Factor]]</f>
        <v>376033.7985995218</v>
      </c>
      <c r="K2662" s="263">
        <v>0</v>
      </c>
      <c r="L2662" s="354">
        <v>77.249060510664719</v>
      </c>
      <c r="M2662" s="101">
        <f>Table1[[#This Row],[Size of land (m2)]]*Table1[[#This Row],[Land Unit Rate ($/m2)]]</f>
        <v>0</v>
      </c>
      <c r="N2662" s="261">
        <v>2021</v>
      </c>
      <c r="O2662" s="101">
        <f>ROUND(IF(Table1[[#This Row],[Valuation Year]]=2016,(Table1[[#This Row],[Total Construction Cost ($)]]+Table1[[#This Row],[Land Value]])*('General Input Sheet'!$G$38/'General Input Sheet'!$G$43),Table1[[#This Row],[Total Construction Cost ($)]]+Table1[[#This Row],[Land Value]]),0)</f>
        <v>376034</v>
      </c>
      <c r="P2662" s="139" t="str" cm="1">
        <f t="array" ref="P2662">_xlfn.IFS(Table1[[#This Row],[Asset Class]]&lt;&gt;"Local","y",P$11=$E2662,"y",Table1[[#This Row],[Asset Class]]="Local","")</f>
        <v>y</v>
      </c>
      <c r="Q2662" s="99" t="str" cm="1">
        <f t="array" ref="Q2662">_xlfn.IFS(Table1[[#This Row],[Asset Class]]&lt;&gt;"Local","y",Q$11=$E2662,"y",Table1[[#This Row],[Asset Class]]="Local","")</f>
        <v>y</v>
      </c>
      <c r="R2662" s="99" t="str" cm="1">
        <f t="array" ref="R2662">_xlfn.IFS(Table1[[#This Row],[Asset Class]]&lt;&gt;"Local","y",R$11=$E2662,"y",Table1[[#This Row],[Asset Class]]="Local","")</f>
        <v>y</v>
      </c>
      <c r="S2662" s="358" t="str" cm="1">
        <f t="array" ref="S2662">_xlfn.IFS(Table1[[#This Row],[Asset Class]]&lt;&gt;"Local","y",S$11=$E2662,"y",Table1[[#This Row],[Asset Class]]="Local","")</f>
        <v>y</v>
      </c>
      <c r="U2662" s="109">
        <f>IF(Table1[[#This Row],[Asset Class]]&lt;&gt;"Local",0.25,IF(P2662="y",1,""))</f>
        <v>0.25</v>
      </c>
      <c r="V2662" s="435">
        <f>IF(Table1[[#This Row],[Asset Class]]&lt;&gt;"Local",0.25,IF(Q2662="y",1,""))</f>
        <v>0.25</v>
      </c>
      <c r="W2662" s="435">
        <f>IF(Table1[[#This Row],[Asset Class]]&lt;&gt;"Local",0.25,IF(R2662="y",1,""))</f>
        <v>0.25</v>
      </c>
      <c r="X2662" s="435">
        <f>IF(Table1[[#This Row],[Asset Class]]&lt;&gt;"Local",0.25,IF(S2662="y",1,""))</f>
        <v>0.25</v>
      </c>
      <c r="Y2662" s="109">
        <f t="shared" si="247"/>
        <v>1</v>
      </c>
      <c r="AA2662" s="274">
        <f t="shared" si="248"/>
        <v>94008.5</v>
      </c>
      <c r="AB2662" s="275">
        <f t="shared" si="249"/>
        <v>94008.5</v>
      </c>
      <c r="AC2662" s="275">
        <f t="shared" si="250"/>
        <v>94008.5</v>
      </c>
      <c r="AD2662" s="275">
        <f t="shared" si="251"/>
        <v>94008.5</v>
      </c>
      <c r="AE2662" s="276">
        <f t="shared" si="252"/>
        <v>376034</v>
      </c>
    </row>
    <row r="2663" spans="2:31">
      <c r="B2663" s="227" t="s">
        <v>4694</v>
      </c>
      <c r="C2663" s="228" t="s">
        <v>4696</v>
      </c>
      <c r="D2663" s="228" t="s">
        <v>105</v>
      </c>
      <c r="E2663" s="228" t="s">
        <v>142</v>
      </c>
      <c r="F2663" s="258" t="s">
        <v>102</v>
      </c>
      <c r="G2663" s="374">
        <v>0.5</v>
      </c>
      <c r="H2663" s="377">
        <v>15009.256180511935</v>
      </c>
      <c r="I2663" s="382">
        <v>406.79298511948269</v>
      </c>
      <c r="J2663" s="349">
        <f>Table1[[#This Row],[Embellishment Area (m2)]]*Table1[[#This Row],[Construction Unit Rate ($/m)]]*Table1[[#This Row],[Embellishment Area Factor]]</f>
        <v>3052830.0630467478</v>
      </c>
      <c r="K2663" s="263">
        <v>0</v>
      </c>
      <c r="L2663" s="354">
        <v>77.249060510664719</v>
      </c>
      <c r="M2663" s="101">
        <f>Table1[[#This Row],[Size of land (m2)]]*Table1[[#This Row],[Land Unit Rate ($/m2)]]</f>
        <v>0</v>
      </c>
      <c r="N2663" s="261">
        <v>2021</v>
      </c>
      <c r="O2663" s="101">
        <f>ROUND(IF(Table1[[#This Row],[Valuation Year]]=2016,(Table1[[#This Row],[Total Construction Cost ($)]]+Table1[[#This Row],[Land Value]])*('General Input Sheet'!$G$38/'General Input Sheet'!$G$43),Table1[[#This Row],[Total Construction Cost ($)]]+Table1[[#This Row],[Land Value]]),0)</f>
        <v>3052830</v>
      </c>
      <c r="P2663" s="139" t="str" cm="1">
        <f t="array" ref="P2663">_xlfn.IFS(Table1[[#This Row],[Asset Class]]&lt;&gt;"Local","y",P$11=$E2663,"y",Table1[[#This Row],[Asset Class]]="Local","")</f>
        <v>y</v>
      </c>
      <c r="Q2663" s="99" t="str" cm="1">
        <f t="array" ref="Q2663">_xlfn.IFS(Table1[[#This Row],[Asset Class]]&lt;&gt;"Local","y",Q$11=$E2663,"y",Table1[[#This Row],[Asset Class]]="Local","")</f>
        <v>y</v>
      </c>
      <c r="R2663" s="99" t="str" cm="1">
        <f t="array" ref="R2663">_xlfn.IFS(Table1[[#This Row],[Asset Class]]&lt;&gt;"Local","y",R$11=$E2663,"y",Table1[[#This Row],[Asset Class]]="Local","")</f>
        <v>y</v>
      </c>
      <c r="S2663" s="358" t="str" cm="1">
        <f t="array" ref="S2663">_xlfn.IFS(Table1[[#This Row],[Asset Class]]&lt;&gt;"Local","y",S$11=$E2663,"y",Table1[[#This Row],[Asset Class]]="Local","")</f>
        <v>y</v>
      </c>
      <c r="U2663" s="109">
        <f>IF(Table1[[#This Row],[Asset Class]]&lt;&gt;"Local",0.25,IF(P2663="y",1,""))</f>
        <v>0.25</v>
      </c>
      <c r="V2663" s="435">
        <f>IF(Table1[[#This Row],[Asset Class]]&lt;&gt;"Local",0.25,IF(Q2663="y",1,""))</f>
        <v>0.25</v>
      </c>
      <c r="W2663" s="435">
        <f>IF(Table1[[#This Row],[Asset Class]]&lt;&gt;"Local",0.25,IF(R2663="y",1,""))</f>
        <v>0.25</v>
      </c>
      <c r="X2663" s="435">
        <f>IF(Table1[[#This Row],[Asset Class]]&lt;&gt;"Local",0.25,IF(S2663="y",1,""))</f>
        <v>0.25</v>
      </c>
      <c r="Y2663" s="109">
        <f t="shared" si="247"/>
        <v>1</v>
      </c>
      <c r="AA2663" s="274">
        <f t="shared" si="248"/>
        <v>763207.5</v>
      </c>
      <c r="AB2663" s="275">
        <f t="shared" si="249"/>
        <v>763207.5</v>
      </c>
      <c r="AC2663" s="275">
        <f t="shared" si="250"/>
        <v>763207.5</v>
      </c>
      <c r="AD2663" s="275">
        <f t="shared" si="251"/>
        <v>763207.5</v>
      </c>
      <c r="AE2663" s="276">
        <f t="shared" si="252"/>
        <v>3052830</v>
      </c>
    </row>
    <row r="2664" spans="2:31">
      <c r="B2664" s="227" t="s">
        <v>4694</v>
      </c>
      <c r="C2664" s="228" t="s">
        <v>4697</v>
      </c>
      <c r="D2664" s="228" t="s">
        <v>105</v>
      </c>
      <c r="E2664" s="228" t="s">
        <v>142</v>
      </c>
      <c r="F2664" s="258" t="s">
        <v>107</v>
      </c>
      <c r="G2664" s="374">
        <v>0.5</v>
      </c>
      <c r="H2664" s="377">
        <v>2718.7024629450416</v>
      </c>
      <c r="I2664" s="382">
        <v>406.79298511948269</v>
      </c>
      <c r="J2664" s="349">
        <f>Table1[[#This Row],[Embellishment Area (m2)]]*Table1[[#This Row],[Construction Unit Rate ($/m)]]*Table1[[#This Row],[Embellishment Area Factor]]</f>
        <v>552974.54527655162</v>
      </c>
      <c r="K2664" s="263">
        <v>0</v>
      </c>
      <c r="L2664" s="354">
        <v>77.249060510664719</v>
      </c>
      <c r="M2664" s="101">
        <f>Table1[[#This Row],[Size of land (m2)]]*Table1[[#This Row],[Land Unit Rate ($/m2)]]</f>
        <v>0</v>
      </c>
      <c r="N2664" s="261">
        <v>2021</v>
      </c>
      <c r="O2664" s="101">
        <f>ROUND(IF(Table1[[#This Row],[Valuation Year]]=2016,(Table1[[#This Row],[Total Construction Cost ($)]]+Table1[[#This Row],[Land Value]])*('General Input Sheet'!$G$38/'General Input Sheet'!$G$43),Table1[[#This Row],[Total Construction Cost ($)]]+Table1[[#This Row],[Land Value]]),0)</f>
        <v>552975</v>
      </c>
      <c r="P2664" s="139" t="str" cm="1">
        <f t="array" ref="P2664">_xlfn.IFS(Table1[[#This Row],[Asset Class]]&lt;&gt;"Local","y",P$11=$E2664,"y",Table1[[#This Row],[Asset Class]]="Local","")</f>
        <v>y</v>
      </c>
      <c r="Q2664" s="99" t="str" cm="1">
        <f t="array" ref="Q2664">_xlfn.IFS(Table1[[#This Row],[Asset Class]]&lt;&gt;"Local","y",Q$11=$E2664,"y",Table1[[#This Row],[Asset Class]]="Local","")</f>
        <v>y</v>
      </c>
      <c r="R2664" s="99" t="str" cm="1">
        <f t="array" ref="R2664">_xlfn.IFS(Table1[[#This Row],[Asset Class]]&lt;&gt;"Local","y",R$11=$E2664,"y",Table1[[#This Row],[Asset Class]]="Local","")</f>
        <v>y</v>
      </c>
      <c r="S2664" s="358" t="str" cm="1">
        <f t="array" ref="S2664">_xlfn.IFS(Table1[[#This Row],[Asset Class]]&lt;&gt;"Local","y",S$11=$E2664,"y",Table1[[#This Row],[Asset Class]]="Local","")</f>
        <v>y</v>
      </c>
      <c r="U2664" s="109">
        <f>IF(Table1[[#This Row],[Asset Class]]&lt;&gt;"Local",0.25,IF(P2664="y",1,""))</f>
        <v>0.25</v>
      </c>
      <c r="V2664" s="435">
        <f>IF(Table1[[#This Row],[Asset Class]]&lt;&gt;"Local",0.25,IF(Q2664="y",1,""))</f>
        <v>0.25</v>
      </c>
      <c r="W2664" s="435">
        <f>IF(Table1[[#This Row],[Asset Class]]&lt;&gt;"Local",0.25,IF(R2664="y",1,""))</f>
        <v>0.25</v>
      </c>
      <c r="X2664" s="435">
        <f>IF(Table1[[#This Row],[Asset Class]]&lt;&gt;"Local",0.25,IF(S2664="y",1,""))</f>
        <v>0.25</v>
      </c>
      <c r="Y2664" s="109">
        <f t="shared" si="247"/>
        <v>1</v>
      </c>
      <c r="AA2664" s="274">
        <f t="shared" si="248"/>
        <v>138243.75</v>
      </c>
      <c r="AB2664" s="275">
        <f t="shared" si="249"/>
        <v>138243.75</v>
      </c>
      <c r="AC2664" s="275">
        <f t="shared" si="250"/>
        <v>138243.75</v>
      </c>
      <c r="AD2664" s="275">
        <f t="shared" si="251"/>
        <v>138243.75</v>
      </c>
      <c r="AE2664" s="276">
        <f t="shared" si="252"/>
        <v>552975</v>
      </c>
    </row>
    <row r="2665" spans="2:31">
      <c r="B2665" s="227" t="s">
        <v>4698</v>
      </c>
      <c r="C2665" s="228" t="s">
        <v>4699</v>
      </c>
      <c r="D2665" s="228" t="s">
        <v>110</v>
      </c>
      <c r="E2665" s="228" t="s">
        <v>142</v>
      </c>
      <c r="F2665" s="258" t="s">
        <v>102</v>
      </c>
      <c r="G2665" s="374">
        <v>0.5</v>
      </c>
      <c r="H2665" s="377">
        <v>1591.7565925760839</v>
      </c>
      <c r="I2665" s="382">
        <v>115.6419902144599</v>
      </c>
      <c r="J2665" s="349">
        <f>Table1[[#This Row],[Embellishment Area (m2)]]*Table1[[#This Row],[Construction Unit Rate ($/m)]]*Table1[[#This Row],[Embellishment Area Factor]]</f>
        <v>92036.950151242767</v>
      </c>
      <c r="K2665" s="263">
        <v>0</v>
      </c>
      <c r="L2665" s="354">
        <v>85.331826959272703</v>
      </c>
      <c r="M2665" s="101">
        <f>Table1[[#This Row],[Size of land (m2)]]*Table1[[#This Row],[Land Unit Rate ($/m2)]]</f>
        <v>0</v>
      </c>
      <c r="N2665" s="261">
        <v>2021</v>
      </c>
      <c r="O2665" s="101">
        <f>ROUND(IF(Table1[[#This Row],[Valuation Year]]=2016,(Table1[[#This Row],[Total Construction Cost ($)]]+Table1[[#This Row],[Land Value]])*('General Input Sheet'!$G$38/'General Input Sheet'!$G$43),Table1[[#This Row],[Total Construction Cost ($)]]+Table1[[#This Row],[Land Value]]),0)</f>
        <v>92037</v>
      </c>
      <c r="P2665" s="139" t="str" cm="1">
        <f t="array" ref="P2665">_xlfn.IFS(Table1[[#This Row],[Asset Class]]&lt;&gt;"Local","y",P$11=$E2665,"y",Table1[[#This Row],[Asset Class]]="Local","")</f>
        <v/>
      </c>
      <c r="Q2665" s="99" t="str" cm="1">
        <f t="array" ref="Q2665">_xlfn.IFS(Table1[[#This Row],[Asset Class]]&lt;&gt;"Local","y",Q$11=$E2665,"y",Table1[[#This Row],[Asset Class]]="Local","")</f>
        <v>y</v>
      </c>
      <c r="R2665" s="99" t="str" cm="1">
        <f t="array" ref="R2665">_xlfn.IFS(Table1[[#This Row],[Asset Class]]&lt;&gt;"Local","y",R$11=$E2665,"y",Table1[[#This Row],[Asset Class]]="Local","")</f>
        <v/>
      </c>
      <c r="S2665" s="358" t="str" cm="1">
        <f t="array" ref="S2665">_xlfn.IFS(Table1[[#This Row],[Asset Class]]&lt;&gt;"Local","y",S$11=$E2665,"y",Table1[[#This Row],[Asset Class]]="Local","")</f>
        <v/>
      </c>
      <c r="U2665" s="109" t="str">
        <f>IF(Table1[[#This Row],[Asset Class]]&lt;&gt;"Local",0.25,IF(P2665="y",1,""))</f>
        <v/>
      </c>
      <c r="V2665" s="435">
        <f>IF(Table1[[#This Row],[Asset Class]]&lt;&gt;"Local",0.25,IF(Q2665="y",1,""))</f>
        <v>1</v>
      </c>
      <c r="W2665" s="435" t="str">
        <f>IF(Table1[[#This Row],[Asset Class]]&lt;&gt;"Local",0.25,IF(R2665="y",1,""))</f>
        <v/>
      </c>
      <c r="X2665" s="435" t="str">
        <f>IF(Table1[[#This Row],[Asset Class]]&lt;&gt;"Local",0.25,IF(S2665="y",1,""))</f>
        <v/>
      </c>
      <c r="Y2665" s="109">
        <f t="shared" si="247"/>
        <v>1</v>
      </c>
      <c r="AA2665" s="274" t="str">
        <f t="shared" si="248"/>
        <v/>
      </c>
      <c r="AB2665" s="275">
        <f t="shared" si="249"/>
        <v>92037</v>
      </c>
      <c r="AC2665" s="275" t="str">
        <f t="shared" si="250"/>
        <v/>
      </c>
      <c r="AD2665" s="275" t="str">
        <f t="shared" si="251"/>
        <v/>
      </c>
      <c r="AE2665" s="276">
        <f t="shared" si="252"/>
        <v>92037</v>
      </c>
    </row>
    <row r="2666" spans="2:31">
      <c r="B2666" s="227" t="s">
        <v>4700</v>
      </c>
      <c r="C2666" s="228" t="s">
        <v>4701</v>
      </c>
      <c r="D2666" s="228" t="s">
        <v>110</v>
      </c>
      <c r="E2666" s="228" t="s">
        <v>142</v>
      </c>
      <c r="F2666" s="258" t="s">
        <v>107</v>
      </c>
      <c r="G2666" s="374">
        <v>0.5</v>
      </c>
      <c r="H2666" s="377">
        <v>181.44412577080274</v>
      </c>
      <c r="I2666" s="382">
        <v>115.6419902144599</v>
      </c>
      <c r="J2666" s="349">
        <f>Table1[[#This Row],[Embellishment Area (m2)]]*Table1[[#This Row],[Construction Unit Rate ($/m)]]*Table1[[#This Row],[Embellishment Area Factor]]</f>
        <v>10491.2799084292</v>
      </c>
      <c r="K2666" s="263">
        <v>0</v>
      </c>
      <c r="L2666" s="354">
        <v>85.331826959272703</v>
      </c>
      <c r="M2666" s="101">
        <f>Table1[[#This Row],[Size of land (m2)]]*Table1[[#This Row],[Land Unit Rate ($/m2)]]</f>
        <v>0</v>
      </c>
      <c r="N2666" s="261">
        <v>2021</v>
      </c>
      <c r="O2666" s="101">
        <f>ROUND(IF(Table1[[#This Row],[Valuation Year]]=2016,(Table1[[#This Row],[Total Construction Cost ($)]]+Table1[[#This Row],[Land Value]])*('General Input Sheet'!$G$38/'General Input Sheet'!$G$43),Table1[[#This Row],[Total Construction Cost ($)]]+Table1[[#This Row],[Land Value]]),0)</f>
        <v>10491</v>
      </c>
      <c r="P2666" s="139" t="str" cm="1">
        <f t="array" ref="P2666">_xlfn.IFS(Table1[[#This Row],[Asset Class]]&lt;&gt;"Local","y",P$11=$E2666,"y",Table1[[#This Row],[Asset Class]]="Local","")</f>
        <v/>
      </c>
      <c r="Q2666" s="99" t="str" cm="1">
        <f t="array" ref="Q2666">_xlfn.IFS(Table1[[#This Row],[Asset Class]]&lt;&gt;"Local","y",Q$11=$E2666,"y",Table1[[#This Row],[Asset Class]]="Local","")</f>
        <v>y</v>
      </c>
      <c r="R2666" s="99" t="str" cm="1">
        <f t="array" ref="R2666">_xlfn.IFS(Table1[[#This Row],[Asset Class]]&lt;&gt;"Local","y",R$11=$E2666,"y",Table1[[#This Row],[Asset Class]]="Local","")</f>
        <v/>
      </c>
      <c r="S2666" s="358" t="str" cm="1">
        <f t="array" ref="S2666">_xlfn.IFS(Table1[[#This Row],[Asset Class]]&lt;&gt;"Local","y",S$11=$E2666,"y",Table1[[#This Row],[Asset Class]]="Local","")</f>
        <v/>
      </c>
      <c r="U2666" s="109" t="str">
        <f>IF(Table1[[#This Row],[Asset Class]]&lt;&gt;"Local",0.25,IF(P2666="y",1,""))</f>
        <v/>
      </c>
      <c r="V2666" s="435">
        <f>IF(Table1[[#This Row],[Asset Class]]&lt;&gt;"Local",0.25,IF(Q2666="y",1,""))</f>
        <v>1</v>
      </c>
      <c r="W2666" s="435" t="str">
        <f>IF(Table1[[#This Row],[Asset Class]]&lt;&gt;"Local",0.25,IF(R2666="y",1,""))</f>
        <v/>
      </c>
      <c r="X2666" s="435" t="str">
        <f>IF(Table1[[#This Row],[Asset Class]]&lt;&gt;"Local",0.25,IF(S2666="y",1,""))</f>
        <v/>
      </c>
      <c r="Y2666" s="109">
        <f t="shared" si="247"/>
        <v>1</v>
      </c>
      <c r="AA2666" s="274" t="str">
        <f t="shared" si="248"/>
        <v/>
      </c>
      <c r="AB2666" s="275">
        <f t="shared" si="249"/>
        <v>10491</v>
      </c>
      <c r="AC2666" s="275" t="str">
        <f t="shared" si="250"/>
        <v/>
      </c>
      <c r="AD2666" s="275" t="str">
        <f t="shared" si="251"/>
        <v/>
      </c>
      <c r="AE2666" s="276">
        <f t="shared" si="252"/>
        <v>10491</v>
      </c>
    </row>
    <row r="2667" spans="2:31">
      <c r="B2667" s="227" t="s">
        <v>4700</v>
      </c>
      <c r="C2667" s="228" t="s">
        <v>4702</v>
      </c>
      <c r="D2667" s="228" t="s">
        <v>110</v>
      </c>
      <c r="E2667" s="228" t="s">
        <v>142</v>
      </c>
      <c r="F2667" s="258" t="s">
        <v>102</v>
      </c>
      <c r="G2667" s="374">
        <v>0.5</v>
      </c>
      <c r="H2667" s="377">
        <v>673.83248693853955</v>
      </c>
      <c r="I2667" s="382">
        <v>115.6419902144599</v>
      </c>
      <c r="J2667" s="349">
        <f>Table1[[#This Row],[Embellishment Area (m2)]]*Table1[[#This Row],[Construction Unit Rate ($/m)]]*Table1[[#This Row],[Embellishment Area Factor]]</f>
        <v>38961.664930365885</v>
      </c>
      <c r="K2667" s="263">
        <v>0</v>
      </c>
      <c r="L2667" s="354">
        <v>85.331826959272703</v>
      </c>
      <c r="M2667" s="101">
        <f>Table1[[#This Row],[Size of land (m2)]]*Table1[[#This Row],[Land Unit Rate ($/m2)]]</f>
        <v>0</v>
      </c>
      <c r="N2667" s="261">
        <v>2021</v>
      </c>
      <c r="O2667" s="101">
        <f>ROUND(IF(Table1[[#This Row],[Valuation Year]]=2016,(Table1[[#This Row],[Total Construction Cost ($)]]+Table1[[#This Row],[Land Value]])*('General Input Sheet'!$G$38/'General Input Sheet'!$G$43),Table1[[#This Row],[Total Construction Cost ($)]]+Table1[[#This Row],[Land Value]]),0)</f>
        <v>38962</v>
      </c>
      <c r="P2667" s="139" t="str" cm="1">
        <f t="array" ref="P2667">_xlfn.IFS(Table1[[#This Row],[Asset Class]]&lt;&gt;"Local","y",P$11=$E2667,"y",Table1[[#This Row],[Asset Class]]="Local","")</f>
        <v/>
      </c>
      <c r="Q2667" s="99" t="str" cm="1">
        <f t="array" ref="Q2667">_xlfn.IFS(Table1[[#This Row],[Asset Class]]&lt;&gt;"Local","y",Q$11=$E2667,"y",Table1[[#This Row],[Asset Class]]="Local","")</f>
        <v>y</v>
      </c>
      <c r="R2667" s="99" t="str" cm="1">
        <f t="array" ref="R2667">_xlfn.IFS(Table1[[#This Row],[Asset Class]]&lt;&gt;"Local","y",R$11=$E2667,"y",Table1[[#This Row],[Asset Class]]="Local","")</f>
        <v/>
      </c>
      <c r="S2667" s="358" t="str" cm="1">
        <f t="array" ref="S2667">_xlfn.IFS(Table1[[#This Row],[Asset Class]]&lt;&gt;"Local","y",S$11=$E2667,"y",Table1[[#This Row],[Asset Class]]="Local","")</f>
        <v/>
      </c>
      <c r="U2667" s="109" t="str">
        <f>IF(Table1[[#This Row],[Asset Class]]&lt;&gt;"Local",0.25,IF(P2667="y",1,""))</f>
        <v/>
      </c>
      <c r="V2667" s="435">
        <f>IF(Table1[[#This Row],[Asset Class]]&lt;&gt;"Local",0.25,IF(Q2667="y",1,""))</f>
        <v>1</v>
      </c>
      <c r="W2667" s="435" t="str">
        <f>IF(Table1[[#This Row],[Asset Class]]&lt;&gt;"Local",0.25,IF(R2667="y",1,""))</f>
        <v/>
      </c>
      <c r="X2667" s="435" t="str">
        <f>IF(Table1[[#This Row],[Asset Class]]&lt;&gt;"Local",0.25,IF(S2667="y",1,""))</f>
        <v/>
      </c>
      <c r="Y2667" s="109">
        <f t="shared" si="247"/>
        <v>1</v>
      </c>
      <c r="AA2667" s="274" t="str">
        <f t="shared" si="248"/>
        <v/>
      </c>
      <c r="AB2667" s="275">
        <f t="shared" si="249"/>
        <v>38962</v>
      </c>
      <c r="AC2667" s="275" t="str">
        <f t="shared" si="250"/>
        <v/>
      </c>
      <c r="AD2667" s="275" t="str">
        <f t="shared" si="251"/>
        <v/>
      </c>
      <c r="AE2667" s="276">
        <f t="shared" si="252"/>
        <v>38962</v>
      </c>
    </row>
    <row r="2668" spans="2:31">
      <c r="B2668" s="227" t="s">
        <v>4703</v>
      </c>
      <c r="C2668" s="228" t="s">
        <v>4704</v>
      </c>
      <c r="D2668" s="228" t="s">
        <v>110</v>
      </c>
      <c r="E2668" s="228" t="s">
        <v>142</v>
      </c>
      <c r="F2668" s="258" t="s">
        <v>102</v>
      </c>
      <c r="G2668" s="374">
        <v>0.5</v>
      </c>
      <c r="H2668" s="377">
        <v>4342.6652589826763</v>
      </c>
      <c r="I2668" s="382">
        <v>115.6419902144599</v>
      </c>
      <c r="J2668" s="349">
        <f>Table1[[#This Row],[Embellishment Area (m2)]]*Table1[[#This Row],[Construction Unit Rate ($/m)]]*Table1[[#This Row],[Embellishment Area Factor]]</f>
        <v>251097.22669197479</v>
      </c>
      <c r="K2668" s="263">
        <v>0</v>
      </c>
      <c r="L2668" s="354">
        <v>85.331826959272703</v>
      </c>
      <c r="M2668" s="101">
        <f>Table1[[#This Row],[Size of land (m2)]]*Table1[[#This Row],[Land Unit Rate ($/m2)]]</f>
        <v>0</v>
      </c>
      <c r="N2668" s="261">
        <v>2021</v>
      </c>
      <c r="O2668" s="101">
        <f>ROUND(IF(Table1[[#This Row],[Valuation Year]]=2016,(Table1[[#This Row],[Total Construction Cost ($)]]+Table1[[#This Row],[Land Value]])*('General Input Sheet'!$G$38/'General Input Sheet'!$G$43),Table1[[#This Row],[Total Construction Cost ($)]]+Table1[[#This Row],[Land Value]]),0)</f>
        <v>251097</v>
      </c>
      <c r="P2668" s="139" t="str" cm="1">
        <f t="array" ref="P2668">_xlfn.IFS(Table1[[#This Row],[Asset Class]]&lt;&gt;"Local","y",P$11=$E2668,"y",Table1[[#This Row],[Asset Class]]="Local","")</f>
        <v/>
      </c>
      <c r="Q2668" s="99" t="str" cm="1">
        <f t="array" ref="Q2668">_xlfn.IFS(Table1[[#This Row],[Asset Class]]&lt;&gt;"Local","y",Q$11=$E2668,"y",Table1[[#This Row],[Asset Class]]="Local","")</f>
        <v>y</v>
      </c>
      <c r="R2668" s="99" t="str" cm="1">
        <f t="array" ref="R2668">_xlfn.IFS(Table1[[#This Row],[Asset Class]]&lt;&gt;"Local","y",R$11=$E2668,"y",Table1[[#This Row],[Asset Class]]="Local","")</f>
        <v/>
      </c>
      <c r="S2668" s="358" t="str" cm="1">
        <f t="array" ref="S2668">_xlfn.IFS(Table1[[#This Row],[Asset Class]]&lt;&gt;"Local","y",S$11=$E2668,"y",Table1[[#This Row],[Asset Class]]="Local","")</f>
        <v/>
      </c>
      <c r="U2668" s="109" t="str">
        <f>IF(Table1[[#This Row],[Asset Class]]&lt;&gt;"Local",0.25,IF(P2668="y",1,""))</f>
        <v/>
      </c>
      <c r="V2668" s="435">
        <f>IF(Table1[[#This Row],[Asset Class]]&lt;&gt;"Local",0.25,IF(Q2668="y",1,""))</f>
        <v>1</v>
      </c>
      <c r="W2668" s="435" t="str">
        <f>IF(Table1[[#This Row],[Asset Class]]&lt;&gt;"Local",0.25,IF(R2668="y",1,""))</f>
        <v/>
      </c>
      <c r="X2668" s="435" t="str">
        <f>IF(Table1[[#This Row],[Asset Class]]&lt;&gt;"Local",0.25,IF(S2668="y",1,""))</f>
        <v/>
      </c>
      <c r="Y2668" s="109">
        <f t="shared" si="247"/>
        <v>1</v>
      </c>
      <c r="AA2668" s="274" t="str">
        <f t="shared" si="248"/>
        <v/>
      </c>
      <c r="AB2668" s="275">
        <f t="shared" si="249"/>
        <v>251097</v>
      </c>
      <c r="AC2668" s="275" t="str">
        <f t="shared" si="250"/>
        <v/>
      </c>
      <c r="AD2668" s="275" t="str">
        <f t="shared" si="251"/>
        <v/>
      </c>
      <c r="AE2668" s="276">
        <f t="shared" si="252"/>
        <v>251097</v>
      </c>
    </row>
    <row r="2669" spans="2:31">
      <c r="B2669" s="227" t="s">
        <v>4705</v>
      </c>
      <c r="C2669" s="228" t="s">
        <v>4706</v>
      </c>
      <c r="D2669" s="228" t="s">
        <v>110</v>
      </c>
      <c r="E2669" s="228" t="s">
        <v>106</v>
      </c>
      <c r="F2669" s="258" t="s">
        <v>102</v>
      </c>
      <c r="G2669" s="374">
        <v>0.5</v>
      </c>
      <c r="H2669" s="377">
        <v>3165.0698961672178</v>
      </c>
      <c r="I2669" s="382">
        <v>111.62041035606889</v>
      </c>
      <c r="J2669" s="349">
        <f>Table1[[#This Row],[Embellishment Area (m2)]]*Table1[[#This Row],[Construction Unit Rate ($/m)]]*Table1[[#This Row],[Embellishment Area Factor]]</f>
        <v>176643.2003079126</v>
      </c>
      <c r="K2669" s="263">
        <v>0</v>
      </c>
      <c r="L2669" s="354">
        <v>66.125722619436161</v>
      </c>
      <c r="M2669" s="101">
        <f>Table1[[#This Row],[Size of land (m2)]]*Table1[[#This Row],[Land Unit Rate ($/m2)]]</f>
        <v>0</v>
      </c>
      <c r="N2669" s="261">
        <v>2021</v>
      </c>
      <c r="O2669" s="101">
        <f>ROUND(IF(Table1[[#This Row],[Valuation Year]]=2016,(Table1[[#This Row],[Total Construction Cost ($)]]+Table1[[#This Row],[Land Value]])*('General Input Sheet'!$G$38/'General Input Sheet'!$G$43),Table1[[#This Row],[Total Construction Cost ($)]]+Table1[[#This Row],[Land Value]]),0)</f>
        <v>176643</v>
      </c>
      <c r="P2669" s="139" t="str" cm="1">
        <f t="array" ref="P2669">_xlfn.IFS(Table1[[#This Row],[Asset Class]]&lt;&gt;"Local","y",P$11=$E2669,"y",Table1[[#This Row],[Asset Class]]="Local","")</f>
        <v>y</v>
      </c>
      <c r="Q2669" s="99" t="str" cm="1">
        <f t="array" ref="Q2669">_xlfn.IFS(Table1[[#This Row],[Asset Class]]&lt;&gt;"Local","y",Q$11=$E2669,"y",Table1[[#This Row],[Asset Class]]="Local","")</f>
        <v/>
      </c>
      <c r="R2669" s="99" t="str" cm="1">
        <f t="array" ref="R2669">_xlfn.IFS(Table1[[#This Row],[Asset Class]]&lt;&gt;"Local","y",R$11=$E2669,"y",Table1[[#This Row],[Asset Class]]="Local","")</f>
        <v/>
      </c>
      <c r="S2669" s="358" t="str" cm="1">
        <f t="array" ref="S2669">_xlfn.IFS(Table1[[#This Row],[Asset Class]]&lt;&gt;"Local","y",S$11=$E2669,"y",Table1[[#This Row],[Asset Class]]="Local","")</f>
        <v/>
      </c>
      <c r="U2669" s="109">
        <f>IF(Table1[[#This Row],[Asset Class]]&lt;&gt;"Local",0.25,IF(P2669="y",1,""))</f>
        <v>1</v>
      </c>
      <c r="V2669" s="435" t="str">
        <f>IF(Table1[[#This Row],[Asset Class]]&lt;&gt;"Local",0.25,IF(Q2669="y",1,""))</f>
        <v/>
      </c>
      <c r="W2669" s="435" t="str">
        <f>IF(Table1[[#This Row],[Asset Class]]&lt;&gt;"Local",0.25,IF(R2669="y",1,""))</f>
        <v/>
      </c>
      <c r="X2669" s="435" t="str">
        <f>IF(Table1[[#This Row],[Asset Class]]&lt;&gt;"Local",0.25,IF(S2669="y",1,""))</f>
        <v/>
      </c>
      <c r="Y2669" s="109">
        <f t="shared" si="247"/>
        <v>1</v>
      </c>
      <c r="AA2669" s="274">
        <f t="shared" si="248"/>
        <v>176643</v>
      </c>
      <c r="AB2669" s="275" t="str">
        <f t="shared" si="249"/>
        <v/>
      </c>
      <c r="AC2669" s="275" t="str">
        <f t="shared" si="250"/>
        <v/>
      </c>
      <c r="AD2669" s="275" t="str">
        <f t="shared" si="251"/>
        <v/>
      </c>
      <c r="AE2669" s="276">
        <f t="shared" si="252"/>
        <v>176643</v>
      </c>
    </row>
    <row r="2670" spans="2:31">
      <c r="B2670" s="227" t="s">
        <v>4707</v>
      </c>
      <c r="C2670" s="228" t="s">
        <v>4708</v>
      </c>
      <c r="D2670" s="228" t="s">
        <v>110</v>
      </c>
      <c r="E2670" s="228" t="s">
        <v>106</v>
      </c>
      <c r="F2670" s="258" t="s">
        <v>102</v>
      </c>
      <c r="G2670" s="374">
        <v>0.5</v>
      </c>
      <c r="H2670" s="377">
        <v>6422.0418050747548</v>
      </c>
      <c r="I2670" s="382">
        <v>111.62041035606889</v>
      </c>
      <c r="J2670" s="349">
        <f>Table1[[#This Row],[Embellishment Area (m2)]]*Table1[[#This Row],[Construction Unit Rate ($/m)]]*Table1[[#This Row],[Embellishment Area Factor]]</f>
        <v>358415.47080313676</v>
      </c>
      <c r="K2670" s="263">
        <v>0</v>
      </c>
      <c r="L2670" s="354">
        <v>66.125722619436161</v>
      </c>
      <c r="M2670" s="101">
        <f>Table1[[#This Row],[Size of land (m2)]]*Table1[[#This Row],[Land Unit Rate ($/m2)]]</f>
        <v>0</v>
      </c>
      <c r="N2670" s="261">
        <v>2021</v>
      </c>
      <c r="O2670" s="101">
        <f>ROUND(IF(Table1[[#This Row],[Valuation Year]]=2016,(Table1[[#This Row],[Total Construction Cost ($)]]+Table1[[#This Row],[Land Value]])*('General Input Sheet'!$G$38/'General Input Sheet'!$G$43),Table1[[#This Row],[Total Construction Cost ($)]]+Table1[[#This Row],[Land Value]]),0)</f>
        <v>358415</v>
      </c>
      <c r="P2670" s="139" t="str" cm="1">
        <f t="array" ref="P2670">_xlfn.IFS(Table1[[#This Row],[Asset Class]]&lt;&gt;"Local","y",P$11=$E2670,"y",Table1[[#This Row],[Asset Class]]="Local","")</f>
        <v>y</v>
      </c>
      <c r="Q2670" s="99" t="str" cm="1">
        <f t="array" ref="Q2670">_xlfn.IFS(Table1[[#This Row],[Asset Class]]&lt;&gt;"Local","y",Q$11=$E2670,"y",Table1[[#This Row],[Asset Class]]="Local","")</f>
        <v/>
      </c>
      <c r="R2670" s="99" t="str" cm="1">
        <f t="array" ref="R2670">_xlfn.IFS(Table1[[#This Row],[Asset Class]]&lt;&gt;"Local","y",R$11=$E2670,"y",Table1[[#This Row],[Asset Class]]="Local","")</f>
        <v/>
      </c>
      <c r="S2670" s="358" t="str" cm="1">
        <f t="array" ref="S2670">_xlfn.IFS(Table1[[#This Row],[Asset Class]]&lt;&gt;"Local","y",S$11=$E2670,"y",Table1[[#This Row],[Asset Class]]="Local","")</f>
        <v/>
      </c>
      <c r="U2670" s="109">
        <f>IF(Table1[[#This Row],[Asset Class]]&lt;&gt;"Local",0.25,IF(P2670="y",1,""))</f>
        <v>1</v>
      </c>
      <c r="V2670" s="435" t="str">
        <f>IF(Table1[[#This Row],[Asset Class]]&lt;&gt;"Local",0.25,IF(Q2670="y",1,""))</f>
        <v/>
      </c>
      <c r="W2670" s="435" t="str">
        <f>IF(Table1[[#This Row],[Asset Class]]&lt;&gt;"Local",0.25,IF(R2670="y",1,""))</f>
        <v/>
      </c>
      <c r="X2670" s="435" t="str">
        <f>IF(Table1[[#This Row],[Asset Class]]&lt;&gt;"Local",0.25,IF(S2670="y",1,""))</f>
        <v/>
      </c>
      <c r="Y2670" s="109">
        <f t="shared" si="247"/>
        <v>1</v>
      </c>
      <c r="AA2670" s="274">
        <f t="shared" si="248"/>
        <v>358415</v>
      </c>
      <c r="AB2670" s="275" t="str">
        <f t="shared" si="249"/>
        <v/>
      </c>
      <c r="AC2670" s="275" t="str">
        <f t="shared" si="250"/>
        <v/>
      </c>
      <c r="AD2670" s="275" t="str">
        <f t="shared" si="251"/>
        <v/>
      </c>
      <c r="AE2670" s="276">
        <f t="shared" si="252"/>
        <v>358415</v>
      </c>
    </row>
    <row r="2671" spans="2:31">
      <c r="B2671" s="227" t="s">
        <v>4709</v>
      </c>
      <c r="C2671" s="228" t="s">
        <v>4710</v>
      </c>
      <c r="D2671" s="228" t="s">
        <v>110</v>
      </c>
      <c r="E2671" s="228" t="s">
        <v>101</v>
      </c>
      <c r="F2671" s="258" t="s">
        <v>102</v>
      </c>
      <c r="G2671" s="374">
        <v>0.5</v>
      </c>
      <c r="H2671" s="377">
        <v>3419.5669672734643</v>
      </c>
      <c r="I2671" s="382">
        <v>143.96305955739601</v>
      </c>
      <c r="J2671" s="349">
        <f>Table1[[#This Row],[Embellishment Area (m2)]]*Table1[[#This Row],[Construction Unit Rate ($/m)]]*Table1[[#This Row],[Embellishment Area Factor]]</f>
        <v>246145.6614850469</v>
      </c>
      <c r="K2671" s="263">
        <v>6839.1339345469287</v>
      </c>
      <c r="L2671" s="354">
        <v>39.027494808321961</v>
      </c>
      <c r="M2671" s="101">
        <f>Table1[[#This Row],[Size of land (m2)]]*Table1[[#This Row],[Land Unit Rate ($/m2)]]</f>
        <v>266914.26412394881</v>
      </c>
      <c r="N2671" s="261">
        <v>2021</v>
      </c>
      <c r="O2671" s="101">
        <f>ROUND(IF(Table1[[#This Row],[Valuation Year]]=2016,(Table1[[#This Row],[Total Construction Cost ($)]]+Table1[[#This Row],[Land Value]])*('General Input Sheet'!$G$38/'General Input Sheet'!$G$43),Table1[[#This Row],[Total Construction Cost ($)]]+Table1[[#This Row],[Land Value]]),0)</f>
        <v>513060</v>
      </c>
      <c r="P2671" s="139" t="str" cm="1">
        <f t="array" ref="P2671">_xlfn.IFS(Table1[[#This Row],[Asset Class]]&lt;&gt;"Local","y",P$11=$E2671,"y",Table1[[#This Row],[Asset Class]]="Local","")</f>
        <v/>
      </c>
      <c r="Q2671" s="99" t="str" cm="1">
        <f t="array" ref="Q2671">_xlfn.IFS(Table1[[#This Row],[Asset Class]]&lt;&gt;"Local","y",Q$11=$E2671,"y",Table1[[#This Row],[Asset Class]]="Local","")</f>
        <v/>
      </c>
      <c r="R2671" s="99" t="str" cm="1">
        <f t="array" ref="R2671">_xlfn.IFS(Table1[[#This Row],[Asset Class]]&lt;&gt;"Local","y",R$11=$E2671,"y",Table1[[#This Row],[Asset Class]]="Local","")</f>
        <v>y</v>
      </c>
      <c r="S2671" s="358" t="str" cm="1">
        <f t="array" ref="S2671">_xlfn.IFS(Table1[[#This Row],[Asset Class]]&lt;&gt;"Local","y",S$11=$E2671,"y",Table1[[#This Row],[Asset Class]]="Local","")</f>
        <v/>
      </c>
      <c r="U2671" s="109" t="str">
        <f>IF(Table1[[#This Row],[Asset Class]]&lt;&gt;"Local",0.25,IF(P2671="y",1,""))</f>
        <v/>
      </c>
      <c r="V2671" s="435" t="str">
        <f>IF(Table1[[#This Row],[Asset Class]]&lt;&gt;"Local",0.25,IF(Q2671="y",1,""))</f>
        <v/>
      </c>
      <c r="W2671" s="435">
        <f>IF(Table1[[#This Row],[Asset Class]]&lt;&gt;"Local",0.25,IF(R2671="y",1,""))</f>
        <v>1</v>
      </c>
      <c r="X2671" s="435" t="str">
        <f>IF(Table1[[#This Row],[Asset Class]]&lt;&gt;"Local",0.25,IF(S2671="y",1,""))</f>
        <v/>
      </c>
      <c r="Y2671" s="109">
        <f t="shared" si="247"/>
        <v>1</v>
      </c>
      <c r="AA2671" s="274" t="str">
        <f t="shared" si="248"/>
        <v/>
      </c>
      <c r="AB2671" s="275" t="str">
        <f t="shared" si="249"/>
        <v/>
      </c>
      <c r="AC2671" s="275">
        <f t="shared" si="250"/>
        <v>513060</v>
      </c>
      <c r="AD2671" s="275" t="str">
        <f t="shared" si="251"/>
        <v/>
      </c>
      <c r="AE2671" s="276">
        <f t="shared" si="252"/>
        <v>513060</v>
      </c>
    </row>
    <row r="2672" spans="2:31">
      <c r="B2672" s="227" t="s">
        <v>4711</v>
      </c>
      <c r="C2672" s="228" t="s">
        <v>4712</v>
      </c>
      <c r="D2672" s="228" t="s">
        <v>110</v>
      </c>
      <c r="E2672" s="228" t="s">
        <v>113</v>
      </c>
      <c r="F2672" s="258" t="s">
        <v>102</v>
      </c>
      <c r="G2672" s="374">
        <v>0.5</v>
      </c>
      <c r="H2672" s="377">
        <v>1010.187108472349</v>
      </c>
      <c r="I2672" s="382">
        <v>77.371645491830151</v>
      </c>
      <c r="J2672" s="349">
        <f>Table1[[#This Row],[Embellishment Area (m2)]]*Table1[[#This Row],[Construction Unit Rate ($/m)]]*Table1[[#This Row],[Embellishment Area Factor]]</f>
        <v>39079.919418569778</v>
      </c>
      <c r="K2672" s="263">
        <v>2020.374216944698</v>
      </c>
      <c r="L2672" s="354">
        <v>51.919695325664051</v>
      </c>
      <c r="M2672" s="101">
        <f>Table1[[#This Row],[Size of land (m2)]]*Table1[[#This Row],[Land Unit Rate ($/m2)]]</f>
        <v>104897.2137875958</v>
      </c>
      <c r="N2672" s="261">
        <v>2021</v>
      </c>
      <c r="O2672" s="101">
        <f>ROUND(IF(Table1[[#This Row],[Valuation Year]]=2016,(Table1[[#This Row],[Total Construction Cost ($)]]+Table1[[#This Row],[Land Value]])*('General Input Sheet'!$G$38/'General Input Sheet'!$G$43),Table1[[#This Row],[Total Construction Cost ($)]]+Table1[[#This Row],[Land Value]]),0)</f>
        <v>143977</v>
      </c>
      <c r="P2672" s="139" t="str" cm="1">
        <f t="array" ref="P2672">_xlfn.IFS(Table1[[#This Row],[Asset Class]]&lt;&gt;"Local","y",P$11=$E2672,"y",Table1[[#This Row],[Asset Class]]="Local","")</f>
        <v/>
      </c>
      <c r="Q2672" s="99" t="str" cm="1">
        <f t="array" ref="Q2672">_xlfn.IFS(Table1[[#This Row],[Asset Class]]&lt;&gt;"Local","y",Q$11=$E2672,"y",Table1[[#This Row],[Asset Class]]="Local","")</f>
        <v/>
      </c>
      <c r="R2672" s="99" t="str" cm="1">
        <f t="array" ref="R2672">_xlfn.IFS(Table1[[#This Row],[Asset Class]]&lt;&gt;"Local","y",R$11=$E2672,"y",Table1[[#This Row],[Asset Class]]="Local","")</f>
        <v/>
      </c>
      <c r="S2672" s="358" t="str" cm="1">
        <f t="array" ref="S2672">_xlfn.IFS(Table1[[#This Row],[Asset Class]]&lt;&gt;"Local","y",S$11=$E2672,"y",Table1[[#This Row],[Asset Class]]="Local","")</f>
        <v>y</v>
      </c>
      <c r="U2672" s="109" t="str">
        <f>IF(Table1[[#This Row],[Asset Class]]&lt;&gt;"Local",0.25,IF(P2672="y",1,""))</f>
        <v/>
      </c>
      <c r="V2672" s="435" t="str">
        <f>IF(Table1[[#This Row],[Asset Class]]&lt;&gt;"Local",0.25,IF(Q2672="y",1,""))</f>
        <v/>
      </c>
      <c r="W2672" s="435" t="str">
        <f>IF(Table1[[#This Row],[Asset Class]]&lt;&gt;"Local",0.25,IF(R2672="y",1,""))</f>
        <v/>
      </c>
      <c r="X2672" s="435">
        <f>IF(Table1[[#This Row],[Asset Class]]&lt;&gt;"Local",0.25,IF(S2672="y",1,""))</f>
        <v>1</v>
      </c>
      <c r="Y2672" s="109">
        <f t="shared" si="247"/>
        <v>1</v>
      </c>
      <c r="AA2672" s="274" t="str">
        <f t="shared" si="248"/>
        <v/>
      </c>
      <c r="AB2672" s="275" t="str">
        <f t="shared" si="249"/>
        <v/>
      </c>
      <c r="AC2672" s="275" t="str">
        <f t="shared" si="250"/>
        <v/>
      </c>
      <c r="AD2672" s="275">
        <f t="shared" si="251"/>
        <v>143977</v>
      </c>
      <c r="AE2672" s="276">
        <f t="shared" si="252"/>
        <v>143977</v>
      </c>
    </row>
    <row r="2673" spans="2:31">
      <c r="B2673" s="227" t="s">
        <v>4713</v>
      </c>
      <c r="C2673" s="228" t="s">
        <v>4714</v>
      </c>
      <c r="D2673" s="228" t="s">
        <v>105</v>
      </c>
      <c r="E2673" s="228" t="s">
        <v>106</v>
      </c>
      <c r="F2673" s="258" t="s">
        <v>107</v>
      </c>
      <c r="G2673" s="374">
        <v>0.5</v>
      </c>
      <c r="H2673" s="377">
        <v>2076.3296682998589</v>
      </c>
      <c r="I2673" s="382">
        <v>295.91815694928124</v>
      </c>
      <c r="J2673" s="349">
        <f>Table1[[#This Row],[Embellishment Area (m2)]]*Table1[[#This Row],[Construction Unit Rate ($/m)]]*Table1[[#This Row],[Embellishment Area Factor]]</f>
        <v>307211.82433120336</v>
      </c>
      <c r="K2673" s="263">
        <v>4152.6593365997178</v>
      </c>
      <c r="L2673" s="354">
        <v>157.26221918381682</v>
      </c>
      <c r="M2673" s="101">
        <f>Table1[[#This Row],[Size of land (m2)]]*Table1[[#This Row],[Land Unit Rate ($/m2)]]</f>
        <v>653056.42278806819</v>
      </c>
      <c r="N2673" s="261">
        <v>2021</v>
      </c>
      <c r="O2673" s="101">
        <f>ROUND(IF(Table1[[#This Row],[Valuation Year]]=2016,(Table1[[#This Row],[Total Construction Cost ($)]]+Table1[[#This Row],[Land Value]])*('General Input Sheet'!$G$38/'General Input Sheet'!$G$43),Table1[[#This Row],[Total Construction Cost ($)]]+Table1[[#This Row],[Land Value]]),0)</f>
        <v>960268</v>
      </c>
      <c r="P2673" s="139" t="str" cm="1">
        <f t="array" ref="P2673">_xlfn.IFS(Table1[[#This Row],[Asset Class]]&lt;&gt;"Local","y",P$11=$E2673,"y",Table1[[#This Row],[Asset Class]]="Local","")</f>
        <v>y</v>
      </c>
      <c r="Q2673" s="99" t="str" cm="1">
        <f t="array" ref="Q2673">_xlfn.IFS(Table1[[#This Row],[Asset Class]]&lt;&gt;"Local","y",Q$11=$E2673,"y",Table1[[#This Row],[Asset Class]]="Local","")</f>
        <v>y</v>
      </c>
      <c r="R2673" s="99" t="str" cm="1">
        <f t="array" ref="R2673">_xlfn.IFS(Table1[[#This Row],[Asset Class]]&lt;&gt;"Local","y",R$11=$E2673,"y",Table1[[#This Row],[Asset Class]]="Local","")</f>
        <v>y</v>
      </c>
      <c r="S2673" s="358" t="str" cm="1">
        <f t="array" ref="S2673">_xlfn.IFS(Table1[[#This Row],[Asset Class]]&lt;&gt;"Local","y",S$11=$E2673,"y",Table1[[#This Row],[Asset Class]]="Local","")</f>
        <v>y</v>
      </c>
      <c r="U2673" s="109">
        <f>IF(Table1[[#This Row],[Asset Class]]&lt;&gt;"Local",0.25,IF(P2673="y",1,""))</f>
        <v>0.25</v>
      </c>
      <c r="V2673" s="435">
        <f>IF(Table1[[#This Row],[Asset Class]]&lt;&gt;"Local",0.25,IF(Q2673="y",1,""))</f>
        <v>0.25</v>
      </c>
      <c r="W2673" s="435">
        <f>IF(Table1[[#This Row],[Asset Class]]&lt;&gt;"Local",0.25,IF(R2673="y",1,""))</f>
        <v>0.25</v>
      </c>
      <c r="X2673" s="435">
        <f>IF(Table1[[#This Row],[Asset Class]]&lt;&gt;"Local",0.25,IF(S2673="y",1,""))</f>
        <v>0.25</v>
      </c>
      <c r="Y2673" s="109">
        <f t="shared" si="247"/>
        <v>1</v>
      </c>
      <c r="AA2673" s="274">
        <f t="shared" si="248"/>
        <v>240067</v>
      </c>
      <c r="AB2673" s="275">
        <f t="shared" si="249"/>
        <v>240067</v>
      </c>
      <c r="AC2673" s="275">
        <f t="shared" si="250"/>
        <v>240067</v>
      </c>
      <c r="AD2673" s="275">
        <f t="shared" si="251"/>
        <v>240067</v>
      </c>
      <c r="AE2673" s="276">
        <f t="shared" si="252"/>
        <v>960268</v>
      </c>
    </row>
    <row r="2674" spans="2:31">
      <c r="B2674" s="227" t="s">
        <v>4715</v>
      </c>
      <c r="C2674" s="228" t="s">
        <v>4716</v>
      </c>
      <c r="D2674" s="228" t="s">
        <v>110</v>
      </c>
      <c r="E2674" s="228" t="s">
        <v>142</v>
      </c>
      <c r="F2674" s="258" t="s">
        <v>102</v>
      </c>
      <c r="G2674" s="374">
        <v>0.5</v>
      </c>
      <c r="H2674" s="377">
        <v>560.44030662370699</v>
      </c>
      <c r="I2674" s="382">
        <v>115.6419902144599</v>
      </c>
      <c r="J2674" s="349">
        <f>Table1[[#This Row],[Embellishment Area (m2)]]*Table1[[#This Row],[Construction Unit Rate ($/m)]]*Table1[[#This Row],[Embellishment Area Factor]]</f>
        <v>32405.216227183813</v>
      </c>
      <c r="K2674" s="263">
        <v>0</v>
      </c>
      <c r="L2674" s="354">
        <v>85.331826959272703</v>
      </c>
      <c r="M2674" s="101">
        <f>Table1[[#This Row],[Size of land (m2)]]*Table1[[#This Row],[Land Unit Rate ($/m2)]]</f>
        <v>0</v>
      </c>
      <c r="N2674" s="261">
        <v>2021</v>
      </c>
      <c r="O2674" s="101">
        <f>ROUND(IF(Table1[[#This Row],[Valuation Year]]=2016,(Table1[[#This Row],[Total Construction Cost ($)]]+Table1[[#This Row],[Land Value]])*('General Input Sheet'!$G$38/'General Input Sheet'!$G$43),Table1[[#This Row],[Total Construction Cost ($)]]+Table1[[#This Row],[Land Value]]),0)</f>
        <v>32405</v>
      </c>
      <c r="P2674" s="139" t="str" cm="1">
        <f t="array" ref="P2674">_xlfn.IFS(Table1[[#This Row],[Asset Class]]&lt;&gt;"Local","y",P$11=$E2674,"y",Table1[[#This Row],[Asset Class]]="Local","")</f>
        <v/>
      </c>
      <c r="Q2674" s="99" t="str" cm="1">
        <f t="array" ref="Q2674">_xlfn.IFS(Table1[[#This Row],[Asset Class]]&lt;&gt;"Local","y",Q$11=$E2674,"y",Table1[[#This Row],[Asset Class]]="Local","")</f>
        <v>y</v>
      </c>
      <c r="R2674" s="99" t="str" cm="1">
        <f t="array" ref="R2674">_xlfn.IFS(Table1[[#This Row],[Asset Class]]&lt;&gt;"Local","y",R$11=$E2674,"y",Table1[[#This Row],[Asset Class]]="Local","")</f>
        <v/>
      </c>
      <c r="S2674" s="358" t="str" cm="1">
        <f t="array" ref="S2674">_xlfn.IFS(Table1[[#This Row],[Asset Class]]&lt;&gt;"Local","y",S$11=$E2674,"y",Table1[[#This Row],[Asset Class]]="Local","")</f>
        <v/>
      </c>
      <c r="U2674" s="109" t="str">
        <f>IF(Table1[[#This Row],[Asset Class]]&lt;&gt;"Local",0.25,IF(P2674="y",1,""))</f>
        <v/>
      </c>
      <c r="V2674" s="435">
        <f>IF(Table1[[#This Row],[Asset Class]]&lt;&gt;"Local",0.25,IF(Q2674="y",1,""))</f>
        <v>1</v>
      </c>
      <c r="W2674" s="435" t="str">
        <f>IF(Table1[[#This Row],[Asset Class]]&lt;&gt;"Local",0.25,IF(R2674="y",1,""))</f>
        <v/>
      </c>
      <c r="X2674" s="435" t="str">
        <f>IF(Table1[[#This Row],[Asset Class]]&lt;&gt;"Local",0.25,IF(S2674="y",1,""))</f>
        <v/>
      </c>
      <c r="Y2674" s="109">
        <f t="shared" si="247"/>
        <v>1</v>
      </c>
      <c r="AA2674" s="274" t="str">
        <f t="shared" si="248"/>
        <v/>
      </c>
      <c r="AB2674" s="275">
        <f t="shared" si="249"/>
        <v>32405</v>
      </c>
      <c r="AC2674" s="275" t="str">
        <f t="shared" si="250"/>
        <v/>
      </c>
      <c r="AD2674" s="275" t="str">
        <f t="shared" si="251"/>
        <v/>
      </c>
      <c r="AE2674" s="276">
        <f t="shared" si="252"/>
        <v>32405</v>
      </c>
    </row>
    <row r="2675" spans="2:31">
      <c r="B2675" s="227" t="s">
        <v>4717</v>
      </c>
      <c r="C2675" s="228" t="s">
        <v>4718</v>
      </c>
      <c r="D2675" s="228" t="s">
        <v>105</v>
      </c>
      <c r="E2675" s="228" t="s">
        <v>106</v>
      </c>
      <c r="F2675" s="258" t="s">
        <v>107</v>
      </c>
      <c r="G2675" s="374">
        <v>0.5</v>
      </c>
      <c r="H2675" s="377">
        <v>2072.9273359806211</v>
      </c>
      <c r="I2675" s="382">
        <v>295.91815694928124</v>
      </c>
      <c r="J2675" s="349">
        <f>Table1[[#This Row],[Embellishment Area (m2)]]*Table1[[#This Row],[Construction Unit Rate ($/m)]]*Table1[[#This Row],[Embellishment Area Factor]]</f>
        <v>306708.41837658442</v>
      </c>
      <c r="K2675" s="263">
        <v>4145.8546719612423</v>
      </c>
      <c r="L2675" s="354">
        <v>157.26221918381682</v>
      </c>
      <c r="M2675" s="101">
        <f>Table1[[#This Row],[Size of land (m2)]]*Table1[[#This Row],[Land Unit Rate ($/m2)]]</f>
        <v>651986.30612621992</v>
      </c>
      <c r="N2675" s="261">
        <v>2021</v>
      </c>
      <c r="O2675" s="101">
        <f>ROUND(IF(Table1[[#This Row],[Valuation Year]]=2016,(Table1[[#This Row],[Total Construction Cost ($)]]+Table1[[#This Row],[Land Value]])*('General Input Sheet'!$G$38/'General Input Sheet'!$G$43),Table1[[#This Row],[Total Construction Cost ($)]]+Table1[[#This Row],[Land Value]]),0)</f>
        <v>958695</v>
      </c>
      <c r="P2675" s="139" t="str" cm="1">
        <f t="array" ref="P2675">_xlfn.IFS(Table1[[#This Row],[Asset Class]]&lt;&gt;"Local","y",P$11=$E2675,"y",Table1[[#This Row],[Asset Class]]="Local","")</f>
        <v>y</v>
      </c>
      <c r="Q2675" s="99" t="str" cm="1">
        <f t="array" ref="Q2675">_xlfn.IFS(Table1[[#This Row],[Asset Class]]&lt;&gt;"Local","y",Q$11=$E2675,"y",Table1[[#This Row],[Asset Class]]="Local","")</f>
        <v>y</v>
      </c>
      <c r="R2675" s="99" t="str" cm="1">
        <f t="array" ref="R2675">_xlfn.IFS(Table1[[#This Row],[Asset Class]]&lt;&gt;"Local","y",R$11=$E2675,"y",Table1[[#This Row],[Asset Class]]="Local","")</f>
        <v>y</v>
      </c>
      <c r="S2675" s="358" t="str" cm="1">
        <f t="array" ref="S2675">_xlfn.IFS(Table1[[#This Row],[Asset Class]]&lt;&gt;"Local","y",S$11=$E2675,"y",Table1[[#This Row],[Asset Class]]="Local","")</f>
        <v>y</v>
      </c>
      <c r="U2675" s="109">
        <f>IF(Table1[[#This Row],[Asset Class]]&lt;&gt;"Local",0.25,IF(P2675="y",1,""))</f>
        <v>0.25</v>
      </c>
      <c r="V2675" s="435">
        <f>IF(Table1[[#This Row],[Asset Class]]&lt;&gt;"Local",0.25,IF(Q2675="y",1,""))</f>
        <v>0.25</v>
      </c>
      <c r="W2675" s="435">
        <f>IF(Table1[[#This Row],[Asset Class]]&lt;&gt;"Local",0.25,IF(R2675="y",1,""))</f>
        <v>0.25</v>
      </c>
      <c r="X2675" s="435">
        <f>IF(Table1[[#This Row],[Asset Class]]&lt;&gt;"Local",0.25,IF(S2675="y",1,""))</f>
        <v>0.25</v>
      </c>
      <c r="Y2675" s="109">
        <f t="shared" si="247"/>
        <v>1</v>
      </c>
      <c r="AA2675" s="274">
        <f t="shared" si="248"/>
        <v>239673.75</v>
      </c>
      <c r="AB2675" s="275">
        <f t="shared" si="249"/>
        <v>239673.75</v>
      </c>
      <c r="AC2675" s="275">
        <f t="shared" si="250"/>
        <v>239673.75</v>
      </c>
      <c r="AD2675" s="275">
        <f t="shared" si="251"/>
        <v>239673.75</v>
      </c>
      <c r="AE2675" s="276">
        <f t="shared" si="252"/>
        <v>958695</v>
      </c>
    </row>
    <row r="2676" spans="2:31">
      <c r="B2676" s="227" t="s">
        <v>4719</v>
      </c>
      <c r="C2676" s="228" t="s">
        <v>4720</v>
      </c>
      <c r="D2676" s="228" t="s">
        <v>110</v>
      </c>
      <c r="E2676" s="228" t="s">
        <v>113</v>
      </c>
      <c r="F2676" s="258" t="s">
        <v>107</v>
      </c>
      <c r="G2676" s="374">
        <v>0.5</v>
      </c>
      <c r="H2676" s="377">
        <v>368.12532203917914</v>
      </c>
      <c r="I2676" s="382">
        <v>77.371645491830151</v>
      </c>
      <c r="J2676" s="349">
        <f>Table1[[#This Row],[Embellishment Area (m2)]]*Table1[[#This Row],[Construction Unit Rate ($/m)]]*Table1[[#This Row],[Embellishment Area Factor]]</f>
        <v>14241.230956690588</v>
      </c>
      <c r="K2676" s="263">
        <v>736.25064407835828</v>
      </c>
      <c r="L2676" s="354">
        <v>51.919695325664051</v>
      </c>
      <c r="M2676" s="101">
        <f>Table1[[#This Row],[Size of land (m2)]]*Table1[[#This Row],[Land Unit Rate ($/m2)]]</f>
        <v>38225.909123872283</v>
      </c>
      <c r="N2676" s="261">
        <v>2021</v>
      </c>
      <c r="O2676" s="101">
        <f>ROUND(IF(Table1[[#This Row],[Valuation Year]]=2016,(Table1[[#This Row],[Total Construction Cost ($)]]+Table1[[#This Row],[Land Value]])*('General Input Sheet'!$G$38/'General Input Sheet'!$G$43),Table1[[#This Row],[Total Construction Cost ($)]]+Table1[[#This Row],[Land Value]]),0)</f>
        <v>52467</v>
      </c>
      <c r="P2676" s="139" t="str" cm="1">
        <f t="array" ref="P2676">_xlfn.IFS(Table1[[#This Row],[Asset Class]]&lt;&gt;"Local","y",P$11=$E2676,"y",Table1[[#This Row],[Asset Class]]="Local","")</f>
        <v/>
      </c>
      <c r="Q2676" s="99" t="str" cm="1">
        <f t="array" ref="Q2676">_xlfn.IFS(Table1[[#This Row],[Asset Class]]&lt;&gt;"Local","y",Q$11=$E2676,"y",Table1[[#This Row],[Asset Class]]="Local","")</f>
        <v/>
      </c>
      <c r="R2676" s="99" t="str" cm="1">
        <f t="array" ref="R2676">_xlfn.IFS(Table1[[#This Row],[Asset Class]]&lt;&gt;"Local","y",R$11=$E2676,"y",Table1[[#This Row],[Asset Class]]="Local","")</f>
        <v/>
      </c>
      <c r="S2676" s="358" t="str" cm="1">
        <f t="array" ref="S2676">_xlfn.IFS(Table1[[#This Row],[Asset Class]]&lt;&gt;"Local","y",S$11=$E2676,"y",Table1[[#This Row],[Asset Class]]="Local","")</f>
        <v>y</v>
      </c>
      <c r="U2676" s="109" t="str">
        <f>IF(Table1[[#This Row],[Asset Class]]&lt;&gt;"Local",0.25,IF(P2676="y",1,""))</f>
        <v/>
      </c>
      <c r="V2676" s="435" t="str">
        <f>IF(Table1[[#This Row],[Asset Class]]&lt;&gt;"Local",0.25,IF(Q2676="y",1,""))</f>
        <v/>
      </c>
      <c r="W2676" s="435" t="str">
        <f>IF(Table1[[#This Row],[Asset Class]]&lt;&gt;"Local",0.25,IF(R2676="y",1,""))</f>
        <v/>
      </c>
      <c r="X2676" s="435">
        <f>IF(Table1[[#This Row],[Asset Class]]&lt;&gt;"Local",0.25,IF(S2676="y",1,""))</f>
        <v>1</v>
      </c>
      <c r="Y2676" s="109">
        <f t="shared" si="247"/>
        <v>1</v>
      </c>
      <c r="AA2676" s="274" t="str">
        <f t="shared" si="248"/>
        <v/>
      </c>
      <c r="AB2676" s="275" t="str">
        <f t="shared" si="249"/>
        <v/>
      </c>
      <c r="AC2676" s="275" t="str">
        <f t="shared" si="250"/>
        <v/>
      </c>
      <c r="AD2676" s="275">
        <f t="shared" si="251"/>
        <v>52467</v>
      </c>
      <c r="AE2676" s="276">
        <f t="shared" si="252"/>
        <v>52467</v>
      </c>
    </row>
    <row r="2677" spans="2:31">
      <c r="B2677" s="227" t="s">
        <v>4721</v>
      </c>
      <c r="C2677" s="228" t="s">
        <v>4722</v>
      </c>
      <c r="D2677" s="228" t="s">
        <v>110</v>
      </c>
      <c r="E2677" s="228" t="s">
        <v>142</v>
      </c>
      <c r="F2677" s="258" t="s">
        <v>102</v>
      </c>
      <c r="G2677" s="374">
        <v>0.5</v>
      </c>
      <c r="H2677" s="377">
        <v>1203.8351042130005</v>
      </c>
      <c r="I2677" s="382">
        <v>115.6419902144599</v>
      </c>
      <c r="J2677" s="349">
        <f>Table1[[#This Row],[Embellishment Area (m2)]]*Table1[[#This Row],[Construction Unit Rate ($/m)]]*Table1[[#This Row],[Embellishment Area Factor]]</f>
        <v>69606.943670611552</v>
      </c>
      <c r="K2677" s="263">
        <v>2407.670208426001</v>
      </c>
      <c r="L2677" s="354">
        <v>85.331826959272703</v>
      </c>
      <c r="M2677" s="101">
        <f>Table1[[#This Row],[Size of land (m2)]]*Table1[[#This Row],[Land Unit Rate ($/m2)]]</f>
        <v>205450.89760040355</v>
      </c>
      <c r="N2677" s="261">
        <v>2021</v>
      </c>
      <c r="O2677" s="101">
        <f>ROUND(IF(Table1[[#This Row],[Valuation Year]]=2016,(Table1[[#This Row],[Total Construction Cost ($)]]+Table1[[#This Row],[Land Value]])*('General Input Sheet'!$G$38/'General Input Sheet'!$G$43),Table1[[#This Row],[Total Construction Cost ($)]]+Table1[[#This Row],[Land Value]]),0)</f>
        <v>275058</v>
      </c>
      <c r="P2677" s="139" t="str" cm="1">
        <f t="array" ref="P2677">_xlfn.IFS(Table1[[#This Row],[Asset Class]]&lt;&gt;"Local","y",P$11=$E2677,"y",Table1[[#This Row],[Asset Class]]="Local","")</f>
        <v/>
      </c>
      <c r="Q2677" s="99" t="str" cm="1">
        <f t="array" ref="Q2677">_xlfn.IFS(Table1[[#This Row],[Asset Class]]&lt;&gt;"Local","y",Q$11=$E2677,"y",Table1[[#This Row],[Asset Class]]="Local","")</f>
        <v>y</v>
      </c>
      <c r="R2677" s="99" t="str" cm="1">
        <f t="array" ref="R2677">_xlfn.IFS(Table1[[#This Row],[Asset Class]]&lt;&gt;"Local","y",R$11=$E2677,"y",Table1[[#This Row],[Asset Class]]="Local","")</f>
        <v/>
      </c>
      <c r="S2677" s="358" t="str" cm="1">
        <f t="array" ref="S2677">_xlfn.IFS(Table1[[#This Row],[Asset Class]]&lt;&gt;"Local","y",S$11=$E2677,"y",Table1[[#This Row],[Asset Class]]="Local","")</f>
        <v/>
      </c>
      <c r="U2677" s="109" t="str">
        <f>IF(Table1[[#This Row],[Asset Class]]&lt;&gt;"Local",0.25,IF(P2677="y",1,""))</f>
        <v/>
      </c>
      <c r="V2677" s="435">
        <f>IF(Table1[[#This Row],[Asset Class]]&lt;&gt;"Local",0.25,IF(Q2677="y",1,""))</f>
        <v>1</v>
      </c>
      <c r="W2677" s="435" t="str">
        <f>IF(Table1[[#This Row],[Asset Class]]&lt;&gt;"Local",0.25,IF(R2677="y",1,""))</f>
        <v/>
      </c>
      <c r="X2677" s="435" t="str">
        <f>IF(Table1[[#This Row],[Asset Class]]&lt;&gt;"Local",0.25,IF(S2677="y",1,""))</f>
        <v/>
      </c>
      <c r="Y2677" s="109">
        <f t="shared" si="247"/>
        <v>1</v>
      </c>
      <c r="AA2677" s="274" t="str">
        <f t="shared" si="248"/>
        <v/>
      </c>
      <c r="AB2677" s="275">
        <f t="shared" si="249"/>
        <v>275058</v>
      </c>
      <c r="AC2677" s="275" t="str">
        <f t="shared" si="250"/>
        <v/>
      </c>
      <c r="AD2677" s="275" t="str">
        <f t="shared" si="251"/>
        <v/>
      </c>
      <c r="AE2677" s="276">
        <f t="shared" si="252"/>
        <v>275058</v>
      </c>
    </row>
    <row r="2678" spans="2:31">
      <c r="B2678" s="227" t="s">
        <v>4723</v>
      </c>
      <c r="C2678" s="228" t="s">
        <v>4724</v>
      </c>
      <c r="D2678" s="228" t="s">
        <v>110</v>
      </c>
      <c r="E2678" s="228" t="s">
        <v>101</v>
      </c>
      <c r="F2678" s="258" t="s">
        <v>102</v>
      </c>
      <c r="G2678" s="374">
        <v>0.5</v>
      </c>
      <c r="H2678" s="377">
        <v>1379.2895327544966</v>
      </c>
      <c r="I2678" s="382">
        <v>143.96305955739601</v>
      </c>
      <c r="J2678" s="349">
        <f>Table1[[#This Row],[Embellishment Area (m2)]]*Table1[[#This Row],[Construction Unit Rate ($/m)]]*Table1[[#This Row],[Embellishment Area Factor]]</f>
        <v>99283.370575414257</v>
      </c>
      <c r="K2678" s="263">
        <v>0</v>
      </c>
      <c r="L2678" s="354">
        <v>39.027494808321961</v>
      </c>
      <c r="M2678" s="101">
        <f>Table1[[#This Row],[Size of land (m2)]]*Table1[[#This Row],[Land Unit Rate ($/m2)]]</f>
        <v>0</v>
      </c>
      <c r="N2678" s="261">
        <v>2021</v>
      </c>
      <c r="O2678" s="101">
        <f>ROUND(IF(Table1[[#This Row],[Valuation Year]]=2016,(Table1[[#This Row],[Total Construction Cost ($)]]+Table1[[#This Row],[Land Value]])*('General Input Sheet'!$G$38/'General Input Sheet'!$G$43),Table1[[#This Row],[Total Construction Cost ($)]]+Table1[[#This Row],[Land Value]]),0)</f>
        <v>99283</v>
      </c>
      <c r="P2678" s="139" t="str" cm="1">
        <f t="array" ref="P2678">_xlfn.IFS(Table1[[#This Row],[Asset Class]]&lt;&gt;"Local","y",P$11=$E2678,"y",Table1[[#This Row],[Asset Class]]="Local","")</f>
        <v/>
      </c>
      <c r="Q2678" s="99" t="str" cm="1">
        <f t="array" ref="Q2678">_xlfn.IFS(Table1[[#This Row],[Asset Class]]&lt;&gt;"Local","y",Q$11=$E2678,"y",Table1[[#This Row],[Asset Class]]="Local","")</f>
        <v/>
      </c>
      <c r="R2678" s="99" t="str" cm="1">
        <f t="array" ref="R2678">_xlfn.IFS(Table1[[#This Row],[Asset Class]]&lt;&gt;"Local","y",R$11=$E2678,"y",Table1[[#This Row],[Asset Class]]="Local","")</f>
        <v>y</v>
      </c>
      <c r="S2678" s="358" t="str" cm="1">
        <f t="array" ref="S2678">_xlfn.IFS(Table1[[#This Row],[Asset Class]]&lt;&gt;"Local","y",S$11=$E2678,"y",Table1[[#This Row],[Asset Class]]="Local","")</f>
        <v/>
      </c>
      <c r="U2678" s="109" t="str">
        <f>IF(Table1[[#This Row],[Asset Class]]&lt;&gt;"Local",0.25,IF(P2678="y",1,""))</f>
        <v/>
      </c>
      <c r="V2678" s="435" t="str">
        <f>IF(Table1[[#This Row],[Asset Class]]&lt;&gt;"Local",0.25,IF(Q2678="y",1,""))</f>
        <v/>
      </c>
      <c r="W2678" s="435">
        <f>IF(Table1[[#This Row],[Asset Class]]&lt;&gt;"Local",0.25,IF(R2678="y",1,""))</f>
        <v>1</v>
      </c>
      <c r="X2678" s="435" t="str">
        <f>IF(Table1[[#This Row],[Asset Class]]&lt;&gt;"Local",0.25,IF(S2678="y",1,""))</f>
        <v/>
      </c>
      <c r="Y2678" s="109">
        <f t="shared" si="247"/>
        <v>1</v>
      </c>
      <c r="AA2678" s="274" t="str">
        <f t="shared" si="248"/>
        <v/>
      </c>
      <c r="AB2678" s="275" t="str">
        <f t="shared" si="249"/>
        <v/>
      </c>
      <c r="AC2678" s="275">
        <f t="shared" si="250"/>
        <v>99283</v>
      </c>
      <c r="AD2678" s="275" t="str">
        <f t="shared" si="251"/>
        <v/>
      </c>
      <c r="AE2678" s="276">
        <f t="shared" si="252"/>
        <v>99283</v>
      </c>
    </row>
    <row r="2679" spans="2:31">
      <c r="B2679" s="227" t="s">
        <v>4725</v>
      </c>
      <c r="C2679" s="228" t="s">
        <v>4726</v>
      </c>
      <c r="D2679" s="228" t="s">
        <v>105</v>
      </c>
      <c r="E2679" s="228" t="s">
        <v>113</v>
      </c>
      <c r="F2679" s="258" t="s">
        <v>107</v>
      </c>
      <c r="G2679" s="374">
        <v>0.5</v>
      </c>
      <c r="H2679" s="377">
        <v>11905.53596159733</v>
      </c>
      <c r="I2679" s="382">
        <v>566.28724924743767</v>
      </c>
      <c r="J2679" s="349">
        <f>Table1[[#This Row],[Embellishment Area (m2)]]*Table1[[#This Row],[Construction Unit Rate ($/m)]]*Table1[[#This Row],[Embellishment Area Factor]]</f>
        <v>3370976.6052546999</v>
      </c>
      <c r="K2679" s="263">
        <v>23811.07192319466</v>
      </c>
      <c r="L2679" s="354">
        <v>75.676903388107434</v>
      </c>
      <c r="M2679" s="101">
        <f>Table1[[#This Row],[Size of land (m2)]]*Table1[[#This Row],[Land Unit Rate ($/m2)]]</f>
        <v>1801948.1894988797</v>
      </c>
      <c r="N2679" s="261">
        <v>2021</v>
      </c>
      <c r="O2679" s="101">
        <f>ROUND(IF(Table1[[#This Row],[Valuation Year]]=2016,(Table1[[#This Row],[Total Construction Cost ($)]]+Table1[[#This Row],[Land Value]])*('General Input Sheet'!$G$38/'General Input Sheet'!$G$43),Table1[[#This Row],[Total Construction Cost ($)]]+Table1[[#This Row],[Land Value]]),0)</f>
        <v>5172925</v>
      </c>
      <c r="P2679" s="139" t="str" cm="1">
        <f t="array" ref="P2679">_xlfn.IFS(Table1[[#This Row],[Asset Class]]&lt;&gt;"Local","y",P$11=$E2679,"y",Table1[[#This Row],[Asset Class]]="Local","")</f>
        <v>y</v>
      </c>
      <c r="Q2679" s="99" t="str" cm="1">
        <f t="array" ref="Q2679">_xlfn.IFS(Table1[[#This Row],[Asset Class]]&lt;&gt;"Local","y",Q$11=$E2679,"y",Table1[[#This Row],[Asset Class]]="Local","")</f>
        <v>y</v>
      </c>
      <c r="R2679" s="99" t="str" cm="1">
        <f t="array" ref="R2679">_xlfn.IFS(Table1[[#This Row],[Asset Class]]&lt;&gt;"Local","y",R$11=$E2679,"y",Table1[[#This Row],[Asset Class]]="Local","")</f>
        <v>y</v>
      </c>
      <c r="S2679" s="358" t="str" cm="1">
        <f t="array" ref="S2679">_xlfn.IFS(Table1[[#This Row],[Asset Class]]&lt;&gt;"Local","y",S$11=$E2679,"y",Table1[[#This Row],[Asset Class]]="Local","")</f>
        <v>y</v>
      </c>
      <c r="U2679" s="109">
        <f>IF(Table1[[#This Row],[Asset Class]]&lt;&gt;"Local",0.25,IF(P2679="y",1,""))</f>
        <v>0.25</v>
      </c>
      <c r="V2679" s="435">
        <f>IF(Table1[[#This Row],[Asset Class]]&lt;&gt;"Local",0.25,IF(Q2679="y",1,""))</f>
        <v>0.25</v>
      </c>
      <c r="W2679" s="435">
        <f>IF(Table1[[#This Row],[Asset Class]]&lt;&gt;"Local",0.25,IF(R2679="y",1,""))</f>
        <v>0.25</v>
      </c>
      <c r="X2679" s="435">
        <f>IF(Table1[[#This Row],[Asset Class]]&lt;&gt;"Local",0.25,IF(S2679="y",1,""))</f>
        <v>0.25</v>
      </c>
      <c r="Y2679" s="109">
        <f t="shared" si="247"/>
        <v>1</v>
      </c>
      <c r="AA2679" s="274">
        <f t="shared" si="248"/>
        <v>1293231.25</v>
      </c>
      <c r="AB2679" s="275">
        <f t="shared" si="249"/>
        <v>1293231.25</v>
      </c>
      <c r="AC2679" s="275">
        <f t="shared" si="250"/>
        <v>1293231.25</v>
      </c>
      <c r="AD2679" s="275">
        <f t="shared" si="251"/>
        <v>1293231.25</v>
      </c>
      <c r="AE2679" s="276">
        <f t="shared" si="252"/>
        <v>5172925</v>
      </c>
    </row>
    <row r="2680" spans="2:31" ht="17.25" thickBot="1">
      <c r="B2680" s="229" t="s">
        <v>4727</v>
      </c>
      <c r="C2680" s="230" t="s">
        <v>4728</v>
      </c>
      <c r="D2680" s="230" t="s">
        <v>110</v>
      </c>
      <c r="E2680" s="230" t="s">
        <v>101</v>
      </c>
      <c r="F2680" s="259" t="s">
        <v>102</v>
      </c>
      <c r="G2680" s="374">
        <v>0.5</v>
      </c>
      <c r="H2680" s="379">
        <v>942.92166999203403</v>
      </c>
      <c r="I2680" s="383">
        <v>143.96305955739601</v>
      </c>
      <c r="J2680" s="350">
        <f>Table1[[#This Row],[Embellishment Area (m2)]]*Table1[[#This Row],[Construction Unit Rate ($/m)]]*Table1[[#This Row],[Embellishment Area Factor]]</f>
        <v>67872.944267511251</v>
      </c>
      <c r="K2680" s="266">
        <v>0</v>
      </c>
      <c r="L2680" s="355">
        <v>39.027494808321961</v>
      </c>
      <c r="M2680" s="356">
        <f>Table1[[#This Row],[Size of land (m2)]]*Table1[[#This Row],[Land Unit Rate ($/m2)]]</f>
        <v>0</v>
      </c>
      <c r="N2680" s="237">
        <v>2021</v>
      </c>
      <c r="O2680" s="356">
        <f>ROUND(IF(Table1[[#This Row],[Valuation Year]]=2016,(Table1[[#This Row],[Total Construction Cost ($)]]+Table1[[#This Row],[Land Value]])*('General Input Sheet'!$G$38/'General Input Sheet'!$G$43),Table1[[#This Row],[Total Construction Cost ($)]]+Table1[[#This Row],[Land Value]]),0)</f>
        <v>67873</v>
      </c>
      <c r="P2680" s="139" t="str" cm="1">
        <f t="array" ref="P2680">_xlfn.IFS(Table1[[#This Row],[Asset Class]]&lt;&gt;"Local","y",P$11=$E2680,"y",Table1[[#This Row],[Asset Class]]="Local","")</f>
        <v/>
      </c>
      <c r="Q2680" s="99" t="str" cm="1">
        <f t="array" ref="Q2680">_xlfn.IFS(Table1[[#This Row],[Asset Class]]&lt;&gt;"Local","y",Q$11=$E2680,"y",Table1[[#This Row],[Asset Class]]="Local","")</f>
        <v/>
      </c>
      <c r="R2680" s="99" t="str" cm="1">
        <f t="array" ref="R2680">_xlfn.IFS(Table1[[#This Row],[Asset Class]]&lt;&gt;"Local","y",R$11=$E2680,"y",Table1[[#This Row],[Asset Class]]="Local","")</f>
        <v>y</v>
      </c>
      <c r="S2680" s="358" t="str" cm="1">
        <f t="array" ref="S2680">_xlfn.IFS(Table1[[#This Row],[Asset Class]]&lt;&gt;"Local","y",S$11=$E2680,"y",Table1[[#This Row],[Asset Class]]="Local","")</f>
        <v/>
      </c>
      <c r="U2680" s="109" t="str">
        <f>IF(Table1[[#This Row],[Asset Class]]&lt;&gt;"Local",0.25,IF(P2680="y",1,""))</f>
        <v/>
      </c>
      <c r="V2680" s="435" t="str">
        <f>IF(Table1[[#This Row],[Asset Class]]&lt;&gt;"Local",0.25,IF(Q2680="y",1,""))</f>
        <v/>
      </c>
      <c r="W2680" s="435">
        <f>IF(Table1[[#This Row],[Asset Class]]&lt;&gt;"Local",0.25,IF(R2680="y",1,""))</f>
        <v>1</v>
      </c>
      <c r="X2680" s="435" t="str">
        <f>IF(Table1[[#This Row],[Asset Class]]&lt;&gt;"Local",0.25,IF(S2680="y",1,""))</f>
        <v/>
      </c>
      <c r="Y2680" s="361">
        <f t="shared" si="247"/>
        <v>1</v>
      </c>
      <c r="AA2680" s="277" t="str">
        <f t="shared" si="248"/>
        <v/>
      </c>
      <c r="AB2680" s="278" t="str">
        <f t="shared" si="249"/>
        <v/>
      </c>
      <c r="AC2680" s="278">
        <f t="shared" si="250"/>
        <v>67873</v>
      </c>
      <c r="AD2680" s="278" t="str">
        <f t="shared" si="251"/>
        <v/>
      </c>
      <c r="AE2680" s="279">
        <f t="shared" si="252"/>
        <v>67873</v>
      </c>
    </row>
    <row r="2681" spans="2:31" s="58" customFormat="1" ht="17.25" thickBot="1">
      <c r="J2681" s="362">
        <f>SUM(J15:J2680)</f>
        <v>5474558574.2431841</v>
      </c>
      <c r="M2681" s="362">
        <f>SUM(M15:M2680)</f>
        <v>4172974734.2082071</v>
      </c>
      <c r="O2681" s="362">
        <f>SUM(O15:O2680)</f>
        <v>9647533309</v>
      </c>
      <c r="U2681" s="73"/>
      <c r="V2681" s="73"/>
      <c r="W2681" s="73"/>
      <c r="X2681" s="73"/>
      <c r="Y2681" s="73"/>
      <c r="AA2681" s="81"/>
      <c r="AB2681" s="81"/>
      <c r="AC2681" s="81"/>
      <c r="AD2681" s="81"/>
    </row>
    <row r="2682" spans="2:31" s="58" customFormat="1">
      <c r="H2682" s="81"/>
      <c r="K2682" s="81"/>
      <c r="U2682" s="73"/>
      <c r="V2682" s="73"/>
      <c r="W2682" s="73"/>
      <c r="X2682" s="73"/>
      <c r="Y2682" s="73"/>
      <c r="AA2682" s="81"/>
      <c r="AB2682" s="81"/>
      <c r="AC2682" s="81"/>
      <c r="AD2682" s="81"/>
    </row>
    <row r="2683" spans="2:31" s="58" customFormat="1">
      <c r="H2683" s="81"/>
      <c r="K2683" s="81"/>
      <c r="O2683" s="94"/>
      <c r="U2683" s="73"/>
      <c r="V2683" s="73"/>
      <c r="W2683" s="73"/>
      <c r="X2683" s="73"/>
      <c r="Y2683" s="73"/>
      <c r="AA2683" s="81"/>
      <c r="AB2683" s="81"/>
      <c r="AC2683" s="81"/>
      <c r="AD2683" s="81"/>
    </row>
    <row r="2684" spans="2:31" s="58" customFormat="1">
      <c r="H2684" s="81"/>
      <c r="K2684" s="81"/>
      <c r="U2684" s="73"/>
      <c r="V2684" s="73"/>
      <c r="W2684" s="73"/>
      <c r="X2684" s="73"/>
      <c r="Y2684" s="73"/>
      <c r="AA2684" s="81"/>
      <c r="AB2684" s="81"/>
      <c r="AC2684" s="81"/>
      <c r="AD2684" s="81"/>
    </row>
    <row r="2685" spans="2:31" s="58" customFormat="1">
      <c r="H2685" s="81"/>
      <c r="K2685" s="81"/>
      <c r="U2685" s="73"/>
      <c r="V2685" s="73"/>
      <c r="W2685" s="73"/>
      <c r="X2685" s="73"/>
      <c r="Y2685" s="73"/>
      <c r="AA2685" s="81"/>
      <c r="AB2685" s="81"/>
      <c r="AC2685" s="81"/>
      <c r="AD2685" s="81"/>
    </row>
    <row r="2686" spans="2:31" s="58" customFormat="1">
      <c r="H2686" s="81"/>
      <c r="K2686" s="81"/>
      <c r="U2686" s="73"/>
      <c r="V2686" s="73"/>
      <c r="W2686" s="73"/>
      <c r="X2686" s="73"/>
      <c r="Y2686" s="73"/>
      <c r="AA2686" s="81"/>
      <c r="AB2686" s="81"/>
      <c r="AC2686" s="81"/>
      <c r="AD2686" s="81"/>
    </row>
    <row r="2687" spans="2:31" s="58" customFormat="1">
      <c r="H2687" s="81"/>
      <c r="K2687" s="81"/>
      <c r="U2687" s="73"/>
      <c r="V2687" s="73"/>
      <c r="W2687" s="73"/>
      <c r="X2687" s="73"/>
      <c r="Y2687" s="73"/>
      <c r="AA2687" s="81"/>
      <c r="AB2687" s="81"/>
      <c r="AC2687" s="81"/>
      <c r="AD2687" s="81"/>
    </row>
    <row r="2688" spans="2:31" s="58" customFormat="1">
      <c r="H2688" s="81"/>
      <c r="K2688" s="81"/>
      <c r="U2688" s="73"/>
      <c r="V2688" s="73"/>
      <c r="W2688" s="73"/>
      <c r="X2688" s="73"/>
      <c r="Y2688" s="73"/>
      <c r="AA2688" s="81"/>
      <c r="AB2688" s="81"/>
      <c r="AC2688" s="81"/>
      <c r="AD2688" s="81"/>
    </row>
    <row r="2689" spans="8:30" s="58" customFormat="1">
      <c r="H2689" s="81"/>
      <c r="K2689" s="81"/>
      <c r="U2689" s="73"/>
      <c r="V2689" s="73"/>
      <c r="W2689" s="73"/>
      <c r="X2689" s="73"/>
      <c r="Y2689" s="73"/>
      <c r="AA2689" s="81"/>
      <c r="AB2689" s="81"/>
      <c r="AC2689" s="81"/>
      <c r="AD2689" s="81"/>
    </row>
    <row r="2690" spans="8:30" s="58" customFormat="1">
      <c r="H2690" s="81"/>
      <c r="K2690" s="81"/>
      <c r="U2690" s="73"/>
      <c r="V2690" s="73"/>
      <c r="W2690" s="73"/>
      <c r="X2690" s="73"/>
      <c r="Y2690" s="73"/>
      <c r="AA2690" s="81"/>
      <c r="AB2690" s="81"/>
      <c r="AC2690" s="81"/>
      <c r="AD2690" s="81"/>
    </row>
    <row r="2691" spans="8:30" s="58" customFormat="1">
      <c r="H2691" s="81"/>
      <c r="K2691" s="81"/>
      <c r="U2691" s="73"/>
      <c r="V2691" s="73"/>
      <c r="W2691" s="73"/>
      <c r="X2691" s="73"/>
      <c r="Y2691" s="73"/>
      <c r="AA2691" s="81"/>
      <c r="AB2691" s="81"/>
      <c r="AC2691" s="81"/>
      <c r="AD2691" s="81"/>
    </row>
    <row r="2692" spans="8:30" s="58" customFormat="1">
      <c r="H2692" s="81"/>
      <c r="K2692" s="81"/>
      <c r="U2692" s="73"/>
      <c r="V2692" s="73"/>
      <c r="W2692" s="73"/>
      <c r="X2692" s="73"/>
      <c r="Y2692" s="73"/>
      <c r="AA2692" s="81"/>
      <c r="AB2692" s="81"/>
      <c r="AC2692" s="81"/>
      <c r="AD2692" s="81"/>
    </row>
    <row r="2693" spans="8:30" s="58" customFormat="1">
      <c r="H2693" s="81"/>
      <c r="K2693" s="81"/>
      <c r="U2693" s="73"/>
      <c r="V2693" s="73"/>
      <c r="W2693" s="73"/>
      <c r="X2693" s="73"/>
      <c r="Y2693" s="73"/>
      <c r="AA2693" s="81"/>
      <c r="AB2693" s="81"/>
      <c r="AC2693" s="81"/>
      <c r="AD2693" s="81"/>
    </row>
    <row r="2694" spans="8:30" s="58" customFormat="1">
      <c r="H2694" s="81"/>
      <c r="K2694" s="81"/>
      <c r="U2694" s="73"/>
      <c r="V2694" s="73"/>
      <c r="W2694" s="73"/>
      <c r="X2694" s="73"/>
      <c r="Y2694" s="73"/>
      <c r="AA2694" s="81"/>
      <c r="AB2694" s="81"/>
      <c r="AC2694" s="81"/>
      <c r="AD2694" s="81"/>
    </row>
    <row r="2695" spans="8:30" s="58" customFormat="1">
      <c r="H2695" s="81"/>
      <c r="K2695" s="81"/>
      <c r="U2695" s="73"/>
      <c r="V2695" s="73"/>
      <c r="W2695" s="73"/>
      <c r="X2695" s="73"/>
      <c r="Y2695" s="73"/>
      <c r="AA2695" s="81"/>
      <c r="AB2695" s="81"/>
      <c r="AC2695" s="81"/>
      <c r="AD2695" s="81"/>
    </row>
    <row r="2696" spans="8:30" s="58" customFormat="1">
      <c r="H2696" s="81"/>
      <c r="K2696" s="81"/>
      <c r="U2696" s="73"/>
      <c r="V2696" s="73"/>
      <c r="W2696" s="73"/>
      <c r="X2696" s="73"/>
      <c r="Y2696" s="73"/>
      <c r="AA2696" s="81"/>
      <c r="AB2696" s="81"/>
      <c r="AC2696" s="81"/>
      <c r="AD2696" s="81"/>
    </row>
    <row r="2697" spans="8:30" s="58" customFormat="1">
      <c r="H2697" s="81"/>
      <c r="K2697" s="81"/>
      <c r="U2697" s="73"/>
      <c r="V2697" s="73"/>
      <c r="W2697" s="73"/>
      <c r="X2697" s="73"/>
      <c r="Y2697" s="73"/>
      <c r="AA2697" s="81"/>
      <c r="AB2697" s="81"/>
      <c r="AC2697" s="81"/>
      <c r="AD2697" s="81"/>
    </row>
    <row r="2698" spans="8:30" s="58" customFormat="1">
      <c r="H2698" s="81"/>
      <c r="K2698" s="81"/>
      <c r="U2698" s="73"/>
      <c r="V2698" s="73"/>
      <c r="W2698" s="73"/>
      <c r="X2698" s="73"/>
      <c r="Y2698" s="73"/>
      <c r="AA2698" s="81"/>
      <c r="AB2698" s="81"/>
      <c r="AC2698" s="81"/>
      <c r="AD2698" s="81"/>
    </row>
    <row r="2699" spans="8:30" s="58" customFormat="1">
      <c r="H2699" s="81"/>
      <c r="K2699" s="81"/>
      <c r="U2699" s="73"/>
      <c r="V2699" s="73"/>
      <c r="W2699" s="73"/>
      <c r="X2699" s="73"/>
      <c r="Y2699" s="73"/>
      <c r="AA2699" s="81"/>
      <c r="AB2699" s="81"/>
      <c r="AC2699" s="81"/>
      <c r="AD2699" s="81"/>
    </row>
    <row r="2700" spans="8:30" s="58" customFormat="1">
      <c r="H2700" s="81"/>
      <c r="K2700" s="81"/>
      <c r="U2700" s="73"/>
      <c r="V2700" s="73"/>
      <c r="W2700" s="73"/>
      <c r="X2700" s="73"/>
      <c r="Y2700" s="73"/>
      <c r="AA2700" s="81"/>
      <c r="AB2700" s="81"/>
      <c r="AC2700" s="81"/>
      <c r="AD2700" s="81"/>
    </row>
    <row r="2701" spans="8:30" s="58" customFormat="1">
      <c r="H2701" s="81"/>
      <c r="K2701" s="81"/>
      <c r="U2701" s="73"/>
      <c r="V2701" s="73"/>
      <c r="W2701" s="73"/>
      <c r="X2701" s="73"/>
      <c r="Y2701" s="73"/>
      <c r="AA2701" s="81"/>
      <c r="AB2701" s="81"/>
      <c r="AC2701" s="81"/>
      <c r="AD2701" s="81"/>
    </row>
    <row r="2702" spans="8:30" s="58" customFormat="1">
      <c r="H2702" s="81"/>
      <c r="K2702" s="81"/>
      <c r="U2702" s="73"/>
      <c r="V2702" s="73"/>
      <c r="W2702" s="73"/>
      <c r="X2702" s="73"/>
      <c r="Y2702" s="73"/>
      <c r="AA2702" s="81"/>
      <c r="AB2702" s="81"/>
      <c r="AC2702" s="81"/>
      <c r="AD2702" s="81"/>
    </row>
    <row r="2703" spans="8:30" s="58" customFormat="1">
      <c r="H2703" s="81"/>
      <c r="K2703" s="81"/>
      <c r="U2703" s="73"/>
      <c r="V2703" s="73"/>
      <c r="W2703" s="73"/>
      <c r="X2703" s="73"/>
      <c r="Y2703" s="73"/>
      <c r="AA2703" s="81"/>
      <c r="AB2703" s="81"/>
      <c r="AC2703" s="81"/>
      <c r="AD2703" s="81"/>
    </row>
    <row r="2704" spans="8:30" s="58" customFormat="1">
      <c r="H2704" s="81"/>
      <c r="K2704" s="81"/>
      <c r="U2704" s="73"/>
      <c r="V2704" s="73"/>
      <c r="W2704" s="73"/>
      <c r="X2704" s="73"/>
      <c r="Y2704" s="73"/>
      <c r="AA2704" s="81"/>
      <c r="AB2704" s="81"/>
      <c r="AC2704" s="81"/>
      <c r="AD2704" s="81"/>
    </row>
    <row r="2705" spans="8:30" s="58" customFormat="1">
      <c r="H2705" s="81"/>
      <c r="K2705" s="81"/>
      <c r="U2705" s="73"/>
      <c r="V2705" s="73"/>
      <c r="W2705" s="73"/>
      <c r="X2705" s="73"/>
      <c r="Y2705" s="73"/>
      <c r="AA2705" s="81"/>
      <c r="AB2705" s="81"/>
      <c r="AC2705" s="81"/>
      <c r="AD2705" s="81"/>
    </row>
    <row r="2706" spans="8:30" s="58" customFormat="1">
      <c r="H2706" s="81"/>
      <c r="K2706" s="81"/>
      <c r="U2706" s="73"/>
      <c r="V2706" s="73"/>
      <c r="W2706" s="73"/>
      <c r="X2706" s="73"/>
      <c r="Y2706" s="73"/>
      <c r="AA2706" s="81"/>
      <c r="AB2706" s="81"/>
      <c r="AC2706" s="81"/>
      <c r="AD2706" s="81"/>
    </row>
    <row r="2707" spans="8:30" s="58" customFormat="1">
      <c r="H2707" s="81"/>
      <c r="K2707" s="81"/>
      <c r="U2707" s="73"/>
      <c r="V2707" s="73"/>
      <c r="W2707" s="73"/>
      <c r="X2707" s="73"/>
      <c r="Y2707" s="73"/>
      <c r="AA2707" s="81"/>
      <c r="AB2707" s="81"/>
      <c r="AC2707" s="81"/>
      <c r="AD2707" s="81"/>
    </row>
    <row r="2708" spans="8:30" s="58" customFormat="1">
      <c r="H2708" s="81"/>
      <c r="K2708" s="81"/>
      <c r="U2708" s="73"/>
      <c r="V2708" s="73"/>
      <c r="W2708" s="73"/>
      <c r="X2708" s="73"/>
      <c r="Y2708" s="73"/>
      <c r="AA2708" s="81"/>
      <c r="AB2708" s="81"/>
      <c r="AC2708" s="81"/>
      <c r="AD2708" s="81"/>
    </row>
    <row r="2709" spans="8:30" s="58" customFormat="1">
      <c r="H2709" s="81"/>
      <c r="K2709" s="81"/>
      <c r="U2709" s="73"/>
      <c r="V2709" s="73"/>
      <c r="W2709" s="73"/>
      <c r="X2709" s="73"/>
      <c r="Y2709" s="73"/>
      <c r="AA2709" s="81"/>
      <c r="AB2709" s="81"/>
      <c r="AC2709" s="81"/>
      <c r="AD2709" s="81"/>
    </row>
    <row r="2710" spans="8:30" s="58" customFormat="1">
      <c r="H2710" s="81"/>
      <c r="K2710" s="81"/>
      <c r="U2710" s="73"/>
      <c r="V2710" s="73"/>
      <c r="W2710" s="73"/>
      <c r="X2710" s="73"/>
      <c r="Y2710" s="73"/>
      <c r="AA2710" s="81"/>
      <c r="AB2710" s="81"/>
      <c r="AC2710" s="81"/>
      <c r="AD2710" s="81"/>
    </row>
    <row r="2711" spans="8:30" s="58" customFormat="1">
      <c r="H2711" s="81"/>
      <c r="K2711" s="81"/>
      <c r="U2711" s="73"/>
      <c r="V2711" s="73"/>
      <c r="W2711" s="73"/>
      <c r="X2711" s="73"/>
      <c r="Y2711" s="73"/>
      <c r="AA2711" s="81"/>
      <c r="AB2711" s="81"/>
      <c r="AC2711" s="81"/>
      <c r="AD2711" s="81"/>
    </row>
    <row r="2712" spans="8:30" s="58" customFormat="1">
      <c r="H2712" s="81"/>
      <c r="K2712" s="81"/>
      <c r="U2712" s="73"/>
      <c r="V2712" s="73"/>
      <c r="W2712" s="73"/>
      <c r="X2712" s="73"/>
      <c r="Y2712" s="73"/>
      <c r="AA2712" s="81"/>
      <c r="AB2712" s="81"/>
      <c r="AC2712" s="81"/>
      <c r="AD2712" s="81"/>
    </row>
    <row r="2713" spans="8:30" s="58" customFormat="1">
      <c r="H2713" s="81"/>
      <c r="K2713" s="81"/>
      <c r="U2713" s="73"/>
      <c r="V2713" s="73"/>
      <c r="W2713" s="73"/>
      <c r="X2713" s="73"/>
      <c r="Y2713" s="73"/>
      <c r="AA2713" s="81"/>
      <c r="AB2713" s="81"/>
      <c r="AC2713" s="81"/>
      <c r="AD2713" s="81"/>
    </row>
    <row r="2714" spans="8:30" s="58" customFormat="1">
      <c r="H2714" s="81"/>
      <c r="K2714" s="81"/>
      <c r="U2714" s="73"/>
      <c r="V2714" s="73"/>
      <c r="W2714" s="73"/>
      <c r="X2714" s="73"/>
      <c r="Y2714" s="73"/>
      <c r="AA2714" s="81"/>
      <c r="AB2714" s="81"/>
      <c r="AC2714" s="81"/>
      <c r="AD2714" s="81"/>
    </row>
    <row r="2715" spans="8:30" s="58" customFormat="1">
      <c r="H2715" s="81"/>
      <c r="K2715" s="81"/>
      <c r="U2715" s="73"/>
      <c r="V2715" s="73"/>
      <c r="W2715" s="73"/>
      <c r="X2715" s="73"/>
      <c r="Y2715" s="73"/>
      <c r="AA2715" s="81"/>
      <c r="AB2715" s="81"/>
      <c r="AC2715" s="81"/>
      <c r="AD2715" s="81"/>
    </row>
    <row r="2716" spans="8:30" s="58" customFormat="1">
      <c r="H2716" s="81"/>
      <c r="K2716" s="81"/>
      <c r="U2716" s="73"/>
      <c r="V2716" s="73"/>
      <c r="W2716" s="73"/>
      <c r="X2716" s="73"/>
      <c r="Y2716" s="73"/>
      <c r="AA2716" s="81"/>
      <c r="AB2716" s="81"/>
      <c r="AC2716" s="81"/>
      <c r="AD2716" s="81"/>
    </row>
    <row r="2717" spans="8:30" s="58" customFormat="1">
      <c r="H2717" s="81"/>
      <c r="K2717" s="81"/>
      <c r="U2717" s="73"/>
      <c r="V2717" s="73"/>
      <c r="W2717" s="73"/>
      <c r="X2717" s="73"/>
      <c r="Y2717" s="73"/>
      <c r="AA2717" s="81"/>
      <c r="AB2717" s="81"/>
      <c r="AC2717" s="81"/>
      <c r="AD2717" s="81"/>
    </row>
    <row r="2718" spans="8:30" s="58" customFormat="1">
      <c r="H2718" s="81"/>
      <c r="K2718" s="81"/>
      <c r="U2718" s="73"/>
      <c r="V2718" s="73"/>
      <c r="W2718" s="73"/>
      <c r="X2718" s="73"/>
      <c r="Y2718" s="73"/>
      <c r="AA2718" s="81"/>
      <c r="AB2718" s="81"/>
      <c r="AC2718" s="81"/>
      <c r="AD2718" s="81"/>
    </row>
    <row r="2719" spans="8:30" s="58" customFormat="1">
      <c r="H2719" s="81"/>
      <c r="K2719" s="81"/>
      <c r="U2719" s="73"/>
      <c r="V2719" s="73"/>
      <c r="W2719" s="73"/>
      <c r="X2719" s="73"/>
      <c r="Y2719" s="73"/>
      <c r="AA2719" s="81"/>
      <c r="AB2719" s="81"/>
      <c r="AC2719" s="81"/>
      <c r="AD2719" s="81"/>
    </row>
    <row r="2720" spans="8:30" s="58" customFormat="1">
      <c r="H2720" s="81"/>
      <c r="K2720" s="81"/>
      <c r="U2720" s="73"/>
      <c r="V2720" s="73"/>
      <c r="W2720" s="73"/>
      <c r="X2720" s="73"/>
      <c r="Y2720" s="73"/>
      <c r="AA2720" s="81"/>
      <c r="AB2720" s="81"/>
      <c r="AC2720" s="81"/>
      <c r="AD2720" s="81"/>
    </row>
    <row r="2721" spans="8:30" s="58" customFormat="1">
      <c r="H2721" s="81"/>
      <c r="K2721" s="81"/>
      <c r="U2721" s="73"/>
      <c r="V2721" s="73"/>
      <c r="W2721" s="73"/>
      <c r="X2721" s="73"/>
      <c r="Y2721" s="73"/>
      <c r="AA2721" s="81"/>
      <c r="AB2721" s="81"/>
      <c r="AC2721" s="81"/>
      <c r="AD2721" s="81"/>
    </row>
    <row r="2722" spans="8:30" s="58" customFormat="1">
      <c r="H2722" s="81"/>
      <c r="K2722" s="81"/>
      <c r="U2722" s="73"/>
      <c r="V2722" s="73"/>
      <c r="W2722" s="73"/>
      <c r="X2722" s="73"/>
      <c r="Y2722" s="73"/>
      <c r="AA2722" s="81"/>
      <c r="AB2722" s="81"/>
      <c r="AC2722" s="81"/>
      <c r="AD2722" s="81"/>
    </row>
    <row r="2723" spans="8:30" s="58" customFormat="1">
      <c r="H2723" s="81"/>
      <c r="K2723" s="81"/>
      <c r="U2723" s="73"/>
      <c r="V2723" s="73"/>
      <c r="W2723" s="73"/>
      <c r="X2723" s="73"/>
      <c r="Y2723" s="73"/>
      <c r="AA2723" s="81"/>
      <c r="AB2723" s="81"/>
      <c r="AC2723" s="81"/>
      <c r="AD2723" s="81"/>
    </row>
    <row r="2724" spans="8:30" s="58" customFormat="1">
      <c r="H2724" s="81"/>
      <c r="K2724" s="81"/>
      <c r="U2724" s="73"/>
      <c r="V2724" s="73"/>
      <c r="W2724" s="73"/>
      <c r="X2724" s="73"/>
      <c r="Y2724" s="73"/>
      <c r="AA2724" s="81"/>
      <c r="AB2724" s="81"/>
      <c r="AC2724" s="81"/>
      <c r="AD2724" s="81"/>
    </row>
    <row r="2725" spans="8:30" s="58" customFormat="1">
      <c r="H2725" s="81"/>
      <c r="K2725" s="81"/>
      <c r="U2725" s="73"/>
      <c r="V2725" s="73"/>
      <c r="W2725" s="73"/>
      <c r="X2725" s="73"/>
      <c r="Y2725" s="73"/>
      <c r="AA2725" s="81"/>
      <c r="AB2725" s="81"/>
      <c r="AC2725" s="81"/>
      <c r="AD2725" s="81"/>
    </row>
    <row r="2726" spans="8:30" s="58" customFormat="1">
      <c r="H2726" s="81"/>
      <c r="K2726" s="81"/>
      <c r="U2726" s="73"/>
      <c r="V2726" s="73"/>
      <c r="W2726" s="73"/>
      <c r="X2726" s="73"/>
      <c r="Y2726" s="73"/>
      <c r="AA2726" s="81"/>
      <c r="AB2726" s="81"/>
      <c r="AC2726" s="81"/>
      <c r="AD2726" s="81"/>
    </row>
    <row r="2727" spans="8:30" s="58" customFormat="1">
      <c r="H2727" s="81"/>
      <c r="K2727" s="81"/>
      <c r="U2727" s="73"/>
      <c r="V2727" s="73"/>
      <c r="W2727" s="73"/>
      <c r="X2727" s="73"/>
      <c r="Y2727" s="73"/>
      <c r="AA2727" s="81"/>
      <c r="AB2727" s="81"/>
      <c r="AC2727" s="81"/>
      <c r="AD2727" s="81"/>
    </row>
    <row r="2728" spans="8:30" s="58" customFormat="1">
      <c r="H2728" s="81"/>
      <c r="K2728" s="81"/>
      <c r="U2728" s="73"/>
      <c r="V2728" s="73"/>
      <c r="W2728" s="73"/>
      <c r="X2728" s="73"/>
      <c r="Y2728" s="73"/>
      <c r="AA2728" s="81"/>
      <c r="AB2728" s="81"/>
      <c r="AC2728" s="81"/>
      <c r="AD2728" s="81"/>
    </row>
    <row r="2729" spans="8:30" s="58" customFormat="1">
      <c r="H2729" s="81"/>
      <c r="K2729" s="81"/>
      <c r="U2729" s="73"/>
      <c r="V2729" s="73"/>
      <c r="W2729" s="73"/>
      <c r="X2729" s="73"/>
      <c r="Y2729" s="73"/>
      <c r="AA2729" s="81"/>
      <c r="AB2729" s="81"/>
      <c r="AC2729" s="81"/>
      <c r="AD2729" s="81"/>
    </row>
    <row r="2730" spans="8:30" s="58" customFormat="1">
      <c r="H2730" s="81"/>
      <c r="K2730" s="81"/>
      <c r="U2730" s="73"/>
      <c r="V2730" s="73"/>
      <c r="W2730" s="73"/>
      <c r="X2730" s="73"/>
      <c r="Y2730" s="73"/>
      <c r="AA2730" s="81"/>
      <c r="AB2730" s="81"/>
      <c r="AC2730" s="81"/>
      <c r="AD2730" s="81"/>
    </row>
    <row r="2731" spans="8:30" s="58" customFormat="1">
      <c r="H2731" s="81"/>
      <c r="K2731" s="81"/>
      <c r="U2731" s="73"/>
      <c r="V2731" s="73"/>
      <c r="W2731" s="73"/>
      <c r="X2731" s="73"/>
      <c r="Y2731" s="73"/>
      <c r="AA2731" s="81"/>
      <c r="AB2731" s="81"/>
      <c r="AC2731" s="81"/>
      <c r="AD2731" s="81"/>
    </row>
    <row r="2732" spans="8:30" s="58" customFormat="1">
      <c r="H2732" s="81"/>
      <c r="K2732" s="81"/>
      <c r="U2732" s="73"/>
      <c r="V2732" s="73"/>
      <c r="W2732" s="73"/>
      <c r="X2732" s="73"/>
      <c r="Y2732" s="73"/>
      <c r="AA2732" s="81"/>
      <c r="AB2732" s="81"/>
      <c r="AC2732" s="81"/>
      <c r="AD2732" s="81"/>
    </row>
    <row r="2733" spans="8:30" s="58" customFormat="1">
      <c r="H2733" s="81"/>
      <c r="K2733" s="81"/>
      <c r="U2733" s="73"/>
      <c r="V2733" s="73"/>
      <c r="W2733" s="73"/>
      <c r="X2733" s="73"/>
      <c r="Y2733" s="73"/>
      <c r="AA2733" s="81"/>
      <c r="AB2733" s="81"/>
      <c r="AC2733" s="81"/>
      <c r="AD2733" s="81"/>
    </row>
    <row r="2734" spans="8:30" s="58" customFormat="1">
      <c r="H2734" s="81"/>
      <c r="K2734" s="81"/>
      <c r="U2734" s="73"/>
      <c r="V2734" s="73"/>
      <c r="W2734" s="73"/>
      <c r="X2734" s="73"/>
      <c r="Y2734" s="73"/>
      <c r="AA2734" s="81"/>
      <c r="AB2734" s="81"/>
      <c r="AC2734" s="81"/>
      <c r="AD2734" s="81"/>
    </row>
    <row r="2735" spans="8:30" s="58" customFormat="1">
      <c r="H2735" s="81"/>
      <c r="K2735" s="81"/>
      <c r="U2735" s="73"/>
      <c r="V2735" s="73"/>
      <c r="W2735" s="73"/>
      <c r="X2735" s="73"/>
      <c r="Y2735" s="73"/>
      <c r="AA2735" s="81"/>
      <c r="AB2735" s="81"/>
      <c r="AC2735" s="81"/>
      <c r="AD2735" s="81"/>
    </row>
    <row r="2736" spans="8:30" s="58" customFormat="1">
      <c r="H2736" s="81"/>
      <c r="K2736" s="81"/>
      <c r="U2736" s="73"/>
      <c r="V2736" s="73"/>
      <c r="W2736" s="73"/>
      <c r="X2736" s="73"/>
      <c r="Y2736" s="73"/>
      <c r="AA2736" s="81"/>
      <c r="AB2736" s="81"/>
      <c r="AC2736" s="81"/>
      <c r="AD2736" s="81"/>
    </row>
    <row r="2737" spans="8:30" s="58" customFormat="1">
      <c r="H2737" s="81"/>
      <c r="K2737" s="81"/>
      <c r="U2737" s="73"/>
      <c r="V2737" s="73"/>
      <c r="W2737" s="73"/>
      <c r="X2737" s="73"/>
      <c r="Y2737" s="73"/>
      <c r="AA2737" s="81"/>
      <c r="AB2737" s="81"/>
      <c r="AC2737" s="81"/>
      <c r="AD2737" s="81"/>
    </row>
    <row r="2738" spans="8:30" s="58" customFormat="1">
      <c r="H2738" s="81"/>
      <c r="K2738" s="81"/>
      <c r="U2738" s="73"/>
      <c r="V2738" s="73"/>
      <c r="W2738" s="73"/>
      <c r="X2738" s="73"/>
      <c r="Y2738" s="73"/>
      <c r="AA2738" s="81"/>
      <c r="AB2738" s="81"/>
      <c r="AC2738" s="81"/>
      <c r="AD2738" s="81"/>
    </row>
    <row r="2739" spans="8:30" s="58" customFormat="1">
      <c r="H2739" s="81"/>
      <c r="K2739" s="81"/>
      <c r="U2739" s="73"/>
      <c r="V2739" s="73"/>
      <c r="W2739" s="73"/>
      <c r="X2739" s="73"/>
      <c r="Y2739" s="73"/>
      <c r="AA2739" s="81"/>
      <c r="AB2739" s="81"/>
      <c r="AC2739" s="81"/>
      <c r="AD2739" s="81"/>
    </row>
    <row r="2740" spans="8:30" s="58" customFormat="1">
      <c r="H2740" s="81"/>
      <c r="K2740" s="81"/>
      <c r="U2740" s="73"/>
      <c r="V2740" s="73"/>
      <c r="W2740" s="73"/>
      <c r="X2740" s="73"/>
      <c r="Y2740" s="73"/>
      <c r="AA2740" s="81"/>
      <c r="AB2740" s="81"/>
      <c r="AC2740" s="81"/>
      <c r="AD2740" s="81"/>
    </row>
    <row r="2741" spans="8:30" s="58" customFormat="1">
      <c r="H2741" s="81"/>
      <c r="K2741" s="81"/>
      <c r="U2741" s="73"/>
      <c r="V2741" s="73"/>
      <c r="W2741" s="73"/>
      <c r="X2741" s="73"/>
      <c r="Y2741" s="73"/>
      <c r="AA2741" s="81"/>
      <c r="AB2741" s="81"/>
      <c r="AC2741" s="81"/>
      <c r="AD2741" s="81"/>
    </row>
    <row r="2742" spans="8:30" s="58" customFormat="1">
      <c r="H2742" s="81"/>
      <c r="K2742" s="81"/>
      <c r="U2742" s="73"/>
      <c r="V2742" s="73"/>
      <c r="W2742" s="73"/>
      <c r="X2742" s="73"/>
      <c r="Y2742" s="73"/>
      <c r="AA2742" s="81"/>
      <c r="AB2742" s="81"/>
      <c r="AC2742" s="81"/>
      <c r="AD2742" s="81"/>
    </row>
    <row r="2743" spans="8:30" s="58" customFormat="1">
      <c r="H2743" s="81"/>
      <c r="K2743" s="81"/>
      <c r="U2743" s="73"/>
      <c r="V2743" s="73"/>
      <c r="W2743" s="73"/>
      <c r="X2743" s="73"/>
      <c r="Y2743" s="73"/>
      <c r="AA2743" s="81"/>
      <c r="AB2743" s="81"/>
      <c r="AC2743" s="81"/>
      <c r="AD2743" s="81"/>
    </row>
    <row r="2744" spans="8:30" s="58" customFormat="1">
      <c r="H2744" s="81"/>
      <c r="K2744" s="81"/>
      <c r="U2744" s="73"/>
      <c r="V2744" s="73"/>
      <c r="W2744" s="73"/>
      <c r="X2744" s="73"/>
      <c r="Y2744" s="73"/>
      <c r="AA2744" s="81"/>
      <c r="AB2744" s="81"/>
      <c r="AC2744" s="81"/>
      <c r="AD2744" s="81"/>
    </row>
    <row r="2745" spans="8:30" s="58" customFormat="1">
      <c r="H2745" s="81"/>
      <c r="K2745" s="81"/>
      <c r="U2745" s="73"/>
      <c r="V2745" s="73"/>
      <c r="W2745" s="73"/>
      <c r="X2745" s="73"/>
      <c r="Y2745" s="73"/>
      <c r="AA2745" s="81"/>
      <c r="AB2745" s="81"/>
      <c r="AC2745" s="81"/>
      <c r="AD2745" s="81"/>
    </row>
    <row r="2746" spans="8:30" s="58" customFormat="1">
      <c r="H2746" s="81"/>
      <c r="K2746" s="81"/>
      <c r="U2746" s="73"/>
      <c r="V2746" s="73"/>
      <c r="W2746" s="73"/>
      <c r="X2746" s="73"/>
      <c r="Y2746" s="73"/>
      <c r="AA2746" s="81"/>
      <c r="AB2746" s="81"/>
      <c r="AC2746" s="81"/>
      <c r="AD2746" s="81"/>
    </row>
    <row r="2747" spans="8:30" s="58" customFormat="1">
      <c r="H2747" s="81"/>
      <c r="K2747" s="81"/>
      <c r="U2747" s="73"/>
      <c r="V2747" s="73"/>
      <c r="W2747" s="73"/>
      <c r="X2747" s="73"/>
      <c r="Y2747" s="73"/>
      <c r="AA2747" s="81"/>
      <c r="AB2747" s="81"/>
      <c r="AC2747" s="81"/>
      <c r="AD2747" s="81"/>
    </row>
    <row r="2748" spans="8:30" s="58" customFormat="1">
      <c r="H2748" s="81"/>
      <c r="K2748" s="81"/>
      <c r="U2748" s="73"/>
      <c r="V2748" s="73"/>
      <c r="W2748" s="73"/>
      <c r="X2748" s="73"/>
      <c r="Y2748" s="73"/>
      <c r="AA2748" s="81"/>
      <c r="AB2748" s="81"/>
      <c r="AC2748" s="81"/>
      <c r="AD2748" s="81"/>
    </row>
    <row r="2749" spans="8:30" s="58" customFormat="1">
      <c r="H2749" s="81"/>
      <c r="K2749" s="81"/>
      <c r="U2749" s="73"/>
      <c r="V2749" s="73"/>
      <c r="W2749" s="73"/>
      <c r="X2749" s="73"/>
      <c r="Y2749" s="73"/>
      <c r="AA2749" s="81"/>
      <c r="AB2749" s="81"/>
      <c r="AC2749" s="81"/>
      <c r="AD2749" s="81"/>
    </row>
    <row r="2750" spans="8:30" s="58" customFormat="1">
      <c r="H2750" s="81"/>
      <c r="K2750" s="81"/>
      <c r="U2750" s="73"/>
      <c r="V2750" s="73"/>
      <c r="W2750" s="73"/>
      <c r="X2750" s="73"/>
      <c r="Y2750" s="73"/>
      <c r="AA2750" s="81"/>
      <c r="AB2750" s="81"/>
      <c r="AC2750" s="81"/>
      <c r="AD2750" s="81"/>
    </row>
    <row r="2751" spans="8:30" s="58" customFormat="1">
      <c r="H2751" s="81"/>
      <c r="K2751" s="81"/>
      <c r="U2751" s="73"/>
      <c r="V2751" s="73"/>
      <c r="W2751" s="73"/>
      <c r="X2751" s="73"/>
      <c r="Y2751" s="73"/>
      <c r="AA2751" s="81"/>
      <c r="AB2751" s="81"/>
      <c r="AC2751" s="81"/>
      <c r="AD2751" s="81"/>
    </row>
    <row r="2752" spans="8:30" s="58" customFormat="1">
      <c r="H2752" s="81"/>
      <c r="K2752" s="81"/>
      <c r="U2752" s="73"/>
      <c r="V2752" s="73"/>
      <c r="W2752" s="73"/>
      <c r="X2752" s="73"/>
      <c r="Y2752" s="73"/>
      <c r="AA2752" s="81"/>
      <c r="AB2752" s="81"/>
      <c r="AC2752" s="81"/>
      <c r="AD2752" s="81"/>
    </row>
    <row r="2753" spans="8:30" s="58" customFormat="1">
      <c r="H2753" s="81"/>
      <c r="K2753" s="81"/>
      <c r="U2753" s="73"/>
      <c r="V2753" s="73"/>
      <c r="W2753" s="73"/>
      <c r="X2753" s="73"/>
      <c r="Y2753" s="73"/>
      <c r="AA2753" s="81"/>
      <c r="AB2753" s="81"/>
      <c r="AC2753" s="81"/>
      <c r="AD2753" s="81"/>
    </row>
    <row r="2754" spans="8:30" s="58" customFormat="1">
      <c r="H2754" s="81"/>
      <c r="K2754" s="81"/>
      <c r="U2754" s="73"/>
      <c r="V2754" s="73"/>
      <c r="W2754" s="73"/>
      <c r="X2754" s="73"/>
      <c r="Y2754" s="73"/>
      <c r="AA2754" s="81"/>
      <c r="AB2754" s="81"/>
      <c r="AC2754" s="81"/>
      <c r="AD2754" s="81"/>
    </row>
    <row r="2755" spans="8:30" s="58" customFormat="1">
      <c r="H2755" s="81"/>
      <c r="K2755" s="81"/>
      <c r="U2755" s="73"/>
      <c r="V2755" s="73"/>
      <c r="W2755" s="73"/>
      <c r="X2755" s="73"/>
      <c r="Y2755" s="73"/>
      <c r="AA2755" s="81"/>
      <c r="AB2755" s="81"/>
      <c r="AC2755" s="81"/>
      <c r="AD2755" s="81"/>
    </row>
    <row r="2756" spans="8:30" s="58" customFormat="1">
      <c r="H2756" s="81"/>
      <c r="K2756" s="81"/>
      <c r="U2756" s="73"/>
      <c r="V2756" s="73"/>
      <c r="W2756" s="73"/>
      <c r="X2756" s="73"/>
      <c r="Y2756" s="73"/>
      <c r="AA2756" s="81"/>
      <c r="AB2756" s="81"/>
      <c r="AC2756" s="81"/>
      <c r="AD2756" s="81"/>
    </row>
    <row r="2757" spans="8:30" s="58" customFormat="1">
      <c r="H2757" s="81"/>
      <c r="K2757" s="81"/>
      <c r="U2757" s="73"/>
      <c r="V2757" s="73"/>
      <c r="W2757" s="73"/>
      <c r="X2757" s="73"/>
      <c r="Y2757" s="73"/>
      <c r="AA2757" s="81"/>
      <c r="AB2757" s="81"/>
      <c r="AC2757" s="81"/>
      <c r="AD2757" s="81"/>
    </row>
    <row r="2758" spans="8:30" s="58" customFormat="1">
      <c r="H2758" s="81"/>
      <c r="K2758" s="81"/>
      <c r="U2758" s="73"/>
      <c r="V2758" s="73"/>
      <c r="W2758" s="73"/>
      <c r="X2758" s="73"/>
      <c r="Y2758" s="73"/>
      <c r="AA2758" s="81"/>
      <c r="AB2758" s="81"/>
      <c r="AC2758" s="81"/>
      <c r="AD2758" s="81"/>
    </row>
    <row r="2759" spans="8:30" s="58" customFormat="1">
      <c r="H2759" s="81"/>
      <c r="K2759" s="81"/>
      <c r="U2759" s="73"/>
      <c r="V2759" s="73"/>
      <c r="W2759" s="73"/>
      <c r="X2759" s="73"/>
      <c r="Y2759" s="73"/>
      <c r="AA2759" s="81"/>
      <c r="AB2759" s="81"/>
      <c r="AC2759" s="81"/>
      <c r="AD2759" s="81"/>
    </row>
    <row r="2760" spans="8:30" s="58" customFormat="1">
      <c r="H2760" s="81"/>
      <c r="K2760" s="81"/>
      <c r="U2760" s="73"/>
      <c r="V2760" s="73"/>
      <c r="W2760" s="73"/>
      <c r="X2760" s="73"/>
      <c r="Y2760" s="73"/>
      <c r="AA2760" s="81"/>
      <c r="AB2760" s="81"/>
      <c r="AC2760" s="81"/>
      <c r="AD2760" s="81"/>
    </row>
    <row r="2761" spans="8:30" s="58" customFormat="1">
      <c r="H2761" s="81"/>
      <c r="K2761" s="81"/>
      <c r="U2761" s="73"/>
      <c r="V2761" s="73"/>
      <c r="W2761" s="73"/>
      <c r="X2761" s="73"/>
      <c r="Y2761" s="73"/>
      <c r="AA2761" s="81"/>
      <c r="AB2761" s="81"/>
      <c r="AC2761" s="81"/>
      <c r="AD2761" s="81"/>
    </row>
    <row r="2762" spans="8:30" s="58" customFormat="1">
      <c r="H2762" s="81"/>
      <c r="K2762" s="81"/>
      <c r="U2762" s="73"/>
      <c r="V2762" s="73"/>
      <c r="W2762" s="73"/>
      <c r="X2762" s="73"/>
      <c r="Y2762" s="73"/>
      <c r="AA2762" s="81"/>
      <c r="AB2762" s="81"/>
      <c r="AC2762" s="81"/>
      <c r="AD2762" s="81"/>
    </row>
    <row r="2763" spans="8:30" s="58" customFormat="1">
      <c r="H2763" s="81"/>
      <c r="K2763" s="81"/>
      <c r="U2763" s="73"/>
      <c r="V2763" s="73"/>
      <c r="W2763" s="73"/>
      <c r="X2763" s="73"/>
      <c r="Y2763" s="73"/>
      <c r="AA2763" s="81"/>
      <c r="AB2763" s="81"/>
      <c r="AC2763" s="81"/>
      <c r="AD2763" s="81"/>
    </row>
    <row r="2764" spans="8:30" s="58" customFormat="1">
      <c r="H2764" s="81"/>
      <c r="K2764" s="81"/>
      <c r="U2764" s="73"/>
      <c r="V2764" s="73"/>
      <c r="W2764" s="73"/>
      <c r="X2764" s="73"/>
      <c r="Y2764" s="73"/>
      <c r="AA2764" s="81"/>
      <c r="AB2764" s="81"/>
      <c r="AC2764" s="81"/>
      <c r="AD2764" s="81"/>
    </row>
    <row r="2765" spans="8:30" s="58" customFormat="1">
      <c r="H2765" s="81"/>
      <c r="K2765" s="81"/>
      <c r="U2765" s="73"/>
      <c r="V2765" s="73"/>
      <c r="W2765" s="73"/>
      <c r="X2765" s="73"/>
      <c r="Y2765" s="73"/>
      <c r="AA2765" s="81"/>
      <c r="AB2765" s="81"/>
      <c r="AC2765" s="81"/>
      <c r="AD2765" s="81"/>
    </row>
    <row r="2766" spans="8:30" s="58" customFormat="1">
      <c r="H2766" s="81"/>
      <c r="K2766" s="81"/>
      <c r="U2766" s="73"/>
      <c r="V2766" s="73"/>
      <c r="W2766" s="73"/>
      <c r="X2766" s="73"/>
      <c r="Y2766" s="73"/>
      <c r="AA2766" s="81"/>
      <c r="AB2766" s="81"/>
      <c r="AC2766" s="81"/>
      <c r="AD2766" s="81"/>
    </row>
    <row r="2767" spans="8:30" s="58" customFormat="1">
      <c r="H2767" s="81"/>
      <c r="K2767" s="81"/>
      <c r="U2767" s="73"/>
      <c r="V2767" s="73"/>
      <c r="W2767" s="73"/>
      <c r="X2767" s="73"/>
      <c r="Y2767" s="73"/>
      <c r="AA2767" s="81"/>
      <c r="AB2767" s="81"/>
      <c r="AC2767" s="81"/>
      <c r="AD2767" s="81"/>
    </row>
    <row r="2768" spans="8:30" s="58" customFormat="1">
      <c r="H2768" s="81"/>
      <c r="K2768" s="81"/>
      <c r="U2768" s="73"/>
      <c r="V2768" s="73"/>
      <c r="W2768" s="73"/>
      <c r="X2768" s="73"/>
      <c r="Y2768" s="73"/>
      <c r="AA2768" s="81"/>
      <c r="AB2768" s="81"/>
      <c r="AC2768" s="81"/>
      <c r="AD2768" s="81"/>
    </row>
    <row r="2769" spans="8:30" s="58" customFormat="1">
      <c r="H2769" s="81"/>
      <c r="K2769" s="81"/>
      <c r="U2769" s="73"/>
      <c r="V2769" s="73"/>
      <c r="W2769" s="73"/>
      <c r="X2769" s="73"/>
      <c r="Y2769" s="73"/>
      <c r="AA2769" s="81"/>
      <c r="AB2769" s="81"/>
      <c r="AC2769" s="81"/>
      <c r="AD2769" s="81"/>
    </row>
    <row r="2770" spans="8:30" s="58" customFormat="1">
      <c r="H2770" s="81"/>
      <c r="K2770" s="81"/>
      <c r="U2770" s="73"/>
      <c r="V2770" s="73"/>
      <c r="W2770" s="73"/>
      <c r="X2770" s="73"/>
      <c r="Y2770" s="73"/>
      <c r="AA2770" s="81"/>
      <c r="AB2770" s="81"/>
      <c r="AC2770" s="81"/>
      <c r="AD2770" s="81"/>
    </row>
    <row r="2771" spans="8:30" s="58" customFormat="1">
      <c r="H2771" s="81"/>
      <c r="K2771" s="81"/>
      <c r="U2771" s="73"/>
      <c r="V2771" s="73"/>
      <c r="W2771" s="73"/>
      <c r="X2771" s="73"/>
      <c r="Y2771" s="73"/>
      <c r="AA2771" s="81"/>
      <c r="AB2771" s="81"/>
      <c r="AC2771" s="81"/>
      <c r="AD2771" s="81"/>
    </row>
    <row r="2772" spans="8:30" s="58" customFormat="1">
      <c r="H2772" s="81"/>
      <c r="K2772" s="81"/>
      <c r="U2772" s="73"/>
      <c r="V2772" s="73"/>
      <c r="W2772" s="73"/>
      <c r="X2772" s="73"/>
      <c r="Y2772" s="73"/>
      <c r="AA2772" s="81"/>
      <c r="AB2772" s="81"/>
      <c r="AC2772" s="81"/>
      <c r="AD2772" s="81"/>
    </row>
    <row r="2773" spans="8:30" s="58" customFormat="1">
      <c r="H2773" s="81"/>
      <c r="K2773" s="81"/>
      <c r="U2773" s="73"/>
      <c r="V2773" s="73"/>
      <c r="W2773" s="73"/>
      <c r="X2773" s="73"/>
      <c r="Y2773" s="73"/>
      <c r="AA2773" s="81"/>
      <c r="AB2773" s="81"/>
      <c r="AC2773" s="81"/>
      <c r="AD2773" s="81"/>
    </row>
    <row r="2774" spans="8:30" s="58" customFormat="1">
      <c r="H2774" s="81"/>
      <c r="K2774" s="81"/>
      <c r="U2774" s="73"/>
      <c r="V2774" s="73"/>
      <c r="W2774" s="73"/>
      <c r="X2774" s="73"/>
      <c r="Y2774" s="73"/>
      <c r="AA2774" s="81"/>
      <c r="AB2774" s="81"/>
      <c r="AC2774" s="81"/>
      <c r="AD2774" s="81"/>
    </row>
    <row r="2775" spans="8:30" s="58" customFormat="1">
      <c r="H2775" s="81"/>
      <c r="K2775" s="81"/>
      <c r="U2775" s="73"/>
      <c r="V2775" s="73"/>
      <c r="W2775" s="73"/>
      <c r="X2775" s="73"/>
      <c r="Y2775" s="73"/>
      <c r="AA2775" s="81"/>
      <c r="AB2775" s="81"/>
      <c r="AC2775" s="81"/>
      <c r="AD2775" s="81"/>
    </row>
    <row r="2776" spans="8:30" s="58" customFormat="1">
      <c r="H2776" s="81"/>
      <c r="K2776" s="81"/>
      <c r="U2776" s="73"/>
      <c r="V2776" s="73"/>
      <c r="W2776" s="73"/>
      <c r="X2776" s="73"/>
      <c r="Y2776" s="73"/>
      <c r="AA2776" s="81"/>
      <c r="AB2776" s="81"/>
      <c r="AC2776" s="81"/>
      <c r="AD2776" s="81"/>
    </row>
    <row r="2777" spans="8:30" s="58" customFormat="1">
      <c r="H2777" s="81"/>
      <c r="K2777" s="81"/>
      <c r="U2777" s="73"/>
      <c r="V2777" s="73"/>
      <c r="W2777" s="73"/>
      <c r="X2777" s="73"/>
      <c r="Y2777" s="73"/>
      <c r="AA2777" s="81"/>
      <c r="AB2777" s="81"/>
      <c r="AC2777" s="81"/>
      <c r="AD2777" s="81"/>
    </row>
    <row r="2778" spans="8:30" s="58" customFormat="1">
      <c r="H2778" s="81"/>
      <c r="K2778" s="81"/>
      <c r="U2778" s="73"/>
      <c r="V2778" s="73"/>
      <c r="W2778" s="73"/>
      <c r="X2778" s="73"/>
      <c r="Y2778" s="73"/>
      <c r="AA2778" s="81"/>
      <c r="AB2778" s="81"/>
      <c r="AC2778" s="81"/>
      <c r="AD2778" s="81"/>
    </row>
    <row r="2779" spans="8:30" s="58" customFormat="1">
      <c r="H2779" s="81"/>
      <c r="K2779" s="81"/>
      <c r="U2779" s="73"/>
      <c r="V2779" s="73"/>
      <c r="W2779" s="73"/>
      <c r="X2779" s="73"/>
      <c r="Y2779" s="73"/>
      <c r="AA2779" s="81"/>
      <c r="AB2779" s="81"/>
      <c r="AC2779" s="81"/>
      <c r="AD2779" s="81"/>
    </row>
    <row r="2780" spans="8:30" s="58" customFormat="1">
      <c r="H2780" s="81"/>
      <c r="K2780" s="81"/>
      <c r="U2780" s="73"/>
      <c r="V2780" s="73"/>
      <c r="W2780" s="73"/>
      <c r="X2780" s="73"/>
      <c r="Y2780" s="73"/>
      <c r="AA2780" s="81"/>
      <c r="AB2780" s="81"/>
      <c r="AC2780" s="81"/>
      <c r="AD2780" s="81"/>
    </row>
    <row r="2781" spans="8:30" s="58" customFormat="1">
      <c r="H2781" s="81"/>
      <c r="K2781" s="81"/>
      <c r="U2781" s="73"/>
      <c r="V2781" s="73"/>
      <c r="W2781" s="73"/>
      <c r="X2781" s="73"/>
      <c r="Y2781" s="73"/>
      <c r="AA2781" s="81"/>
      <c r="AB2781" s="81"/>
      <c r="AC2781" s="81"/>
      <c r="AD2781" s="81"/>
    </row>
    <row r="2782" spans="8:30" s="58" customFormat="1">
      <c r="H2782" s="81"/>
      <c r="K2782" s="81"/>
      <c r="U2782" s="73"/>
      <c r="V2782" s="73"/>
      <c r="W2782" s="73"/>
      <c r="X2782" s="73"/>
      <c r="Y2782" s="73"/>
      <c r="AA2782" s="81"/>
      <c r="AB2782" s="81"/>
      <c r="AC2782" s="81"/>
      <c r="AD2782" s="81"/>
    </row>
    <row r="2783" spans="8:30" s="58" customFormat="1">
      <c r="H2783" s="81"/>
      <c r="K2783" s="81"/>
      <c r="U2783" s="73"/>
      <c r="V2783" s="73"/>
      <c r="W2783" s="73"/>
      <c r="X2783" s="73"/>
      <c r="Y2783" s="73"/>
      <c r="AA2783" s="81"/>
      <c r="AB2783" s="81"/>
      <c r="AC2783" s="81"/>
      <c r="AD2783" s="81"/>
    </row>
    <row r="2784" spans="8:30" s="58" customFormat="1">
      <c r="H2784" s="81"/>
      <c r="K2784" s="81"/>
      <c r="U2784" s="73"/>
      <c r="V2784" s="73"/>
      <c r="W2784" s="73"/>
      <c r="X2784" s="73"/>
      <c r="Y2784" s="73"/>
      <c r="AA2784" s="81"/>
      <c r="AB2784" s="81"/>
      <c r="AC2784" s="81"/>
      <c r="AD2784" s="81"/>
    </row>
    <row r="2785" spans="8:30" s="58" customFormat="1">
      <c r="H2785" s="81"/>
      <c r="K2785" s="81"/>
      <c r="U2785" s="73"/>
      <c r="V2785" s="73"/>
      <c r="W2785" s="73"/>
      <c r="X2785" s="73"/>
      <c r="Y2785" s="73"/>
      <c r="AA2785" s="81"/>
      <c r="AB2785" s="81"/>
      <c r="AC2785" s="81"/>
      <c r="AD2785" s="81"/>
    </row>
    <row r="2786" spans="8:30" s="58" customFormat="1">
      <c r="H2786" s="81"/>
      <c r="K2786" s="81"/>
      <c r="U2786" s="73"/>
      <c r="V2786" s="73"/>
      <c r="W2786" s="73"/>
      <c r="X2786" s="73"/>
      <c r="Y2786" s="73"/>
      <c r="AA2786" s="81"/>
      <c r="AB2786" s="81"/>
      <c r="AC2786" s="81"/>
      <c r="AD2786" s="81"/>
    </row>
    <row r="2787" spans="8:30" s="58" customFormat="1">
      <c r="H2787" s="81"/>
      <c r="K2787" s="81"/>
      <c r="U2787" s="73"/>
      <c r="V2787" s="73"/>
      <c r="W2787" s="73"/>
      <c r="X2787" s="73"/>
      <c r="Y2787" s="73"/>
      <c r="AA2787" s="81"/>
      <c r="AB2787" s="81"/>
      <c r="AC2787" s="81"/>
      <c r="AD2787" s="81"/>
    </row>
    <row r="2788" spans="8:30" s="58" customFormat="1">
      <c r="H2788" s="81"/>
      <c r="K2788" s="81"/>
      <c r="U2788" s="73"/>
      <c r="V2788" s="73"/>
      <c r="W2788" s="73"/>
      <c r="X2788" s="73"/>
      <c r="Y2788" s="73"/>
      <c r="AA2788" s="81"/>
      <c r="AB2788" s="81"/>
      <c r="AC2788" s="81"/>
      <c r="AD2788" s="81"/>
    </row>
    <row r="2789" spans="8:30" s="58" customFormat="1">
      <c r="H2789" s="81"/>
      <c r="K2789" s="81"/>
      <c r="U2789" s="73"/>
      <c r="V2789" s="73"/>
      <c r="W2789" s="73"/>
      <c r="X2789" s="73"/>
      <c r="Y2789" s="73"/>
      <c r="AA2789" s="81"/>
      <c r="AB2789" s="81"/>
      <c r="AC2789" s="81"/>
      <c r="AD2789" s="81"/>
    </row>
    <row r="2790" spans="8:30" s="58" customFormat="1">
      <c r="H2790" s="81"/>
      <c r="K2790" s="81"/>
      <c r="U2790" s="73"/>
      <c r="V2790" s="73"/>
      <c r="W2790" s="73"/>
      <c r="X2790" s="73"/>
      <c r="Y2790" s="73"/>
      <c r="AA2790" s="81"/>
      <c r="AB2790" s="81"/>
      <c r="AC2790" s="81"/>
      <c r="AD2790" s="81"/>
    </row>
    <row r="2791" spans="8:30" s="58" customFormat="1">
      <c r="H2791" s="81"/>
      <c r="K2791" s="81"/>
      <c r="U2791" s="73"/>
      <c r="V2791" s="73"/>
      <c r="W2791" s="73"/>
      <c r="X2791" s="73"/>
      <c r="Y2791" s="73"/>
      <c r="AA2791" s="81"/>
      <c r="AB2791" s="81"/>
      <c r="AC2791" s="81"/>
      <c r="AD2791" s="81"/>
    </row>
    <row r="2792" spans="8:30" s="58" customFormat="1">
      <c r="H2792" s="81"/>
      <c r="K2792" s="81"/>
      <c r="U2792" s="73"/>
      <c r="V2792" s="73"/>
      <c r="W2792" s="73"/>
      <c r="X2792" s="73"/>
      <c r="Y2792" s="73"/>
      <c r="AA2792" s="81"/>
      <c r="AB2792" s="81"/>
      <c r="AC2792" s="81"/>
      <c r="AD2792" s="81"/>
    </row>
    <row r="2793" spans="8:30" s="58" customFormat="1">
      <c r="H2793" s="81"/>
      <c r="K2793" s="81"/>
      <c r="U2793" s="73"/>
      <c r="V2793" s="73"/>
      <c r="W2793" s="73"/>
      <c r="X2793" s="73"/>
      <c r="Y2793" s="73"/>
      <c r="AA2793" s="81"/>
      <c r="AB2793" s="81"/>
      <c r="AC2793" s="81"/>
      <c r="AD2793" s="81"/>
    </row>
    <row r="2794" spans="8:30" s="58" customFormat="1">
      <c r="H2794" s="81"/>
      <c r="K2794" s="81"/>
      <c r="U2794" s="73"/>
      <c r="V2794" s="73"/>
      <c r="W2794" s="73"/>
      <c r="X2794" s="73"/>
      <c r="Y2794" s="73"/>
      <c r="AA2794" s="81"/>
      <c r="AB2794" s="81"/>
      <c r="AC2794" s="81"/>
      <c r="AD2794" s="81"/>
    </row>
    <row r="2795" spans="8:30" s="58" customFormat="1">
      <c r="H2795" s="81"/>
      <c r="K2795" s="81"/>
      <c r="U2795" s="73"/>
      <c r="V2795" s="73"/>
      <c r="W2795" s="73"/>
      <c r="X2795" s="73"/>
      <c r="Y2795" s="73"/>
      <c r="AA2795" s="81"/>
      <c r="AB2795" s="81"/>
      <c r="AC2795" s="81"/>
      <c r="AD2795" s="81"/>
    </row>
    <row r="2796" spans="8:30" s="58" customFormat="1">
      <c r="H2796" s="81"/>
      <c r="K2796" s="81"/>
      <c r="U2796" s="73"/>
      <c r="V2796" s="73"/>
      <c r="W2796" s="73"/>
      <c r="X2796" s="73"/>
      <c r="Y2796" s="73"/>
      <c r="AA2796" s="81"/>
      <c r="AB2796" s="81"/>
      <c r="AC2796" s="81"/>
      <c r="AD2796" s="81"/>
    </row>
    <row r="2797" spans="8:30" s="58" customFormat="1">
      <c r="H2797" s="81"/>
      <c r="K2797" s="81"/>
      <c r="U2797" s="73"/>
      <c r="V2797" s="73"/>
      <c r="W2797" s="73"/>
      <c r="X2797" s="73"/>
      <c r="Y2797" s="73"/>
      <c r="AA2797" s="81"/>
      <c r="AB2797" s="81"/>
      <c r="AC2797" s="81"/>
      <c r="AD2797" s="81"/>
    </row>
    <row r="2798" spans="8:30" s="58" customFormat="1">
      <c r="H2798" s="81"/>
      <c r="K2798" s="81"/>
      <c r="U2798" s="73"/>
      <c r="V2798" s="73"/>
      <c r="W2798" s="73"/>
      <c r="X2798" s="73"/>
      <c r="Y2798" s="73"/>
      <c r="AA2798" s="81"/>
      <c r="AB2798" s="81"/>
      <c r="AC2798" s="81"/>
      <c r="AD2798" s="81"/>
    </row>
    <row r="2799" spans="8:30" s="58" customFormat="1">
      <c r="H2799" s="81"/>
      <c r="K2799" s="81"/>
      <c r="U2799" s="73"/>
      <c r="V2799" s="73"/>
      <c r="W2799" s="73"/>
      <c r="X2799" s="73"/>
      <c r="Y2799" s="73"/>
      <c r="AA2799" s="81"/>
      <c r="AB2799" s="81"/>
      <c r="AC2799" s="81"/>
      <c r="AD2799" s="81"/>
    </row>
    <row r="2800" spans="8:30" s="58" customFormat="1">
      <c r="H2800" s="81"/>
      <c r="K2800" s="81"/>
      <c r="U2800" s="73"/>
      <c r="V2800" s="73"/>
      <c r="W2800" s="73"/>
      <c r="X2800" s="73"/>
      <c r="Y2800" s="73"/>
      <c r="AA2800" s="81"/>
      <c r="AB2800" s="81"/>
      <c r="AC2800" s="81"/>
      <c r="AD2800" s="81"/>
    </row>
    <row r="2801" spans="8:30" s="58" customFormat="1">
      <c r="H2801" s="81"/>
      <c r="K2801" s="81"/>
      <c r="U2801" s="73"/>
      <c r="V2801" s="73"/>
      <c r="W2801" s="73"/>
      <c r="X2801" s="73"/>
      <c r="Y2801" s="73"/>
      <c r="AA2801" s="81"/>
      <c r="AB2801" s="81"/>
      <c r="AC2801" s="81"/>
      <c r="AD2801" s="81"/>
    </row>
    <row r="2802" spans="8:30" s="58" customFormat="1">
      <c r="H2802" s="81"/>
      <c r="K2802" s="81"/>
      <c r="U2802" s="73"/>
      <c r="V2802" s="73"/>
      <c r="W2802" s="73"/>
      <c r="X2802" s="73"/>
      <c r="Y2802" s="73"/>
      <c r="AA2802" s="81"/>
      <c r="AB2802" s="81"/>
      <c r="AC2802" s="81"/>
      <c r="AD2802" s="81"/>
    </row>
    <row r="2803" spans="8:30" s="58" customFormat="1">
      <c r="H2803" s="81"/>
      <c r="K2803" s="81"/>
      <c r="U2803" s="73"/>
      <c r="V2803" s="73"/>
      <c r="W2803" s="73"/>
      <c r="X2803" s="73"/>
      <c r="Y2803" s="73"/>
      <c r="AA2803" s="81"/>
      <c r="AB2803" s="81"/>
      <c r="AC2803" s="81"/>
      <c r="AD2803" s="81"/>
    </row>
    <row r="2804" spans="8:30" s="58" customFormat="1">
      <c r="H2804" s="81"/>
      <c r="K2804" s="81"/>
      <c r="U2804" s="73"/>
      <c r="V2804" s="73"/>
      <c r="W2804" s="73"/>
      <c r="X2804" s="73"/>
      <c r="Y2804" s="73"/>
      <c r="AA2804" s="81"/>
      <c r="AB2804" s="81"/>
      <c r="AC2804" s="81"/>
      <c r="AD2804" s="81"/>
    </row>
    <row r="2805" spans="8:30" s="58" customFormat="1">
      <c r="H2805" s="81"/>
      <c r="K2805" s="81"/>
      <c r="U2805" s="73"/>
      <c r="V2805" s="73"/>
      <c r="W2805" s="73"/>
      <c r="X2805" s="73"/>
      <c r="Y2805" s="73"/>
      <c r="AA2805" s="81"/>
      <c r="AB2805" s="81"/>
      <c r="AC2805" s="81"/>
      <c r="AD2805" s="81"/>
    </row>
    <row r="2806" spans="8:30" s="58" customFormat="1">
      <c r="H2806" s="81"/>
      <c r="K2806" s="81"/>
      <c r="U2806" s="73"/>
      <c r="V2806" s="73"/>
      <c r="W2806" s="73"/>
      <c r="X2806" s="73"/>
      <c r="Y2806" s="73"/>
      <c r="AA2806" s="81"/>
      <c r="AB2806" s="81"/>
      <c r="AC2806" s="81"/>
      <c r="AD2806" s="81"/>
    </row>
    <row r="2807" spans="8:30" s="58" customFormat="1">
      <c r="H2807" s="81"/>
      <c r="K2807" s="81"/>
      <c r="U2807" s="73"/>
      <c r="V2807" s="73"/>
      <c r="W2807" s="73"/>
      <c r="X2807" s="73"/>
      <c r="Y2807" s="73"/>
      <c r="AA2807" s="81"/>
      <c r="AB2807" s="81"/>
      <c r="AC2807" s="81"/>
      <c r="AD2807" s="81"/>
    </row>
    <row r="2808" spans="8:30" s="58" customFormat="1">
      <c r="H2808" s="81"/>
      <c r="K2808" s="81"/>
      <c r="U2808" s="73"/>
      <c r="V2808" s="73"/>
      <c r="W2808" s="73"/>
      <c r="X2808" s="73"/>
      <c r="Y2808" s="73"/>
      <c r="AA2808" s="81"/>
      <c r="AB2808" s="81"/>
      <c r="AC2808" s="81"/>
      <c r="AD2808" s="81"/>
    </row>
    <row r="2809" spans="8:30" s="58" customFormat="1">
      <c r="H2809" s="81"/>
      <c r="K2809" s="81"/>
      <c r="U2809" s="73"/>
      <c r="V2809" s="73"/>
      <c r="W2809" s="73"/>
      <c r="X2809" s="73"/>
      <c r="Y2809" s="73"/>
      <c r="AA2809" s="81"/>
      <c r="AB2809" s="81"/>
      <c r="AC2809" s="81"/>
      <c r="AD2809" s="81"/>
    </row>
    <row r="2810" spans="8:30" s="58" customFormat="1">
      <c r="H2810" s="81"/>
      <c r="K2810" s="81"/>
      <c r="U2810" s="73"/>
      <c r="V2810" s="73"/>
      <c r="W2810" s="73"/>
      <c r="X2810" s="73"/>
      <c r="Y2810" s="73"/>
      <c r="AA2810" s="81"/>
      <c r="AB2810" s="81"/>
      <c r="AC2810" s="81"/>
      <c r="AD2810" s="81"/>
    </row>
    <row r="2811" spans="8:30" s="58" customFormat="1">
      <c r="H2811" s="81"/>
      <c r="K2811" s="81"/>
      <c r="U2811" s="73"/>
      <c r="V2811" s="73"/>
      <c r="W2811" s="73"/>
      <c r="X2811" s="73"/>
      <c r="Y2811" s="73"/>
      <c r="AA2811" s="81"/>
      <c r="AB2811" s="81"/>
      <c r="AC2811" s="81"/>
      <c r="AD2811" s="81"/>
    </row>
    <row r="2812" spans="8:30" s="58" customFormat="1">
      <c r="H2812" s="81"/>
      <c r="K2812" s="81"/>
      <c r="U2812" s="73"/>
      <c r="V2812" s="73"/>
      <c r="W2812" s="73"/>
      <c r="X2812" s="73"/>
      <c r="Y2812" s="73"/>
      <c r="AA2812" s="81"/>
      <c r="AB2812" s="81"/>
      <c r="AC2812" s="81"/>
      <c r="AD2812" s="81"/>
    </row>
    <row r="2813" spans="8:30" s="58" customFormat="1">
      <c r="H2813" s="81"/>
      <c r="K2813" s="81"/>
      <c r="U2813" s="73"/>
      <c r="V2813" s="73"/>
      <c r="W2813" s="73"/>
      <c r="X2813" s="73"/>
      <c r="Y2813" s="73"/>
      <c r="AA2813" s="81"/>
      <c r="AB2813" s="81"/>
      <c r="AC2813" s="81"/>
      <c r="AD2813" s="81"/>
    </row>
    <row r="2814" spans="8:30" s="58" customFormat="1">
      <c r="H2814" s="81"/>
      <c r="K2814" s="81"/>
      <c r="U2814" s="73"/>
      <c r="V2814" s="73"/>
      <c r="W2814" s="73"/>
      <c r="X2814" s="73"/>
      <c r="Y2814" s="73"/>
      <c r="AA2814" s="81"/>
      <c r="AB2814" s="81"/>
      <c r="AC2814" s="81"/>
      <c r="AD2814" s="81"/>
    </row>
    <row r="2815" spans="8:30" s="58" customFormat="1">
      <c r="H2815" s="81"/>
      <c r="K2815" s="81"/>
      <c r="U2815" s="73"/>
      <c r="V2815" s="73"/>
      <c r="W2815" s="73"/>
      <c r="X2815" s="73"/>
      <c r="Y2815" s="73"/>
      <c r="AA2815" s="81"/>
      <c r="AB2815" s="81"/>
      <c r="AC2815" s="81"/>
      <c r="AD2815" s="81"/>
    </row>
    <row r="2816" spans="8:30" s="58" customFormat="1">
      <c r="H2816" s="81"/>
      <c r="K2816" s="81"/>
      <c r="U2816" s="73"/>
      <c r="V2816" s="73"/>
      <c r="W2816" s="73"/>
      <c r="X2816" s="73"/>
      <c r="Y2816" s="73"/>
      <c r="AA2816" s="81"/>
      <c r="AB2816" s="81"/>
      <c r="AC2816" s="81"/>
      <c r="AD2816" s="81"/>
    </row>
    <row r="2817" spans="8:30" s="58" customFormat="1">
      <c r="H2817" s="81"/>
      <c r="K2817" s="81"/>
      <c r="U2817" s="73"/>
      <c r="V2817" s="73"/>
      <c r="W2817" s="73"/>
      <c r="X2817" s="73"/>
      <c r="Y2817" s="73"/>
      <c r="AA2817" s="81"/>
      <c r="AB2817" s="81"/>
      <c r="AC2817" s="81"/>
      <c r="AD2817" s="81"/>
    </row>
    <row r="2818" spans="8:30" s="58" customFormat="1">
      <c r="H2818" s="81"/>
      <c r="K2818" s="81"/>
      <c r="U2818" s="73"/>
      <c r="V2818" s="73"/>
      <c r="W2818" s="73"/>
      <c r="X2818" s="73"/>
      <c r="Y2818" s="73"/>
      <c r="AA2818" s="81"/>
      <c r="AB2818" s="81"/>
      <c r="AC2818" s="81"/>
      <c r="AD2818" s="81"/>
    </row>
    <row r="2819" spans="8:30" s="58" customFormat="1">
      <c r="H2819" s="81"/>
      <c r="K2819" s="81"/>
      <c r="U2819" s="73"/>
      <c r="V2819" s="73"/>
      <c r="W2819" s="73"/>
      <c r="X2819" s="73"/>
      <c r="Y2819" s="73"/>
      <c r="AA2819" s="81"/>
      <c r="AB2819" s="81"/>
      <c r="AC2819" s="81"/>
      <c r="AD2819" s="81"/>
    </row>
    <row r="2820" spans="8:30" s="58" customFormat="1">
      <c r="H2820" s="81"/>
      <c r="K2820" s="81"/>
      <c r="U2820" s="73"/>
      <c r="V2820" s="73"/>
      <c r="W2820" s="73"/>
      <c r="X2820" s="73"/>
      <c r="Y2820" s="73"/>
      <c r="AA2820" s="81"/>
      <c r="AB2820" s="81"/>
      <c r="AC2820" s="81"/>
      <c r="AD2820" s="81"/>
    </row>
    <row r="2821" spans="8:30" s="58" customFormat="1">
      <c r="H2821" s="81"/>
      <c r="K2821" s="81"/>
      <c r="U2821" s="73"/>
      <c r="V2821" s="73"/>
      <c r="W2821" s="73"/>
      <c r="X2821" s="73"/>
      <c r="Y2821" s="73"/>
      <c r="AA2821" s="81"/>
      <c r="AB2821" s="81"/>
      <c r="AC2821" s="81"/>
      <c r="AD2821" s="81"/>
    </row>
    <row r="2822" spans="8:30" s="58" customFormat="1">
      <c r="H2822" s="81"/>
      <c r="K2822" s="81"/>
      <c r="U2822" s="73"/>
      <c r="V2822" s="73"/>
      <c r="W2822" s="73"/>
      <c r="X2822" s="73"/>
      <c r="Y2822" s="73"/>
      <c r="AA2822" s="81"/>
      <c r="AB2822" s="81"/>
      <c r="AC2822" s="81"/>
      <c r="AD2822" s="81"/>
    </row>
    <row r="2823" spans="8:30" s="58" customFormat="1">
      <c r="H2823" s="81"/>
      <c r="K2823" s="81"/>
      <c r="U2823" s="73"/>
      <c r="V2823" s="73"/>
      <c r="W2823" s="73"/>
      <c r="X2823" s="73"/>
      <c r="Y2823" s="73"/>
      <c r="AA2823" s="81"/>
      <c r="AB2823" s="81"/>
      <c r="AC2823" s="81"/>
      <c r="AD2823" s="81"/>
    </row>
    <row r="2824" spans="8:30" s="58" customFormat="1">
      <c r="H2824" s="81"/>
      <c r="K2824" s="81"/>
      <c r="U2824" s="73"/>
      <c r="V2824" s="73"/>
      <c r="W2824" s="73"/>
      <c r="X2824" s="73"/>
      <c r="Y2824" s="73"/>
      <c r="AA2824" s="81"/>
      <c r="AB2824" s="81"/>
      <c r="AC2824" s="81"/>
      <c r="AD2824" s="81"/>
    </row>
    <row r="2825" spans="8:30" s="58" customFormat="1">
      <c r="H2825" s="81"/>
      <c r="K2825" s="81"/>
      <c r="U2825" s="73"/>
      <c r="V2825" s="73"/>
      <c r="W2825" s="73"/>
      <c r="X2825" s="73"/>
      <c r="Y2825" s="73"/>
      <c r="AA2825" s="81"/>
      <c r="AB2825" s="81"/>
      <c r="AC2825" s="81"/>
      <c r="AD2825" s="81"/>
    </row>
    <row r="2826" spans="8:30" s="58" customFormat="1">
      <c r="H2826" s="81"/>
      <c r="K2826" s="81"/>
      <c r="U2826" s="73"/>
      <c r="V2826" s="73"/>
      <c r="W2826" s="73"/>
      <c r="X2826" s="73"/>
      <c r="Y2826" s="73"/>
      <c r="AA2826" s="81"/>
      <c r="AB2826" s="81"/>
      <c r="AC2826" s="81"/>
      <c r="AD2826" s="81"/>
    </row>
    <row r="2827" spans="8:30" s="58" customFormat="1">
      <c r="H2827" s="81"/>
      <c r="K2827" s="81"/>
      <c r="U2827" s="73"/>
      <c r="V2827" s="73"/>
      <c r="W2827" s="73"/>
      <c r="X2827" s="73"/>
      <c r="Y2827" s="73"/>
      <c r="AA2827" s="81"/>
      <c r="AB2827" s="81"/>
      <c r="AC2827" s="81"/>
      <c r="AD2827" s="81"/>
    </row>
    <row r="2828" spans="8:30" s="58" customFormat="1">
      <c r="H2828" s="81"/>
      <c r="K2828" s="81"/>
      <c r="U2828" s="73"/>
      <c r="V2828" s="73"/>
      <c r="W2828" s="73"/>
      <c r="X2828" s="73"/>
      <c r="Y2828" s="73"/>
      <c r="AA2828" s="81"/>
      <c r="AB2828" s="81"/>
      <c r="AC2828" s="81"/>
      <c r="AD2828" s="81"/>
    </row>
    <row r="2829" spans="8:30" s="58" customFormat="1">
      <c r="H2829" s="81"/>
      <c r="K2829" s="81"/>
      <c r="U2829" s="73"/>
      <c r="V2829" s="73"/>
      <c r="W2829" s="73"/>
      <c r="X2829" s="73"/>
      <c r="Y2829" s="73"/>
      <c r="AA2829" s="81"/>
      <c r="AB2829" s="81"/>
      <c r="AC2829" s="81"/>
      <c r="AD2829" s="81"/>
    </row>
    <row r="2830" spans="8:30" s="58" customFormat="1">
      <c r="H2830" s="81"/>
      <c r="K2830" s="81"/>
      <c r="U2830" s="73"/>
      <c r="V2830" s="73"/>
      <c r="W2830" s="73"/>
      <c r="X2830" s="73"/>
      <c r="Y2830" s="73"/>
      <c r="AA2830" s="81"/>
      <c r="AB2830" s="81"/>
      <c r="AC2830" s="81"/>
      <c r="AD2830" s="81"/>
    </row>
    <row r="2831" spans="8:30" s="58" customFormat="1">
      <c r="H2831" s="81"/>
      <c r="K2831" s="81"/>
      <c r="U2831" s="73"/>
      <c r="V2831" s="73"/>
      <c r="W2831" s="73"/>
      <c r="X2831" s="73"/>
      <c r="Y2831" s="73"/>
      <c r="AA2831" s="81"/>
      <c r="AB2831" s="81"/>
      <c r="AC2831" s="81"/>
      <c r="AD2831" s="81"/>
    </row>
    <row r="2832" spans="8:30" s="58" customFormat="1">
      <c r="H2832" s="81"/>
      <c r="K2832" s="81"/>
      <c r="U2832" s="73"/>
      <c r="V2832" s="73"/>
      <c r="W2832" s="73"/>
      <c r="X2832" s="73"/>
      <c r="Y2832" s="73"/>
      <c r="AA2832" s="81"/>
      <c r="AB2832" s="81"/>
      <c r="AC2832" s="81"/>
      <c r="AD2832" s="81"/>
    </row>
    <row r="2833" spans="8:30" s="58" customFormat="1">
      <c r="H2833" s="81"/>
      <c r="K2833" s="81"/>
      <c r="U2833" s="73"/>
      <c r="V2833" s="73"/>
      <c r="W2833" s="73"/>
      <c r="X2833" s="73"/>
      <c r="Y2833" s="73"/>
      <c r="AA2833" s="81"/>
      <c r="AB2833" s="81"/>
      <c r="AC2833" s="81"/>
      <c r="AD2833" s="81"/>
    </row>
    <row r="2834" spans="8:30" s="58" customFormat="1">
      <c r="H2834" s="81"/>
      <c r="K2834" s="81"/>
      <c r="U2834" s="73"/>
      <c r="V2834" s="73"/>
      <c r="W2834" s="73"/>
      <c r="X2834" s="73"/>
      <c r="Y2834" s="73"/>
      <c r="AA2834" s="81"/>
      <c r="AB2834" s="81"/>
      <c r="AC2834" s="81"/>
      <c r="AD2834" s="81"/>
    </row>
    <row r="2835" spans="8:30" s="58" customFormat="1">
      <c r="H2835" s="81"/>
      <c r="K2835" s="81"/>
      <c r="U2835" s="73"/>
      <c r="V2835" s="73"/>
      <c r="W2835" s="73"/>
      <c r="X2835" s="73"/>
      <c r="Y2835" s="73"/>
      <c r="AA2835" s="81"/>
      <c r="AB2835" s="81"/>
      <c r="AC2835" s="81"/>
      <c r="AD2835" s="81"/>
    </row>
    <row r="2836" spans="8:30" s="58" customFormat="1">
      <c r="H2836" s="81"/>
      <c r="K2836" s="81"/>
      <c r="U2836" s="73"/>
      <c r="V2836" s="73"/>
      <c r="W2836" s="73"/>
      <c r="X2836" s="73"/>
      <c r="Y2836" s="73"/>
      <c r="AA2836" s="81"/>
      <c r="AB2836" s="81"/>
      <c r="AC2836" s="81"/>
      <c r="AD2836" s="81"/>
    </row>
    <row r="2837" spans="8:30" s="58" customFormat="1">
      <c r="H2837" s="81"/>
      <c r="K2837" s="81"/>
      <c r="U2837" s="73"/>
      <c r="V2837" s="73"/>
      <c r="W2837" s="73"/>
      <c r="X2837" s="73"/>
      <c r="Y2837" s="73"/>
      <c r="AA2837" s="81"/>
      <c r="AB2837" s="81"/>
      <c r="AC2837" s="81"/>
      <c r="AD2837" s="81"/>
    </row>
    <row r="2838" spans="8:30" s="58" customFormat="1">
      <c r="H2838" s="81"/>
      <c r="K2838" s="81"/>
      <c r="U2838" s="73"/>
      <c r="V2838" s="73"/>
      <c r="W2838" s="73"/>
      <c r="X2838" s="73"/>
      <c r="Y2838" s="73"/>
      <c r="AA2838" s="81"/>
      <c r="AB2838" s="81"/>
      <c r="AC2838" s="81"/>
      <c r="AD2838" s="81"/>
    </row>
    <row r="2839" spans="8:30" s="58" customFormat="1">
      <c r="H2839" s="81"/>
      <c r="K2839" s="81"/>
      <c r="U2839" s="73"/>
      <c r="V2839" s="73"/>
      <c r="W2839" s="73"/>
      <c r="X2839" s="73"/>
      <c r="Y2839" s="73"/>
      <c r="AA2839" s="81"/>
      <c r="AB2839" s="81"/>
      <c r="AC2839" s="81"/>
      <c r="AD2839" s="81"/>
    </row>
    <row r="2840" spans="8:30" s="58" customFormat="1">
      <c r="H2840" s="81"/>
      <c r="K2840" s="81"/>
      <c r="U2840" s="73"/>
      <c r="V2840" s="73"/>
      <c r="W2840" s="73"/>
      <c r="X2840" s="73"/>
      <c r="Y2840" s="73"/>
      <c r="AA2840" s="81"/>
      <c r="AB2840" s="81"/>
      <c r="AC2840" s="81"/>
      <c r="AD2840" s="81"/>
    </row>
    <row r="2841" spans="8:30" s="58" customFormat="1">
      <c r="H2841" s="81"/>
      <c r="K2841" s="81"/>
      <c r="U2841" s="73"/>
      <c r="V2841" s="73"/>
      <c r="W2841" s="73"/>
      <c r="X2841" s="73"/>
      <c r="Y2841" s="73"/>
      <c r="AA2841" s="81"/>
      <c r="AB2841" s="81"/>
      <c r="AC2841" s="81"/>
      <c r="AD2841" s="81"/>
    </row>
    <row r="2842" spans="8:30" s="58" customFormat="1">
      <c r="H2842" s="81"/>
      <c r="K2842" s="81"/>
      <c r="U2842" s="73"/>
      <c r="V2842" s="73"/>
      <c r="W2842" s="73"/>
      <c r="X2842" s="73"/>
      <c r="Y2842" s="73"/>
      <c r="AA2842" s="81"/>
      <c r="AB2842" s="81"/>
      <c r="AC2842" s="81"/>
      <c r="AD2842" s="81"/>
    </row>
    <row r="2843" spans="8:30" s="58" customFormat="1">
      <c r="H2843" s="81"/>
      <c r="K2843" s="81"/>
      <c r="U2843" s="73"/>
      <c r="V2843" s="73"/>
      <c r="W2843" s="73"/>
      <c r="X2843" s="73"/>
      <c r="Y2843" s="73"/>
      <c r="AA2843" s="81"/>
      <c r="AB2843" s="81"/>
      <c r="AC2843" s="81"/>
      <c r="AD2843" s="81"/>
    </row>
    <row r="2844" spans="8:30" s="58" customFormat="1">
      <c r="H2844" s="81"/>
      <c r="K2844" s="81"/>
      <c r="U2844" s="73"/>
      <c r="V2844" s="73"/>
      <c r="W2844" s="73"/>
      <c r="X2844" s="73"/>
      <c r="Y2844" s="73"/>
      <c r="AA2844" s="81"/>
      <c r="AB2844" s="81"/>
      <c r="AC2844" s="81"/>
      <c r="AD2844" s="81"/>
    </row>
    <row r="2845" spans="8:30" s="58" customFormat="1">
      <c r="H2845" s="81"/>
      <c r="K2845" s="81"/>
      <c r="U2845" s="73"/>
      <c r="V2845" s="73"/>
      <c r="W2845" s="73"/>
      <c r="X2845" s="73"/>
      <c r="Y2845" s="73"/>
      <c r="AA2845" s="81"/>
      <c r="AB2845" s="81"/>
      <c r="AC2845" s="81"/>
      <c r="AD2845" s="81"/>
    </row>
    <row r="2846" spans="8:30" s="58" customFormat="1">
      <c r="H2846" s="81"/>
      <c r="K2846" s="81"/>
      <c r="U2846" s="73"/>
      <c r="V2846" s="73"/>
      <c r="W2846" s="73"/>
      <c r="X2846" s="73"/>
      <c r="Y2846" s="73"/>
      <c r="AA2846" s="81"/>
      <c r="AB2846" s="81"/>
      <c r="AC2846" s="81"/>
      <c r="AD2846" s="81"/>
    </row>
    <row r="2847" spans="8:30" s="58" customFormat="1">
      <c r="H2847" s="81"/>
      <c r="K2847" s="81"/>
      <c r="U2847" s="73"/>
      <c r="V2847" s="73"/>
      <c r="W2847" s="73"/>
      <c r="X2847" s="73"/>
      <c r="Y2847" s="73"/>
      <c r="AA2847" s="81"/>
      <c r="AB2847" s="81"/>
      <c r="AC2847" s="81"/>
      <c r="AD2847" s="81"/>
    </row>
    <row r="2848" spans="8:30" s="58" customFormat="1">
      <c r="H2848" s="81"/>
      <c r="K2848" s="81"/>
      <c r="U2848" s="73"/>
      <c r="V2848" s="73"/>
      <c r="W2848" s="73"/>
      <c r="X2848" s="73"/>
      <c r="Y2848" s="73"/>
      <c r="AA2848" s="81"/>
      <c r="AB2848" s="81"/>
      <c r="AC2848" s="81"/>
      <c r="AD2848" s="81"/>
    </row>
    <row r="2849" spans="8:30" s="58" customFormat="1">
      <c r="H2849" s="81"/>
      <c r="K2849" s="81"/>
      <c r="U2849" s="73"/>
      <c r="V2849" s="73"/>
      <c r="W2849" s="73"/>
      <c r="X2849" s="73"/>
      <c r="Y2849" s="73"/>
      <c r="AA2849" s="81"/>
      <c r="AB2849" s="81"/>
      <c r="AC2849" s="81"/>
      <c r="AD2849" s="81"/>
    </row>
    <row r="2850" spans="8:30" s="58" customFormat="1">
      <c r="H2850" s="81"/>
      <c r="K2850" s="81"/>
      <c r="U2850" s="73"/>
      <c r="V2850" s="73"/>
      <c r="W2850" s="73"/>
      <c r="X2850" s="73"/>
      <c r="Y2850" s="73"/>
      <c r="AA2850" s="81"/>
      <c r="AB2850" s="81"/>
      <c r="AC2850" s="81"/>
      <c r="AD2850" s="81"/>
    </row>
    <row r="2851" spans="8:30" s="58" customFormat="1">
      <c r="H2851" s="81"/>
      <c r="K2851" s="81"/>
      <c r="U2851" s="73"/>
      <c r="V2851" s="73"/>
      <c r="W2851" s="73"/>
      <c r="X2851" s="73"/>
      <c r="Y2851" s="73"/>
      <c r="AA2851" s="81"/>
      <c r="AB2851" s="81"/>
      <c r="AC2851" s="81"/>
      <c r="AD2851" s="81"/>
    </row>
    <row r="2852" spans="8:30" s="58" customFormat="1">
      <c r="H2852" s="81"/>
      <c r="K2852" s="81"/>
      <c r="U2852" s="73"/>
      <c r="V2852" s="73"/>
      <c r="W2852" s="73"/>
      <c r="X2852" s="73"/>
      <c r="Y2852" s="73"/>
      <c r="AA2852" s="81"/>
      <c r="AB2852" s="81"/>
      <c r="AC2852" s="81"/>
      <c r="AD2852" s="81"/>
    </row>
    <row r="2853" spans="8:30" s="58" customFormat="1">
      <c r="H2853" s="81"/>
      <c r="K2853" s="81"/>
      <c r="U2853" s="73"/>
      <c r="V2853" s="73"/>
      <c r="W2853" s="73"/>
      <c r="X2853" s="73"/>
      <c r="Y2853" s="73"/>
      <c r="AA2853" s="81"/>
      <c r="AB2853" s="81"/>
      <c r="AC2853" s="81"/>
      <c r="AD2853" s="81"/>
    </row>
    <row r="2854" spans="8:30" s="58" customFormat="1">
      <c r="H2854" s="81"/>
      <c r="K2854" s="81"/>
      <c r="U2854" s="73"/>
      <c r="V2854" s="73"/>
      <c r="W2854" s="73"/>
      <c r="X2854" s="73"/>
      <c r="Y2854" s="73"/>
      <c r="AA2854" s="81"/>
      <c r="AB2854" s="81"/>
      <c r="AC2854" s="81"/>
      <c r="AD2854" s="81"/>
    </row>
    <row r="2855" spans="8:30" s="58" customFormat="1">
      <c r="H2855" s="81"/>
      <c r="K2855" s="81"/>
      <c r="U2855" s="73"/>
      <c r="V2855" s="73"/>
      <c r="W2855" s="73"/>
      <c r="X2855" s="73"/>
      <c r="Y2855" s="73"/>
      <c r="AA2855" s="81"/>
      <c r="AB2855" s="81"/>
      <c r="AC2855" s="81"/>
      <c r="AD2855" s="81"/>
    </row>
    <row r="2856" spans="8:30" s="58" customFormat="1">
      <c r="H2856" s="81"/>
      <c r="K2856" s="81"/>
      <c r="U2856" s="73"/>
      <c r="V2856" s="73"/>
      <c r="W2856" s="73"/>
      <c r="X2856" s="73"/>
      <c r="Y2856" s="73"/>
      <c r="AA2856" s="81"/>
      <c r="AB2856" s="81"/>
      <c r="AC2856" s="81"/>
      <c r="AD2856" s="81"/>
    </row>
    <row r="2857" spans="8:30" s="58" customFormat="1">
      <c r="H2857" s="81"/>
      <c r="K2857" s="81"/>
      <c r="U2857" s="73"/>
      <c r="V2857" s="73"/>
      <c r="W2857" s="73"/>
      <c r="X2857" s="73"/>
      <c r="Y2857" s="73"/>
      <c r="AA2857" s="81"/>
      <c r="AB2857" s="81"/>
      <c r="AC2857" s="81"/>
      <c r="AD2857" s="81"/>
    </row>
    <row r="2858" spans="8:30" s="58" customFormat="1">
      <c r="H2858" s="81"/>
      <c r="K2858" s="81"/>
      <c r="U2858" s="73"/>
      <c r="V2858" s="73"/>
      <c r="W2858" s="73"/>
      <c r="X2858" s="73"/>
      <c r="Y2858" s="73"/>
      <c r="AA2858" s="81"/>
      <c r="AB2858" s="81"/>
      <c r="AC2858" s="81"/>
      <c r="AD2858" s="81"/>
    </row>
    <row r="2859" spans="8:30" s="58" customFormat="1">
      <c r="H2859" s="81"/>
      <c r="K2859" s="81"/>
      <c r="U2859" s="73"/>
      <c r="V2859" s="73"/>
      <c r="W2859" s="73"/>
      <c r="X2859" s="73"/>
      <c r="Y2859" s="73"/>
      <c r="AA2859" s="81"/>
      <c r="AB2859" s="81"/>
      <c r="AC2859" s="81"/>
      <c r="AD2859" s="81"/>
    </row>
    <row r="2860" spans="8:30" s="58" customFormat="1">
      <c r="H2860" s="81"/>
      <c r="K2860" s="81"/>
      <c r="U2860" s="73"/>
      <c r="V2860" s="73"/>
      <c r="W2860" s="73"/>
      <c r="X2860" s="73"/>
      <c r="Y2860" s="73"/>
      <c r="AA2860" s="81"/>
      <c r="AB2860" s="81"/>
      <c r="AC2860" s="81"/>
      <c r="AD2860" s="81"/>
    </row>
    <row r="2861" spans="8:30" s="58" customFormat="1">
      <c r="H2861" s="81"/>
      <c r="K2861" s="81"/>
      <c r="U2861" s="73"/>
      <c r="V2861" s="73"/>
      <c r="W2861" s="73"/>
      <c r="X2861" s="73"/>
      <c r="Y2861" s="73"/>
      <c r="AA2861" s="81"/>
      <c r="AB2861" s="81"/>
      <c r="AC2861" s="81"/>
      <c r="AD2861" s="81"/>
    </row>
    <row r="2862" spans="8:30" s="58" customFormat="1">
      <c r="H2862" s="81"/>
      <c r="K2862" s="81"/>
      <c r="U2862" s="73"/>
      <c r="V2862" s="73"/>
      <c r="W2862" s="73"/>
      <c r="X2862" s="73"/>
      <c r="Y2862" s="73"/>
      <c r="AA2862" s="81"/>
      <c r="AB2862" s="81"/>
      <c r="AC2862" s="81"/>
      <c r="AD2862" s="81"/>
    </row>
    <row r="2863" spans="8:30" s="58" customFormat="1">
      <c r="H2863" s="81"/>
      <c r="K2863" s="81"/>
      <c r="U2863" s="73"/>
      <c r="V2863" s="73"/>
      <c r="W2863" s="73"/>
      <c r="X2863" s="73"/>
      <c r="Y2863" s="73"/>
      <c r="AA2863" s="81"/>
      <c r="AB2863" s="81"/>
      <c r="AC2863" s="81"/>
      <c r="AD2863" s="81"/>
    </row>
    <row r="2864" spans="8:30" s="58" customFormat="1">
      <c r="H2864" s="81"/>
      <c r="K2864" s="81"/>
      <c r="U2864" s="73"/>
      <c r="V2864" s="73"/>
      <c r="W2864" s="73"/>
      <c r="X2864" s="73"/>
      <c r="Y2864" s="73"/>
      <c r="AA2864" s="81"/>
      <c r="AB2864" s="81"/>
      <c r="AC2864" s="81"/>
      <c r="AD2864" s="81"/>
    </row>
    <row r="2865" spans="8:30" s="58" customFormat="1">
      <c r="H2865" s="81"/>
      <c r="K2865" s="81"/>
      <c r="U2865" s="73"/>
      <c r="V2865" s="73"/>
      <c r="W2865" s="73"/>
      <c r="X2865" s="73"/>
      <c r="Y2865" s="73"/>
      <c r="AA2865" s="81"/>
      <c r="AB2865" s="81"/>
      <c r="AC2865" s="81"/>
      <c r="AD2865" s="81"/>
    </row>
    <row r="2866" spans="8:30" s="58" customFormat="1">
      <c r="H2866" s="81"/>
      <c r="K2866" s="81"/>
      <c r="U2866" s="73"/>
      <c r="V2866" s="73"/>
      <c r="W2866" s="73"/>
      <c r="X2866" s="73"/>
      <c r="Y2866" s="73"/>
      <c r="AA2866" s="81"/>
      <c r="AB2866" s="81"/>
      <c r="AC2866" s="81"/>
      <c r="AD2866" s="81"/>
    </row>
    <row r="2867" spans="8:30" s="58" customFormat="1">
      <c r="H2867" s="81"/>
      <c r="K2867" s="81"/>
      <c r="U2867" s="73"/>
      <c r="V2867" s="73"/>
      <c r="W2867" s="73"/>
      <c r="X2867" s="73"/>
      <c r="Y2867" s="73"/>
      <c r="AA2867" s="81"/>
      <c r="AB2867" s="81"/>
      <c r="AC2867" s="81"/>
      <c r="AD2867" s="81"/>
    </row>
    <row r="2868" spans="8:30" s="58" customFormat="1">
      <c r="H2868" s="81"/>
      <c r="K2868" s="81"/>
      <c r="U2868" s="73"/>
      <c r="V2868" s="73"/>
      <c r="W2868" s="73"/>
      <c r="X2868" s="73"/>
      <c r="Y2868" s="73"/>
      <c r="AA2868" s="81"/>
      <c r="AB2868" s="81"/>
      <c r="AC2868" s="81"/>
      <c r="AD2868" s="81"/>
    </row>
    <row r="2869" spans="8:30" s="58" customFormat="1">
      <c r="H2869" s="81"/>
      <c r="K2869" s="81"/>
      <c r="U2869" s="73"/>
      <c r="V2869" s="73"/>
      <c r="W2869" s="73"/>
      <c r="X2869" s="73"/>
      <c r="Y2869" s="73"/>
      <c r="AA2869" s="81"/>
      <c r="AB2869" s="81"/>
      <c r="AC2869" s="81"/>
      <c r="AD2869" s="81"/>
    </row>
    <row r="2870" spans="8:30" s="58" customFormat="1">
      <c r="H2870" s="81"/>
      <c r="K2870" s="81"/>
      <c r="U2870" s="73"/>
      <c r="V2870" s="73"/>
      <c r="W2870" s="73"/>
      <c r="X2870" s="73"/>
      <c r="Y2870" s="73"/>
      <c r="AA2870" s="81"/>
      <c r="AB2870" s="81"/>
      <c r="AC2870" s="81"/>
      <c r="AD2870" s="81"/>
    </row>
    <row r="2871" spans="8:30" s="58" customFormat="1">
      <c r="H2871" s="81"/>
      <c r="K2871" s="81"/>
      <c r="U2871" s="73"/>
      <c r="V2871" s="73"/>
      <c r="W2871" s="73"/>
      <c r="X2871" s="73"/>
      <c r="Y2871" s="73"/>
      <c r="AA2871" s="81"/>
      <c r="AB2871" s="81"/>
      <c r="AC2871" s="81"/>
      <c r="AD2871" s="81"/>
    </row>
    <row r="2872" spans="8:30" s="58" customFormat="1">
      <c r="H2872" s="81"/>
      <c r="K2872" s="81"/>
      <c r="U2872" s="73"/>
      <c r="V2872" s="73"/>
      <c r="W2872" s="73"/>
      <c r="X2872" s="73"/>
      <c r="Y2872" s="73"/>
      <c r="AA2872" s="81"/>
      <c r="AB2872" s="81"/>
      <c r="AC2872" s="81"/>
      <c r="AD2872" s="81"/>
    </row>
    <row r="2873" spans="8:30" s="58" customFormat="1">
      <c r="H2873" s="81"/>
      <c r="K2873" s="81"/>
      <c r="U2873" s="73"/>
      <c r="V2873" s="73"/>
      <c r="W2873" s="73"/>
      <c r="X2873" s="73"/>
      <c r="Y2873" s="73"/>
      <c r="AA2873" s="81"/>
      <c r="AB2873" s="81"/>
      <c r="AC2873" s="81"/>
      <c r="AD2873" s="81"/>
    </row>
    <row r="2874" spans="8:30" s="58" customFormat="1">
      <c r="H2874" s="81"/>
      <c r="K2874" s="81"/>
      <c r="U2874" s="73"/>
      <c r="V2874" s="73"/>
      <c r="W2874" s="73"/>
      <c r="X2874" s="73"/>
      <c r="Y2874" s="73"/>
      <c r="AA2874" s="81"/>
      <c r="AB2874" s="81"/>
      <c r="AC2874" s="81"/>
      <c r="AD2874" s="81"/>
    </row>
    <row r="2875" spans="8:30" s="58" customFormat="1">
      <c r="H2875" s="81"/>
      <c r="K2875" s="81"/>
      <c r="U2875" s="73"/>
      <c r="V2875" s="73"/>
      <c r="W2875" s="73"/>
      <c r="X2875" s="73"/>
      <c r="Y2875" s="73"/>
      <c r="AA2875" s="81"/>
      <c r="AB2875" s="81"/>
      <c r="AC2875" s="81"/>
      <c r="AD2875" s="81"/>
    </row>
    <row r="2876" spans="8:30" s="58" customFormat="1">
      <c r="H2876" s="81"/>
      <c r="K2876" s="81"/>
      <c r="U2876" s="73"/>
      <c r="V2876" s="73"/>
      <c r="W2876" s="73"/>
      <c r="X2876" s="73"/>
      <c r="Y2876" s="73"/>
      <c r="AA2876" s="81"/>
      <c r="AB2876" s="81"/>
      <c r="AC2876" s="81"/>
      <c r="AD2876" s="81"/>
    </row>
    <row r="2877" spans="8:30" s="58" customFormat="1">
      <c r="H2877" s="81"/>
      <c r="K2877" s="81"/>
      <c r="U2877" s="73"/>
      <c r="V2877" s="73"/>
      <c r="W2877" s="73"/>
      <c r="X2877" s="73"/>
      <c r="Y2877" s="73"/>
      <c r="AA2877" s="81"/>
      <c r="AB2877" s="81"/>
      <c r="AC2877" s="81"/>
      <c r="AD2877" s="81"/>
    </row>
    <row r="2878" spans="8:30" s="58" customFormat="1">
      <c r="H2878" s="81"/>
      <c r="K2878" s="81"/>
      <c r="U2878" s="73"/>
      <c r="V2878" s="73"/>
      <c r="W2878" s="73"/>
      <c r="X2878" s="73"/>
      <c r="Y2878" s="73"/>
      <c r="AA2878" s="81"/>
      <c r="AB2878" s="81"/>
      <c r="AC2878" s="81"/>
      <c r="AD2878" s="81"/>
    </row>
    <row r="2879" spans="8:30" s="58" customFormat="1">
      <c r="H2879" s="81"/>
      <c r="K2879" s="81"/>
      <c r="U2879" s="73"/>
      <c r="V2879" s="73"/>
      <c r="W2879" s="73"/>
      <c r="X2879" s="73"/>
      <c r="Y2879" s="73"/>
      <c r="AA2879" s="81"/>
      <c r="AB2879" s="81"/>
      <c r="AC2879" s="81"/>
      <c r="AD2879" s="81"/>
    </row>
    <row r="2880" spans="8:30" s="58" customFormat="1">
      <c r="H2880" s="81"/>
      <c r="K2880" s="81"/>
      <c r="U2880" s="73"/>
      <c r="V2880" s="73"/>
      <c r="W2880" s="73"/>
      <c r="X2880" s="73"/>
      <c r="Y2880" s="73"/>
      <c r="AA2880" s="81"/>
      <c r="AB2880" s="81"/>
      <c r="AC2880" s="81"/>
      <c r="AD2880" s="81"/>
    </row>
    <row r="2881" spans="8:30" s="58" customFormat="1">
      <c r="H2881" s="81"/>
      <c r="K2881" s="81"/>
      <c r="U2881" s="73"/>
      <c r="V2881" s="73"/>
      <c r="W2881" s="73"/>
      <c r="X2881" s="73"/>
      <c r="Y2881" s="73"/>
      <c r="AA2881" s="81"/>
      <c r="AB2881" s="81"/>
      <c r="AC2881" s="81"/>
      <c r="AD2881" s="81"/>
    </row>
    <row r="2882" spans="8:30" s="58" customFormat="1">
      <c r="H2882" s="81"/>
      <c r="K2882" s="81"/>
      <c r="U2882" s="73"/>
      <c r="V2882" s="73"/>
      <c r="W2882" s="73"/>
      <c r="X2882" s="73"/>
      <c r="Y2882" s="73"/>
      <c r="AA2882" s="81"/>
      <c r="AB2882" s="81"/>
      <c r="AC2882" s="81"/>
      <c r="AD2882" s="81"/>
    </row>
    <row r="2883" spans="8:30" s="58" customFormat="1">
      <c r="H2883" s="81"/>
      <c r="K2883" s="81"/>
      <c r="U2883" s="73"/>
      <c r="V2883" s="73"/>
      <c r="W2883" s="73"/>
      <c r="X2883" s="73"/>
      <c r="Y2883" s="73"/>
      <c r="AA2883" s="81"/>
      <c r="AB2883" s="81"/>
      <c r="AC2883" s="81"/>
      <c r="AD2883" s="81"/>
    </row>
    <row r="2884" spans="8:30" s="58" customFormat="1">
      <c r="H2884" s="81"/>
      <c r="K2884" s="81"/>
      <c r="U2884" s="73"/>
      <c r="V2884" s="73"/>
      <c r="W2884" s="73"/>
      <c r="X2884" s="73"/>
      <c r="Y2884" s="73"/>
      <c r="AA2884" s="81"/>
      <c r="AB2884" s="81"/>
      <c r="AC2884" s="81"/>
      <c r="AD2884" s="81"/>
    </row>
    <row r="2885" spans="8:30" s="58" customFormat="1">
      <c r="H2885" s="81"/>
      <c r="K2885" s="81"/>
      <c r="U2885" s="73"/>
      <c r="V2885" s="73"/>
      <c r="W2885" s="73"/>
      <c r="X2885" s="73"/>
      <c r="Y2885" s="73"/>
      <c r="AA2885" s="81"/>
      <c r="AB2885" s="81"/>
      <c r="AC2885" s="81"/>
      <c r="AD2885" s="81"/>
    </row>
    <row r="2886" spans="8:30" s="58" customFormat="1">
      <c r="H2886" s="81"/>
      <c r="K2886" s="81"/>
      <c r="U2886" s="73"/>
      <c r="V2886" s="73"/>
      <c r="W2886" s="73"/>
      <c r="X2886" s="73"/>
      <c r="Y2886" s="73"/>
      <c r="AA2886" s="81"/>
      <c r="AB2886" s="81"/>
      <c r="AC2886" s="81"/>
      <c r="AD2886" s="81"/>
    </row>
    <row r="2887" spans="8:30" s="58" customFormat="1">
      <c r="H2887" s="81"/>
      <c r="K2887" s="81"/>
      <c r="U2887" s="73"/>
      <c r="V2887" s="73"/>
      <c r="W2887" s="73"/>
      <c r="X2887" s="73"/>
      <c r="Y2887" s="73"/>
      <c r="AA2887" s="81"/>
      <c r="AB2887" s="81"/>
      <c r="AC2887" s="81"/>
      <c r="AD2887" s="81"/>
    </row>
    <row r="2888" spans="8:30" s="58" customFormat="1">
      <c r="H2888" s="81"/>
      <c r="K2888" s="81"/>
      <c r="U2888" s="73"/>
      <c r="V2888" s="73"/>
      <c r="W2888" s="73"/>
      <c r="X2888" s="73"/>
      <c r="Y2888" s="73"/>
      <c r="AA2888" s="81"/>
      <c r="AB2888" s="81"/>
      <c r="AC2888" s="81"/>
      <c r="AD2888" s="81"/>
    </row>
    <row r="2889" spans="8:30" s="58" customFormat="1">
      <c r="H2889" s="81"/>
      <c r="K2889" s="81"/>
      <c r="U2889" s="73"/>
      <c r="V2889" s="73"/>
      <c r="W2889" s="73"/>
      <c r="X2889" s="73"/>
      <c r="Y2889" s="73"/>
      <c r="AA2889" s="81"/>
      <c r="AB2889" s="81"/>
      <c r="AC2889" s="81"/>
      <c r="AD2889" s="81"/>
    </row>
    <row r="2890" spans="8:30" s="58" customFormat="1">
      <c r="H2890" s="81"/>
      <c r="K2890" s="81"/>
      <c r="U2890" s="73"/>
      <c r="V2890" s="73"/>
      <c r="W2890" s="73"/>
      <c r="X2890" s="73"/>
      <c r="Y2890" s="73"/>
      <c r="AA2890" s="81"/>
      <c r="AB2890" s="81"/>
      <c r="AC2890" s="81"/>
      <c r="AD2890" s="81"/>
    </row>
    <row r="2891" spans="8:30" s="58" customFormat="1">
      <c r="H2891" s="81"/>
      <c r="K2891" s="81"/>
      <c r="U2891" s="73"/>
      <c r="V2891" s="73"/>
      <c r="W2891" s="73"/>
      <c r="X2891" s="73"/>
      <c r="Y2891" s="73"/>
      <c r="AA2891" s="81"/>
      <c r="AB2891" s="81"/>
      <c r="AC2891" s="81"/>
      <c r="AD2891" s="81"/>
    </row>
    <row r="2892" spans="8:30" s="58" customFormat="1">
      <c r="H2892" s="81"/>
      <c r="K2892" s="81"/>
      <c r="U2892" s="73"/>
      <c r="V2892" s="73"/>
      <c r="W2892" s="73"/>
      <c r="X2892" s="73"/>
      <c r="Y2892" s="73"/>
      <c r="AA2892" s="81"/>
      <c r="AB2892" s="81"/>
      <c r="AC2892" s="81"/>
      <c r="AD2892" s="81"/>
    </row>
    <row r="2893" spans="8:30" s="58" customFormat="1">
      <c r="H2893" s="81"/>
      <c r="K2893" s="81"/>
      <c r="U2893" s="73"/>
      <c r="V2893" s="73"/>
      <c r="W2893" s="73"/>
      <c r="X2893" s="73"/>
      <c r="Y2893" s="73"/>
      <c r="AA2893" s="81"/>
      <c r="AB2893" s="81"/>
      <c r="AC2893" s="81"/>
      <c r="AD2893" s="81"/>
    </row>
    <row r="2894" spans="8:30" s="58" customFormat="1">
      <c r="H2894" s="81"/>
      <c r="K2894" s="81"/>
      <c r="U2894" s="73"/>
      <c r="V2894" s="73"/>
      <c r="W2894" s="73"/>
      <c r="X2894" s="73"/>
      <c r="Y2894" s="73"/>
      <c r="AA2894" s="81"/>
      <c r="AB2894" s="81"/>
      <c r="AC2894" s="81"/>
      <c r="AD2894" s="81"/>
    </row>
    <row r="2895" spans="8:30" s="58" customFormat="1">
      <c r="H2895" s="81"/>
      <c r="K2895" s="81"/>
      <c r="U2895" s="73"/>
      <c r="V2895" s="73"/>
      <c r="W2895" s="73"/>
      <c r="X2895" s="73"/>
      <c r="Y2895" s="73"/>
      <c r="AA2895" s="81"/>
      <c r="AB2895" s="81"/>
      <c r="AC2895" s="81"/>
      <c r="AD2895" s="81"/>
    </row>
    <row r="2896" spans="8:30" s="58" customFormat="1">
      <c r="H2896" s="81"/>
      <c r="K2896" s="81"/>
      <c r="U2896" s="73"/>
      <c r="V2896" s="73"/>
      <c r="W2896" s="73"/>
      <c r="X2896" s="73"/>
      <c r="Y2896" s="73"/>
      <c r="AA2896" s="81"/>
      <c r="AB2896" s="81"/>
      <c r="AC2896" s="81"/>
      <c r="AD2896" s="81"/>
    </row>
    <row r="2897" spans="8:30" s="58" customFormat="1">
      <c r="H2897" s="81"/>
      <c r="K2897" s="81"/>
      <c r="U2897" s="73"/>
      <c r="V2897" s="73"/>
      <c r="W2897" s="73"/>
      <c r="X2897" s="73"/>
      <c r="Y2897" s="73"/>
      <c r="AA2897" s="81"/>
      <c r="AB2897" s="81"/>
      <c r="AC2897" s="81"/>
      <c r="AD2897" s="81"/>
    </row>
    <row r="2898" spans="8:30" s="58" customFormat="1">
      <c r="H2898" s="81"/>
      <c r="K2898" s="81"/>
      <c r="U2898" s="73"/>
      <c r="V2898" s="73"/>
      <c r="W2898" s="73"/>
      <c r="X2898" s="73"/>
      <c r="Y2898" s="73"/>
      <c r="AA2898" s="81"/>
      <c r="AB2898" s="81"/>
      <c r="AC2898" s="81"/>
      <c r="AD2898" s="81"/>
    </row>
    <row r="2899" spans="8:30" s="58" customFormat="1">
      <c r="H2899" s="81"/>
      <c r="K2899" s="81"/>
      <c r="U2899" s="73"/>
      <c r="V2899" s="73"/>
      <c r="W2899" s="73"/>
      <c r="X2899" s="73"/>
      <c r="Y2899" s="73"/>
      <c r="AA2899" s="81"/>
      <c r="AB2899" s="81"/>
      <c r="AC2899" s="81"/>
      <c r="AD2899" s="81"/>
    </row>
    <row r="2900" spans="8:30" s="58" customFormat="1">
      <c r="H2900" s="81"/>
      <c r="K2900" s="81"/>
      <c r="U2900" s="73"/>
      <c r="V2900" s="73"/>
      <c r="W2900" s="73"/>
      <c r="X2900" s="73"/>
      <c r="Y2900" s="73"/>
      <c r="AA2900" s="81"/>
      <c r="AB2900" s="81"/>
      <c r="AC2900" s="81"/>
      <c r="AD2900" s="81"/>
    </row>
    <row r="2901" spans="8:30" s="58" customFormat="1">
      <c r="H2901" s="81"/>
      <c r="K2901" s="81"/>
      <c r="U2901" s="73"/>
      <c r="V2901" s="73"/>
      <c r="W2901" s="73"/>
      <c r="X2901" s="73"/>
      <c r="Y2901" s="73"/>
      <c r="AA2901" s="81"/>
      <c r="AB2901" s="81"/>
      <c r="AC2901" s="81"/>
      <c r="AD2901" s="81"/>
    </row>
    <row r="2902" spans="8:30" s="58" customFormat="1">
      <c r="H2902" s="81"/>
      <c r="K2902" s="81"/>
      <c r="U2902" s="73"/>
      <c r="V2902" s="73"/>
      <c r="W2902" s="73"/>
      <c r="X2902" s="73"/>
      <c r="Y2902" s="73"/>
      <c r="AA2902" s="81"/>
      <c r="AB2902" s="81"/>
      <c r="AC2902" s="81"/>
      <c r="AD2902" s="81"/>
    </row>
    <row r="2903" spans="8:30" s="58" customFormat="1">
      <c r="H2903" s="81"/>
      <c r="K2903" s="81"/>
      <c r="U2903" s="73"/>
      <c r="V2903" s="73"/>
      <c r="W2903" s="73"/>
      <c r="X2903" s="73"/>
      <c r="Y2903" s="73"/>
      <c r="AA2903" s="81"/>
      <c r="AB2903" s="81"/>
      <c r="AC2903" s="81"/>
      <c r="AD2903" s="81"/>
    </row>
    <row r="2904" spans="8:30" s="58" customFormat="1">
      <c r="H2904" s="81"/>
      <c r="K2904" s="81"/>
      <c r="U2904" s="73"/>
      <c r="V2904" s="73"/>
      <c r="W2904" s="73"/>
      <c r="X2904" s="73"/>
      <c r="Y2904" s="73"/>
      <c r="AA2904" s="81"/>
      <c r="AB2904" s="81"/>
      <c r="AC2904" s="81"/>
      <c r="AD2904" s="81"/>
    </row>
    <row r="2905" spans="8:30" s="58" customFormat="1">
      <c r="H2905" s="81"/>
      <c r="K2905" s="81"/>
      <c r="U2905" s="73"/>
      <c r="V2905" s="73"/>
      <c r="W2905" s="73"/>
      <c r="X2905" s="73"/>
      <c r="Y2905" s="73"/>
      <c r="AA2905" s="81"/>
      <c r="AB2905" s="81"/>
      <c r="AC2905" s="81"/>
      <c r="AD2905" s="81"/>
    </row>
    <row r="2906" spans="8:30" s="58" customFormat="1">
      <c r="H2906" s="81"/>
      <c r="K2906" s="81"/>
      <c r="U2906" s="73"/>
      <c r="V2906" s="73"/>
      <c r="W2906" s="73"/>
      <c r="X2906" s="73"/>
      <c r="Y2906" s="73"/>
      <c r="AA2906" s="81"/>
      <c r="AB2906" s="81"/>
      <c r="AC2906" s="81"/>
      <c r="AD2906" s="81"/>
    </row>
    <row r="2907" spans="8:30" s="58" customFormat="1">
      <c r="H2907" s="81"/>
      <c r="K2907" s="81"/>
      <c r="U2907" s="73"/>
      <c r="V2907" s="73"/>
      <c r="W2907" s="73"/>
      <c r="X2907" s="73"/>
      <c r="Y2907" s="73"/>
      <c r="AA2907" s="81"/>
      <c r="AB2907" s="81"/>
      <c r="AC2907" s="81"/>
      <c r="AD2907" s="81"/>
    </row>
    <row r="2908" spans="8:30" s="58" customFormat="1">
      <c r="H2908" s="81"/>
      <c r="K2908" s="81"/>
      <c r="U2908" s="73"/>
      <c r="V2908" s="73"/>
      <c r="W2908" s="73"/>
      <c r="X2908" s="73"/>
      <c r="Y2908" s="73"/>
      <c r="AA2908" s="81"/>
      <c r="AB2908" s="81"/>
      <c r="AC2908" s="81"/>
      <c r="AD2908" s="81"/>
    </row>
    <row r="2909" spans="8:30" s="58" customFormat="1">
      <c r="H2909" s="81"/>
      <c r="K2909" s="81"/>
      <c r="U2909" s="73"/>
      <c r="V2909" s="73"/>
      <c r="W2909" s="73"/>
      <c r="X2909" s="73"/>
      <c r="Y2909" s="73"/>
      <c r="AA2909" s="81"/>
      <c r="AB2909" s="81"/>
      <c r="AC2909" s="81"/>
      <c r="AD2909" s="81"/>
    </row>
    <row r="2910" spans="8:30" s="58" customFormat="1">
      <c r="H2910" s="81"/>
      <c r="K2910" s="81"/>
      <c r="U2910" s="73"/>
      <c r="V2910" s="73"/>
      <c r="W2910" s="73"/>
      <c r="X2910" s="73"/>
      <c r="Y2910" s="73"/>
      <c r="AA2910" s="81"/>
      <c r="AB2910" s="81"/>
      <c r="AC2910" s="81"/>
      <c r="AD2910" s="81"/>
    </row>
    <row r="2911" spans="8:30" s="58" customFormat="1">
      <c r="H2911" s="81"/>
      <c r="K2911" s="81"/>
      <c r="U2911" s="73"/>
      <c r="V2911" s="73"/>
      <c r="W2911" s="73"/>
      <c r="X2911" s="73"/>
      <c r="Y2911" s="73"/>
      <c r="AA2911" s="81"/>
      <c r="AB2911" s="81"/>
      <c r="AC2911" s="81"/>
      <c r="AD2911" s="81"/>
    </row>
    <row r="2912" spans="8:30" s="58" customFormat="1">
      <c r="H2912" s="81"/>
      <c r="K2912" s="81"/>
      <c r="U2912" s="73"/>
      <c r="V2912" s="73"/>
      <c r="W2912" s="73"/>
      <c r="X2912" s="73"/>
      <c r="Y2912" s="73"/>
      <c r="AA2912" s="81"/>
      <c r="AB2912" s="81"/>
      <c r="AC2912" s="81"/>
      <c r="AD2912" s="81"/>
    </row>
    <row r="2913" spans="8:30" s="58" customFormat="1">
      <c r="H2913" s="81"/>
      <c r="K2913" s="81"/>
      <c r="U2913" s="73"/>
      <c r="V2913" s="73"/>
      <c r="W2913" s="73"/>
      <c r="X2913" s="73"/>
      <c r="Y2913" s="73"/>
      <c r="AA2913" s="81"/>
      <c r="AB2913" s="81"/>
      <c r="AC2913" s="81"/>
      <c r="AD2913" s="81"/>
    </row>
    <row r="2914" spans="8:30" s="58" customFormat="1">
      <c r="H2914" s="81"/>
      <c r="K2914" s="81"/>
      <c r="U2914" s="73"/>
      <c r="V2914" s="73"/>
      <c r="W2914" s="73"/>
      <c r="X2914" s="73"/>
      <c r="Y2914" s="73"/>
      <c r="AA2914" s="81"/>
      <c r="AB2914" s="81"/>
      <c r="AC2914" s="81"/>
      <c r="AD2914" s="81"/>
    </row>
    <row r="2915" spans="8:30" s="58" customFormat="1">
      <c r="H2915" s="81"/>
      <c r="K2915" s="81"/>
      <c r="U2915" s="73"/>
      <c r="V2915" s="73"/>
      <c r="W2915" s="73"/>
      <c r="X2915" s="73"/>
      <c r="Y2915" s="73"/>
      <c r="AA2915" s="81"/>
      <c r="AB2915" s="81"/>
      <c r="AC2915" s="81"/>
      <c r="AD2915" s="81"/>
    </row>
    <row r="2916" spans="8:30" s="58" customFormat="1">
      <c r="H2916" s="81"/>
      <c r="K2916" s="81"/>
      <c r="U2916" s="73"/>
      <c r="V2916" s="73"/>
      <c r="W2916" s="73"/>
      <c r="X2916" s="73"/>
      <c r="Y2916" s="73"/>
      <c r="AA2916" s="81"/>
      <c r="AB2916" s="81"/>
      <c r="AC2916" s="81"/>
      <c r="AD2916" s="81"/>
    </row>
    <row r="2917" spans="8:30" s="58" customFormat="1">
      <c r="H2917" s="81"/>
      <c r="K2917" s="81"/>
      <c r="U2917" s="73"/>
      <c r="V2917" s="73"/>
      <c r="W2917" s="73"/>
      <c r="X2917" s="73"/>
      <c r="Y2917" s="73"/>
      <c r="AA2917" s="81"/>
      <c r="AB2917" s="81"/>
      <c r="AC2917" s="81"/>
      <c r="AD2917" s="81"/>
    </row>
    <row r="2918" spans="8:30" s="58" customFormat="1">
      <c r="H2918" s="81"/>
      <c r="K2918" s="81"/>
      <c r="U2918" s="73"/>
      <c r="V2918" s="73"/>
      <c r="W2918" s="73"/>
      <c r="X2918" s="73"/>
      <c r="Y2918" s="73"/>
      <c r="AA2918" s="81"/>
      <c r="AB2918" s="81"/>
      <c r="AC2918" s="81"/>
      <c r="AD2918" s="81"/>
    </row>
    <row r="2919" spans="8:30" s="58" customFormat="1">
      <c r="H2919" s="81"/>
      <c r="K2919" s="81"/>
      <c r="U2919" s="73"/>
      <c r="V2919" s="73"/>
      <c r="W2919" s="73"/>
      <c r="X2919" s="73"/>
      <c r="Y2919" s="73"/>
      <c r="AA2919" s="81"/>
      <c r="AB2919" s="81"/>
      <c r="AC2919" s="81"/>
      <c r="AD2919" s="81"/>
    </row>
    <row r="2920" spans="8:30" s="58" customFormat="1">
      <c r="H2920" s="81"/>
      <c r="K2920" s="81"/>
      <c r="U2920" s="73"/>
      <c r="V2920" s="73"/>
      <c r="W2920" s="73"/>
      <c r="X2920" s="73"/>
      <c r="Y2920" s="73"/>
      <c r="AA2920" s="81"/>
      <c r="AB2920" s="81"/>
      <c r="AC2920" s="81"/>
      <c r="AD2920" s="81"/>
    </row>
    <row r="2921" spans="8:30" s="58" customFormat="1">
      <c r="H2921" s="81"/>
      <c r="K2921" s="81"/>
      <c r="U2921" s="73"/>
      <c r="V2921" s="73"/>
      <c r="W2921" s="73"/>
      <c r="X2921" s="73"/>
      <c r="Y2921" s="73"/>
      <c r="AA2921" s="81"/>
      <c r="AB2921" s="81"/>
      <c r="AC2921" s="81"/>
      <c r="AD2921" s="81"/>
    </row>
    <row r="2922" spans="8:30" s="58" customFormat="1">
      <c r="H2922" s="81"/>
      <c r="K2922" s="81"/>
      <c r="U2922" s="73"/>
      <c r="V2922" s="73"/>
      <c r="W2922" s="73"/>
      <c r="X2922" s="73"/>
      <c r="Y2922" s="73"/>
      <c r="AA2922" s="81"/>
      <c r="AB2922" s="81"/>
      <c r="AC2922" s="81"/>
      <c r="AD2922" s="81"/>
    </row>
    <row r="2923" spans="8:30" s="58" customFormat="1">
      <c r="H2923" s="81"/>
      <c r="K2923" s="81"/>
      <c r="U2923" s="73"/>
      <c r="V2923" s="73"/>
      <c r="W2923" s="73"/>
      <c r="X2923" s="73"/>
      <c r="Y2923" s="73"/>
      <c r="AA2923" s="81"/>
      <c r="AB2923" s="81"/>
      <c r="AC2923" s="81"/>
      <c r="AD2923" s="81"/>
    </row>
    <row r="2924" spans="8:30" s="58" customFormat="1">
      <c r="H2924" s="81"/>
      <c r="K2924" s="81"/>
      <c r="U2924" s="73"/>
      <c r="V2924" s="73"/>
      <c r="W2924" s="73"/>
      <c r="X2924" s="73"/>
      <c r="Y2924" s="73"/>
      <c r="AA2924" s="81"/>
      <c r="AB2924" s="81"/>
      <c r="AC2924" s="81"/>
      <c r="AD2924" s="81"/>
    </row>
    <row r="2925" spans="8:30" s="58" customFormat="1">
      <c r="H2925" s="81"/>
      <c r="K2925" s="81"/>
      <c r="U2925" s="73"/>
      <c r="V2925" s="73"/>
      <c r="W2925" s="73"/>
      <c r="X2925" s="73"/>
      <c r="Y2925" s="73"/>
      <c r="AA2925" s="81"/>
      <c r="AB2925" s="81"/>
      <c r="AC2925" s="81"/>
      <c r="AD2925" s="81"/>
    </row>
    <row r="2926" spans="8:30" s="58" customFormat="1">
      <c r="H2926" s="81"/>
      <c r="K2926" s="81"/>
      <c r="U2926" s="73"/>
      <c r="V2926" s="73"/>
      <c r="W2926" s="73"/>
      <c r="X2926" s="73"/>
      <c r="Y2926" s="73"/>
      <c r="AA2926" s="81"/>
      <c r="AB2926" s="81"/>
      <c r="AC2926" s="81"/>
      <c r="AD2926" s="81"/>
    </row>
    <row r="2927" spans="8:30" s="58" customFormat="1">
      <c r="H2927" s="81"/>
      <c r="K2927" s="81"/>
      <c r="U2927" s="73"/>
      <c r="V2927" s="73"/>
      <c r="W2927" s="73"/>
      <c r="X2927" s="73"/>
      <c r="Y2927" s="73"/>
      <c r="AA2927" s="81"/>
      <c r="AB2927" s="81"/>
      <c r="AC2927" s="81"/>
      <c r="AD2927" s="81"/>
    </row>
    <row r="2928" spans="8:30" s="58" customFormat="1">
      <c r="H2928" s="81"/>
      <c r="K2928" s="81"/>
      <c r="U2928" s="73"/>
      <c r="V2928" s="73"/>
      <c r="W2928" s="73"/>
      <c r="X2928" s="73"/>
      <c r="Y2928" s="73"/>
      <c r="AA2928" s="81"/>
      <c r="AB2928" s="81"/>
      <c r="AC2928" s="81"/>
      <c r="AD2928" s="81"/>
    </row>
    <row r="2929" spans="8:30" s="58" customFormat="1">
      <c r="H2929" s="81"/>
      <c r="K2929" s="81"/>
      <c r="U2929" s="73"/>
      <c r="V2929" s="73"/>
      <c r="W2929" s="73"/>
      <c r="X2929" s="73"/>
      <c r="Y2929" s="73"/>
      <c r="AA2929" s="81"/>
      <c r="AB2929" s="81"/>
      <c r="AC2929" s="81"/>
      <c r="AD2929" s="81"/>
    </row>
    <row r="2930" spans="8:30" s="58" customFormat="1">
      <c r="H2930" s="81"/>
      <c r="K2930" s="81"/>
      <c r="U2930" s="73"/>
      <c r="V2930" s="73"/>
      <c r="W2930" s="73"/>
      <c r="X2930" s="73"/>
      <c r="Y2930" s="73"/>
      <c r="AA2930" s="81"/>
      <c r="AB2930" s="81"/>
      <c r="AC2930" s="81"/>
      <c r="AD2930" s="81"/>
    </row>
    <row r="2931" spans="8:30" s="58" customFormat="1">
      <c r="H2931" s="81"/>
      <c r="K2931" s="81"/>
      <c r="U2931" s="73"/>
      <c r="V2931" s="73"/>
      <c r="W2931" s="73"/>
      <c r="X2931" s="73"/>
      <c r="Y2931" s="73"/>
      <c r="AA2931" s="81"/>
      <c r="AB2931" s="81"/>
      <c r="AC2931" s="81"/>
      <c r="AD2931" s="81"/>
    </row>
    <row r="2932" spans="8:30" s="58" customFormat="1">
      <c r="H2932" s="81"/>
      <c r="K2932" s="81"/>
      <c r="U2932" s="73"/>
      <c r="V2932" s="73"/>
      <c r="W2932" s="73"/>
      <c r="X2932" s="73"/>
      <c r="Y2932" s="73"/>
      <c r="AA2932" s="81"/>
      <c r="AB2932" s="81"/>
      <c r="AC2932" s="81"/>
      <c r="AD2932" s="81"/>
    </row>
    <row r="2933" spans="8:30" s="58" customFormat="1">
      <c r="H2933" s="81"/>
      <c r="K2933" s="81"/>
      <c r="U2933" s="73"/>
      <c r="V2933" s="73"/>
      <c r="W2933" s="73"/>
      <c r="X2933" s="73"/>
      <c r="Y2933" s="73"/>
      <c r="AA2933" s="81"/>
      <c r="AB2933" s="81"/>
      <c r="AC2933" s="81"/>
      <c r="AD2933" s="81"/>
    </row>
    <row r="2934" spans="8:30" s="58" customFormat="1">
      <c r="H2934" s="81"/>
      <c r="K2934" s="81"/>
      <c r="U2934" s="73"/>
      <c r="V2934" s="73"/>
      <c r="W2934" s="73"/>
      <c r="X2934" s="73"/>
      <c r="Y2934" s="73"/>
      <c r="AA2934" s="81"/>
      <c r="AB2934" s="81"/>
      <c r="AC2934" s="81"/>
      <c r="AD2934" s="81"/>
    </row>
    <row r="2935" spans="8:30" s="58" customFormat="1">
      <c r="H2935" s="81"/>
      <c r="K2935" s="81"/>
      <c r="U2935" s="73"/>
      <c r="V2935" s="73"/>
      <c r="W2935" s="73"/>
      <c r="X2935" s="73"/>
      <c r="Y2935" s="73"/>
      <c r="AA2935" s="81"/>
      <c r="AB2935" s="81"/>
      <c r="AC2935" s="81"/>
      <c r="AD2935" s="81"/>
    </row>
    <row r="2936" spans="8:30" s="58" customFormat="1">
      <c r="H2936" s="81"/>
      <c r="K2936" s="81"/>
      <c r="U2936" s="73"/>
      <c r="V2936" s="73"/>
      <c r="W2936" s="73"/>
      <c r="X2936" s="73"/>
      <c r="Y2936" s="73"/>
      <c r="AA2936" s="81"/>
      <c r="AB2936" s="81"/>
      <c r="AC2936" s="81"/>
      <c r="AD2936" s="81"/>
    </row>
    <row r="2937" spans="8:30" s="58" customFormat="1">
      <c r="H2937" s="81"/>
      <c r="K2937" s="81"/>
      <c r="U2937" s="73"/>
      <c r="V2937" s="73"/>
      <c r="W2937" s="73"/>
      <c r="X2937" s="73"/>
      <c r="Y2937" s="73"/>
      <c r="AA2937" s="81"/>
      <c r="AB2937" s="81"/>
      <c r="AC2937" s="81"/>
      <c r="AD2937" s="81"/>
    </row>
    <row r="2938" spans="8:30" s="58" customFormat="1">
      <c r="H2938" s="81"/>
      <c r="K2938" s="81"/>
      <c r="U2938" s="73"/>
      <c r="V2938" s="73"/>
      <c r="W2938" s="73"/>
      <c r="X2938" s="73"/>
      <c r="Y2938" s="73"/>
      <c r="AA2938" s="81"/>
      <c r="AB2938" s="81"/>
      <c r="AC2938" s="81"/>
      <c r="AD2938" s="81"/>
    </row>
    <row r="2939" spans="8:30" s="58" customFormat="1">
      <c r="H2939" s="81"/>
      <c r="K2939" s="81"/>
      <c r="U2939" s="73"/>
      <c r="V2939" s="73"/>
      <c r="W2939" s="73"/>
      <c r="X2939" s="73"/>
      <c r="Y2939" s="73"/>
      <c r="AA2939" s="81"/>
      <c r="AB2939" s="81"/>
      <c r="AC2939" s="81"/>
      <c r="AD2939" s="81"/>
    </row>
    <row r="2940" spans="8:30" s="58" customFormat="1">
      <c r="H2940" s="81"/>
      <c r="K2940" s="81"/>
      <c r="U2940" s="73"/>
      <c r="V2940" s="73"/>
      <c r="W2940" s="73"/>
      <c r="X2940" s="73"/>
      <c r="Y2940" s="73"/>
      <c r="AA2940" s="81"/>
      <c r="AB2940" s="81"/>
      <c r="AC2940" s="81"/>
      <c r="AD2940" s="81"/>
    </row>
    <row r="2941" spans="8:30" s="58" customFormat="1">
      <c r="H2941" s="81"/>
      <c r="K2941" s="81"/>
      <c r="U2941" s="73"/>
      <c r="V2941" s="73"/>
      <c r="W2941" s="73"/>
      <c r="X2941" s="73"/>
      <c r="Y2941" s="73"/>
      <c r="AA2941" s="81"/>
      <c r="AB2941" s="81"/>
      <c r="AC2941" s="81"/>
      <c r="AD2941" s="81"/>
    </row>
    <row r="2942" spans="8:30" s="58" customFormat="1">
      <c r="H2942" s="81"/>
      <c r="K2942" s="81"/>
      <c r="U2942" s="73"/>
      <c r="V2942" s="73"/>
      <c r="W2942" s="73"/>
      <c r="X2942" s="73"/>
      <c r="Y2942" s="73"/>
      <c r="AA2942" s="81"/>
      <c r="AB2942" s="81"/>
      <c r="AC2942" s="81"/>
      <c r="AD2942" s="81"/>
    </row>
    <row r="2943" spans="8:30" s="58" customFormat="1">
      <c r="H2943" s="81"/>
      <c r="K2943" s="81"/>
      <c r="U2943" s="73"/>
      <c r="V2943" s="73"/>
      <c r="W2943" s="73"/>
      <c r="X2943" s="73"/>
      <c r="Y2943" s="73"/>
      <c r="AA2943" s="81"/>
      <c r="AB2943" s="81"/>
      <c r="AC2943" s="81"/>
      <c r="AD2943" s="81"/>
    </row>
    <row r="2944" spans="8:30" s="58" customFormat="1">
      <c r="H2944" s="81"/>
      <c r="K2944" s="81"/>
      <c r="U2944" s="73"/>
      <c r="V2944" s="73"/>
      <c r="W2944" s="73"/>
      <c r="X2944" s="73"/>
      <c r="Y2944" s="73"/>
      <c r="AA2944" s="81"/>
      <c r="AB2944" s="81"/>
      <c r="AC2944" s="81"/>
      <c r="AD2944" s="81"/>
    </row>
    <row r="2945" spans="8:30" s="58" customFormat="1">
      <c r="H2945" s="81"/>
      <c r="K2945" s="81"/>
      <c r="U2945" s="73"/>
      <c r="V2945" s="73"/>
      <c r="W2945" s="73"/>
      <c r="X2945" s="73"/>
      <c r="Y2945" s="73"/>
      <c r="AA2945" s="81"/>
      <c r="AB2945" s="81"/>
      <c r="AC2945" s="81"/>
      <c r="AD2945" s="81"/>
    </row>
    <row r="2946" spans="8:30" s="58" customFormat="1">
      <c r="H2946" s="81"/>
      <c r="K2946" s="81"/>
      <c r="U2946" s="73"/>
      <c r="V2946" s="73"/>
      <c r="W2946" s="73"/>
      <c r="X2946" s="73"/>
      <c r="Y2946" s="73"/>
      <c r="AA2946" s="81"/>
      <c r="AB2946" s="81"/>
      <c r="AC2946" s="81"/>
      <c r="AD2946" s="81"/>
    </row>
    <row r="2947" spans="8:30" s="58" customFormat="1">
      <c r="H2947" s="81"/>
      <c r="K2947" s="81"/>
      <c r="U2947" s="73"/>
      <c r="V2947" s="73"/>
      <c r="W2947" s="73"/>
      <c r="X2947" s="73"/>
      <c r="Y2947" s="73"/>
      <c r="AA2947" s="81"/>
      <c r="AB2947" s="81"/>
      <c r="AC2947" s="81"/>
      <c r="AD2947" s="81"/>
    </row>
    <row r="2948" spans="8:30" s="58" customFormat="1">
      <c r="H2948" s="81"/>
      <c r="K2948" s="81"/>
      <c r="U2948" s="73"/>
      <c r="V2948" s="73"/>
      <c r="W2948" s="73"/>
      <c r="X2948" s="73"/>
      <c r="Y2948" s="73"/>
      <c r="AA2948" s="81"/>
      <c r="AB2948" s="81"/>
      <c r="AC2948" s="81"/>
      <c r="AD2948" s="81"/>
    </row>
    <row r="2949" spans="8:30" s="58" customFormat="1">
      <c r="H2949" s="81"/>
      <c r="K2949" s="81"/>
      <c r="U2949" s="73"/>
      <c r="V2949" s="73"/>
      <c r="W2949" s="73"/>
      <c r="X2949" s="73"/>
      <c r="Y2949" s="73"/>
      <c r="AA2949" s="81"/>
      <c r="AB2949" s="81"/>
      <c r="AC2949" s="81"/>
      <c r="AD2949" s="81"/>
    </row>
    <row r="2950" spans="8:30" s="58" customFormat="1">
      <c r="H2950" s="81"/>
      <c r="K2950" s="81"/>
      <c r="U2950" s="73"/>
      <c r="V2950" s="73"/>
      <c r="W2950" s="73"/>
      <c r="X2950" s="73"/>
      <c r="Y2950" s="73"/>
      <c r="AA2950" s="81"/>
      <c r="AB2950" s="81"/>
      <c r="AC2950" s="81"/>
      <c r="AD2950" s="81"/>
    </row>
    <row r="2951" spans="8:30" s="58" customFormat="1">
      <c r="H2951" s="81"/>
      <c r="K2951" s="81"/>
      <c r="U2951" s="73"/>
      <c r="V2951" s="73"/>
      <c r="W2951" s="73"/>
      <c r="X2951" s="73"/>
      <c r="Y2951" s="73"/>
      <c r="AA2951" s="81"/>
      <c r="AB2951" s="81"/>
      <c r="AC2951" s="81"/>
      <c r="AD2951" s="81"/>
    </row>
    <row r="2952" spans="8:30" s="58" customFormat="1">
      <c r="H2952" s="81"/>
      <c r="K2952" s="81"/>
      <c r="U2952" s="73"/>
      <c r="V2952" s="73"/>
      <c r="W2952" s="73"/>
      <c r="X2952" s="73"/>
      <c r="Y2952" s="73"/>
      <c r="AA2952" s="81"/>
      <c r="AB2952" s="81"/>
      <c r="AC2952" s="81"/>
      <c r="AD2952" s="81"/>
    </row>
    <row r="2953" spans="8:30" s="58" customFormat="1">
      <c r="H2953" s="81"/>
      <c r="K2953" s="81"/>
      <c r="U2953" s="73"/>
      <c r="V2953" s="73"/>
      <c r="W2953" s="73"/>
      <c r="X2953" s="73"/>
      <c r="Y2953" s="73"/>
      <c r="AA2953" s="81"/>
      <c r="AB2953" s="81"/>
      <c r="AC2953" s="81"/>
      <c r="AD2953" s="81"/>
    </row>
    <row r="2954" spans="8:30" s="58" customFormat="1">
      <c r="H2954" s="81"/>
      <c r="K2954" s="81"/>
      <c r="U2954" s="73"/>
      <c r="V2954" s="73"/>
      <c r="W2954" s="73"/>
      <c r="X2954" s="73"/>
      <c r="Y2954" s="73"/>
      <c r="AA2954" s="81"/>
      <c r="AB2954" s="81"/>
      <c r="AC2954" s="81"/>
      <c r="AD2954" s="81"/>
    </row>
    <row r="2955" spans="8:30" s="58" customFormat="1">
      <c r="H2955" s="81"/>
      <c r="K2955" s="81"/>
      <c r="U2955" s="73"/>
      <c r="V2955" s="73"/>
      <c r="W2955" s="73"/>
      <c r="X2955" s="73"/>
      <c r="Y2955" s="73"/>
      <c r="AA2955" s="81"/>
      <c r="AB2955" s="81"/>
      <c r="AC2955" s="81"/>
      <c r="AD2955" s="81"/>
    </row>
    <row r="2956" spans="8:30" s="58" customFormat="1">
      <c r="H2956" s="81"/>
      <c r="K2956" s="81"/>
      <c r="U2956" s="73"/>
      <c r="V2956" s="73"/>
      <c r="W2956" s="73"/>
      <c r="X2956" s="73"/>
      <c r="Y2956" s="73"/>
      <c r="AA2956" s="81"/>
      <c r="AB2956" s="81"/>
      <c r="AC2956" s="81"/>
      <c r="AD2956" s="81"/>
    </row>
    <row r="2957" spans="8:30" s="58" customFormat="1">
      <c r="H2957" s="81"/>
      <c r="K2957" s="81"/>
      <c r="U2957" s="73"/>
      <c r="V2957" s="73"/>
      <c r="W2957" s="73"/>
      <c r="X2957" s="73"/>
      <c r="Y2957" s="73"/>
      <c r="AA2957" s="81"/>
      <c r="AB2957" s="81"/>
      <c r="AC2957" s="81"/>
      <c r="AD2957" s="81"/>
    </row>
    <row r="2958" spans="8:30" s="58" customFormat="1">
      <c r="H2958" s="81"/>
      <c r="K2958" s="81"/>
      <c r="U2958" s="73"/>
      <c r="V2958" s="73"/>
      <c r="W2958" s="73"/>
      <c r="X2958" s="73"/>
      <c r="Y2958" s="73"/>
      <c r="AA2958" s="81"/>
      <c r="AB2958" s="81"/>
      <c r="AC2958" s="81"/>
      <c r="AD2958" s="81"/>
    </row>
    <row r="2959" spans="8:30" s="58" customFormat="1">
      <c r="H2959" s="81"/>
      <c r="K2959" s="81"/>
      <c r="U2959" s="73"/>
      <c r="V2959" s="73"/>
      <c r="W2959" s="73"/>
      <c r="X2959" s="73"/>
      <c r="Y2959" s="73"/>
      <c r="AA2959" s="81"/>
      <c r="AB2959" s="81"/>
      <c r="AC2959" s="81"/>
      <c r="AD2959" s="81"/>
    </row>
    <row r="2960" spans="8:30" s="58" customFormat="1">
      <c r="H2960" s="81"/>
      <c r="K2960" s="81"/>
      <c r="U2960" s="73"/>
      <c r="V2960" s="73"/>
      <c r="W2960" s="73"/>
      <c r="X2960" s="73"/>
      <c r="Y2960" s="73"/>
      <c r="AA2960" s="81"/>
      <c r="AB2960" s="81"/>
      <c r="AC2960" s="81"/>
      <c r="AD2960" s="81"/>
    </row>
    <row r="2961" spans="2:30" s="58" customFormat="1">
      <c r="H2961" s="81"/>
      <c r="K2961" s="81"/>
      <c r="U2961" s="73"/>
      <c r="V2961" s="73"/>
      <c r="W2961" s="73"/>
      <c r="X2961" s="73"/>
      <c r="Y2961" s="73"/>
      <c r="AA2961" s="81"/>
      <c r="AB2961" s="81"/>
      <c r="AC2961" s="81"/>
      <c r="AD2961" s="81"/>
    </row>
    <row r="2962" spans="2:30" s="58" customFormat="1">
      <c r="H2962" s="81"/>
      <c r="K2962" s="81"/>
      <c r="U2962" s="73"/>
      <c r="V2962" s="73"/>
      <c r="W2962" s="73"/>
      <c r="X2962" s="73"/>
      <c r="Y2962" s="73"/>
      <c r="AA2962" s="81"/>
      <c r="AB2962" s="81"/>
      <c r="AC2962" s="81"/>
      <c r="AD2962" s="81"/>
    </row>
    <row r="2963" spans="2:30" s="58" customFormat="1">
      <c r="H2963" s="81"/>
      <c r="K2963" s="81"/>
      <c r="U2963" s="73"/>
      <c r="V2963" s="73"/>
      <c r="W2963" s="73"/>
      <c r="X2963" s="73"/>
      <c r="Y2963" s="73"/>
      <c r="AA2963" s="81"/>
      <c r="AB2963" s="81"/>
      <c r="AC2963" s="81"/>
      <c r="AD2963" s="81"/>
    </row>
    <row r="2964" spans="2:30" s="58" customFormat="1">
      <c r="H2964" s="81"/>
      <c r="K2964" s="81"/>
      <c r="U2964" s="73"/>
      <c r="V2964" s="73"/>
      <c r="W2964" s="73"/>
      <c r="X2964" s="73"/>
      <c r="Y2964" s="73"/>
      <c r="AA2964" s="81"/>
      <c r="AB2964" s="81"/>
      <c r="AC2964" s="81"/>
      <c r="AD2964" s="81"/>
    </row>
    <row r="2965" spans="2:30" s="58" customFormat="1">
      <c r="H2965" s="81"/>
      <c r="K2965" s="81"/>
      <c r="U2965" s="73"/>
      <c r="V2965" s="73"/>
      <c r="W2965" s="73"/>
      <c r="X2965" s="73"/>
      <c r="Y2965" s="73"/>
      <c r="AA2965" s="81"/>
      <c r="AB2965" s="81"/>
      <c r="AC2965" s="81"/>
      <c r="AD2965" s="81"/>
    </row>
    <row r="2966" spans="2:30" s="58" customFormat="1">
      <c r="H2966" s="81"/>
      <c r="K2966" s="81"/>
      <c r="U2966" s="73"/>
      <c r="V2966" s="73"/>
      <c r="W2966" s="73"/>
      <c r="X2966" s="73"/>
      <c r="Y2966" s="73"/>
      <c r="AA2966" s="81"/>
      <c r="AB2966" s="81"/>
      <c r="AC2966" s="81"/>
      <c r="AD2966" s="81"/>
    </row>
    <row r="2967" spans="2:30" s="58" customFormat="1">
      <c r="H2967" s="81"/>
      <c r="K2967" s="81"/>
      <c r="U2967" s="73"/>
      <c r="V2967" s="73"/>
      <c r="W2967" s="73"/>
      <c r="X2967" s="73"/>
      <c r="Y2967" s="73"/>
      <c r="AA2967" s="81"/>
      <c r="AB2967" s="81"/>
      <c r="AC2967" s="81"/>
      <c r="AD2967" s="81"/>
    </row>
    <row r="2968" spans="2:30" s="58" customFormat="1">
      <c r="H2968" s="81"/>
      <c r="K2968" s="81"/>
      <c r="U2968" s="73"/>
      <c r="V2968" s="73"/>
      <c r="W2968" s="73"/>
      <c r="X2968" s="73"/>
      <c r="Y2968" s="73"/>
      <c r="AA2968" s="81"/>
      <c r="AB2968" s="81"/>
      <c r="AC2968" s="81"/>
      <c r="AD2968" s="81"/>
    </row>
    <row r="2969" spans="2:30" s="58" customFormat="1">
      <c r="H2969" s="81"/>
      <c r="K2969" s="81"/>
      <c r="U2969" s="73"/>
      <c r="V2969" s="73"/>
      <c r="W2969" s="73"/>
      <c r="X2969" s="73"/>
      <c r="Y2969" s="73"/>
      <c r="AA2969" s="81"/>
      <c r="AB2969" s="81"/>
      <c r="AC2969" s="81"/>
      <c r="AD2969" s="81"/>
    </row>
    <row r="2970" spans="2:30" s="58" customFormat="1">
      <c r="H2970" s="81"/>
      <c r="K2970" s="81"/>
      <c r="U2970" s="73"/>
      <c r="V2970" s="73"/>
      <c r="W2970" s="73"/>
      <c r="X2970" s="73"/>
      <c r="Y2970" s="73"/>
      <c r="AA2970" s="81"/>
      <c r="AB2970" s="81"/>
      <c r="AC2970" s="81"/>
      <c r="AD2970" s="81"/>
    </row>
    <row r="2971" spans="2:30" s="58" customFormat="1">
      <c r="H2971" s="81"/>
      <c r="K2971" s="81"/>
      <c r="U2971" s="73"/>
      <c r="V2971" s="73"/>
      <c r="W2971" s="73"/>
      <c r="X2971" s="73"/>
      <c r="Y2971" s="73"/>
      <c r="AA2971" s="81"/>
      <c r="AB2971" s="81"/>
      <c r="AC2971" s="81"/>
      <c r="AD2971" s="81"/>
    </row>
    <row r="2972" spans="2:30" s="58" customFormat="1">
      <c r="H2972" s="81"/>
      <c r="K2972" s="81"/>
      <c r="U2972" s="73"/>
      <c r="V2972" s="73"/>
      <c r="W2972" s="73"/>
      <c r="X2972" s="73"/>
      <c r="Y2972" s="73"/>
      <c r="AA2972" s="81"/>
      <c r="AB2972" s="81"/>
      <c r="AC2972" s="81"/>
      <c r="AD2972" s="81"/>
    </row>
    <row r="2973" spans="2:30" s="58" customFormat="1">
      <c r="H2973" s="81"/>
      <c r="K2973" s="81"/>
      <c r="U2973" s="73"/>
      <c r="V2973" s="73"/>
      <c r="W2973" s="73"/>
      <c r="X2973" s="73"/>
      <c r="Y2973" s="73"/>
      <c r="AA2973" s="81"/>
      <c r="AB2973" s="81"/>
      <c r="AC2973" s="81"/>
      <c r="AD2973" s="81"/>
    </row>
    <row r="2974" spans="2:30">
      <c r="B2974" s="58"/>
      <c r="C2974" s="58"/>
      <c r="D2974" s="58"/>
      <c r="E2974" s="58"/>
      <c r="F2974" s="58"/>
      <c r="G2974" s="58"/>
      <c r="H2974" s="81"/>
      <c r="I2974" s="58"/>
      <c r="J2974" s="58"/>
      <c r="K2974" s="81"/>
      <c r="L2974" s="58"/>
      <c r="M2974" s="58"/>
      <c r="N2974" s="58"/>
      <c r="O2974" s="58"/>
    </row>
    <row r="2975" spans="2:30">
      <c r="B2975" s="58"/>
      <c r="C2975" s="58"/>
      <c r="D2975" s="58"/>
      <c r="E2975" s="58"/>
      <c r="F2975" s="58"/>
      <c r="G2975" s="58"/>
      <c r="H2975" s="81"/>
      <c r="I2975" s="58"/>
      <c r="J2975" s="58"/>
      <c r="K2975" s="81"/>
      <c r="L2975" s="58"/>
      <c r="M2975" s="58"/>
      <c r="N2975" s="58"/>
      <c r="O2975" s="58"/>
    </row>
    <row r="2976" spans="2:30">
      <c r="B2976" s="58"/>
      <c r="C2976" s="58"/>
      <c r="D2976" s="58"/>
      <c r="E2976" s="58"/>
      <c r="F2976" s="58"/>
      <c r="G2976" s="58"/>
      <c r="H2976" s="81"/>
      <c r="I2976" s="58"/>
      <c r="J2976" s="58"/>
      <c r="K2976" s="81"/>
      <c r="L2976" s="58"/>
      <c r="M2976" s="58"/>
      <c r="N2976" s="58"/>
      <c r="O2976" s="58"/>
    </row>
    <row r="2977" spans="2:15">
      <c r="B2977" s="58"/>
      <c r="C2977" s="58"/>
      <c r="D2977" s="58"/>
      <c r="E2977" s="58"/>
      <c r="F2977" s="58"/>
      <c r="G2977" s="58"/>
      <c r="H2977" s="81"/>
      <c r="I2977" s="58"/>
      <c r="J2977" s="58"/>
      <c r="K2977" s="81"/>
      <c r="L2977" s="58"/>
      <c r="M2977" s="58"/>
      <c r="N2977" s="58"/>
      <c r="O2977" s="58"/>
    </row>
    <row r="2978" spans="2:15">
      <c r="B2978" s="58"/>
      <c r="C2978" s="58"/>
      <c r="D2978" s="58"/>
      <c r="E2978" s="58"/>
      <c r="F2978" s="58"/>
      <c r="G2978" s="58"/>
      <c r="H2978" s="81"/>
      <c r="I2978" s="58"/>
      <c r="J2978" s="58"/>
      <c r="K2978" s="81"/>
      <c r="L2978" s="58"/>
      <c r="M2978" s="58"/>
      <c r="N2978" s="58"/>
      <c r="O2978" s="58"/>
    </row>
    <row r="2979" spans="2:15">
      <c r="B2979" s="58"/>
      <c r="C2979" s="58"/>
      <c r="D2979" s="58"/>
      <c r="E2979" s="58"/>
      <c r="F2979" s="58"/>
      <c r="G2979" s="58"/>
      <c r="H2979" s="81"/>
      <c r="I2979" s="58"/>
      <c r="J2979" s="58"/>
      <c r="K2979" s="81"/>
      <c r="L2979" s="58"/>
      <c r="M2979" s="58"/>
      <c r="N2979" s="58"/>
      <c r="O2979" s="58"/>
    </row>
    <row r="2980" spans="2:15">
      <c r="B2980" s="58"/>
      <c r="C2980" s="58"/>
      <c r="D2980" s="58"/>
      <c r="E2980" s="58"/>
      <c r="F2980" s="58"/>
      <c r="G2980" s="58"/>
      <c r="H2980" s="81"/>
      <c r="I2980" s="58"/>
      <c r="J2980" s="58"/>
      <c r="K2980" s="81"/>
      <c r="L2980" s="58"/>
      <c r="M2980" s="58"/>
      <c r="N2980" s="58"/>
      <c r="O2980" s="58"/>
    </row>
    <row r="2981" spans="2:15">
      <c r="B2981" s="58"/>
      <c r="C2981" s="58"/>
      <c r="D2981" s="58"/>
      <c r="E2981" s="58"/>
      <c r="F2981" s="58"/>
      <c r="G2981" s="58"/>
      <c r="H2981" s="81"/>
      <c r="I2981" s="58"/>
      <c r="J2981" s="58"/>
      <c r="K2981" s="81"/>
      <c r="L2981" s="58"/>
      <c r="M2981" s="58"/>
      <c r="N2981" s="58"/>
      <c r="O2981" s="58"/>
    </row>
    <row r="2982" spans="2:15">
      <c r="B2982" s="58"/>
      <c r="C2982" s="58"/>
      <c r="D2982" s="58"/>
      <c r="E2982" s="58"/>
      <c r="F2982" s="58"/>
      <c r="G2982" s="58"/>
      <c r="H2982" s="81"/>
      <c r="I2982" s="58"/>
      <c r="J2982" s="58"/>
      <c r="K2982" s="81"/>
      <c r="L2982" s="58"/>
      <c r="M2982" s="58"/>
      <c r="N2982" s="58"/>
      <c r="O2982" s="58"/>
    </row>
    <row r="2983" spans="2:15">
      <c r="B2983" s="58"/>
      <c r="C2983" s="58"/>
      <c r="D2983" s="58"/>
      <c r="E2983" s="58"/>
      <c r="F2983" s="58"/>
      <c r="G2983" s="58"/>
      <c r="H2983" s="81"/>
      <c r="I2983" s="58"/>
      <c r="J2983" s="58"/>
      <c r="K2983" s="81"/>
      <c r="L2983" s="58"/>
      <c r="M2983" s="58"/>
      <c r="N2983" s="58"/>
      <c r="O2983" s="58"/>
    </row>
    <row r="2984" spans="2:15">
      <c r="B2984" s="58"/>
      <c r="C2984" s="58"/>
      <c r="D2984" s="58"/>
      <c r="E2984" s="58"/>
      <c r="F2984" s="58"/>
      <c r="G2984" s="58"/>
      <c r="H2984" s="81"/>
      <c r="I2984" s="58"/>
      <c r="J2984" s="58"/>
      <c r="K2984" s="81"/>
      <c r="L2984" s="58"/>
      <c r="M2984" s="58"/>
      <c r="N2984" s="58"/>
      <c r="O2984" s="58"/>
    </row>
    <row r="2985" spans="2:15">
      <c r="B2985" s="58"/>
      <c r="C2985" s="58"/>
      <c r="D2985" s="58"/>
      <c r="E2985" s="58"/>
      <c r="F2985" s="58"/>
      <c r="G2985" s="58"/>
      <c r="H2985" s="81"/>
      <c r="I2985" s="58"/>
      <c r="J2985" s="58"/>
      <c r="K2985" s="81"/>
      <c r="L2985" s="58"/>
      <c r="M2985" s="58"/>
      <c r="N2985" s="58"/>
      <c r="O2985" s="58"/>
    </row>
    <row r="2986" spans="2:15">
      <c r="B2986" s="58"/>
      <c r="C2986" s="58"/>
      <c r="D2986" s="58"/>
      <c r="E2986" s="58"/>
      <c r="F2986" s="58"/>
      <c r="G2986" s="58"/>
      <c r="H2986" s="81"/>
      <c r="I2986" s="58"/>
      <c r="J2986" s="58"/>
      <c r="K2986" s="81"/>
      <c r="L2986" s="58"/>
      <c r="M2986" s="58"/>
      <c r="N2986" s="58"/>
      <c r="O2986" s="58"/>
    </row>
    <row r="2987" spans="2:15">
      <c r="B2987" s="58"/>
      <c r="C2987" s="58"/>
      <c r="D2987" s="58"/>
      <c r="E2987" s="58"/>
      <c r="F2987" s="58"/>
      <c r="G2987" s="58"/>
      <c r="H2987" s="81"/>
      <c r="I2987" s="58"/>
      <c r="J2987" s="58"/>
      <c r="K2987" s="81"/>
      <c r="L2987" s="58"/>
      <c r="M2987" s="58"/>
      <c r="N2987" s="58"/>
      <c r="O2987" s="58"/>
    </row>
    <row r="2988" spans="2:15">
      <c r="B2988" s="58"/>
      <c r="C2988" s="58"/>
      <c r="D2988" s="58"/>
      <c r="E2988" s="58"/>
      <c r="F2988" s="58"/>
      <c r="G2988" s="58"/>
      <c r="H2988" s="81"/>
      <c r="I2988" s="58"/>
      <c r="J2988" s="58"/>
      <c r="K2988" s="81"/>
      <c r="L2988" s="58"/>
      <c r="M2988" s="58"/>
      <c r="N2988" s="58"/>
      <c r="O2988" s="58"/>
    </row>
    <row r="2989" spans="2:15">
      <c r="B2989" s="58"/>
      <c r="C2989" s="58"/>
      <c r="D2989" s="58"/>
      <c r="E2989" s="58"/>
      <c r="F2989" s="58"/>
      <c r="G2989" s="58"/>
      <c r="H2989" s="81"/>
      <c r="I2989" s="58"/>
      <c r="J2989" s="58"/>
      <c r="K2989" s="81"/>
      <c r="L2989" s="58"/>
      <c r="M2989" s="58"/>
      <c r="N2989" s="58"/>
      <c r="O2989" s="58"/>
    </row>
    <row r="2990" spans="2:15">
      <c r="B2990" s="58"/>
      <c r="C2990" s="58"/>
      <c r="D2990" s="58"/>
      <c r="E2990" s="58"/>
      <c r="F2990" s="58"/>
      <c r="G2990" s="58"/>
      <c r="H2990" s="81"/>
      <c r="I2990" s="58"/>
      <c r="J2990" s="58"/>
      <c r="K2990" s="81"/>
      <c r="L2990" s="58"/>
      <c r="M2990" s="58"/>
      <c r="N2990" s="58"/>
      <c r="O2990" s="58"/>
    </row>
    <row r="2991" spans="2:15">
      <c r="B2991" s="58"/>
      <c r="C2991" s="58"/>
      <c r="D2991" s="58"/>
      <c r="E2991" s="58"/>
      <c r="F2991" s="58"/>
      <c r="G2991" s="58"/>
      <c r="H2991" s="81"/>
      <c r="I2991" s="58"/>
      <c r="J2991" s="58"/>
      <c r="K2991" s="81"/>
      <c r="L2991" s="58"/>
      <c r="M2991" s="58"/>
      <c r="N2991" s="58"/>
      <c r="O2991" s="58"/>
    </row>
    <row r="2992" spans="2:15">
      <c r="B2992" s="58"/>
      <c r="C2992" s="58"/>
      <c r="D2992" s="58"/>
      <c r="E2992" s="58"/>
      <c r="F2992" s="58"/>
      <c r="G2992" s="58"/>
      <c r="H2992" s="81"/>
      <c r="I2992" s="58"/>
      <c r="J2992" s="58"/>
      <c r="K2992" s="81"/>
      <c r="L2992" s="58"/>
      <c r="M2992" s="58"/>
      <c r="N2992" s="58"/>
      <c r="O2992" s="58"/>
    </row>
    <row r="2993" spans="2:15">
      <c r="B2993" s="58"/>
      <c r="C2993" s="58"/>
      <c r="D2993" s="58"/>
      <c r="E2993" s="58"/>
      <c r="F2993" s="58"/>
      <c r="G2993" s="58"/>
      <c r="H2993" s="81"/>
      <c r="I2993" s="58"/>
      <c r="J2993" s="58"/>
      <c r="K2993" s="81"/>
      <c r="L2993" s="58"/>
      <c r="M2993" s="58"/>
      <c r="N2993" s="58"/>
      <c r="O2993" s="58"/>
    </row>
    <row r="2994" spans="2:15">
      <c r="B2994" s="58"/>
      <c r="C2994" s="58"/>
      <c r="D2994" s="58"/>
      <c r="E2994" s="58"/>
      <c r="F2994" s="58"/>
      <c r="G2994" s="58"/>
      <c r="H2994" s="81"/>
      <c r="I2994" s="58"/>
      <c r="J2994" s="58"/>
      <c r="K2994" s="81"/>
      <c r="L2994" s="58"/>
      <c r="M2994" s="58"/>
      <c r="N2994" s="58"/>
      <c r="O2994" s="58"/>
    </row>
    <row r="2995" spans="2:15">
      <c r="B2995" s="58"/>
      <c r="C2995" s="58"/>
      <c r="D2995" s="58"/>
      <c r="E2995" s="58"/>
      <c r="F2995" s="58"/>
      <c r="G2995" s="58"/>
      <c r="H2995" s="81"/>
      <c r="I2995" s="58"/>
      <c r="J2995" s="58"/>
      <c r="K2995" s="81"/>
      <c r="L2995" s="58"/>
      <c r="M2995" s="58"/>
      <c r="N2995" s="58"/>
      <c r="O2995" s="58"/>
    </row>
    <row r="2996" spans="2:15">
      <c r="B2996" s="58"/>
      <c r="C2996" s="58"/>
      <c r="D2996" s="58"/>
      <c r="E2996" s="58"/>
      <c r="F2996" s="58"/>
      <c r="G2996" s="58"/>
      <c r="H2996" s="81"/>
      <c r="I2996" s="58"/>
      <c r="J2996" s="58"/>
      <c r="K2996" s="81"/>
      <c r="L2996" s="58"/>
      <c r="M2996" s="58"/>
      <c r="N2996" s="58"/>
      <c r="O2996" s="58"/>
    </row>
    <row r="2997" spans="2:15">
      <c r="B2997" s="58"/>
      <c r="C2997" s="58"/>
      <c r="D2997" s="58"/>
      <c r="E2997" s="58"/>
      <c r="F2997" s="58"/>
      <c r="G2997" s="58"/>
      <c r="H2997" s="81"/>
      <c r="I2997" s="58"/>
      <c r="J2997" s="58"/>
      <c r="K2997" s="81"/>
      <c r="L2997" s="58"/>
      <c r="M2997" s="58"/>
      <c r="N2997" s="58"/>
      <c r="O2997" s="58"/>
    </row>
    <row r="2998" spans="2:15">
      <c r="B2998" s="58"/>
      <c r="C2998" s="58"/>
      <c r="D2998" s="58"/>
      <c r="E2998" s="58"/>
      <c r="F2998" s="58"/>
      <c r="G2998" s="58"/>
      <c r="H2998" s="81"/>
      <c r="I2998" s="58"/>
      <c r="J2998" s="58"/>
      <c r="K2998" s="81"/>
      <c r="L2998" s="58"/>
      <c r="M2998" s="58"/>
      <c r="N2998" s="58"/>
      <c r="O2998" s="58"/>
    </row>
    <row r="2999" spans="2:15">
      <c r="B2999" s="58"/>
      <c r="C2999" s="58"/>
      <c r="D2999" s="58"/>
      <c r="E2999" s="58"/>
      <c r="F2999" s="58"/>
      <c r="G2999" s="58"/>
      <c r="H2999" s="81"/>
      <c r="I2999" s="58"/>
      <c r="J2999" s="58"/>
      <c r="K2999" s="81"/>
      <c r="L2999" s="58"/>
      <c r="M2999" s="58"/>
      <c r="N2999" s="58"/>
      <c r="O2999" s="58"/>
    </row>
    <row r="3000" spans="2:15">
      <c r="B3000" s="58"/>
      <c r="C3000" s="58"/>
      <c r="D3000" s="58"/>
      <c r="E3000" s="58"/>
      <c r="F3000" s="58"/>
      <c r="G3000" s="58"/>
      <c r="H3000" s="81"/>
      <c r="I3000" s="58"/>
      <c r="J3000" s="58"/>
      <c r="K3000" s="81"/>
      <c r="L3000" s="58"/>
      <c r="M3000" s="58"/>
      <c r="N3000" s="58"/>
      <c r="O3000" s="58"/>
    </row>
    <row r="3001" spans="2:15">
      <c r="B3001" s="58"/>
      <c r="C3001" s="58"/>
      <c r="D3001" s="58"/>
      <c r="E3001" s="58"/>
      <c r="F3001" s="58"/>
      <c r="G3001" s="58"/>
      <c r="H3001" s="81"/>
      <c r="I3001" s="58"/>
      <c r="J3001" s="58"/>
      <c r="K3001" s="81"/>
      <c r="L3001" s="58"/>
      <c r="M3001" s="58"/>
      <c r="N3001" s="58"/>
      <c r="O3001" s="58"/>
    </row>
    <row r="3002" spans="2:15">
      <c r="B3002" s="58"/>
      <c r="C3002" s="58"/>
      <c r="D3002" s="58"/>
      <c r="E3002" s="58"/>
      <c r="F3002" s="58"/>
      <c r="G3002" s="58"/>
      <c r="H3002" s="81"/>
      <c r="I3002" s="58"/>
      <c r="J3002" s="58"/>
      <c r="K3002" s="81"/>
      <c r="L3002" s="58"/>
      <c r="M3002" s="58"/>
      <c r="N3002" s="58"/>
      <c r="O3002" s="58"/>
    </row>
    <row r="3003" spans="2:15">
      <c r="B3003" s="58"/>
      <c r="C3003" s="58"/>
      <c r="D3003" s="58"/>
      <c r="E3003" s="58"/>
      <c r="F3003" s="58"/>
      <c r="G3003" s="58"/>
      <c r="H3003" s="81"/>
      <c r="I3003" s="58"/>
      <c r="J3003" s="58"/>
      <c r="K3003" s="81"/>
      <c r="L3003" s="58"/>
      <c r="M3003" s="58"/>
      <c r="N3003" s="58"/>
      <c r="O3003" s="58"/>
    </row>
    <row r="3004" spans="2:15">
      <c r="B3004" s="58"/>
      <c r="C3004" s="58"/>
      <c r="D3004" s="58"/>
      <c r="E3004" s="58"/>
      <c r="F3004" s="58"/>
      <c r="G3004" s="58"/>
      <c r="H3004" s="81"/>
      <c r="I3004" s="58"/>
      <c r="J3004" s="58"/>
      <c r="K3004" s="81"/>
      <c r="L3004" s="58"/>
      <c r="M3004" s="58"/>
      <c r="N3004" s="58"/>
      <c r="O3004" s="58"/>
    </row>
    <row r="3005" spans="2:15">
      <c r="B3005" s="58"/>
      <c r="C3005" s="58"/>
      <c r="D3005" s="58"/>
      <c r="E3005" s="58"/>
      <c r="F3005" s="58"/>
      <c r="G3005" s="58"/>
      <c r="H3005" s="81"/>
      <c r="I3005" s="58"/>
      <c r="J3005" s="58"/>
      <c r="K3005" s="81"/>
      <c r="L3005" s="58"/>
      <c r="M3005" s="58"/>
      <c r="N3005" s="58"/>
      <c r="O3005" s="58"/>
    </row>
    <row r="3006" spans="2:15">
      <c r="B3006" s="58"/>
      <c r="C3006" s="58"/>
      <c r="D3006" s="58"/>
      <c r="E3006" s="58"/>
      <c r="F3006" s="58"/>
      <c r="G3006" s="58"/>
      <c r="H3006" s="81"/>
      <c r="I3006" s="58"/>
      <c r="J3006" s="58"/>
      <c r="K3006" s="81"/>
      <c r="L3006" s="58"/>
      <c r="M3006" s="58"/>
      <c r="N3006" s="58"/>
      <c r="O3006" s="58"/>
    </row>
    <row r="3007" spans="2:15">
      <c r="B3007" s="58"/>
      <c r="C3007" s="58"/>
      <c r="D3007" s="58"/>
      <c r="E3007" s="58"/>
      <c r="F3007" s="58"/>
      <c r="G3007" s="58"/>
      <c r="H3007" s="81"/>
      <c r="I3007" s="58"/>
      <c r="J3007" s="58"/>
      <c r="K3007" s="81"/>
      <c r="L3007" s="58"/>
      <c r="M3007" s="58"/>
      <c r="N3007" s="58"/>
      <c r="O3007" s="58"/>
    </row>
    <row r="3008" spans="2:15">
      <c r="B3008" s="58"/>
      <c r="C3008" s="58"/>
      <c r="D3008" s="58"/>
      <c r="E3008" s="58"/>
      <c r="F3008" s="58"/>
      <c r="G3008" s="58"/>
      <c r="H3008" s="81"/>
      <c r="I3008" s="58"/>
      <c r="J3008" s="58"/>
      <c r="K3008" s="81"/>
      <c r="L3008" s="58"/>
      <c r="M3008" s="58"/>
      <c r="N3008" s="58"/>
      <c r="O3008" s="58"/>
    </row>
    <row r="3009" spans="2:15">
      <c r="B3009" s="58"/>
      <c r="C3009" s="58"/>
      <c r="D3009" s="58"/>
      <c r="E3009" s="58"/>
      <c r="F3009" s="58"/>
      <c r="G3009" s="58"/>
      <c r="H3009" s="81"/>
      <c r="I3009" s="58"/>
      <c r="J3009" s="58"/>
      <c r="K3009" s="81"/>
      <c r="L3009" s="58"/>
      <c r="M3009" s="58"/>
      <c r="N3009" s="58"/>
      <c r="O3009" s="58"/>
    </row>
    <row r="3010" spans="2:15">
      <c r="B3010" s="58"/>
      <c r="C3010" s="58"/>
      <c r="D3010" s="58"/>
      <c r="E3010" s="58"/>
      <c r="F3010" s="58"/>
      <c r="G3010" s="58"/>
      <c r="H3010" s="81"/>
      <c r="I3010" s="58"/>
      <c r="J3010" s="58"/>
      <c r="K3010" s="81"/>
      <c r="L3010" s="58"/>
      <c r="M3010" s="58"/>
      <c r="N3010" s="58"/>
      <c r="O3010" s="58"/>
    </row>
    <row r="3011" spans="2:15">
      <c r="B3011" s="58"/>
      <c r="C3011" s="58"/>
      <c r="D3011" s="58"/>
      <c r="E3011" s="58"/>
      <c r="F3011" s="58"/>
      <c r="G3011" s="58"/>
      <c r="H3011" s="81"/>
      <c r="I3011" s="58"/>
      <c r="J3011" s="58"/>
      <c r="K3011" s="81"/>
      <c r="L3011" s="58"/>
      <c r="M3011" s="58"/>
      <c r="N3011" s="58"/>
      <c r="O3011" s="58"/>
    </row>
    <row r="3012" spans="2:15">
      <c r="B3012" s="58"/>
      <c r="C3012" s="58"/>
      <c r="D3012" s="58"/>
      <c r="E3012" s="58"/>
      <c r="F3012" s="58"/>
      <c r="G3012" s="58"/>
      <c r="H3012" s="81"/>
      <c r="I3012" s="58"/>
      <c r="J3012" s="58"/>
      <c r="K3012" s="81"/>
      <c r="L3012" s="58"/>
      <c r="M3012" s="58"/>
      <c r="N3012" s="58"/>
      <c r="O3012" s="58"/>
    </row>
    <row r="3013" spans="2:15">
      <c r="B3013" s="58"/>
      <c r="C3013" s="58"/>
      <c r="D3013" s="58"/>
      <c r="E3013" s="58"/>
      <c r="F3013" s="58"/>
      <c r="G3013" s="58"/>
      <c r="H3013" s="81"/>
      <c r="I3013" s="58"/>
      <c r="J3013" s="58"/>
      <c r="K3013" s="81"/>
      <c r="L3013" s="58"/>
      <c r="M3013" s="58"/>
      <c r="N3013" s="58"/>
      <c r="O3013" s="58"/>
    </row>
    <row r="3014" spans="2:15">
      <c r="B3014" s="58"/>
      <c r="C3014" s="58"/>
      <c r="D3014" s="58"/>
      <c r="E3014" s="58"/>
      <c r="F3014" s="58"/>
      <c r="G3014" s="58"/>
      <c r="H3014" s="81"/>
      <c r="I3014" s="58"/>
      <c r="J3014" s="58"/>
      <c r="K3014" s="81"/>
      <c r="L3014" s="58"/>
      <c r="M3014" s="58"/>
      <c r="N3014" s="58"/>
      <c r="O3014" s="58"/>
    </row>
    <row r="3015" spans="2:15">
      <c r="B3015" s="58"/>
      <c r="C3015" s="58"/>
      <c r="D3015" s="58"/>
      <c r="E3015" s="58"/>
      <c r="F3015" s="58"/>
      <c r="G3015" s="58"/>
      <c r="H3015" s="81"/>
      <c r="I3015" s="58"/>
      <c r="J3015" s="58"/>
      <c r="K3015" s="81"/>
      <c r="L3015" s="58"/>
      <c r="M3015" s="58"/>
      <c r="N3015" s="58"/>
      <c r="O3015" s="58"/>
    </row>
    <row r="3016" spans="2:15">
      <c r="B3016" s="58"/>
      <c r="C3016" s="58"/>
      <c r="D3016" s="58"/>
      <c r="E3016" s="58"/>
      <c r="F3016" s="58"/>
      <c r="G3016" s="58"/>
      <c r="H3016" s="81"/>
      <c r="I3016" s="58"/>
      <c r="J3016" s="58"/>
      <c r="K3016" s="81"/>
      <c r="L3016" s="58"/>
      <c r="M3016" s="58"/>
      <c r="N3016" s="58"/>
      <c r="O3016" s="58"/>
    </row>
    <row r="3017" spans="2:15">
      <c r="B3017" s="58"/>
      <c r="C3017" s="58"/>
      <c r="D3017" s="58"/>
      <c r="E3017" s="58"/>
      <c r="F3017" s="58"/>
      <c r="G3017" s="58"/>
      <c r="H3017" s="81"/>
      <c r="I3017" s="58"/>
      <c r="J3017" s="58"/>
      <c r="K3017" s="81"/>
      <c r="L3017" s="58"/>
      <c r="M3017" s="58"/>
      <c r="N3017" s="58"/>
      <c r="O3017" s="58"/>
    </row>
    <row r="3018" spans="2:15">
      <c r="B3018" s="58"/>
      <c r="C3018" s="58"/>
      <c r="D3018" s="58"/>
      <c r="E3018" s="58"/>
      <c r="F3018" s="58"/>
      <c r="G3018" s="58"/>
      <c r="H3018" s="81"/>
      <c r="I3018" s="58"/>
      <c r="J3018" s="58"/>
      <c r="K3018" s="81"/>
      <c r="L3018" s="58"/>
      <c r="M3018" s="58"/>
      <c r="N3018" s="58"/>
      <c r="O3018" s="58"/>
    </row>
    <row r="3019" spans="2:15">
      <c r="B3019" s="58"/>
      <c r="C3019" s="58"/>
      <c r="D3019" s="58"/>
      <c r="E3019" s="58"/>
      <c r="F3019" s="58"/>
      <c r="G3019" s="58"/>
      <c r="H3019" s="81"/>
      <c r="I3019" s="58"/>
      <c r="J3019" s="58"/>
      <c r="K3019" s="81"/>
      <c r="L3019" s="58"/>
      <c r="M3019" s="58"/>
      <c r="N3019" s="58"/>
      <c r="O3019" s="58"/>
    </row>
    <row r="3020" spans="2:15">
      <c r="B3020" s="58"/>
      <c r="C3020" s="58"/>
      <c r="D3020" s="58"/>
      <c r="E3020" s="58"/>
      <c r="F3020" s="58"/>
      <c r="G3020" s="58"/>
      <c r="H3020" s="81"/>
      <c r="I3020" s="58"/>
      <c r="J3020" s="58"/>
      <c r="K3020" s="81"/>
      <c r="L3020" s="58"/>
      <c r="M3020" s="58"/>
      <c r="N3020" s="58"/>
      <c r="O3020" s="58"/>
    </row>
    <row r="3021" spans="2:15">
      <c r="B3021" s="58"/>
      <c r="C3021" s="58"/>
      <c r="D3021" s="58"/>
      <c r="E3021" s="58"/>
      <c r="F3021" s="58"/>
      <c r="G3021" s="58"/>
      <c r="H3021" s="81"/>
      <c r="I3021" s="58"/>
      <c r="J3021" s="58"/>
      <c r="K3021" s="81"/>
      <c r="L3021" s="58"/>
      <c r="M3021" s="58"/>
      <c r="N3021" s="58"/>
      <c r="O3021" s="58"/>
    </row>
    <row r="3022" spans="2:15">
      <c r="B3022" s="58"/>
      <c r="C3022" s="58"/>
      <c r="D3022" s="58"/>
      <c r="E3022" s="58"/>
      <c r="F3022" s="58"/>
      <c r="G3022" s="58"/>
      <c r="H3022" s="81"/>
      <c r="I3022" s="58"/>
      <c r="J3022" s="58"/>
      <c r="K3022" s="81"/>
      <c r="L3022" s="58"/>
      <c r="M3022" s="58"/>
      <c r="N3022" s="58"/>
      <c r="O3022" s="58"/>
    </row>
    <row r="3023" spans="2:15">
      <c r="B3023" s="58"/>
      <c r="C3023" s="58"/>
      <c r="D3023" s="58"/>
      <c r="E3023" s="58"/>
      <c r="F3023" s="58"/>
      <c r="G3023" s="58"/>
      <c r="H3023" s="81"/>
      <c r="I3023" s="58"/>
      <c r="J3023" s="58"/>
      <c r="K3023" s="81"/>
      <c r="L3023" s="58"/>
      <c r="M3023" s="58"/>
      <c r="N3023" s="58"/>
      <c r="O3023" s="58"/>
    </row>
    <row r="3024" spans="2:15">
      <c r="B3024" s="58"/>
      <c r="C3024" s="58"/>
      <c r="D3024" s="58"/>
      <c r="E3024" s="58"/>
      <c r="F3024" s="58"/>
      <c r="G3024" s="58"/>
      <c r="H3024" s="81"/>
      <c r="I3024" s="58"/>
      <c r="J3024" s="58"/>
      <c r="K3024" s="81"/>
      <c r="L3024" s="58"/>
      <c r="M3024" s="58"/>
      <c r="N3024" s="58"/>
      <c r="O3024" s="58"/>
    </row>
    <row r="3025" spans="2:15">
      <c r="B3025" s="58"/>
      <c r="C3025" s="58"/>
      <c r="D3025" s="58"/>
      <c r="E3025" s="58"/>
      <c r="F3025" s="58"/>
      <c r="G3025" s="58"/>
      <c r="H3025" s="81"/>
      <c r="I3025" s="58"/>
      <c r="J3025" s="58"/>
      <c r="K3025" s="81"/>
      <c r="L3025" s="58"/>
      <c r="M3025" s="58"/>
      <c r="N3025" s="58"/>
      <c r="O3025" s="58"/>
    </row>
    <row r="3026" spans="2:15">
      <c r="B3026" s="58"/>
      <c r="C3026" s="58"/>
      <c r="D3026" s="58"/>
      <c r="E3026" s="58"/>
      <c r="F3026" s="58"/>
      <c r="G3026" s="58"/>
      <c r="H3026" s="81"/>
      <c r="I3026" s="58"/>
      <c r="J3026" s="58"/>
      <c r="K3026" s="81"/>
      <c r="L3026" s="58"/>
      <c r="M3026" s="58"/>
      <c r="N3026" s="58"/>
      <c r="O3026" s="58"/>
    </row>
    <row r="3027" spans="2:15">
      <c r="B3027" s="58"/>
      <c r="C3027" s="58"/>
      <c r="D3027" s="58"/>
      <c r="E3027" s="58"/>
      <c r="F3027" s="58"/>
      <c r="G3027" s="58"/>
      <c r="H3027" s="81"/>
      <c r="I3027" s="58"/>
      <c r="J3027" s="58"/>
      <c r="K3027" s="81"/>
      <c r="L3027" s="58"/>
      <c r="M3027" s="58"/>
      <c r="N3027" s="58"/>
      <c r="O3027" s="58"/>
    </row>
    <row r="3028" spans="2:15">
      <c r="B3028" s="58"/>
      <c r="C3028" s="58"/>
      <c r="D3028" s="58"/>
      <c r="E3028" s="58"/>
      <c r="F3028" s="58"/>
      <c r="G3028" s="58"/>
      <c r="H3028" s="81"/>
      <c r="I3028" s="58"/>
      <c r="J3028" s="58"/>
      <c r="K3028" s="81"/>
      <c r="L3028" s="58"/>
      <c r="M3028" s="58"/>
      <c r="N3028" s="58"/>
      <c r="O3028" s="58"/>
    </row>
    <row r="3029" spans="2:15">
      <c r="B3029" s="58"/>
      <c r="C3029" s="58"/>
      <c r="D3029" s="58"/>
      <c r="E3029" s="58"/>
      <c r="F3029" s="58"/>
      <c r="G3029" s="58"/>
      <c r="H3029" s="81"/>
      <c r="I3029" s="58"/>
      <c r="J3029" s="58"/>
      <c r="K3029" s="81"/>
      <c r="L3029" s="58"/>
      <c r="M3029" s="58"/>
      <c r="N3029" s="58"/>
      <c r="O3029" s="58"/>
    </row>
    <row r="3030" spans="2:15">
      <c r="B3030" s="58"/>
      <c r="C3030" s="58"/>
      <c r="D3030" s="58"/>
      <c r="E3030" s="58"/>
      <c r="F3030" s="58"/>
      <c r="G3030" s="58"/>
      <c r="H3030" s="81"/>
      <c r="I3030" s="58"/>
      <c r="J3030" s="58"/>
      <c r="K3030" s="81"/>
      <c r="L3030" s="58"/>
      <c r="M3030" s="58"/>
      <c r="N3030" s="58"/>
      <c r="O3030" s="58"/>
    </row>
    <row r="3031" spans="2:15">
      <c r="B3031" s="58"/>
      <c r="C3031" s="58"/>
      <c r="D3031" s="58"/>
      <c r="E3031" s="58"/>
      <c r="F3031" s="58"/>
      <c r="G3031" s="58"/>
      <c r="H3031" s="81"/>
      <c r="I3031" s="58"/>
      <c r="J3031" s="58"/>
      <c r="K3031" s="81"/>
      <c r="L3031" s="58"/>
      <c r="M3031" s="58"/>
      <c r="N3031" s="58"/>
      <c r="O3031" s="58"/>
    </row>
    <row r="3032" spans="2:15">
      <c r="B3032" s="58"/>
      <c r="C3032" s="58"/>
      <c r="D3032" s="58"/>
      <c r="E3032" s="58"/>
      <c r="F3032" s="58"/>
      <c r="G3032" s="58"/>
      <c r="H3032" s="81"/>
      <c r="I3032" s="58"/>
      <c r="J3032" s="58"/>
      <c r="K3032" s="81"/>
      <c r="L3032" s="58"/>
      <c r="M3032" s="58"/>
      <c r="N3032" s="58"/>
      <c r="O3032" s="58"/>
    </row>
    <row r="3033" spans="2:15">
      <c r="B3033" s="58"/>
      <c r="C3033" s="58"/>
      <c r="D3033" s="58"/>
      <c r="E3033" s="58"/>
      <c r="F3033" s="58"/>
      <c r="G3033" s="58"/>
      <c r="H3033" s="81"/>
      <c r="I3033" s="58"/>
      <c r="J3033" s="58"/>
      <c r="K3033" s="81"/>
      <c r="L3033" s="58"/>
      <c r="M3033" s="58"/>
      <c r="N3033" s="58"/>
      <c r="O3033" s="58"/>
    </row>
    <row r="3034" spans="2:15">
      <c r="B3034" s="58"/>
      <c r="C3034" s="58"/>
      <c r="D3034" s="58"/>
      <c r="E3034" s="58"/>
      <c r="F3034" s="58"/>
      <c r="G3034" s="58"/>
      <c r="H3034" s="81"/>
      <c r="I3034" s="58"/>
      <c r="J3034" s="58"/>
      <c r="K3034" s="81"/>
      <c r="L3034" s="58"/>
      <c r="M3034" s="58"/>
      <c r="N3034" s="58"/>
      <c r="O3034" s="58"/>
    </row>
    <row r="3035" spans="2:15">
      <c r="B3035" s="58"/>
      <c r="C3035" s="58"/>
      <c r="D3035" s="58"/>
      <c r="E3035" s="58"/>
      <c r="F3035" s="58"/>
      <c r="G3035" s="58"/>
      <c r="H3035" s="81"/>
      <c r="I3035" s="58"/>
      <c r="J3035" s="58"/>
      <c r="K3035" s="81"/>
      <c r="L3035" s="58"/>
      <c r="M3035" s="58"/>
      <c r="N3035" s="58"/>
      <c r="O3035" s="58"/>
    </row>
    <row r="3036" spans="2:15">
      <c r="B3036" s="58"/>
      <c r="C3036" s="58"/>
      <c r="D3036" s="58"/>
      <c r="E3036" s="58"/>
      <c r="F3036" s="58"/>
      <c r="G3036" s="58"/>
      <c r="H3036" s="81"/>
      <c r="I3036" s="58"/>
      <c r="J3036" s="58"/>
      <c r="K3036" s="81"/>
      <c r="L3036" s="58"/>
      <c r="M3036" s="58"/>
      <c r="N3036" s="58"/>
      <c r="O3036" s="58"/>
    </row>
    <row r="3037" spans="2:15">
      <c r="B3037" s="58"/>
      <c r="C3037" s="58"/>
      <c r="D3037" s="58"/>
      <c r="E3037" s="58"/>
      <c r="F3037" s="58"/>
      <c r="G3037" s="58"/>
      <c r="H3037" s="81"/>
      <c r="I3037" s="58"/>
      <c r="J3037" s="58"/>
      <c r="K3037" s="81"/>
      <c r="L3037" s="58"/>
      <c r="M3037" s="58"/>
      <c r="N3037" s="58"/>
      <c r="O3037" s="58"/>
    </row>
    <row r="3038" spans="2:15">
      <c r="B3038" s="58"/>
      <c r="C3038" s="58"/>
      <c r="D3038" s="58"/>
      <c r="E3038" s="58"/>
      <c r="F3038" s="58"/>
      <c r="G3038" s="58"/>
      <c r="H3038" s="81"/>
      <c r="I3038" s="58"/>
      <c r="J3038" s="58"/>
      <c r="K3038" s="81"/>
      <c r="L3038" s="58"/>
      <c r="M3038" s="58"/>
      <c r="N3038" s="58"/>
      <c r="O3038" s="58"/>
    </row>
    <row r="3039" spans="2:15">
      <c r="B3039" s="58"/>
      <c r="C3039" s="58"/>
      <c r="D3039" s="58"/>
      <c r="E3039" s="58"/>
      <c r="F3039" s="58"/>
      <c r="G3039" s="58"/>
      <c r="H3039" s="81"/>
      <c r="I3039" s="58"/>
      <c r="J3039" s="58"/>
      <c r="K3039" s="81"/>
      <c r="L3039" s="58"/>
      <c r="M3039" s="58"/>
      <c r="N3039" s="58"/>
      <c r="O3039" s="58"/>
    </row>
    <row r="3040" spans="2:15">
      <c r="B3040" s="58"/>
      <c r="C3040" s="58"/>
      <c r="D3040" s="58"/>
      <c r="E3040" s="58"/>
      <c r="F3040" s="58"/>
      <c r="G3040" s="58"/>
      <c r="H3040" s="81"/>
      <c r="I3040" s="58"/>
      <c r="J3040" s="58"/>
      <c r="K3040" s="81"/>
      <c r="L3040" s="58"/>
      <c r="M3040" s="58"/>
      <c r="N3040" s="58"/>
      <c r="O3040" s="58"/>
    </row>
    <row r="3041" spans="2:15">
      <c r="B3041" s="58"/>
      <c r="C3041" s="58"/>
      <c r="D3041" s="58"/>
      <c r="E3041" s="58"/>
      <c r="F3041" s="58"/>
      <c r="G3041" s="58"/>
      <c r="H3041" s="81"/>
      <c r="I3041" s="58"/>
      <c r="J3041" s="58"/>
      <c r="K3041" s="81"/>
      <c r="L3041" s="58"/>
      <c r="M3041" s="58"/>
      <c r="N3041" s="58"/>
      <c r="O3041" s="58"/>
    </row>
    <row r="3042" spans="2:15">
      <c r="B3042" s="58"/>
      <c r="C3042" s="58"/>
      <c r="D3042" s="58"/>
      <c r="E3042" s="58"/>
      <c r="F3042" s="58"/>
      <c r="G3042" s="58"/>
      <c r="H3042" s="81"/>
      <c r="I3042" s="58"/>
      <c r="J3042" s="58"/>
      <c r="K3042" s="81"/>
      <c r="L3042" s="58"/>
      <c r="M3042" s="58"/>
      <c r="N3042" s="58"/>
      <c r="O3042" s="58"/>
    </row>
    <row r="3043" spans="2:15">
      <c r="B3043" s="58"/>
      <c r="C3043" s="58"/>
      <c r="D3043" s="58"/>
      <c r="E3043" s="58"/>
      <c r="F3043" s="58"/>
      <c r="G3043" s="58"/>
      <c r="H3043" s="81"/>
      <c r="I3043" s="58"/>
      <c r="J3043" s="58"/>
      <c r="K3043" s="81"/>
      <c r="L3043" s="58"/>
      <c r="M3043" s="58"/>
      <c r="N3043" s="58"/>
      <c r="O3043" s="58"/>
    </row>
    <row r="3044" spans="2:15">
      <c r="B3044" s="58"/>
      <c r="C3044" s="58"/>
      <c r="D3044" s="58"/>
      <c r="E3044" s="58"/>
      <c r="F3044" s="58"/>
      <c r="G3044" s="58"/>
      <c r="H3044" s="81"/>
      <c r="I3044" s="58"/>
      <c r="J3044" s="58"/>
      <c r="K3044" s="81"/>
      <c r="L3044" s="58"/>
      <c r="M3044" s="58"/>
      <c r="N3044" s="58"/>
      <c r="O3044" s="58"/>
    </row>
    <row r="3045" spans="2:15">
      <c r="B3045" s="58"/>
      <c r="C3045" s="58"/>
      <c r="D3045" s="58"/>
      <c r="E3045" s="58"/>
      <c r="F3045" s="58"/>
      <c r="G3045" s="58"/>
      <c r="H3045" s="81"/>
      <c r="I3045" s="58"/>
      <c r="J3045" s="58"/>
      <c r="K3045" s="81"/>
      <c r="L3045" s="58"/>
      <c r="M3045" s="58"/>
      <c r="N3045" s="58"/>
      <c r="O3045" s="58"/>
    </row>
    <row r="3046" spans="2:15">
      <c r="B3046" s="58"/>
      <c r="C3046" s="58"/>
      <c r="D3046" s="58"/>
      <c r="E3046" s="58"/>
      <c r="F3046" s="58"/>
      <c r="G3046" s="58"/>
      <c r="H3046" s="81"/>
      <c r="I3046" s="58"/>
      <c r="J3046" s="58"/>
      <c r="K3046" s="81"/>
      <c r="L3046" s="58"/>
      <c r="M3046" s="58"/>
      <c r="N3046" s="58"/>
      <c r="O3046" s="58"/>
    </row>
    <row r="3047" spans="2:15">
      <c r="B3047" s="58"/>
      <c r="C3047" s="58"/>
      <c r="D3047" s="58"/>
      <c r="E3047" s="58"/>
      <c r="F3047" s="58"/>
      <c r="G3047" s="58"/>
      <c r="H3047" s="81"/>
      <c r="I3047" s="58"/>
      <c r="J3047" s="58"/>
      <c r="K3047" s="81"/>
      <c r="L3047" s="58"/>
      <c r="M3047" s="58"/>
      <c r="N3047" s="58"/>
      <c r="O3047" s="58"/>
    </row>
    <row r="3048" spans="2:15">
      <c r="B3048" s="58"/>
      <c r="C3048" s="58"/>
      <c r="D3048" s="58"/>
      <c r="E3048" s="58"/>
      <c r="F3048" s="58"/>
      <c r="G3048" s="58"/>
      <c r="H3048" s="81"/>
      <c r="I3048" s="58"/>
      <c r="J3048" s="58"/>
      <c r="K3048" s="81"/>
      <c r="L3048" s="58"/>
      <c r="M3048" s="58"/>
      <c r="N3048" s="58"/>
      <c r="O3048" s="58"/>
    </row>
    <row r="3049" spans="2:15">
      <c r="B3049" s="58"/>
      <c r="C3049" s="58"/>
      <c r="D3049" s="58"/>
      <c r="E3049" s="58"/>
      <c r="F3049" s="58"/>
      <c r="G3049" s="58"/>
      <c r="H3049" s="81"/>
      <c r="I3049" s="58"/>
      <c r="J3049" s="58"/>
      <c r="K3049" s="81"/>
      <c r="L3049" s="58"/>
      <c r="M3049" s="58"/>
      <c r="N3049" s="58"/>
      <c r="O3049" s="58"/>
    </row>
    <row r="3050" spans="2:15">
      <c r="B3050" s="58"/>
      <c r="C3050" s="58"/>
      <c r="D3050" s="58"/>
      <c r="E3050" s="58"/>
      <c r="F3050" s="58"/>
      <c r="G3050" s="58"/>
      <c r="H3050" s="81"/>
      <c r="I3050" s="58"/>
      <c r="J3050" s="58"/>
      <c r="K3050" s="81"/>
      <c r="L3050" s="58"/>
      <c r="M3050" s="58"/>
      <c r="N3050" s="58"/>
      <c r="O3050" s="58"/>
    </row>
    <row r="3051" spans="2:15">
      <c r="B3051" s="58"/>
      <c r="C3051" s="58"/>
      <c r="D3051" s="58"/>
      <c r="E3051" s="58"/>
      <c r="F3051" s="58"/>
      <c r="G3051" s="58"/>
      <c r="H3051" s="81"/>
      <c r="I3051" s="58"/>
      <c r="J3051" s="58"/>
      <c r="K3051" s="81"/>
      <c r="L3051" s="58"/>
      <c r="M3051" s="58"/>
      <c r="N3051" s="58"/>
      <c r="O3051" s="58"/>
    </row>
    <row r="3052" spans="2:15">
      <c r="B3052" s="58"/>
      <c r="C3052" s="58"/>
      <c r="D3052" s="58"/>
      <c r="E3052" s="58"/>
      <c r="F3052" s="58"/>
      <c r="G3052" s="58"/>
      <c r="H3052" s="81"/>
      <c r="I3052" s="58"/>
      <c r="J3052" s="58"/>
      <c r="K3052" s="81"/>
      <c r="L3052" s="58"/>
      <c r="M3052" s="58"/>
      <c r="N3052" s="58"/>
      <c r="O3052" s="58"/>
    </row>
    <row r="3053" spans="2:15">
      <c r="B3053" s="58"/>
      <c r="C3053" s="58"/>
      <c r="D3053" s="58"/>
      <c r="E3053" s="58"/>
      <c r="F3053" s="58"/>
      <c r="G3053" s="58"/>
      <c r="H3053" s="81"/>
      <c r="I3053" s="58"/>
      <c r="J3053" s="58"/>
      <c r="K3053" s="81"/>
      <c r="L3053" s="58"/>
      <c r="M3053" s="58"/>
      <c r="N3053" s="58"/>
      <c r="O3053" s="58"/>
    </row>
    <row r="3054" spans="2:15">
      <c r="B3054" s="58"/>
      <c r="C3054" s="58"/>
      <c r="D3054" s="58"/>
      <c r="E3054" s="58"/>
      <c r="F3054" s="58"/>
      <c r="G3054" s="58"/>
      <c r="H3054" s="81"/>
      <c r="I3054" s="58"/>
      <c r="J3054" s="58"/>
      <c r="K3054" s="81"/>
      <c r="L3054" s="58"/>
      <c r="M3054" s="58"/>
      <c r="N3054" s="58"/>
      <c r="O3054" s="58"/>
    </row>
    <row r="3055" spans="2:15">
      <c r="B3055" s="58"/>
      <c r="C3055" s="58"/>
      <c r="D3055" s="58"/>
      <c r="E3055" s="58"/>
      <c r="F3055" s="58"/>
      <c r="G3055" s="58"/>
      <c r="H3055" s="81"/>
      <c r="I3055" s="58"/>
      <c r="J3055" s="58"/>
      <c r="K3055" s="81"/>
      <c r="L3055" s="58"/>
      <c r="M3055" s="58"/>
      <c r="N3055" s="58"/>
      <c r="O3055" s="58"/>
    </row>
    <row r="3056" spans="2:15">
      <c r="B3056" s="58"/>
      <c r="C3056" s="58"/>
      <c r="D3056" s="58"/>
      <c r="E3056" s="58"/>
      <c r="F3056" s="58"/>
      <c r="G3056" s="58"/>
      <c r="H3056" s="81"/>
      <c r="I3056" s="58"/>
      <c r="J3056" s="58"/>
      <c r="K3056" s="81"/>
      <c r="L3056" s="58"/>
      <c r="M3056" s="58"/>
      <c r="N3056" s="58"/>
      <c r="O3056" s="58"/>
    </row>
    <row r="3057" spans="2:15">
      <c r="B3057" s="58"/>
      <c r="C3057" s="58"/>
      <c r="D3057" s="58"/>
      <c r="E3057" s="58"/>
      <c r="F3057" s="58"/>
      <c r="G3057" s="58"/>
      <c r="H3057" s="81"/>
      <c r="I3057" s="58"/>
      <c r="J3057" s="58"/>
      <c r="K3057" s="81"/>
      <c r="L3057" s="58"/>
      <c r="M3057" s="58"/>
      <c r="N3057" s="58"/>
      <c r="O3057" s="58"/>
    </row>
    <row r="3058" spans="2:15">
      <c r="B3058" s="58"/>
      <c r="C3058" s="58"/>
      <c r="D3058" s="58"/>
      <c r="E3058" s="58"/>
      <c r="F3058" s="58"/>
      <c r="G3058" s="58"/>
      <c r="H3058" s="81"/>
      <c r="I3058" s="58"/>
      <c r="J3058" s="58"/>
      <c r="K3058" s="81"/>
      <c r="L3058" s="58"/>
      <c r="M3058" s="58"/>
      <c r="N3058" s="58"/>
      <c r="O3058" s="58"/>
    </row>
    <row r="3059" spans="2:15">
      <c r="B3059" s="58"/>
      <c r="C3059" s="58"/>
      <c r="D3059" s="58"/>
      <c r="E3059" s="58"/>
      <c r="F3059" s="58"/>
      <c r="G3059" s="58"/>
      <c r="H3059" s="81"/>
      <c r="I3059" s="58"/>
      <c r="J3059" s="58"/>
      <c r="K3059" s="81"/>
      <c r="L3059" s="58"/>
      <c r="M3059" s="58"/>
      <c r="N3059" s="58"/>
      <c r="O3059" s="58"/>
    </row>
    <row r="3060" spans="2:15">
      <c r="B3060" s="58"/>
      <c r="C3060" s="58"/>
      <c r="D3060" s="58"/>
      <c r="E3060" s="58"/>
      <c r="F3060" s="58"/>
      <c r="G3060" s="58"/>
      <c r="H3060" s="81"/>
      <c r="I3060" s="58"/>
      <c r="J3060" s="58"/>
      <c r="K3060" s="81"/>
      <c r="L3060" s="58"/>
      <c r="M3060" s="58"/>
      <c r="N3060" s="58"/>
      <c r="O3060" s="58"/>
    </row>
    <row r="3061" spans="2:15">
      <c r="B3061" s="58"/>
      <c r="C3061" s="58"/>
      <c r="D3061" s="58"/>
      <c r="E3061" s="58"/>
      <c r="F3061" s="58"/>
      <c r="G3061" s="58"/>
      <c r="H3061" s="81"/>
      <c r="I3061" s="58"/>
      <c r="J3061" s="58"/>
      <c r="K3061" s="81"/>
      <c r="L3061" s="58"/>
      <c r="M3061" s="58"/>
      <c r="N3061" s="58"/>
      <c r="O3061" s="58"/>
    </row>
    <row r="3062" spans="2:15">
      <c r="B3062" s="58"/>
      <c r="C3062" s="58"/>
      <c r="D3062" s="58"/>
      <c r="E3062" s="58"/>
      <c r="F3062" s="58"/>
      <c r="G3062" s="58"/>
      <c r="H3062" s="81"/>
      <c r="I3062" s="58"/>
      <c r="J3062" s="58"/>
      <c r="K3062" s="81"/>
      <c r="L3062" s="58"/>
      <c r="M3062" s="58"/>
      <c r="N3062" s="58"/>
      <c r="O3062" s="58"/>
    </row>
    <row r="3063" spans="2:15">
      <c r="B3063" s="58"/>
      <c r="C3063" s="58"/>
      <c r="D3063" s="58"/>
      <c r="E3063" s="58"/>
      <c r="F3063" s="58"/>
      <c r="G3063" s="58"/>
      <c r="H3063" s="81"/>
      <c r="I3063" s="58"/>
      <c r="J3063" s="58"/>
      <c r="K3063" s="81"/>
      <c r="L3063" s="58"/>
      <c r="M3063" s="58"/>
      <c r="N3063" s="58"/>
      <c r="O3063" s="58"/>
    </row>
    <row r="3064" spans="2:15">
      <c r="B3064" s="58"/>
      <c r="C3064" s="58"/>
      <c r="D3064" s="58"/>
      <c r="E3064" s="58"/>
      <c r="F3064" s="58"/>
      <c r="G3064" s="58"/>
      <c r="H3064" s="81"/>
      <c r="I3064" s="58"/>
      <c r="J3064" s="58"/>
      <c r="K3064" s="81"/>
      <c r="L3064" s="58"/>
      <c r="M3064" s="58"/>
      <c r="N3064" s="58"/>
      <c r="O3064" s="58"/>
    </row>
    <row r="3065" spans="2:15">
      <c r="B3065" s="58"/>
      <c r="C3065" s="58"/>
      <c r="D3065" s="58"/>
      <c r="E3065" s="58"/>
      <c r="F3065" s="58"/>
      <c r="G3065" s="58"/>
      <c r="H3065" s="81"/>
      <c r="I3065" s="58"/>
      <c r="J3065" s="58"/>
      <c r="K3065" s="81"/>
      <c r="L3065" s="58"/>
      <c r="M3065" s="58"/>
      <c r="N3065" s="58"/>
      <c r="O3065" s="58"/>
    </row>
    <row r="3066" spans="2:15">
      <c r="B3066" s="58"/>
      <c r="C3066" s="58"/>
      <c r="D3066" s="58"/>
      <c r="E3066" s="58"/>
      <c r="F3066" s="58"/>
      <c r="G3066" s="58"/>
      <c r="H3066" s="81"/>
      <c r="I3066" s="58"/>
      <c r="J3066" s="58"/>
      <c r="K3066" s="81"/>
      <c r="L3066" s="58"/>
      <c r="M3066" s="58"/>
      <c r="N3066" s="58"/>
      <c r="O3066" s="58"/>
    </row>
    <row r="3067" spans="2:15">
      <c r="B3067" s="58"/>
      <c r="C3067" s="58"/>
      <c r="D3067" s="58"/>
      <c r="E3067" s="58"/>
      <c r="F3067" s="58"/>
      <c r="G3067" s="58"/>
      <c r="H3067" s="81"/>
      <c r="I3067" s="58"/>
      <c r="J3067" s="58"/>
      <c r="K3067" s="81"/>
      <c r="L3067" s="58"/>
      <c r="M3067" s="58"/>
      <c r="N3067" s="58"/>
      <c r="O3067" s="58"/>
    </row>
    <row r="3068" spans="2:15">
      <c r="B3068" s="58"/>
      <c r="C3068" s="58"/>
      <c r="D3068" s="58"/>
      <c r="E3068" s="58"/>
      <c r="F3068" s="58"/>
      <c r="G3068" s="58"/>
      <c r="H3068" s="81"/>
      <c r="I3068" s="58"/>
      <c r="J3068" s="58"/>
      <c r="K3068" s="81"/>
      <c r="L3068" s="58"/>
      <c r="M3068" s="58"/>
      <c r="N3068" s="58"/>
      <c r="O3068" s="58"/>
    </row>
    <row r="3069" spans="2:15">
      <c r="B3069" s="58"/>
      <c r="C3069" s="58"/>
      <c r="D3069" s="58"/>
      <c r="E3069" s="58"/>
      <c r="F3069" s="58"/>
      <c r="G3069" s="58"/>
      <c r="H3069" s="81"/>
      <c r="I3069" s="58"/>
      <c r="J3069" s="58"/>
      <c r="K3069" s="81"/>
      <c r="L3069" s="58"/>
      <c r="M3069" s="58"/>
      <c r="N3069" s="58"/>
      <c r="O3069" s="58"/>
    </row>
    <row r="3070" spans="2:15">
      <c r="B3070" s="58"/>
      <c r="C3070" s="58"/>
      <c r="D3070" s="58"/>
      <c r="E3070" s="58"/>
      <c r="F3070" s="58"/>
      <c r="G3070" s="58"/>
      <c r="H3070" s="81"/>
      <c r="I3070" s="58"/>
      <c r="J3070" s="58"/>
      <c r="K3070" s="81"/>
      <c r="L3070" s="58"/>
      <c r="M3070" s="58"/>
      <c r="N3070" s="58"/>
      <c r="O3070" s="58"/>
    </row>
    <row r="3071" spans="2:15">
      <c r="B3071" s="58"/>
      <c r="C3071" s="58"/>
      <c r="D3071" s="58"/>
      <c r="E3071" s="58"/>
      <c r="F3071" s="58"/>
      <c r="G3071" s="58"/>
      <c r="H3071" s="81"/>
      <c r="I3071" s="58"/>
      <c r="J3071" s="58"/>
      <c r="K3071" s="81"/>
      <c r="L3071" s="58"/>
      <c r="M3071" s="58"/>
      <c r="N3071" s="58"/>
      <c r="O3071" s="58"/>
    </row>
    <row r="3072" spans="2:15">
      <c r="B3072" s="58"/>
      <c r="C3072" s="58"/>
      <c r="D3072" s="58"/>
      <c r="E3072" s="58"/>
      <c r="F3072" s="58"/>
      <c r="G3072" s="58"/>
      <c r="H3072" s="81"/>
      <c r="I3072" s="58"/>
      <c r="J3072" s="58"/>
      <c r="K3072" s="81"/>
      <c r="L3072" s="58"/>
      <c r="M3072" s="58"/>
      <c r="N3072" s="58"/>
      <c r="O3072" s="58"/>
    </row>
    <row r="3073" spans="2:15">
      <c r="B3073" s="58"/>
      <c r="C3073" s="58"/>
      <c r="D3073" s="58"/>
      <c r="E3073" s="58"/>
      <c r="F3073" s="58"/>
      <c r="G3073" s="58"/>
      <c r="H3073" s="81"/>
      <c r="I3073" s="58"/>
      <c r="J3073" s="58"/>
      <c r="K3073" s="81"/>
      <c r="L3073" s="58"/>
      <c r="M3073" s="58"/>
      <c r="N3073" s="58"/>
      <c r="O3073" s="58"/>
    </row>
    <row r="3074" spans="2:15">
      <c r="B3074" s="58"/>
      <c r="C3074" s="58"/>
      <c r="D3074" s="58"/>
      <c r="E3074" s="58"/>
      <c r="F3074" s="58"/>
      <c r="G3074" s="58"/>
      <c r="H3074" s="81"/>
      <c r="I3074" s="58"/>
      <c r="J3074" s="58"/>
      <c r="K3074" s="81"/>
      <c r="L3074" s="58"/>
      <c r="M3074" s="58"/>
      <c r="N3074" s="58"/>
      <c r="O3074" s="58"/>
    </row>
    <row r="3075" spans="2:15">
      <c r="B3075" s="58"/>
      <c r="C3075" s="58"/>
      <c r="D3075" s="58"/>
      <c r="E3075" s="58"/>
      <c r="F3075" s="58"/>
      <c r="G3075" s="58"/>
      <c r="H3075" s="81"/>
      <c r="I3075" s="58"/>
      <c r="J3075" s="58"/>
      <c r="K3075" s="81"/>
      <c r="L3075" s="58"/>
      <c r="M3075" s="58"/>
      <c r="N3075" s="58"/>
      <c r="O3075" s="58"/>
    </row>
    <row r="3076" spans="2:15">
      <c r="B3076" s="58"/>
      <c r="C3076" s="58"/>
      <c r="D3076" s="58"/>
      <c r="E3076" s="58"/>
      <c r="F3076" s="58"/>
      <c r="G3076" s="58"/>
      <c r="H3076" s="81"/>
      <c r="I3076" s="58"/>
      <c r="J3076" s="58"/>
      <c r="K3076" s="81"/>
      <c r="L3076" s="58"/>
      <c r="M3076" s="58"/>
      <c r="N3076" s="58"/>
      <c r="O3076" s="58"/>
    </row>
    <row r="3077" spans="2:15">
      <c r="B3077" s="58"/>
      <c r="C3077" s="58"/>
      <c r="D3077" s="58"/>
      <c r="E3077" s="58"/>
      <c r="F3077" s="58"/>
      <c r="G3077" s="58"/>
      <c r="H3077" s="81"/>
      <c r="I3077" s="58"/>
      <c r="J3077" s="58"/>
      <c r="K3077" s="81"/>
      <c r="L3077" s="58"/>
      <c r="M3077" s="58"/>
      <c r="N3077" s="58"/>
      <c r="O3077" s="58"/>
    </row>
    <row r="3078" spans="2:15">
      <c r="B3078" s="58"/>
      <c r="C3078" s="58"/>
      <c r="D3078" s="58"/>
      <c r="E3078" s="58"/>
      <c r="F3078" s="58"/>
      <c r="G3078" s="58"/>
      <c r="H3078" s="81"/>
      <c r="I3078" s="58"/>
      <c r="J3078" s="58"/>
      <c r="K3078" s="81"/>
      <c r="L3078" s="58"/>
      <c r="M3078" s="58"/>
      <c r="N3078" s="58"/>
      <c r="O3078" s="58"/>
    </row>
    <row r="3079" spans="2:15">
      <c r="B3079" s="58"/>
      <c r="C3079" s="58"/>
      <c r="D3079" s="58"/>
      <c r="E3079" s="58"/>
      <c r="F3079" s="58"/>
      <c r="G3079" s="58"/>
      <c r="H3079" s="81"/>
      <c r="I3079" s="58"/>
      <c r="J3079" s="58"/>
      <c r="K3079" s="81"/>
      <c r="L3079" s="58"/>
      <c r="M3079" s="58"/>
      <c r="N3079" s="58"/>
      <c r="O3079" s="58"/>
    </row>
    <row r="3080" spans="2:15">
      <c r="B3080" s="58"/>
      <c r="C3080" s="58"/>
      <c r="D3080" s="58"/>
      <c r="E3080" s="58"/>
      <c r="F3080" s="58"/>
      <c r="G3080" s="58"/>
      <c r="H3080" s="81"/>
      <c r="I3080" s="58"/>
      <c r="J3080" s="58"/>
      <c r="K3080" s="81"/>
      <c r="L3080" s="58"/>
      <c r="M3080" s="58"/>
      <c r="N3080" s="58"/>
      <c r="O3080" s="58"/>
    </row>
    <row r="3081" spans="2:15">
      <c r="B3081" s="58"/>
      <c r="C3081" s="58"/>
      <c r="D3081" s="58"/>
      <c r="E3081" s="58"/>
      <c r="F3081" s="58"/>
      <c r="G3081" s="58"/>
      <c r="H3081" s="81"/>
      <c r="I3081" s="58"/>
      <c r="J3081" s="58"/>
      <c r="K3081" s="81"/>
      <c r="L3081" s="58"/>
      <c r="M3081" s="58"/>
      <c r="N3081" s="58"/>
      <c r="O3081" s="58"/>
    </row>
    <row r="3082" spans="2:15">
      <c r="B3082" s="58"/>
      <c r="C3082" s="58"/>
      <c r="D3082" s="58"/>
      <c r="E3082" s="58"/>
      <c r="F3082" s="58"/>
      <c r="G3082" s="58"/>
      <c r="H3082" s="81"/>
      <c r="I3082" s="58"/>
      <c r="J3082" s="58"/>
      <c r="K3082" s="81"/>
      <c r="L3082" s="58"/>
      <c r="M3082" s="58"/>
      <c r="N3082" s="58"/>
      <c r="O3082" s="58"/>
    </row>
    <row r="3083" spans="2:15">
      <c r="B3083" s="58"/>
      <c r="C3083" s="58"/>
      <c r="D3083" s="58"/>
      <c r="E3083" s="58"/>
      <c r="F3083" s="58"/>
      <c r="G3083" s="58"/>
      <c r="H3083" s="81"/>
      <c r="I3083" s="58"/>
      <c r="J3083" s="58"/>
      <c r="K3083" s="81"/>
      <c r="L3083" s="58"/>
      <c r="M3083" s="58"/>
      <c r="N3083" s="58"/>
      <c r="O3083" s="58"/>
    </row>
    <row r="3084" spans="2:15">
      <c r="B3084" s="58"/>
      <c r="C3084" s="58"/>
      <c r="D3084" s="58"/>
      <c r="E3084" s="58"/>
      <c r="F3084" s="58"/>
      <c r="G3084" s="58"/>
      <c r="H3084" s="81"/>
      <c r="I3084" s="58"/>
      <c r="J3084" s="58"/>
      <c r="K3084" s="81"/>
      <c r="L3084" s="58"/>
      <c r="M3084" s="58"/>
      <c r="N3084" s="58"/>
      <c r="O3084" s="58"/>
    </row>
    <row r="3085" spans="2:15">
      <c r="B3085" s="58"/>
      <c r="C3085" s="58"/>
      <c r="D3085" s="58"/>
      <c r="E3085" s="58"/>
      <c r="F3085" s="58"/>
      <c r="G3085" s="58"/>
      <c r="H3085" s="81"/>
      <c r="I3085" s="58"/>
      <c r="J3085" s="58"/>
      <c r="K3085" s="81"/>
      <c r="L3085" s="58"/>
      <c r="M3085" s="58"/>
      <c r="N3085" s="58"/>
      <c r="O3085" s="58"/>
    </row>
    <row r="3086" spans="2:15">
      <c r="B3086" s="58"/>
      <c r="C3086" s="58"/>
      <c r="D3086" s="58"/>
      <c r="E3086" s="58"/>
      <c r="F3086" s="58"/>
      <c r="G3086" s="58"/>
      <c r="H3086" s="81"/>
      <c r="I3086" s="58"/>
      <c r="J3086" s="58"/>
      <c r="K3086" s="81"/>
      <c r="L3086" s="58"/>
      <c r="M3086" s="58"/>
      <c r="N3086" s="58"/>
      <c r="O3086" s="58"/>
    </row>
    <row r="3087" spans="2:15">
      <c r="B3087" s="58"/>
      <c r="C3087" s="58"/>
      <c r="D3087" s="58"/>
      <c r="E3087" s="58"/>
      <c r="F3087" s="58"/>
      <c r="G3087" s="58"/>
      <c r="H3087" s="81"/>
      <c r="I3087" s="58"/>
      <c r="J3087" s="58"/>
      <c r="K3087" s="81"/>
      <c r="L3087" s="58"/>
      <c r="M3087" s="58"/>
      <c r="N3087" s="58"/>
      <c r="O3087" s="58"/>
    </row>
    <row r="3088" spans="2:15">
      <c r="B3088" s="58"/>
      <c r="C3088" s="58"/>
      <c r="D3088" s="58"/>
      <c r="E3088" s="58"/>
      <c r="F3088" s="58"/>
      <c r="G3088" s="58"/>
      <c r="H3088" s="81"/>
      <c r="I3088" s="58"/>
      <c r="J3088" s="58"/>
      <c r="K3088" s="81"/>
      <c r="L3088" s="58"/>
      <c r="M3088" s="58"/>
      <c r="N3088" s="58"/>
      <c r="O3088" s="58"/>
    </row>
    <row r="3089" spans="2:15">
      <c r="B3089" s="58"/>
      <c r="C3089" s="58"/>
      <c r="D3089" s="58"/>
      <c r="E3089" s="58"/>
      <c r="F3089" s="58"/>
      <c r="G3089" s="58"/>
      <c r="H3089" s="81"/>
      <c r="I3089" s="58"/>
      <c r="J3089" s="58"/>
      <c r="K3089" s="81"/>
      <c r="L3089" s="58"/>
      <c r="M3089" s="58"/>
      <c r="N3089" s="58"/>
      <c r="O3089" s="58"/>
    </row>
    <row r="3090" spans="2:15">
      <c r="B3090" s="58"/>
      <c r="C3090" s="58"/>
      <c r="D3090" s="58"/>
      <c r="E3090" s="58"/>
      <c r="F3090" s="58"/>
      <c r="G3090" s="58"/>
      <c r="H3090" s="81"/>
      <c r="I3090" s="58"/>
      <c r="J3090" s="58"/>
      <c r="K3090" s="81"/>
      <c r="L3090" s="58"/>
      <c r="M3090" s="58"/>
      <c r="N3090" s="58"/>
      <c r="O3090" s="58"/>
    </row>
    <row r="3091" spans="2:15">
      <c r="B3091" s="58"/>
      <c r="C3091" s="58"/>
      <c r="D3091" s="58"/>
      <c r="E3091" s="58"/>
      <c r="F3091" s="58"/>
      <c r="G3091" s="58"/>
      <c r="H3091" s="81"/>
      <c r="I3091" s="58"/>
      <c r="J3091" s="58"/>
      <c r="K3091" s="81"/>
      <c r="L3091" s="58"/>
      <c r="M3091" s="58"/>
      <c r="N3091" s="58"/>
      <c r="O3091" s="58"/>
    </row>
    <row r="3092" spans="2:15">
      <c r="B3092" s="58"/>
      <c r="C3092" s="58"/>
      <c r="D3092" s="58"/>
      <c r="E3092" s="58"/>
      <c r="F3092" s="58"/>
      <c r="G3092" s="58"/>
      <c r="H3092" s="81"/>
      <c r="I3092" s="58"/>
      <c r="J3092" s="58"/>
      <c r="K3092" s="81"/>
      <c r="L3092" s="58"/>
      <c r="M3092" s="58"/>
      <c r="N3092" s="58"/>
      <c r="O3092" s="58"/>
    </row>
    <row r="3093" spans="2:15">
      <c r="B3093" s="58"/>
      <c r="C3093" s="58"/>
      <c r="D3093" s="58"/>
      <c r="E3093" s="58"/>
      <c r="F3093" s="58"/>
      <c r="G3093" s="58"/>
      <c r="H3093" s="81"/>
      <c r="I3093" s="58"/>
      <c r="J3093" s="58"/>
      <c r="K3093" s="81"/>
      <c r="L3093" s="58"/>
      <c r="M3093" s="58"/>
      <c r="N3093" s="58"/>
      <c r="O3093" s="58"/>
    </row>
    <row r="3094" spans="2:15">
      <c r="B3094" s="58"/>
      <c r="C3094" s="58"/>
      <c r="D3094" s="58"/>
      <c r="E3094" s="58"/>
      <c r="F3094" s="58"/>
      <c r="G3094" s="58"/>
      <c r="H3094" s="81"/>
      <c r="I3094" s="58"/>
      <c r="J3094" s="58"/>
      <c r="K3094" s="81"/>
      <c r="L3094" s="58"/>
      <c r="M3094" s="58"/>
      <c r="N3094" s="58"/>
      <c r="O3094" s="58"/>
    </row>
    <row r="3095" spans="2:15">
      <c r="B3095" s="58"/>
      <c r="C3095" s="58"/>
      <c r="D3095" s="58"/>
      <c r="E3095" s="58"/>
      <c r="F3095" s="58"/>
      <c r="G3095" s="58"/>
      <c r="H3095" s="81"/>
      <c r="I3095" s="58"/>
      <c r="J3095" s="58"/>
      <c r="K3095" s="81"/>
      <c r="L3095" s="58"/>
      <c r="M3095" s="58"/>
      <c r="N3095" s="58"/>
      <c r="O3095" s="58"/>
    </row>
    <row r="3096" spans="2:15">
      <c r="B3096" s="58"/>
      <c r="C3096" s="58"/>
      <c r="D3096" s="58"/>
      <c r="E3096" s="58"/>
      <c r="F3096" s="58"/>
      <c r="G3096" s="58"/>
      <c r="H3096" s="81"/>
      <c r="I3096" s="58"/>
      <c r="J3096" s="58"/>
      <c r="K3096" s="81"/>
      <c r="L3096" s="58"/>
      <c r="M3096" s="58"/>
      <c r="N3096" s="58"/>
      <c r="O3096" s="58"/>
    </row>
    <row r="3097" spans="2:15">
      <c r="B3097" s="58"/>
      <c r="C3097" s="58"/>
      <c r="D3097" s="58"/>
      <c r="E3097" s="58"/>
      <c r="F3097" s="58"/>
      <c r="G3097" s="58"/>
      <c r="H3097" s="81"/>
      <c r="I3097" s="58"/>
      <c r="J3097" s="58"/>
      <c r="K3097" s="81"/>
      <c r="L3097" s="58"/>
      <c r="M3097" s="58"/>
      <c r="N3097" s="58"/>
      <c r="O3097" s="58"/>
    </row>
    <row r="3098" spans="2:15">
      <c r="B3098" s="58"/>
      <c r="C3098" s="58"/>
      <c r="D3098" s="58"/>
      <c r="E3098" s="58"/>
      <c r="F3098" s="58"/>
      <c r="G3098" s="58"/>
      <c r="H3098" s="81"/>
      <c r="I3098" s="58"/>
      <c r="J3098" s="58"/>
      <c r="K3098" s="81"/>
      <c r="L3098" s="58"/>
      <c r="M3098" s="58"/>
      <c r="N3098" s="58"/>
      <c r="O3098" s="58"/>
    </row>
    <row r="3099" spans="2:15">
      <c r="B3099" s="58"/>
      <c r="C3099" s="58"/>
      <c r="D3099" s="58"/>
      <c r="E3099" s="58"/>
      <c r="F3099" s="58"/>
      <c r="G3099" s="58"/>
      <c r="H3099" s="81"/>
      <c r="I3099" s="58"/>
      <c r="J3099" s="58"/>
      <c r="K3099" s="81"/>
      <c r="L3099" s="58"/>
      <c r="M3099" s="58"/>
      <c r="N3099" s="58"/>
      <c r="O3099" s="58"/>
    </row>
    <row r="3100" spans="2:15">
      <c r="B3100" s="58"/>
      <c r="C3100" s="58"/>
      <c r="D3100" s="58"/>
      <c r="E3100" s="58"/>
      <c r="F3100" s="58"/>
      <c r="G3100" s="58"/>
      <c r="H3100" s="81"/>
      <c r="I3100" s="58"/>
      <c r="J3100" s="58"/>
      <c r="K3100" s="81"/>
      <c r="L3100" s="58"/>
      <c r="M3100" s="58"/>
      <c r="N3100" s="58"/>
      <c r="O3100" s="58"/>
    </row>
    <row r="3101" spans="2:15">
      <c r="B3101" s="58"/>
      <c r="C3101" s="58"/>
      <c r="D3101" s="58"/>
      <c r="E3101" s="58"/>
      <c r="F3101" s="58"/>
      <c r="G3101" s="58"/>
      <c r="H3101" s="81"/>
      <c r="I3101" s="58"/>
      <c r="J3101" s="58"/>
      <c r="K3101" s="81"/>
      <c r="L3101" s="58"/>
      <c r="M3101" s="58"/>
      <c r="N3101" s="58"/>
      <c r="O3101" s="58"/>
    </row>
    <row r="3102" spans="2:15">
      <c r="B3102" s="58"/>
      <c r="C3102" s="58"/>
      <c r="D3102" s="58"/>
      <c r="E3102" s="58"/>
      <c r="F3102" s="58"/>
      <c r="G3102" s="58"/>
      <c r="H3102" s="81"/>
      <c r="I3102" s="58"/>
      <c r="J3102" s="58"/>
      <c r="K3102" s="81"/>
      <c r="L3102" s="58"/>
      <c r="M3102" s="58"/>
      <c r="N3102" s="58"/>
      <c r="O3102" s="58"/>
    </row>
    <row r="3103" spans="2:15">
      <c r="B3103" s="58"/>
      <c r="C3103" s="58"/>
      <c r="D3103" s="58"/>
      <c r="E3103" s="58"/>
      <c r="F3103" s="58"/>
      <c r="G3103" s="58"/>
      <c r="H3103" s="81"/>
      <c r="I3103" s="58"/>
      <c r="J3103" s="58"/>
      <c r="K3103" s="81"/>
      <c r="L3103" s="58"/>
      <c r="M3103" s="58"/>
      <c r="N3103" s="58"/>
      <c r="O3103" s="58"/>
    </row>
    <row r="3104" spans="2:15">
      <c r="B3104" s="58"/>
      <c r="C3104" s="58"/>
      <c r="D3104" s="58"/>
      <c r="E3104" s="58"/>
      <c r="F3104" s="58"/>
      <c r="G3104" s="58"/>
      <c r="H3104" s="81"/>
      <c r="I3104" s="58"/>
      <c r="J3104" s="58"/>
      <c r="K3104" s="81"/>
      <c r="L3104" s="58"/>
      <c r="M3104" s="58"/>
      <c r="N3104" s="58"/>
      <c r="O3104" s="58"/>
    </row>
    <row r="3105" spans="2:15">
      <c r="B3105" s="58"/>
      <c r="C3105" s="58"/>
      <c r="D3105" s="58"/>
      <c r="E3105" s="58"/>
      <c r="F3105" s="58"/>
      <c r="G3105" s="58"/>
      <c r="H3105" s="81"/>
      <c r="I3105" s="58"/>
      <c r="J3105" s="58"/>
      <c r="K3105" s="81"/>
      <c r="L3105" s="58"/>
      <c r="M3105" s="58"/>
      <c r="N3105" s="58"/>
      <c r="O3105" s="58"/>
    </row>
    <row r="3106" spans="2:15">
      <c r="B3106" s="58"/>
      <c r="C3106" s="58"/>
      <c r="D3106" s="58"/>
      <c r="E3106" s="58"/>
      <c r="F3106" s="58"/>
      <c r="G3106" s="58"/>
      <c r="H3106" s="81"/>
      <c r="I3106" s="58"/>
      <c r="J3106" s="58"/>
      <c r="K3106" s="81"/>
      <c r="L3106" s="58"/>
      <c r="M3106" s="58"/>
      <c r="N3106" s="58"/>
      <c r="O3106" s="58"/>
    </row>
    <row r="3107" spans="2:15">
      <c r="B3107" s="58"/>
      <c r="C3107" s="58"/>
      <c r="D3107" s="58"/>
      <c r="E3107" s="58"/>
      <c r="F3107" s="58"/>
      <c r="G3107" s="58"/>
      <c r="H3107" s="81"/>
      <c r="I3107" s="58"/>
      <c r="J3107" s="58"/>
      <c r="K3107" s="81"/>
      <c r="L3107" s="58"/>
      <c r="M3107" s="58"/>
      <c r="N3107" s="58"/>
      <c r="O3107" s="58"/>
    </row>
    <row r="3108" spans="2:15">
      <c r="B3108" s="58"/>
      <c r="C3108" s="58"/>
      <c r="D3108" s="58"/>
      <c r="E3108" s="58"/>
      <c r="F3108" s="58"/>
      <c r="G3108" s="58"/>
      <c r="H3108" s="81"/>
      <c r="I3108" s="58"/>
      <c r="J3108" s="58"/>
      <c r="K3108" s="81"/>
      <c r="L3108" s="58"/>
      <c r="M3108" s="58"/>
      <c r="N3108" s="58"/>
      <c r="O3108" s="58"/>
    </row>
    <row r="3109" spans="2:15">
      <c r="B3109" s="58"/>
      <c r="C3109" s="58"/>
      <c r="D3109" s="58"/>
      <c r="E3109" s="58"/>
      <c r="F3109" s="58"/>
      <c r="G3109" s="58"/>
      <c r="H3109" s="81"/>
      <c r="I3109" s="58"/>
      <c r="J3109" s="58"/>
      <c r="K3109" s="81"/>
      <c r="L3109" s="58"/>
      <c r="M3109" s="58"/>
      <c r="N3109" s="58"/>
      <c r="O3109" s="58"/>
    </row>
    <row r="3110" spans="2:15">
      <c r="B3110" s="58"/>
      <c r="C3110" s="58"/>
      <c r="D3110" s="58"/>
      <c r="E3110" s="58"/>
      <c r="F3110" s="58"/>
      <c r="G3110" s="58"/>
      <c r="H3110" s="81"/>
      <c r="I3110" s="58"/>
      <c r="J3110" s="58"/>
      <c r="K3110" s="81"/>
      <c r="L3110" s="58"/>
      <c r="M3110" s="58"/>
      <c r="N3110" s="58"/>
      <c r="O3110" s="58"/>
    </row>
    <row r="3111" spans="2:15">
      <c r="B3111" s="58"/>
      <c r="C3111" s="58"/>
      <c r="D3111" s="58"/>
      <c r="E3111" s="58"/>
      <c r="F3111" s="58"/>
      <c r="G3111" s="58"/>
      <c r="H3111" s="81"/>
      <c r="I3111" s="58"/>
      <c r="J3111" s="58"/>
      <c r="K3111" s="81"/>
      <c r="L3111" s="58"/>
      <c r="M3111" s="58"/>
      <c r="N3111" s="58"/>
      <c r="O3111" s="58"/>
    </row>
    <row r="3112" spans="2:15">
      <c r="B3112" s="58"/>
      <c r="C3112" s="58"/>
      <c r="D3112" s="58"/>
      <c r="E3112" s="58"/>
      <c r="F3112" s="58"/>
      <c r="G3112" s="58"/>
      <c r="H3112" s="81"/>
      <c r="I3112" s="58"/>
      <c r="J3112" s="58"/>
      <c r="K3112" s="81"/>
      <c r="L3112" s="58"/>
      <c r="M3112" s="58"/>
      <c r="N3112" s="58"/>
      <c r="O3112" s="58"/>
    </row>
    <row r="3113" spans="2:15">
      <c r="B3113" s="58"/>
      <c r="C3113" s="58"/>
      <c r="D3113" s="58"/>
      <c r="E3113" s="58"/>
      <c r="F3113" s="58"/>
      <c r="G3113" s="58"/>
      <c r="H3113" s="81"/>
      <c r="I3113" s="58"/>
      <c r="J3113" s="58"/>
      <c r="K3113" s="81"/>
      <c r="L3113" s="58"/>
      <c r="M3113" s="58"/>
      <c r="N3113" s="58"/>
      <c r="O3113" s="58"/>
    </row>
    <row r="3114" spans="2:15">
      <c r="B3114" s="58"/>
      <c r="C3114" s="58"/>
      <c r="D3114" s="58"/>
      <c r="E3114" s="58"/>
      <c r="F3114" s="58"/>
      <c r="G3114" s="58"/>
      <c r="H3114" s="81"/>
      <c r="I3114" s="58"/>
      <c r="J3114" s="58"/>
      <c r="K3114" s="81"/>
      <c r="L3114" s="58"/>
      <c r="M3114" s="58"/>
      <c r="N3114" s="58"/>
      <c r="O3114" s="58"/>
    </row>
    <row r="3115" spans="2:15">
      <c r="B3115" s="58"/>
      <c r="C3115" s="58"/>
      <c r="D3115" s="58"/>
      <c r="E3115" s="58"/>
      <c r="F3115" s="58"/>
      <c r="G3115" s="58"/>
      <c r="H3115" s="81"/>
      <c r="I3115" s="58"/>
      <c r="J3115" s="58"/>
      <c r="K3115" s="81"/>
      <c r="L3115" s="58"/>
      <c r="M3115" s="58"/>
      <c r="N3115" s="58"/>
      <c r="O3115" s="58"/>
    </row>
    <row r="3116" spans="2:15">
      <c r="B3116" s="58"/>
      <c r="C3116" s="58"/>
      <c r="D3116" s="58"/>
      <c r="E3116" s="58"/>
      <c r="F3116" s="58"/>
      <c r="G3116" s="58"/>
      <c r="H3116" s="81"/>
      <c r="I3116" s="58"/>
      <c r="J3116" s="58"/>
      <c r="K3116" s="81"/>
      <c r="L3116" s="58"/>
      <c r="M3116" s="58"/>
      <c r="N3116" s="58"/>
      <c r="O3116" s="58"/>
    </row>
    <row r="3117" spans="2:15">
      <c r="B3117" s="58"/>
      <c r="C3117" s="58"/>
      <c r="D3117" s="58"/>
      <c r="E3117" s="58"/>
      <c r="F3117" s="58"/>
      <c r="G3117" s="58"/>
      <c r="H3117" s="81"/>
      <c r="I3117" s="58"/>
      <c r="J3117" s="58"/>
      <c r="K3117" s="81"/>
      <c r="L3117" s="58"/>
      <c r="M3117" s="58"/>
      <c r="N3117" s="58"/>
      <c r="O3117" s="58"/>
    </row>
    <row r="3118" spans="2:15">
      <c r="B3118" s="58"/>
      <c r="C3118" s="58"/>
      <c r="D3118" s="58"/>
      <c r="E3118" s="58"/>
      <c r="F3118" s="58"/>
      <c r="G3118" s="58"/>
      <c r="H3118" s="81"/>
      <c r="I3118" s="58"/>
      <c r="J3118" s="58"/>
      <c r="K3118" s="81"/>
      <c r="L3118" s="58"/>
      <c r="M3118" s="58"/>
      <c r="N3118" s="58"/>
      <c r="O3118" s="58"/>
    </row>
    <row r="3119" spans="2:15">
      <c r="B3119" s="58"/>
      <c r="C3119" s="58"/>
      <c r="D3119" s="58"/>
      <c r="E3119" s="58"/>
      <c r="F3119" s="58"/>
      <c r="G3119" s="58"/>
      <c r="H3119" s="81"/>
      <c r="I3119" s="58"/>
      <c r="J3119" s="58"/>
      <c r="K3119" s="81"/>
      <c r="L3119" s="58"/>
      <c r="M3119" s="58"/>
      <c r="N3119" s="58"/>
      <c r="O3119" s="58"/>
    </row>
    <row r="3120" spans="2:15">
      <c r="B3120" s="58"/>
      <c r="C3120" s="58"/>
      <c r="D3120" s="58"/>
      <c r="E3120" s="58"/>
      <c r="F3120" s="58"/>
      <c r="G3120" s="58"/>
      <c r="H3120" s="81"/>
      <c r="I3120" s="58"/>
      <c r="J3120" s="58"/>
      <c r="K3120" s="81"/>
      <c r="L3120" s="58"/>
      <c r="M3120" s="58"/>
      <c r="N3120" s="58"/>
      <c r="O3120" s="58"/>
    </row>
    <row r="3121" spans="2:15">
      <c r="B3121" s="58"/>
      <c r="C3121" s="58"/>
      <c r="D3121" s="58"/>
      <c r="E3121" s="58"/>
      <c r="F3121" s="58"/>
      <c r="G3121" s="58"/>
      <c r="H3121" s="81"/>
      <c r="I3121" s="58"/>
      <c r="J3121" s="58"/>
      <c r="K3121" s="81"/>
      <c r="L3121" s="58"/>
      <c r="M3121" s="58"/>
      <c r="N3121" s="58"/>
      <c r="O3121" s="58"/>
    </row>
    <row r="3122" spans="2:15">
      <c r="B3122" s="58"/>
      <c r="C3122" s="58"/>
      <c r="D3122" s="58"/>
      <c r="E3122" s="58"/>
      <c r="F3122" s="58"/>
      <c r="G3122" s="58"/>
      <c r="H3122" s="81"/>
      <c r="I3122" s="58"/>
      <c r="J3122" s="58"/>
      <c r="K3122" s="81"/>
      <c r="L3122" s="58"/>
      <c r="M3122" s="58"/>
      <c r="N3122" s="58"/>
      <c r="O3122" s="58"/>
    </row>
    <row r="3123" spans="2:15">
      <c r="B3123" s="58"/>
      <c r="C3123" s="58"/>
      <c r="D3123" s="58"/>
      <c r="E3123" s="58"/>
      <c r="F3123" s="58"/>
      <c r="G3123" s="58"/>
      <c r="H3123" s="81"/>
      <c r="I3123" s="58"/>
      <c r="J3123" s="58"/>
      <c r="K3123" s="81"/>
      <c r="L3123" s="58"/>
      <c r="M3123" s="58"/>
      <c r="N3123" s="58"/>
      <c r="O3123" s="58"/>
    </row>
    <row r="3124" spans="2:15">
      <c r="B3124" s="58"/>
      <c r="C3124" s="58"/>
      <c r="D3124" s="58"/>
      <c r="E3124" s="58"/>
      <c r="F3124" s="58"/>
      <c r="G3124" s="58"/>
      <c r="H3124" s="81"/>
      <c r="I3124" s="58"/>
      <c r="J3124" s="58"/>
      <c r="K3124" s="81"/>
      <c r="L3124" s="58"/>
      <c r="M3124" s="58"/>
      <c r="N3124" s="58"/>
      <c r="O3124" s="58"/>
    </row>
    <row r="3125" spans="2:15">
      <c r="B3125" s="58"/>
      <c r="C3125" s="58"/>
      <c r="D3125" s="58"/>
      <c r="E3125" s="58"/>
      <c r="F3125" s="58"/>
      <c r="G3125" s="58"/>
      <c r="H3125" s="81"/>
      <c r="I3125" s="58"/>
      <c r="J3125" s="58"/>
      <c r="K3125" s="81"/>
      <c r="L3125" s="58"/>
      <c r="M3125" s="58"/>
      <c r="N3125" s="58"/>
      <c r="O3125" s="58"/>
    </row>
    <row r="3126" spans="2:15">
      <c r="B3126" s="58"/>
      <c r="C3126" s="58"/>
      <c r="D3126" s="58"/>
      <c r="E3126" s="58"/>
      <c r="F3126" s="58"/>
      <c r="G3126" s="58"/>
      <c r="H3126" s="81"/>
      <c r="I3126" s="58"/>
      <c r="J3126" s="58"/>
      <c r="K3126" s="81"/>
      <c r="L3126" s="58"/>
      <c r="M3126" s="58"/>
      <c r="N3126" s="58"/>
      <c r="O3126" s="58"/>
    </row>
    <row r="3127" spans="2:15">
      <c r="B3127" s="58"/>
      <c r="C3127" s="58"/>
      <c r="D3127" s="58"/>
      <c r="E3127" s="58"/>
      <c r="F3127" s="58"/>
      <c r="G3127" s="58"/>
      <c r="H3127" s="81"/>
      <c r="I3127" s="58"/>
      <c r="J3127" s="58"/>
      <c r="K3127" s="81"/>
      <c r="L3127" s="58"/>
      <c r="M3127" s="58"/>
      <c r="N3127" s="58"/>
      <c r="O3127" s="58"/>
    </row>
    <row r="3128" spans="2:15">
      <c r="B3128" s="58"/>
      <c r="C3128" s="58"/>
      <c r="D3128" s="58"/>
      <c r="E3128" s="58"/>
      <c r="F3128" s="58"/>
      <c r="G3128" s="58"/>
      <c r="H3128" s="81"/>
      <c r="I3128" s="58"/>
      <c r="J3128" s="58"/>
      <c r="K3128" s="81"/>
      <c r="L3128" s="58"/>
      <c r="M3128" s="58"/>
      <c r="N3128" s="58"/>
      <c r="O3128" s="58"/>
    </row>
    <row r="3129" spans="2:15">
      <c r="B3129" s="58"/>
      <c r="C3129" s="58"/>
      <c r="D3129" s="58"/>
      <c r="E3129" s="58"/>
      <c r="F3129" s="58"/>
      <c r="G3129" s="58"/>
      <c r="H3129" s="81"/>
      <c r="I3129" s="58"/>
      <c r="J3129" s="58"/>
      <c r="K3129" s="81"/>
      <c r="L3129" s="58"/>
      <c r="M3129" s="58"/>
      <c r="N3129" s="58"/>
      <c r="O3129" s="58"/>
    </row>
    <row r="3130" spans="2:15">
      <c r="B3130" s="58"/>
      <c r="C3130" s="58"/>
      <c r="D3130" s="58"/>
      <c r="E3130" s="58"/>
      <c r="F3130" s="58"/>
      <c r="G3130" s="58"/>
      <c r="H3130" s="81"/>
      <c r="I3130" s="58"/>
      <c r="J3130" s="58"/>
      <c r="K3130" s="81"/>
      <c r="L3130" s="58"/>
      <c r="M3130" s="58"/>
      <c r="N3130" s="58"/>
      <c r="O3130" s="58"/>
    </row>
    <row r="3131" spans="2:15">
      <c r="B3131" s="58"/>
      <c r="C3131" s="58"/>
      <c r="D3131" s="58"/>
      <c r="E3131" s="58"/>
      <c r="F3131" s="58"/>
      <c r="G3131" s="58"/>
      <c r="H3131" s="81"/>
      <c r="I3131" s="58"/>
      <c r="J3131" s="58"/>
      <c r="K3131" s="81"/>
      <c r="L3131" s="58"/>
      <c r="M3131" s="58"/>
      <c r="N3131" s="58"/>
      <c r="O3131" s="58"/>
    </row>
    <row r="3132" spans="2:15">
      <c r="B3132" s="58"/>
      <c r="C3132" s="58"/>
      <c r="D3132" s="58"/>
      <c r="E3132" s="58"/>
      <c r="F3132" s="58"/>
      <c r="G3132" s="58"/>
      <c r="H3132" s="81"/>
      <c r="I3132" s="58"/>
      <c r="J3132" s="58"/>
      <c r="K3132" s="81"/>
      <c r="L3132" s="58"/>
      <c r="M3132" s="58"/>
      <c r="N3132" s="58"/>
      <c r="O3132" s="58"/>
    </row>
    <row r="3133" spans="2:15">
      <c r="B3133" s="58"/>
      <c r="C3133" s="58"/>
      <c r="D3133" s="58"/>
      <c r="E3133" s="58"/>
      <c r="F3133" s="58"/>
      <c r="G3133" s="58"/>
      <c r="H3133" s="81"/>
      <c r="I3133" s="58"/>
      <c r="J3133" s="58"/>
      <c r="K3133" s="81"/>
      <c r="L3133" s="58"/>
      <c r="M3133" s="58"/>
      <c r="N3133" s="58"/>
      <c r="O3133" s="58"/>
    </row>
    <row r="3134" spans="2:15">
      <c r="B3134" s="58"/>
      <c r="C3134" s="58"/>
      <c r="D3134" s="58"/>
      <c r="E3134" s="58"/>
      <c r="F3134" s="58"/>
      <c r="G3134" s="58"/>
      <c r="H3134" s="81"/>
      <c r="I3134" s="58"/>
      <c r="J3134" s="58"/>
      <c r="K3134" s="81"/>
      <c r="L3134" s="58"/>
      <c r="M3134" s="58"/>
      <c r="N3134" s="58"/>
      <c r="O3134" s="58"/>
    </row>
    <row r="3135" spans="2:15">
      <c r="B3135" s="58"/>
      <c r="C3135" s="58"/>
      <c r="D3135" s="58"/>
      <c r="E3135" s="58"/>
      <c r="F3135" s="58"/>
      <c r="G3135" s="58"/>
      <c r="H3135" s="81"/>
      <c r="I3135" s="58"/>
      <c r="J3135" s="58"/>
      <c r="K3135" s="81"/>
      <c r="L3135" s="58"/>
      <c r="M3135" s="58"/>
      <c r="N3135" s="58"/>
      <c r="O3135" s="58"/>
    </row>
    <row r="3136" spans="2:15">
      <c r="B3136" s="58"/>
      <c r="C3136" s="58"/>
      <c r="D3136" s="58"/>
      <c r="E3136" s="58"/>
      <c r="F3136" s="58"/>
      <c r="G3136" s="58"/>
      <c r="H3136" s="81"/>
      <c r="I3136" s="58"/>
      <c r="J3136" s="58"/>
      <c r="K3136" s="81"/>
      <c r="L3136" s="58"/>
      <c r="M3136" s="58"/>
      <c r="N3136" s="58"/>
      <c r="O3136" s="58"/>
    </row>
    <row r="3137" spans="2:15">
      <c r="B3137" s="58"/>
      <c r="C3137" s="58"/>
      <c r="D3137" s="58"/>
      <c r="E3137" s="58"/>
      <c r="F3137" s="58"/>
      <c r="G3137" s="58"/>
      <c r="H3137" s="81"/>
      <c r="I3137" s="58"/>
      <c r="J3137" s="58"/>
      <c r="K3137" s="81"/>
      <c r="L3137" s="58"/>
      <c r="M3137" s="58"/>
      <c r="N3137" s="58"/>
      <c r="O3137" s="58"/>
    </row>
    <row r="3138" spans="2:15">
      <c r="B3138" s="58"/>
      <c r="C3138" s="58"/>
      <c r="D3138" s="58"/>
      <c r="E3138" s="58"/>
      <c r="F3138" s="58"/>
      <c r="G3138" s="58"/>
      <c r="H3138" s="81"/>
      <c r="I3138" s="58"/>
      <c r="J3138" s="58"/>
      <c r="K3138" s="81"/>
      <c r="L3138" s="58"/>
      <c r="M3138" s="58"/>
      <c r="N3138" s="58"/>
      <c r="O3138" s="58"/>
    </row>
    <row r="3139" spans="2:15">
      <c r="B3139" s="58"/>
      <c r="C3139" s="58"/>
      <c r="D3139" s="58"/>
      <c r="E3139" s="58"/>
      <c r="F3139" s="58"/>
      <c r="G3139" s="58"/>
      <c r="H3139" s="81"/>
      <c r="I3139" s="58"/>
      <c r="J3139" s="58"/>
      <c r="K3139" s="81"/>
      <c r="L3139" s="58"/>
      <c r="M3139" s="58"/>
      <c r="N3139" s="58"/>
      <c r="O3139" s="58"/>
    </row>
    <row r="3140" spans="2:15">
      <c r="B3140" s="58"/>
      <c r="C3140" s="58"/>
      <c r="D3140" s="58"/>
      <c r="E3140" s="58"/>
      <c r="F3140" s="58"/>
      <c r="G3140" s="58"/>
      <c r="H3140" s="81"/>
      <c r="I3140" s="58"/>
      <c r="J3140" s="58"/>
      <c r="K3140" s="81"/>
      <c r="L3140" s="58"/>
      <c r="M3140" s="58"/>
      <c r="N3140" s="58"/>
      <c r="O3140" s="58"/>
    </row>
    <row r="3141" spans="2:15">
      <c r="B3141" s="58"/>
      <c r="C3141" s="58"/>
      <c r="D3141" s="58"/>
      <c r="E3141" s="58"/>
      <c r="F3141" s="58"/>
      <c r="G3141" s="58"/>
      <c r="H3141" s="81"/>
      <c r="I3141" s="58"/>
      <c r="J3141" s="58"/>
      <c r="K3141" s="81"/>
      <c r="L3141" s="58"/>
      <c r="M3141" s="58"/>
      <c r="N3141" s="58"/>
      <c r="O3141" s="58"/>
    </row>
    <row r="3142" spans="2:15">
      <c r="B3142" s="58"/>
      <c r="C3142" s="58"/>
      <c r="D3142" s="58"/>
      <c r="E3142" s="58"/>
      <c r="F3142" s="58"/>
      <c r="G3142" s="58"/>
      <c r="H3142" s="81"/>
      <c r="I3142" s="58"/>
      <c r="J3142" s="58"/>
      <c r="K3142" s="81"/>
      <c r="L3142" s="58"/>
      <c r="M3142" s="58"/>
      <c r="N3142" s="58"/>
      <c r="O3142" s="58"/>
    </row>
    <row r="3143" spans="2:15">
      <c r="B3143" s="58"/>
      <c r="C3143" s="58"/>
      <c r="D3143" s="58"/>
      <c r="E3143" s="58"/>
      <c r="F3143" s="58"/>
      <c r="G3143" s="58"/>
      <c r="H3143" s="81"/>
      <c r="I3143" s="58"/>
      <c r="J3143" s="58"/>
      <c r="K3143" s="81"/>
      <c r="L3143" s="58"/>
      <c r="M3143" s="58"/>
      <c r="N3143" s="58"/>
      <c r="O3143" s="58"/>
    </row>
    <row r="3144" spans="2:15">
      <c r="B3144" s="58"/>
      <c r="C3144" s="58"/>
      <c r="D3144" s="58"/>
      <c r="E3144" s="58"/>
      <c r="F3144" s="58"/>
      <c r="G3144" s="58"/>
      <c r="H3144" s="81"/>
      <c r="I3144" s="58"/>
      <c r="J3144" s="58"/>
      <c r="K3144" s="81"/>
      <c r="L3144" s="58"/>
      <c r="M3144" s="58"/>
      <c r="N3144" s="58"/>
      <c r="O3144" s="58"/>
    </row>
    <row r="3145" spans="2:15">
      <c r="B3145" s="58"/>
      <c r="C3145" s="58"/>
      <c r="D3145" s="58"/>
      <c r="E3145" s="58"/>
      <c r="F3145" s="58"/>
      <c r="G3145" s="58"/>
      <c r="H3145" s="81"/>
      <c r="I3145" s="58"/>
      <c r="J3145" s="58"/>
      <c r="K3145" s="81"/>
      <c r="L3145" s="58"/>
      <c r="M3145" s="58"/>
      <c r="N3145" s="58"/>
      <c r="O3145" s="58"/>
    </row>
    <row r="3146" spans="2:15">
      <c r="B3146" s="58"/>
      <c r="C3146" s="58"/>
      <c r="D3146" s="58"/>
      <c r="E3146" s="58"/>
      <c r="F3146" s="58"/>
      <c r="G3146" s="58"/>
      <c r="H3146" s="81"/>
      <c r="I3146" s="58"/>
      <c r="J3146" s="58"/>
      <c r="K3146" s="81"/>
      <c r="L3146" s="58"/>
      <c r="M3146" s="58"/>
      <c r="N3146" s="58"/>
      <c r="O3146" s="58"/>
    </row>
    <row r="3147" spans="2:15">
      <c r="B3147" s="58"/>
      <c r="C3147" s="58"/>
      <c r="D3147" s="58"/>
      <c r="E3147" s="58"/>
      <c r="F3147" s="58"/>
      <c r="G3147" s="58"/>
      <c r="H3147" s="81"/>
      <c r="I3147" s="58"/>
      <c r="J3147" s="58"/>
      <c r="K3147" s="81"/>
      <c r="L3147" s="58"/>
      <c r="M3147" s="58"/>
      <c r="N3147" s="58"/>
      <c r="O3147" s="58"/>
    </row>
    <row r="3148" spans="2:15">
      <c r="B3148" s="58"/>
      <c r="C3148" s="58"/>
      <c r="D3148" s="58"/>
      <c r="E3148" s="58"/>
      <c r="F3148" s="58"/>
      <c r="G3148" s="58"/>
      <c r="H3148" s="81"/>
      <c r="I3148" s="58"/>
      <c r="J3148" s="58"/>
      <c r="K3148" s="81"/>
      <c r="L3148" s="58"/>
      <c r="M3148" s="58"/>
      <c r="N3148" s="58"/>
      <c r="O3148" s="58"/>
    </row>
    <row r="3149" spans="2:15">
      <c r="B3149" s="58"/>
      <c r="C3149" s="58"/>
      <c r="D3149" s="58"/>
      <c r="E3149" s="58"/>
      <c r="F3149" s="58"/>
      <c r="G3149" s="58"/>
      <c r="H3149" s="81"/>
      <c r="I3149" s="58"/>
      <c r="J3149" s="58"/>
      <c r="K3149" s="81"/>
      <c r="L3149" s="58"/>
      <c r="M3149" s="58"/>
      <c r="N3149" s="58"/>
      <c r="O3149" s="58"/>
    </row>
    <row r="3150" spans="2:15">
      <c r="B3150" s="58"/>
      <c r="C3150" s="58"/>
      <c r="D3150" s="58"/>
      <c r="E3150" s="58"/>
      <c r="F3150" s="58"/>
      <c r="G3150" s="58"/>
      <c r="H3150" s="81"/>
      <c r="I3150" s="58"/>
      <c r="J3150" s="58"/>
      <c r="K3150" s="81"/>
      <c r="L3150" s="58"/>
      <c r="M3150" s="58"/>
      <c r="N3150" s="58"/>
      <c r="O3150" s="58"/>
    </row>
    <row r="3151" spans="2:15">
      <c r="B3151" s="58"/>
      <c r="C3151" s="58"/>
      <c r="D3151" s="58"/>
      <c r="E3151" s="58"/>
      <c r="F3151" s="58"/>
      <c r="G3151" s="58"/>
      <c r="H3151" s="81"/>
      <c r="I3151" s="58"/>
      <c r="J3151" s="58"/>
      <c r="K3151" s="81"/>
      <c r="L3151" s="58"/>
      <c r="M3151" s="58"/>
      <c r="N3151" s="58"/>
      <c r="O3151" s="58"/>
    </row>
    <row r="3152" spans="2:15">
      <c r="B3152" s="58"/>
      <c r="C3152" s="58"/>
      <c r="D3152" s="58"/>
      <c r="E3152" s="58"/>
      <c r="F3152" s="58"/>
      <c r="G3152" s="58"/>
      <c r="H3152" s="81"/>
      <c r="I3152" s="58"/>
      <c r="J3152" s="58"/>
      <c r="K3152" s="81"/>
      <c r="L3152" s="58"/>
      <c r="M3152" s="58"/>
      <c r="N3152" s="58"/>
      <c r="O3152" s="58"/>
    </row>
    <row r="3153" spans="2:15">
      <c r="B3153" s="58"/>
      <c r="C3153" s="58"/>
      <c r="D3153" s="58"/>
      <c r="E3153" s="58"/>
      <c r="F3153" s="58"/>
      <c r="G3153" s="58"/>
      <c r="H3153" s="81"/>
      <c r="I3153" s="58"/>
      <c r="J3153" s="58"/>
      <c r="K3153" s="81"/>
      <c r="L3153" s="58"/>
      <c r="M3153" s="58"/>
      <c r="N3153" s="58"/>
      <c r="O3153" s="58"/>
    </row>
    <row r="3154" spans="2:15">
      <c r="B3154" s="58"/>
      <c r="C3154" s="58"/>
      <c r="D3154" s="58"/>
      <c r="E3154" s="58"/>
      <c r="F3154" s="58"/>
      <c r="G3154" s="58"/>
      <c r="H3154" s="81"/>
      <c r="I3154" s="58"/>
      <c r="J3154" s="58"/>
      <c r="K3154" s="81"/>
      <c r="L3154" s="58"/>
      <c r="M3154" s="58"/>
      <c r="N3154" s="58"/>
      <c r="O3154" s="58"/>
    </row>
    <row r="3155" spans="2:15">
      <c r="B3155" s="58"/>
      <c r="C3155" s="58"/>
      <c r="D3155" s="58"/>
      <c r="E3155" s="58"/>
      <c r="F3155" s="58"/>
      <c r="G3155" s="58"/>
      <c r="H3155" s="81"/>
      <c r="I3155" s="58"/>
      <c r="J3155" s="58"/>
      <c r="K3155" s="81"/>
      <c r="L3155" s="58"/>
      <c r="M3155" s="58"/>
      <c r="N3155" s="58"/>
      <c r="O3155" s="58"/>
    </row>
    <row r="3156" spans="2:15">
      <c r="B3156" s="58"/>
      <c r="C3156" s="58"/>
      <c r="D3156" s="58"/>
      <c r="E3156" s="58"/>
      <c r="F3156" s="58"/>
      <c r="G3156" s="58"/>
      <c r="H3156" s="81"/>
      <c r="I3156" s="58"/>
      <c r="J3156" s="58"/>
      <c r="K3156" s="81"/>
      <c r="L3156" s="58"/>
      <c r="M3156" s="58"/>
      <c r="N3156" s="58"/>
      <c r="O3156" s="58"/>
    </row>
    <row r="3157" spans="2:15">
      <c r="B3157" s="58"/>
      <c r="C3157" s="58"/>
      <c r="D3157" s="58"/>
      <c r="E3157" s="58"/>
      <c r="F3157" s="58"/>
      <c r="G3157" s="58"/>
      <c r="H3157" s="81"/>
      <c r="I3157" s="58"/>
      <c r="J3157" s="58"/>
      <c r="K3157" s="81"/>
      <c r="L3157" s="58"/>
      <c r="M3157" s="58"/>
      <c r="N3157" s="58"/>
      <c r="O3157" s="58"/>
    </row>
    <row r="3158" spans="2:15">
      <c r="B3158" s="58"/>
      <c r="C3158" s="58"/>
      <c r="D3158" s="58"/>
      <c r="E3158" s="58"/>
      <c r="F3158" s="58"/>
      <c r="G3158" s="58"/>
      <c r="H3158" s="81"/>
      <c r="I3158" s="58"/>
      <c r="J3158" s="58"/>
      <c r="K3158" s="81"/>
      <c r="L3158" s="58"/>
      <c r="M3158" s="58"/>
      <c r="N3158" s="58"/>
      <c r="O3158" s="58"/>
    </row>
    <row r="3159" spans="2:15">
      <c r="B3159" s="58"/>
      <c r="C3159" s="58"/>
      <c r="D3159" s="58"/>
      <c r="E3159" s="58"/>
      <c r="F3159" s="58"/>
      <c r="G3159" s="58"/>
      <c r="H3159" s="81"/>
      <c r="I3159" s="58"/>
      <c r="J3159" s="58"/>
      <c r="K3159" s="81"/>
      <c r="L3159" s="58"/>
      <c r="M3159" s="58"/>
      <c r="N3159" s="58"/>
      <c r="O3159" s="58"/>
    </row>
    <row r="3160" spans="2:15">
      <c r="B3160" s="58"/>
      <c r="C3160" s="58"/>
      <c r="D3160" s="58"/>
      <c r="E3160" s="58"/>
      <c r="F3160" s="58"/>
      <c r="G3160" s="58"/>
      <c r="H3160" s="81"/>
      <c r="I3160" s="58"/>
      <c r="J3160" s="58"/>
      <c r="K3160" s="81"/>
      <c r="L3160" s="58"/>
      <c r="M3160" s="58"/>
      <c r="N3160" s="58"/>
      <c r="O3160" s="58"/>
    </row>
    <row r="3161" spans="2:15">
      <c r="B3161" s="58"/>
      <c r="C3161" s="58"/>
      <c r="D3161" s="58"/>
      <c r="E3161" s="58"/>
      <c r="F3161" s="58"/>
      <c r="G3161" s="58"/>
      <c r="H3161" s="81"/>
      <c r="I3161" s="58"/>
      <c r="J3161" s="58"/>
      <c r="K3161" s="81"/>
      <c r="L3161" s="58"/>
      <c r="M3161" s="58"/>
      <c r="N3161" s="58"/>
      <c r="O3161" s="58"/>
    </row>
    <row r="3162" spans="2:15">
      <c r="B3162" s="58"/>
      <c r="C3162" s="58"/>
      <c r="D3162" s="58"/>
      <c r="E3162" s="58"/>
      <c r="F3162" s="58"/>
      <c r="G3162" s="58"/>
      <c r="H3162" s="81"/>
      <c r="I3162" s="58"/>
      <c r="J3162" s="58"/>
      <c r="K3162" s="81"/>
      <c r="L3162" s="58"/>
      <c r="M3162" s="58"/>
      <c r="N3162" s="58"/>
      <c r="O3162" s="58"/>
    </row>
    <row r="3163" spans="2:15">
      <c r="B3163" s="58"/>
      <c r="C3163" s="58"/>
      <c r="D3163" s="58"/>
      <c r="E3163" s="58"/>
      <c r="F3163" s="58"/>
      <c r="G3163" s="58"/>
      <c r="H3163" s="81"/>
      <c r="I3163" s="58"/>
      <c r="J3163" s="58"/>
      <c r="K3163" s="81"/>
      <c r="L3163" s="58"/>
      <c r="M3163" s="58"/>
      <c r="N3163" s="58"/>
      <c r="O3163" s="58"/>
    </row>
    <row r="3164" spans="2:15">
      <c r="B3164" s="58"/>
      <c r="C3164" s="58"/>
      <c r="D3164" s="58"/>
      <c r="E3164" s="58"/>
      <c r="F3164" s="58"/>
      <c r="G3164" s="58"/>
      <c r="H3164" s="81"/>
      <c r="I3164" s="58"/>
      <c r="J3164" s="58"/>
      <c r="K3164" s="81"/>
      <c r="L3164" s="58"/>
      <c r="M3164" s="58"/>
      <c r="N3164" s="58"/>
      <c r="O3164" s="58"/>
    </row>
    <row r="3165" spans="2:15">
      <c r="B3165" s="58"/>
      <c r="C3165" s="58"/>
      <c r="D3165" s="58"/>
      <c r="E3165" s="58"/>
      <c r="F3165" s="58"/>
      <c r="G3165" s="58"/>
      <c r="H3165" s="81"/>
      <c r="I3165" s="58"/>
      <c r="J3165" s="58"/>
      <c r="K3165" s="81"/>
      <c r="L3165" s="58"/>
      <c r="M3165" s="58"/>
      <c r="N3165" s="58"/>
      <c r="O3165" s="58"/>
    </row>
  </sheetData>
  <mergeCells count="24">
    <mergeCell ref="B2:M2"/>
    <mergeCell ref="B3:M3"/>
    <mergeCell ref="B8:C8"/>
    <mergeCell ref="P10:S10"/>
    <mergeCell ref="B11:F11"/>
    <mergeCell ref="G11:H11"/>
    <mergeCell ref="K11:M11"/>
    <mergeCell ref="N11:O11"/>
    <mergeCell ref="P11:P12"/>
    <mergeCell ref="Q11:Q12"/>
    <mergeCell ref="R11:R12"/>
    <mergeCell ref="S11:S12"/>
    <mergeCell ref="B5:M5"/>
    <mergeCell ref="I11:J11"/>
    <mergeCell ref="U11:U12"/>
    <mergeCell ref="V11:V12"/>
    <mergeCell ref="W11:W12"/>
    <mergeCell ref="X11:X12"/>
    <mergeCell ref="Y11:Y12"/>
    <mergeCell ref="AA11:AA12"/>
    <mergeCell ref="AB11:AB12"/>
    <mergeCell ref="AC11:AC12"/>
    <mergeCell ref="AD11:AD12"/>
    <mergeCell ref="AE11:AE12"/>
  </mergeCells>
  <phoneticPr fontId="37" type="noConversion"/>
  <conditionalFormatting sqref="H15">
    <cfRule type="expression" dxfId="119" priority="21">
      <formula>#REF!="Active"</formula>
    </cfRule>
  </conditionalFormatting>
  <conditionalFormatting sqref="H16:H20">
    <cfRule type="expression" dxfId="118" priority="20">
      <formula>#REF!="Active"</formula>
    </cfRule>
  </conditionalFormatting>
  <conditionalFormatting sqref="H128:H400">
    <cfRule type="expression" dxfId="117" priority="19">
      <formula>#REF!="Active"</formula>
    </cfRule>
  </conditionalFormatting>
  <conditionalFormatting sqref="H21:H127">
    <cfRule type="expression" dxfId="116" priority="18">
      <formula>#REF!="Active"</formula>
    </cfRule>
  </conditionalFormatting>
  <conditionalFormatting sqref="G15:G2680">
    <cfRule type="expression" dxfId="115" priority="17">
      <formula>#REF!="Active"</formula>
    </cfRule>
  </conditionalFormatting>
  <conditionalFormatting sqref="I15:I2486">
    <cfRule type="expression" dxfId="114" priority="16">
      <formula>#REF!="Active"</formula>
    </cfRule>
  </conditionalFormatting>
  <conditionalFormatting sqref="H401:H2486">
    <cfRule type="expression" dxfId="113" priority="12">
      <formula>#REF!="Active"</formula>
    </cfRule>
  </conditionalFormatting>
  <conditionalFormatting sqref="H2491:H2680">
    <cfRule type="expression" dxfId="112" priority="6">
      <formula>#REF!="Active"</formula>
    </cfRule>
  </conditionalFormatting>
  <conditionalFormatting sqref="I2491:I2680">
    <cfRule type="expression" dxfId="111" priority="4">
      <formula>#REF!="Active"</formula>
    </cfRule>
  </conditionalFormatting>
  <conditionalFormatting sqref="I2487:I2490">
    <cfRule type="expression" dxfId="110" priority="3">
      <formula>#REF!="Active"</formula>
    </cfRule>
  </conditionalFormatting>
  <conditionalFormatting sqref="H2487:H2490">
    <cfRule type="expression" dxfId="109" priority="2">
      <formula>#REF!="Active"</formula>
    </cfRule>
  </conditionalFormatting>
  <dataValidations count="3">
    <dataValidation type="list" allowBlank="1" showInputMessage="1" showErrorMessage="1" sqref="G15:G2680" xr:uid="{00000000-0002-0000-0800-000001000000}">
      <formula1>parkratename</formula1>
    </dataValidation>
    <dataValidation type="list" allowBlank="1" showInputMessage="1" showErrorMessage="1" sqref="P15:S2680" xr:uid="{00000000-0002-0000-0800-000002000000}">
      <formula1>Futurepick</formula1>
    </dataValidation>
    <dataValidation type="list" allowBlank="1" showInputMessage="1" showErrorMessage="1" sqref="D8" xr:uid="{00000000-0002-0000-0800-000003000000}">
      <formula1>LANDRATETYPE</formula1>
    </dataValidation>
  </dataValidations>
  <pageMargins left="0.25" right="0.25" top="0.75" bottom="0.75" header="0.3" footer="0.3"/>
  <pageSetup paperSize="9" scale="10" orientation="landscape" horizontalDpi="4294967293" r:id="rId1"/>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62AA-7B3B-4219-A0B3-2A6B8042E051}">
  <sheetPr codeName="Sheet2"/>
  <dimension ref="A1:EG343"/>
  <sheetViews>
    <sheetView zoomScale="85" zoomScaleNormal="85" workbookViewId="0">
      <selection activeCell="A33" sqref="A33:XFD33"/>
    </sheetView>
  </sheetViews>
  <sheetFormatPr defaultRowHeight="16.5"/>
  <cols>
    <col min="1" max="1" width="5" style="172" customWidth="1"/>
    <col min="2" max="2" width="12.625" bestFit="1" customWidth="1"/>
    <col min="3" max="3" width="56.875" customWidth="1"/>
    <col min="4" max="4" width="14.125" customWidth="1"/>
    <col min="5" max="5" width="9" bestFit="1" customWidth="1"/>
    <col min="6" max="6" width="12.125" customWidth="1"/>
    <col min="7" max="7" width="11.5" customWidth="1"/>
    <col min="8" max="10" width="11.125" bestFit="1" customWidth="1"/>
    <col min="11" max="11" width="10.875" customWidth="1"/>
    <col min="12" max="13" width="11.375" customWidth="1"/>
    <col min="14" max="14" width="13.75" bestFit="1" customWidth="1"/>
    <col min="15" max="15" width="16.875" style="172" customWidth="1"/>
    <col min="16" max="16" width="9" style="172"/>
    <col min="17" max="17" width="12.125" bestFit="1" customWidth="1"/>
    <col min="19" max="19" width="12.875" customWidth="1"/>
    <col min="20" max="20" width="12.25" customWidth="1"/>
    <col min="21" max="22" width="14.75" customWidth="1"/>
    <col min="23" max="23" width="22.625" customWidth="1"/>
    <col min="24" max="24" width="26.75" customWidth="1"/>
    <col min="25" max="25" width="16.125" style="172" customWidth="1"/>
    <col min="26" max="137" width="9" style="172"/>
  </cols>
  <sheetData>
    <row r="1" spans="1:137" s="172" customFormat="1"/>
    <row r="2" spans="1:137" s="186" customFormat="1" ht="26.25">
      <c r="A2" s="313"/>
      <c r="B2" s="519" t="str">
        <f>'Navigation Pane'!B2</f>
        <v>Brisbane City Council</v>
      </c>
      <c r="C2" s="519"/>
      <c r="D2" s="519"/>
      <c r="E2" s="519"/>
      <c r="F2" s="519"/>
      <c r="G2" s="519"/>
      <c r="H2" s="519"/>
      <c r="I2" s="519"/>
      <c r="J2" s="519"/>
      <c r="K2" s="137"/>
      <c r="L2" s="137"/>
      <c r="M2" s="137"/>
      <c r="N2" s="137"/>
      <c r="O2" s="313"/>
      <c r="P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row>
    <row r="3" spans="1:137" s="35" customFormat="1" ht="26.25" customHeight="1">
      <c r="A3" s="172"/>
      <c r="B3" s="520"/>
      <c r="C3" s="520"/>
      <c r="D3" s="520"/>
      <c r="E3" s="520"/>
      <c r="F3" s="520"/>
      <c r="G3" s="520"/>
      <c r="H3" s="520"/>
      <c r="I3" s="520"/>
      <c r="J3" s="520"/>
      <c r="K3" s="43"/>
      <c r="L3" s="43"/>
      <c r="M3" s="43"/>
      <c r="N3" s="43"/>
      <c r="O3" s="316"/>
      <c r="P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row>
    <row r="4" spans="1:137" s="35" customFormat="1">
      <c r="A4" s="172"/>
      <c r="B4" s="520" t="s">
        <v>4729</v>
      </c>
      <c r="C4" s="520"/>
      <c r="D4" s="520"/>
      <c r="E4" s="520"/>
      <c r="F4" s="520"/>
      <c r="G4" s="520"/>
      <c r="H4" s="520"/>
      <c r="I4" s="520"/>
      <c r="J4" s="520"/>
      <c r="K4" s="43"/>
      <c r="L4" s="43"/>
      <c r="M4" s="43"/>
      <c r="N4" s="43"/>
      <c r="O4" s="172"/>
      <c r="P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row>
    <row r="5" spans="1:137" s="35" customFormat="1" ht="98.45" customHeight="1">
      <c r="A5" s="172"/>
      <c r="B5" s="185" t="s">
        <v>4730</v>
      </c>
      <c r="C5" s="521" t="s">
        <v>4731</v>
      </c>
      <c r="D5" s="521"/>
      <c r="E5" s="521"/>
      <c r="F5" s="521"/>
      <c r="G5" s="521"/>
      <c r="H5" s="521"/>
      <c r="I5" s="521"/>
      <c r="J5" s="521"/>
      <c r="K5" s="521"/>
      <c r="L5" s="521"/>
      <c r="M5" s="521"/>
      <c r="N5" s="521"/>
      <c r="O5" s="521"/>
      <c r="P5" s="317"/>
      <c r="Q5" s="187"/>
      <c r="R5" s="187"/>
      <c r="S5" s="187"/>
      <c r="T5" s="187"/>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row>
    <row r="6" spans="1:137" s="35" customFormat="1">
      <c r="A6" s="172"/>
      <c r="B6" s="185"/>
      <c r="C6" s="188"/>
      <c r="D6" s="188"/>
      <c r="E6" s="188"/>
      <c r="F6" s="188"/>
      <c r="G6" s="188"/>
      <c r="H6" s="188"/>
      <c r="I6" s="188"/>
      <c r="J6" s="188"/>
      <c r="K6" s="188"/>
      <c r="L6" s="188"/>
      <c r="M6" s="188"/>
      <c r="N6" s="188"/>
      <c r="O6" s="318"/>
      <c r="P6" s="317"/>
      <c r="Q6" s="187"/>
      <c r="R6" s="187"/>
      <c r="S6" s="187"/>
      <c r="T6" s="187"/>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row>
    <row r="7" spans="1:137" s="35" customFormat="1" ht="17.25" customHeight="1" thickBot="1">
      <c r="A7" s="172"/>
      <c r="B7" s="185" t="s">
        <v>4732</v>
      </c>
      <c r="C7" s="188"/>
      <c r="D7" s="188"/>
      <c r="E7" s="188"/>
      <c r="F7" s="188"/>
      <c r="G7" s="188"/>
      <c r="H7" s="188"/>
      <c r="I7" s="188"/>
      <c r="J7" s="188"/>
      <c r="K7" s="188"/>
      <c r="L7" s="188"/>
      <c r="M7" s="188"/>
      <c r="N7" s="188"/>
      <c r="O7" s="318"/>
      <c r="P7" s="317"/>
      <c r="Q7" s="185" t="s">
        <v>4733</v>
      </c>
      <c r="R7" s="187"/>
      <c r="S7" s="187"/>
      <c r="T7" s="187"/>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row>
    <row r="8" spans="1:137" ht="57" customHeight="1" thickBot="1">
      <c r="A8" s="319"/>
      <c r="B8" s="320" t="s">
        <v>4734</v>
      </c>
      <c r="C8" s="321" t="s">
        <v>4735</v>
      </c>
      <c r="D8" s="322" t="s">
        <v>4736</v>
      </c>
      <c r="E8" s="321" t="s">
        <v>4737</v>
      </c>
      <c r="F8" s="323" t="s">
        <v>4738</v>
      </c>
      <c r="G8" s="324" t="s">
        <v>4739</v>
      </c>
      <c r="H8" s="324" t="s">
        <v>4740</v>
      </c>
      <c r="I8" s="324" t="s">
        <v>4741</v>
      </c>
      <c r="J8" s="324" t="s">
        <v>4742</v>
      </c>
      <c r="K8" s="324" t="s">
        <v>4743</v>
      </c>
      <c r="L8" s="324" t="s">
        <v>4744</v>
      </c>
      <c r="M8" s="324" t="s">
        <v>4745</v>
      </c>
      <c r="N8" s="324" t="s">
        <v>4746</v>
      </c>
      <c r="Q8" s="326" t="s">
        <v>4734</v>
      </c>
      <c r="R8" s="327" t="s">
        <v>4747</v>
      </c>
      <c r="S8" s="327" t="s">
        <v>4748</v>
      </c>
      <c r="T8" s="327" t="s">
        <v>4738</v>
      </c>
      <c r="U8" s="327" t="s">
        <v>4739</v>
      </c>
      <c r="V8" s="328" t="s">
        <v>4749</v>
      </c>
      <c r="W8" s="328" t="s">
        <v>4750</v>
      </c>
      <c r="X8" s="329" t="s">
        <v>4746</v>
      </c>
      <c r="Y8" s="314"/>
      <c r="Z8" s="314"/>
      <c r="AA8" s="314"/>
      <c r="AB8" s="314"/>
    </row>
    <row r="9" spans="1:137">
      <c r="A9" s="319"/>
      <c r="B9" s="190" t="str">
        <f>_xlfn.XLOOKUP(C9,[1]Sheet1!B:B,[1]Sheet1!A:A,,0)</f>
        <v>A1-L</v>
      </c>
      <c r="C9" s="190" t="s">
        <v>4751</v>
      </c>
      <c r="D9" s="191">
        <v>8000</v>
      </c>
      <c r="E9" s="192">
        <v>4</v>
      </c>
      <c r="F9" s="208">
        <v>0.23125000000000001</v>
      </c>
      <c r="G9" s="189">
        <v>3750</v>
      </c>
      <c r="H9" s="189">
        <v>245020.16996599996</v>
      </c>
      <c r="I9" s="189">
        <v>25274.245700000003</v>
      </c>
      <c r="J9" s="189">
        <v>50689.811039999993</v>
      </c>
      <c r="K9" s="189">
        <v>392700.27887963556</v>
      </c>
      <c r="L9" s="189"/>
      <c r="M9" s="189"/>
      <c r="N9" s="189">
        <f>SUM(LGIP1b_Park_UnitRates[[#This Row],[Preliminary Scale]:[Stage C No Scale]])</f>
        <v>717434.7368356355</v>
      </c>
      <c r="Q9" s="190" t="str">
        <f>LGIP1b_Park_UnitRates[[#This Row],[LGIP Code]]</f>
        <v>A1-L</v>
      </c>
      <c r="R9" s="190" t="s">
        <v>4752</v>
      </c>
      <c r="S9" s="207" t="str">
        <f>CONCATENATE(Q9,"-",R9)</f>
        <v>A1-L-A&amp;B</v>
      </c>
      <c r="T9" s="209">
        <f>LGIP1b_Park_UnitRates[[#This Row],[Preliminary Scale]]</f>
        <v>0.23125000000000001</v>
      </c>
      <c r="U9" s="207">
        <f>LGIP1b_Park_UnitRates[[#This Row],[Preliminary No Scale]]</f>
        <v>3750</v>
      </c>
      <c r="V9" s="325">
        <f>LGIP1b_Park_UnitRates[[#This Row],[Stage A Scale]]+LGIP1b_Park_UnitRates[[#This Row],[Stage B Scale]]+LGIP1b_Park_UnitRates[[#This Row],[Stage C Scale]]</f>
        <v>295709.98100599996</v>
      </c>
      <c r="W9" s="325">
        <f>LGIP1b_Park_UnitRates[[#This Row],[Stage A No Scale]]+LGIP1b_Park_UnitRates[[#This Row],[Stage B No Scale]]+LGIP1b_Park_UnitRates[[#This Row],[Stage C No Scale]]</f>
        <v>417974.52457963559</v>
      </c>
      <c r="X9" s="325">
        <f>LGIP1b_Park_UnitRates[[#This Row],[Grand Total]]</f>
        <v>717434.7368356355</v>
      </c>
    </row>
    <row r="10" spans="1:137">
      <c r="A10" s="319"/>
      <c r="B10" s="190" t="str">
        <f>_xlfn.XLOOKUP(C10,[1]Sheet1!B:B,[1]Sheet1!A:A,,0)</f>
        <v>A2-D</v>
      </c>
      <c r="C10" s="190" t="s">
        <v>4753</v>
      </c>
      <c r="D10" s="191">
        <v>30000</v>
      </c>
      <c r="E10" s="192">
        <v>1.4</v>
      </c>
      <c r="F10" s="208">
        <v>0.23125000000000001</v>
      </c>
      <c r="G10" s="189">
        <v>7500</v>
      </c>
      <c r="H10" s="189">
        <v>831681.59780894732</v>
      </c>
      <c r="I10" s="189">
        <v>63771.972000000002</v>
      </c>
      <c r="J10" s="189">
        <v>808995.46522903233</v>
      </c>
      <c r="K10" s="189">
        <v>5517392.1638097772</v>
      </c>
      <c r="L10" s="189"/>
      <c r="M10" s="189"/>
      <c r="N10" s="189">
        <f>SUM(LGIP1b_Park_UnitRates[[#This Row],[Preliminary Scale]:[Stage C No Scale]])</f>
        <v>7229341.4300977569</v>
      </c>
      <c r="Q10" s="190" t="str">
        <f>LGIP1b_Park_UnitRates[[#This Row],[LGIP Code]]</f>
        <v>A2-D</v>
      </c>
      <c r="R10" s="190" t="s">
        <v>4752</v>
      </c>
      <c r="S10" s="207" t="str">
        <f t="shared" ref="S10:S39" si="0">CONCATENATE(Q10,"-",R10)</f>
        <v>A2-D-A&amp;B</v>
      </c>
      <c r="T10" s="209">
        <f>LGIP1b_Park_UnitRates[[#This Row],[Preliminary Scale]]</f>
        <v>0.23125000000000001</v>
      </c>
      <c r="U10" s="207">
        <f>LGIP1b_Park_UnitRates[[#This Row],[Preliminary No Scale]]</f>
        <v>7500</v>
      </c>
      <c r="V10" s="325">
        <f>LGIP1b_Park_UnitRates[[#This Row],[Stage A Scale]]+LGIP1b_Park_UnitRates[[#This Row],[Stage B Scale]]+LGIP1b_Park_UnitRates[[#This Row],[Stage C Scale]]</f>
        <v>1640677.0630379796</v>
      </c>
      <c r="W10" s="325">
        <f>LGIP1b_Park_UnitRates[[#This Row],[Stage A No Scale]]+LGIP1b_Park_UnitRates[[#This Row],[Stage B No Scale]]+LGIP1b_Park_UnitRates[[#This Row],[Stage C No Scale]]</f>
        <v>5581164.1358097773</v>
      </c>
      <c r="X10" s="325">
        <f>LGIP1b_Park_UnitRates[[#This Row],[Grand Total]]</f>
        <v>7229341.4300977569</v>
      </c>
    </row>
    <row r="11" spans="1:137">
      <c r="A11" s="319"/>
      <c r="B11" s="190" t="str">
        <f>_xlfn.XLOOKUP(C11,[1]Sheet1!B:B,[1]Sheet1!A:A,,0)</f>
        <v>A3-M</v>
      </c>
      <c r="C11" s="190" t="s">
        <v>4754</v>
      </c>
      <c r="D11" s="191">
        <v>30000</v>
      </c>
      <c r="E11" s="192">
        <v>1.67</v>
      </c>
      <c r="F11" s="208">
        <v>0.23125000000000001</v>
      </c>
      <c r="G11" s="189">
        <v>7500</v>
      </c>
      <c r="H11" s="189">
        <v>831681.59780894732</v>
      </c>
      <c r="I11" s="189">
        <v>65666.130199999985</v>
      </c>
      <c r="J11" s="189">
        <v>924331.29242903227</v>
      </c>
      <c r="K11" s="189">
        <v>5856189.2561137769</v>
      </c>
      <c r="L11" s="189"/>
      <c r="M11" s="189"/>
      <c r="N11" s="189">
        <f>SUM(LGIP1b_Park_UnitRates[[#This Row],[Preliminary Scale]:[Stage C No Scale]])</f>
        <v>7685368.5078017563</v>
      </c>
      <c r="Q11" s="190" t="str">
        <f>LGIP1b_Park_UnitRates[[#This Row],[LGIP Code]]</f>
        <v>A3-M</v>
      </c>
      <c r="R11" s="190" t="s">
        <v>4752</v>
      </c>
      <c r="S11" s="207" t="str">
        <f t="shared" si="0"/>
        <v>A3-M-A&amp;B</v>
      </c>
      <c r="T11" s="209">
        <f>LGIP1b_Park_UnitRates[[#This Row],[Preliminary Scale]]</f>
        <v>0.23125000000000001</v>
      </c>
      <c r="U11" s="207">
        <f>LGIP1b_Park_UnitRates[[#This Row],[Preliminary No Scale]]</f>
        <v>7500</v>
      </c>
      <c r="V11" s="325">
        <f>LGIP1b_Park_UnitRates[[#This Row],[Stage A Scale]]+LGIP1b_Park_UnitRates[[#This Row],[Stage B Scale]]+LGIP1b_Park_UnitRates[[#This Row],[Stage C Scale]]</f>
        <v>1756012.8902379796</v>
      </c>
      <c r="W11" s="325">
        <f>LGIP1b_Park_UnitRates[[#This Row],[Stage A No Scale]]+LGIP1b_Park_UnitRates[[#This Row],[Stage B No Scale]]+LGIP1b_Park_UnitRates[[#This Row],[Stage C No Scale]]</f>
        <v>5921855.3863137765</v>
      </c>
      <c r="X11" s="325">
        <f>LGIP1b_Park_UnitRates[[#This Row],[Grand Total]]</f>
        <v>7685368.5078017563</v>
      </c>
    </row>
    <row r="12" spans="1:137">
      <c r="A12" s="319"/>
      <c r="B12" s="190" t="str">
        <f>_xlfn.XLOOKUP(C12,[1]Sheet1!B:B,[1]Sheet1!A:A,,0)</f>
        <v>A9-L</v>
      </c>
      <c r="C12" s="190" t="s">
        <v>4755</v>
      </c>
      <c r="D12" s="191">
        <v>10000</v>
      </c>
      <c r="E12" s="192">
        <v>1.4</v>
      </c>
      <c r="F12" s="208">
        <v>0.23125000000000001</v>
      </c>
      <c r="G12" s="189">
        <v>7500</v>
      </c>
      <c r="H12" s="189">
        <v>369817.287686</v>
      </c>
      <c r="I12" s="189">
        <v>63771.972000000002</v>
      </c>
      <c r="J12" s="189">
        <v>696275.33470000001</v>
      </c>
      <c r="K12" s="189">
        <v>3803654.765116889</v>
      </c>
      <c r="L12" s="189"/>
      <c r="M12" s="189"/>
      <c r="N12" s="189">
        <f>SUM(LGIP1b_Park_UnitRates[[#This Row],[Preliminary Scale]:[Stage C No Scale]])</f>
        <v>4941019.5907528885</v>
      </c>
      <c r="Q12" s="190" t="str">
        <f>LGIP1b_Park_UnitRates[[#This Row],[LGIP Code]]</f>
        <v>A9-L</v>
      </c>
      <c r="R12" s="190" t="s">
        <v>4752</v>
      </c>
      <c r="S12" s="207" t="str">
        <f t="shared" si="0"/>
        <v>A9-L-A&amp;B</v>
      </c>
      <c r="T12" s="209">
        <f>LGIP1b_Park_UnitRates[[#This Row],[Preliminary Scale]]</f>
        <v>0.23125000000000001</v>
      </c>
      <c r="U12" s="207">
        <f>LGIP1b_Park_UnitRates[[#This Row],[Preliminary No Scale]]</f>
        <v>7500</v>
      </c>
      <c r="V12" s="325">
        <f>LGIP1b_Park_UnitRates[[#This Row],[Stage A Scale]]+LGIP1b_Park_UnitRates[[#This Row],[Stage B Scale]]+LGIP1b_Park_UnitRates[[#This Row],[Stage C Scale]]</f>
        <v>1066092.6223860001</v>
      </c>
      <c r="W12" s="325">
        <f>LGIP1b_Park_UnitRates[[#This Row],[Stage A No Scale]]+LGIP1b_Park_UnitRates[[#This Row],[Stage B No Scale]]+LGIP1b_Park_UnitRates[[#This Row],[Stage C No Scale]]</f>
        <v>3867426.7371168891</v>
      </c>
      <c r="X12" s="325">
        <f>LGIP1b_Park_UnitRates[[#This Row],[Grand Total]]</f>
        <v>4941019.5907528885</v>
      </c>
    </row>
    <row r="13" spans="1:137">
      <c r="A13" s="319"/>
      <c r="B13" s="190" t="str">
        <f>_xlfn.XLOOKUP(C13,[1]Sheet1!B:B,[1]Sheet1!A:A,,0)</f>
        <v>A4-D</v>
      </c>
      <c r="C13" s="190" t="s">
        <v>4756</v>
      </c>
      <c r="D13" s="191">
        <v>1000</v>
      </c>
      <c r="E13" s="192">
        <v>3.33</v>
      </c>
      <c r="F13" s="208">
        <v>0.23125000000000001</v>
      </c>
      <c r="G13" s="189">
        <v>2812.5</v>
      </c>
      <c r="H13" s="189">
        <v>100113.8112514737</v>
      </c>
      <c r="I13" s="189">
        <v>40605.645299999996</v>
      </c>
      <c r="J13" s="189">
        <v>194770.61614929032</v>
      </c>
      <c r="K13" s="189">
        <v>765098.18308177742</v>
      </c>
      <c r="L13" s="189"/>
      <c r="M13" s="189"/>
      <c r="N13" s="189">
        <f>SUM(LGIP1b_Park_UnitRates[[#This Row],[Preliminary Scale]:[Stage C No Scale]])</f>
        <v>1103400.9870325415</v>
      </c>
      <c r="Q13" s="190" t="str">
        <f>LGIP1b_Park_UnitRates[[#This Row],[LGIP Code]]</f>
        <v>A4-D</v>
      </c>
      <c r="R13" s="190" t="s">
        <v>4752</v>
      </c>
      <c r="S13" s="207" t="str">
        <f t="shared" si="0"/>
        <v>A4-D-A&amp;B</v>
      </c>
      <c r="T13" s="209">
        <f>LGIP1b_Park_UnitRates[[#This Row],[Preliminary Scale]]</f>
        <v>0.23125000000000001</v>
      </c>
      <c r="U13" s="207">
        <f>LGIP1b_Park_UnitRates[[#This Row],[Preliminary No Scale]]</f>
        <v>2812.5</v>
      </c>
      <c r="V13" s="325">
        <f>LGIP1b_Park_UnitRates[[#This Row],[Stage A Scale]]+LGIP1b_Park_UnitRates[[#This Row],[Stage B Scale]]+LGIP1b_Park_UnitRates[[#This Row],[Stage C Scale]]</f>
        <v>294884.42740076402</v>
      </c>
      <c r="W13" s="325">
        <f>LGIP1b_Park_UnitRates[[#This Row],[Stage A No Scale]]+LGIP1b_Park_UnitRates[[#This Row],[Stage B No Scale]]+LGIP1b_Park_UnitRates[[#This Row],[Stage C No Scale]]</f>
        <v>805703.82838177739</v>
      </c>
      <c r="X13" s="325">
        <f>LGIP1b_Park_UnitRates[[#This Row],[Grand Total]]</f>
        <v>1103400.9870325415</v>
      </c>
    </row>
    <row r="14" spans="1:137">
      <c r="A14" s="319"/>
      <c r="B14" s="190" t="str">
        <f>_xlfn.XLOOKUP(C14,[1]Sheet1!B:B,[1]Sheet1!A:A,,0)</f>
        <v>A4-M</v>
      </c>
      <c r="C14" s="190" t="s">
        <v>4757</v>
      </c>
      <c r="D14" s="191">
        <v>3000</v>
      </c>
      <c r="E14" s="192">
        <v>3.33</v>
      </c>
      <c r="F14" s="208">
        <v>0.23125000000000001</v>
      </c>
      <c r="G14" s="189">
        <v>3000</v>
      </c>
      <c r="H14" s="189">
        <v>334569.96935884212</v>
      </c>
      <c r="I14" s="189">
        <v>47068.940599999994</v>
      </c>
      <c r="J14" s="189">
        <v>855820.39289574185</v>
      </c>
      <c r="K14" s="189">
        <v>1175029.4875515553</v>
      </c>
      <c r="L14" s="189"/>
      <c r="M14" s="189"/>
      <c r="N14" s="189">
        <f>SUM(LGIP1b_Park_UnitRates[[#This Row],[Preliminary Scale]:[Stage C No Scale]])</f>
        <v>2415489.0216561393</v>
      </c>
      <c r="Q14" s="190" t="str">
        <f>LGIP1b_Park_UnitRates[[#This Row],[LGIP Code]]</f>
        <v>A4-M</v>
      </c>
      <c r="R14" s="190" t="s">
        <v>4752</v>
      </c>
      <c r="S14" s="207" t="str">
        <f t="shared" si="0"/>
        <v>A4-M-A&amp;B</v>
      </c>
      <c r="T14" s="209">
        <f>LGIP1b_Park_UnitRates[[#This Row],[Preliminary Scale]]</f>
        <v>0.23125000000000001</v>
      </c>
      <c r="U14" s="207">
        <f>LGIP1b_Park_UnitRates[[#This Row],[Preliminary No Scale]]</f>
        <v>3000</v>
      </c>
      <c r="V14" s="325">
        <f>LGIP1b_Park_UnitRates[[#This Row],[Stage A Scale]]+LGIP1b_Park_UnitRates[[#This Row],[Stage B Scale]]+LGIP1b_Park_UnitRates[[#This Row],[Stage C Scale]]</f>
        <v>1190390.362254584</v>
      </c>
      <c r="W14" s="325">
        <f>LGIP1b_Park_UnitRates[[#This Row],[Stage A No Scale]]+LGIP1b_Park_UnitRates[[#This Row],[Stage B No Scale]]+LGIP1b_Park_UnitRates[[#This Row],[Stage C No Scale]]</f>
        <v>1222098.4281515554</v>
      </c>
      <c r="X14" s="325">
        <f>LGIP1b_Park_UnitRates[[#This Row],[Grand Total]]</f>
        <v>2415489.0216561393</v>
      </c>
    </row>
    <row r="15" spans="1:137">
      <c r="A15" s="319"/>
      <c r="B15" s="190" t="str">
        <f>_xlfn.XLOOKUP(C15,[1]Sheet1!B:B,[1]Sheet1!A:A,,0)</f>
        <v>A7-L</v>
      </c>
      <c r="C15" s="190" t="s">
        <v>4758</v>
      </c>
      <c r="D15" s="191">
        <v>8000</v>
      </c>
      <c r="E15" s="192">
        <v>2.29</v>
      </c>
      <c r="F15" s="208">
        <v>0.23125000000000001</v>
      </c>
      <c r="G15" s="189">
        <v>3750</v>
      </c>
      <c r="H15" s="189">
        <v>71293.68015</v>
      </c>
      <c r="I15" s="189">
        <v>30732.865240000006</v>
      </c>
      <c r="J15" s="189"/>
      <c r="K15" s="189"/>
      <c r="L15" s="189"/>
      <c r="M15" s="189"/>
      <c r="N15" s="189">
        <f>SUM(LGIP1b_Park_UnitRates[[#This Row],[Preliminary Scale]:[Stage C No Scale]])</f>
        <v>105776.77664</v>
      </c>
      <c r="Q15" s="190" t="str">
        <f>LGIP1b_Park_UnitRates[[#This Row],[LGIP Code]]</f>
        <v>A7-L</v>
      </c>
      <c r="R15" s="190" t="s">
        <v>4759</v>
      </c>
      <c r="S15" s="207" t="str">
        <f t="shared" si="0"/>
        <v>A7-L-A</v>
      </c>
      <c r="T15" s="209">
        <f>LGIP1b_Park_UnitRates[[#This Row],[Preliminary Scale]]</f>
        <v>0.23125000000000001</v>
      </c>
      <c r="U15" s="207">
        <f>LGIP1b_Park_UnitRates[[#This Row],[Preliminary No Scale]]</f>
        <v>3750</v>
      </c>
      <c r="V15" s="325">
        <f>LGIP1b_Park_UnitRates[[#This Row],[Stage A Scale]]+LGIP1b_Park_UnitRates[[#This Row],[Stage B Scale]]+LGIP1b_Park_UnitRates[[#This Row],[Stage C Scale]]</f>
        <v>71293.68015</v>
      </c>
      <c r="W15" s="325">
        <f>LGIP1b_Park_UnitRates[[#This Row],[Stage A No Scale]]+LGIP1b_Park_UnitRates[[#This Row],[Stage B No Scale]]+LGIP1b_Park_UnitRates[[#This Row],[Stage C No Scale]]</f>
        <v>30732.865240000006</v>
      </c>
      <c r="X15" s="325">
        <f>LGIP1b_Park_UnitRates[[#This Row],[Grand Total]]</f>
        <v>105776.77664</v>
      </c>
    </row>
    <row r="16" spans="1:137">
      <c r="A16" s="319"/>
      <c r="B16" s="190" t="str">
        <f>_xlfn.XLOOKUP(C16,[1]Sheet1!B:B,[1]Sheet1!A:A,,0)</f>
        <v>A8-D</v>
      </c>
      <c r="C16" s="190" t="s">
        <v>4760</v>
      </c>
      <c r="D16" s="191">
        <v>30000</v>
      </c>
      <c r="E16" s="192">
        <v>2</v>
      </c>
      <c r="F16" s="208">
        <v>0.23125000000000001</v>
      </c>
      <c r="G16" s="189">
        <v>7500</v>
      </c>
      <c r="H16" s="189">
        <v>175604.20030999999</v>
      </c>
      <c r="I16" s="189">
        <v>46471.004139999997</v>
      </c>
      <c r="J16" s="189"/>
      <c r="K16" s="189"/>
      <c r="L16" s="189"/>
      <c r="M16" s="189"/>
      <c r="N16" s="189">
        <f>SUM(LGIP1b_Park_UnitRates[[#This Row],[Preliminary Scale]:[Stage C No Scale]])</f>
        <v>229575.4357</v>
      </c>
      <c r="Q16" s="190" t="str">
        <f>LGIP1b_Park_UnitRates[[#This Row],[LGIP Code]]</f>
        <v>A8-D</v>
      </c>
      <c r="R16" s="190" t="s">
        <v>4759</v>
      </c>
      <c r="S16" s="207" t="str">
        <f t="shared" si="0"/>
        <v>A8-D-A</v>
      </c>
      <c r="T16" s="209">
        <f>LGIP1b_Park_UnitRates[[#This Row],[Preliminary Scale]]</f>
        <v>0.23125000000000001</v>
      </c>
      <c r="U16" s="207">
        <f>LGIP1b_Park_UnitRates[[#This Row],[Preliminary No Scale]]</f>
        <v>7500</v>
      </c>
      <c r="V16" s="325">
        <f>LGIP1b_Park_UnitRates[[#This Row],[Stage A Scale]]+LGIP1b_Park_UnitRates[[#This Row],[Stage B Scale]]+LGIP1b_Park_UnitRates[[#This Row],[Stage C Scale]]</f>
        <v>175604.20030999999</v>
      </c>
      <c r="W16" s="325">
        <f>LGIP1b_Park_UnitRates[[#This Row],[Stage A No Scale]]+LGIP1b_Park_UnitRates[[#This Row],[Stage B No Scale]]+LGIP1b_Park_UnitRates[[#This Row],[Stage C No Scale]]</f>
        <v>46471.004139999997</v>
      </c>
      <c r="X16" s="325">
        <f>LGIP1b_Park_UnitRates[[#This Row],[Grand Total]]</f>
        <v>229575.4357</v>
      </c>
    </row>
    <row r="17" spans="1:24">
      <c r="A17" s="319"/>
      <c r="B17" s="190" t="str">
        <f>_xlfn.XLOOKUP(C17,[1]Sheet1!B:B,[1]Sheet1!A:A,,0)</f>
        <v>A8-M</v>
      </c>
      <c r="C17" s="190" t="s">
        <v>4761</v>
      </c>
      <c r="D17" s="191">
        <v>30000</v>
      </c>
      <c r="E17" s="192">
        <v>3.08</v>
      </c>
      <c r="F17" s="208">
        <v>0.23125000000000001</v>
      </c>
      <c r="G17" s="189">
        <v>7500</v>
      </c>
      <c r="H17" s="189">
        <v>175604.20030999999</v>
      </c>
      <c r="I17" s="189">
        <v>46471.004139999997</v>
      </c>
      <c r="J17" s="189">
        <v>577427.94238090317</v>
      </c>
      <c r="K17" s="189">
        <v>654833.17213600001</v>
      </c>
      <c r="L17" s="189"/>
      <c r="M17" s="189"/>
      <c r="N17" s="189">
        <f>SUM(LGIP1b_Park_UnitRates[[#This Row],[Preliminary Scale]:[Stage C No Scale]])</f>
        <v>1461836.5502169032</v>
      </c>
      <c r="Q17" s="190" t="str">
        <f>LGIP1b_Park_UnitRates[[#This Row],[LGIP Code]]</f>
        <v>A8-M</v>
      </c>
      <c r="R17" s="190" t="s">
        <v>4752</v>
      </c>
      <c r="S17" s="207" t="str">
        <f t="shared" si="0"/>
        <v>A8-M-A&amp;B</v>
      </c>
      <c r="T17" s="209">
        <f>LGIP1b_Park_UnitRates[[#This Row],[Preliminary Scale]]</f>
        <v>0.23125000000000001</v>
      </c>
      <c r="U17" s="207">
        <f>LGIP1b_Park_UnitRates[[#This Row],[Preliminary No Scale]]</f>
        <v>7500</v>
      </c>
      <c r="V17" s="325">
        <f>LGIP1b_Park_UnitRates[[#This Row],[Stage A Scale]]+LGIP1b_Park_UnitRates[[#This Row],[Stage B Scale]]+LGIP1b_Park_UnitRates[[#This Row],[Stage C Scale]]</f>
        <v>753032.14269090316</v>
      </c>
      <c r="W17" s="325">
        <f>LGIP1b_Park_UnitRates[[#This Row],[Stage A No Scale]]+LGIP1b_Park_UnitRates[[#This Row],[Stage B No Scale]]+LGIP1b_Park_UnitRates[[#This Row],[Stage C No Scale]]</f>
        <v>701304.17627599998</v>
      </c>
      <c r="X17" s="325">
        <f>LGIP1b_Park_UnitRates[[#This Row],[Grand Total]]</f>
        <v>1461836.5502169032</v>
      </c>
    </row>
    <row r="18" spans="1:24">
      <c r="A18" s="319"/>
      <c r="B18" s="190" t="s">
        <v>4762</v>
      </c>
      <c r="C18" s="190" t="s">
        <v>4763</v>
      </c>
      <c r="D18" s="191">
        <v>40000</v>
      </c>
      <c r="E18" s="192">
        <v>6.67</v>
      </c>
      <c r="F18" s="208">
        <v>0.23125000000000001</v>
      </c>
      <c r="G18" s="189">
        <v>11250</v>
      </c>
      <c r="H18" s="189">
        <v>1080126.9502030525</v>
      </c>
      <c r="I18" s="189">
        <v>49971.337239999993</v>
      </c>
      <c r="J18" s="189">
        <v>740088.67916180636</v>
      </c>
      <c r="K18" s="189">
        <v>7203603.073739999</v>
      </c>
      <c r="L18" s="189"/>
      <c r="M18" s="189"/>
      <c r="N18" s="189">
        <f>SUM(LGIP1b_Park_UnitRates[[#This Row],[Preliminary Scale]:[Stage C No Scale]])</f>
        <v>9085040.2715948578</v>
      </c>
      <c r="Q18" s="190" t="str">
        <f>LGIP1b_Park_UnitRates[[#This Row],[LGIP Code]]</f>
        <v>A5-D</v>
      </c>
      <c r="R18" s="190" t="s">
        <v>4752</v>
      </c>
      <c r="S18" s="207" t="str">
        <f t="shared" si="0"/>
        <v>A5-D-A&amp;B</v>
      </c>
      <c r="T18" s="209">
        <f>LGIP1b_Park_UnitRates[[#This Row],[Preliminary Scale]]</f>
        <v>0.23125000000000001</v>
      </c>
      <c r="U18" s="207">
        <f>LGIP1b_Park_UnitRates[[#This Row],[Preliminary No Scale]]</f>
        <v>11250</v>
      </c>
      <c r="V18" s="325">
        <f>LGIP1b_Park_UnitRates[[#This Row],[Stage A Scale]]+LGIP1b_Park_UnitRates[[#This Row],[Stage B Scale]]+LGIP1b_Park_UnitRates[[#This Row],[Stage C Scale]]</f>
        <v>1820215.6293648588</v>
      </c>
      <c r="W18" s="325">
        <f>LGIP1b_Park_UnitRates[[#This Row],[Stage A No Scale]]+LGIP1b_Park_UnitRates[[#This Row],[Stage B No Scale]]+LGIP1b_Park_UnitRates[[#This Row],[Stage C No Scale]]</f>
        <v>7253574.4109799992</v>
      </c>
      <c r="X18" s="325">
        <f>LGIP1b_Park_UnitRates[[#This Row],[Grand Total]]</f>
        <v>9085040.2715948578</v>
      </c>
    </row>
    <row r="19" spans="1:24">
      <c r="A19" s="319"/>
      <c r="B19" s="190" t="s">
        <v>4764</v>
      </c>
      <c r="C19" s="190" t="s">
        <v>4765</v>
      </c>
      <c r="D19" s="191">
        <v>70000</v>
      </c>
      <c r="E19" s="192">
        <v>1.67</v>
      </c>
      <c r="F19" s="208">
        <v>0.23125000000000001</v>
      </c>
      <c r="G19" s="189">
        <v>11250</v>
      </c>
      <c r="H19" s="189">
        <v>1974648.9948228421</v>
      </c>
      <c r="I19" s="189">
        <v>60987.143799999998</v>
      </c>
      <c r="J19" s="189">
        <v>1207461.0078931611</v>
      </c>
      <c r="K19" s="189">
        <v>11341645.443211999</v>
      </c>
      <c r="L19" s="189"/>
      <c r="M19" s="189"/>
      <c r="N19" s="189">
        <f>SUM(LGIP1b_Park_UnitRates[[#This Row],[Preliminary Scale]:[Stage C No Scale]])</f>
        <v>14595992.820978001</v>
      </c>
      <c r="Q19" s="190" t="str">
        <f>LGIP1b_Park_UnitRates[[#This Row],[LGIP Code]]</f>
        <v>A5-M</v>
      </c>
      <c r="R19" s="190" t="s">
        <v>4752</v>
      </c>
      <c r="S19" s="207" t="str">
        <f t="shared" si="0"/>
        <v>A5-M-A&amp;B</v>
      </c>
      <c r="T19" s="209">
        <f>LGIP1b_Park_UnitRates[[#This Row],[Preliminary Scale]]</f>
        <v>0.23125000000000001</v>
      </c>
      <c r="U19" s="207">
        <f>LGIP1b_Park_UnitRates[[#This Row],[Preliminary No Scale]]</f>
        <v>11250</v>
      </c>
      <c r="V19" s="325">
        <f>LGIP1b_Park_UnitRates[[#This Row],[Stage A Scale]]+LGIP1b_Park_UnitRates[[#This Row],[Stage B Scale]]+LGIP1b_Park_UnitRates[[#This Row],[Stage C Scale]]</f>
        <v>3182110.002716003</v>
      </c>
      <c r="W19" s="325">
        <f>LGIP1b_Park_UnitRates[[#This Row],[Stage A No Scale]]+LGIP1b_Park_UnitRates[[#This Row],[Stage B No Scale]]+LGIP1b_Park_UnitRates[[#This Row],[Stage C No Scale]]</f>
        <v>11402632.587011999</v>
      </c>
      <c r="X19" s="325">
        <f>LGIP1b_Park_UnitRates[[#This Row],[Grand Total]]</f>
        <v>14595992.820978001</v>
      </c>
    </row>
    <row r="20" spans="1:24">
      <c r="A20" s="319"/>
      <c r="B20" s="190" t="s">
        <v>4766</v>
      </c>
      <c r="C20" s="190" t="s">
        <v>4767</v>
      </c>
      <c r="D20" s="191">
        <v>8000</v>
      </c>
      <c r="E20" s="192">
        <v>4</v>
      </c>
      <c r="F20" s="208">
        <v>0.23125000000000001</v>
      </c>
      <c r="G20" s="189">
        <v>3750</v>
      </c>
      <c r="H20" s="189"/>
      <c r="I20" s="189"/>
      <c r="J20" s="189">
        <v>50689.811039999993</v>
      </c>
      <c r="K20" s="189">
        <v>392700.27887963556</v>
      </c>
      <c r="L20" s="189">
        <v>0</v>
      </c>
      <c r="M20" s="189">
        <v>41389.434899999993</v>
      </c>
      <c r="N20" s="189">
        <f>SUM(LGIP1b_Park_UnitRates[[#This Row],[Preliminary Scale]:[Stage C No Scale]])</f>
        <v>488529.75606963556</v>
      </c>
      <c r="Q20" s="190" t="str">
        <f>LGIP1b_Park_UnitRates[[#This Row],[LGIP Code]]</f>
        <v>E1-L</v>
      </c>
      <c r="R20" s="190" t="s">
        <v>4768</v>
      </c>
      <c r="S20" s="207" t="str">
        <f t="shared" si="0"/>
        <v>E1-L-B&amp;C</v>
      </c>
      <c r="T20" s="209">
        <f>LGIP1b_Park_UnitRates[[#This Row],[Preliminary Scale]]</f>
        <v>0.23125000000000001</v>
      </c>
      <c r="U20" s="207">
        <f>LGIP1b_Park_UnitRates[[#This Row],[Preliminary No Scale]]</f>
        <v>3750</v>
      </c>
      <c r="V20" s="325">
        <f>LGIP1b_Park_UnitRates[[#This Row],[Stage A Scale]]+LGIP1b_Park_UnitRates[[#This Row],[Stage B Scale]]+LGIP1b_Park_UnitRates[[#This Row],[Stage C Scale]]</f>
        <v>50689.811039999993</v>
      </c>
      <c r="W20" s="325">
        <f>LGIP1b_Park_UnitRates[[#This Row],[Stage A No Scale]]+LGIP1b_Park_UnitRates[[#This Row],[Stage B No Scale]]+LGIP1b_Park_UnitRates[[#This Row],[Stage C No Scale]]</f>
        <v>434089.71377963555</v>
      </c>
      <c r="X20" s="325">
        <f>LGIP1b_Park_UnitRates[[#This Row],[Grand Total]]</f>
        <v>488529.75606963556</v>
      </c>
    </row>
    <row r="21" spans="1:24">
      <c r="A21" s="319"/>
      <c r="B21" s="190" t="s">
        <v>4769</v>
      </c>
      <c r="C21" s="190" t="s">
        <v>4770</v>
      </c>
      <c r="D21" s="191">
        <v>30000</v>
      </c>
      <c r="E21" s="192">
        <v>1.4</v>
      </c>
      <c r="F21" s="208">
        <v>0.23125000000000001</v>
      </c>
      <c r="G21" s="189">
        <v>7500</v>
      </c>
      <c r="H21" s="189"/>
      <c r="I21" s="189"/>
      <c r="J21" s="189">
        <v>808995.46522903233</v>
      </c>
      <c r="K21" s="189">
        <v>5517392.1638097772</v>
      </c>
      <c r="L21" s="189">
        <v>99755.04</v>
      </c>
      <c r="M21" s="189">
        <v>1382796.2246999999</v>
      </c>
      <c r="N21" s="189">
        <f>SUM(LGIP1b_Park_UnitRates[[#This Row],[Preliminary Scale]:[Stage C No Scale]])</f>
        <v>7816439.1249888102</v>
      </c>
      <c r="Q21" s="190" t="str">
        <f>LGIP1b_Park_UnitRates[[#This Row],[LGIP Code]]</f>
        <v>E2-D</v>
      </c>
      <c r="R21" s="190" t="s">
        <v>4768</v>
      </c>
      <c r="S21" s="207" t="str">
        <f t="shared" si="0"/>
        <v>E2-D-B&amp;C</v>
      </c>
      <c r="T21" s="209">
        <f>LGIP1b_Park_UnitRates[[#This Row],[Preliminary Scale]]</f>
        <v>0.23125000000000001</v>
      </c>
      <c r="U21" s="207">
        <f>LGIP1b_Park_UnitRates[[#This Row],[Preliminary No Scale]]</f>
        <v>7500</v>
      </c>
      <c r="V21" s="325">
        <f>LGIP1b_Park_UnitRates[[#This Row],[Stage A Scale]]+LGIP1b_Park_UnitRates[[#This Row],[Stage B Scale]]+LGIP1b_Park_UnitRates[[#This Row],[Stage C Scale]]</f>
        <v>908750.50522903237</v>
      </c>
      <c r="W21" s="325">
        <f>LGIP1b_Park_UnitRates[[#This Row],[Stage A No Scale]]+LGIP1b_Park_UnitRates[[#This Row],[Stage B No Scale]]+LGIP1b_Park_UnitRates[[#This Row],[Stage C No Scale]]</f>
        <v>6900188.3885097774</v>
      </c>
      <c r="X21" s="325">
        <f>LGIP1b_Park_UnitRates[[#This Row],[Grand Total]]</f>
        <v>7816439.1249888102</v>
      </c>
    </row>
    <row r="22" spans="1:24">
      <c r="A22" s="319"/>
      <c r="B22" s="190" t="s">
        <v>4771</v>
      </c>
      <c r="C22" s="190" t="s">
        <v>4772</v>
      </c>
      <c r="D22" s="191">
        <v>30000</v>
      </c>
      <c r="E22" s="192">
        <v>1.67</v>
      </c>
      <c r="F22" s="208">
        <v>0.23125000000000001</v>
      </c>
      <c r="G22" s="189">
        <v>7500</v>
      </c>
      <c r="H22" s="189"/>
      <c r="I22" s="189"/>
      <c r="J22" s="189">
        <v>924331.29242903227</v>
      </c>
      <c r="K22" s="189">
        <v>5856189.2561137769</v>
      </c>
      <c r="L22" s="189">
        <v>99755.04</v>
      </c>
      <c r="M22" s="189">
        <v>1382796.2246999999</v>
      </c>
      <c r="N22" s="189">
        <f>SUM(LGIP1b_Park_UnitRates[[#This Row],[Preliminary Scale]:[Stage C No Scale]])</f>
        <v>8270572.0444928091</v>
      </c>
      <c r="Q22" s="190" t="str">
        <f>LGIP1b_Park_UnitRates[[#This Row],[LGIP Code]]</f>
        <v>E3-M</v>
      </c>
      <c r="R22" s="190" t="s">
        <v>4768</v>
      </c>
      <c r="S22" s="207" t="str">
        <f t="shared" si="0"/>
        <v>E3-M-B&amp;C</v>
      </c>
      <c r="T22" s="209">
        <f>LGIP1b_Park_UnitRates[[#This Row],[Preliminary Scale]]</f>
        <v>0.23125000000000001</v>
      </c>
      <c r="U22" s="207">
        <f>LGIP1b_Park_UnitRates[[#This Row],[Preliminary No Scale]]</f>
        <v>7500</v>
      </c>
      <c r="V22" s="325">
        <f>LGIP1b_Park_UnitRates[[#This Row],[Stage A Scale]]+LGIP1b_Park_UnitRates[[#This Row],[Stage B Scale]]+LGIP1b_Park_UnitRates[[#This Row],[Stage C Scale]]</f>
        <v>1024086.3324290323</v>
      </c>
      <c r="W22" s="325">
        <f>LGIP1b_Park_UnitRates[[#This Row],[Stage A No Scale]]+LGIP1b_Park_UnitRates[[#This Row],[Stage B No Scale]]+LGIP1b_Park_UnitRates[[#This Row],[Stage C No Scale]]</f>
        <v>7238985.4808137771</v>
      </c>
      <c r="X22" s="325">
        <f>LGIP1b_Park_UnitRates[[#This Row],[Grand Total]]</f>
        <v>8270572.0444928091</v>
      </c>
    </row>
    <row r="23" spans="1:24">
      <c r="A23" s="319"/>
      <c r="B23" s="190" t="s">
        <v>4773</v>
      </c>
      <c r="C23" s="190" t="s">
        <v>4774</v>
      </c>
      <c r="D23" s="191">
        <v>10000</v>
      </c>
      <c r="E23" s="192">
        <v>1.4</v>
      </c>
      <c r="F23" s="208">
        <v>0.23125000000000001</v>
      </c>
      <c r="G23" s="189">
        <v>7500</v>
      </c>
      <c r="H23" s="189"/>
      <c r="I23" s="189"/>
      <c r="J23" s="189">
        <v>696275.33470000001</v>
      </c>
      <c r="K23" s="189">
        <v>3803654.765116889</v>
      </c>
      <c r="L23" s="189">
        <v>136284.38560000001</v>
      </c>
      <c r="M23" s="189">
        <v>1993763.5310119998</v>
      </c>
      <c r="N23" s="189">
        <f>SUM(LGIP1b_Park_UnitRates[[#This Row],[Preliminary Scale]:[Stage C No Scale]])</f>
        <v>6637478.247678888</v>
      </c>
      <c r="Q23" s="190" t="str">
        <f>LGIP1b_Park_UnitRates[[#This Row],[LGIP Code]]</f>
        <v>E9</v>
      </c>
      <c r="R23" s="190" t="s">
        <v>4768</v>
      </c>
      <c r="S23" s="207" t="str">
        <f t="shared" si="0"/>
        <v>E9-B&amp;C</v>
      </c>
      <c r="T23" s="209">
        <f>LGIP1b_Park_UnitRates[[#This Row],[Preliminary Scale]]</f>
        <v>0.23125000000000001</v>
      </c>
      <c r="U23" s="207">
        <f>LGIP1b_Park_UnitRates[[#This Row],[Preliminary No Scale]]</f>
        <v>7500</v>
      </c>
      <c r="V23" s="325">
        <f>LGIP1b_Park_UnitRates[[#This Row],[Stage A Scale]]+LGIP1b_Park_UnitRates[[#This Row],[Stage B Scale]]+LGIP1b_Park_UnitRates[[#This Row],[Stage C Scale]]</f>
        <v>832559.72030000004</v>
      </c>
      <c r="W23" s="325">
        <f>LGIP1b_Park_UnitRates[[#This Row],[Stage A No Scale]]+LGIP1b_Park_UnitRates[[#This Row],[Stage B No Scale]]+LGIP1b_Park_UnitRates[[#This Row],[Stage C No Scale]]</f>
        <v>5797418.2961288886</v>
      </c>
      <c r="X23" s="325">
        <f>LGIP1b_Park_UnitRates[[#This Row],[Grand Total]]</f>
        <v>6637478.247678888</v>
      </c>
    </row>
    <row r="24" spans="1:24">
      <c r="A24" s="319"/>
      <c r="B24" s="190" t="s">
        <v>4775</v>
      </c>
      <c r="C24" s="190" t="s">
        <v>4776</v>
      </c>
      <c r="D24" s="191">
        <v>1000</v>
      </c>
      <c r="E24" s="192">
        <v>3.33</v>
      </c>
      <c r="F24" s="208">
        <v>0.23125000000000001</v>
      </c>
      <c r="G24" s="189">
        <v>2812.5</v>
      </c>
      <c r="H24" s="189"/>
      <c r="I24" s="189"/>
      <c r="J24" s="189">
        <v>194770.61614929032</v>
      </c>
      <c r="K24" s="189">
        <v>765098.18308177742</v>
      </c>
      <c r="L24" s="189">
        <v>99755.04</v>
      </c>
      <c r="M24" s="189">
        <v>522887.38195344445</v>
      </c>
      <c r="N24" s="189">
        <f>SUM(LGIP1b_Park_UnitRates[[#This Row],[Preliminary Scale]:[Stage C No Scale]])</f>
        <v>1585323.9524345123</v>
      </c>
      <c r="Q24" s="190" t="str">
        <f>LGIP1b_Park_UnitRates[[#This Row],[LGIP Code]]</f>
        <v>E4-D</v>
      </c>
      <c r="R24" s="190" t="s">
        <v>4768</v>
      </c>
      <c r="S24" s="207" t="str">
        <f t="shared" si="0"/>
        <v>E4-D-B&amp;C</v>
      </c>
      <c r="T24" s="209">
        <f>LGIP1b_Park_UnitRates[[#This Row],[Preliminary Scale]]</f>
        <v>0.23125000000000001</v>
      </c>
      <c r="U24" s="207">
        <f>LGIP1b_Park_UnitRates[[#This Row],[Preliminary No Scale]]</f>
        <v>2812.5</v>
      </c>
      <c r="V24" s="325">
        <f>LGIP1b_Park_UnitRates[[#This Row],[Stage A Scale]]+LGIP1b_Park_UnitRates[[#This Row],[Stage B Scale]]+LGIP1b_Park_UnitRates[[#This Row],[Stage C Scale]]</f>
        <v>294525.65614929033</v>
      </c>
      <c r="W24" s="325">
        <f>LGIP1b_Park_UnitRates[[#This Row],[Stage A No Scale]]+LGIP1b_Park_UnitRates[[#This Row],[Stage B No Scale]]+LGIP1b_Park_UnitRates[[#This Row],[Stage C No Scale]]</f>
        <v>1287985.5650352219</v>
      </c>
      <c r="X24" s="325">
        <f>LGIP1b_Park_UnitRates[[#This Row],[Grand Total]]</f>
        <v>1585323.9524345123</v>
      </c>
    </row>
    <row r="25" spans="1:24">
      <c r="A25" s="319"/>
      <c r="B25" s="190" t="s">
        <v>4777</v>
      </c>
      <c r="C25" s="190" t="s">
        <v>4778</v>
      </c>
      <c r="D25" s="191">
        <v>3000</v>
      </c>
      <c r="E25" s="192">
        <v>3.33</v>
      </c>
      <c r="F25" s="208">
        <v>0.23125000000000001</v>
      </c>
      <c r="G25" s="189">
        <v>3000</v>
      </c>
      <c r="H25" s="189"/>
      <c r="I25" s="189"/>
      <c r="J25" s="189">
        <v>855820.39289574185</v>
      </c>
      <c r="K25" s="189">
        <v>1175029.4875515553</v>
      </c>
      <c r="L25" s="189">
        <v>99755.04</v>
      </c>
      <c r="M25" s="189">
        <v>576064.88325730665</v>
      </c>
      <c r="N25" s="189">
        <f>SUM(LGIP1b_Park_UnitRates[[#This Row],[Preliminary Scale]:[Stage C No Scale]])</f>
        <v>2709670.0349546038</v>
      </c>
      <c r="Q25" s="190" t="str">
        <f>LGIP1b_Park_UnitRates[[#This Row],[LGIP Code]]</f>
        <v>E4-M</v>
      </c>
      <c r="R25" s="190" t="s">
        <v>4768</v>
      </c>
      <c r="S25" s="207" t="str">
        <f t="shared" si="0"/>
        <v>E4-M-B&amp;C</v>
      </c>
      <c r="T25" s="209">
        <f>LGIP1b_Park_UnitRates[[#This Row],[Preliminary Scale]]</f>
        <v>0.23125000000000001</v>
      </c>
      <c r="U25" s="207">
        <f>LGIP1b_Park_UnitRates[[#This Row],[Preliminary No Scale]]</f>
        <v>3000</v>
      </c>
      <c r="V25" s="325">
        <f>LGIP1b_Park_UnitRates[[#This Row],[Stage A Scale]]+LGIP1b_Park_UnitRates[[#This Row],[Stage B Scale]]+LGIP1b_Park_UnitRates[[#This Row],[Stage C Scale]]</f>
        <v>955575.43289574189</v>
      </c>
      <c r="W25" s="325">
        <f>LGIP1b_Park_UnitRates[[#This Row],[Stage A No Scale]]+LGIP1b_Park_UnitRates[[#This Row],[Stage B No Scale]]+LGIP1b_Park_UnitRates[[#This Row],[Stage C No Scale]]</f>
        <v>1751094.3708088619</v>
      </c>
      <c r="X25" s="325">
        <f>LGIP1b_Park_UnitRates[[#This Row],[Grand Total]]</f>
        <v>2709670.0349546038</v>
      </c>
    </row>
    <row r="26" spans="1:24">
      <c r="A26" s="319"/>
      <c r="B26" s="190" t="s">
        <v>4779</v>
      </c>
      <c r="C26" s="190" t="s">
        <v>4780</v>
      </c>
      <c r="D26" s="191">
        <v>8000</v>
      </c>
      <c r="E26" s="192">
        <v>2.29</v>
      </c>
      <c r="F26" s="208">
        <v>0.23125000000000001</v>
      </c>
      <c r="G26" s="189">
        <v>3750</v>
      </c>
      <c r="H26" s="189"/>
      <c r="I26" s="189"/>
      <c r="J26" s="189">
        <v>148169.20259793548</v>
      </c>
      <c r="K26" s="189">
        <v>178297.88327999998</v>
      </c>
      <c r="L26" s="189">
        <v>186593.67741473683</v>
      </c>
      <c r="M26" s="189">
        <v>88892.428679999997</v>
      </c>
      <c r="N26" s="189">
        <f>SUM(LGIP1b_Park_UnitRates[[#This Row],[Preliminary Scale]:[Stage C No Scale]])</f>
        <v>605703.42322267231</v>
      </c>
      <c r="Q26" s="190" t="str">
        <f>LGIP1b_Park_UnitRates[[#This Row],[LGIP Code]]</f>
        <v>E7-L</v>
      </c>
      <c r="R26" s="190" t="s">
        <v>4768</v>
      </c>
      <c r="S26" s="207" t="str">
        <f t="shared" si="0"/>
        <v>E7-L-B&amp;C</v>
      </c>
      <c r="T26" s="209">
        <f>LGIP1b_Park_UnitRates[[#This Row],[Preliminary Scale]]</f>
        <v>0.23125000000000001</v>
      </c>
      <c r="U26" s="207">
        <f>LGIP1b_Park_UnitRates[[#This Row],[Preliminary No Scale]]</f>
        <v>3750</v>
      </c>
      <c r="V26" s="325">
        <f>LGIP1b_Park_UnitRates[[#This Row],[Stage A Scale]]+LGIP1b_Park_UnitRates[[#This Row],[Stage B Scale]]+LGIP1b_Park_UnitRates[[#This Row],[Stage C Scale]]</f>
        <v>334762.88001267228</v>
      </c>
      <c r="W26" s="325">
        <f>LGIP1b_Park_UnitRates[[#This Row],[Stage A No Scale]]+LGIP1b_Park_UnitRates[[#This Row],[Stage B No Scale]]+LGIP1b_Park_UnitRates[[#This Row],[Stage C No Scale]]</f>
        <v>267190.31195999996</v>
      </c>
      <c r="X26" s="325">
        <f>LGIP1b_Park_UnitRates[[#This Row],[Grand Total]]</f>
        <v>605703.42322267231</v>
      </c>
    </row>
    <row r="27" spans="1:24">
      <c r="A27" s="319"/>
      <c r="B27" s="190" t="s">
        <v>4781</v>
      </c>
      <c r="C27" s="190" t="s">
        <v>4782</v>
      </c>
      <c r="D27" s="191">
        <v>30000</v>
      </c>
      <c r="E27" s="192">
        <v>2</v>
      </c>
      <c r="F27" s="208">
        <v>0.23125000000000001</v>
      </c>
      <c r="G27" s="189">
        <v>7500</v>
      </c>
      <c r="H27" s="189"/>
      <c r="I27" s="189"/>
      <c r="J27" s="189">
        <v>577427.94238090317</v>
      </c>
      <c r="K27" s="189">
        <v>654833.17213600001</v>
      </c>
      <c r="L27" s="189">
        <v>415342.23465263157</v>
      </c>
      <c r="M27" s="189">
        <v>175658.53117999999</v>
      </c>
      <c r="N27" s="189">
        <f>SUM(LGIP1b_Park_UnitRates[[#This Row],[Preliminary Scale]:[Stage C No Scale]])</f>
        <v>1830762.1115995347</v>
      </c>
      <c r="Q27" s="190" t="str">
        <f>LGIP1b_Park_UnitRates[[#This Row],[LGIP Code]]</f>
        <v>E8-D</v>
      </c>
      <c r="R27" s="190" t="s">
        <v>4768</v>
      </c>
      <c r="S27" s="207" t="str">
        <f t="shared" si="0"/>
        <v>E8-D-B&amp;C</v>
      </c>
      <c r="T27" s="209">
        <f>LGIP1b_Park_UnitRates[[#This Row],[Preliminary Scale]]</f>
        <v>0.23125000000000001</v>
      </c>
      <c r="U27" s="207">
        <f>LGIP1b_Park_UnitRates[[#This Row],[Preliminary No Scale]]</f>
        <v>7500</v>
      </c>
      <c r="V27" s="325">
        <f>LGIP1b_Park_UnitRates[[#This Row],[Stage A Scale]]+LGIP1b_Park_UnitRates[[#This Row],[Stage B Scale]]+LGIP1b_Park_UnitRates[[#This Row],[Stage C Scale]]</f>
        <v>992770.17703353474</v>
      </c>
      <c r="W27" s="325">
        <f>LGIP1b_Park_UnitRates[[#This Row],[Stage A No Scale]]+LGIP1b_Park_UnitRates[[#This Row],[Stage B No Scale]]+LGIP1b_Park_UnitRates[[#This Row],[Stage C No Scale]]</f>
        <v>830491.70331600006</v>
      </c>
      <c r="X27" s="325">
        <f>LGIP1b_Park_UnitRates[[#This Row],[Grand Total]]</f>
        <v>1830762.1115995347</v>
      </c>
    </row>
    <row r="28" spans="1:24">
      <c r="A28" s="319"/>
      <c r="B28" s="190" t="s">
        <v>4783</v>
      </c>
      <c r="C28" s="190" t="s">
        <v>4784</v>
      </c>
      <c r="D28" s="191">
        <v>30000</v>
      </c>
      <c r="E28" s="192">
        <v>3.08</v>
      </c>
      <c r="F28" s="208">
        <v>0.23125000000000001</v>
      </c>
      <c r="G28" s="189">
        <v>7500</v>
      </c>
      <c r="H28" s="189"/>
      <c r="I28" s="189"/>
      <c r="J28" s="189">
        <v>577427.94238090317</v>
      </c>
      <c r="K28" s="189">
        <v>654833.17213600001</v>
      </c>
      <c r="L28" s="189">
        <v>465813.53465263156</v>
      </c>
      <c r="M28" s="189">
        <v>217460.64318000001</v>
      </c>
      <c r="N28" s="189">
        <f>SUM(LGIP1b_Park_UnitRates[[#This Row],[Preliminary Scale]:[Stage C No Scale]])</f>
        <v>1923035.5235995348</v>
      </c>
      <c r="Q28" s="190" t="str">
        <f>LGIP1b_Park_UnitRates[[#This Row],[LGIP Code]]</f>
        <v>E8-M</v>
      </c>
      <c r="R28" s="190" t="s">
        <v>4768</v>
      </c>
      <c r="S28" s="207" t="str">
        <f t="shared" si="0"/>
        <v>E8-M-B&amp;C</v>
      </c>
      <c r="T28" s="209">
        <f>LGIP1b_Park_UnitRates[[#This Row],[Preliminary Scale]]</f>
        <v>0.23125000000000001</v>
      </c>
      <c r="U28" s="207">
        <f>LGIP1b_Park_UnitRates[[#This Row],[Preliminary No Scale]]</f>
        <v>7500</v>
      </c>
      <c r="V28" s="325">
        <f>LGIP1b_Park_UnitRates[[#This Row],[Stage A Scale]]+LGIP1b_Park_UnitRates[[#This Row],[Stage B Scale]]+LGIP1b_Park_UnitRates[[#This Row],[Stage C Scale]]</f>
        <v>1043241.4770335348</v>
      </c>
      <c r="W28" s="325">
        <f>LGIP1b_Park_UnitRates[[#This Row],[Stage A No Scale]]+LGIP1b_Park_UnitRates[[#This Row],[Stage B No Scale]]+LGIP1b_Park_UnitRates[[#This Row],[Stage C No Scale]]</f>
        <v>872293.81531600002</v>
      </c>
      <c r="X28" s="325">
        <f>LGIP1b_Park_UnitRates[[#This Row],[Grand Total]]</f>
        <v>1923035.5235995348</v>
      </c>
    </row>
    <row r="29" spans="1:24">
      <c r="A29" s="319"/>
      <c r="B29" s="190" t="s">
        <v>4785</v>
      </c>
      <c r="C29" s="190" t="s">
        <v>4786</v>
      </c>
      <c r="D29" s="191">
        <v>20000</v>
      </c>
      <c r="E29" s="192" t="s">
        <v>4787</v>
      </c>
      <c r="F29" s="208">
        <v>0.23125000000000001</v>
      </c>
      <c r="G29" s="189">
        <v>7500</v>
      </c>
      <c r="H29" s="189"/>
      <c r="I29" s="189"/>
      <c r="J29" s="189">
        <v>353644.13598090323</v>
      </c>
      <c r="K29" s="189">
        <v>1333511.1477480198</v>
      </c>
      <c r="L29" s="189">
        <v>271840.884424421</v>
      </c>
      <c r="M29" s="189">
        <v>806918.59543248441</v>
      </c>
      <c r="N29" s="189">
        <f>SUM(LGIP1b_Park_UnitRates[[#This Row],[Preliminary Scale]:[Stage C No Scale]])</f>
        <v>2773414.9948358284</v>
      </c>
      <c r="Q29" s="190" t="str">
        <f>LGIP1b_Park_UnitRates[[#This Row],[LGIP Code]]</f>
        <v>E11-D</v>
      </c>
      <c r="R29" s="190" t="s">
        <v>4768</v>
      </c>
      <c r="S29" s="207" t="str">
        <f t="shared" si="0"/>
        <v>E11-D-B&amp;C</v>
      </c>
      <c r="T29" s="209">
        <f>LGIP1b_Park_UnitRates[[#This Row],[Preliminary Scale]]</f>
        <v>0.23125000000000001</v>
      </c>
      <c r="U29" s="207">
        <f>LGIP1b_Park_UnitRates[[#This Row],[Preliminary No Scale]]</f>
        <v>7500</v>
      </c>
      <c r="V29" s="325">
        <f>LGIP1b_Park_UnitRates[[#This Row],[Stage A Scale]]+LGIP1b_Park_UnitRates[[#This Row],[Stage B Scale]]+LGIP1b_Park_UnitRates[[#This Row],[Stage C Scale]]</f>
        <v>625485.02040532418</v>
      </c>
      <c r="W29" s="325">
        <f>LGIP1b_Park_UnitRates[[#This Row],[Stage A No Scale]]+LGIP1b_Park_UnitRates[[#This Row],[Stage B No Scale]]+LGIP1b_Park_UnitRates[[#This Row],[Stage C No Scale]]</f>
        <v>2140429.7431805041</v>
      </c>
      <c r="X29" s="325">
        <f>LGIP1b_Park_UnitRates[[#This Row],[Grand Total]]</f>
        <v>2773414.9948358284</v>
      </c>
    </row>
    <row r="30" spans="1:24">
      <c r="A30" s="319"/>
      <c r="B30" s="190" t="s">
        <v>4788</v>
      </c>
      <c r="C30" s="190" t="s">
        <v>4789</v>
      </c>
      <c r="D30" s="191">
        <v>30000</v>
      </c>
      <c r="E30" s="192" t="s">
        <v>4787</v>
      </c>
      <c r="F30" s="208">
        <v>0.23125000000000001</v>
      </c>
      <c r="G30" s="189">
        <v>7500</v>
      </c>
      <c r="H30" s="189"/>
      <c r="I30" s="189"/>
      <c r="J30" s="189">
        <v>454586.73598090326</v>
      </c>
      <c r="K30" s="189">
        <v>1517699.7919880198</v>
      </c>
      <c r="L30" s="189">
        <v>296466.72861473681</v>
      </c>
      <c r="M30" s="189">
        <v>841178.51387248433</v>
      </c>
      <c r="N30" s="189">
        <f>SUM(LGIP1b_Park_UnitRates[[#This Row],[Preliminary Scale]:[Stage C No Scale]])</f>
        <v>3117432.0017061443</v>
      </c>
      <c r="Q30" s="190" t="str">
        <f>LGIP1b_Park_UnitRates[[#This Row],[LGIP Code]]</f>
        <v>E11-M</v>
      </c>
      <c r="R30" s="190" t="s">
        <v>4768</v>
      </c>
      <c r="S30" s="207" t="str">
        <f t="shared" si="0"/>
        <v>E11-M-B&amp;C</v>
      </c>
      <c r="T30" s="209">
        <f>LGIP1b_Park_UnitRates[[#This Row],[Preliminary Scale]]</f>
        <v>0.23125000000000001</v>
      </c>
      <c r="U30" s="207">
        <f>LGIP1b_Park_UnitRates[[#This Row],[Preliminary No Scale]]</f>
        <v>7500</v>
      </c>
      <c r="V30" s="325">
        <f>LGIP1b_Park_UnitRates[[#This Row],[Stage A Scale]]+LGIP1b_Park_UnitRates[[#This Row],[Stage B Scale]]+LGIP1b_Park_UnitRates[[#This Row],[Stage C Scale]]</f>
        <v>751053.46459564008</v>
      </c>
      <c r="W30" s="325">
        <f>LGIP1b_Park_UnitRates[[#This Row],[Stage A No Scale]]+LGIP1b_Park_UnitRates[[#This Row],[Stage B No Scale]]+LGIP1b_Park_UnitRates[[#This Row],[Stage C No Scale]]</f>
        <v>2358878.305860504</v>
      </c>
      <c r="X30" s="325">
        <f>LGIP1b_Park_UnitRates[[#This Row],[Grand Total]]</f>
        <v>3117432.0017061443</v>
      </c>
    </row>
    <row r="31" spans="1:24">
      <c r="A31" s="319"/>
      <c r="B31" s="190" t="s">
        <v>4790</v>
      </c>
      <c r="C31" s="190" t="s">
        <v>4791</v>
      </c>
      <c r="D31" s="191">
        <v>8000</v>
      </c>
      <c r="E31" s="192">
        <v>2.29</v>
      </c>
      <c r="F31" s="208">
        <v>0.23125000000000001</v>
      </c>
      <c r="G31" s="189">
        <v>3750</v>
      </c>
      <c r="H31" s="189"/>
      <c r="I31" s="189"/>
      <c r="J31" s="189">
        <v>0</v>
      </c>
      <c r="K31" s="189">
        <v>225208.87839999999</v>
      </c>
      <c r="L31" s="189">
        <v>219151.22234442105</v>
      </c>
      <c r="M31" s="189">
        <v>24525.489119999998</v>
      </c>
      <c r="N31" s="189">
        <f>SUM(LGIP1b_Park_UnitRates[[#This Row],[Preliminary Scale]:[Stage C No Scale]])</f>
        <v>472635.82111442107</v>
      </c>
      <c r="Q31" s="190" t="str">
        <f>LGIP1b_Park_UnitRates[[#This Row],[LGIP Code]]</f>
        <v>E12-L</v>
      </c>
      <c r="R31" s="190" t="s">
        <v>4768</v>
      </c>
      <c r="S31" s="207" t="str">
        <f t="shared" si="0"/>
        <v>E12-L-B&amp;C</v>
      </c>
      <c r="T31" s="209">
        <f>LGIP1b_Park_UnitRates[[#This Row],[Preliminary Scale]]</f>
        <v>0.23125000000000001</v>
      </c>
      <c r="U31" s="207">
        <f>LGIP1b_Park_UnitRates[[#This Row],[Preliminary No Scale]]</f>
        <v>3750</v>
      </c>
      <c r="V31" s="325">
        <f>LGIP1b_Park_UnitRates[[#This Row],[Stage A Scale]]+LGIP1b_Park_UnitRates[[#This Row],[Stage B Scale]]+LGIP1b_Park_UnitRates[[#This Row],[Stage C Scale]]</f>
        <v>219151.22234442105</v>
      </c>
      <c r="W31" s="325">
        <f>LGIP1b_Park_UnitRates[[#This Row],[Stage A No Scale]]+LGIP1b_Park_UnitRates[[#This Row],[Stage B No Scale]]+LGIP1b_Park_UnitRates[[#This Row],[Stage C No Scale]]</f>
        <v>249734.36751999997</v>
      </c>
      <c r="X31" s="325">
        <f>LGIP1b_Park_UnitRates[[#This Row],[Grand Total]]</f>
        <v>472635.82111442107</v>
      </c>
    </row>
    <row r="32" spans="1:24">
      <c r="A32" s="319"/>
      <c r="B32" s="190" t="s">
        <v>4792</v>
      </c>
      <c r="C32" s="190" t="s">
        <v>4793</v>
      </c>
      <c r="D32" s="191">
        <v>30000</v>
      </c>
      <c r="E32" s="192">
        <v>2</v>
      </c>
      <c r="F32" s="208">
        <v>0.23125000000000001</v>
      </c>
      <c r="G32" s="189">
        <v>7500</v>
      </c>
      <c r="H32" s="189"/>
      <c r="I32" s="189"/>
      <c r="J32" s="189">
        <v>0</v>
      </c>
      <c r="K32" s="189">
        <v>455213.361592</v>
      </c>
      <c r="L32" s="189">
        <v>426148.28061473684</v>
      </c>
      <c r="M32" s="189">
        <v>273872.84424000001</v>
      </c>
      <c r="N32" s="189">
        <f>SUM(LGIP1b_Park_UnitRates[[#This Row],[Preliminary Scale]:[Stage C No Scale]])</f>
        <v>1162734.7176967368</v>
      </c>
      <c r="Q32" s="190" t="str">
        <f>LGIP1b_Park_UnitRates[[#This Row],[LGIP Code]]</f>
        <v>E12-D</v>
      </c>
      <c r="R32" s="190" t="s">
        <v>4768</v>
      </c>
      <c r="S32" s="207" t="str">
        <f t="shared" si="0"/>
        <v>E12-D-B&amp;C</v>
      </c>
      <c r="T32" s="209">
        <f>LGIP1b_Park_UnitRates[[#This Row],[Preliminary Scale]]</f>
        <v>0.23125000000000001</v>
      </c>
      <c r="U32" s="207">
        <f>LGIP1b_Park_UnitRates[[#This Row],[Preliminary No Scale]]</f>
        <v>7500</v>
      </c>
      <c r="V32" s="325">
        <f>LGIP1b_Park_UnitRates[[#This Row],[Stage A Scale]]+LGIP1b_Park_UnitRates[[#This Row],[Stage B Scale]]+LGIP1b_Park_UnitRates[[#This Row],[Stage C Scale]]</f>
        <v>426148.28061473684</v>
      </c>
      <c r="W32" s="325">
        <f>LGIP1b_Park_UnitRates[[#This Row],[Stage A No Scale]]+LGIP1b_Park_UnitRates[[#This Row],[Stage B No Scale]]+LGIP1b_Park_UnitRates[[#This Row],[Stage C No Scale]]</f>
        <v>729086.20583200001</v>
      </c>
      <c r="X32" s="325">
        <f>LGIP1b_Park_UnitRates[[#This Row],[Grand Total]]</f>
        <v>1162734.7176967368</v>
      </c>
    </row>
    <row r="33" spans="1:25">
      <c r="A33" s="319"/>
      <c r="B33" s="190" t="s">
        <v>4794</v>
      </c>
      <c r="C33" s="190" t="s">
        <v>4795</v>
      </c>
      <c r="D33" s="191">
        <v>30000</v>
      </c>
      <c r="E33" s="192">
        <v>3.08</v>
      </c>
      <c r="F33" s="208">
        <v>0.23125000000000001</v>
      </c>
      <c r="G33" s="189">
        <v>7500</v>
      </c>
      <c r="H33" s="189"/>
      <c r="I33" s="189"/>
      <c r="J33" s="189">
        <v>0</v>
      </c>
      <c r="K33" s="189">
        <v>634124.02583199996</v>
      </c>
      <c r="L33" s="189">
        <v>476619.58061473683</v>
      </c>
      <c r="M33" s="189">
        <v>308132.76267999999</v>
      </c>
      <c r="N33" s="189">
        <f>SUM(LGIP1b_Park_UnitRates[[#This Row],[Preliminary Scale]:[Stage C No Scale]])</f>
        <v>1426376.6003767366</v>
      </c>
      <c r="Q33" s="190" t="str">
        <f>LGIP1b_Park_UnitRates[[#This Row],[LGIP Code]]</f>
        <v>E12-M</v>
      </c>
      <c r="R33" s="190" t="s">
        <v>4768</v>
      </c>
      <c r="S33" s="207" t="str">
        <f t="shared" si="0"/>
        <v>E12-M-B&amp;C</v>
      </c>
      <c r="T33" s="209">
        <f>LGIP1b_Park_UnitRates[[#This Row],[Preliminary Scale]]</f>
        <v>0.23125000000000001</v>
      </c>
      <c r="U33" s="207">
        <f>LGIP1b_Park_UnitRates[[#This Row],[Preliminary No Scale]]</f>
        <v>7500</v>
      </c>
      <c r="V33" s="325">
        <f>LGIP1b_Park_UnitRates[[#This Row],[Stage A Scale]]+LGIP1b_Park_UnitRates[[#This Row],[Stage B Scale]]+LGIP1b_Park_UnitRates[[#This Row],[Stage C Scale]]</f>
        <v>476619.58061473683</v>
      </c>
      <c r="W33" s="325">
        <f>LGIP1b_Park_UnitRates[[#This Row],[Stage A No Scale]]+LGIP1b_Park_UnitRates[[#This Row],[Stage B No Scale]]+LGIP1b_Park_UnitRates[[#This Row],[Stage C No Scale]]</f>
        <v>942256.78851199988</v>
      </c>
      <c r="X33" s="325">
        <f>LGIP1b_Park_UnitRates[[#This Row],[Grand Total]]</f>
        <v>1426376.6003767366</v>
      </c>
    </row>
    <row r="34" spans="1:25">
      <c r="A34" s="319"/>
      <c r="B34" s="190" t="s">
        <v>4796</v>
      </c>
      <c r="C34" s="190" t="s">
        <v>4797</v>
      </c>
      <c r="D34" s="193">
        <v>10000</v>
      </c>
      <c r="E34" s="194" t="s">
        <v>4798</v>
      </c>
      <c r="F34" s="208">
        <v>0.23125000000000001</v>
      </c>
      <c r="G34" s="189">
        <v>3750</v>
      </c>
      <c r="H34" s="189"/>
      <c r="I34" s="189"/>
      <c r="J34" s="189">
        <v>22354.629439999997</v>
      </c>
      <c r="K34" s="189">
        <v>1297836.0954239999</v>
      </c>
      <c r="L34" s="189">
        <v>0</v>
      </c>
      <c r="M34" s="189">
        <v>1460283.1539999999</v>
      </c>
      <c r="N34" s="189">
        <f>SUM(LGIP1b_Park_UnitRates[[#This Row],[Preliminary Scale]:[Stage C No Scale]])</f>
        <v>2784224.1101139998</v>
      </c>
      <c r="Q34" s="190" t="str">
        <f>LGIP1b_Park_UnitRates[[#This Row],[LGIP Code]]</f>
        <v>E10</v>
      </c>
      <c r="R34" s="190" t="s">
        <v>4768</v>
      </c>
      <c r="S34" s="207" t="str">
        <f t="shared" si="0"/>
        <v>E10-B&amp;C</v>
      </c>
      <c r="T34" s="209">
        <f>LGIP1b_Park_UnitRates[[#This Row],[Preliminary Scale]]</f>
        <v>0.23125000000000001</v>
      </c>
      <c r="U34" s="207">
        <f>LGIP1b_Park_UnitRates[[#This Row],[Preliminary No Scale]]</f>
        <v>3750</v>
      </c>
      <c r="V34" s="325">
        <f>LGIP1b_Park_UnitRates[[#This Row],[Stage A Scale]]+LGIP1b_Park_UnitRates[[#This Row],[Stage B Scale]]+LGIP1b_Park_UnitRates[[#This Row],[Stage C Scale]]</f>
        <v>22354.629439999997</v>
      </c>
      <c r="W34" s="325">
        <f>LGIP1b_Park_UnitRates[[#This Row],[Stage A No Scale]]+LGIP1b_Park_UnitRates[[#This Row],[Stage B No Scale]]+LGIP1b_Park_UnitRates[[#This Row],[Stage C No Scale]]</f>
        <v>2758119.2494239998</v>
      </c>
      <c r="X34" s="325">
        <f>LGIP1b_Park_UnitRates[[#This Row],[Grand Total]]</f>
        <v>2784224.1101139998</v>
      </c>
    </row>
    <row r="35" spans="1:25">
      <c r="A35" s="319"/>
      <c r="B35" s="190" t="s">
        <v>4799</v>
      </c>
      <c r="C35" s="190" t="s">
        <v>4800</v>
      </c>
      <c r="D35" s="191">
        <v>40000</v>
      </c>
      <c r="E35" s="192">
        <v>6.67</v>
      </c>
      <c r="F35" s="208">
        <v>0.23125000000000001</v>
      </c>
      <c r="G35" s="189">
        <v>11250</v>
      </c>
      <c r="H35" s="189"/>
      <c r="I35" s="189"/>
      <c r="J35" s="189">
        <v>740088.67916180636</v>
      </c>
      <c r="K35" s="189">
        <v>7203603.073739999</v>
      </c>
      <c r="L35" s="189">
        <v>0</v>
      </c>
      <c r="M35" s="189">
        <v>577838.25627644442</v>
      </c>
      <c r="N35" s="189">
        <f>SUM(LGIP1b_Park_UnitRates[[#This Row],[Preliminary Scale]:[Stage C No Scale]])</f>
        <v>8532780.2404282484</v>
      </c>
      <c r="Q35" s="190" t="str">
        <f>LGIP1b_Park_UnitRates[[#This Row],[LGIP Code]]</f>
        <v>E5-D</v>
      </c>
      <c r="R35" s="190" t="s">
        <v>4768</v>
      </c>
      <c r="S35" s="207" t="str">
        <f t="shared" si="0"/>
        <v>E5-D-B&amp;C</v>
      </c>
      <c r="T35" s="209">
        <f>LGIP1b_Park_UnitRates[[#This Row],[Preliminary Scale]]</f>
        <v>0.23125000000000001</v>
      </c>
      <c r="U35" s="207">
        <f>LGIP1b_Park_UnitRates[[#This Row],[Preliminary No Scale]]</f>
        <v>11250</v>
      </c>
      <c r="V35" s="325">
        <f>LGIP1b_Park_UnitRates[[#This Row],[Stage A Scale]]+LGIP1b_Park_UnitRates[[#This Row],[Stage B Scale]]+LGIP1b_Park_UnitRates[[#This Row],[Stage C Scale]]</f>
        <v>740088.67916180636</v>
      </c>
      <c r="W35" s="325">
        <f>LGIP1b_Park_UnitRates[[#This Row],[Stage A No Scale]]+LGIP1b_Park_UnitRates[[#This Row],[Stage B No Scale]]+LGIP1b_Park_UnitRates[[#This Row],[Stage C No Scale]]</f>
        <v>7781441.3300164435</v>
      </c>
      <c r="X35" s="325">
        <f>LGIP1b_Park_UnitRates[[#This Row],[Grand Total]]</f>
        <v>8532780.2404282484</v>
      </c>
    </row>
    <row r="36" spans="1:25">
      <c r="A36" s="319"/>
      <c r="B36" s="190" t="s">
        <v>4801</v>
      </c>
      <c r="C36" s="190" t="s">
        <v>4802</v>
      </c>
      <c r="D36" s="191">
        <v>70000</v>
      </c>
      <c r="E36" s="192">
        <v>1.67</v>
      </c>
      <c r="F36" s="208">
        <v>0.23125000000000001</v>
      </c>
      <c r="G36" s="189">
        <v>11250</v>
      </c>
      <c r="H36" s="189"/>
      <c r="I36" s="189"/>
      <c r="J36" s="189">
        <v>1207461.0078931611</v>
      </c>
      <c r="K36" s="189">
        <v>11341645.443211999</v>
      </c>
      <c r="L36" s="189">
        <v>0</v>
      </c>
      <c r="M36" s="189">
        <v>801574.56027644442</v>
      </c>
      <c r="N36" s="189">
        <f>SUM(LGIP1b_Park_UnitRates[[#This Row],[Preliminary Scale]:[Stage C No Scale]])</f>
        <v>13361931.242631605</v>
      </c>
      <c r="Q36" s="190" t="str">
        <f>LGIP1b_Park_UnitRates[[#This Row],[LGIP Code]]</f>
        <v>E5-M</v>
      </c>
      <c r="R36" s="190" t="s">
        <v>4768</v>
      </c>
      <c r="S36" s="207" t="str">
        <f t="shared" si="0"/>
        <v>E5-M-B&amp;C</v>
      </c>
      <c r="T36" s="209">
        <f>LGIP1b_Park_UnitRates[[#This Row],[Preliminary Scale]]</f>
        <v>0.23125000000000001</v>
      </c>
      <c r="U36" s="207">
        <f>LGIP1b_Park_UnitRates[[#This Row],[Preliminary No Scale]]</f>
        <v>11250</v>
      </c>
      <c r="V36" s="325">
        <f>LGIP1b_Park_UnitRates[[#This Row],[Stage A Scale]]+LGIP1b_Park_UnitRates[[#This Row],[Stage B Scale]]+LGIP1b_Park_UnitRates[[#This Row],[Stage C Scale]]</f>
        <v>1207461.0078931611</v>
      </c>
      <c r="W36" s="325">
        <f>LGIP1b_Park_UnitRates[[#This Row],[Stage A No Scale]]+LGIP1b_Park_UnitRates[[#This Row],[Stage B No Scale]]+LGIP1b_Park_UnitRates[[#This Row],[Stage C No Scale]]</f>
        <v>12143220.003488444</v>
      </c>
      <c r="X36" s="325">
        <f>LGIP1b_Park_UnitRates[[#This Row],[Grand Total]]</f>
        <v>13361931.242631605</v>
      </c>
    </row>
    <row r="37" spans="1:25">
      <c r="A37" s="319"/>
      <c r="B37" s="195" t="s">
        <v>4803</v>
      </c>
      <c r="C37" s="190" t="s">
        <v>4804</v>
      </c>
      <c r="D37" s="190"/>
      <c r="E37" s="190"/>
      <c r="F37" s="196"/>
      <c r="G37" s="196"/>
      <c r="H37" s="196"/>
      <c r="I37" s="196"/>
      <c r="J37" s="196"/>
      <c r="K37" s="196"/>
      <c r="L37" s="196"/>
      <c r="M37" s="196"/>
      <c r="N37" s="196">
        <v>2000000</v>
      </c>
      <c r="Q37" s="190" t="str">
        <f>LGIP1b_Park_UnitRates[[#This Row],[LGIP Code]]</f>
        <v>U1</v>
      </c>
      <c r="R37" s="190" t="s">
        <v>4805</v>
      </c>
      <c r="S37" s="207" t="str">
        <f t="shared" si="0"/>
        <v>U1-U</v>
      </c>
      <c r="T37" s="209"/>
      <c r="U37" s="207">
        <f>LGIP1b_Park_UnitRates[[#This Row],[Preliminary No Scale]]</f>
        <v>0</v>
      </c>
      <c r="V37" s="325"/>
      <c r="W37" s="325">
        <f>LGIP1b_Park_UnitRates[[#This Row],[Stage A No Scale]]+LGIP1b_Park_UnitRates[[#This Row],[Stage B No Scale]]+LGIP1b_Park_UnitRates[[#This Row],[Stage C No Scale]]</f>
        <v>0</v>
      </c>
      <c r="X37" s="325">
        <f>LGIP1b_Park_UnitRates[[#This Row],[Grand Total]]</f>
        <v>2000000</v>
      </c>
    </row>
    <row r="38" spans="1:25">
      <c r="A38" s="319"/>
      <c r="B38" s="195" t="s">
        <v>4806</v>
      </c>
      <c r="C38" s="190" t="s">
        <v>4807</v>
      </c>
      <c r="D38" s="190"/>
      <c r="E38" s="190"/>
      <c r="F38" s="196"/>
      <c r="G38" s="196"/>
      <c r="H38" s="196"/>
      <c r="I38" s="196"/>
      <c r="J38" s="196"/>
      <c r="K38" s="196"/>
      <c r="L38" s="196"/>
      <c r="M38" s="196"/>
      <c r="N38" s="196">
        <v>1500000</v>
      </c>
      <c r="Q38" s="190" t="str">
        <f>LGIP1b_Park_UnitRates[[#This Row],[LGIP Code]]</f>
        <v>U2</v>
      </c>
      <c r="R38" s="190" t="s">
        <v>4805</v>
      </c>
      <c r="S38" s="207" t="str">
        <f t="shared" si="0"/>
        <v>U2-U</v>
      </c>
      <c r="T38" s="209"/>
      <c r="U38" s="207">
        <f>LGIP1b_Park_UnitRates[[#This Row],[Preliminary No Scale]]</f>
        <v>0</v>
      </c>
      <c r="V38" s="325"/>
      <c r="W38" s="325">
        <f>LGIP1b_Park_UnitRates[[#This Row],[Stage A No Scale]]+LGIP1b_Park_UnitRates[[#This Row],[Stage B No Scale]]+LGIP1b_Park_UnitRates[[#This Row],[Stage C No Scale]]</f>
        <v>0</v>
      </c>
      <c r="X38" s="325">
        <f>LGIP1b_Park_UnitRates[[#This Row],[Grand Total]]</f>
        <v>1500000</v>
      </c>
    </row>
    <row r="39" spans="1:25">
      <c r="A39" s="319"/>
      <c r="B39" s="195" t="s">
        <v>4808</v>
      </c>
      <c r="C39" s="190" t="s">
        <v>4809</v>
      </c>
      <c r="D39" s="190"/>
      <c r="E39" s="190"/>
      <c r="F39" s="196"/>
      <c r="G39" s="196"/>
      <c r="H39" s="196"/>
      <c r="I39" s="196"/>
      <c r="J39" s="196"/>
      <c r="K39" s="196"/>
      <c r="L39" s="196"/>
      <c r="M39" s="196"/>
      <c r="N39" s="196">
        <v>1000000</v>
      </c>
      <c r="Q39" s="190" t="str">
        <f>LGIP1b_Park_UnitRates[[#This Row],[LGIP Code]]</f>
        <v>U3</v>
      </c>
      <c r="R39" s="190" t="s">
        <v>4805</v>
      </c>
      <c r="S39" s="207" t="str">
        <f t="shared" si="0"/>
        <v>U3-U</v>
      </c>
      <c r="T39" s="209"/>
      <c r="U39" s="207">
        <f>LGIP1b_Park_UnitRates[[#This Row],[Preliminary No Scale]]</f>
        <v>0</v>
      </c>
      <c r="V39" s="325"/>
      <c r="W39" s="325">
        <f>LGIP1b_Park_UnitRates[[#This Row],[Stage A No Scale]]+LGIP1b_Park_UnitRates[[#This Row],[Stage B No Scale]]+LGIP1b_Park_UnitRates[[#This Row],[Stage C No Scale]]</f>
        <v>0</v>
      </c>
      <c r="X39" s="325">
        <f>LGIP1b_Park_UnitRates[[#This Row],[Grand Total]]</f>
        <v>1000000</v>
      </c>
    </row>
    <row r="40" spans="1:25" s="172" customFormat="1">
      <c r="W40" s="315"/>
      <c r="X40" s="315"/>
      <c r="Y40" s="315"/>
    </row>
    <row r="41" spans="1:25" s="172" customFormat="1">
      <c r="I41" s="316"/>
      <c r="W41" s="315"/>
      <c r="X41" s="315"/>
      <c r="Y41" s="315"/>
    </row>
    <row r="42" spans="1:25" s="172" customFormat="1"/>
    <row r="43" spans="1:25" s="172" customFormat="1">
      <c r="O43" s="315"/>
    </row>
    <row r="44" spans="1:25" s="172" customFormat="1"/>
    <row r="45" spans="1:25" s="172" customFormat="1"/>
    <row r="46" spans="1:25" s="172" customFormat="1"/>
    <row r="47" spans="1:25" s="172" customFormat="1"/>
    <row r="48" spans="1:25" s="172" customFormat="1"/>
    <row r="49" s="172" customFormat="1"/>
    <row r="50" s="172" customFormat="1"/>
    <row r="51" s="172" customFormat="1"/>
    <row r="52" s="172" customFormat="1"/>
    <row r="53" s="172" customFormat="1"/>
    <row r="54" s="172" customFormat="1"/>
    <row r="55" s="172" customFormat="1"/>
    <row r="56" s="172" customFormat="1"/>
    <row r="57" s="172" customFormat="1"/>
    <row r="58" s="172" customFormat="1"/>
    <row r="59" s="172" customFormat="1"/>
    <row r="60" s="172" customFormat="1"/>
    <row r="61" s="172" customFormat="1"/>
    <row r="62" s="172" customFormat="1"/>
    <row r="63" s="172" customFormat="1"/>
    <row r="64" s="172" customFormat="1"/>
    <row r="65" s="172" customFormat="1"/>
    <row r="66" s="172" customFormat="1"/>
    <row r="67" s="172" customFormat="1"/>
    <row r="68" s="172" customFormat="1"/>
    <row r="69" s="172" customFormat="1"/>
    <row r="70" s="172" customFormat="1"/>
    <row r="71" s="172" customFormat="1"/>
    <row r="72" s="172" customFormat="1"/>
    <row r="73" s="172" customFormat="1"/>
    <row r="74" s="172" customFormat="1"/>
    <row r="75" s="172" customFormat="1"/>
    <row r="76" s="172" customFormat="1"/>
    <row r="77" s="172" customFormat="1"/>
    <row r="78" s="172" customFormat="1"/>
    <row r="79" s="172" customFormat="1"/>
    <row r="80" s="172" customFormat="1"/>
    <row r="81" s="172" customFormat="1"/>
    <row r="82" s="172" customFormat="1"/>
    <row r="83" s="172" customFormat="1"/>
    <row r="84" s="172" customFormat="1"/>
    <row r="85" s="172" customFormat="1"/>
    <row r="86" s="172" customFormat="1"/>
    <row r="87" s="172" customFormat="1"/>
    <row r="88" s="172" customFormat="1"/>
    <row r="89" s="172" customFormat="1"/>
    <row r="90" s="172" customFormat="1"/>
    <row r="91" s="172" customFormat="1"/>
    <row r="92" s="172" customFormat="1"/>
    <row r="93" s="172" customFormat="1"/>
    <row r="94" s="172" customFormat="1"/>
    <row r="95" s="172" customFormat="1"/>
    <row r="96" s="172" customFormat="1"/>
    <row r="97" s="172" customFormat="1"/>
    <row r="98" s="172" customFormat="1"/>
    <row r="99" s="172" customFormat="1"/>
    <row r="100" s="172" customFormat="1"/>
    <row r="101" s="172" customFormat="1"/>
    <row r="102" s="172" customFormat="1"/>
    <row r="103" s="172" customFormat="1"/>
    <row r="104" s="172" customFormat="1"/>
    <row r="105" s="172" customFormat="1"/>
    <row r="106" s="172" customFormat="1"/>
    <row r="107" s="172" customFormat="1"/>
    <row r="108" s="172" customFormat="1"/>
    <row r="109" s="172" customFormat="1"/>
    <row r="110" s="172" customFormat="1"/>
    <row r="111" s="172" customFormat="1"/>
    <row r="112" s="172" customFormat="1"/>
    <row r="113" s="172" customFormat="1"/>
    <row r="114" s="172" customFormat="1"/>
    <row r="115" s="172" customFormat="1"/>
    <row r="116" s="172" customFormat="1"/>
    <row r="117" s="172" customFormat="1"/>
    <row r="118" s="172" customFormat="1"/>
    <row r="119" s="172" customFormat="1"/>
    <row r="120" s="172" customFormat="1"/>
    <row r="121" s="172" customFormat="1"/>
    <row r="122" s="172" customFormat="1"/>
    <row r="123" s="172" customFormat="1"/>
    <row r="124" s="172" customFormat="1"/>
    <row r="125" s="172" customFormat="1"/>
    <row r="126" s="172" customFormat="1"/>
    <row r="127" s="172" customFormat="1"/>
    <row r="128" s="172" customFormat="1"/>
    <row r="129" s="172" customFormat="1"/>
    <row r="130" s="172" customFormat="1"/>
    <row r="131" s="172" customFormat="1"/>
    <row r="132" s="172" customFormat="1"/>
    <row r="133" s="172" customFormat="1"/>
    <row r="134" s="172" customFormat="1"/>
    <row r="135" s="172" customFormat="1"/>
    <row r="136" s="172" customFormat="1"/>
    <row r="137" s="172" customFormat="1"/>
    <row r="138" s="172" customFormat="1"/>
    <row r="139" s="172" customFormat="1"/>
    <row r="140" s="172" customFormat="1"/>
    <row r="141" s="172" customFormat="1"/>
    <row r="142" s="172" customFormat="1"/>
    <row r="143" s="172" customFormat="1"/>
    <row r="144" s="172" customFormat="1"/>
    <row r="145" s="172" customFormat="1"/>
    <row r="146" s="172" customFormat="1"/>
    <row r="147" s="172" customFormat="1"/>
    <row r="148" s="172" customFormat="1"/>
    <row r="149" s="172" customFormat="1"/>
    <row r="150" s="172" customFormat="1"/>
    <row r="151" s="172" customFormat="1"/>
    <row r="152" s="172" customFormat="1"/>
    <row r="153" s="172" customFormat="1"/>
    <row r="154" s="172" customFormat="1"/>
    <row r="155" s="172" customFormat="1"/>
    <row r="156" s="172" customFormat="1"/>
    <row r="157" s="172" customFormat="1"/>
    <row r="158" s="172" customFormat="1"/>
    <row r="159" s="172" customFormat="1"/>
    <row r="160" s="172" customFormat="1"/>
    <row r="161" s="172" customFormat="1"/>
    <row r="162" s="172" customFormat="1"/>
    <row r="163" s="172" customFormat="1"/>
    <row r="164" s="172" customFormat="1"/>
    <row r="165" s="172" customFormat="1"/>
    <row r="166" s="172" customFormat="1"/>
    <row r="167" s="172" customFormat="1"/>
    <row r="168" s="172" customFormat="1"/>
    <row r="169" s="172" customFormat="1"/>
    <row r="170" s="172" customFormat="1"/>
    <row r="171" s="172" customFormat="1"/>
    <row r="172" s="172" customFormat="1"/>
    <row r="173" s="172" customFormat="1"/>
    <row r="174" s="172" customFormat="1"/>
    <row r="175" s="172" customFormat="1"/>
    <row r="176" s="172" customFormat="1"/>
    <row r="177" s="172" customFormat="1"/>
    <row r="178" s="172" customFormat="1"/>
    <row r="179" s="172" customFormat="1"/>
    <row r="180" s="172" customFormat="1"/>
    <row r="181" s="172" customFormat="1"/>
    <row r="182" s="172" customFormat="1"/>
    <row r="183" s="172" customFormat="1"/>
    <row r="184" s="172" customFormat="1"/>
    <row r="185" s="172" customFormat="1"/>
    <row r="186" s="172" customFormat="1"/>
    <row r="187" s="172" customFormat="1"/>
    <row r="188" s="172" customFormat="1"/>
    <row r="189" s="172" customFormat="1"/>
    <row r="190" s="172" customFormat="1"/>
    <row r="191" s="172" customFormat="1"/>
    <row r="192" s="172" customFormat="1"/>
    <row r="193" s="172" customFormat="1"/>
    <row r="194" s="172" customFormat="1"/>
    <row r="195" s="172" customFormat="1"/>
    <row r="196" s="172" customFormat="1"/>
    <row r="197" s="172" customFormat="1"/>
    <row r="198" s="172" customFormat="1"/>
    <row r="199" s="172" customFormat="1"/>
    <row r="200" s="172" customFormat="1"/>
    <row r="201" s="172" customFormat="1"/>
    <row r="202" s="172" customFormat="1"/>
    <row r="203" s="172" customFormat="1"/>
    <row r="204" s="172" customFormat="1"/>
    <row r="205" s="172" customFormat="1"/>
    <row r="206" s="172" customFormat="1"/>
    <row r="207" s="172" customFormat="1"/>
    <row r="208" s="172" customFormat="1"/>
    <row r="209" s="172" customFormat="1"/>
    <row r="210" s="172" customFormat="1"/>
    <row r="211" s="172" customFormat="1"/>
    <row r="212" s="172" customFormat="1"/>
    <row r="213" s="172" customFormat="1"/>
    <row r="214" s="172" customFormat="1"/>
    <row r="215" s="172" customFormat="1"/>
    <row r="216" s="172" customFormat="1"/>
    <row r="217" s="172" customFormat="1"/>
    <row r="218" s="172" customFormat="1"/>
    <row r="219" s="172" customFormat="1"/>
    <row r="220" s="172" customFormat="1"/>
    <row r="221" s="172" customFormat="1"/>
    <row r="222" s="172" customFormat="1"/>
    <row r="223" s="172" customFormat="1"/>
    <row r="224" s="172" customFormat="1"/>
    <row r="225" s="172" customFormat="1"/>
    <row r="226" s="172" customFormat="1"/>
    <row r="227" s="172" customFormat="1"/>
    <row r="228" s="172" customFormat="1"/>
    <row r="229" s="172" customFormat="1"/>
    <row r="230" s="172" customFormat="1"/>
    <row r="231" s="172" customFormat="1"/>
    <row r="232" s="172" customFormat="1"/>
    <row r="233" s="172" customFormat="1"/>
    <row r="234" s="172" customFormat="1"/>
    <row r="235" s="172" customFormat="1"/>
    <row r="236" s="172" customFormat="1"/>
    <row r="237" s="172" customFormat="1"/>
    <row r="238" s="172" customFormat="1"/>
    <row r="239" s="172" customFormat="1"/>
    <row r="240" s="172" customFormat="1"/>
    <row r="241" s="172" customFormat="1"/>
    <row r="242" s="172" customFormat="1"/>
    <row r="243" s="172" customFormat="1"/>
    <row r="244" s="172" customFormat="1"/>
    <row r="245" s="172" customFormat="1"/>
    <row r="246" s="172" customFormat="1"/>
    <row r="247" s="172" customFormat="1"/>
    <row r="248" s="172" customFormat="1"/>
    <row r="249" s="172" customFormat="1"/>
    <row r="250" s="172" customFormat="1"/>
    <row r="251" s="172" customFormat="1"/>
    <row r="252" s="172" customFormat="1"/>
    <row r="253" s="172" customFormat="1"/>
    <row r="254" s="172" customFormat="1"/>
    <row r="255" s="172" customFormat="1"/>
    <row r="256" s="172" customFormat="1"/>
    <row r="257" s="172" customFormat="1"/>
    <row r="258" s="172" customFormat="1"/>
    <row r="259" s="172" customFormat="1"/>
    <row r="260" s="172" customFormat="1"/>
    <row r="261" s="172" customFormat="1"/>
    <row r="262" s="172" customFormat="1"/>
    <row r="263" s="172" customFormat="1"/>
    <row r="264" s="172" customFormat="1"/>
    <row r="265" s="172" customFormat="1"/>
    <row r="266" s="172" customFormat="1"/>
    <row r="267" s="172" customFormat="1"/>
    <row r="268" s="172" customFormat="1"/>
    <row r="269" s="172" customFormat="1"/>
    <row r="270" s="172" customFormat="1"/>
    <row r="271" s="172" customFormat="1"/>
    <row r="272" s="172" customFormat="1"/>
    <row r="273" s="172" customFormat="1"/>
    <row r="274" s="172" customFormat="1"/>
    <row r="275" s="172" customFormat="1"/>
    <row r="276" s="172" customFormat="1"/>
    <row r="277" s="172" customFormat="1"/>
    <row r="278" s="172" customFormat="1"/>
    <row r="279" s="172" customFormat="1"/>
    <row r="280" s="172" customFormat="1"/>
    <row r="281" s="172" customFormat="1"/>
    <row r="282" s="172" customFormat="1"/>
    <row r="283" s="172" customFormat="1"/>
    <row r="284" s="172" customFormat="1"/>
    <row r="285" s="172" customFormat="1"/>
    <row r="286" s="172" customFormat="1"/>
    <row r="287" s="172" customFormat="1"/>
    <row r="288" s="172" customFormat="1"/>
    <row r="289" s="172" customFormat="1"/>
    <row r="290" s="172" customFormat="1"/>
    <row r="291" s="172" customFormat="1"/>
    <row r="292" s="172" customFormat="1"/>
    <row r="293" s="172" customFormat="1"/>
    <row r="294" s="172" customFormat="1"/>
    <row r="295" s="172" customFormat="1"/>
    <row r="296" s="172" customFormat="1"/>
    <row r="297" s="172" customFormat="1"/>
    <row r="298" s="172" customFormat="1"/>
    <row r="299" s="172" customFormat="1"/>
    <row r="300" s="172" customFormat="1"/>
    <row r="301" s="172" customFormat="1"/>
    <row r="302" s="172" customFormat="1"/>
    <row r="303" s="172" customFormat="1"/>
    <row r="304" s="172" customFormat="1"/>
    <row r="305" s="172" customFormat="1"/>
    <row r="306" s="172" customFormat="1"/>
    <row r="307" s="172" customFormat="1"/>
    <row r="308" s="172" customFormat="1"/>
    <row r="309" s="172" customFormat="1"/>
    <row r="310" s="172" customFormat="1"/>
    <row r="311" s="172" customFormat="1"/>
    <row r="312" s="172" customFormat="1"/>
    <row r="313" s="172" customFormat="1"/>
    <row r="314" s="172" customFormat="1"/>
    <row r="315" s="172" customFormat="1"/>
    <row r="316" s="172" customFormat="1"/>
    <row r="317" s="172" customFormat="1"/>
    <row r="318" s="172" customFormat="1"/>
    <row r="319" s="172" customFormat="1"/>
    <row r="320" s="172" customFormat="1"/>
    <row r="321" s="172" customFormat="1"/>
    <row r="322" s="172" customFormat="1"/>
    <row r="323" s="172" customFormat="1"/>
    <row r="324" s="172" customFormat="1"/>
    <row r="325" s="172" customFormat="1"/>
    <row r="326" s="172" customFormat="1"/>
    <row r="327" s="172" customFormat="1"/>
    <row r="328" s="172" customFormat="1"/>
    <row r="329" s="172" customFormat="1"/>
    <row r="330" s="172" customFormat="1"/>
    <row r="331" s="172" customFormat="1"/>
    <row r="332" s="172" customFormat="1"/>
    <row r="333" s="172" customFormat="1"/>
    <row r="334" s="172" customFormat="1"/>
    <row r="335" s="172" customFormat="1"/>
    <row r="336" s="172" customFormat="1"/>
    <row r="337" s="172" customFormat="1"/>
    <row r="338" s="172" customFormat="1"/>
    <row r="339" s="172" customFormat="1"/>
    <row r="340" s="172" customFormat="1"/>
    <row r="341" s="172" customFormat="1"/>
    <row r="342" s="172" customFormat="1"/>
    <row r="343" s="172" customFormat="1"/>
  </sheetData>
  <mergeCells count="4">
    <mergeCell ref="B2:J2"/>
    <mergeCell ref="B3:J3"/>
    <mergeCell ref="B4:J4"/>
    <mergeCell ref="C5:O5"/>
  </mergeCells>
  <phoneticPr fontId="37" type="noConversion"/>
  <pageMargins left="0.7" right="0.7" top="0.75" bottom="0.75" header="0.3" footer="0.3"/>
  <pageSetup paperSize="9" orientation="portrait" r:id="rId1"/>
  <customProperties>
    <customPr name="EpmWorksheetKeyString_GUID" r:id="rId2"/>
  </customPropertie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DFEE-4AAB-411F-BE1E-80EC34C48D73}">
  <sheetPr codeName="Sheet4"/>
  <dimension ref="A1:HM738"/>
  <sheetViews>
    <sheetView topLeftCell="A217" zoomScale="85" zoomScaleNormal="85" workbookViewId="0">
      <selection activeCell="N262" sqref="N262"/>
    </sheetView>
  </sheetViews>
  <sheetFormatPr defaultColWidth="9" defaultRowHeight="16.5"/>
  <cols>
    <col min="1" max="1" width="9" style="58"/>
    <col min="2" max="2" width="14.5" style="1" customWidth="1"/>
    <col min="3" max="3" width="12.375" style="1" customWidth="1"/>
    <col min="4" max="4" width="15" style="1" customWidth="1"/>
    <col min="5" max="5" width="10" style="1" customWidth="1"/>
    <col min="6" max="6" width="98.125" style="1" customWidth="1"/>
    <col min="7" max="8" width="8.5" style="1" bestFit="1" customWidth="1"/>
    <col min="9" max="9" width="10.5" style="134" customWidth="1"/>
    <col min="10" max="10" width="10.125" style="13" bestFit="1" customWidth="1"/>
    <col min="11" max="11" width="8.5" style="1" bestFit="1" customWidth="1"/>
    <col min="12" max="12" width="15.75" style="1" bestFit="1" customWidth="1"/>
    <col min="13" max="14" width="14.375" style="1" customWidth="1"/>
    <col min="15" max="15" width="14.375" style="1" bestFit="1" customWidth="1"/>
    <col min="16" max="20" width="14.375" style="1" customWidth="1"/>
    <col min="21" max="21" width="18.875" style="1" customWidth="1"/>
    <col min="22" max="22" width="9.5" style="1" bestFit="1" customWidth="1"/>
    <col min="23" max="23" width="10.625" style="1" customWidth="1"/>
    <col min="24" max="24" width="14.75" style="1" customWidth="1"/>
    <col min="25" max="25" width="11.5" style="1" bestFit="1" customWidth="1"/>
    <col min="26" max="26" width="13.375" style="95" bestFit="1" customWidth="1"/>
    <col min="27" max="27" width="15" style="1" bestFit="1" customWidth="1"/>
    <col min="28" max="28" width="10.25" style="1" bestFit="1" customWidth="1"/>
    <col min="29" max="30" width="10.25" style="102" bestFit="1" customWidth="1"/>
    <col min="31" max="31" width="10.25" style="102" customWidth="1"/>
    <col min="32" max="32" width="15" style="102" bestFit="1" customWidth="1"/>
    <col min="33" max="34" width="10.25" style="102" customWidth="1"/>
    <col min="35" max="35" width="23.125" style="95" customWidth="1"/>
    <col min="36" max="36" width="20.5" style="95" customWidth="1"/>
    <col min="37" max="38" width="27" style="95" customWidth="1"/>
    <col min="39" max="42" width="6.625" style="1" customWidth="1"/>
    <col min="43" max="43" width="3.875" style="73" customWidth="1"/>
    <col min="44" max="48" width="9" style="27"/>
    <col min="49" max="49" width="3.875" style="73" customWidth="1"/>
    <col min="50" max="53" width="12.625" style="1" customWidth="1"/>
    <col min="54" max="54" width="15" style="1" bestFit="1" customWidth="1"/>
    <col min="55" max="221" width="9" style="58"/>
    <col min="222" max="16384" width="9" style="1"/>
  </cols>
  <sheetData>
    <row r="1" spans="1:221" hidden="1">
      <c r="AR1" s="1"/>
      <c r="AS1" s="1"/>
      <c r="AT1" s="1"/>
      <c r="AU1" s="1"/>
      <c r="AV1" s="1"/>
      <c r="HL1" s="1"/>
      <c r="HM1" s="1"/>
    </row>
    <row r="2" spans="1:221" s="58" customFormat="1" ht="26.25">
      <c r="B2" s="522" t="str">
        <f>'Navigation Pane'!B2</f>
        <v>Brisbane City Council</v>
      </c>
      <c r="C2" s="522"/>
      <c r="D2" s="522"/>
      <c r="E2" s="522"/>
      <c r="F2" s="522"/>
      <c r="G2" s="522"/>
      <c r="H2" s="522"/>
      <c r="I2" s="522"/>
      <c r="J2" s="522"/>
      <c r="K2" s="522"/>
      <c r="L2" s="522"/>
      <c r="M2" s="522"/>
      <c r="N2" s="522"/>
      <c r="O2" s="522"/>
      <c r="P2" s="205"/>
      <c r="Q2" s="205"/>
      <c r="R2" s="205"/>
      <c r="S2" s="205"/>
      <c r="T2" s="205"/>
      <c r="Z2" s="96"/>
      <c r="AC2" s="103"/>
      <c r="AD2" s="103"/>
      <c r="AE2" s="103"/>
      <c r="AF2" s="103"/>
      <c r="AG2" s="103"/>
      <c r="AH2" s="103"/>
      <c r="AI2" s="96"/>
      <c r="AJ2" s="96"/>
      <c r="AK2" s="96"/>
      <c r="AL2" s="96"/>
      <c r="AQ2" s="73"/>
      <c r="AR2" s="73"/>
      <c r="AS2" s="73"/>
      <c r="AT2" s="73"/>
      <c r="AU2" s="73"/>
      <c r="AV2" s="73"/>
      <c r="AW2" s="73"/>
    </row>
    <row r="3" spans="1:221" s="58" customFormat="1" ht="25.5" customHeight="1">
      <c r="B3" s="522" t="s">
        <v>4810</v>
      </c>
      <c r="C3" s="522"/>
      <c r="D3" s="522"/>
      <c r="E3" s="522"/>
      <c r="F3" s="522"/>
      <c r="G3" s="522"/>
      <c r="H3" s="522"/>
      <c r="I3" s="522"/>
      <c r="J3" s="522"/>
      <c r="K3" s="522"/>
      <c r="L3" s="522"/>
      <c r="M3" s="522"/>
      <c r="N3" s="522"/>
      <c r="O3" s="522"/>
      <c r="P3" s="205"/>
      <c r="Q3" s="205"/>
      <c r="R3" s="205"/>
      <c r="S3" s="205"/>
      <c r="T3" s="205"/>
      <c r="Z3" s="96"/>
      <c r="AC3" s="103"/>
      <c r="AD3" s="103"/>
      <c r="AE3" s="103"/>
      <c r="AF3" s="103"/>
      <c r="AG3" s="103"/>
      <c r="AH3" s="103"/>
      <c r="AI3" s="96"/>
      <c r="AJ3" s="96"/>
      <c r="AK3" s="96"/>
      <c r="AL3" s="96"/>
      <c r="AQ3" s="73"/>
      <c r="AR3" s="73"/>
      <c r="AS3" s="73"/>
      <c r="AT3" s="73"/>
      <c r="AU3" s="73"/>
      <c r="AV3" s="73"/>
      <c r="AW3" s="73"/>
    </row>
    <row r="4" spans="1:221" s="58" customFormat="1">
      <c r="A4" s="85" t="s">
        <v>4811</v>
      </c>
      <c r="I4" s="135"/>
      <c r="J4" s="84"/>
      <c r="Z4" s="96"/>
      <c r="AC4" s="103"/>
      <c r="AD4" s="103"/>
      <c r="AE4" s="103"/>
      <c r="AF4" s="103"/>
      <c r="AG4" s="103"/>
      <c r="AH4" s="103"/>
      <c r="AI4" s="96"/>
      <c r="AJ4" s="96"/>
      <c r="AK4" s="96"/>
      <c r="AL4" s="96"/>
      <c r="AQ4" s="73"/>
      <c r="AR4" s="73"/>
      <c r="AS4" s="73"/>
      <c r="AT4" s="73"/>
      <c r="AU4" s="73"/>
      <c r="AV4" s="73"/>
      <c r="AW4" s="73"/>
    </row>
    <row r="5" spans="1:221" s="58" customFormat="1" ht="21" customHeight="1" thickBot="1">
      <c r="B5" s="523" t="s">
        <v>4812</v>
      </c>
      <c r="C5" s="523"/>
      <c r="D5" s="523"/>
      <c r="E5" s="523"/>
      <c r="F5" s="523"/>
      <c r="G5" s="523"/>
      <c r="H5" s="523"/>
      <c r="I5" s="523"/>
      <c r="J5" s="523"/>
      <c r="K5" s="523"/>
      <c r="L5" s="523"/>
      <c r="M5" s="523"/>
      <c r="N5" s="523"/>
      <c r="O5" s="523"/>
      <c r="P5" s="206"/>
      <c r="Q5" s="206"/>
      <c r="R5" s="206"/>
      <c r="S5" s="206"/>
      <c r="T5" s="206"/>
      <c r="Z5" s="96"/>
      <c r="AC5" s="103"/>
      <c r="AD5" s="103"/>
      <c r="AE5" s="103"/>
      <c r="AF5" s="103"/>
      <c r="AG5" s="103"/>
      <c r="AH5" s="103"/>
      <c r="AI5" s="96"/>
      <c r="AJ5" s="96"/>
      <c r="AK5" s="96"/>
      <c r="AL5" s="96"/>
      <c r="AQ5" s="73"/>
      <c r="AR5" s="73"/>
      <c r="AS5" s="73"/>
      <c r="AT5" s="73"/>
      <c r="AU5" s="73"/>
      <c r="AV5" s="73"/>
      <c r="AW5" s="73"/>
    </row>
    <row r="6" spans="1:221" s="58" customFormat="1" ht="17.25" hidden="1" thickBot="1">
      <c r="I6" s="135"/>
      <c r="J6" s="84"/>
      <c r="Z6" s="96"/>
      <c r="AC6" s="103"/>
      <c r="AD6" s="103"/>
      <c r="AE6" s="103"/>
      <c r="AF6" s="103"/>
      <c r="AG6" s="103"/>
      <c r="AH6" s="103"/>
      <c r="AI6" s="96"/>
      <c r="AJ6" s="96"/>
      <c r="AK6" s="96"/>
      <c r="AL6" s="96"/>
      <c r="AQ6" s="73"/>
      <c r="AW6" s="73"/>
    </row>
    <row r="7" spans="1:221" s="58" customFormat="1" ht="72.599999999999994" customHeight="1" thickBot="1">
      <c r="B7" s="524" t="s">
        <v>4813</v>
      </c>
      <c r="C7" s="525"/>
      <c r="D7" s="525"/>
      <c r="E7" s="526" t="s">
        <v>4814</v>
      </c>
      <c r="F7" s="527"/>
      <c r="G7" s="527"/>
      <c r="H7" s="527"/>
      <c r="I7" s="527"/>
      <c r="J7" s="527"/>
      <c r="K7" s="527"/>
      <c r="L7" s="527"/>
      <c r="M7" s="527"/>
      <c r="N7" s="527"/>
      <c r="O7" s="527"/>
      <c r="P7" s="527"/>
      <c r="Q7" s="527"/>
      <c r="R7" s="527"/>
      <c r="S7" s="527"/>
      <c r="T7" s="527"/>
      <c r="U7" s="527"/>
      <c r="V7" s="527"/>
      <c r="W7" s="527"/>
      <c r="X7" s="527"/>
      <c r="Y7" s="527"/>
      <c r="Z7" s="527"/>
      <c r="AA7" s="527"/>
      <c r="AB7" s="528"/>
      <c r="AC7" s="103"/>
      <c r="AD7" s="103"/>
      <c r="AE7" s="103"/>
      <c r="AF7" s="103"/>
      <c r="AG7" s="103"/>
      <c r="AH7" s="103"/>
      <c r="AI7" s="96"/>
      <c r="AJ7" s="96"/>
      <c r="AK7" s="96"/>
      <c r="AL7" s="96"/>
      <c r="AQ7" s="73"/>
      <c r="AR7" s="73"/>
      <c r="AS7" s="73"/>
      <c r="AT7" s="73"/>
      <c r="AU7" s="73"/>
      <c r="AV7" s="73"/>
      <c r="AW7" s="73"/>
    </row>
    <row r="8" spans="1:221" s="58" customFormat="1" ht="14.1" customHeight="1">
      <c r="E8" s="529"/>
      <c r="F8" s="529"/>
      <c r="G8" s="529"/>
      <c r="H8" s="529"/>
      <c r="I8" s="529"/>
      <c r="J8" s="529"/>
      <c r="K8" s="529"/>
      <c r="L8" s="529"/>
      <c r="M8" s="529"/>
      <c r="N8" s="529"/>
      <c r="O8" s="529"/>
      <c r="P8" s="529"/>
      <c r="Q8" s="529"/>
      <c r="R8" s="529"/>
      <c r="S8" s="529"/>
      <c r="T8" s="529"/>
      <c r="U8" s="529"/>
      <c r="V8" s="529"/>
      <c r="W8" s="529"/>
      <c r="X8" s="529"/>
      <c r="Y8" s="529"/>
      <c r="Z8" s="529"/>
      <c r="AA8" s="529"/>
      <c r="AB8" s="529"/>
      <c r="AC8" s="104"/>
      <c r="AD8" s="105"/>
      <c r="AE8" s="105"/>
      <c r="AF8" s="105"/>
      <c r="AG8" s="105"/>
      <c r="AH8" s="105"/>
      <c r="AI8" s="106"/>
      <c r="AJ8" s="106"/>
      <c r="AK8" s="106"/>
      <c r="AL8" s="106"/>
      <c r="AQ8" s="73"/>
      <c r="AR8" s="97"/>
      <c r="AS8" s="97"/>
      <c r="AT8" s="97"/>
      <c r="AU8" s="97"/>
      <c r="AV8" s="97"/>
      <c r="AW8" s="73"/>
    </row>
    <row r="9" spans="1:221" s="58" customFormat="1" hidden="1">
      <c r="I9" s="135"/>
      <c r="J9" s="84"/>
      <c r="Z9" s="96"/>
      <c r="AC9" s="103"/>
      <c r="AD9" s="103"/>
      <c r="AE9" s="103"/>
      <c r="AF9" s="103"/>
      <c r="AG9" s="103"/>
      <c r="AH9" s="103"/>
      <c r="AI9" s="96"/>
      <c r="AJ9" s="96"/>
      <c r="AK9" s="96"/>
      <c r="AL9" s="96"/>
      <c r="AQ9" s="73"/>
      <c r="AR9" s="73"/>
      <c r="AS9" s="73"/>
      <c r="AT9" s="73"/>
      <c r="AU9" s="73"/>
      <c r="AV9" s="73"/>
      <c r="AW9" s="73"/>
    </row>
    <row r="10" spans="1:221" s="58" customFormat="1" ht="17.25" hidden="1" thickBot="1">
      <c r="B10" s="535" t="s">
        <v>70</v>
      </c>
      <c r="C10" s="536"/>
      <c r="D10" s="93" t="s">
        <v>71</v>
      </c>
      <c r="I10" s="135"/>
      <c r="J10" s="84"/>
      <c r="Z10" s="96"/>
      <c r="AC10" s="103"/>
      <c r="AD10" s="103"/>
      <c r="AE10" s="103"/>
      <c r="AF10" s="103"/>
      <c r="AG10" s="103"/>
      <c r="AH10" s="103"/>
      <c r="AI10" s="96"/>
      <c r="AJ10" s="96"/>
      <c r="AK10" s="96"/>
      <c r="AL10" s="96"/>
      <c r="AQ10" s="73"/>
      <c r="AR10" s="73"/>
      <c r="AS10" s="73"/>
      <c r="AT10" s="73"/>
      <c r="AU10" s="73"/>
      <c r="AV10" s="73"/>
      <c r="AW10" s="73"/>
    </row>
    <row r="11" spans="1:221" s="58" customFormat="1" ht="17.25" thickBot="1">
      <c r="AQ11" s="73"/>
      <c r="AR11" s="73"/>
      <c r="AS11" s="73"/>
      <c r="AT11" s="73"/>
      <c r="AU11" s="73"/>
      <c r="AV11" s="73"/>
      <c r="AW11" s="73"/>
    </row>
    <row r="12" spans="1:221" ht="17.25" thickBot="1">
      <c r="B12" s="114"/>
      <c r="C12" s="115"/>
      <c r="D12" s="115"/>
      <c r="E12" s="115"/>
      <c r="F12" s="115"/>
      <c r="G12" s="115"/>
      <c r="H12" s="115"/>
      <c r="I12" s="136" t="s">
        <v>72</v>
      </c>
      <c r="J12" s="132"/>
      <c r="K12" s="115"/>
      <c r="L12" s="115"/>
      <c r="M12" s="115"/>
      <c r="N12" s="115"/>
      <c r="O12" s="115"/>
      <c r="P12" s="115"/>
      <c r="Q12" s="115"/>
      <c r="R12" s="115"/>
      <c r="S12" s="115"/>
      <c r="T12" s="115"/>
      <c r="U12" s="115"/>
      <c r="V12" s="115"/>
      <c r="W12" s="115"/>
      <c r="X12" s="115"/>
      <c r="Y12" s="115"/>
      <c r="Z12" s="116"/>
      <c r="AA12" s="115"/>
      <c r="AB12" s="115"/>
      <c r="AC12" s="117"/>
      <c r="AD12" s="117"/>
      <c r="AE12" s="117"/>
      <c r="AF12" s="117"/>
      <c r="AG12" s="117"/>
      <c r="AH12" s="117"/>
      <c r="AI12" s="116"/>
      <c r="AJ12" s="116"/>
      <c r="AK12" s="118"/>
      <c r="AL12" s="116"/>
      <c r="AM12" s="537" t="s">
        <v>73</v>
      </c>
      <c r="AN12" s="538"/>
      <c r="AO12" s="538"/>
      <c r="AP12" s="539"/>
      <c r="AQ12" s="71"/>
      <c r="AR12" s="119"/>
      <c r="AS12" s="120" t="s">
        <v>74</v>
      </c>
      <c r="AT12" s="120"/>
      <c r="AU12" s="120"/>
      <c r="AV12" s="121"/>
      <c r="AW12" s="71"/>
      <c r="AX12" s="122"/>
      <c r="AY12" s="115" t="s">
        <v>75</v>
      </c>
      <c r="AZ12" s="115"/>
      <c r="BA12" s="115"/>
      <c r="BB12" s="123"/>
    </row>
    <row r="13" spans="1:221" ht="15.75" customHeight="1" thickBot="1">
      <c r="B13" s="540" t="s">
        <v>76</v>
      </c>
      <c r="C13" s="541"/>
      <c r="D13" s="541"/>
      <c r="E13" s="541"/>
      <c r="F13" s="541"/>
      <c r="G13" s="540" t="s">
        <v>77</v>
      </c>
      <c r="H13" s="541"/>
      <c r="I13" s="542"/>
      <c r="J13" s="541"/>
      <c r="K13" s="541"/>
      <c r="L13" s="542"/>
      <c r="M13" s="540" t="s">
        <v>4815</v>
      </c>
      <c r="N13" s="541"/>
      <c r="O13" s="541"/>
      <c r="P13" s="541"/>
      <c r="Q13" s="541"/>
      <c r="R13" s="541"/>
      <c r="S13" s="541"/>
      <c r="T13" s="542"/>
      <c r="U13" s="541" t="s">
        <v>4816</v>
      </c>
      <c r="V13" s="541"/>
      <c r="W13" s="541"/>
      <c r="X13" s="541"/>
      <c r="Y13" s="541"/>
      <c r="Z13" s="541"/>
      <c r="AA13" s="542"/>
      <c r="AB13" s="532" t="s">
        <v>79</v>
      </c>
      <c r="AC13" s="533"/>
      <c r="AD13" s="533"/>
      <c r="AE13" s="533"/>
      <c r="AF13" s="533"/>
      <c r="AG13" s="533"/>
      <c r="AH13" s="533"/>
      <c r="AI13" s="533"/>
      <c r="AJ13" s="533"/>
      <c r="AK13" s="533"/>
      <c r="AL13" s="534"/>
      <c r="AM13" s="543" t="str">
        <f>'Catchment Demand - Parks'!$C8</f>
        <v>East</v>
      </c>
      <c r="AN13" s="545" t="str">
        <f>'Catchment Demand - Parks'!$C9</f>
        <v>North</v>
      </c>
      <c r="AO13" s="545" t="str">
        <f>'Catchment Demand - Parks'!$C10</f>
        <v>South</v>
      </c>
      <c r="AP13" s="530" t="str">
        <f>'Catchment Demand - Parks'!$C11</f>
        <v>West</v>
      </c>
      <c r="AQ13" s="71"/>
      <c r="AR13" s="551" t="str">
        <f>AM13</f>
        <v>East</v>
      </c>
      <c r="AS13" s="549" t="str">
        <f>AN13</f>
        <v>North</v>
      </c>
      <c r="AT13" s="549" t="str">
        <f>AO13</f>
        <v>South</v>
      </c>
      <c r="AU13" s="549" t="str">
        <f>AP13</f>
        <v>West</v>
      </c>
      <c r="AV13" s="551" t="s">
        <v>80</v>
      </c>
      <c r="AW13" s="71"/>
      <c r="AX13" s="547" t="str">
        <f>AM13</f>
        <v>East</v>
      </c>
      <c r="AY13" s="547" t="str">
        <f>AN13</f>
        <v>North</v>
      </c>
      <c r="AZ13" s="547" t="str">
        <f>AO13</f>
        <v>South</v>
      </c>
      <c r="BA13" s="547" t="str">
        <f>AP13</f>
        <v>West</v>
      </c>
      <c r="BB13" s="547" t="s">
        <v>80</v>
      </c>
    </row>
    <row r="14" spans="1:221" ht="95.25" customHeight="1" thickBot="1">
      <c r="B14" s="330" t="s">
        <v>81</v>
      </c>
      <c r="C14" s="330" t="s">
        <v>82</v>
      </c>
      <c r="D14" s="330" t="s">
        <v>4817</v>
      </c>
      <c r="E14" s="330" t="s">
        <v>84</v>
      </c>
      <c r="F14" s="330" t="s">
        <v>85</v>
      </c>
      <c r="G14" s="330" t="s">
        <v>4818</v>
      </c>
      <c r="H14" s="330" t="s">
        <v>4819</v>
      </c>
      <c r="I14" s="331" t="s">
        <v>4820</v>
      </c>
      <c r="J14" s="332" t="s">
        <v>4821</v>
      </c>
      <c r="K14" s="333" t="s">
        <v>91</v>
      </c>
      <c r="L14" s="333" t="s">
        <v>92</v>
      </c>
      <c r="M14" s="334" t="s">
        <v>4822</v>
      </c>
      <c r="N14" s="335" t="s">
        <v>4748</v>
      </c>
      <c r="O14" s="335" t="s">
        <v>4823</v>
      </c>
      <c r="P14" s="335" t="s">
        <v>4824</v>
      </c>
      <c r="Q14" s="335" t="s">
        <v>4825</v>
      </c>
      <c r="R14" s="335" t="s">
        <v>4826</v>
      </c>
      <c r="S14" s="335" t="s">
        <v>4827</v>
      </c>
      <c r="T14" s="336" t="s">
        <v>4739</v>
      </c>
      <c r="U14" s="337" t="s">
        <v>4828</v>
      </c>
      <c r="V14" s="338" t="s">
        <v>93</v>
      </c>
      <c r="W14" s="330" t="s">
        <v>4829</v>
      </c>
      <c r="X14" s="339" t="s">
        <v>4830</v>
      </c>
      <c r="Y14" s="340" t="s">
        <v>4831</v>
      </c>
      <c r="Z14" s="341" t="s">
        <v>4832</v>
      </c>
      <c r="AA14" s="342" t="s">
        <v>89</v>
      </c>
      <c r="AB14" s="338" t="s">
        <v>4833</v>
      </c>
      <c r="AC14" s="343" t="s">
        <v>4834</v>
      </c>
      <c r="AD14" s="343" t="s">
        <v>4835</v>
      </c>
      <c r="AE14" s="343" t="s">
        <v>4836</v>
      </c>
      <c r="AF14" s="343" t="s">
        <v>4837</v>
      </c>
      <c r="AG14" s="343" t="s">
        <v>4838</v>
      </c>
      <c r="AH14" s="343" t="s">
        <v>4839</v>
      </c>
      <c r="AI14" s="344" t="s">
        <v>4840</v>
      </c>
      <c r="AJ14" s="344" t="s">
        <v>4841</v>
      </c>
      <c r="AK14" s="344" t="s">
        <v>4842</v>
      </c>
      <c r="AL14" s="345" t="s">
        <v>4843</v>
      </c>
      <c r="AM14" s="544"/>
      <c r="AN14" s="546"/>
      <c r="AO14" s="546"/>
      <c r="AP14" s="531"/>
      <c r="AQ14" s="71"/>
      <c r="AR14" s="552"/>
      <c r="AS14" s="550"/>
      <c r="AT14" s="550"/>
      <c r="AU14" s="550"/>
      <c r="AV14" s="552"/>
      <c r="AW14" s="71"/>
      <c r="AX14" s="548"/>
      <c r="AY14" s="548"/>
      <c r="AZ14" s="548"/>
      <c r="BA14" s="548"/>
      <c r="BB14" s="548"/>
    </row>
    <row r="15" spans="1:221" s="2" customFormat="1" ht="43.5" thickBot="1">
      <c r="A15" s="60"/>
      <c r="B15" s="124" t="s">
        <v>95</v>
      </c>
      <c r="C15" s="125" t="s">
        <v>96</v>
      </c>
      <c r="D15" s="125" t="s">
        <v>97</v>
      </c>
      <c r="E15" s="125"/>
      <c r="F15" s="125"/>
      <c r="G15" s="124"/>
      <c r="H15" s="128"/>
      <c r="I15" s="241"/>
      <c r="J15" s="133"/>
      <c r="K15" s="126"/>
      <c r="L15" s="126"/>
      <c r="M15" s="127" t="s">
        <v>4844</v>
      </c>
      <c r="N15" s="127" t="s">
        <v>4844</v>
      </c>
      <c r="O15" s="127" t="s">
        <v>4844</v>
      </c>
      <c r="P15" s="127" t="s">
        <v>4844</v>
      </c>
      <c r="Q15" s="127" t="s">
        <v>4844</v>
      </c>
      <c r="R15" s="127" t="s">
        <v>4844</v>
      </c>
      <c r="S15" s="127" t="s">
        <v>4844</v>
      </c>
      <c r="T15" s="127" t="s">
        <v>4844</v>
      </c>
      <c r="U15" s="224"/>
      <c r="V15" s="128"/>
      <c r="W15" s="126"/>
      <c r="X15" s="210"/>
      <c r="Y15" s="125"/>
      <c r="Z15" s="129"/>
      <c r="AA15" s="271"/>
      <c r="AB15" s="128"/>
      <c r="AC15" s="130"/>
      <c r="AD15" s="130"/>
      <c r="AE15" s="289"/>
      <c r="AF15" s="289"/>
      <c r="AG15" s="289"/>
      <c r="AH15" s="289"/>
      <c r="AI15" s="129"/>
      <c r="AJ15" s="129" t="s">
        <v>4845</v>
      </c>
      <c r="AK15" s="129" t="s">
        <v>4846</v>
      </c>
      <c r="AL15" s="129"/>
      <c r="AM15" s="432"/>
      <c r="AN15" s="433"/>
      <c r="AO15" s="433"/>
      <c r="AP15" s="434"/>
      <c r="AQ15" s="71"/>
      <c r="AR15" s="131">
        <v>1</v>
      </c>
      <c r="AS15" s="131">
        <v>1</v>
      </c>
      <c r="AT15" s="131">
        <v>1</v>
      </c>
      <c r="AU15" s="131">
        <v>1</v>
      </c>
      <c r="AV15" s="131"/>
      <c r="AW15" s="71"/>
      <c r="AX15" s="287">
        <f t="shared" ref="AX15:BB15" si="0">SUM(AX16:AX262)</f>
        <v>210558631</v>
      </c>
      <c r="AY15" s="287">
        <f t="shared" si="0"/>
        <v>171277182</v>
      </c>
      <c r="AZ15" s="287">
        <f t="shared" si="0"/>
        <v>223092005</v>
      </c>
      <c r="BA15" s="287">
        <f t="shared" si="0"/>
        <v>181349841</v>
      </c>
      <c r="BB15" s="287">
        <f t="shared" si="0"/>
        <v>786277659</v>
      </c>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row>
    <row r="16" spans="1:221">
      <c r="B16" s="225" t="s">
        <v>4847</v>
      </c>
      <c r="C16" s="226" t="s">
        <v>4848</v>
      </c>
      <c r="D16" s="226" t="s">
        <v>105</v>
      </c>
      <c r="E16" s="226" t="s">
        <v>101</v>
      </c>
      <c r="F16" s="226" t="s">
        <v>4849</v>
      </c>
      <c r="G16" s="203" t="str" cm="1">
        <f t="array" ref="G16">_xlfn.IFS(MID(C16,5,1)="U",MID(C16,5,2),LEN(C16)&gt;10,MID(C16,5,3)&amp;"-"&amp;LEFT(D16,1),LEN(C16)&lt;=10,MID(C16,5,2)&amp;"-"&amp;LEFT(D16,1))</f>
        <v>U1</v>
      </c>
      <c r="H16" s="204">
        <f>IFERROR(INDEX(LGIP1b_Park_UnitRates[],MATCH(G16,LGIP1b_Park_UnitRates[LGIP Code],0),3),"")</f>
        <v>0</v>
      </c>
      <c r="I16" s="312">
        <f>IFERROR(MIN(J16/H16,INDEX(LGIP1b_Park_UnitRates[],MATCH(FutureTrunkParks6[[#This Row],[LGIP Code (*)]], LGIP1b_Park_UnitRates[LGIP Code], 0),4)),1)</f>
        <v>1</v>
      </c>
      <c r="J16" s="231">
        <v>204300</v>
      </c>
      <c r="K16" s="98">
        <f>L16/J16</f>
        <v>0</v>
      </c>
      <c r="L16" s="233">
        <v>0</v>
      </c>
      <c r="M16" s="238" t="str">
        <f>_xlfn.XLOOKUP(FutureTrunkParks6[[#This Row],[LGIP Code (*)]],LGIP1b_Parks_UnitRates_Summary[LGIP Code],LGIP1b_Parks_UnitRates_Summary[Stages],,0)</f>
        <v>U</v>
      </c>
      <c r="N16" s="238" t="str">
        <f>_xlfn.XLOOKUP(FutureTrunkParks6[[#This Row],[LGIP Code (*)]],LGIP1b_Parks_UnitRates_Summary[LGIP Code],LGIP1b_Parks_UnitRates_Summary[Costing Code],,0)</f>
        <v>U1-U</v>
      </c>
      <c r="O16" s="238">
        <f>_xlfn.XLOOKUP(FutureTrunkParks6[[#This Row],[Costing Code]],LGIP1b_Parks_UnitRates_Summary[Costing Code],LGIP1b_Parks_UnitRates_Summary[Scaled component],,0)</f>
        <v>0</v>
      </c>
      <c r="P16" s="238">
        <f>FutureTrunkParks6[[#This Row],[Unit Rate (Scale)]]*FutureTrunkParks6[[#This Row],[Scaling factor (*)]]</f>
        <v>0</v>
      </c>
      <c r="Q16" s="238">
        <f>_xlfn.XLOOKUP(FutureTrunkParks6[[#This Row],[Costing Code]],LGIP1b_Parks_UnitRates_Summary[Costing Code],LGIP1b_Parks_UnitRates_Summary[Not scaled component],,0)</f>
        <v>0</v>
      </c>
      <c r="R16" s="240">
        <f>_xlfn.XLOOKUP(FutureTrunkParks6[[#This Row],[Costing Code]],LGIP1b_Parks_UnitRates_Summary[Costing Code],LGIP1b_Parks_UnitRates_Summary[Preliminary Scale],,0)</f>
        <v>0</v>
      </c>
      <c r="S16" s="238">
        <f>((FutureTrunkParks6[[#This Row],[Costs with Scaling Factor Applied]]+FutureTrunkParks6[[#This Row],[Unit Rate (No Scale)]])*FutureTrunkParks6[[#This Row],[Preliminary Scale %]])</f>
        <v>0</v>
      </c>
      <c r="T16" s="238">
        <f>_xlfn.XLOOKUP(FutureTrunkParks6[[#This Row],[Costing Code]],LGIP1b_Parks_UnitRates_Summary[Costing Code],LGIP1b_Parks_UnitRates_Summary[Preliminary No Scale],,0)</f>
        <v>0</v>
      </c>
      <c r="U1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6" s="234">
        <v>2021</v>
      </c>
      <c r="W16" s="234">
        <v>1</v>
      </c>
      <c r="X16" s="238">
        <f>ROUND(FutureTrunkParks6[[#This Row],[Direct Construction Cost]]*23%,0)</f>
        <v>460000</v>
      </c>
      <c r="Y16" s="311">
        <f t="shared" ref="Y16:Y79" si="1">IF(AB16="","",IF(AB16&lt;=YEAR+5,0.075,IF(AND(AB16&gt;YEAR+5,AB16&lt;=YEAR+10),0.15,IF(AND(AB16&gt;YEAR+10,AB16&lt;=YEAR+20),0.2,IF(AB16&gt;YEAR+20,0.25,"")))))</f>
        <v>0.15</v>
      </c>
      <c r="Z16" s="211">
        <f>ROUND((FutureTrunkParks6[[#This Row],[Direct Construction Cost]]+FutureTrunkParks6[[#This Row],[Project Owners Cost (23% Direct Construction Cost)($)]])*FutureTrunkParks6[[#This Row],[Multiplier]]*FutureTrunkParks6[[#This Row],[Construction Contingency Rate %]],0)</f>
        <v>369000</v>
      </c>
      <c r="AA16" s="212">
        <f>ROUND(FutureTrunkParks6[[#This Row],[Direct Construction Cost]]+FutureTrunkParks6[[#This Row],[Project Owners Cost (23% Direct Construction Cost)($)]]+FutureTrunkParks6[[#This Row],[Construction Contingency Cost ($)]],0)</f>
        <v>2829000</v>
      </c>
      <c r="AB16" s="235">
        <v>2029</v>
      </c>
      <c r="AC16" s="213">
        <f t="shared" ref="AC16:AC79" si="2">Landind</f>
        <v>2.0111853187589457E-2</v>
      </c>
      <c r="AD16" s="213">
        <f t="shared" ref="AD16:AD79" si="3">PPI</f>
        <v>1.8204777291069174E-2</v>
      </c>
      <c r="AE16" s="290">
        <f>VLOOKUP(FutureTrunkParks6[[#This Row],[Service Catchment]],'Catchment Demand - Parks'!$C$8:$M$11,11)</f>
        <v>0.20307557840172039</v>
      </c>
      <c r="AF16" s="290">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2.8365666834564544E-2</v>
      </c>
      <c r="AG16" s="290">
        <f>IF(AND(FutureTrunkParks6[[#This Row],[Spare Capacity (%)]]&gt;30%,FutureTrunkParks6[[#This Row],[Share of the total Cost with the same year of provision %]]&gt;20%),1-FutureTrunkParks6[[#This Row],[Spare Capacity (%)]],1)</f>
        <v>1</v>
      </c>
      <c r="AH16" s="290">
        <f>IF(FutureTrunkParks6[[#This Row],[Terminal Value Analysis]]&lt;0,0,FutureTrunkParks6[[#This Row],[Terminal Value Analysis]])</f>
        <v>1</v>
      </c>
      <c r="AI16" s="214">
        <f t="shared" ref="AI16:AI79" si="4">ROUND(AA16+L16,0)</f>
        <v>2829000</v>
      </c>
      <c r="AJ16" s="216">
        <f t="shared" ref="AJ16:AJ79" si="5">ROUND(AA16*(1+AD16)^(AB16-YEAR)+L16*(1+AC16)^(AB16-YEAR),0)</f>
        <v>3268240</v>
      </c>
      <c r="AK16" s="218">
        <f t="shared" ref="AK16:AK79" si="6">ROUND(AJ16*(1/(1+WACC))^(AB16-YEAR),0)</f>
        <v>2064516</v>
      </c>
      <c r="AL16" s="292">
        <f>ROUND(FutureTrunkParks6[[#This Row],[Net Present Value of Establishment Cost]]*FutureTrunkParks6[[#This Row],[Terminal Value Adjustment (%)]],0)</f>
        <v>2064516</v>
      </c>
      <c r="AM16" s="288" t="str" cm="1">
        <f t="array" ref="AM16">_xlfn.IFS(FutureTrunkParks6[[#This Row],[Hierarchy/Name]]&lt;&gt;"Local","y",AM$13=FutureTrunkParks6[[#This Row],[Service Catchment]], "y", FutureTrunkParks6[[#This Row],[Hierarchy/Name]]="Local", "")</f>
        <v>y</v>
      </c>
      <c r="AN16" s="288" t="str" cm="1">
        <f t="array" ref="AN16">_xlfn.IFS(FutureTrunkParks6[[#This Row],[Hierarchy/Name]]&lt;&gt;"Local","y",AN$13=FutureTrunkParks6[[#This Row],[Service Catchment]], "y", FutureTrunkParks6[[#This Row],[Hierarchy/Name]]="Local", "")</f>
        <v>y</v>
      </c>
      <c r="AO16" s="288" t="str" cm="1">
        <f t="array" ref="AO16">_xlfn.IFS(FutureTrunkParks6[[#This Row],[Hierarchy/Name]]&lt;&gt;"Local","y",AO$13=FutureTrunkParks6[[#This Row],[Service Catchment]], "y", FutureTrunkParks6[[#This Row],[Hierarchy/Name]]="Local", "")</f>
        <v>y</v>
      </c>
      <c r="AP16" s="288" t="str" cm="1">
        <f t="array" ref="AP16">_xlfn.IFS(FutureTrunkParks6[[#This Row],[Hierarchy/Name]]&lt;&gt;"Local","y",AP$13=FutureTrunkParks6[[#This Row],[Service Catchment]], "y", FutureTrunkParks6[[#This Row],[Hierarchy/Name]]="Local", "")</f>
        <v>y</v>
      </c>
      <c r="AR16" s="107">
        <f>IF(FutureTrunkParks6[[#This Row],[Hierarchy/Name]]&lt;&gt;"Local",0.25,IF(AM16="y",1,""))</f>
        <v>0.25</v>
      </c>
      <c r="AS16" s="107">
        <f>IF(FutureTrunkParks6[[#This Row],[Hierarchy/Name]]&lt;&gt;"Local",0.25,IF(AN16="y",1,""))</f>
        <v>0.25</v>
      </c>
      <c r="AT16" s="107">
        <f>IF(FutureTrunkParks6[[#This Row],[Hierarchy/Name]]&lt;&gt;"Local",0.25,IF(AO16="y",1,""))</f>
        <v>0.25</v>
      </c>
      <c r="AU16" s="107">
        <f>IF(FutureTrunkParks6[[#This Row],[Hierarchy/Name]]&lt;&gt;"Local",0.25,IF(AP16="y",1,""))</f>
        <v>0.25</v>
      </c>
      <c r="AV16" s="108">
        <f t="shared" ref="AV16:AV79" si="7">SUM(AR16:AU16)</f>
        <v>1</v>
      </c>
      <c r="AX16" s="282">
        <f t="shared" ref="AX16:AX79" si="8">IF(AR16="","",(AR16/$AV16)*$AK16)</f>
        <v>516129</v>
      </c>
      <c r="AY16" s="283">
        <f t="shared" ref="AY16:AY79" si="9">IF(AS16="","",(AS16/$AV16)*$AK16)</f>
        <v>516129</v>
      </c>
      <c r="AZ16" s="283">
        <f t="shared" ref="AZ16:AZ79" si="10">IF(AT16="","",(AT16/$AV16)*$AK16)</f>
        <v>516129</v>
      </c>
      <c r="BA16" s="284">
        <f t="shared" ref="BA16:BA79" si="11">IF(AU16="","",(AU16/$AV16)*$AK16)</f>
        <v>516129</v>
      </c>
      <c r="BB16" s="269">
        <f t="shared" ref="BB16:BB79" si="12">SUM(AX16:BA16)</f>
        <v>2064516</v>
      </c>
      <c r="BD16" s="141"/>
    </row>
    <row r="17" spans="2:56">
      <c r="B17" s="227" t="s">
        <v>4850</v>
      </c>
      <c r="C17" s="228" t="s">
        <v>4851</v>
      </c>
      <c r="D17" s="228" t="s">
        <v>110</v>
      </c>
      <c r="E17" s="228" t="s">
        <v>101</v>
      </c>
      <c r="F17" s="228" t="s">
        <v>4852</v>
      </c>
      <c r="G17" s="203" t="str" cm="1">
        <f t="array" ref="G17">_xlfn.IFS(MID(C17,5,1)="U",MID(C17,5,2),LEN(C17)&gt;10,MID(C17,5,3)&amp;"-"&amp;LEFT(D17,1),LEN(C17)&lt;=10,MID(C17,5,2)&amp;"-"&amp;LEFT(D17,1))</f>
        <v>A1-L</v>
      </c>
      <c r="H17" s="204">
        <f>IFERROR(INDEX(LGIP1b_Park_UnitRates[],MATCH(G17,LGIP1b_Park_UnitRates[LGIP Code],0),3),"")</f>
        <v>8000</v>
      </c>
      <c r="I17" s="312">
        <f>IFERROR(MIN(J17/H17,INDEX(LGIP1b_Park_UnitRates[],MATCH(FutureTrunkParks6[[#This Row],[LGIP Code (*)]], LGIP1b_Park_UnitRates[LGIP Code], 0),4)),1)</f>
        <v>0.25</v>
      </c>
      <c r="J17" s="232">
        <v>2000</v>
      </c>
      <c r="K17" s="98">
        <f t="shared" ref="K17:K80" si="13">L17/J17</f>
        <v>68</v>
      </c>
      <c r="L17" s="233">
        <v>136000</v>
      </c>
      <c r="M17" s="238" t="str">
        <f>_xlfn.XLOOKUP(FutureTrunkParks6[[#This Row],[LGIP Code (*)]],LGIP1b_Parks_UnitRates_Summary[LGIP Code],LGIP1b_Parks_UnitRates_Summary[Stages],,0)</f>
        <v>A&amp;B</v>
      </c>
      <c r="N17" s="238" t="str">
        <f>_xlfn.XLOOKUP(FutureTrunkParks6[[#This Row],[LGIP Code (*)]],LGIP1b_Parks_UnitRates_Summary[LGIP Code],LGIP1b_Parks_UnitRates_Summary[Costing Code],,0)</f>
        <v>A1-L-A&amp;B</v>
      </c>
      <c r="O17" s="238">
        <f>_xlfn.XLOOKUP(FutureTrunkParks6[[#This Row],[Costing Code]],LGIP1b_Parks_UnitRates_Summary[Costing Code],LGIP1b_Parks_UnitRates_Summary[Scaled component],,0)</f>
        <v>295709.98100599996</v>
      </c>
      <c r="P17" s="238">
        <f>FutureTrunkParks6[[#This Row],[Unit Rate (Scale)]]*FutureTrunkParks6[[#This Row],[Scaling factor (*)]]</f>
        <v>73927.49525149999</v>
      </c>
      <c r="Q17" s="238">
        <f>_xlfn.XLOOKUP(FutureTrunkParks6[[#This Row],[Costing Code]],LGIP1b_Parks_UnitRates_Summary[Costing Code],LGIP1b_Parks_UnitRates_Summary[Not scaled component],,0)</f>
        <v>417974.52457963559</v>
      </c>
      <c r="R17" s="240">
        <f>_xlfn.XLOOKUP(FutureTrunkParks6[[#This Row],[Costing Code]],LGIP1b_Parks_UnitRates_Summary[Costing Code],LGIP1b_Parks_UnitRates_Summary[Preliminary Scale],,0)</f>
        <v>0.23125000000000001</v>
      </c>
      <c r="S17" s="238">
        <f>((FutureTrunkParks6[[#This Row],[Costs with Scaling Factor Applied]]+FutureTrunkParks6[[#This Row],[Unit Rate (No Scale)]])*FutureTrunkParks6[[#This Row],[Preliminary Scale %]])</f>
        <v>113752.34208595011</v>
      </c>
      <c r="T17" s="238">
        <f>_xlfn.XLOOKUP(FutureTrunkParks6[[#This Row],[Costing Code]],LGIP1b_Parks_UnitRates_Summary[Costing Code],LGIP1b_Parks_UnitRates_Summary[Preliminary No Scale],,0)</f>
        <v>3750</v>
      </c>
      <c r="U1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609404</v>
      </c>
      <c r="V17" s="228">
        <v>2021</v>
      </c>
      <c r="W17" s="228">
        <v>1</v>
      </c>
      <c r="X17" s="238">
        <f>ROUND(FutureTrunkParks6[[#This Row],[Direct Construction Cost]]*23%,0)</f>
        <v>140163</v>
      </c>
      <c r="Y17" s="311">
        <f t="shared" si="1"/>
        <v>0.15</v>
      </c>
      <c r="Z17" s="211">
        <f>ROUND((FutureTrunkParks6[[#This Row],[Direct Construction Cost]]+FutureTrunkParks6[[#This Row],[Project Owners Cost (23% Direct Construction Cost)($)]])*FutureTrunkParks6[[#This Row],[Multiplier]]*FutureTrunkParks6[[#This Row],[Construction Contingency Rate %]],0)</f>
        <v>112435</v>
      </c>
      <c r="AA17" s="212">
        <f>ROUND(FutureTrunkParks6[[#This Row],[Direct Construction Cost]]+FutureTrunkParks6[[#This Row],[Project Owners Cost (23% Direct Construction Cost)($)]]+FutureTrunkParks6[[#This Row],[Construction Contingency Cost ($)]],0)</f>
        <v>862002</v>
      </c>
      <c r="AB17" s="236">
        <v>2029</v>
      </c>
      <c r="AC17" s="213">
        <f t="shared" si="2"/>
        <v>2.0111853187589457E-2</v>
      </c>
      <c r="AD17" s="213">
        <f t="shared" si="3"/>
        <v>1.8204777291069174E-2</v>
      </c>
      <c r="AE17" s="291">
        <f>VLOOKUP(FutureTrunkParks6[[#This Row],[Service Catchment]],'Catchment Demand - Parks'!$C$8:$M$11,11)</f>
        <v>0.20307557840172039</v>
      </c>
      <c r="AF1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8.6430758369488523E-3</v>
      </c>
      <c r="AG17" s="291">
        <f>IF(AND(FutureTrunkParks6[[#This Row],[Spare Capacity (%)]]&gt;30%,FutureTrunkParks6[[#This Row],[Share of the total Cost with the same year of provision %]]&gt;20%),1-FutureTrunkParks6[[#This Row],[Spare Capacity (%)]],1)</f>
        <v>1</v>
      </c>
      <c r="AH17" s="291">
        <f>IF(FutureTrunkParks6[[#This Row],[Terminal Value Analysis]]&lt;0,0,FutureTrunkParks6[[#This Row],[Terminal Value Analysis]])</f>
        <v>1</v>
      </c>
      <c r="AI17" s="215">
        <f t="shared" si="4"/>
        <v>998002</v>
      </c>
      <c r="AJ17" s="217">
        <f t="shared" si="5"/>
        <v>1155325</v>
      </c>
      <c r="AK17" s="219">
        <f t="shared" si="6"/>
        <v>729808</v>
      </c>
      <c r="AL17" s="293">
        <f>ROUND(FutureTrunkParks6[[#This Row],[Net Present Value of Establishment Cost]]*FutureTrunkParks6[[#This Row],[Terminal Value Adjustment (%)]],0)</f>
        <v>729808</v>
      </c>
      <c r="AM17" s="288" t="str" cm="1">
        <f t="array" ref="AM17">_xlfn.IFS(FutureTrunkParks6[[#This Row],[Hierarchy/Name]]&lt;&gt;"Local","y",AM$13=FutureTrunkParks6[[#This Row],[Service Catchment]], "y", FutureTrunkParks6[[#This Row],[Hierarchy/Name]]="Local", "")</f>
        <v/>
      </c>
      <c r="AN17" s="288" t="str" cm="1">
        <f t="array" ref="AN17">_xlfn.IFS(FutureTrunkParks6[[#This Row],[Hierarchy/Name]]&lt;&gt;"Local","y",AN$13=FutureTrunkParks6[[#This Row],[Service Catchment]], "y", FutureTrunkParks6[[#This Row],[Hierarchy/Name]]="Local", "")</f>
        <v/>
      </c>
      <c r="AO17" s="288" t="str" cm="1">
        <f t="array" ref="AO17">_xlfn.IFS(FutureTrunkParks6[[#This Row],[Hierarchy/Name]]&lt;&gt;"Local","y",AO$13=FutureTrunkParks6[[#This Row],[Service Catchment]], "y", FutureTrunkParks6[[#This Row],[Hierarchy/Name]]="Local", "")</f>
        <v>y</v>
      </c>
      <c r="AP17" s="288" t="str" cm="1">
        <f t="array" ref="AP17">_xlfn.IFS(FutureTrunkParks6[[#This Row],[Hierarchy/Name]]&lt;&gt;"Local","y",AP$13=FutureTrunkParks6[[#This Row],[Service Catchment]], "y", FutureTrunkParks6[[#This Row],[Hierarchy/Name]]="Local", "")</f>
        <v/>
      </c>
      <c r="AR17" s="107" t="str">
        <f>IF(FutureTrunkParks6[[#This Row],[Hierarchy/Name]]&lt;&gt;"Local",0.25,IF(AM17="y",1,""))</f>
        <v/>
      </c>
      <c r="AS17" s="107" t="str">
        <f>IF(FutureTrunkParks6[[#This Row],[Hierarchy/Name]]&lt;&gt;"Local",0.25,IF(AN17="y",1,""))</f>
        <v/>
      </c>
      <c r="AT17" s="107">
        <f>IF(FutureTrunkParks6[[#This Row],[Hierarchy/Name]]&lt;&gt;"Local",0.25,IF(AO17="y",1,""))</f>
        <v>1</v>
      </c>
      <c r="AU17" s="107" t="str">
        <f>IF(FutureTrunkParks6[[#This Row],[Hierarchy/Name]]&lt;&gt;"Local",0.25,IF(AP17="y",1,""))</f>
        <v/>
      </c>
      <c r="AV17" s="109">
        <f t="shared" si="7"/>
        <v>1</v>
      </c>
      <c r="AX17" s="285" t="str">
        <f t="shared" si="8"/>
        <v/>
      </c>
      <c r="AY17" s="281" t="str">
        <f t="shared" si="9"/>
        <v/>
      </c>
      <c r="AZ17" s="281">
        <f t="shared" si="10"/>
        <v>729808</v>
      </c>
      <c r="BA17" s="286" t="str">
        <f t="shared" si="11"/>
        <v/>
      </c>
      <c r="BB17" s="270">
        <f t="shared" si="12"/>
        <v>729808</v>
      </c>
      <c r="BD17" s="141"/>
    </row>
    <row r="18" spans="2:56">
      <c r="B18" s="227" t="s">
        <v>4850</v>
      </c>
      <c r="C18" s="228" t="s">
        <v>4853</v>
      </c>
      <c r="D18" s="228" t="s">
        <v>110</v>
      </c>
      <c r="E18" s="228" t="s">
        <v>101</v>
      </c>
      <c r="F18" s="228" t="s">
        <v>4852</v>
      </c>
      <c r="G18" s="203" t="str" cm="1">
        <f t="array" ref="G18">_xlfn.IFS(MID(C18,5,1)="U",MID(C18,5,2),LEN(C18)&gt;10,MID(C18,5,3)&amp;"-"&amp;LEFT(D18,1),LEN(C18)&lt;=10,MID(C18,5,2)&amp;"-"&amp;LEFT(D18,1))</f>
        <v>A1-L</v>
      </c>
      <c r="H18" s="204">
        <f>IFERROR(INDEX(LGIP1b_Park_UnitRates[],MATCH(G18,LGIP1b_Park_UnitRates[LGIP Code],0),3),"")</f>
        <v>8000</v>
      </c>
      <c r="I18" s="312">
        <f>IFERROR(MIN(J18/H18,INDEX(LGIP1b_Park_UnitRates[],MATCH(FutureTrunkParks6[[#This Row],[LGIP Code (*)]], LGIP1b_Park_UnitRates[LGIP Code], 0),4)),1)</f>
        <v>0.875</v>
      </c>
      <c r="J18" s="232">
        <v>7000</v>
      </c>
      <c r="K18" s="98">
        <f t="shared" si="13"/>
        <v>39</v>
      </c>
      <c r="L18" s="233">
        <v>273000</v>
      </c>
      <c r="M18" s="238" t="str">
        <f>_xlfn.XLOOKUP(FutureTrunkParks6[[#This Row],[LGIP Code (*)]],LGIP1b_Parks_UnitRates_Summary[LGIP Code],LGIP1b_Parks_UnitRates_Summary[Stages],,0)</f>
        <v>A&amp;B</v>
      </c>
      <c r="N18" s="238" t="str">
        <f>_xlfn.XLOOKUP(FutureTrunkParks6[[#This Row],[LGIP Code (*)]],LGIP1b_Parks_UnitRates_Summary[LGIP Code],LGIP1b_Parks_UnitRates_Summary[Costing Code],,0)</f>
        <v>A1-L-A&amp;B</v>
      </c>
      <c r="O18" s="238">
        <f>_xlfn.XLOOKUP(FutureTrunkParks6[[#This Row],[Costing Code]],LGIP1b_Parks_UnitRates_Summary[Costing Code],LGIP1b_Parks_UnitRates_Summary[Scaled component],,0)</f>
        <v>295709.98100599996</v>
      </c>
      <c r="P18" s="238">
        <f>FutureTrunkParks6[[#This Row],[Unit Rate (Scale)]]*FutureTrunkParks6[[#This Row],[Scaling factor (*)]]</f>
        <v>258746.23338024996</v>
      </c>
      <c r="Q18" s="238">
        <f>_xlfn.XLOOKUP(FutureTrunkParks6[[#This Row],[Costing Code]],LGIP1b_Parks_UnitRates_Summary[Costing Code],LGIP1b_Parks_UnitRates_Summary[Not scaled component],,0)</f>
        <v>417974.52457963559</v>
      </c>
      <c r="R18" s="240">
        <f>_xlfn.XLOOKUP(FutureTrunkParks6[[#This Row],[Costing Code]],LGIP1b_Parks_UnitRates_Summary[Costing Code],LGIP1b_Parks_UnitRates_Summary[Preliminary Scale],,0)</f>
        <v>0.23125000000000001</v>
      </c>
      <c r="S18" s="238">
        <f>((FutureTrunkParks6[[#This Row],[Costs with Scaling Factor Applied]]+FutureTrunkParks6[[#This Row],[Unit Rate (No Scale)]])*FutureTrunkParks6[[#This Row],[Preliminary Scale %]])</f>
        <v>156491.67527822353</v>
      </c>
      <c r="T18" s="238">
        <f>_xlfn.XLOOKUP(FutureTrunkParks6[[#This Row],[Costing Code]],LGIP1b_Parks_UnitRates_Summary[Costing Code],LGIP1b_Parks_UnitRates_Summary[Preliminary No Scale],,0)</f>
        <v>3750</v>
      </c>
      <c r="U1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836962</v>
      </c>
      <c r="V18" s="228">
        <v>2021</v>
      </c>
      <c r="W18" s="228">
        <v>1</v>
      </c>
      <c r="X18" s="238">
        <f>ROUND(FutureTrunkParks6[[#This Row],[Direct Construction Cost]]*23%,0)</f>
        <v>192501</v>
      </c>
      <c r="Y18" s="311">
        <f t="shared" si="1"/>
        <v>0.2</v>
      </c>
      <c r="Z18" s="211">
        <f>ROUND((FutureTrunkParks6[[#This Row],[Direct Construction Cost]]+FutureTrunkParks6[[#This Row],[Project Owners Cost (23% Direct Construction Cost)($)]])*FutureTrunkParks6[[#This Row],[Multiplier]]*FutureTrunkParks6[[#This Row],[Construction Contingency Rate %]],0)</f>
        <v>205893</v>
      </c>
      <c r="AA18" s="212">
        <f>ROUND(FutureTrunkParks6[[#This Row],[Direct Construction Cost]]+FutureTrunkParks6[[#This Row],[Project Owners Cost (23% Direct Construction Cost)($)]]+FutureTrunkParks6[[#This Row],[Construction Contingency Cost ($)]],0)</f>
        <v>1235356</v>
      </c>
      <c r="AB18" s="236">
        <v>2034</v>
      </c>
      <c r="AC18" s="213">
        <f t="shared" si="2"/>
        <v>2.0111853187589457E-2</v>
      </c>
      <c r="AD18" s="213">
        <f t="shared" si="3"/>
        <v>1.8204777291069174E-2</v>
      </c>
      <c r="AE18" s="291">
        <f>VLOOKUP(FutureTrunkParks6[[#This Row],[Service Catchment]],'Catchment Demand - Parks'!$C$8:$M$11,11)</f>
        <v>0.20307557840172039</v>
      </c>
      <c r="AF1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1.0125513214556358E-2</v>
      </c>
      <c r="AG18" s="291">
        <f>IF(AND(FutureTrunkParks6[[#This Row],[Spare Capacity (%)]]&gt;30%,FutureTrunkParks6[[#This Row],[Share of the total Cost with the same year of provision %]]&gt;20%),1-FutureTrunkParks6[[#This Row],[Spare Capacity (%)]],1)</f>
        <v>1</v>
      </c>
      <c r="AH18" s="291">
        <f>IF(FutureTrunkParks6[[#This Row],[Terminal Value Analysis]]&lt;0,0,FutureTrunkParks6[[#This Row],[Terminal Value Analysis]])</f>
        <v>1</v>
      </c>
      <c r="AI18" s="215">
        <f t="shared" si="4"/>
        <v>1508356</v>
      </c>
      <c r="AJ18" s="217">
        <f t="shared" si="5"/>
        <v>1915543</v>
      </c>
      <c r="AK18" s="219">
        <f t="shared" si="6"/>
        <v>908053</v>
      </c>
      <c r="AL18" s="293">
        <f>ROUND(FutureTrunkParks6[[#This Row],[Net Present Value of Establishment Cost]]*FutureTrunkParks6[[#This Row],[Terminal Value Adjustment (%)]],0)</f>
        <v>908053</v>
      </c>
      <c r="AM18" s="288" t="str" cm="1">
        <f t="array" ref="AM18">_xlfn.IFS(FutureTrunkParks6[[#This Row],[Hierarchy/Name]]&lt;&gt;"Local","y",AM$13=FutureTrunkParks6[[#This Row],[Service Catchment]], "y", FutureTrunkParks6[[#This Row],[Hierarchy/Name]]="Local", "")</f>
        <v/>
      </c>
      <c r="AN18" s="288" t="str" cm="1">
        <f t="array" ref="AN18">_xlfn.IFS(FutureTrunkParks6[[#This Row],[Hierarchy/Name]]&lt;&gt;"Local","y",AN$13=FutureTrunkParks6[[#This Row],[Service Catchment]], "y", FutureTrunkParks6[[#This Row],[Hierarchy/Name]]="Local", "")</f>
        <v/>
      </c>
      <c r="AO18" s="288" t="str" cm="1">
        <f t="array" ref="AO18">_xlfn.IFS(FutureTrunkParks6[[#This Row],[Hierarchy/Name]]&lt;&gt;"Local","y",AO$13=FutureTrunkParks6[[#This Row],[Service Catchment]], "y", FutureTrunkParks6[[#This Row],[Hierarchy/Name]]="Local", "")</f>
        <v>y</v>
      </c>
      <c r="AP18" s="288" t="str" cm="1">
        <f t="array" ref="AP18">_xlfn.IFS(FutureTrunkParks6[[#This Row],[Hierarchy/Name]]&lt;&gt;"Local","y",AP$13=FutureTrunkParks6[[#This Row],[Service Catchment]], "y", FutureTrunkParks6[[#This Row],[Hierarchy/Name]]="Local", "")</f>
        <v/>
      </c>
      <c r="AR18" s="107" t="str">
        <f>IF(FutureTrunkParks6[[#This Row],[Hierarchy/Name]]&lt;&gt;"Local",0.25,IF(AM18="y",1,""))</f>
        <v/>
      </c>
      <c r="AS18" s="107" t="str">
        <f>IF(FutureTrunkParks6[[#This Row],[Hierarchy/Name]]&lt;&gt;"Local",0.25,IF(AN18="y",1,""))</f>
        <v/>
      </c>
      <c r="AT18" s="107">
        <f>IF(FutureTrunkParks6[[#This Row],[Hierarchy/Name]]&lt;&gt;"Local",0.25,IF(AO18="y",1,""))</f>
        <v>1</v>
      </c>
      <c r="AU18" s="107" t="str">
        <f>IF(FutureTrunkParks6[[#This Row],[Hierarchy/Name]]&lt;&gt;"Local",0.25,IF(AP18="y",1,""))</f>
        <v/>
      </c>
      <c r="AV18" s="109">
        <f t="shared" si="7"/>
        <v>1</v>
      </c>
      <c r="AX18" s="285" t="str">
        <f t="shared" si="8"/>
        <v/>
      </c>
      <c r="AY18" s="281" t="str">
        <f t="shared" si="9"/>
        <v/>
      </c>
      <c r="AZ18" s="281">
        <f t="shared" si="10"/>
        <v>908053</v>
      </c>
      <c r="BA18" s="286" t="str">
        <f t="shared" si="11"/>
        <v/>
      </c>
      <c r="BB18" s="270">
        <f t="shared" si="12"/>
        <v>908053</v>
      </c>
      <c r="BD18" s="141"/>
    </row>
    <row r="19" spans="2:56">
      <c r="B19" s="227" t="s">
        <v>4854</v>
      </c>
      <c r="C19" s="228" t="s">
        <v>4855</v>
      </c>
      <c r="D19" s="228" t="s">
        <v>110</v>
      </c>
      <c r="E19" s="228" t="s">
        <v>101</v>
      </c>
      <c r="F19" s="228" t="s">
        <v>4856</v>
      </c>
      <c r="G19" s="203" t="str" cm="1">
        <f t="array" ref="G19">_xlfn.IFS(MID(C19,5,1)="U",MID(C19,5,2),LEN(C19)&gt;10,MID(C19,5,3)&amp;"-"&amp;LEFT(D19,1),LEN(C19)&lt;=10,MID(C19,5,2)&amp;"-"&amp;LEFT(D19,1))</f>
        <v>U3</v>
      </c>
      <c r="H19" s="204">
        <f>IFERROR(INDEX(LGIP1b_Park_UnitRates[],MATCH(G19,LGIP1b_Park_UnitRates[LGIP Code],0),3),"")</f>
        <v>0</v>
      </c>
      <c r="I19" s="312">
        <f>IFERROR(MIN(J19/H19,INDEX(LGIP1b_Park_UnitRates[],MATCH(FutureTrunkParks6[[#This Row],[LGIP Code (*)]], LGIP1b_Park_UnitRates[LGIP Code], 0),4)),1)</f>
        <v>1</v>
      </c>
      <c r="J19" s="232">
        <v>2000</v>
      </c>
      <c r="K19" s="98">
        <f t="shared" si="13"/>
        <v>0</v>
      </c>
      <c r="L19" s="233">
        <v>0</v>
      </c>
      <c r="M19" s="238" t="str">
        <f>_xlfn.XLOOKUP(FutureTrunkParks6[[#This Row],[LGIP Code (*)]],LGIP1b_Parks_UnitRates_Summary[LGIP Code],LGIP1b_Parks_UnitRates_Summary[Stages],,0)</f>
        <v>U</v>
      </c>
      <c r="N19" s="238" t="str">
        <f>_xlfn.XLOOKUP(FutureTrunkParks6[[#This Row],[LGIP Code (*)]],LGIP1b_Parks_UnitRates_Summary[LGIP Code],LGIP1b_Parks_UnitRates_Summary[Costing Code],,0)</f>
        <v>U3-U</v>
      </c>
      <c r="O19" s="238">
        <f>_xlfn.XLOOKUP(FutureTrunkParks6[[#This Row],[Costing Code]],LGIP1b_Parks_UnitRates_Summary[Costing Code],LGIP1b_Parks_UnitRates_Summary[Scaled component],,0)</f>
        <v>0</v>
      </c>
      <c r="P19" s="238">
        <f>FutureTrunkParks6[[#This Row],[Unit Rate (Scale)]]*FutureTrunkParks6[[#This Row],[Scaling factor (*)]]</f>
        <v>0</v>
      </c>
      <c r="Q19" s="238">
        <f>_xlfn.XLOOKUP(FutureTrunkParks6[[#This Row],[Costing Code]],LGIP1b_Parks_UnitRates_Summary[Costing Code],LGIP1b_Parks_UnitRates_Summary[Not scaled component],,0)</f>
        <v>0</v>
      </c>
      <c r="R19" s="240">
        <f>_xlfn.XLOOKUP(FutureTrunkParks6[[#This Row],[Costing Code]],LGIP1b_Parks_UnitRates_Summary[Costing Code],LGIP1b_Parks_UnitRates_Summary[Preliminary Scale],,0)</f>
        <v>0</v>
      </c>
      <c r="S19" s="238">
        <f>((FutureTrunkParks6[[#This Row],[Costs with Scaling Factor Applied]]+FutureTrunkParks6[[#This Row],[Unit Rate (No Scale)]])*FutureTrunkParks6[[#This Row],[Preliminary Scale %]])</f>
        <v>0</v>
      </c>
      <c r="T19" s="238">
        <f>_xlfn.XLOOKUP(FutureTrunkParks6[[#This Row],[Costing Code]],LGIP1b_Parks_UnitRates_Summary[Costing Code],LGIP1b_Parks_UnitRates_Summary[Preliminary No Scale],,0)</f>
        <v>0</v>
      </c>
      <c r="U1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9" s="228">
        <v>2021</v>
      </c>
      <c r="W19" s="228">
        <v>1</v>
      </c>
      <c r="X19" s="238">
        <f>ROUND(FutureTrunkParks6[[#This Row],[Direct Construction Cost]]*23%,0)</f>
        <v>230000</v>
      </c>
      <c r="Y19" s="311">
        <f t="shared" si="1"/>
        <v>0.2</v>
      </c>
      <c r="Z19" s="211">
        <f>ROUND((FutureTrunkParks6[[#This Row],[Direct Construction Cost]]+FutureTrunkParks6[[#This Row],[Project Owners Cost (23% Direct Construction Cost)($)]])*FutureTrunkParks6[[#This Row],[Multiplier]]*FutureTrunkParks6[[#This Row],[Construction Contingency Rate %]],0)</f>
        <v>246000</v>
      </c>
      <c r="AA19" s="212">
        <f>ROUND(FutureTrunkParks6[[#This Row],[Direct Construction Cost]]+FutureTrunkParks6[[#This Row],[Project Owners Cost (23% Direct Construction Cost)($)]]+FutureTrunkParks6[[#This Row],[Construction Contingency Cost ($)]],0)</f>
        <v>1476000</v>
      </c>
      <c r="AB19" s="236">
        <v>2034</v>
      </c>
      <c r="AC19" s="213">
        <f t="shared" si="2"/>
        <v>2.0111853187589457E-2</v>
      </c>
      <c r="AD19" s="213">
        <f t="shared" si="3"/>
        <v>1.8204777291069174E-2</v>
      </c>
      <c r="AE19" s="291">
        <f>VLOOKUP(FutureTrunkParks6[[#This Row],[Service Catchment]],'Catchment Demand - Parks'!$C$8:$M$11,11)</f>
        <v>0.20307557840172039</v>
      </c>
      <c r="AF1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19" s="291">
        <f>IF(AND(FutureTrunkParks6[[#This Row],[Spare Capacity (%)]]&gt;30%,FutureTrunkParks6[[#This Row],[Share of the total Cost with the same year of provision %]]&gt;20%),1-FutureTrunkParks6[[#This Row],[Spare Capacity (%)]],1)</f>
        <v>1</v>
      </c>
      <c r="AH19" s="291">
        <f>IF(FutureTrunkParks6[[#This Row],[Terminal Value Analysis]]&lt;0,0,FutureTrunkParks6[[#This Row],[Terminal Value Analysis]])</f>
        <v>1</v>
      </c>
      <c r="AI19" s="215">
        <f t="shared" si="4"/>
        <v>1476000</v>
      </c>
      <c r="AJ19" s="217">
        <f t="shared" si="5"/>
        <v>1866135</v>
      </c>
      <c r="AK19" s="219">
        <f t="shared" si="6"/>
        <v>884632</v>
      </c>
      <c r="AL19" s="293">
        <f>ROUND(FutureTrunkParks6[[#This Row],[Net Present Value of Establishment Cost]]*FutureTrunkParks6[[#This Row],[Terminal Value Adjustment (%)]],0)</f>
        <v>884632</v>
      </c>
      <c r="AM19" s="288" t="str" cm="1">
        <f t="array" ref="AM19">_xlfn.IFS(FutureTrunkParks6[[#This Row],[Hierarchy/Name]]&lt;&gt;"Local","y",AM$13=FutureTrunkParks6[[#This Row],[Service Catchment]], "y", FutureTrunkParks6[[#This Row],[Hierarchy/Name]]="Local", "")</f>
        <v/>
      </c>
      <c r="AN19" s="288" t="str" cm="1">
        <f t="array" ref="AN19">_xlfn.IFS(FutureTrunkParks6[[#This Row],[Hierarchy/Name]]&lt;&gt;"Local","y",AN$13=FutureTrunkParks6[[#This Row],[Service Catchment]], "y", FutureTrunkParks6[[#This Row],[Hierarchy/Name]]="Local", "")</f>
        <v/>
      </c>
      <c r="AO19" s="288" t="str" cm="1">
        <f t="array" ref="AO19">_xlfn.IFS(FutureTrunkParks6[[#This Row],[Hierarchy/Name]]&lt;&gt;"Local","y",AO$13=FutureTrunkParks6[[#This Row],[Service Catchment]], "y", FutureTrunkParks6[[#This Row],[Hierarchy/Name]]="Local", "")</f>
        <v>y</v>
      </c>
      <c r="AP19" s="288" t="str" cm="1">
        <f t="array" ref="AP19">_xlfn.IFS(FutureTrunkParks6[[#This Row],[Hierarchy/Name]]&lt;&gt;"Local","y",AP$13=FutureTrunkParks6[[#This Row],[Service Catchment]], "y", FutureTrunkParks6[[#This Row],[Hierarchy/Name]]="Local", "")</f>
        <v/>
      </c>
      <c r="AR19" s="107" t="str">
        <f>IF(FutureTrunkParks6[[#This Row],[Hierarchy/Name]]&lt;&gt;"Local",0.25,IF(AM19="y",1,""))</f>
        <v/>
      </c>
      <c r="AS19" s="107" t="str">
        <f>IF(FutureTrunkParks6[[#This Row],[Hierarchy/Name]]&lt;&gt;"Local",0.25,IF(AN19="y",1,""))</f>
        <v/>
      </c>
      <c r="AT19" s="107">
        <f>IF(FutureTrunkParks6[[#This Row],[Hierarchy/Name]]&lt;&gt;"Local",0.25,IF(AO19="y",1,""))</f>
        <v>1</v>
      </c>
      <c r="AU19" s="107" t="str">
        <f>IF(FutureTrunkParks6[[#This Row],[Hierarchy/Name]]&lt;&gt;"Local",0.25,IF(AP19="y",1,""))</f>
        <v/>
      </c>
      <c r="AV19" s="109">
        <f t="shared" si="7"/>
        <v>1</v>
      </c>
      <c r="AX19" s="285" t="str">
        <f t="shared" si="8"/>
        <v/>
      </c>
      <c r="AY19" s="281" t="str">
        <f t="shared" si="9"/>
        <v/>
      </c>
      <c r="AZ19" s="281">
        <f t="shared" si="10"/>
        <v>884632</v>
      </c>
      <c r="BA19" s="286" t="str">
        <f t="shared" si="11"/>
        <v/>
      </c>
      <c r="BB19" s="270">
        <f t="shared" si="12"/>
        <v>884632</v>
      </c>
      <c r="BD19" s="141"/>
    </row>
    <row r="20" spans="2:56">
      <c r="B20" s="227" t="s">
        <v>4857</v>
      </c>
      <c r="C20" s="228" t="s">
        <v>4858</v>
      </c>
      <c r="D20" s="228" t="s">
        <v>110</v>
      </c>
      <c r="E20" s="228" t="s">
        <v>142</v>
      </c>
      <c r="F20" s="228" t="s">
        <v>4852</v>
      </c>
      <c r="G20" s="203" t="str" cm="1">
        <f t="array" ref="G20">_xlfn.IFS(MID(C20,5,1)="U",MID(C20,5,2),LEN(C20)&gt;10,MID(C20,5,3)&amp;"-"&amp;LEFT(D20,1),LEN(C20)&lt;=10,MID(C20,5,2)&amp;"-"&amp;LEFT(D20,1))</f>
        <v>A1-L</v>
      </c>
      <c r="H20" s="204">
        <f>IFERROR(INDEX(LGIP1b_Park_UnitRates[],MATCH(G20,LGIP1b_Park_UnitRates[LGIP Code],0),3),"")</f>
        <v>8000</v>
      </c>
      <c r="I20" s="312">
        <f>IFERROR(MIN(J20/H20,INDEX(LGIP1b_Park_UnitRates[],MATCH(FutureTrunkParks6[[#This Row],[LGIP Code (*)]], LGIP1b_Park_UnitRates[LGIP Code], 0),4)),1)</f>
        <v>0.16250000000000001</v>
      </c>
      <c r="J20" s="232">
        <v>1300</v>
      </c>
      <c r="K20" s="98">
        <f t="shared" si="13"/>
        <v>830</v>
      </c>
      <c r="L20" s="233">
        <v>1079000</v>
      </c>
      <c r="M20" s="238" t="str">
        <f>_xlfn.XLOOKUP(FutureTrunkParks6[[#This Row],[LGIP Code (*)]],LGIP1b_Parks_UnitRates_Summary[LGIP Code],LGIP1b_Parks_UnitRates_Summary[Stages],,0)</f>
        <v>A&amp;B</v>
      </c>
      <c r="N20" s="238" t="str">
        <f>_xlfn.XLOOKUP(FutureTrunkParks6[[#This Row],[LGIP Code (*)]],LGIP1b_Parks_UnitRates_Summary[LGIP Code],LGIP1b_Parks_UnitRates_Summary[Costing Code],,0)</f>
        <v>A1-L-A&amp;B</v>
      </c>
      <c r="O20" s="238">
        <f>_xlfn.XLOOKUP(FutureTrunkParks6[[#This Row],[Costing Code]],LGIP1b_Parks_UnitRates_Summary[Costing Code],LGIP1b_Parks_UnitRates_Summary[Scaled component],,0)</f>
        <v>295709.98100599996</v>
      </c>
      <c r="P20" s="238">
        <f>FutureTrunkParks6[[#This Row],[Unit Rate (Scale)]]*FutureTrunkParks6[[#This Row],[Scaling factor (*)]]</f>
        <v>48052.871913474992</v>
      </c>
      <c r="Q20" s="238">
        <f>_xlfn.XLOOKUP(FutureTrunkParks6[[#This Row],[Costing Code]],LGIP1b_Parks_UnitRates_Summary[Costing Code],LGIP1b_Parks_UnitRates_Summary[Not scaled component],,0)</f>
        <v>417974.52457963559</v>
      </c>
      <c r="R20" s="240">
        <f>_xlfn.XLOOKUP(FutureTrunkParks6[[#This Row],[Costing Code]],LGIP1b_Parks_UnitRates_Summary[Costing Code],LGIP1b_Parks_UnitRates_Summary[Preliminary Scale],,0)</f>
        <v>0.23125000000000001</v>
      </c>
      <c r="S20" s="238">
        <f>((FutureTrunkParks6[[#This Row],[Costs with Scaling Factor Applied]]+FutureTrunkParks6[[#This Row],[Unit Rate (No Scale)]])*FutureTrunkParks6[[#This Row],[Preliminary Scale %]])</f>
        <v>107768.83543903183</v>
      </c>
      <c r="T20" s="238">
        <f>_xlfn.XLOOKUP(FutureTrunkParks6[[#This Row],[Costing Code]],LGIP1b_Parks_UnitRates_Summary[Costing Code],LGIP1b_Parks_UnitRates_Summary[Preliminary No Scale],,0)</f>
        <v>3750</v>
      </c>
      <c r="U2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577546</v>
      </c>
      <c r="V20" s="228">
        <v>2021</v>
      </c>
      <c r="W20" s="228">
        <v>1</v>
      </c>
      <c r="X20" s="238">
        <f>ROUND(FutureTrunkParks6[[#This Row],[Direct Construction Cost]]*23%,0)</f>
        <v>132836</v>
      </c>
      <c r="Y20" s="311">
        <f t="shared" si="1"/>
        <v>7.4999999999999997E-2</v>
      </c>
      <c r="Z20" s="211">
        <f>ROUND((FutureTrunkParks6[[#This Row],[Direct Construction Cost]]+FutureTrunkParks6[[#This Row],[Project Owners Cost (23% Direct Construction Cost)($)]])*FutureTrunkParks6[[#This Row],[Multiplier]]*FutureTrunkParks6[[#This Row],[Construction Contingency Rate %]],0)</f>
        <v>53279</v>
      </c>
      <c r="AA20" s="212">
        <f>ROUND(FutureTrunkParks6[[#This Row],[Direct Construction Cost]]+FutureTrunkParks6[[#This Row],[Project Owners Cost (23% Direct Construction Cost)($)]]+FutureTrunkParks6[[#This Row],[Construction Contingency Cost ($)]],0)</f>
        <v>763661</v>
      </c>
      <c r="AB20" s="236">
        <v>2024</v>
      </c>
      <c r="AC20" s="213">
        <f t="shared" si="2"/>
        <v>2.0111853187589457E-2</v>
      </c>
      <c r="AD20" s="213">
        <f t="shared" si="3"/>
        <v>1.8204777291069174E-2</v>
      </c>
      <c r="AE20" s="291">
        <f>VLOOKUP(FutureTrunkParks6[[#This Row],[Service Catchment]],'Catchment Demand - Parks'!$C$8:$M$11,11)</f>
        <v>0.31134461829061294</v>
      </c>
      <c r="AF2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0" s="291">
        <f>IF(AND(FutureTrunkParks6[[#This Row],[Spare Capacity (%)]]&gt;30%,FutureTrunkParks6[[#This Row],[Share of the total Cost with the same year of provision %]]&gt;20%),1-FutureTrunkParks6[[#This Row],[Spare Capacity (%)]],1)</f>
        <v>1</v>
      </c>
      <c r="AH20" s="291">
        <f>IF(FutureTrunkParks6[[#This Row],[Terminal Value Analysis]]&lt;0,0,FutureTrunkParks6[[#This Row],[Terminal Value Analysis]])</f>
        <v>1</v>
      </c>
      <c r="AI20" s="215">
        <f t="shared" si="4"/>
        <v>1842661</v>
      </c>
      <c r="AJ20" s="217">
        <f t="shared" si="5"/>
        <v>1951552</v>
      </c>
      <c r="AK20" s="219">
        <f t="shared" si="6"/>
        <v>1642741</v>
      </c>
      <c r="AL20" s="293">
        <f>ROUND(FutureTrunkParks6[[#This Row],[Net Present Value of Establishment Cost]]*FutureTrunkParks6[[#This Row],[Terminal Value Adjustment (%)]],0)</f>
        <v>1642741</v>
      </c>
      <c r="AM20" s="288" t="str" cm="1">
        <f t="array" ref="AM20">_xlfn.IFS(FutureTrunkParks6[[#This Row],[Hierarchy/Name]]&lt;&gt;"Local","y",AM$13=FutureTrunkParks6[[#This Row],[Service Catchment]], "y", FutureTrunkParks6[[#This Row],[Hierarchy/Name]]="Local", "")</f>
        <v/>
      </c>
      <c r="AN20" s="288" t="str" cm="1">
        <f t="array" ref="AN20">_xlfn.IFS(FutureTrunkParks6[[#This Row],[Hierarchy/Name]]&lt;&gt;"Local","y",AN$13=FutureTrunkParks6[[#This Row],[Service Catchment]], "y", FutureTrunkParks6[[#This Row],[Hierarchy/Name]]="Local", "")</f>
        <v>y</v>
      </c>
      <c r="AO20" s="288" t="str" cm="1">
        <f t="array" ref="AO20">_xlfn.IFS(FutureTrunkParks6[[#This Row],[Hierarchy/Name]]&lt;&gt;"Local","y",AO$13=FutureTrunkParks6[[#This Row],[Service Catchment]], "y", FutureTrunkParks6[[#This Row],[Hierarchy/Name]]="Local", "")</f>
        <v/>
      </c>
      <c r="AP20" s="288" t="str" cm="1">
        <f t="array" ref="AP20">_xlfn.IFS(FutureTrunkParks6[[#This Row],[Hierarchy/Name]]&lt;&gt;"Local","y",AP$13=FutureTrunkParks6[[#This Row],[Service Catchment]], "y", FutureTrunkParks6[[#This Row],[Hierarchy/Name]]="Local", "")</f>
        <v/>
      </c>
      <c r="AR20" s="107" t="str">
        <f>IF(FutureTrunkParks6[[#This Row],[Hierarchy/Name]]&lt;&gt;"Local",0.25,IF(AM20="y",1,""))</f>
        <v/>
      </c>
      <c r="AS20" s="107">
        <f>IF(FutureTrunkParks6[[#This Row],[Hierarchy/Name]]&lt;&gt;"Local",0.25,IF(AN20="y",1,""))</f>
        <v>1</v>
      </c>
      <c r="AT20" s="107" t="str">
        <f>IF(FutureTrunkParks6[[#This Row],[Hierarchy/Name]]&lt;&gt;"Local",0.25,IF(AO20="y",1,""))</f>
        <v/>
      </c>
      <c r="AU20" s="107" t="str">
        <f>IF(FutureTrunkParks6[[#This Row],[Hierarchy/Name]]&lt;&gt;"Local",0.25,IF(AP20="y",1,""))</f>
        <v/>
      </c>
      <c r="AV20" s="109">
        <f t="shared" si="7"/>
        <v>1</v>
      </c>
      <c r="AX20" s="285" t="str">
        <f t="shared" si="8"/>
        <v/>
      </c>
      <c r="AY20" s="281">
        <f t="shared" si="9"/>
        <v>1642741</v>
      </c>
      <c r="AZ20" s="281" t="str">
        <f t="shared" si="10"/>
        <v/>
      </c>
      <c r="BA20" s="286" t="str">
        <f t="shared" si="11"/>
        <v/>
      </c>
      <c r="BB20" s="270">
        <f t="shared" si="12"/>
        <v>1642741</v>
      </c>
      <c r="BD20" s="141"/>
    </row>
    <row r="21" spans="2:56">
      <c r="B21" s="227" t="s">
        <v>4859</v>
      </c>
      <c r="C21" s="228" t="s">
        <v>4860</v>
      </c>
      <c r="D21" s="228" t="s">
        <v>105</v>
      </c>
      <c r="E21" s="228" t="s">
        <v>113</v>
      </c>
      <c r="F21" s="228" t="s">
        <v>4861</v>
      </c>
      <c r="G21" s="203" t="str" cm="1">
        <f t="array" ref="G21">_xlfn.IFS(MID(C21,5,1)="U",MID(C21,5,2),LEN(C21)&gt;10,MID(C21,5,3)&amp;"-"&amp;LEFT(D21,1),LEN(C21)&lt;=10,MID(C21,5,2)&amp;"-"&amp;LEFT(D21,1))</f>
        <v>U1</v>
      </c>
      <c r="H21" s="204">
        <f>IFERROR(INDEX(LGIP1b_Park_UnitRates[],MATCH(G21,LGIP1b_Park_UnitRates[LGIP Code],0),3),"")</f>
        <v>0</v>
      </c>
      <c r="I21" s="312">
        <f>IFERROR(MIN(J21/H21,INDEX(LGIP1b_Park_UnitRates[],MATCH(FutureTrunkParks6[[#This Row],[LGIP Code (*)]], LGIP1b_Park_UnitRates[LGIP Code], 0),4)),1)</f>
        <v>1</v>
      </c>
      <c r="J21" s="232">
        <v>55500</v>
      </c>
      <c r="K21" s="98">
        <f t="shared" si="13"/>
        <v>0</v>
      </c>
      <c r="L21" s="233">
        <v>0</v>
      </c>
      <c r="M21" s="238" t="str">
        <f>_xlfn.XLOOKUP(FutureTrunkParks6[[#This Row],[LGIP Code (*)]],LGIP1b_Parks_UnitRates_Summary[LGIP Code],LGIP1b_Parks_UnitRates_Summary[Stages],,0)</f>
        <v>U</v>
      </c>
      <c r="N21" s="238" t="str">
        <f>_xlfn.XLOOKUP(FutureTrunkParks6[[#This Row],[LGIP Code (*)]],LGIP1b_Parks_UnitRates_Summary[LGIP Code],LGIP1b_Parks_UnitRates_Summary[Costing Code],,0)</f>
        <v>U1-U</v>
      </c>
      <c r="O21" s="238">
        <f>_xlfn.XLOOKUP(FutureTrunkParks6[[#This Row],[Costing Code]],LGIP1b_Parks_UnitRates_Summary[Costing Code],LGIP1b_Parks_UnitRates_Summary[Scaled component],,0)</f>
        <v>0</v>
      </c>
      <c r="P21" s="238">
        <f>FutureTrunkParks6[[#This Row],[Unit Rate (Scale)]]*FutureTrunkParks6[[#This Row],[Scaling factor (*)]]</f>
        <v>0</v>
      </c>
      <c r="Q21" s="238">
        <f>_xlfn.XLOOKUP(FutureTrunkParks6[[#This Row],[Costing Code]],LGIP1b_Parks_UnitRates_Summary[Costing Code],LGIP1b_Parks_UnitRates_Summary[Not scaled component],,0)</f>
        <v>0</v>
      </c>
      <c r="R21" s="240">
        <f>_xlfn.XLOOKUP(FutureTrunkParks6[[#This Row],[Costing Code]],LGIP1b_Parks_UnitRates_Summary[Costing Code],LGIP1b_Parks_UnitRates_Summary[Preliminary Scale],,0)</f>
        <v>0</v>
      </c>
      <c r="S21" s="238">
        <f>((FutureTrunkParks6[[#This Row],[Costs with Scaling Factor Applied]]+FutureTrunkParks6[[#This Row],[Unit Rate (No Scale)]])*FutureTrunkParks6[[#This Row],[Preliminary Scale %]])</f>
        <v>0</v>
      </c>
      <c r="T21" s="238">
        <f>_xlfn.XLOOKUP(FutureTrunkParks6[[#This Row],[Costing Code]],LGIP1b_Parks_UnitRates_Summary[Costing Code],LGIP1b_Parks_UnitRates_Summary[Preliminary No Scale],,0)</f>
        <v>0</v>
      </c>
      <c r="U2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1" s="228">
        <v>2021</v>
      </c>
      <c r="W21" s="228">
        <v>1</v>
      </c>
      <c r="X21" s="238">
        <f>ROUND(FutureTrunkParks6[[#This Row],[Direct Construction Cost]]*23%,0)</f>
        <v>460000</v>
      </c>
      <c r="Y21" s="311">
        <f t="shared" si="1"/>
        <v>7.4999999999999997E-2</v>
      </c>
      <c r="Z21" s="211">
        <f>ROUND((FutureTrunkParks6[[#This Row],[Direct Construction Cost]]+FutureTrunkParks6[[#This Row],[Project Owners Cost (23% Direct Construction Cost)($)]])*FutureTrunkParks6[[#This Row],[Multiplier]]*FutureTrunkParks6[[#This Row],[Construction Contingency Rate %]],0)</f>
        <v>184500</v>
      </c>
      <c r="AA21" s="212">
        <f>ROUND(FutureTrunkParks6[[#This Row],[Direct Construction Cost]]+FutureTrunkParks6[[#This Row],[Project Owners Cost (23% Direct Construction Cost)($)]]+FutureTrunkParks6[[#This Row],[Construction Contingency Cost ($)]],0)</f>
        <v>2644500</v>
      </c>
      <c r="AB21" s="236">
        <v>2024</v>
      </c>
      <c r="AC21" s="213">
        <f t="shared" si="2"/>
        <v>2.0111853187589457E-2</v>
      </c>
      <c r="AD21" s="213">
        <f t="shared" si="3"/>
        <v>1.8204777291069174E-2</v>
      </c>
      <c r="AE21" s="291">
        <f>VLOOKUP(FutureTrunkParks6[[#This Row],[Service Catchment]],'Catchment Demand - Parks'!$C$8:$M$11,11)</f>
        <v>0.15359038713546411</v>
      </c>
      <c r="AF2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1" s="291">
        <f>IF(AND(FutureTrunkParks6[[#This Row],[Spare Capacity (%)]]&gt;30%,FutureTrunkParks6[[#This Row],[Share of the total Cost with the same year of provision %]]&gt;20%),1-FutureTrunkParks6[[#This Row],[Spare Capacity (%)]],1)</f>
        <v>1</v>
      </c>
      <c r="AH21" s="291">
        <f>IF(FutureTrunkParks6[[#This Row],[Terminal Value Analysis]]&lt;0,0,FutureTrunkParks6[[#This Row],[Terminal Value Analysis]])</f>
        <v>1</v>
      </c>
      <c r="AI21" s="215">
        <f t="shared" si="4"/>
        <v>2644500</v>
      </c>
      <c r="AJ21" s="217">
        <f t="shared" si="5"/>
        <v>2791573</v>
      </c>
      <c r="AK21" s="219">
        <f t="shared" si="6"/>
        <v>2349839</v>
      </c>
      <c r="AL21" s="293">
        <f>ROUND(FutureTrunkParks6[[#This Row],[Net Present Value of Establishment Cost]]*FutureTrunkParks6[[#This Row],[Terminal Value Adjustment (%)]],0)</f>
        <v>2349839</v>
      </c>
      <c r="AM21" s="288" t="str" cm="1">
        <f t="array" ref="AM21">_xlfn.IFS(FutureTrunkParks6[[#This Row],[Hierarchy/Name]]&lt;&gt;"Local","y",AM$13=FutureTrunkParks6[[#This Row],[Service Catchment]], "y", FutureTrunkParks6[[#This Row],[Hierarchy/Name]]="Local", "")</f>
        <v>y</v>
      </c>
      <c r="AN21" s="288" t="str" cm="1">
        <f t="array" ref="AN21">_xlfn.IFS(FutureTrunkParks6[[#This Row],[Hierarchy/Name]]&lt;&gt;"Local","y",AN$13=FutureTrunkParks6[[#This Row],[Service Catchment]], "y", FutureTrunkParks6[[#This Row],[Hierarchy/Name]]="Local", "")</f>
        <v>y</v>
      </c>
      <c r="AO21" s="288" t="str" cm="1">
        <f t="array" ref="AO21">_xlfn.IFS(FutureTrunkParks6[[#This Row],[Hierarchy/Name]]&lt;&gt;"Local","y",AO$13=FutureTrunkParks6[[#This Row],[Service Catchment]], "y", FutureTrunkParks6[[#This Row],[Hierarchy/Name]]="Local", "")</f>
        <v>y</v>
      </c>
      <c r="AP21" s="288" t="str" cm="1">
        <f t="array" ref="AP21">_xlfn.IFS(FutureTrunkParks6[[#This Row],[Hierarchy/Name]]&lt;&gt;"Local","y",AP$13=FutureTrunkParks6[[#This Row],[Service Catchment]], "y", FutureTrunkParks6[[#This Row],[Hierarchy/Name]]="Local", "")</f>
        <v>y</v>
      </c>
      <c r="AR21" s="107">
        <f>IF(FutureTrunkParks6[[#This Row],[Hierarchy/Name]]&lt;&gt;"Local",0.25,IF(AM21="y",1,""))</f>
        <v>0.25</v>
      </c>
      <c r="AS21" s="107">
        <f>IF(FutureTrunkParks6[[#This Row],[Hierarchy/Name]]&lt;&gt;"Local",0.25,IF(AN21="y",1,""))</f>
        <v>0.25</v>
      </c>
      <c r="AT21" s="107">
        <f>IF(FutureTrunkParks6[[#This Row],[Hierarchy/Name]]&lt;&gt;"Local",0.25,IF(AO21="y",1,""))</f>
        <v>0.25</v>
      </c>
      <c r="AU21" s="107">
        <f>IF(FutureTrunkParks6[[#This Row],[Hierarchy/Name]]&lt;&gt;"Local",0.25,IF(AP21="y",1,""))</f>
        <v>0.25</v>
      </c>
      <c r="AV21" s="109">
        <f t="shared" si="7"/>
        <v>1</v>
      </c>
      <c r="AX21" s="285">
        <f t="shared" si="8"/>
        <v>587459.75</v>
      </c>
      <c r="AY21" s="281">
        <f t="shared" si="9"/>
        <v>587459.75</v>
      </c>
      <c r="AZ21" s="281">
        <f t="shared" si="10"/>
        <v>587459.75</v>
      </c>
      <c r="BA21" s="286">
        <f t="shared" si="11"/>
        <v>587459.75</v>
      </c>
      <c r="BB21" s="270">
        <f t="shared" si="12"/>
        <v>2349839</v>
      </c>
      <c r="BD21" s="141"/>
    </row>
    <row r="22" spans="2:56">
      <c r="B22" s="227" t="s">
        <v>4862</v>
      </c>
      <c r="C22" s="228" t="s">
        <v>4863</v>
      </c>
      <c r="D22" s="228" t="s">
        <v>105</v>
      </c>
      <c r="E22" s="228" t="s">
        <v>113</v>
      </c>
      <c r="F22" s="228" t="s">
        <v>4864</v>
      </c>
      <c r="G22" s="203" t="str" cm="1">
        <f t="array" ref="G22">_xlfn.IFS(MID(C22,5,1)="U",MID(C22,5,2),LEN(C22)&gt;10,MID(C22,5,3)&amp;"-"&amp;LEFT(D22,1),LEN(C22)&lt;=10,MID(C22,5,2)&amp;"-"&amp;LEFT(D22,1))</f>
        <v>U3</v>
      </c>
      <c r="H22" s="204">
        <f>IFERROR(INDEX(LGIP1b_Park_UnitRates[],MATCH(G22,LGIP1b_Park_UnitRates[LGIP Code],0),3),"")</f>
        <v>0</v>
      </c>
      <c r="I22" s="312">
        <f>IFERROR(MIN(J22/H22,INDEX(LGIP1b_Park_UnitRates[],MATCH(FutureTrunkParks6[[#This Row],[LGIP Code (*)]], LGIP1b_Park_UnitRates[LGIP Code], 0),4)),1)</f>
        <v>1</v>
      </c>
      <c r="J22" s="232">
        <v>57380</v>
      </c>
      <c r="K22" s="98">
        <f t="shared" si="13"/>
        <v>0</v>
      </c>
      <c r="L22" s="233">
        <v>0</v>
      </c>
      <c r="M22" s="238" t="str">
        <f>_xlfn.XLOOKUP(FutureTrunkParks6[[#This Row],[LGIP Code (*)]],LGIP1b_Parks_UnitRates_Summary[LGIP Code],LGIP1b_Parks_UnitRates_Summary[Stages],,0)</f>
        <v>U</v>
      </c>
      <c r="N22" s="238" t="str">
        <f>_xlfn.XLOOKUP(FutureTrunkParks6[[#This Row],[LGIP Code (*)]],LGIP1b_Parks_UnitRates_Summary[LGIP Code],LGIP1b_Parks_UnitRates_Summary[Costing Code],,0)</f>
        <v>U3-U</v>
      </c>
      <c r="O22" s="238">
        <f>_xlfn.XLOOKUP(FutureTrunkParks6[[#This Row],[Costing Code]],LGIP1b_Parks_UnitRates_Summary[Costing Code],LGIP1b_Parks_UnitRates_Summary[Scaled component],,0)</f>
        <v>0</v>
      </c>
      <c r="P22" s="238">
        <f>FutureTrunkParks6[[#This Row],[Unit Rate (Scale)]]*FutureTrunkParks6[[#This Row],[Scaling factor (*)]]</f>
        <v>0</v>
      </c>
      <c r="Q22" s="238">
        <f>_xlfn.XLOOKUP(FutureTrunkParks6[[#This Row],[Costing Code]],LGIP1b_Parks_UnitRates_Summary[Costing Code],LGIP1b_Parks_UnitRates_Summary[Not scaled component],,0)</f>
        <v>0</v>
      </c>
      <c r="R22" s="240">
        <f>_xlfn.XLOOKUP(FutureTrunkParks6[[#This Row],[Costing Code]],LGIP1b_Parks_UnitRates_Summary[Costing Code],LGIP1b_Parks_UnitRates_Summary[Preliminary Scale],,0)</f>
        <v>0</v>
      </c>
      <c r="S22" s="238">
        <f>((FutureTrunkParks6[[#This Row],[Costs with Scaling Factor Applied]]+FutureTrunkParks6[[#This Row],[Unit Rate (No Scale)]])*FutureTrunkParks6[[#This Row],[Preliminary Scale %]])</f>
        <v>0</v>
      </c>
      <c r="T22" s="238">
        <f>_xlfn.XLOOKUP(FutureTrunkParks6[[#This Row],[Costing Code]],LGIP1b_Parks_UnitRates_Summary[Costing Code],LGIP1b_Parks_UnitRates_Summary[Preliminary No Scale],,0)</f>
        <v>0</v>
      </c>
      <c r="U2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2" s="228">
        <v>2021</v>
      </c>
      <c r="W22" s="228">
        <v>1</v>
      </c>
      <c r="X22" s="238">
        <f>ROUND(FutureTrunkParks6[[#This Row],[Direct Construction Cost]]*23%,0)</f>
        <v>230000</v>
      </c>
      <c r="Y22" s="311">
        <f t="shared" si="1"/>
        <v>0.15</v>
      </c>
      <c r="Z22" s="211">
        <f>ROUND((FutureTrunkParks6[[#This Row],[Direct Construction Cost]]+FutureTrunkParks6[[#This Row],[Project Owners Cost (23% Direct Construction Cost)($)]])*FutureTrunkParks6[[#This Row],[Multiplier]]*FutureTrunkParks6[[#This Row],[Construction Contingency Rate %]],0)</f>
        <v>184500</v>
      </c>
      <c r="AA22" s="212">
        <f>ROUND(FutureTrunkParks6[[#This Row],[Direct Construction Cost]]+FutureTrunkParks6[[#This Row],[Project Owners Cost (23% Direct Construction Cost)($)]]+FutureTrunkParks6[[#This Row],[Construction Contingency Cost ($)]],0)</f>
        <v>1414500</v>
      </c>
      <c r="AB22" s="236">
        <v>2029</v>
      </c>
      <c r="AC22" s="213">
        <f t="shared" si="2"/>
        <v>2.0111853187589457E-2</v>
      </c>
      <c r="AD22" s="213">
        <f t="shared" si="3"/>
        <v>1.8204777291069174E-2</v>
      </c>
      <c r="AE22" s="291">
        <f>VLOOKUP(FutureTrunkParks6[[#This Row],[Service Catchment]],'Catchment Demand - Parks'!$C$8:$M$11,11)</f>
        <v>0.15359038713546411</v>
      </c>
      <c r="AF2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1.4435266209525751E-2</v>
      </c>
      <c r="AG22" s="291">
        <f>IF(AND(FutureTrunkParks6[[#This Row],[Spare Capacity (%)]]&gt;30%,FutureTrunkParks6[[#This Row],[Share of the total Cost with the same year of provision %]]&gt;20%),1-FutureTrunkParks6[[#This Row],[Spare Capacity (%)]],1)</f>
        <v>1</v>
      </c>
      <c r="AH22" s="291">
        <f>IF(FutureTrunkParks6[[#This Row],[Terminal Value Analysis]]&lt;0,0,FutureTrunkParks6[[#This Row],[Terminal Value Analysis]])</f>
        <v>1</v>
      </c>
      <c r="AI22" s="215">
        <f t="shared" si="4"/>
        <v>1414500</v>
      </c>
      <c r="AJ22" s="217">
        <f t="shared" si="5"/>
        <v>1634120</v>
      </c>
      <c r="AK22" s="219">
        <f t="shared" si="6"/>
        <v>1032258</v>
      </c>
      <c r="AL22" s="293">
        <f>ROUND(FutureTrunkParks6[[#This Row],[Net Present Value of Establishment Cost]]*FutureTrunkParks6[[#This Row],[Terminal Value Adjustment (%)]],0)</f>
        <v>1032258</v>
      </c>
      <c r="AM22" s="288" t="str" cm="1">
        <f t="array" ref="AM22">_xlfn.IFS(FutureTrunkParks6[[#This Row],[Hierarchy/Name]]&lt;&gt;"Local","y",AM$13=FutureTrunkParks6[[#This Row],[Service Catchment]], "y", FutureTrunkParks6[[#This Row],[Hierarchy/Name]]="Local", "")</f>
        <v>y</v>
      </c>
      <c r="AN22" s="288" t="str" cm="1">
        <f t="array" ref="AN22">_xlfn.IFS(FutureTrunkParks6[[#This Row],[Hierarchy/Name]]&lt;&gt;"Local","y",AN$13=FutureTrunkParks6[[#This Row],[Service Catchment]], "y", FutureTrunkParks6[[#This Row],[Hierarchy/Name]]="Local", "")</f>
        <v>y</v>
      </c>
      <c r="AO22" s="288" t="str" cm="1">
        <f t="array" ref="AO22">_xlfn.IFS(FutureTrunkParks6[[#This Row],[Hierarchy/Name]]&lt;&gt;"Local","y",AO$13=FutureTrunkParks6[[#This Row],[Service Catchment]], "y", FutureTrunkParks6[[#This Row],[Hierarchy/Name]]="Local", "")</f>
        <v>y</v>
      </c>
      <c r="AP22" s="288" t="str" cm="1">
        <f t="array" ref="AP22">_xlfn.IFS(FutureTrunkParks6[[#This Row],[Hierarchy/Name]]&lt;&gt;"Local","y",AP$13=FutureTrunkParks6[[#This Row],[Service Catchment]], "y", FutureTrunkParks6[[#This Row],[Hierarchy/Name]]="Local", "")</f>
        <v>y</v>
      </c>
      <c r="AR22" s="107">
        <f>IF(FutureTrunkParks6[[#This Row],[Hierarchy/Name]]&lt;&gt;"Local",0.25,IF(AM22="y",1,""))</f>
        <v>0.25</v>
      </c>
      <c r="AS22" s="107">
        <f>IF(FutureTrunkParks6[[#This Row],[Hierarchy/Name]]&lt;&gt;"Local",0.25,IF(AN22="y",1,""))</f>
        <v>0.25</v>
      </c>
      <c r="AT22" s="107">
        <f>IF(FutureTrunkParks6[[#This Row],[Hierarchy/Name]]&lt;&gt;"Local",0.25,IF(AO22="y",1,""))</f>
        <v>0.25</v>
      </c>
      <c r="AU22" s="107">
        <f>IF(FutureTrunkParks6[[#This Row],[Hierarchy/Name]]&lt;&gt;"Local",0.25,IF(AP22="y",1,""))</f>
        <v>0.25</v>
      </c>
      <c r="AV22" s="109">
        <f t="shared" si="7"/>
        <v>1</v>
      </c>
      <c r="AX22" s="285">
        <f t="shared" si="8"/>
        <v>258064.5</v>
      </c>
      <c r="AY22" s="281">
        <f t="shared" si="9"/>
        <v>258064.5</v>
      </c>
      <c r="AZ22" s="281">
        <f t="shared" si="10"/>
        <v>258064.5</v>
      </c>
      <c r="BA22" s="286">
        <f t="shared" si="11"/>
        <v>258064.5</v>
      </c>
      <c r="BB22" s="270">
        <f t="shared" si="12"/>
        <v>1032258</v>
      </c>
      <c r="BD22" s="141"/>
    </row>
    <row r="23" spans="2:56">
      <c r="B23" s="227" t="s">
        <v>4865</v>
      </c>
      <c r="C23" s="228" t="s">
        <v>4866</v>
      </c>
      <c r="D23" s="228" t="s">
        <v>105</v>
      </c>
      <c r="E23" s="228" t="s">
        <v>113</v>
      </c>
      <c r="F23" s="228" t="s">
        <v>4867</v>
      </c>
      <c r="G23" s="203" t="str" cm="1">
        <f t="array" ref="G23">_xlfn.IFS(MID(C23,5,1)="U",MID(C23,5,2),LEN(C23)&gt;10,MID(C23,5,3)&amp;"-"&amp;LEFT(D23,1),LEN(C23)&lt;=10,MID(C23,5,2)&amp;"-"&amp;LEFT(D23,1))</f>
        <v>U3</v>
      </c>
      <c r="H23" s="204">
        <f>IFERROR(INDEX(LGIP1b_Park_UnitRates[],MATCH(G23,LGIP1b_Park_UnitRates[LGIP Code],0),3),"")</f>
        <v>0</v>
      </c>
      <c r="I23" s="312">
        <f>IFERROR(MIN(J23/H23,INDEX(LGIP1b_Park_UnitRates[],MATCH(FutureTrunkParks6[[#This Row],[LGIP Code (*)]], LGIP1b_Park_UnitRates[LGIP Code], 0),4)),1)</f>
        <v>1</v>
      </c>
      <c r="J23" s="232">
        <v>78000</v>
      </c>
      <c r="K23" s="98">
        <f t="shared" si="13"/>
        <v>0</v>
      </c>
      <c r="L23" s="233">
        <v>0</v>
      </c>
      <c r="M23" s="238" t="str">
        <f>_xlfn.XLOOKUP(FutureTrunkParks6[[#This Row],[LGIP Code (*)]],LGIP1b_Parks_UnitRates_Summary[LGIP Code],LGIP1b_Parks_UnitRates_Summary[Stages],,0)</f>
        <v>U</v>
      </c>
      <c r="N23" s="238" t="str">
        <f>_xlfn.XLOOKUP(FutureTrunkParks6[[#This Row],[LGIP Code (*)]],LGIP1b_Parks_UnitRates_Summary[LGIP Code],LGIP1b_Parks_UnitRates_Summary[Costing Code],,0)</f>
        <v>U3-U</v>
      </c>
      <c r="O23" s="238">
        <f>_xlfn.XLOOKUP(FutureTrunkParks6[[#This Row],[Costing Code]],LGIP1b_Parks_UnitRates_Summary[Costing Code],LGIP1b_Parks_UnitRates_Summary[Scaled component],,0)</f>
        <v>0</v>
      </c>
      <c r="P23" s="238">
        <f>FutureTrunkParks6[[#This Row],[Unit Rate (Scale)]]*FutureTrunkParks6[[#This Row],[Scaling factor (*)]]</f>
        <v>0</v>
      </c>
      <c r="Q23" s="238">
        <f>_xlfn.XLOOKUP(FutureTrunkParks6[[#This Row],[Costing Code]],LGIP1b_Parks_UnitRates_Summary[Costing Code],LGIP1b_Parks_UnitRates_Summary[Not scaled component],,0)</f>
        <v>0</v>
      </c>
      <c r="R23" s="240">
        <f>_xlfn.XLOOKUP(FutureTrunkParks6[[#This Row],[Costing Code]],LGIP1b_Parks_UnitRates_Summary[Costing Code],LGIP1b_Parks_UnitRates_Summary[Preliminary Scale],,0)</f>
        <v>0</v>
      </c>
      <c r="S23" s="238">
        <f>((FutureTrunkParks6[[#This Row],[Costs with Scaling Factor Applied]]+FutureTrunkParks6[[#This Row],[Unit Rate (No Scale)]])*FutureTrunkParks6[[#This Row],[Preliminary Scale %]])</f>
        <v>0</v>
      </c>
      <c r="T23" s="238">
        <f>_xlfn.XLOOKUP(FutureTrunkParks6[[#This Row],[Costing Code]],LGIP1b_Parks_UnitRates_Summary[Costing Code],LGIP1b_Parks_UnitRates_Summary[Preliminary No Scale],,0)</f>
        <v>0</v>
      </c>
      <c r="U2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3" s="228">
        <v>2021</v>
      </c>
      <c r="W23" s="228">
        <v>1</v>
      </c>
      <c r="X23" s="238">
        <f>ROUND(FutureTrunkParks6[[#This Row],[Direct Construction Cost]]*23%,0)</f>
        <v>230000</v>
      </c>
      <c r="Y23" s="311">
        <f t="shared" si="1"/>
        <v>7.4999999999999997E-2</v>
      </c>
      <c r="Z23" s="211">
        <f>ROUND((FutureTrunkParks6[[#This Row],[Direct Construction Cost]]+FutureTrunkParks6[[#This Row],[Project Owners Cost (23% Direct Construction Cost)($)]])*FutureTrunkParks6[[#This Row],[Multiplier]]*FutureTrunkParks6[[#This Row],[Construction Contingency Rate %]],0)</f>
        <v>92250</v>
      </c>
      <c r="AA23" s="212">
        <f>ROUND(FutureTrunkParks6[[#This Row],[Direct Construction Cost]]+FutureTrunkParks6[[#This Row],[Project Owners Cost (23% Direct Construction Cost)($)]]+FutureTrunkParks6[[#This Row],[Construction Contingency Cost ($)]],0)</f>
        <v>1322250</v>
      </c>
      <c r="AB23" s="236">
        <v>2024</v>
      </c>
      <c r="AC23" s="213">
        <f t="shared" si="2"/>
        <v>2.0111853187589457E-2</v>
      </c>
      <c r="AD23" s="213">
        <f t="shared" si="3"/>
        <v>1.8204777291069174E-2</v>
      </c>
      <c r="AE23" s="291">
        <f>VLOOKUP(FutureTrunkParks6[[#This Row],[Service Catchment]],'Catchment Demand - Parks'!$C$8:$M$11,11)</f>
        <v>0.15359038713546411</v>
      </c>
      <c r="AF2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3" s="291">
        <f>IF(AND(FutureTrunkParks6[[#This Row],[Spare Capacity (%)]]&gt;30%,FutureTrunkParks6[[#This Row],[Share of the total Cost with the same year of provision %]]&gt;20%),1-FutureTrunkParks6[[#This Row],[Spare Capacity (%)]],1)</f>
        <v>1</v>
      </c>
      <c r="AH23" s="291">
        <f>IF(FutureTrunkParks6[[#This Row],[Terminal Value Analysis]]&lt;0,0,FutureTrunkParks6[[#This Row],[Terminal Value Analysis]])</f>
        <v>1</v>
      </c>
      <c r="AI23" s="215">
        <f t="shared" si="4"/>
        <v>1322250</v>
      </c>
      <c r="AJ23" s="217">
        <f t="shared" si="5"/>
        <v>1395786</v>
      </c>
      <c r="AK23" s="219">
        <f t="shared" si="6"/>
        <v>1174919</v>
      </c>
      <c r="AL23" s="293">
        <f>ROUND(FutureTrunkParks6[[#This Row],[Net Present Value of Establishment Cost]]*FutureTrunkParks6[[#This Row],[Terminal Value Adjustment (%)]],0)</f>
        <v>1174919</v>
      </c>
      <c r="AM23" s="288" t="str" cm="1">
        <f t="array" ref="AM23">_xlfn.IFS(FutureTrunkParks6[[#This Row],[Hierarchy/Name]]&lt;&gt;"Local","y",AM$13=FutureTrunkParks6[[#This Row],[Service Catchment]], "y", FutureTrunkParks6[[#This Row],[Hierarchy/Name]]="Local", "")</f>
        <v>y</v>
      </c>
      <c r="AN23" s="288" t="str" cm="1">
        <f t="array" ref="AN23">_xlfn.IFS(FutureTrunkParks6[[#This Row],[Hierarchy/Name]]&lt;&gt;"Local","y",AN$13=FutureTrunkParks6[[#This Row],[Service Catchment]], "y", FutureTrunkParks6[[#This Row],[Hierarchy/Name]]="Local", "")</f>
        <v>y</v>
      </c>
      <c r="AO23" s="288" t="str" cm="1">
        <f t="array" ref="AO23">_xlfn.IFS(FutureTrunkParks6[[#This Row],[Hierarchy/Name]]&lt;&gt;"Local","y",AO$13=FutureTrunkParks6[[#This Row],[Service Catchment]], "y", FutureTrunkParks6[[#This Row],[Hierarchy/Name]]="Local", "")</f>
        <v>y</v>
      </c>
      <c r="AP23" s="288" t="str" cm="1">
        <f t="array" ref="AP23">_xlfn.IFS(FutureTrunkParks6[[#This Row],[Hierarchy/Name]]&lt;&gt;"Local","y",AP$13=FutureTrunkParks6[[#This Row],[Service Catchment]], "y", FutureTrunkParks6[[#This Row],[Hierarchy/Name]]="Local", "")</f>
        <v>y</v>
      </c>
      <c r="AR23" s="107">
        <f>IF(FutureTrunkParks6[[#This Row],[Hierarchy/Name]]&lt;&gt;"Local",0.25,IF(AM23="y",1,""))</f>
        <v>0.25</v>
      </c>
      <c r="AS23" s="107">
        <f>IF(FutureTrunkParks6[[#This Row],[Hierarchy/Name]]&lt;&gt;"Local",0.25,IF(AN23="y",1,""))</f>
        <v>0.25</v>
      </c>
      <c r="AT23" s="107">
        <f>IF(FutureTrunkParks6[[#This Row],[Hierarchy/Name]]&lt;&gt;"Local",0.25,IF(AO23="y",1,""))</f>
        <v>0.25</v>
      </c>
      <c r="AU23" s="107">
        <f>IF(FutureTrunkParks6[[#This Row],[Hierarchy/Name]]&lt;&gt;"Local",0.25,IF(AP23="y",1,""))</f>
        <v>0.25</v>
      </c>
      <c r="AV23" s="109">
        <f t="shared" si="7"/>
        <v>1</v>
      </c>
      <c r="AX23" s="285">
        <f t="shared" si="8"/>
        <v>293729.75</v>
      </c>
      <c r="AY23" s="281">
        <f t="shared" si="9"/>
        <v>293729.75</v>
      </c>
      <c r="AZ23" s="281">
        <f t="shared" si="10"/>
        <v>293729.75</v>
      </c>
      <c r="BA23" s="286">
        <f t="shared" si="11"/>
        <v>293729.75</v>
      </c>
      <c r="BB23" s="270">
        <f t="shared" si="12"/>
        <v>1174919</v>
      </c>
      <c r="BD23" s="141"/>
    </row>
    <row r="24" spans="2:56">
      <c r="B24" s="227" t="s">
        <v>4868</v>
      </c>
      <c r="C24" s="228" t="s">
        <v>4869</v>
      </c>
      <c r="D24" s="228" t="s">
        <v>110</v>
      </c>
      <c r="E24" s="228" t="s">
        <v>142</v>
      </c>
      <c r="F24" s="228" t="s">
        <v>4852</v>
      </c>
      <c r="G24" s="203" t="str" cm="1">
        <f t="array" ref="G24">_xlfn.IFS(MID(C24,5,1)="U",MID(C24,5,2),LEN(C24)&gt;10,MID(C24,5,3)&amp;"-"&amp;LEFT(D24,1),LEN(C24)&lt;=10,MID(C24,5,2)&amp;"-"&amp;LEFT(D24,1))</f>
        <v>A1-L</v>
      </c>
      <c r="H24" s="204">
        <f>IFERROR(INDEX(LGIP1b_Park_UnitRates[],MATCH(G24,LGIP1b_Park_UnitRates[LGIP Code],0),3),"")</f>
        <v>8000</v>
      </c>
      <c r="I24" s="312">
        <f>IFERROR(MIN(J24/H24,INDEX(LGIP1b_Park_UnitRates[],MATCH(FutureTrunkParks6[[#This Row],[LGIP Code (*)]], LGIP1b_Park_UnitRates[LGIP Code], 0),4)),1)</f>
        <v>0.625</v>
      </c>
      <c r="J24" s="232">
        <v>5000</v>
      </c>
      <c r="K24" s="98">
        <f t="shared" si="13"/>
        <v>226</v>
      </c>
      <c r="L24" s="233">
        <v>1130000</v>
      </c>
      <c r="M24" s="238" t="str">
        <f>_xlfn.XLOOKUP(FutureTrunkParks6[[#This Row],[LGIP Code (*)]],LGIP1b_Parks_UnitRates_Summary[LGIP Code],LGIP1b_Parks_UnitRates_Summary[Stages],,0)</f>
        <v>A&amp;B</v>
      </c>
      <c r="N24" s="238" t="str">
        <f>_xlfn.XLOOKUP(FutureTrunkParks6[[#This Row],[LGIP Code (*)]],LGIP1b_Parks_UnitRates_Summary[LGIP Code],LGIP1b_Parks_UnitRates_Summary[Costing Code],,0)</f>
        <v>A1-L-A&amp;B</v>
      </c>
      <c r="O24" s="238">
        <f>_xlfn.XLOOKUP(FutureTrunkParks6[[#This Row],[Costing Code]],LGIP1b_Parks_UnitRates_Summary[Costing Code],LGIP1b_Parks_UnitRates_Summary[Scaled component],,0)</f>
        <v>295709.98100599996</v>
      </c>
      <c r="P24" s="238">
        <f>FutureTrunkParks6[[#This Row],[Unit Rate (Scale)]]*FutureTrunkParks6[[#This Row],[Scaling factor (*)]]</f>
        <v>184818.73812874997</v>
      </c>
      <c r="Q24" s="238">
        <f>_xlfn.XLOOKUP(FutureTrunkParks6[[#This Row],[Costing Code]],LGIP1b_Parks_UnitRates_Summary[Costing Code],LGIP1b_Parks_UnitRates_Summary[Not scaled component],,0)</f>
        <v>417974.52457963559</v>
      </c>
      <c r="R24" s="240">
        <f>_xlfn.XLOOKUP(FutureTrunkParks6[[#This Row],[Costing Code]],LGIP1b_Parks_UnitRates_Summary[Costing Code],LGIP1b_Parks_UnitRates_Summary[Preliminary Scale],,0)</f>
        <v>0.23125000000000001</v>
      </c>
      <c r="S24" s="238">
        <f>((FutureTrunkParks6[[#This Row],[Costs with Scaling Factor Applied]]+FutureTrunkParks6[[#This Row],[Unit Rate (No Scale)]])*FutureTrunkParks6[[#This Row],[Preliminary Scale %]])</f>
        <v>139395.94200131416</v>
      </c>
      <c r="T24" s="238">
        <f>_xlfn.XLOOKUP(FutureTrunkParks6[[#This Row],[Costing Code]],LGIP1b_Parks_UnitRates_Summary[Costing Code],LGIP1b_Parks_UnitRates_Summary[Preliminary No Scale],,0)</f>
        <v>3750</v>
      </c>
      <c r="U2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24" s="228">
        <v>2021</v>
      </c>
      <c r="W24" s="228">
        <v>1</v>
      </c>
      <c r="X24" s="238">
        <f>ROUND(FutureTrunkParks6[[#This Row],[Direct Construction Cost]]*23%,0)</f>
        <v>171566</v>
      </c>
      <c r="Y24" s="311">
        <f t="shared" si="1"/>
        <v>0.15</v>
      </c>
      <c r="Z24" s="211">
        <f>ROUND((FutureTrunkParks6[[#This Row],[Direct Construction Cost]]+FutureTrunkParks6[[#This Row],[Project Owners Cost (23% Direct Construction Cost)($)]])*FutureTrunkParks6[[#This Row],[Multiplier]]*FutureTrunkParks6[[#This Row],[Construction Contingency Rate %]],0)</f>
        <v>137626</v>
      </c>
      <c r="AA24" s="212">
        <f>ROUND(FutureTrunkParks6[[#This Row],[Direct Construction Cost]]+FutureTrunkParks6[[#This Row],[Project Owners Cost (23% Direct Construction Cost)($)]]+FutureTrunkParks6[[#This Row],[Construction Contingency Cost ($)]],0)</f>
        <v>1055131</v>
      </c>
      <c r="AB24" s="236">
        <v>2029</v>
      </c>
      <c r="AC24" s="213">
        <f t="shared" si="2"/>
        <v>2.0111853187589457E-2</v>
      </c>
      <c r="AD24" s="213">
        <f t="shared" si="3"/>
        <v>1.8204777291069174E-2</v>
      </c>
      <c r="AE24" s="291">
        <f>VLOOKUP(FutureTrunkParks6[[#This Row],[Service Catchment]],'Catchment Demand - Parks'!$C$8:$M$11,11)</f>
        <v>0.31134461829061294</v>
      </c>
      <c r="AF2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2.0820729804830782E-2</v>
      </c>
      <c r="AG24" s="291">
        <f>IF(AND(FutureTrunkParks6[[#This Row],[Spare Capacity (%)]]&gt;30%,FutureTrunkParks6[[#This Row],[Share of the total Cost with the same year of provision %]]&gt;20%),1-FutureTrunkParks6[[#This Row],[Spare Capacity (%)]],1)</f>
        <v>1</v>
      </c>
      <c r="AH24" s="291">
        <f>IF(FutureTrunkParks6[[#This Row],[Terminal Value Analysis]]&lt;0,0,FutureTrunkParks6[[#This Row],[Terminal Value Analysis]])</f>
        <v>1</v>
      </c>
      <c r="AI24" s="215">
        <f t="shared" si="4"/>
        <v>2185131</v>
      </c>
      <c r="AJ24" s="217">
        <f t="shared" si="5"/>
        <v>2544091</v>
      </c>
      <c r="AK24" s="219">
        <f t="shared" si="6"/>
        <v>1607078</v>
      </c>
      <c r="AL24" s="293">
        <f>ROUND(FutureTrunkParks6[[#This Row],[Net Present Value of Establishment Cost]]*FutureTrunkParks6[[#This Row],[Terminal Value Adjustment (%)]],0)</f>
        <v>1607078</v>
      </c>
      <c r="AM24" s="288" t="str" cm="1">
        <f t="array" ref="AM24">_xlfn.IFS(FutureTrunkParks6[[#This Row],[Hierarchy/Name]]&lt;&gt;"Local","y",AM$13=FutureTrunkParks6[[#This Row],[Service Catchment]], "y", FutureTrunkParks6[[#This Row],[Hierarchy/Name]]="Local", "")</f>
        <v/>
      </c>
      <c r="AN24" s="288" t="str" cm="1">
        <f t="array" ref="AN24">_xlfn.IFS(FutureTrunkParks6[[#This Row],[Hierarchy/Name]]&lt;&gt;"Local","y",AN$13=FutureTrunkParks6[[#This Row],[Service Catchment]], "y", FutureTrunkParks6[[#This Row],[Hierarchy/Name]]="Local", "")</f>
        <v>y</v>
      </c>
      <c r="AO24" s="288" t="str" cm="1">
        <f t="array" ref="AO24">_xlfn.IFS(FutureTrunkParks6[[#This Row],[Hierarchy/Name]]&lt;&gt;"Local","y",AO$13=FutureTrunkParks6[[#This Row],[Service Catchment]], "y", FutureTrunkParks6[[#This Row],[Hierarchy/Name]]="Local", "")</f>
        <v/>
      </c>
      <c r="AP24" s="288" t="str" cm="1">
        <f t="array" ref="AP24">_xlfn.IFS(FutureTrunkParks6[[#This Row],[Hierarchy/Name]]&lt;&gt;"Local","y",AP$13=FutureTrunkParks6[[#This Row],[Service Catchment]], "y", FutureTrunkParks6[[#This Row],[Hierarchy/Name]]="Local", "")</f>
        <v/>
      </c>
      <c r="AR24" s="107" t="str">
        <f>IF(FutureTrunkParks6[[#This Row],[Hierarchy/Name]]&lt;&gt;"Local",0.25,IF(AM24="y",1,""))</f>
        <v/>
      </c>
      <c r="AS24" s="107">
        <f>IF(FutureTrunkParks6[[#This Row],[Hierarchy/Name]]&lt;&gt;"Local",0.25,IF(AN24="y",1,""))</f>
        <v>1</v>
      </c>
      <c r="AT24" s="107" t="str">
        <f>IF(FutureTrunkParks6[[#This Row],[Hierarchy/Name]]&lt;&gt;"Local",0.25,IF(AO24="y",1,""))</f>
        <v/>
      </c>
      <c r="AU24" s="107" t="str">
        <f>IF(FutureTrunkParks6[[#This Row],[Hierarchy/Name]]&lt;&gt;"Local",0.25,IF(AP24="y",1,""))</f>
        <v/>
      </c>
      <c r="AV24" s="109">
        <f t="shared" si="7"/>
        <v>1</v>
      </c>
      <c r="AX24" s="285" t="str">
        <f t="shared" si="8"/>
        <v/>
      </c>
      <c r="AY24" s="281">
        <f t="shared" si="9"/>
        <v>1607078</v>
      </c>
      <c r="AZ24" s="281" t="str">
        <f t="shared" si="10"/>
        <v/>
      </c>
      <c r="BA24" s="286" t="str">
        <f t="shared" si="11"/>
        <v/>
      </c>
      <c r="BB24" s="270">
        <f t="shared" si="12"/>
        <v>1607078</v>
      </c>
      <c r="BD24" s="141"/>
    </row>
    <row r="25" spans="2:56">
      <c r="B25" s="227" t="s">
        <v>4868</v>
      </c>
      <c r="C25" s="228" t="s">
        <v>4870</v>
      </c>
      <c r="D25" s="228" t="s">
        <v>110</v>
      </c>
      <c r="E25" s="228" t="s">
        <v>142</v>
      </c>
      <c r="F25" s="228" t="s">
        <v>4852</v>
      </c>
      <c r="G25" s="203" t="str" cm="1">
        <f t="array" ref="G25">_xlfn.IFS(MID(C25,5,1)="U",MID(C25,5,2),LEN(C25)&gt;10,MID(C25,5,3)&amp;"-"&amp;LEFT(D25,1),LEN(C25)&lt;=10,MID(C25,5,2)&amp;"-"&amp;LEFT(D25,1))</f>
        <v>A1-L</v>
      </c>
      <c r="H25" s="204">
        <f>IFERROR(INDEX(LGIP1b_Park_UnitRates[],MATCH(G25,LGIP1b_Park_UnitRates[LGIP Code],0),3),"")</f>
        <v>8000</v>
      </c>
      <c r="I25" s="312">
        <f>IFERROR(MIN(J25/H25,INDEX(LGIP1b_Park_UnitRates[],MATCH(FutureTrunkParks6[[#This Row],[LGIP Code (*)]], LGIP1b_Park_UnitRates[LGIP Code], 0),4)),1)</f>
        <v>1.25</v>
      </c>
      <c r="J25" s="232">
        <v>10000</v>
      </c>
      <c r="K25" s="98">
        <f t="shared" si="13"/>
        <v>530</v>
      </c>
      <c r="L25" s="233">
        <v>5300000</v>
      </c>
      <c r="M25" s="238" t="str">
        <f>_xlfn.XLOOKUP(FutureTrunkParks6[[#This Row],[LGIP Code (*)]],LGIP1b_Parks_UnitRates_Summary[LGIP Code],LGIP1b_Parks_UnitRates_Summary[Stages],,0)</f>
        <v>A&amp;B</v>
      </c>
      <c r="N25" s="238" t="str">
        <f>_xlfn.XLOOKUP(FutureTrunkParks6[[#This Row],[LGIP Code (*)]],LGIP1b_Parks_UnitRates_Summary[LGIP Code],LGIP1b_Parks_UnitRates_Summary[Costing Code],,0)</f>
        <v>A1-L-A&amp;B</v>
      </c>
      <c r="O25" s="238">
        <f>_xlfn.XLOOKUP(FutureTrunkParks6[[#This Row],[Costing Code]],LGIP1b_Parks_UnitRates_Summary[Costing Code],LGIP1b_Parks_UnitRates_Summary[Scaled component],,0)</f>
        <v>295709.98100599996</v>
      </c>
      <c r="P25" s="238">
        <f>FutureTrunkParks6[[#This Row],[Unit Rate (Scale)]]*FutureTrunkParks6[[#This Row],[Scaling factor (*)]]</f>
        <v>369637.47625749995</v>
      </c>
      <c r="Q25" s="238">
        <f>_xlfn.XLOOKUP(FutureTrunkParks6[[#This Row],[Costing Code]],LGIP1b_Parks_UnitRates_Summary[Costing Code],LGIP1b_Parks_UnitRates_Summary[Not scaled component],,0)</f>
        <v>417974.52457963559</v>
      </c>
      <c r="R25" s="240">
        <f>_xlfn.XLOOKUP(FutureTrunkParks6[[#This Row],[Costing Code]],LGIP1b_Parks_UnitRates_Summary[Costing Code],LGIP1b_Parks_UnitRates_Summary[Preliminary Scale],,0)</f>
        <v>0.23125000000000001</v>
      </c>
      <c r="S25" s="238">
        <f>((FutureTrunkParks6[[#This Row],[Costs with Scaling Factor Applied]]+FutureTrunkParks6[[#This Row],[Unit Rate (No Scale)]])*FutureTrunkParks6[[#This Row],[Preliminary Scale %]])</f>
        <v>182135.27519358761</v>
      </c>
      <c r="T25" s="238">
        <f>_xlfn.XLOOKUP(FutureTrunkParks6[[#This Row],[Costing Code]],LGIP1b_Parks_UnitRates_Summary[Costing Code],LGIP1b_Parks_UnitRates_Summary[Preliminary No Scale],,0)</f>
        <v>3750</v>
      </c>
      <c r="U2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973497</v>
      </c>
      <c r="V25" s="228">
        <v>2021</v>
      </c>
      <c r="W25" s="228">
        <v>1</v>
      </c>
      <c r="X25" s="238">
        <f>ROUND(FutureTrunkParks6[[#This Row],[Direct Construction Cost]]*23%,0)</f>
        <v>223904</v>
      </c>
      <c r="Y25" s="311">
        <f t="shared" si="1"/>
        <v>7.4999999999999997E-2</v>
      </c>
      <c r="Z25" s="211">
        <f>ROUND((FutureTrunkParks6[[#This Row],[Direct Construction Cost]]+FutureTrunkParks6[[#This Row],[Project Owners Cost (23% Direct Construction Cost)($)]])*FutureTrunkParks6[[#This Row],[Multiplier]]*FutureTrunkParks6[[#This Row],[Construction Contingency Rate %]],0)</f>
        <v>89805</v>
      </c>
      <c r="AA25" s="212">
        <f>ROUND(FutureTrunkParks6[[#This Row],[Direct Construction Cost]]+FutureTrunkParks6[[#This Row],[Project Owners Cost (23% Direct Construction Cost)($)]]+FutureTrunkParks6[[#This Row],[Construction Contingency Cost ($)]],0)</f>
        <v>1287206</v>
      </c>
      <c r="AB25" s="236">
        <v>2024</v>
      </c>
      <c r="AC25" s="213">
        <f t="shared" si="2"/>
        <v>2.0111853187589457E-2</v>
      </c>
      <c r="AD25" s="213">
        <f t="shared" si="3"/>
        <v>1.8204777291069174E-2</v>
      </c>
      <c r="AE25" s="291">
        <f>VLOOKUP(FutureTrunkParks6[[#This Row],[Service Catchment]],'Catchment Demand - Parks'!$C$8:$M$11,11)</f>
        <v>0.31134461829061294</v>
      </c>
      <c r="AF2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 s="291">
        <f>IF(AND(FutureTrunkParks6[[#This Row],[Spare Capacity (%)]]&gt;30%,FutureTrunkParks6[[#This Row],[Share of the total Cost with the same year of provision %]]&gt;20%),1-FutureTrunkParks6[[#This Row],[Spare Capacity (%)]],1)</f>
        <v>1</v>
      </c>
      <c r="AH25" s="291">
        <f>IF(FutureTrunkParks6[[#This Row],[Terminal Value Analysis]]&lt;0,0,FutureTrunkParks6[[#This Row],[Terminal Value Analysis]])</f>
        <v>1</v>
      </c>
      <c r="AI25" s="215">
        <f t="shared" si="4"/>
        <v>6587206</v>
      </c>
      <c r="AJ25" s="217">
        <f t="shared" si="5"/>
        <v>6985046</v>
      </c>
      <c r="AK25" s="219">
        <f t="shared" si="6"/>
        <v>5879743</v>
      </c>
      <c r="AL25" s="293">
        <f>ROUND(FutureTrunkParks6[[#This Row],[Net Present Value of Establishment Cost]]*FutureTrunkParks6[[#This Row],[Terminal Value Adjustment (%)]],0)</f>
        <v>5879743</v>
      </c>
      <c r="AM25" s="288" t="str" cm="1">
        <f t="array" ref="AM25">_xlfn.IFS(FutureTrunkParks6[[#This Row],[Hierarchy/Name]]&lt;&gt;"Local","y",AM$13=FutureTrunkParks6[[#This Row],[Service Catchment]], "y", FutureTrunkParks6[[#This Row],[Hierarchy/Name]]="Local", "")</f>
        <v/>
      </c>
      <c r="AN25" s="288" t="str" cm="1">
        <f t="array" ref="AN25">_xlfn.IFS(FutureTrunkParks6[[#This Row],[Hierarchy/Name]]&lt;&gt;"Local","y",AN$13=FutureTrunkParks6[[#This Row],[Service Catchment]], "y", FutureTrunkParks6[[#This Row],[Hierarchy/Name]]="Local", "")</f>
        <v>y</v>
      </c>
      <c r="AO25" s="288" t="str" cm="1">
        <f t="array" ref="AO25">_xlfn.IFS(FutureTrunkParks6[[#This Row],[Hierarchy/Name]]&lt;&gt;"Local","y",AO$13=FutureTrunkParks6[[#This Row],[Service Catchment]], "y", FutureTrunkParks6[[#This Row],[Hierarchy/Name]]="Local", "")</f>
        <v/>
      </c>
      <c r="AP25" s="288" t="str" cm="1">
        <f t="array" ref="AP25">_xlfn.IFS(FutureTrunkParks6[[#This Row],[Hierarchy/Name]]&lt;&gt;"Local","y",AP$13=FutureTrunkParks6[[#This Row],[Service Catchment]], "y", FutureTrunkParks6[[#This Row],[Hierarchy/Name]]="Local", "")</f>
        <v/>
      </c>
      <c r="AR25" s="107" t="str">
        <f>IF(FutureTrunkParks6[[#This Row],[Hierarchy/Name]]&lt;&gt;"Local",0.25,IF(AM25="y",1,""))</f>
        <v/>
      </c>
      <c r="AS25" s="107">
        <f>IF(FutureTrunkParks6[[#This Row],[Hierarchy/Name]]&lt;&gt;"Local",0.25,IF(AN25="y",1,""))</f>
        <v>1</v>
      </c>
      <c r="AT25" s="107" t="str">
        <f>IF(FutureTrunkParks6[[#This Row],[Hierarchy/Name]]&lt;&gt;"Local",0.25,IF(AO25="y",1,""))</f>
        <v/>
      </c>
      <c r="AU25" s="107" t="str">
        <f>IF(FutureTrunkParks6[[#This Row],[Hierarchy/Name]]&lt;&gt;"Local",0.25,IF(AP25="y",1,""))</f>
        <v/>
      </c>
      <c r="AV25" s="109">
        <f t="shared" si="7"/>
        <v>1</v>
      </c>
      <c r="AX25" s="285" t="str">
        <f t="shared" si="8"/>
        <v/>
      </c>
      <c r="AY25" s="281">
        <f t="shared" si="9"/>
        <v>5879743</v>
      </c>
      <c r="AZ25" s="281" t="str">
        <f t="shared" si="10"/>
        <v/>
      </c>
      <c r="BA25" s="286" t="str">
        <f t="shared" si="11"/>
        <v/>
      </c>
      <c r="BB25" s="270">
        <f t="shared" si="12"/>
        <v>5879743</v>
      </c>
      <c r="BD25" s="141"/>
    </row>
    <row r="26" spans="2:56">
      <c r="B26" s="227" t="s">
        <v>4871</v>
      </c>
      <c r="C26" s="228" t="s">
        <v>4872</v>
      </c>
      <c r="D26" s="228" t="s">
        <v>110</v>
      </c>
      <c r="E26" s="228" t="s">
        <v>142</v>
      </c>
      <c r="F26" s="228" t="s">
        <v>4852</v>
      </c>
      <c r="G26" s="203" t="str" cm="1">
        <f t="array" ref="G26">_xlfn.IFS(MID(C26,5,1)="U",MID(C26,5,2),LEN(C26)&gt;10,MID(C26,5,3)&amp;"-"&amp;LEFT(D26,1),LEN(C26)&lt;=10,MID(C26,5,2)&amp;"-"&amp;LEFT(D26,1))</f>
        <v>A1-L</v>
      </c>
      <c r="H26" s="204">
        <f>IFERROR(INDEX(LGIP1b_Park_UnitRates[],MATCH(G26,LGIP1b_Park_UnitRates[LGIP Code],0),3),"")</f>
        <v>8000</v>
      </c>
      <c r="I26" s="312">
        <f>IFERROR(MIN(J26/H26,INDEX(LGIP1b_Park_UnitRates[],MATCH(FutureTrunkParks6[[#This Row],[LGIP Code (*)]], LGIP1b_Park_UnitRates[LGIP Code], 0),4)),1)</f>
        <v>0.63</v>
      </c>
      <c r="J26" s="232">
        <v>5040</v>
      </c>
      <c r="K26" s="98">
        <f t="shared" si="13"/>
        <v>1587.3015873015872</v>
      </c>
      <c r="L26" s="233">
        <v>8000000</v>
      </c>
      <c r="M26" s="238" t="str">
        <f>_xlfn.XLOOKUP(FutureTrunkParks6[[#This Row],[LGIP Code (*)]],LGIP1b_Parks_UnitRates_Summary[LGIP Code],LGIP1b_Parks_UnitRates_Summary[Stages],,0)</f>
        <v>A&amp;B</v>
      </c>
      <c r="N26" s="238" t="str">
        <f>_xlfn.XLOOKUP(FutureTrunkParks6[[#This Row],[LGIP Code (*)]],LGIP1b_Parks_UnitRates_Summary[LGIP Code],LGIP1b_Parks_UnitRates_Summary[Costing Code],,0)</f>
        <v>A1-L-A&amp;B</v>
      </c>
      <c r="O26" s="238">
        <f>_xlfn.XLOOKUP(FutureTrunkParks6[[#This Row],[Costing Code]],LGIP1b_Parks_UnitRates_Summary[Costing Code],LGIP1b_Parks_UnitRates_Summary[Scaled component],,0)</f>
        <v>295709.98100599996</v>
      </c>
      <c r="P26" s="238">
        <f>FutureTrunkParks6[[#This Row],[Unit Rate (Scale)]]*FutureTrunkParks6[[#This Row],[Scaling factor (*)]]</f>
        <v>186297.28803377997</v>
      </c>
      <c r="Q26" s="238">
        <f>_xlfn.XLOOKUP(FutureTrunkParks6[[#This Row],[Costing Code]],LGIP1b_Parks_UnitRates_Summary[Costing Code],LGIP1b_Parks_UnitRates_Summary[Not scaled component],,0)</f>
        <v>417974.52457963559</v>
      </c>
      <c r="R26" s="240">
        <f>_xlfn.XLOOKUP(FutureTrunkParks6[[#This Row],[Costing Code]],LGIP1b_Parks_UnitRates_Summary[Costing Code],LGIP1b_Parks_UnitRates_Summary[Preliminary Scale],,0)</f>
        <v>0.23125000000000001</v>
      </c>
      <c r="S26" s="238">
        <f>((FutureTrunkParks6[[#This Row],[Costs with Scaling Factor Applied]]+FutureTrunkParks6[[#This Row],[Unit Rate (No Scale)]])*FutureTrunkParks6[[#This Row],[Preliminary Scale %]])</f>
        <v>139737.85666685234</v>
      </c>
      <c r="T26" s="238">
        <f>_xlfn.XLOOKUP(FutureTrunkParks6[[#This Row],[Costing Code]],LGIP1b_Parks_UnitRates_Summary[Costing Code],LGIP1b_Parks_UnitRates_Summary[Preliminary No Scale],,0)</f>
        <v>3750</v>
      </c>
      <c r="U2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747760</v>
      </c>
      <c r="V26" s="228">
        <v>2021</v>
      </c>
      <c r="W26" s="228">
        <v>1</v>
      </c>
      <c r="X26" s="238">
        <f>ROUND(FutureTrunkParks6[[#This Row],[Direct Construction Cost]]*23%,0)</f>
        <v>171985</v>
      </c>
      <c r="Y26" s="311">
        <f t="shared" si="1"/>
        <v>0.2</v>
      </c>
      <c r="Z26" s="211">
        <f>ROUND((FutureTrunkParks6[[#This Row],[Direct Construction Cost]]+FutureTrunkParks6[[#This Row],[Project Owners Cost (23% Direct Construction Cost)($)]])*FutureTrunkParks6[[#This Row],[Multiplier]]*FutureTrunkParks6[[#This Row],[Construction Contingency Rate %]],0)</f>
        <v>183949</v>
      </c>
      <c r="AA26" s="212">
        <f>ROUND(FutureTrunkParks6[[#This Row],[Direct Construction Cost]]+FutureTrunkParks6[[#This Row],[Project Owners Cost (23% Direct Construction Cost)($)]]+FutureTrunkParks6[[#This Row],[Construction Contingency Cost ($)]],0)</f>
        <v>1103694</v>
      </c>
      <c r="AB26" s="236">
        <v>2034</v>
      </c>
      <c r="AC26" s="213">
        <f t="shared" si="2"/>
        <v>2.0111853187589457E-2</v>
      </c>
      <c r="AD26" s="213">
        <f t="shared" si="3"/>
        <v>1.8204777291069174E-2</v>
      </c>
      <c r="AE26" s="291">
        <f>VLOOKUP(FutureTrunkParks6[[#This Row],[Service Catchment]],'Catchment Demand - Parks'!$C$8:$M$11,11)</f>
        <v>0.31134461829061294</v>
      </c>
      <c r="AF2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3.6249941701552678E-2</v>
      </c>
      <c r="AG26" s="291">
        <f>IF(AND(FutureTrunkParks6[[#This Row],[Spare Capacity (%)]]&gt;30%,FutureTrunkParks6[[#This Row],[Share of the total Cost with the same year of provision %]]&gt;20%),1-FutureTrunkParks6[[#This Row],[Spare Capacity (%)]],1)</f>
        <v>1</v>
      </c>
      <c r="AH26" s="291">
        <f>IF(FutureTrunkParks6[[#This Row],[Terminal Value Analysis]]&lt;0,0,FutureTrunkParks6[[#This Row],[Terminal Value Analysis]])</f>
        <v>1</v>
      </c>
      <c r="AI26" s="215">
        <f t="shared" si="4"/>
        <v>9103694</v>
      </c>
      <c r="AJ26" s="217">
        <f t="shared" si="5"/>
        <v>11759037</v>
      </c>
      <c r="AK26" s="219">
        <f t="shared" si="6"/>
        <v>5574311</v>
      </c>
      <c r="AL26" s="293">
        <f>ROUND(FutureTrunkParks6[[#This Row],[Net Present Value of Establishment Cost]]*FutureTrunkParks6[[#This Row],[Terminal Value Adjustment (%)]],0)</f>
        <v>5574311</v>
      </c>
      <c r="AM26" s="288" t="str" cm="1">
        <f t="array" ref="AM26">_xlfn.IFS(FutureTrunkParks6[[#This Row],[Hierarchy/Name]]&lt;&gt;"Local","y",AM$13=FutureTrunkParks6[[#This Row],[Service Catchment]], "y", FutureTrunkParks6[[#This Row],[Hierarchy/Name]]="Local", "")</f>
        <v/>
      </c>
      <c r="AN26" s="288" t="str" cm="1">
        <f t="array" ref="AN26">_xlfn.IFS(FutureTrunkParks6[[#This Row],[Hierarchy/Name]]&lt;&gt;"Local","y",AN$13=FutureTrunkParks6[[#This Row],[Service Catchment]], "y", FutureTrunkParks6[[#This Row],[Hierarchy/Name]]="Local", "")</f>
        <v>y</v>
      </c>
      <c r="AO26" s="288" t="str" cm="1">
        <f t="array" ref="AO26">_xlfn.IFS(FutureTrunkParks6[[#This Row],[Hierarchy/Name]]&lt;&gt;"Local","y",AO$13=FutureTrunkParks6[[#This Row],[Service Catchment]], "y", FutureTrunkParks6[[#This Row],[Hierarchy/Name]]="Local", "")</f>
        <v/>
      </c>
      <c r="AP26" s="288" t="str" cm="1">
        <f t="array" ref="AP26">_xlfn.IFS(FutureTrunkParks6[[#This Row],[Hierarchy/Name]]&lt;&gt;"Local","y",AP$13=FutureTrunkParks6[[#This Row],[Service Catchment]], "y", FutureTrunkParks6[[#This Row],[Hierarchy/Name]]="Local", "")</f>
        <v/>
      </c>
      <c r="AR26" s="107" t="str">
        <f>IF(FutureTrunkParks6[[#This Row],[Hierarchy/Name]]&lt;&gt;"Local",0.25,IF(AM26="y",1,""))</f>
        <v/>
      </c>
      <c r="AS26" s="107">
        <f>IF(FutureTrunkParks6[[#This Row],[Hierarchy/Name]]&lt;&gt;"Local",0.25,IF(AN26="y",1,""))</f>
        <v>1</v>
      </c>
      <c r="AT26" s="107" t="str">
        <f>IF(FutureTrunkParks6[[#This Row],[Hierarchy/Name]]&lt;&gt;"Local",0.25,IF(AO26="y",1,""))</f>
        <v/>
      </c>
      <c r="AU26" s="107" t="str">
        <f>IF(FutureTrunkParks6[[#This Row],[Hierarchy/Name]]&lt;&gt;"Local",0.25,IF(AP26="y",1,""))</f>
        <v/>
      </c>
      <c r="AV26" s="109">
        <f t="shared" si="7"/>
        <v>1</v>
      </c>
      <c r="AX26" s="285" t="str">
        <f t="shared" si="8"/>
        <v/>
      </c>
      <c r="AY26" s="281">
        <f t="shared" si="9"/>
        <v>5574311</v>
      </c>
      <c r="AZ26" s="281" t="str">
        <f t="shared" si="10"/>
        <v/>
      </c>
      <c r="BA26" s="286" t="str">
        <f t="shared" si="11"/>
        <v/>
      </c>
      <c r="BB26" s="270">
        <f t="shared" si="12"/>
        <v>5574311</v>
      </c>
      <c r="BD26" s="141"/>
    </row>
    <row r="27" spans="2:56">
      <c r="B27" s="227" t="s">
        <v>4871</v>
      </c>
      <c r="C27" s="228" t="s">
        <v>4873</v>
      </c>
      <c r="D27" s="228" t="s">
        <v>105</v>
      </c>
      <c r="E27" s="228" t="s">
        <v>113</v>
      </c>
      <c r="F27" s="228" t="s">
        <v>4874</v>
      </c>
      <c r="G27" s="203" t="str" cm="1">
        <f t="array" ref="G27">_xlfn.IFS(MID(C27,5,1)="U",MID(C27,5,2),LEN(C27)&gt;10,MID(C27,5,3)&amp;"-"&amp;LEFT(D27,1),LEN(C27)&lt;=10,MID(C27,5,2)&amp;"-"&amp;LEFT(D27,1))</f>
        <v>A8-D</v>
      </c>
      <c r="H27" s="204">
        <f>IFERROR(INDEX(LGIP1b_Park_UnitRates[],MATCH(G27,LGIP1b_Park_UnitRates[LGIP Code],0),3),"")</f>
        <v>30000</v>
      </c>
      <c r="I27" s="312">
        <f>IFERROR(MIN(J27/H27,INDEX(LGIP1b_Park_UnitRates[],MATCH(FutureTrunkParks6[[#This Row],[LGIP Code (*)]], LGIP1b_Park_UnitRates[LGIP Code], 0),4)),1)</f>
        <v>0.1</v>
      </c>
      <c r="J27" s="232">
        <v>3000</v>
      </c>
      <c r="K27" s="98">
        <f t="shared" si="13"/>
        <v>10</v>
      </c>
      <c r="L27" s="233">
        <v>30000</v>
      </c>
      <c r="M27" s="238" t="str">
        <f>_xlfn.XLOOKUP(FutureTrunkParks6[[#This Row],[LGIP Code (*)]],LGIP1b_Parks_UnitRates_Summary[LGIP Code],LGIP1b_Parks_UnitRates_Summary[Stages],,0)</f>
        <v>A</v>
      </c>
      <c r="N27" s="238" t="str">
        <f>_xlfn.XLOOKUP(FutureTrunkParks6[[#This Row],[LGIP Code (*)]],LGIP1b_Parks_UnitRates_Summary[LGIP Code],LGIP1b_Parks_UnitRates_Summary[Costing Code],,0)</f>
        <v>A8-D-A</v>
      </c>
      <c r="O27" s="238">
        <f>_xlfn.XLOOKUP(FutureTrunkParks6[[#This Row],[Costing Code]],LGIP1b_Parks_UnitRates_Summary[Costing Code],LGIP1b_Parks_UnitRates_Summary[Scaled component],,0)</f>
        <v>175604.20030999999</v>
      </c>
      <c r="P27" s="238">
        <f>FutureTrunkParks6[[#This Row],[Unit Rate (Scale)]]*FutureTrunkParks6[[#This Row],[Scaling factor (*)]]</f>
        <v>17560.420030999998</v>
      </c>
      <c r="Q27" s="238">
        <f>_xlfn.XLOOKUP(FutureTrunkParks6[[#This Row],[Costing Code]],LGIP1b_Parks_UnitRates_Summary[Costing Code],LGIP1b_Parks_UnitRates_Summary[Not scaled component],,0)</f>
        <v>46471.004139999997</v>
      </c>
      <c r="R27" s="240">
        <f>_xlfn.XLOOKUP(FutureTrunkParks6[[#This Row],[Costing Code]],LGIP1b_Parks_UnitRates_Summary[Costing Code],LGIP1b_Parks_UnitRates_Summary[Preliminary Scale],,0)</f>
        <v>0.23125000000000001</v>
      </c>
      <c r="S27" s="238">
        <f>((FutureTrunkParks6[[#This Row],[Costs with Scaling Factor Applied]]+FutureTrunkParks6[[#This Row],[Unit Rate (No Scale)]])*FutureTrunkParks6[[#This Row],[Preliminary Scale %]])</f>
        <v>14807.266839543749</v>
      </c>
      <c r="T27" s="238">
        <f>_xlfn.XLOOKUP(FutureTrunkParks6[[#This Row],[Costing Code]],LGIP1b_Parks_UnitRates_Summary[Costing Code],LGIP1b_Parks_UnitRates_Summary[Preliminary No Scale],,0)</f>
        <v>7500</v>
      </c>
      <c r="U2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86339</v>
      </c>
      <c r="V27" s="228">
        <v>2021</v>
      </c>
      <c r="W27" s="228">
        <v>1</v>
      </c>
      <c r="X27" s="238">
        <f>ROUND(FutureTrunkParks6[[#This Row],[Direct Construction Cost]]*23%,0)</f>
        <v>19858</v>
      </c>
      <c r="Y27" s="311">
        <f t="shared" si="1"/>
        <v>0.2</v>
      </c>
      <c r="Z27" s="211">
        <f>ROUND((FutureTrunkParks6[[#This Row],[Direct Construction Cost]]+FutureTrunkParks6[[#This Row],[Project Owners Cost (23% Direct Construction Cost)($)]])*FutureTrunkParks6[[#This Row],[Multiplier]]*FutureTrunkParks6[[#This Row],[Construction Contingency Rate %]],0)</f>
        <v>21239</v>
      </c>
      <c r="AA27" s="212">
        <f>ROUND(FutureTrunkParks6[[#This Row],[Direct Construction Cost]]+FutureTrunkParks6[[#This Row],[Project Owners Cost (23% Direct Construction Cost)($)]]+FutureTrunkParks6[[#This Row],[Construction Contingency Cost ($)]],0)</f>
        <v>127436</v>
      </c>
      <c r="AB27" s="236">
        <v>2034</v>
      </c>
      <c r="AC27" s="213">
        <f t="shared" si="2"/>
        <v>2.0111853187589457E-2</v>
      </c>
      <c r="AD27" s="213">
        <f t="shared" si="3"/>
        <v>1.8204777291069174E-2</v>
      </c>
      <c r="AE27" s="291">
        <f>VLOOKUP(FutureTrunkParks6[[#This Row],[Service Catchment]],'Catchment Demand - Parks'!$C$8:$M$11,11)</f>
        <v>0.15359038713546411</v>
      </c>
      <c r="AF2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1.3442845044248381E-3</v>
      </c>
      <c r="AG27" s="291">
        <f>IF(AND(FutureTrunkParks6[[#This Row],[Spare Capacity (%)]]&gt;30%,FutureTrunkParks6[[#This Row],[Share of the total Cost with the same year of provision %]]&gt;20%),1-FutureTrunkParks6[[#This Row],[Spare Capacity (%)]],1)</f>
        <v>1</v>
      </c>
      <c r="AH27" s="291">
        <f>IF(FutureTrunkParks6[[#This Row],[Terminal Value Analysis]]&lt;0,0,FutureTrunkParks6[[#This Row],[Terminal Value Analysis]])</f>
        <v>1</v>
      </c>
      <c r="AI27" s="215">
        <f t="shared" si="4"/>
        <v>157436</v>
      </c>
      <c r="AJ27" s="217">
        <f t="shared" si="5"/>
        <v>199983</v>
      </c>
      <c r="AK27" s="219">
        <f t="shared" si="6"/>
        <v>94801</v>
      </c>
      <c r="AL27" s="293">
        <f>ROUND(FutureTrunkParks6[[#This Row],[Net Present Value of Establishment Cost]]*FutureTrunkParks6[[#This Row],[Terminal Value Adjustment (%)]],0)</f>
        <v>94801</v>
      </c>
      <c r="AM27" s="288" t="str" cm="1">
        <f t="array" ref="AM27">_xlfn.IFS(FutureTrunkParks6[[#This Row],[Hierarchy/Name]]&lt;&gt;"Local","y",AM$13=FutureTrunkParks6[[#This Row],[Service Catchment]], "y", FutureTrunkParks6[[#This Row],[Hierarchy/Name]]="Local", "")</f>
        <v>y</v>
      </c>
      <c r="AN27" s="288" t="str" cm="1">
        <f t="array" ref="AN27">_xlfn.IFS(FutureTrunkParks6[[#This Row],[Hierarchy/Name]]&lt;&gt;"Local","y",AN$13=FutureTrunkParks6[[#This Row],[Service Catchment]], "y", FutureTrunkParks6[[#This Row],[Hierarchy/Name]]="Local", "")</f>
        <v>y</v>
      </c>
      <c r="AO27" s="288" t="str" cm="1">
        <f t="array" ref="AO27">_xlfn.IFS(FutureTrunkParks6[[#This Row],[Hierarchy/Name]]&lt;&gt;"Local","y",AO$13=FutureTrunkParks6[[#This Row],[Service Catchment]], "y", FutureTrunkParks6[[#This Row],[Hierarchy/Name]]="Local", "")</f>
        <v>y</v>
      </c>
      <c r="AP27" s="288" t="str" cm="1">
        <f t="array" ref="AP27">_xlfn.IFS(FutureTrunkParks6[[#This Row],[Hierarchy/Name]]&lt;&gt;"Local","y",AP$13=FutureTrunkParks6[[#This Row],[Service Catchment]], "y", FutureTrunkParks6[[#This Row],[Hierarchy/Name]]="Local", "")</f>
        <v>y</v>
      </c>
      <c r="AR27" s="107">
        <f>IF(FutureTrunkParks6[[#This Row],[Hierarchy/Name]]&lt;&gt;"Local",0.25,IF(AM27="y",1,""))</f>
        <v>0.25</v>
      </c>
      <c r="AS27" s="107">
        <f>IF(FutureTrunkParks6[[#This Row],[Hierarchy/Name]]&lt;&gt;"Local",0.25,IF(AN27="y",1,""))</f>
        <v>0.25</v>
      </c>
      <c r="AT27" s="107">
        <f>IF(FutureTrunkParks6[[#This Row],[Hierarchy/Name]]&lt;&gt;"Local",0.25,IF(AO27="y",1,""))</f>
        <v>0.25</v>
      </c>
      <c r="AU27" s="107">
        <f>IF(FutureTrunkParks6[[#This Row],[Hierarchy/Name]]&lt;&gt;"Local",0.25,IF(AP27="y",1,""))</f>
        <v>0.25</v>
      </c>
      <c r="AV27" s="109">
        <f t="shared" si="7"/>
        <v>1</v>
      </c>
      <c r="AX27" s="285">
        <f t="shared" si="8"/>
        <v>23700.25</v>
      </c>
      <c r="AY27" s="281">
        <f t="shared" si="9"/>
        <v>23700.25</v>
      </c>
      <c r="AZ27" s="281">
        <f t="shared" si="10"/>
        <v>23700.25</v>
      </c>
      <c r="BA27" s="286">
        <f t="shared" si="11"/>
        <v>23700.25</v>
      </c>
      <c r="BB27" s="270">
        <f t="shared" si="12"/>
        <v>94801</v>
      </c>
      <c r="BD27" s="141"/>
    </row>
    <row r="28" spans="2:56">
      <c r="B28" s="227" t="s">
        <v>4875</v>
      </c>
      <c r="C28" s="228" t="s">
        <v>4876</v>
      </c>
      <c r="D28" s="228" t="s">
        <v>105</v>
      </c>
      <c r="E28" s="228" t="s">
        <v>113</v>
      </c>
      <c r="F28" s="228" t="s">
        <v>4877</v>
      </c>
      <c r="G28" s="203" t="str" cm="1">
        <f t="array" ref="G28">_xlfn.IFS(MID(C28,5,1)="U",MID(C28,5,2),LEN(C28)&gt;10,MID(C28,5,3)&amp;"-"&amp;LEFT(D28,1),LEN(C28)&lt;=10,MID(C28,5,2)&amp;"-"&amp;LEFT(D28,1))</f>
        <v>U3</v>
      </c>
      <c r="H28" s="204">
        <f>IFERROR(INDEX(LGIP1b_Park_UnitRates[],MATCH(G28,LGIP1b_Park_UnitRates[LGIP Code],0),3),"")</f>
        <v>0</v>
      </c>
      <c r="I28" s="312">
        <f>IFERROR(MIN(J28/H28,INDEX(LGIP1b_Park_UnitRates[],MATCH(FutureTrunkParks6[[#This Row],[LGIP Code (*)]], LGIP1b_Park_UnitRates[LGIP Code], 0),4)),1)</f>
        <v>1</v>
      </c>
      <c r="J28" s="232">
        <v>14000</v>
      </c>
      <c r="K28" s="98">
        <f t="shared" si="13"/>
        <v>0</v>
      </c>
      <c r="L28" s="233">
        <v>0</v>
      </c>
      <c r="M28" s="238" t="str">
        <f>_xlfn.XLOOKUP(FutureTrunkParks6[[#This Row],[LGIP Code (*)]],LGIP1b_Parks_UnitRates_Summary[LGIP Code],LGIP1b_Parks_UnitRates_Summary[Stages],,0)</f>
        <v>U</v>
      </c>
      <c r="N28" s="238" t="str">
        <f>_xlfn.XLOOKUP(FutureTrunkParks6[[#This Row],[LGIP Code (*)]],LGIP1b_Parks_UnitRates_Summary[LGIP Code],LGIP1b_Parks_UnitRates_Summary[Costing Code],,0)</f>
        <v>U3-U</v>
      </c>
      <c r="O28" s="238">
        <f>_xlfn.XLOOKUP(FutureTrunkParks6[[#This Row],[Costing Code]],LGIP1b_Parks_UnitRates_Summary[Costing Code],LGIP1b_Parks_UnitRates_Summary[Scaled component],,0)</f>
        <v>0</v>
      </c>
      <c r="P28" s="238">
        <f>FutureTrunkParks6[[#This Row],[Unit Rate (Scale)]]*FutureTrunkParks6[[#This Row],[Scaling factor (*)]]</f>
        <v>0</v>
      </c>
      <c r="Q28" s="238">
        <f>_xlfn.XLOOKUP(FutureTrunkParks6[[#This Row],[Costing Code]],LGIP1b_Parks_UnitRates_Summary[Costing Code],LGIP1b_Parks_UnitRates_Summary[Not scaled component],,0)</f>
        <v>0</v>
      </c>
      <c r="R28" s="240">
        <f>_xlfn.XLOOKUP(FutureTrunkParks6[[#This Row],[Costing Code]],LGIP1b_Parks_UnitRates_Summary[Costing Code],LGIP1b_Parks_UnitRates_Summary[Preliminary Scale],,0)</f>
        <v>0</v>
      </c>
      <c r="S28" s="238">
        <f>((FutureTrunkParks6[[#This Row],[Costs with Scaling Factor Applied]]+FutureTrunkParks6[[#This Row],[Unit Rate (No Scale)]])*FutureTrunkParks6[[#This Row],[Preliminary Scale %]])</f>
        <v>0</v>
      </c>
      <c r="T28" s="238">
        <f>_xlfn.XLOOKUP(FutureTrunkParks6[[#This Row],[Costing Code]],LGIP1b_Parks_UnitRates_Summary[Costing Code],LGIP1b_Parks_UnitRates_Summary[Preliminary No Scale],,0)</f>
        <v>0</v>
      </c>
      <c r="U2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8" s="228">
        <v>2021</v>
      </c>
      <c r="W28" s="228">
        <v>1</v>
      </c>
      <c r="X28" s="238">
        <f>ROUND(FutureTrunkParks6[[#This Row],[Direct Construction Cost]]*23%,0)</f>
        <v>230000</v>
      </c>
      <c r="Y28" s="311">
        <f t="shared" si="1"/>
        <v>0.2</v>
      </c>
      <c r="Z28" s="211">
        <f>ROUND((FutureTrunkParks6[[#This Row],[Direct Construction Cost]]+FutureTrunkParks6[[#This Row],[Project Owners Cost (23% Direct Construction Cost)($)]])*FutureTrunkParks6[[#This Row],[Multiplier]]*FutureTrunkParks6[[#This Row],[Construction Contingency Rate %]],0)</f>
        <v>246000</v>
      </c>
      <c r="AA28" s="212">
        <f>ROUND(FutureTrunkParks6[[#This Row],[Direct Construction Cost]]+FutureTrunkParks6[[#This Row],[Project Owners Cost (23% Direct Construction Cost)($)]]+FutureTrunkParks6[[#This Row],[Construction Contingency Cost ($)]],0)</f>
        <v>1476000</v>
      </c>
      <c r="AB28" s="236">
        <v>2034</v>
      </c>
      <c r="AC28" s="213">
        <f t="shared" si="2"/>
        <v>2.0111853187589457E-2</v>
      </c>
      <c r="AD28" s="213">
        <f t="shared" si="3"/>
        <v>1.8204777291069174E-2</v>
      </c>
      <c r="AE28" s="291">
        <f>VLOOKUP(FutureTrunkParks6[[#This Row],[Service Catchment]],'Catchment Demand - Parks'!$C$8:$M$11,11)</f>
        <v>0.15359038713546411</v>
      </c>
      <c r="AF2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28" s="291">
        <f>IF(AND(FutureTrunkParks6[[#This Row],[Spare Capacity (%)]]&gt;30%,FutureTrunkParks6[[#This Row],[Share of the total Cost with the same year of provision %]]&gt;20%),1-FutureTrunkParks6[[#This Row],[Spare Capacity (%)]],1)</f>
        <v>1</v>
      </c>
      <c r="AH28" s="291">
        <f>IF(FutureTrunkParks6[[#This Row],[Terminal Value Analysis]]&lt;0,0,FutureTrunkParks6[[#This Row],[Terminal Value Analysis]])</f>
        <v>1</v>
      </c>
      <c r="AI28" s="215">
        <f t="shared" si="4"/>
        <v>1476000</v>
      </c>
      <c r="AJ28" s="217">
        <f t="shared" si="5"/>
        <v>1866135</v>
      </c>
      <c r="AK28" s="219">
        <f t="shared" si="6"/>
        <v>884632</v>
      </c>
      <c r="AL28" s="293">
        <f>ROUND(FutureTrunkParks6[[#This Row],[Net Present Value of Establishment Cost]]*FutureTrunkParks6[[#This Row],[Terminal Value Adjustment (%)]],0)</f>
        <v>884632</v>
      </c>
      <c r="AM28" s="288" t="str" cm="1">
        <f t="array" ref="AM28">_xlfn.IFS(FutureTrunkParks6[[#This Row],[Hierarchy/Name]]&lt;&gt;"Local","y",AM$13=FutureTrunkParks6[[#This Row],[Service Catchment]], "y", FutureTrunkParks6[[#This Row],[Hierarchy/Name]]="Local", "")</f>
        <v>y</v>
      </c>
      <c r="AN28" s="288" t="str" cm="1">
        <f t="array" ref="AN28">_xlfn.IFS(FutureTrunkParks6[[#This Row],[Hierarchy/Name]]&lt;&gt;"Local","y",AN$13=FutureTrunkParks6[[#This Row],[Service Catchment]], "y", FutureTrunkParks6[[#This Row],[Hierarchy/Name]]="Local", "")</f>
        <v>y</v>
      </c>
      <c r="AO28" s="288" t="str" cm="1">
        <f t="array" ref="AO28">_xlfn.IFS(FutureTrunkParks6[[#This Row],[Hierarchy/Name]]&lt;&gt;"Local","y",AO$13=FutureTrunkParks6[[#This Row],[Service Catchment]], "y", FutureTrunkParks6[[#This Row],[Hierarchy/Name]]="Local", "")</f>
        <v>y</v>
      </c>
      <c r="AP28" s="288" t="str" cm="1">
        <f t="array" ref="AP28">_xlfn.IFS(FutureTrunkParks6[[#This Row],[Hierarchy/Name]]&lt;&gt;"Local","y",AP$13=FutureTrunkParks6[[#This Row],[Service Catchment]], "y", FutureTrunkParks6[[#This Row],[Hierarchy/Name]]="Local", "")</f>
        <v>y</v>
      </c>
      <c r="AR28" s="107">
        <f>IF(FutureTrunkParks6[[#This Row],[Hierarchy/Name]]&lt;&gt;"Local",0.25,IF(AM28="y",1,""))</f>
        <v>0.25</v>
      </c>
      <c r="AS28" s="107">
        <f>IF(FutureTrunkParks6[[#This Row],[Hierarchy/Name]]&lt;&gt;"Local",0.25,IF(AN28="y",1,""))</f>
        <v>0.25</v>
      </c>
      <c r="AT28" s="107">
        <f>IF(FutureTrunkParks6[[#This Row],[Hierarchy/Name]]&lt;&gt;"Local",0.25,IF(AO28="y",1,""))</f>
        <v>0.25</v>
      </c>
      <c r="AU28" s="107">
        <f>IF(FutureTrunkParks6[[#This Row],[Hierarchy/Name]]&lt;&gt;"Local",0.25,IF(AP28="y",1,""))</f>
        <v>0.25</v>
      </c>
      <c r="AV28" s="109">
        <f t="shared" si="7"/>
        <v>1</v>
      </c>
      <c r="AX28" s="285">
        <f t="shared" si="8"/>
        <v>221158</v>
      </c>
      <c r="AY28" s="281">
        <f t="shared" si="9"/>
        <v>221158</v>
      </c>
      <c r="AZ28" s="281">
        <f t="shared" si="10"/>
        <v>221158</v>
      </c>
      <c r="BA28" s="286">
        <f t="shared" si="11"/>
        <v>221158</v>
      </c>
      <c r="BB28" s="270">
        <f t="shared" si="12"/>
        <v>884632</v>
      </c>
      <c r="BD28" s="141"/>
    </row>
    <row r="29" spans="2:56">
      <c r="B29" s="227" t="s">
        <v>4878</v>
      </c>
      <c r="C29" s="228" t="s">
        <v>4879</v>
      </c>
      <c r="D29" s="228" t="s">
        <v>110</v>
      </c>
      <c r="E29" s="228" t="s">
        <v>142</v>
      </c>
      <c r="F29" s="228" t="s">
        <v>4880</v>
      </c>
      <c r="G29" s="203" t="str" cm="1">
        <f t="array" ref="G29">_xlfn.IFS(MID(C29,5,1)="U",MID(C29,5,2),LEN(C29)&gt;10,MID(C29,5,3)&amp;"-"&amp;LEFT(D29,1),LEN(C29)&lt;=10,MID(C29,5,2)&amp;"-"&amp;LEFT(D29,1))</f>
        <v>U3</v>
      </c>
      <c r="H29" s="204">
        <f>IFERROR(INDEX(LGIP1b_Park_UnitRates[],MATCH(G29,LGIP1b_Park_UnitRates[LGIP Code],0),3),"")</f>
        <v>0</v>
      </c>
      <c r="I29" s="312">
        <f>IFERROR(MIN(J29/H29,INDEX(LGIP1b_Park_UnitRates[],MATCH(FutureTrunkParks6[[#This Row],[LGIP Code (*)]], LGIP1b_Park_UnitRates[LGIP Code], 0),4)),1)</f>
        <v>1</v>
      </c>
      <c r="J29" s="232">
        <v>3000</v>
      </c>
      <c r="K29" s="98">
        <f t="shared" si="13"/>
        <v>0</v>
      </c>
      <c r="L29" s="233">
        <v>0</v>
      </c>
      <c r="M29" s="238" t="str">
        <f>_xlfn.XLOOKUP(FutureTrunkParks6[[#This Row],[LGIP Code (*)]],LGIP1b_Parks_UnitRates_Summary[LGIP Code],LGIP1b_Parks_UnitRates_Summary[Stages],,0)</f>
        <v>U</v>
      </c>
      <c r="N29" s="238" t="str">
        <f>_xlfn.XLOOKUP(FutureTrunkParks6[[#This Row],[LGIP Code (*)]],LGIP1b_Parks_UnitRates_Summary[LGIP Code],LGIP1b_Parks_UnitRates_Summary[Costing Code],,0)</f>
        <v>U3-U</v>
      </c>
      <c r="O29" s="238">
        <f>_xlfn.XLOOKUP(FutureTrunkParks6[[#This Row],[Costing Code]],LGIP1b_Parks_UnitRates_Summary[Costing Code],LGIP1b_Parks_UnitRates_Summary[Scaled component],,0)</f>
        <v>0</v>
      </c>
      <c r="P29" s="238">
        <f>FutureTrunkParks6[[#This Row],[Unit Rate (Scale)]]*FutureTrunkParks6[[#This Row],[Scaling factor (*)]]</f>
        <v>0</v>
      </c>
      <c r="Q29" s="238">
        <f>_xlfn.XLOOKUP(FutureTrunkParks6[[#This Row],[Costing Code]],LGIP1b_Parks_UnitRates_Summary[Costing Code],LGIP1b_Parks_UnitRates_Summary[Not scaled component],,0)</f>
        <v>0</v>
      </c>
      <c r="R29" s="240">
        <f>_xlfn.XLOOKUP(FutureTrunkParks6[[#This Row],[Costing Code]],LGIP1b_Parks_UnitRates_Summary[Costing Code],LGIP1b_Parks_UnitRates_Summary[Preliminary Scale],,0)</f>
        <v>0</v>
      </c>
      <c r="S29" s="238">
        <f>((FutureTrunkParks6[[#This Row],[Costs with Scaling Factor Applied]]+FutureTrunkParks6[[#This Row],[Unit Rate (No Scale)]])*FutureTrunkParks6[[#This Row],[Preliminary Scale %]])</f>
        <v>0</v>
      </c>
      <c r="T29" s="238">
        <f>_xlfn.XLOOKUP(FutureTrunkParks6[[#This Row],[Costing Code]],LGIP1b_Parks_UnitRates_Summary[Costing Code],LGIP1b_Parks_UnitRates_Summary[Preliminary No Scale],,0)</f>
        <v>0</v>
      </c>
      <c r="U2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9" s="228">
        <v>2021</v>
      </c>
      <c r="W29" s="228">
        <v>1</v>
      </c>
      <c r="X29" s="238">
        <f>ROUND(FutureTrunkParks6[[#This Row],[Direct Construction Cost]]*23%,0)</f>
        <v>230000</v>
      </c>
      <c r="Y29" s="311">
        <f t="shared" si="1"/>
        <v>0.15</v>
      </c>
      <c r="Z29" s="211">
        <f>ROUND((FutureTrunkParks6[[#This Row],[Direct Construction Cost]]+FutureTrunkParks6[[#This Row],[Project Owners Cost (23% Direct Construction Cost)($)]])*FutureTrunkParks6[[#This Row],[Multiplier]]*FutureTrunkParks6[[#This Row],[Construction Contingency Rate %]],0)</f>
        <v>184500</v>
      </c>
      <c r="AA29" s="212">
        <f>ROUND(FutureTrunkParks6[[#This Row],[Direct Construction Cost]]+FutureTrunkParks6[[#This Row],[Project Owners Cost (23% Direct Construction Cost)($)]]+FutureTrunkParks6[[#This Row],[Construction Contingency Cost ($)]],0)</f>
        <v>1414500</v>
      </c>
      <c r="AB29" s="236">
        <v>2029</v>
      </c>
      <c r="AC29" s="213">
        <f t="shared" si="2"/>
        <v>2.0111853187589457E-2</v>
      </c>
      <c r="AD29" s="213">
        <f t="shared" si="3"/>
        <v>1.8204777291069174E-2</v>
      </c>
      <c r="AE29" s="291">
        <f>VLOOKUP(FutureTrunkParks6[[#This Row],[Service Catchment]],'Catchment Demand - Parks'!$C$8:$M$11,11)</f>
        <v>0.31134461829061294</v>
      </c>
      <c r="AF2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2.7912100306912734E-2</v>
      </c>
      <c r="AG29" s="291">
        <f>IF(AND(FutureTrunkParks6[[#This Row],[Spare Capacity (%)]]&gt;30%,FutureTrunkParks6[[#This Row],[Share of the total Cost with the same year of provision %]]&gt;20%),1-FutureTrunkParks6[[#This Row],[Spare Capacity (%)]],1)</f>
        <v>1</v>
      </c>
      <c r="AH29" s="291">
        <f>IF(FutureTrunkParks6[[#This Row],[Terminal Value Analysis]]&lt;0,0,FutureTrunkParks6[[#This Row],[Terminal Value Analysis]])</f>
        <v>1</v>
      </c>
      <c r="AI29" s="215">
        <f t="shared" si="4"/>
        <v>1414500</v>
      </c>
      <c r="AJ29" s="217">
        <f t="shared" si="5"/>
        <v>1634120</v>
      </c>
      <c r="AK29" s="219">
        <f t="shared" si="6"/>
        <v>1032258</v>
      </c>
      <c r="AL29" s="293">
        <f>ROUND(FutureTrunkParks6[[#This Row],[Net Present Value of Establishment Cost]]*FutureTrunkParks6[[#This Row],[Terminal Value Adjustment (%)]],0)</f>
        <v>1032258</v>
      </c>
      <c r="AM29" s="288" t="str" cm="1">
        <f t="array" ref="AM29">_xlfn.IFS(FutureTrunkParks6[[#This Row],[Hierarchy/Name]]&lt;&gt;"Local","y",AM$13=FutureTrunkParks6[[#This Row],[Service Catchment]], "y", FutureTrunkParks6[[#This Row],[Hierarchy/Name]]="Local", "")</f>
        <v/>
      </c>
      <c r="AN29" s="288" t="str" cm="1">
        <f t="array" ref="AN29">_xlfn.IFS(FutureTrunkParks6[[#This Row],[Hierarchy/Name]]&lt;&gt;"Local","y",AN$13=FutureTrunkParks6[[#This Row],[Service Catchment]], "y", FutureTrunkParks6[[#This Row],[Hierarchy/Name]]="Local", "")</f>
        <v>y</v>
      </c>
      <c r="AO29" s="288" t="str" cm="1">
        <f t="array" ref="AO29">_xlfn.IFS(FutureTrunkParks6[[#This Row],[Hierarchy/Name]]&lt;&gt;"Local","y",AO$13=FutureTrunkParks6[[#This Row],[Service Catchment]], "y", FutureTrunkParks6[[#This Row],[Hierarchy/Name]]="Local", "")</f>
        <v/>
      </c>
      <c r="AP29" s="288" t="str" cm="1">
        <f t="array" ref="AP29">_xlfn.IFS(FutureTrunkParks6[[#This Row],[Hierarchy/Name]]&lt;&gt;"Local","y",AP$13=FutureTrunkParks6[[#This Row],[Service Catchment]], "y", FutureTrunkParks6[[#This Row],[Hierarchy/Name]]="Local", "")</f>
        <v/>
      </c>
      <c r="AR29" s="107" t="str">
        <f>IF(FutureTrunkParks6[[#This Row],[Hierarchy/Name]]&lt;&gt;"Local",0.25,IF(AM29="y",1,""))</f>
        <v/>
      </c>
      <c r="AS29" s="107">
        <f>IF(FutureTrunkParks6[[#This Row],[Hierarchy/Name]]&lt;&gt;"Local",0.25,IF(AN29="y",1,""))</f>
        <v>1</v>
      </c>
      <c r="AT29" s="107" t="str">
        <f>IF(FutureTrunkParks6[[#This Row],[Hierarchy/Name]]&lt;&gt;"Local",0.25,IF(AO29="y",1,""))</f>
        <v/>
      </c>
      <c r="AU29" s="107" t="str">
        <f>IF(FutureTrunkParks6[[#This Row],[Hierarchy/Name]]&lt;&gt;"Local",0.25,IF(AP29="y",1,""))</f>
        <v/>
      </c>
      <c r="AV29" s="109">
        <f t="shared" si="7"/>
        <v>1</v>
      </c>
      <c r="AX29" s="285" t="str">
        <f t="shared" si="8"/>
        <v/>
      </c>
      <c r="AY29" s="281">
        <f t="shared" si="9"/>
        <v>1032258</v>
      </c>
      <c r="AZ29" s="281" t="str">
        <f t="shared" si="10"/>
        <v/>
      </c>
      <c r="BA29" s="286" t="str">
        <f t="shared" si="11"/>
        <v/>
      </c>
      <c r="BB29" s="270">
        <f t="shared" si="12"/>
        <v>1032258</v>
      </c>
      <c r="BD29" s="141"/>
    </row>
    <row r="30" spans="2:56">
      <c r="B30" s="227" t="s">
        <v>4881</v>
      </c>
      <c r="C30" s="228" t="s">
        <v>4882</v>
      </c>
      <c r="D30" s="228" t="s">
        <v>105</v>
      </c>
      <c r="E30" s="228" t="s">
        <v>113</v>
      </c>
      <c r="F30" s="228" t="s">
        <v>4883</v>
      </c>
      <c r="G30" s="203" t="str" cm="1">
        <f t="array" ref="G30">_xlfn.IFS(MID(C30,5,1)="U",MID(C30,5,2),LEN(C30)&gt;10,MID(C30,5,3)&amp;"-"&amp;LEFT(D30,1),LEN(C30)&lt;=10,MID(C30,5,2)&amp;"-"&amp;LEFT(D30,1))</f>
        <v>E11-D</v>
      </c>
      <c r="H30" s="204">
        <f>IFERROR(INDEX(LGIP1b_Park_UnitRates[],MATCH(G30,LGIP1b_Park_UnitRates[LGIP Code],0),3),"")</f>
        <v>20000</v>
      </c>
      <c r="I30" s="312">
        <f>IFERROR(MIN(J30/H30,INDEX(LGIP1b_Park_UnitRates[],MATCH(FutureTrunkParks6[[#This Row],[LGIP Code (*)]], LGIP1b_Park_UnitRates[LGIP Code], 0),4)),1)</f>
        <v>0.5</v>
      </c>
      <c r="J30" s="232">
        <v>10000</v>
      </c>
      <c r="K30" s="98">
        <f t="shared" si="13"/>
        <v>0</v>
      </c>
      <c r="L30" s="233">
        <v>0</v>
      </c>
      <c r="M30" s="238" t="str">
        <f>_xlfn.XLOOKUP(FutureTrunkParks6[[#This Row],[LGIP Code (*)]],LGIP1b_Parks_UnitRates_Summary[LGIP Code],LGIP1b_Parks_UnitRates_Summary[Stages],,0)</f>
        <v>B&amp;C</v>
      </c>
      <c r="N30" s="238" t="str">
        <f>_xlfn.XLOOKUP(FutureTrunkParks6[[#This Row],[LGIP Code (*)]],LGIP1b_Parks_UnitRates_Summary[LGIP Code],LGIP1b_Parks_UnitRates_Summary[Costing Code],,0)</f>
        <v>E11-D-B&amp;C</v>
      </c>
      <c r="O30" s="238">
        <f>_xlfn.XLOOKUP(FutureTrunkParks6[[#This Row],[Costing Code]],LGIP1b_Parks_UnitRates_Summary[Costing Code],LGIP1b_Parks_UnitRates_Summary[Scaled component],,0)</f>
        <v>625485.02040532418</v>
      </c>
      <c r="P30" s="238">
        <f>FutureTrunkParks6[[#This Row],[Unit Rate (Scale)]]*FutureTrunkParks6[[#This Row],[Scaling factor (*)]]</f>
        <v>312742.51020266209</v>
      </c>
      <c r="Q30" s="238">
        <f>_xlfn.XLOOKUP(FutureTrunkParks6[[#This Row],[Costing Code]],LGIP1b_Parks_UnitRates_Summary[Costing Code],LGIP1b_Parks_UnitRates_Summary[Not scaled component],,0)</f>
        <v>2140429.7431805041</v>
      </c>
      <c r="R30" s="240">
        <f>_xlfn.XLOOKUP(FutureTrunkParks6[[#This Row],[Costing Code]],LGIP1b_Parks_UnitRates_Summary[Costing Code],LGIP1b_Parks_UnitRates_Summary[Preliminary Scale],,0)</f>
        <v>0.23125000000000001</v>
      </c>
      <c r="S30" s="238">
        <f>((FutureTrunkParks6[[#This Row],[Costs with Scaling Factor Applied]]+FutureTrunkParks6[[#This Row],[Unit Rate (No Scale)]])*FutureTrunkParks6[[#This Row],[Preliminary Scale %]])</f>
        <v>567296.08359485725</v>
      </c>
      <c r="T30" s="238">
        <f>_xlfn.XLOOKUP(FutureTrunkParks6[[#This Row],[Costing Code]],LGIP1b_Parks_UnitRates_Summary[Costing Code],LGIP1b_Parks_UnitRates_Summary[Preliminary No Scale],,0)</f>
        <v>7500</v>
      </c>
      <c r="U3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3027968</v>
      </c>
      <c r="V30" s="228">
        <v>2021</v>
      </c>
      <c r="W30" s="228">
        <v>1</v>
      </c>
      <c r="X30" s="238">
        <f>ROUND(FutureTrunkParks6[[#This Row],[Direct Construction Cost]]*23%,0)</f>
        <v>696433</v>
      </c>
      <c r="Y30" s="311">
        <f t="shared" si="1"/>
        <v>0.2</v>
      </c>
      <c r="Z30" s="211">
        <f>ROUND((FutureTrunkParks6[[#This Row],[Direct Construction Cost]]+FutureTrunkParks6[[#This Row],[Project Owners Cost (23% Direct Construction Cost)($)]])*FutureTrunkParks6[[#This Row],[Multiplier]]*FutureTrunkParks6[[#This Row],[Construction Contingency Rate %]],0)</f>
        <v>744880</v>
      </c>
      <c r="AA30" s="212">
        <f>ROUND(FutureTrunkParks6[[#This Row],[Direct Construction Cost]]+FutureTrunkParks6[[#This Row],[Project Owners Cost (23% Direct Construction Cost)($)]]+FutureTrunkParks6[[#This Row],[Construction Contingency Cost ($)]],0)</f>
        <v>4469281</v>
      </c>
      <c r="AB30" s="236">
        <v>2034</v>
      </c>
      <c r="AC30" s="213">
        <f t="shared" si="2"/>
        <v>2.0111853187589457E-2</v>
      </c>
      <c r="AD30" s="213">
        <f t="shared" si="3"/>
        <v>1.8204777291069174E-2</v>
      </c>
      <c r="AE30" s="291">
        <f>VLOOKUP(FutureTrunkParks6[[#This Row],[Service Catchment]],'Catchment Demand - Parks'!$C$8:$M$11,11)</f>
        <v>0.15359038713546411</v>
      </c>
      <c r="AF3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4.7145117503847769E-2</v>
      </c>
      <c r="AG30" s="291">
        <f>IF(AND(FutureTrunkParks6[[#This Row],[Spare Capacity (%)]]&gt;30%,FutureTrunkParks6[[#This Row],[Share of the total Cost with the same year of provision %]]&gt;20%),1-FutureTrunkParks6[[#This Row],[Spare Capacity (%)]],1)</f>
        <v>1</v>
      </c>
      <c r="AH30" s="291">
        <f>IF(FutureTrunkParks6[[#This Row],[Terminal Value Analysis]]&lt;0,0,FutureTrunkParks6[[#This Row],[Terminal Value Analysis]])</f>
        <v>1</v>
      </c>
      <c r="AI30" s="215">
        <f t="shared" si="4"/>
        <v>4469281</v>
      </c>
      <c r="AJ30" s="217">
        <f t="shared" si="5"/>
        <v>5650597</v>
      </c>
      <c r="AK30" s="219">
        <f t="shared" si="6"/>
        <v>2678636</v>
      </c>
      <c r="AL30" s="293">
        <f>ROUND(FutureTrunkParks6[[#This Row],[Net Present Value of Establishment Cost]]*FutureTrunkParks6[[#This Row],[Terminal Value Adjustment (%)]],0)</f>
        <v>2678636</v>
      </c>
      <c r="AM30" s="288" t="str" cm="1">
        <f t="array" ref="AM30">_xlfn.IFS(FutureTrunkParks6[[#This Row],[Hierarchy/Name]]&lt;&gt;"Local","y",AM$13=FutureTrunkParks6[[#This Row],[Service Catchment]], "y", FutureTrunkParks6[[#This Row],[Hierarchy/Name]]="Local", "")</f>
        <v>y</v>
      </c>
      <c r="AN30" s="288" t="str" cm="1">
        <f t="array" ref="AN30">_xlfn.IFS(FutureTrunkParks6[[#This Row],[Hierarchy/Name]]&lt;&gt;"Local","y",AN$13=FutureTrunkParks6[[#This Row],[Service Catchment]], "y", FutureTrunkParks6[[#This Row],[Hierarchy/Name]]="Local", "")</f>
        <v>y</v>
      </c>
      <c r="AO30" s="288" t="str" cm="1">
        <f t="array" ref="AO30">_xlfn.IFS(FutureTrunkParks6[[#This Row],[Hierarchy/Name]]&lt;&gt;"Local","y",AO$13=FutureTrunkParks6[[#This Row],[Service Catchment]], "y", FutureTrunkParks6[[#This Row],[Hierarchy/Name]]="Local", "")</f>
        <v>y</v>
      </c>
      <c r="AP30" s="288" t="str" cm="1">
        <f t="array" ref="AP30">_xlfn.IFS(FutureTrunkParks6[[#This Row],[Hierarchy/Name]]&lt;&gt;"Local","y",AP$13=FutureTrunkParks6[[#This Row],[Service Catchment]], "y", FutureTrunkParks6[[#This Row],[Hierarchy/Name]]="Local", "")</f>
        <v>y</v>
      </c>
      <c r="AR30" s="107">
        <f>IF(FutureTrunkParks6[[#This Row],[Hierarchy/Name]]&lt;&gt;"Local",0.25,IF(AM30="y",1,""))</f>
        <v>0.25</v>
      </c>
      <c r="AS30" s="107">
        <f>IF(FutureTrunkParks6[[#This Row],[Hierarchy/Name]]&lt;&gt;"Local",0.25,IF(AN30="y",1,""))</f>
        <v>0.25</v>
      </c>
      <c r="AT30" s="107">
        <f>IF(FutureTrunkParks6[[#This Row],[Hierarchy/Name]]&lt;&gt;"Local",0.25,IF(AO30="y",1,""))</f>
        <v>0.25</v>
      </c>
      <c r="AU30" s="107">
        <f>IF(FutureTrunkParks6[[#This Row],[Hierarchy/Name]]&lt;&gt;"Local",0.25,IF(AP30="y",1,""))</f>
        <v>0.25</v>
      </c>
      <c r="AV30" s="109">
        <f t="shared" si="7"/>
        <v>1</v>
      </c>
      <c r="AX30" s="285">
        <f t="shared" si="8"/>
        <v>669659</v>
      </c>
      <c r="AY30" s="281">
        <f t="shared" si="9"/>
        <v>669659</v>
      </c>
      <c r="AZ30" s="281">
        <f t="shared" si="10"/>
        <v>669659</v>
      </c>
      <c r="BA30" s="286">
        <f t="shared" si="11"/>
        <v>669659</v>
      </c>
      <c r="BB30" s="270">
        <f t="shared" si="12"/>
        <v>2678636</v>
      </c>
      <c r="BD30" s="141"/>
    </row>
    <row r="31" spans="2:56">
      <c r="B31" s="227" t="s">
        <v>4881</v>
      </c>
      <c r="C31" s="228" t="s">
        <v>4884</v>
      </c>
      <c r="D31" s="228" t="s">
        <v>100</v>
      </c>
      <c r="E31" s="228" t="s">
        <v>113</v>
      </c>
      <c r="F31" s="228" t="s">
        <v>4885</v>
      </c>
      <c r="G31" s="203" t="str" cm="1">
        <f t="array" ref="G31">_xlfn.IFS(MID(C31,5,1)="U",MID(C31,5,2),LEN(C31)&gt;10,MID(C31,5,3)&amp;"-"&amp;LEFT(D31,1),LEN(C31)&lt;=10,MID(C31,5,2)&amp;"-"&amp;LEFT(D31,1))</f>
        <v>E12-M</v>
      </c>
      <c r="H31" s="204">
        <f>IFERROR(INDEX(LGIP1b_Park_UnitRates[],MATCH(G31,LGIP1b_Park_UnitRates[LGIP Code],0),3),"")</f>
        <v>30000</v>
      </c>
      <c r="I31" s="312">
        <f>IFERROR(MIN(J31/H31,INDEX(LGIP1b_Park_UnitRates[],MATCH(FutureTrunkParks6[[#This Row],[LGIP Code (*)]], LGIP1b_Park_UnitRates[LGIP Code], 0),4)),1)</f>
        <v>3.08</v>
      </c>
      <c r="J31" s="232">
        <v>142970</v>
      </c>
      <c r="K31" s="98">
        <f t="shared" si="13"/>
        <v>0</v>
      </c>
      <c r="L31" s="233">
        <v>0</v>
      </c>
      <c r="M31" s="238" t="str">
        <f>_xlfn.XLOOKUP(FutureTrunkParks6[[#This Row],[LGIP Code (*)]],LGIP1b_Parks_UnitRates_Summary[LGIP Code],LGIP1b_Parks_UnitRates_Summary[Stages],,0)</f>
        <v>B&amp;C</v>
      </c>
      <c r="N31" s="238" t="str">
        <f>_xlfn.XLOOKUP(FutureTrunkParks6[[#This Row],[LGIP Code (*)]],LGIP1b_Parks_UnitRates_Summary[LGIP Code],LGIP1b_Parks_UnitRates_Summary[Costing Code],,0)</f>
        <v>E12-M-B&amp;C</v>
      </c>
      <c r="O31" s="238">
        <f>_xlfn.XLOOKUP(FutureTrunkParks6[[#This Row],[Costing Code]],LGIP1b_Parks_UnitRates_Summary[Costing Code],LGIP1b_Parks_UnitRates_Summary[Scaled component],,0)</f>
        <v>476619.58061473683</v>
      </c>
      <c r="P31" s="238">
        <f>FutureTrunkParks6[[#This Row],[Unit Rate (Scale)]]*FutureTrunkParks6[[#This Row],[Scaling factor (*)]]</f>
        <v>1467988.3082933894</v>
      </c>
      <c r="Q31" s="238">
        <f>_xlfn.XLOOKUP(FutureTrunkParks6[[#This Row],[Costing Code]],LGIP1b_Parks_UnitRates_Summary[Costing Code],LGIP1b_Parks_UnitRates_Summary[Not scaled component],,0)</f>
        <v>942256.78851199988</v>
      </c>
      <c r="R31" s="240">
        <f>_xlfn.XLOOKUP(FutureTrunkParks6[[#This Row],[Costing Code]],LGIP1b_Parks_UnitRates_Summary[Costing Code],LGIP1b_Parks_UnitRates_Summary[Preliminary Scale],,0)</f>
        <v>0.23125000000000001</v>
      </c>
      <c r="S31" s="238">
        <f>((FutureTrunkParks6[[#This Row],[Costs with Scaling Factor Applied]]+FutureTrunkParks6[[#This Row],[Unit Rate (No Scale)]])*FutureTrunkParks6[[#This Row],[Preliminary Scale %]])</f>
        <v>557369.17863624624</v>
      </c>
      <c r="T31" s="238">
        <f>_xlfn.XLOOKUP(FutureTrunkParks6[[#This Row],[Costing Code]],LGIP1b_Parks_UnitRates_Summary[Costing Code],LGIP1b_Parks_UnitRates_Summary[Preliminary No Scale],,0)</f>
        <v>7500</v>
      </c>
      <c r="U3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2975114</v>
      </c>
      <c r="V31" s="228">
        <v>2021</v>
      </c>
      <c r="W31" s="228">
        <v>1</v>
      </c>
      <c r="X31" s="238">
        <f>ROUND(FutureTrunkParks6[[#This Row],[Direct Construction Cost]]*23%,0)</f>
        <v>684276</v>
      </c>
      <c r="Y31" s="311">
        <f t="shared" si="1"/>
        <v>7.4999999999999997E-2</v>
      </c>
      <c r="Z31" s="211">
        <f>ROUND((FutureTrunkParks6[[#This Row],[Direct Construction Cost]]+FutureTrunkParks6[[#This Row],[Project Owners Cost (23% Direct Construction Cost)($)]])*FutureTrunkParks6[[#This Row],[Multiplier]]*FutureTrunkParks6[[#This Row],[Construction Contingency Rate %]],0)</f>
        <v>274454</v>
      </c>
      <c r="AA31" s="212">
        <f>ROUND(FutureTrunkParks6[[#This Row],[Direct Construction Cost]]+FutureTrunkParks6[[#This Row],[Project Owners Cost (23% Direct Construction Cost)($)]]+FutureTrunkParks6[[#This Row],[Construction Contingency Cost ($)]],0)</f>
        <v>3933844</v>
      </c>
      <c r="AB31" s="236">
        <v>2024</v>
      </c>
      <c r="AC31" s="213">
        <f t="shared" si="2"/>
        <v>2.0111853187589457E-2</v>
      </c>
      <c r="AD31" s="213">
        <f t="shared" si="3"/>
        <v>1.8204777291069174E-2</v>
      </c>
      <c r="AE31" s="291">
        <f>VLOOKUP(FutureTrunkParks6[[#This Row],[Service Catchment]],'Catchment Demand - Parks'!$C$8:$M$11,11)</f>
        <v>0.15359038713546411</v>
      </c>
      <c r="AF3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31" s="291">
        <f>IF(AND(FutureTrunkParks6[[#This Row],[Spare Capacity (%)]]&gt;30%,FutureTrunkParks6[[#This Row],[Share of the total Cost with the same year of provision %]]&gt;20%),1-FutureTrunkParks6[[#This Row],[Spare Capacity (%)]],1)</f>
        <v>1</v>
      </c>
      <c r="AH31" s="291">
        <f>IF(FutureTrunkParks6[[#This Row],[Terminal Value Analysis]]&lt;0,0,FutureTrunkParks6[[#This Row],[Terminal Value Analysis]])</f>
        <v>1</v>
      </c>
      <c r="AI31" s="215">
        <f t="shared" si="4"/>
        <v>3933844</v>
      </c>
      <c r="AJ31" s="217">
        <f t="shared" si="5"/>
        <v>4152623</v>
      </c>
      <c r="AK31" s="219">
        <f t="shared" si="6"/>
        <v>3495518</v>
      </c>
      <c r="AL31" s="293">
        <f>ROUND(FutureTrunkParks6[[#This Row],[Net Present Value of Establishment Cost]]*FutureTrunkParks6[[#This Row],[Terminal Value Adjustment (%)]],0)</f>
        <v>3495518</v>
      </c>
      <c r="AM31" s="288" t="str" cm="1">
        <f t="array" ref="AM31">_xlfn.IFS(FutureTrunkParks6[[#This Row],[Hierarchy/Name]]&lt;&gt;"Local","y",AM$13=FutureTrunkParks6[[#This Row],[Service Catchment]], "y", FutureTrunkParks6[[#This Row],[Hierarchy/Name]]="Local", "")</f>
        <v>y</v>
      </c>
      <c r="AN31" s="288" t="str" cm="1">
        <f t="array" ref="AN31">_xlfn.IFS(FutureTrunkParks6[[#This Row],[Hierarchy/Name]]&lt;&gt;"Local","y",AN$13=FutureTrunkParks6[[#This Row],[Service Catchment]], "y", FutureTrunkParks6[[#This Row],[Hierarchy/Name]]="Local", "")</f>
        <v>y</v>
      </c>
      <c r="AO31" s="288" t="str" cm="1">
        <f t="array" ref="AO31">_xlfn.IFS(FutureTrunkParks6[[#This Row],[Hierarchy/Name]]&lt;&gt;"Local","y",AO$13=FutureTrunkParks6[[#This Row],[Service Catchment]], "y", FutureTrunkParks6[[#This Row],[Hierarchy/Name]]="Local", "")</f>
        <v>y</v>
      </c>
      <c r="AP31" s="288" t="str" cm="1">
        <f t="array" ref="AP31">_xlfn.IFS(FutureTrunkParks6[[#This Row],[Hierarchy/Name]]&lt;&gt;"Local","y",AP$13=FutureTrunkParks6[[#This Row],[Service Catchment]], "y", FutureTrunkParks6[[#This Row],[Hierarchy/Name]]="Local", "")</f>
        <v>y</v>
      </c>
      <c r="AR31" s="107">
        <f>IF(FutureTrunkParks6[[#This Row],[Hierarchy/Name]]&lt;&gt;"Local",0.25,IF(AM31="y",1,""))</f>
        <v>0.25</v>
      </c>
      <c r="AS31" s="107">
        <f>IF(FutureTrunkParks6[[#This Row],[Hierarchy/Name]]&lt;&gt;"Local",0.25,IF(AN31="y",1,""))</f>
        <v>0.25</v>
      </c>
      <c r="AT31" s="107">
        <f>IF(FutureTrunkParks6[[#This Row],[Hierarchy/Name]]&lt;&gt;"Local",0.25,IF(AO31="y",1,""))</f>
        <v>0.25</v>
      </c>
      <c r="AU31" s="107">
        <f>IF(FutureTrunkParks6[[#This Row],[Hierarchy/Name]]&lt;&gt;"Local",0.25,IF(AP31="y",1,""))</f>
        <v>0.25</v>
      </c>
      <c r="AV31" s="109">
        <f t="shared" si="7"/>
        <v>1</v>
      </c>
      <c r="AX31" s="285">
        <f t="shared" si="8"/>
        <v>873879.5</v>
      </c>
      <c r="AY31" s="281">
        <f t="shared" si="9"/>
        <v>873879.5</v>
      </c>
      <c r="AZ31" s="281">
        <f t="shared" si="10"/>
        <v>873879.5</v>
      </c>
      <c r="BA31" s="286">
        <f t="shared" si="11"/>
        <v>873879.5</v>
      </c>
      <c r="BB31" s="270">
        <f t="shared" si="12"/>
        <v>3495518</v>
      </c>
      <c r="BD31" s="141"/>
    </row>
    <row r="32" spans="2:56">
      <c r="B32" s="227" t="s">
        <v>4886</v>
      </c>
      <c r="C32" s="228" t="s">
        <v>4887</v>
      </c>
      <c r="D32" s="228" t="s">
        <v>105</v>
      </c>
      <c r="E32" s="228" t="s">
        <v>142</v>
      </c>
      <c r="F32" s="228" t="s">
        <v>4888</v>
      </c>
      <c r="G32" s="203" t="str" cm="1">
        <f t="array" ref="G32">_xlfn.IFS(MID(C32,5,1)="U",MID(C32,5,2),LEN(C32)&gt;10,MID(C32,5,3)&amp;"-"&amp;LEFT(D32,1),LEN(C32)&lt;=10,MID(C32,5,2)&amp;"-"&amp;LEFT(D32,1))</f>
        <v>E12-D</v>
      </c>
      <c r="H32" s="204">
        <f>IFERROR(INDEX(LGIP1b_Park_UnitRates[],MATCH(G32,LGIP1b_Park_UnitRates[LGIP Code],0),3),"")</f>
        <v>30000</v>
      </c>
      <c r="I32" s="312">
        <f>IFERROR(MIN(J32/H32,INDEX(LGIP1b_Park_UnitRates[],MATCH(FutureTrunkParks6[[#This Row],[LGIP Code (*)]], LGIP1b_Park_UnitRates[LGIP Code], 0),4)),1)</f>
        <v>2</v>
      </c>
      <c r="J32" s="232">
        <v>122000</v>
      </c>
      <c r="K32" s="98">
        <f t="shared" si="13"/>
        <v>0</v>
      </c>
      <c r="L32" s="233">
        <v>0</v>
      </c>
      <c r="M32" s="238" t="str">
        <f>_xlfn.XLOOKUP(FutureTrunkParks6[[#This Row],[LGIP Code (*)]],LGIP1b_Parks_UnitRates_Summary[LGIP Code],LGIP1b_Parks_UnitRates_Summary[Stages],,0)</f>
        <v>B&amp;C</v>
      </c>
      <c r="N32" s="238" t="str">
        <f>_xlfn.XLOOKUP(FutureTrunkParks6[[#This Row],[LGIP Code (*)]],LGIP1b_Parks_UnitRates_Summary[LGIP Code],LGIP1b_Parks_UnitRates_Summary[Costing Code],,0)</f>
        <v>E12-D-B&amp;C</v>
      </c>
      <c r="O32" s="238">
        <f>_xlfn.XLOOKUP(FutureTrunkParks6[[#This Row],[Costing Code]],LGIP1b_Parks_UnitRates_Summary[Costing Code],LGIP1b_Parks_UnitRates_Summary[Scaled component],,0)</f>
        <v>426148.28061473684</v>
      </c>
      <c r="P32" s="238">
        <f>FutureTrunkParks6[[#This Row],[Unit Rate (Scale)]]*FutureTrunkParks6[[#This Row],[Scaling factor (*)]]</f>
        <v>852296.56122947368</v>
      </c>
      <c r="Q32" s="238">
        <f>_xlfn.XLOOKUP(FutureTrunkParks6[[#This Row],[Costing Code]],LGIP1b_Parks_UnitRates_Summary[Costing Code],LGIP1b_Parks_UnitRates_Summary[Not scaled component],,0)</f>
        <v>729086.20583200001</v>
      </c>
      <c r="R32" s="240">
        <f>_xlfn.XLOOKUP(FutureTrunkParks6[[#This Row],[Costing Code]],LGIP1b_Parks_UnitRates_Summary[Costing Code],LGIP1b_Parks_UnitRates_Summary[Preliminary Scale],,0)</f>
        <v>0.23125000000000001</v>
      </c>
      <c r="S32" s="238">
        <f>((FutureTrunkParks6[[#This Row],[Costs with Scaling Factor Applied]]+FutureTrunkParks6[[#This Row],[Unit Rate (No Scale)]])*FutureTrunkParks6[[#This Row],[Preliminary Scale %]])</f>
        <v>365694.76488296583</v>
      </c>
      <c r="T32" s="238">
        <f>_xlfn.XLOOKUP(FutureTrunkParks6[[#This Row],[Costing Code]],LGIP1b_Parks_UnitRates_Summary[Costing Code],LGIP1b_Parks_UnitRates_Summary[Preliminary No Scale],,0)</f>
        <v>7500</v>
      </c>
      <c r="U3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1954578</v>
      </c>
      <c r="V32" s="228">
        <v>2021</v>
      </c>
      <c r="W32" s="228">
        <v>1</v>
      </c>
      <c r="X32" s="238">
        <f>ROUND(FutureTrunkParks6[[#This Row],[Direct Construction Cost]]*23%,0)</f>
        <v>449553</v>
      </c>
      <c r="Y32" s="311">
        <f t="shared" si="1"/>
        <v>0.15</v>
      </c>
      <c r="Z32" s="211">
        <f>ROUND((FutureTrunkParks6[[#This Row],[Direct Construction Cost]]+FutureTrunkParks6[[#This Row],[Project Owners Cost (23% Direct Construction Cost)($)]])*FutureTrunkParks6[[#This Row],[Multiplier]]*FutureTrunkParks6[[#This Row],[Construction Contingency Rate %]],0)</f>
        <v>360620</v>
      </c>
      <c r="AA32" s="212">
        <f>ROUND(FutureTrunkParks6[[#This Row],[Direct Construction Cost]]+FutureTrunkParks6[[#This Row],[Project Owners Cost (23% Direct Construction Cost)($)]]+FutureTrunkParks6[[#This Row],[Construction Contingency Cost ($)]],0)</f>
        <v>2764751</v>
      </c>
      <c r="AB32" s="236">
        <v>2029</v>
      </c>
      <c r="AC32" s="213">
        <f t="shared" si="2"/>
        <v>2.0111853187589457E-2</v>
      </c>
      <c r="AD32" s="213">
        <f t="shared" si="3"/>
        <v>1.8204777291069174E-2</v>
      </c>
      <c r="AE32" s="291">
        <f>VLOOKUP(FutureTrunkParks6[[#This Row],[Service Catchment]],'Catchment Demand - Parks'!$C$8:$M$11,11)</f>
        <v>0.31134461829061294</v>
      </c>
      <c r="AF3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5.4556385461744281E-2</v>
      </c>
      <c r="AG32" s="291">
        <f>IF(AND(FutureTrunkParks6[[#This Row],[Spare Capacity (%)]]&gt;30%,FutureTrunkParks6[[#This Row],[Share of the total Cost with the same year of provision %]]&gt;20%),1-FutureTrunkParks6[[#This Row],[Spare Capacity (%)]],1)</f>
        <v>1</v>
      </c>
      <c r="AH32" s="291">
        <f>IF(FutureTrunkParks6[[#This Row],[Terminal Value Analysis]]&lt;0,0,FutureTrunkParks6[[#This Row],[Terminal Value Analysis]])</f>
        <v>1</v>
      </c>
      <c r="AI32" s="215">
        <f t="shared" si="4"/>
        <v>2764751</v>
      </c>
      <c r="AJ32" s="217">
        <f t="shared" si="5"/>
        <v>3194016</v>
      </c>
      <c r="AK32" s="219">
        <f t="shared" si="6"/>
        <v>2017629</v>
      </c>
      <c r="AL32" s="293">
        <f>ROUND(FutureTrunkParks6[[#This Row],[Net Present Value of Establishment Cost]]*FutureTrunkParks6[[#This Row],[Terminal Value Adjustment (%)]],0)</f>
        <v>2017629</v>
      </c>
      <c r="AM32" s="288" t="str" cm="1">
        <f t="array" ref="AM32">_xlfn.IFS(FutureTrunkParks6[[#This Row],[Hierarchy/Name]]&lt;&gt;"Local","y",AM$13=FutureTrunkParks6[[#This Row],[Service Catchment]], "y", FutureTrunkParks6[[#This Row],[Hierarchy/Name]]="Local", "")</f>
        <v>y</v>
      </c>
      <c r="AN32" s="288" t="str" cm="1">
        <f t="array" ref="AN32">_xlfn.IFS(FutureTrunkParks6[[#This Row],[Hierarchy/Name]]&lt;&gt;"Local","y",AN$13=FutureTrunkParks6[[#This Row],[Service Catchment]], "y", FutureTrunkParks6[[#This Row],[Hierarchy/Name]]="Local", "")</f>
        <v>y</v>
      </c>
      <c r="AO32" s="288" t="str" cm="1">
        <f t="array" ref="AO32">_xlfn.IFS(FutureTrunkParks6[[#This Row],[Hierarchy/Name]]&lt;&gt;"Local","y",AO$13=FutureTrunkParks6[[#This Row],[Service Catchment]], "y", FutureTrunkParks6[[#This Row],[Hierarchy/Name]]="Local", "")</f>
        <v>y</v>
      </c>
      <c r="AP32" s="288" t="str" cm="1">
        <f t="array" ref="AP32">_xlfn.IFS(FutureTrunkParks6[[#This Row],[Hierarchy/Name]]&lt;&gt;"Local","y",AP$13=FutureTrunkParks6[[#This Row],[Service Catchment]], "y", FutureTrunkParks6[[#This Row],[Hierarchy/Name]]="Local", "")</f>
        <v>y</v>
      </c>
      <c r="AR32" s="107">
        <f>IF(FutureTrunkParks6[[#This Row],[Hierarchy/Name]]&lt;&gt;"Local",0.25,IF(AM32="y",1,""))</f>
        <v>0.25</v>
      </c>
      <c r="AS32" s="107">
        <f>IF(FutureTrunkParks6[[#This Row],[Hierarchy/Name]]&lt;&gt;"Local",0.25,IF(AN32="y",1,""))</f>
        <v>0.25</v>
      </c>
      <c r="AT32" s="107">
        <f>IF(FutureTrunkParks6[[#This Row],[Hierarchy/Name]]&lt;&gt;"Local",0.25,IF(AO32="y",1,""))</f>
        <v>0.25</v>
      </c>
      <c r="AU32" s="107">
        <f>IF(FutureTrunkParks6[[#This Row],[Hierarchy/Name]]&lt;&gt;"Local",0.25,IF(AP32="y",1,""))</f>
        <v>0.25</v>
      </c>
      <c r="AV32" s="109">
        <f t="shared" si="7"/>
        <v>1</v>
      </c>
      <c r="AX32" s="285">
        <f t="shared" si="8"/>
        <v>504407.25</v>
      </c>
      <c r="AY32" s="281">
        <f t="shared" si="9"/>
        <v>504407.25</v>
      </c>
      <c r="AZ32" s="281">
        <f t="shared" si="10"/>
        <v>504407.25</v>
      </c>
      <c r="BA32" s="286">
        <f t="shared" si="11"/>
        <v>504407.25</v>
      </c>
      <c r="BB32" s="270">
        <f t="shared" si="12"/>
        <v>2017629</v>
      </c>
      <c r="BD32" s="141"/>
    </row>
    <row r="33" spans="1:221">
      <c r="B33" s="227" t="s">
        <v>4889</v>
      </c>
      <c r="C33" s="228" t="s">
        <v>4890</v>
      </c>
      <c r="D33" s="228" t="s">
        <v>100</v>
      </c>
      <c r="E33" s="228" t="s">
        <v>113</v>
      </c>
      <c r="F33" s="228" t="s">
        <v>4891</v>
      </c>
      <c r="G33" s="203" t="str" cm="1">
        <f t="array" ref="G33">_xlfn.IFS(MID(C33,5,1)="U",MID(C33,5,2),LEN(C33)&gt;10,MID(C33,5,3)&amp;"-"&amp;LEFT(D33,1),LEN(C33)&lt;=10,MID(C33,5,2)&amp;"-"&amp;LEFT(D33,1))</f>
        <v>U1</v>
      </c>
      <c r="H33" s="204">
        <f>IFERROR(INDEX(LGIP1b_Park_UnitRates[],MATCH(G33,LGIP1b_Park_UnitRates[LGIP Code],0),3),"")</f>
        <v>0</v>
      </c>
      <c r="I33" s="312">
        <f>IFERROR(MIN(J33/H33,INDEX(LGIP1b_Park_UnitRates[],MATCH(FutureTrunkParks6[[#This Row],[LGIP Code (*)]], LGIP1b_Park_UnitRates[LGIP Code], 0),4)),1)</f>
        <v>1</v>
      </c>
      <c r="J33" s="232">
        <v>166900</v>
      </c>
      <c r="K33" s="98">
        <f t="shared" si="13"/>
        <v>0</v>
      </c>
      <c r="L33" s="233">
        <v>0</v>
      </c>
      <c r="M33" s="238" t="str">
        <f>_xlfn.XLOOKUP(FutureTrunkParks6[[#This Row],[LGIP Code (*)]],LGIP1b_Parks_UnitRates_Summary[LGIP Code],LGIP1b_Parks_UnitRates_Summary[Stages],,0)</f>
        <v>U</v>
      </c>
      <c r="N33" s="238" t="str">
        <f>_xlfn.XLOOKUP(FutureTrunkParks6[[#This Row],[LGIP Code (*)]],LGIP1b_Parks_UnitRates_Summary[LGIP Code],LGIP1b_Parks_UnitRates_Summary[Costing Code],,0)</f>
        <v>U1-U</v>
      </c>
      <c r="O33" s="238">
        <f>_xlfn.XLOOKUP(FutureTrunkParks6[[#This Row],[Costing Code]],LGIP1b_Parks_UnitRates_Summary[Costing Code],LGIP1b_Parks_UnitRates_Summary[Scaled component],,0)</f>
        <v>0</v>
      </c>
      <c r="P33" s="238">
        <f>FutureTrunkParks6[[#This Row],[Unit Rate (Scale)]]*FutureTrunkParks6[[#This Row],[Scaling factor (*)]]</f>
        <v>0</v>
      </c>
      <c r="Q33" s="238">
        <f>_xlfn.XLOOKUP(FutureTrunkParks6[[#This Row],[Costing Code]],LGIP1b_Parks_UnitRates_Summary[Costing Code],LGIP1b_Parks_UnitRates_Summary[Not scaled component],,0)</f>
        <v>0</v>
      </c>
      <c r="R33" s="240">
        <f>_xlfn.XLOOKUP(FutureTrunkParks6[[#This Row],[Costing Code]],LGIP1b_Parks_UnitRates_Summary[Costing Code],LGIP1b_Parks_UnitRates_Summary[Preliminary Scale],,0)</f>
        <v>0</v>
      </c>
      <c r="S33" s="238">
        <f>((FutureTrunkParks6[[#This Row],[Costs with Scaling Factor Applied]]+FutureTrunkParks6[[#This Row],[Unit Rate (No Scale)]])*FutureTrunkParks6[[#This Row],[Preliminary Scale %]])</f>
        <v>0</v>
      </c>
      <c r="T33" s="238">
        <f>_xlfn.XLOOKUP(FutureTrunkParks6[[#This Row],[Costing Code]],LGIP1b_Parks_UnitRates_Summary[Costing Code],LGIP1b_Parks_UnitRates_Summary[Preliminary No Scale],,0)</f>
        <v>0</v>
      </c>
      <c r="U3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33" s="228">
        <v>2021</v>
      </c>
      <c r="W33" s="228">
        <v>1</v>
      </c>
      <c r="X33" s="238">
        <f>ROUND(FutureTrunkParks6[[#This Row],[Direct Construction Cost]]*23%,0)</f>
        <v>460000</v>
      </c>
      <c r="Y33" s="311">
        <f t="shared" si="1"/>
        <v>0.15</v>
      </c>
      <c r="Z33" s="211">
        <f>ROUND((FutureTrunkParks6[[#This Row],[Direct Construction Cost]]+FutureTrunkParks6[[#This Row],[Project Owners Cost (23% Direct Construction Cost)($)]])*FutureTrunkParks6[[#This Row],[Multiplier]]*FutureTrunkParks6[[#This Row],[Construction Contingency Rate %]],0)</f>
        <v>369000</v>
      </c>
      <c r="AA33" s="212">
        <f>ROUND(FutureTrunkParks6[[#This Row],[Direct Construction Cost]]+FutureTrunkParks6[[#This Row],[Project Owners Cost (23% Direct Construction Cost)($)]]+FutureTrunkParks6[[#This Row],[Construction Contingency Cost ($)]],0)</f>
        <v>2829000</v>
      </c>
      <c r="AB33" s="236">
        <v>2029</v>
      </c>
      <c r="AC33" s="213">
        <f t="shared" si="2"/>
        <v>2.0111853187589457E-2</v>
      </c>
      <c r="AD33" s="213">
        <f t="shared" si="3"/>
        <v>1.8204777291069174E-2</v>
      </c>
      <c r="AE33" s="291">
        <f>VLOOKUP(FutureTrunkParks6[[#This Row],[Service Catchment]],'Catchment Demand - Parks'!$C$8:$M$11,11)</f>
        <v>0.15359038713546411</v>
      </c>
      <c r="AF3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2.8870532419051503E-2</v>
      </c>
      <c r="AG33" s="291">
        <f>IF(AND(FutureTrunkParks6[[#This Row],[Spare Capacity (%)]]&gt;30%,FutureTrunkParks6[[#This Row],[Share of the total Cost with the same year of provision %]]&gt;20%),1-FutureTrunkParks6[[#This Row],[Spare Capacity (%)]],1)</f>
        <v>1</v>
      </c>
      <c r="AH33" s="291">
        <f>IF(FutureTrunkParks6[[#This Row],[Terminal Value Analysis]]&lt;0,0,FutureTrunkParks6[[#This Row],[Terminal Value Analysis]])</f>
        <v>1</v>
      </c>
      <c r="AI33" s="215">
        <f t="shared" si="4"/>
        <v>2829000</v>
      </c>
      <c r="AJ33" s="217">
        <f t="shared" si="5"/>
        <v>3268240</v>
      </c>
      <c r="AK33" s="219">
        <f t="shared" si="6"/>
        <v>2064516</v>
      </c>
      <c r="AL33" s="293">
        <f>ROUND(FutureTrunkParks6[[#This Row],[Net Present Value of Establishment Cost]]*FutureTrunkParks6[[#This Row],[Terminal Value Adjustment (%)]],0)</f>
        <v>2064516</v>
      </c>
      <c r="AM33" s="288" t="str" cm="1">
        <f t="array" ref="AM33">_xlfn.IFS(FutureTrunkParks6[[#This Row],[Hierarchy/Name]]&lt;&gt;"Local","y",AM$13=FutureTrunkParks6[[#This Row],[Service Catchment]], "y", FutureTrunkParks6[[#This Row],[Hierarchy/Name]]="Local", "")</f>
        <v>y</v>
      </c>
      <c r="AN33" s="288" t="str" cm="1">
        <f t="array" ref="AN33">_xlfn.IFS(FutureTrunkParks6[[#This Row],[Hierarchy/Name]]&lt;&gt;"Local","y",AN$13=FutureTrunkParks6[[#This Row],[Service Catchment]], "y", FutureTrunkParks6[[#This Row],[Hierarchy/Name]]="Local", "")</f>
        <v>y</v>
      </c>
      <c r="AO33" s="288" t="str" cm="1">
        <f t="array" ref="AO33">_xlfn.IFS(FutureTrunkParks6[[#This Row],[Hierarchy/Name]]&lt;&gt;"Local","y",AO$13=FutureTrunkParks6[[#This Row],[Service Catchment]], "y", FutureTrunkParks6[[#This Row],[Hierarchy/Name]]="Local", "")</f>
        <v>y</v>
      </c>
      <c r="AP33" s="288" t="str" cm="1">
        <f t="array" ref="AP33">_xlfn.IFS(FutureTrunkParks6[[#This Row],[Hierarchy/Name]]&lt;&gt;"Local","y",AP$13=FutureTrunkParks6[[#This Row],[Service Catchment]], "y", FutureTrunkParks6[[#This Row],[Hierarchy/Name]]="Local", "")</f>
        <v>y</v>
      </c>
      <c r="AR33" s="107">
        <f>IF(FutureTrunkParks6[[#This Row],[Hierarchy/Name]]&lt;&gt;"Local",0.25,IF(AM33="y",1,""))</f>
        <v>0.25</v>
      </c>
      <c r="AS33" s="107">
        <f>IF(FutureTrunkParks6[[#This Row],[Hierarchy/Name]]&lt;&gt;"Local",0.25,IF(AN33="y",1,""))</f>
        <v>0.25</v>
      </c>
      <c r="AT33" s="107">
        <f>IF(FutureTrunkParks6[[#This Row],[Hierarchy/Name]]&lt;&gt;"Local",0.25,IF(AO33="y",1,""))</f>
        <v>0.25</v>
      </c>
      <c r="AU33" s="107">
        <f>IF(FutureTrunkParks6[[#This Row],[Hierarchy/Name]]&lt;&gt;"Local",0.25,IF(AP33="y",1,""))</f>
        <v>0.25</v>
      </c>
      <c r="AV33" s="109">
        <f t="shared" si="7"/>
        <v>1</v>
      </c>
      <c r="AX33" s="285">
        <f t="shared" si="8"/>
        <v>516129</v>
      </c>
      <c r="AY33" s="281">
        <f t="shared" si="9"/>
        <v>516129</v>
      </c>
      <c r="AZ33" s="281">
        <f t="shared" si="10"/>
        <v>516129</v>
      </c>
      <c r="BA33" s="286">
        <f t="shared" si="11"/>
        <v>516129</v>
      </c>
      <c r="BB33" s="270">
        <f t="shared" si="12"/>
        <v>2064516</v>
      </c>
      <c r="BD33" s="141"/>
    </row>
    <row r="34" spans="1:221">
      <c r="B34" s="227" t="s">
        <v>4892</v>
      </c>
      <c r="C34" s="228" t="s">
        <v>4893</v>
      </c>
      <c r="D34" s="228" t="s">
        <v>110</v>
      </c>
      <c r="E34" s="228" t="s">
        <v>113</v>
      </c>
      <c r="F34" s="228" t="s">
        <v>4894</v>
      </c>
      <c r="G34" s="203" t="str" cm="1">
        <f t="array" ref="G34">_xlfn.IFS(MID(C34,5,1)="U",MID(C34,5,2),LEN(C34)&gt;10,MID(C34,5,3)&amp;"-"&amp;LEFT(D34,1),LEN(C34)&lt;=10,MID(C34,5,2)&amp;"-"&amp;LEFT(D34,1))</f>
        <v>A1-L</v>
      </c>
      <c r="H34" s="204">
        <f>IFERROR(INDEX(LGIP1b_Park_UnitRates[],MATCH(G34,LGIP1b_Park_UnitRates[LGIP Code],0),3),"")</f>
        <v>8000</v>
      </c>
      <c r="I34" s="312">
        <f>IFERROR(MIN(J34/H34,INDEX(LGIP1b_Park_UnitRates[],MATCH(FutureTrunkParks6[[#This Row],[LGIP Code (*)]], LGIP1b_Park_UnitRates[LGIP Code], 0),4)),1)</f>
        <v>1</v>
      </c>
      <c r="J34" s="232">
        <v>8000</v>
      </c>
      <c r="K34" s="98">
        <f t="shared" si="13"/>
        <v>125</v>
      </c>
      <c r="L34" s="233">
        <v>1000000</v>
      </c>
      <c r="M34" s="238" t="str">
        <f>_xlfn.XLOOKUP(FutureTrunkParks6[[#This Row],[LGIP Code (*)]],LGIP1b_Parks_UnitRates_Summary[LGIP Code],LGIP1b_Parks_UnitRates_Summary[Stages],,0)</f>
        <v>A&amp;B</v>
      </c>
      <c r="N34" s="238" t="str">
        <f>_xlfn.XLOOKUP(FutureTrunkParks6[[#This Row],[LGIP Code (*)]],LGIP1b_Parks_UnitRates_Summary[LGIP Code],LGIP1b_Parks_UnitRates_Summary[Costing Code],,0)</f>
        <v>A1-L-A&amp;B</v>
      </c>
      <c r="O34" s="238">
        <f>_xlfn.XLOOKUP(FutureTrunkParks6[[#This Row],[Costing Code]],LGIP1b_Parks_UnitRates_Summary[Costing Code],LGIP1b_Parks_UnitRates_Summary[Scaled component],,0)</f>
        <v>295709.98100599996</v>
      </c>
      <c r="P34" s="238">
        <f>FutureTrunkParks6[[#This Row],[Unit Rate (Scale)]]*FutureTrunkParks6[[#This Row],[Scaling factor (*)]]</f>
        <v>295709.98100599996</v>
      </c>
      <c r="Q34" s="238">
        <f>_xlfn.XLOOKUP(FutureTrunkParks6[[#This Row],[Costing Code]],LGIP1b_Parks_UnitRates_Summary[Costing Code],LGIP1b_Parks_UnitRates_Summary[Not scaled component],,0)</f>
        <v>417974.52457963559</v>
      </c>
      <c r="R34" s="240">
        <f>_xlfn.XLOOKUP(FutureTrunkParks6[[#This Row],[Costing Code]],LGIP1b_Parks_UnitRates_Summary[Costing Code],LGIP1b_Parks_UnitRates_Summary[Preliminary Scale],,0)</f>
        <v>0.23125000000000001</v>
      </c>
      <c r="S34" s="238">
        <f>((FutureTrunkParks6[[#This Row],[Costs with Scaling Factor Applied]]+FutureTrunkParks6[[#This Row],[Unit Rate (No Scale)]])*FutureTrunkParks6[[#This Row],[Preliminary Scale %]])</f>
        <v>165039.54191667822</v>
      </c>
      <c r="T34" s="238">
        <f>_xlfn.XLOOKUP(FutureTrunkParks6[[#This Row],[Costing Code]],LGIP1b_Parks_UnitRates_Summary[Costing Code],LGIP1b_Parks_UnitRates_Summary[Preliminary No Scale],,0)</f>
        <v>3750</v>
      </c>
      <c r="U3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34" s="228">
        <v>2021</v>
      </c>
      <c r="W34" s="228">
        <v>1</v>
      </c>
      <c r="X34" s="238">
        <f>ROUND(FutureTrunkParks6[[#This Row],[Direct Construction Cost]]*23%,0)</f>
        <v>202969</v>
      </c>
      <c r="Y34" s="311">
        <f t="shared" si="1"/>
        <v>0.15</v>
      </c>
      <c r="Z34" s="211">
        <f>ROUND((FutureTrunkParks6[[#This Row],[Direct Construction Cost]]+FutureTrunkParks6[[#This Row],[Project Owners Cost (23% Direct Construction Cost)($)]])*FutureTrunkParks6[[#This Row],[Multiplier]]*FutureTrunkParks6[[#This Row],[Construction Contingency Rate %]],0)</f>
        <v>162816</v>
      </c>
      <c r="AA34" s="212">
        <f>ROUND(FutureTrunkParks6[[#This Row],[Direct Construction Cost]]+FutureTrunkParks6[[#This Row],[Project Owners Cost (23% Direct Construction Cost)($)]]+FutureTrunkParks6[[#This Row],[Construction Contingency Cost ($)]],0)</f>
        <v>1248259</v>
      </c>
      <c r="AB34" s="236">
        <v>2029</v>
      </c>
      <c r="AC34" s="213">
        <f t="shared" si="2"/>
        <v>2.0111853187589457E-2</v>
      </c>
      <c r="AD34" s="213">
        <f t="shared" si="3"/>
        <v>1.8204777291069174E-2</v>
      </c>
      <c r="AE34" s="291">
        <f>VLOOKUP(FutureTrunkParks6[[#This Row],[Service Catchment]],'Catchment Demand - Parks'!$C$8:$M$11,11)</f>
        <v>0.15359038713546411</v>
      </c>
      <c r="AF3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1.2738742285921813E-2</v>
      </c>
      <c r="AG34" s="291">
        <f>IF(AND(FutureTrunkParks6[[#This Row],[Spare Capacity (%)]]&gt;30%,FutureTrunkParks6[[#This Row],[Share of the total Cost with the same year of provision %]]&gt;20%),1-FutureTrunkParks6[[#This Row],[Spare Capacity (%)]],1)</f>
        <v>1</v>
      </c>
      <c r="AH34" s="291">
        <f>IF(FutureTrunkParks6[[#This Row],[Terminal Value Analysis]]&lt;0,0,FutureTrunkParks6[[#This Row],[Terminal Value Analysis]])</f>
        <v>1</v>
      </c>
      <c r="AI34" s="215">
        <f t="shared" si="4"/>
        <v>2248259</v>
      </c>
      <c r="AJ34" s="217">
        <f t="shared" si="5"/>
        <v>2614756</v>
      </c>
      <c r="AK34" s="219">
        <f t="shared" si="6"/>
        <v>1651716</v>
      </c>
      <c r="AL34" s="293">
        <f>ROUND(FutureTrunkParks6[[#This Row],[Net Present Value of Establishment Cost]]*FutureTrunkParks6[[#This Row],[Terminal Value Adjustment (%)]],0)</f>
        <v>1651716</v>
      </c>
      <c r="AM34" s="288" t="str" cm="1">
        <f t="array" ref="AM34">_xlfn.IFS(FutureTrunkParks6[[#This Row],[Hierarchy/Name]]&lt;&gt;"Local","y",AM$13=FutureTrunkParks6[[#This Row],[Service Catchment]], "y", FutureTrunkParks6[[#This Row],[Hierarchy/Name]]="Local", "")</f>
        <v/>
      </c>
      <c r="AN34" s="288" t="str" cm="1">
        <f t="array" ref="AN34">_xlfn.IFS(FutureTrunkParks6[[#This Row],[Hierarchy/Name]]&lt;&gt;"Local","y",AN$13=FutureTrunkParks6[[#This Row],[Service Catchment]], "y", FutureTrunkParks6[[#This Row],[Hierarchy/Name]]="Local", "")</f>
        <v/>
      </c>
      <c r="AO34" s="288" t="str" cm="1">
        <f t="array" ref="AO34">_xlfn.IFS(FutureTrunkParks6[[#This Row],[Hierarchy/Name]]&lt;&gt;"Local","y",AO$13=FutureTrunkParks6[[#This Row],[Service Catchment]], "y", FutureTrunkParks6[[#This Row],[Hierarchy/Name]]="Local", "")</f>
        <v/>
      </c>
      <c r="AP34" s="288" t="str" cm="1">
        <f t="array" ref="AP34">_xlfn.IFS(FutureTrunkParks6[[#This Row],[Hierarchy/Name]]&lt;&gt;"Local","y",AP$13=FutureTrunkParks6[[#This Row],[Service Catchment]], "y", FutureTrunkParks6[[#This Row],[Hierarchy/Name]]="Local", "")</f>
        <v>y</v>
      </c>
      <c r="AR34" s="107" t="str">
        <f>IF(FutureTrunkParks6[[#This Row],[Hierarchy/Name]]&lt;&gt;"Local",0.25,IF(AM34="y",1,""))</f>
        <v/>
      </c>
      <c r="AS34" s="107" t="str">
        <f>IF(FutureTrunkParks6[[#This Row],[Hierarchy/Name]]&lt;&gt;"Local",0.25,IF(AN34="y",1,""))</f>
        <v/>
      </c>
      <c r="AT34" s="107" t="str">
        <f>IF(FutureTrunkParks6[[#This Row],[Hierarchy/Name]]&lt;&gt;"Local",0.25,IF(AO34="y",1,""))</f>
        <v/>
      </c>
      <c r="AU34" s="107">
        <f>IF(FutureTrunkParks6[[#This Row],[Hierarchy/Name]]&lt;&gt;"Local",0.25,IF(AP34="y",1,""))</f>
        <v>1</v>
      </c>
      <c r="AV34" s="109">
        <f t="shared" si="7"/>
        <v>1</v>
      </c>
      <c r="AX34" s="285" t="str">
        <f t="shared" si="8"/>
        <v/>
      </c>
      <c r="AY34" s="281" t="str">
        <f t="shared" si="9"/>
        <v/>
      </c>
      <c r="AZ34" s="281" t="str">
        <f t="shared" si="10"/>
        <v/>
      </c>
      <c r="BA34" s="286">
        <f t="shared" si="11"/>
        <v>1651716</v>
      </c>
      <c r="BB34" s="270">
        <f t="shared" si="12"/>
        <v>1651716</v>
      </c>
      <c r="BD34" s="141"/>
    </row>
    <row r="35" spans="1:221">
      <c r="B35" s="227" t="s">
        <v>4871</v>
      </c>
      <c r="C35" s="228" t="s">
        <v>4895</v>
      </c>
      <c r="D35" s="228" t="s">
        <v>110</v>
      </c>
      <c r="E35" s="228" t="s">
        <v>113</v>
      </c>
      <c r="F35" s="228" t="s">
        <v>4852</v>
      </c>
      <c r="G35" s="203" t="str" cm="1">
        <f t="array" ref="G35">_xlfn.IFS(MID(C35,5,1)="U",MID(C35,5,2),LEN(C35)&gt;10,MID(C35,5,3)&amp;"-"&amp;LEFT(D35,1),LEN(C35)&lt;=10,MID(C35,5,2)&amp;"-"&amp;LEFT(D35,1))</f>
        <v>A1-L</v>
      </c>
      <c r="H35" s="204">
        <f>IFERROR(INDEX(LGIP1b_Park_UnitRates[],MATCH(G35,LGIP1b_Park_UnitRates[LGIP Code],0),3),"")</f>
        <v>8000</v>
      </c>
      <c r="I35" s="312">
        <f>IFERROR(MIN(J35/H35,INDEX(LGIP1b_Park_UnitRates[],MATCH(FutureTrunkParks6[[#This Row],[LGIP Code (*)]], LGIP1b_Park_UnitRates[LGIP Code], 0),4)),1)</f>
        <v>1</v>
      </c>
      <c r="J35" s="232">
        <v>8000</v>
      </c>
      <c r="K35" s="98">
        <f t="shared" si="13"/>
        <v>300</v>
      </c>
      <c r="L35" s="233">
        <v>2400000</v>
      </c>
      <c r="M35" s="238" t="str">
        <f>_xlfn.XLOOKUP(FutureTrunkParks6[[#This Row],[LGIP Code (*)]],LGIP1b_Parks_UnitRates_Summary[LGIP Code],LGIP1b_Parks_UnitRates_Summary[Stages],,0)</f>
        <v>A&amp;B</v>
      </c>
      <c r="N35" s="238" t="str">
        <f>_xlfn.XLOOKUP(FutureTrunkParks6[[#This Row],[LGIP Code (*)]],LGIP1b_Parks_UnitRates_Summary[LGIP Code],LGIP1b_Parks_UnitRates_Summary[Costing Code],,0)</f>
        <v>A1-L-A&amp;B</v>
      </c>
      <c r="O35" s="238">
        <f>_xlfn.XLOOKUP(FutureTrunkParks6[[#This Row],[Costing Code]],LGIP1b_Parks_UnitRates_Summary[Costing Code],LGIP1b_Parks_UnitRates_Summary[Scaled component],,0)</f>
        <v>295709.98100599996</v>
      </c>
      <c r="P35" s="238">
        <f>FutureTrunkParks6[[#This Row],[Unit Rate (Scale)]]*FutureTrunkParks6[[#This Row],[Scaling factor (*)]]</f>
        <v>295709.98100599996</v>
      </c>
      <c r="Q35" s="238">
        <f>_xlfn.XLOOKUP(FutureTrunkParks6[[#This Row],[Costing Code]],LGIP1b_Parks_UnitRates_Summary[Costing Code],LGIP1b_Parks_UnitRates_Summary[Not scaled component],,0)</f>
        <v>417974.52457963559</v>
      </c>
      <c r="R35" s="240">
        <f>_xlfn.XLOOKUP(FutureTrunkParks6[[#This Row],[Costing Code]],LGIP1b_Parks_UnitRates_Summary[Costing Code],LGIP1b_Parks_UnitRates_Summary[Preliminary Scale],,0)</f>
        <v>0.23125000000000001</v>
      </c>
      <c r="S35" s="238">
        <f>((FutureTrunkParks6[[#This Row],[Costs with Scaling Factor Applied]]+FutureTrunkParks6[[#This Row],[Unit Rate (No Scale)]])*FutureTrunkParks6[[#This Row],[Preliminary Scale %]])</f>
        <v>165039.54191667822</v>
      </c>
      <c r="T35" s="238">
        <f>_xlfn.XLOOKUP(FutureTrunkParks6[[#This Row],[Costing Code]],LGIP1b_Parks_UnitRates_Summary[Costing Code],LGIP1b_Parks_UnitRates_Summary[Preliminary No Scale],,0)</f>
        <v>3750</v>
      </c>
      <c r="U3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35" s="228">
        <v>2021</v>
      </c>
      <c r="W35" s="228">
        <v>1</v>
      </c>
      <c r="X35" s="238">
        <f>ROUND(FutureTrunkParks6[[#This Row],[Direct Construction Cost]]*23%,0)</f>
        <v>202969</v>
      </c>
      <c r="Y35" s="311">
        <f t="shared" si="1"/>
        <v>7.4999999999999997E-2</v>
      </c>
      <c r="Z35" s="211">
        <f>ROUND((FutureTrunkParks6[[#This Row],[Direct Construction Cost]]+FutureTrunkParks6[[#This Row],[Project Owners Cost (23% Direct Construction Cost)($)]])*FutureTrunkParks6[[#This Row],[Multiplier]]*FutureTrunkParks6[[#This Row],[Construction Contingency Rate %]],0)</f>
        <v>81408</v>
      </c>
      <c r="AA35" s="212">
        <f>ROUND(FutureTrunkParks6[[#This Row],[Direct Construction Cost]]+FutureTrunkParks6[[#This Row],[Project Owners Cost (23% Direct Construction Cost)($)]]+FutureTrunkParks6[[#This Row],[Construction Contingency Cost ($)]],0)</f>
        <v>1166851</v>
      </c>
      <c r="AB35" s="236">
        <v>2024</v>
      </c>
      <c r="AC35" s="213">
        <f t="shared" si="2"/>
        <v>2.0111853187589457E-2</v>
      </c>
      <c r="AD35" s="213">
        <f t="shared" si="3"/>
        <v>1.8204777291069174E-2</v>
      </c>
      <c r="AE35" s="291">
        <f>VLOOKUP(FutureTrunkParks6[[#This Row],[Service Catchment]],'Catchment Demand - Parks'!$C$8:$M$11,11)</f>
        <v>0.15359038713546411</v>
      </c>
      <c r="AF3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35" s="291">
        <f>IF(AND(FutureTrunkParks6[[#This Row],[Spare Capacity (%)]]&gt;30%,FutureTrunkParks6[[#This Row],[Share of the total Cost with the same year of provision %]]&gt;20%),1-FutureTrunkParks6[[#This Row],[Spare Capacity (%)]],1)</f>
        <v>1</v>
      </c>
      <c r="AH35" s="291">
        <f>IF(FutureTrunkParks6[[#This Row],[Terminal Value Analysis]]&lt;0,0,FutureTrunkParks6[[#This Row],[Terminal Value Analysis]])</f>
        <v>1</v>
      </c>
      <c r="AI35" s="215">
        <f t="shared" si="4"/>
        <v>3566851</v>
      </c>
      <c r="AJ35" s="217">
        <f t="shared" si="5"/>
        <v>3779482</v>
      </c>
      <c r="AK35" s="219">
        <f t="shared" si="6"/>
        <v>3181423</v>
      </c>
      <c r="AL35" s="293">
        <f>ROUND(FutureTrunkParks6[[#This Row],[Net Present Value of Establishment Cost]]*FutureTrunkParks6[[#This Row],[Terminal Value Adjustment (%)]],0)</f>
        <v>3181423</v>
      </c>
      <c r="AM35" s="288" t="str" cm="1">
        <f t="array" ref="AM35">_xlfn.IFS(FutureTrunkParks6[[#This Row],[Hierarchy/Name]]&lt;&gt;"Local","y",AM$13=FutureTrunkParks6[[#This Row],[Service Catchment]], "y", FutureTrunkParks6[[#This Row],[Hierarchy/Name]]="Local", "")</f>
        <v/>
      </c>
      <c r="AN35" s="288" t="str" cm="1">
        <f t="array" ref="AN35">_xlfn.IFS(FutureTrunkParks6[[#This Row],[Hierarchy/Name]]&lt;&gt;"Local","y",AN$13=FutureTrunkParks6[[#This Row],[Service Catchment]], "y", FutureTrunkParks6[[#This Row],[Hierarchy/Name]]="Local", "")</f>
        <v/>
      </c>
      <c r="AO35" s="288" t="str" cm="1">
        <f t="array" ref="AO35">_xlfn.IFS(FutureTrunkParks6[[#This Row],[Hierarchy/Name]]&lt;&gt;"Local","y",AO$13=FutureTrunkParks6[[#This Row],[Service Catchment]], "y", FutureTrunkParks6[[#This Row],[Hierarchy/Name]]="Local", "")</f>
        <v/>
      </c>
      <c r="AP35" s="288" t="str" cm="1">
        <f t="array" ref="AP35">_xlfn.IFS(FutureTrunkParks6[[#This Row],[Hierarchy/Name]]&lt;&gt;"Local","y",AP$13=FutureTrunkParks6[[#This Row],[Service Catchment]], "y", FutureTrunkParks6[[#This Row],[Hierarchy/Name]]="Local", "")</f>
        <v>y</v>
      </c>
      <c r="AR35" s="107" t="str">
        <f>IF(FutureTrunkParks6[[#This Row],[Hierarchy/Name]]&lt;&gt;"Local",0.25,IF(AM35="y",1,""))</f>
        <v/>
      </c>
      <c r="AS35" s="107" t="str">
        <f>IF(FutureTrunkParks6[[#This Row],[Hierarchy/Name]]&lt;&gt;"Local",0.25,IF(AN35="y",1,""))</f>
        <v/>
      </c>
      <c r="AT35" s="107" t="str">
        <f>IF(FutureTrunkParks6[[#This Row],[Hierarchy/Name]]&lt;&gt;"Local",0.25,IF(AO35="y",1,""))</f>
        <v/>
      </c>
      <c r="AU35" s="107">
        <f>IF(FutureTrunkParks6[[#This Row],[Hierarchy/Name]]&lt;&gt;"Local",0.25,IF(AP35="y",1,""))</f>
        <v>1</v>
      </c>
      <c r="AV35" s="109">
        <f t="shared" si="7"/>
        <v>1</v>
      </c>
      <c r="AX35" s="285" t="str">
        <f t="shared" si="8"/>
        <v/>
      </c>
      <c r="AY35" s="281" t="str">
        <f t="shared" si="9"/>
        <v/>
      </c>
      <c r="AZ35" s="281" t="str">
        <f t="shared" si="10"/>
        <v/>
      </c>
      <c r="BA35" s="286">
        <f t="shared" si="11"/>
        <v>3181423</v>
      </c>
      <c r="BB35" s="270">
        <f t="shared" si="12"/>
        <v>3181423</v>
      </c>
      <c r="BD35" s="141"/>
    </row>
    <row r="36" spans="1:221">
      <c r="B36" s="227" t="s">
        <v>4896</v>
      </c>
      <c r="C36" s="228" t="s">
        <v>4897</v>
      </c>
      <c r="D36" s="228" t="s">
        <v>110</v>
      </c>
      <c r="E36" s="228" t="s">
        <v>113</v>
      </c>
      <c r="F36" s="228" t="s">
        <v>4852</v>
      </c>
      <c r="G36" s="203" t="str" cm="1">
        <f t="array" ref="G36">_xlfn.IFS(MID(C36,5,1)="U",MID(C36,5,2),LEN(C36)&gt;10,MID(C36,5,3)&amp;"-"&amp;LEFT(D36,1),LEN(C36)&lt;=10,MID(C36,5,2)&amp;"-"&amp;LEFT(D36,1))</f>
        <v>A1-L</v>
      </c>
      <c r="H36" s="204">
        <f>IFERROR(INDEX(LGIP1b_Park_UnitRates[],MATCH(G36,LGIP1b_Park_UnitRates[LGIP Code],0),3),"")</f>
        <v>8000</v>
      </c>
      <c r="I36" s="312">
        <f>IFERROR(MIN(J36/H36,INDEX(LGIP1b_Park_UnitRates[],MATCH(FutureTrunkParks6[[#This Row],[LGIP Code (*)]], LGIP1b_Park_UnitRates[LGIP Code], 0),4)),1)</f>
        <v>0.5</v>
      </c>
      <c r="J36" s="232">
        <v>4000</v>
      </c>
      <c r="K36" s="98">
        <f t="shared" si="13"/>
        <v>125</v>
      </c>
      <c r="L36" s="233">
        <v>500000</v>
      </c>
      <c r="M36" s="238" t="str">
        <f>_xlfn.XLOOKUP(FutureTrunkParks6[[#This Row],[LGIP Code (*)]],LGIP1b_Parks_UnitRates_Summary[LGIP Code],LGIP1b_Parks_UnitRates_Summary[Stages],,0)</f>
        <v>A&amp;B</v>
      </c>
      <c r="N36" s="238" t="str">
        <f>_xlfn.XLOOKUP(FutureTrunkParks6[[#This Row],[LGIP Code (*)]],LGIP1b_Parks_UnitRates_Summary[LGIP Code],LGIP1b_Parks_UnitRates_Summary[Costing Code],,0)</f>
        <v>A1-L-A&amp;B</v>
      </c>
      <c r="O36" s="238">
        <f>_xlfn.XLOOKUP(FutureTrunkParks6[[#This Row],[Costing Code]],LGIP1b_Parks_UnitRates_Summary[Costing Code],LGIP1b_Parks_UnitRates_Summary[Scaled component],,0)</f>
        <v>295709.98100599996</v>
      </c>
      <c r="P36" s="238">
        <f>FutureTrunkParks6[[#This Row],[Unit Rate (Scale)]]*FutureTrunkParks6[[#This Row],[Scaling factor (*)]]</f>
        <v>147854.99050299998</v>
      </c>
      <c r="Q36" s="238">
        <f>_xlfn.XLOOKUP(FutureTrunkParks6[[#This Row],[Costing Code]],LGIP1b_Parks_UnitRates_Summary[Costing Code],LGIP1b_Parks_UnitRates_Summary[Not scaled component],,0)</f>
        <v>417974.52457963559</v>
      </c>
      <c r="R36" s="240">
        <f>_xlfn.XLOOKUP(FutureTrunkParks6[[#This Row],[Costing Code]],LGIP1b_Parks_UnitRates_Summary[Costing Code],LGIP1b_Parks_UnitRates_Summary[Preliminary Scale],,0)</f>
        <v>0.23125000000000001</v>
      </c>
      <c r="S36" s="238">
        <f>((FutureTrunkParks6[[#This Row],[Costs with Scaling Factor Applied]]+FutureTrunkParks6[[#This Row],[Unit Rate (No Scale)]])*FutureTrunkParks6[[#This Row],[Preliminary Scale %]])</f>
        <v>130848.07536285948</v>
      </c>
      <c r="T36" s="238">
        <f>_xlfn.XLOOKUP(FutureTrunkParks6[[#This Row],[Costing Code]],LGIP1b_Parks_UnitRates_Summary[Costing Code],LGIP1b_Parks_UnitRates_Summary[Preliminary No Scale],,0)</f>
        <v>3750</v>
      </c>
      <c r="U3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700428</v>
      </c>
      <c r="V36" s="228">
        <v>2021</v>
      </c>
      <c r="W36" s="228">
        <v>1</v>
      </c>
      <c r="X36" s="238">
        <f>ROUND(FutureTrunkParks6[[#This Row],[Direct Construction Cost]]*23%,0)</f>
        <v>161098</v>
      </c>
      <c r="Y36" s="311">
        <f t="shared" si="1"/>
        <v>0.2</v>
      </c>
      <c r="Z36" s="211">
        <f>ROUND((FutureTrunkParks6[[#This Row],[Direct Construction Cost]]+FutureTrunkParks6[[#This Row],[Project Owners Cost (23% Direct Construction Cost)($)]])*FutureTrunkParks6[[#This Row],[Multiplier]]*FutureTrunkParks6[[#This Row],[Construction Contingency Rate %]],0)</f>
        <v>172305</v>
      </c>
      <c r="AA36" s="212">
        <f>ROUND(FutureTrunkParks6[[#This Row],[Direct Construction Cost]]+FutureTrunkParks6[[#This Row],[Project Owners Cost (23% Direct Construction Cost)($)]]+FutureTrunkParks6[[#This Row],[Construction Contingency Cost ($)]],0)</f>
        <v>1033831</v>
      </c>
      <c r="AB36" s="236">
        <v>2034</v>
      </c>
      <c r="AC36" s="213">
        <f t="shared" si="2"/>
        <v>2.0111853187589457E-2</v>
      </c>
      <c r="AD36" s="213">
        <f t="shared" si="3"/>
        <v>1.8204777291069174E-2</v>
      </c>
      <c r="AE36" s="291">
        <f>VLOOKUP(FutureTrunkParks6[[#This Row],[Service Catchment]],'Catchment Demand - Parks'!$C$8:$M$11,11)</f>
        <v>0.15359038713546411</v>
      </c>
      <c r="AF3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1.0905576081280288E-2</v>
      </c>
      <c r="AG36" s="291">
        <f>IF(AND(FutureTrunkParks6[[#This Row],[Spare Capacity (%)]]&gt;30%,FutureTrunkParks6[[#This Row],[Share of the total Cost with the same year of provision %]]&gt;20%),1-FutureTrunkParks6[[#This Row],[Spare Capacity (%)]],1)</f>
        <v>1</v>
      </c>
      <c r="AH36" s="291">
        <f>IF(FutureTrunkParks6[[#This Row],[Terminal Value Analysis]]&lt;0,0,FutureTrunkParks6[[#This Row],[Terminal Value Analysis]])</f>
        <v>1</v>
      </c>
      <c r="AI36" s="215">
        <f t="shared" si="4"/>
        <v>1533831</v>
      </c>
      <c r="AJ36" s="217">
        <f t="shared" si="5"/>
        <v>1954818</v>
      </c>
      <c r="AK36" s="219">
        <f t="shared" si="6"/>
        <v>926671</v>
      </c>
      <c r="AL36" s="293">
        <f>ROUND(FutureTrunkParks6[[#This Row],[Net Present Value of Establishment Cost]]*FutureTrunkParks6[[#This Row],[Terminal Value Adjustment (%)]],0)</f>
        <v>926671</v>
      </c>
      <c r="AM36" s="288" t="str" cm="1">
        <f t="array" ref="AM36">_xlfn.IFS(FutureTrunkParks6[[#This Row],[Hierarchy/Name]]&lt;&gt;"Local","y",AM$13=FutureTrunkParks6[[#This Row],[Service Catchment]], "y", FutureTrunkParks6[[#This Row],[Hierarchy/Name]]="Local", "")</f>
        <v/>
      </c>
      <c r="AN36" s="288" t="str" cm="1">
        <f t="array" ref="AN36">_xlfn.IFS(FutureTrunkParks6[[#This Row],[Hierarchy/Name]]&lt;&gt;"Local","y",AN$13=FutureTrunkParks6[[#This Row],[Service Catchment]], "y", FutureTrunkParks6[[#This Row],[Hierarchy/Name]]="Local", "")</f>
        <v/>
      </c>
      <c r="AO36" s="288" t="str" cm="1">
        <f t="array" ref="AO36">_xlfn.IFS(FutureTrunkParks6[[#This Row],[Hierarchy/Name]]&lt;&gt;"Local","y",AO$13=FutureTrunkParks6[[#This Row],[Service Catchment]], "y", FutureTrunkParks6[[#This Row],[Hierarchy/Name]]="Local", "")</f>
        <v/>
      </c>
      <c r="AP36" s="288" t="str" cm="1">
        <f t="array" ref="AP36">_xlfn.IFS(FutureTrunkParks6[[#This Row],[Hierarchy/Name]]&lt;&gt;"Local","y",AP$13=FutureTrunkParks6[[#This Row],[Service Catchment]], "y", FutureTrunkParks6[[#This Row],[Hierarchy/Name]]="Local", "")</f>
        <v>y</v>
      </c>
      <c r="AR36" s="107" t="str">
        <f>IF(FutureTrunkParks6[[#This Row],[Hierarchy/Name]]&lt;&gt;"Local",0.25,IF(AM36="y",1,""))</f>
        <v/>
      </c>
      <c r="AS36" s="107" t="str">
        <f>IF(FutureTrunkParks6[[#This Row],[Hierarchy/Name]]&lt;&gt;"Local",0.25,IF(AN36="y",1,""))</f>
        <v/>
      </c>
      <c r="AT36" s="107" t="str">
        <f>IF(FutureTrunkParks6[[#This Row],[Hierarchy/Name]]&lt;&gt;"Local",0.25,IF(AO36="y",1,""))</f>
        <v/>
      </c>
      <c r="AU36" s="107">
        <f>IF(FutureTrunkParks6[[#This Row],[Hierarchy/Name]]&lt;&gt;"Local",0.25,IF(AP36="y",1,""))</f>
        <v>1</v>
      </c>
      <c r="AV36" s="109">
        <f t="shared" si="7"/>
        <v>1</v>
      </c>
      <c r="AX36" s="285" t="str">
        <f t="shared" si="8"/>
        <v/>
      </c>
      <c r="AY36" s="281" t="str">
        <f t="shared" si="9"/>
        <v/>
      </c>
      <c r="AZ36" s="281" t="str">
        <f t="shared" si="10"/>
        <v/>
      </c>
      <c r="BA36" s="286">
        <f t="shared" si="11"/>
        <v>926671</v>
      </c>
      <c r="BB36" s="270">
        <f t="shared" si="12"/>
        <v>926671</v>
      </c>
      <c r="BD36" s="141"/>
      <c r="HL36" s="1"/>
      <c r="HM36" s="1"/>
    </row>
    <row r="37" spans="1:221">
      <c r="B37" s="227" t="s">
        <v>4892</v>
      </c>
      <c r="C37" s="228" t="s">
        <v>4898</v>
      </c>
      <c r="D37" s="228" t="s">
        <v>105</v>
      </c>
      <c r="E37" s="228" t="s">
        <v>113</v>
      </c>
      <c r="F37" s="228" t="s">
        <v>4899</v>
      </c>
      <c r="G37" s="203" t="str" cm="1">
        <f t="array" ref="G37">_xlfn.IFS(MID(C37,5,1)="U",MID(C37,5,2),LEN(C37)&gt;10,MID(C37,5,3)&amp;"-"&amp;LEFT(D37,1),LEN(C37)&lt;=10,MID(C37,5,2)&amp;"-"&amp;LEFT(D37,1))</f>
        <v>A2-D</v>
      </c>
      <c r="H37" s="204">
        <f>IFERROR(INDEX(LGIP1b_Park_UnitRates[],MATCH(G37,LGIP1b_Park_UnitRates[LGIP Code],0),3),"")</f>
        <v>30000</v>
      </c>
      <c r="I37" s="312">
        <f>IFERROR(MIN(J37/H37,INDEX(LGIP1b_Park_UnitRates[],MATCH(FutureTrunkParks6[[#This Row],[LGIP Code (*)]], LGIP1b_Park_UnitRates[LGIP Code], 0),4)),1)</f>
        <v>1.1060000000000001</v>
      </c>
      <c r="J37" s="232">
        <v>33180</v>
      </c>
      <c r="K37" s="98">
        <f t="shared" si="13"/>
        <v>218.50512356841472</v>
      </c>
      <c r="L37" s="233">
        <v>7250000</v>
      </c>
      <c r="M37" s="238" t="str">
        <f>_xlfn.XLOOKUP(FutureTrunkParks6[[#This Row],[LGIP Code (*)]],LGIP1b_Parks_UnitRates_Summary[LGIP Code],LGIP1b_Parks_UnitRates_Summary[Stages],,0)</f>
        <v>A&amp;B</v>
      </c>
      <c r="N37" s="238" t="str">
        <f>_xlfn.XLOOKUP(FutureTrunkParks6[[#This Row],[LGIP Code (*)]],LGIP1b_Parks_UnitRates_Summary[LGIP Code],LGIP1b_Parks_UnitRates_Summary[Costing Code],,0)</f>
        <v>A2-D-A&amp;B</v>
      </c>
      <c r="O37" s="238">
        <f>_xlfn.XLOOKUP(FutureTrunkParks6[[#This Row],[Costing Code]],LGIP1b_Parks_UnitRates_Summary[Costing Code],LGIP1b_Parks_UnitRates_Summary[Scaled component],,0)</f>
        <v>1640677.0630379796</v>
      </c>
      <c r="P37" s="238">
        <f>FutureTrunkParks6[[#This Row],[Unit Rate (Scale)]]*FutureTrunkParks6[[#This Row],[Scaling factor (*)]]</f>
        <v>1814588.8317200057</v>
      </c>
      <c r="Q37" s="238">
        <f>_xlfn.XLOOKUP(FutureTrunkParks6[[#This Row],[Costing Code]],LGIP1b_Parks_UnitRates_Summary[Costing Code],LGIP1b_Parks_UnitRates_Summary[Not scaled component],,0)</f>
        <v>5581164.1358097773</v>
      </c>
      <c r="R37" s="240">
        <f>_xlfn.XLOOKUP(FutureTrunkParks6[[#This Row],[Costing Code]],LGIP1b_Parks_UnitRates_Summary[Costing Code],LGIP1b_Parks_UnitRates_Summary[Preliminary Scale],,0)</f>
        <v>0.23125000000000001</v>
      </c>
      <c r="S37" s="238">
        <f>((FutureTrunkParks6[[#This Row],[Costs with Scaling Factor Applied]]+FutureTrunkParks6[[#This Row],[Unit Rate (No Scale)]])*FutureTrunkParks6[[#This Row],[Preliminary Scale %]])</f>
        <v>1710267.8737412624</v>
      </c>
      <c r="T37" s="238">
        <f>_xlfn.XLOOKUP(FutureTrunkParks6[[#This Row],[Costing Code]],LGIP1b_Parks_UnitRates_Summary[Costing Code],LGIP1b_Parks_UnitRates_Summary[Preliminary No Scale],,0)</f>
        <v>7500</v>
      </c>
      <c r="U3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9113521</v>
      </c>
      <c r="V37" s="228">
        <v>2021</v>
      </c>
      <c r="W37" s="228">
        <v>1</v>
      </c>
      <c r="X37" s="238">
        <f>ROUND(FutureTrunkParks6[[#This Row],[Direct Construction Cost]]*23%,0)</f>
        <v>2096110</v>
      </c>
      <c r="Y37" s="311">
        <f t="shared" si="1"/>
        <v>0.15</v>
      </c>
      <c r="Z37" s="211">
        <f>ROUND((FutureTrunkParks6[[#This Row],[Direct Construction Cost]]+FutureTrunkParks6[[#This Row],[Project Owners Cost (23% Direct Construction Cost)($)]])*FutureTrunkParks6[[#This Row],[Multiplier]]*FutureTrunkParks6[[#This Row],[Construction Contingency Rate %]],0)</f>
        <v>1681445</v>
      </c>
      <c r="AA37" s="212">
        <f>ROUND(FutureTrunkParks6[[#This Row],[Direct Construction Cost]]+FutureTrunkParks6[[#This Row],[Project Owners Cost (23% Direct Construction Cost)($)]]+FutureTrunkParks6[[#This Row],[Construction Contingency Cost ($)]],0)</f>
        <v>12891076</v>
      </c>
      <c r="AB37" s="236">
        <v>2029</v>
      </c>
      <c r="AC37" s="213">
        <f t="shared" si="2"/>
        <v>2.0111853187589457E-2</v>
      </c>
      <c r="AD37" s="213">
        <f t="shared" si="3"/>
        <v>1.8204777291069174E-2</v>
      </c>
      <c r="AE37" s="291">
        <f>VLOOKUP(FutureTrunkParks6[[#This Row],[Service Catchment]],'Catchment Demand - Parks'!$C$8:$M$11,11)</f>
        <v>0.15359038713546411</v>
      </c>
      <c r="AF3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0.1315561073080441</v>
      </c>
      <c r="AG37" s="291">
        <f>IF(AND(FutureTrunkParks6[[#This Row],[Spare Capacity (%)]]&gt;30%,FutureTrunkParks6[[#This Row],[Share of the total Cost with the same year of provision %]]&gt;20%),1-FutureTrunkParks6[[#This Row],[Spare Capacity (%)]],1)</f>
        <v>1</v>
      </c>
      <c r="AH37" s="291">
        <f>IF(FutureTrunkParks6[[#This Row],[Terminal Value Analysis]]&lt;0,0,FutureTrunkParks6[[#This Row],[Terminal Value Analysis]])</f>
        <v>1</v>
      </c>
      <c r="AI37" s="215">
        <f t="shared" si="4"/>
        <v>20141076</v>
      </c>
      <c r="AJ37" s="217">
        <f t="shared" si="5"/>
        <v>23394575</v>
      </c>
      <c r="AK37" s="219">
        <f t="shared" si="6"/>
        <v>14778128</v>
      </c>
      <c r="AL37" s="293">
        <f>ROUND(FutureTrunkParks6[[#This Row],[Net Present Value of Establishment Cost]]*FutureTrunkParks6[[#This Row],[Terminal Value Adjustment (%)]],0)</f>
        <v>14778128</v>
      </c>
      <c r="AM37" s="288" t="str" cm="1">
        <f t="array" ref="AM37">_xlfn.IFS(FutureTrunkParks6[[#This Row],[Hierarchy/Name]]&lt;&gt;"Local","y",AM$13=FutureTrunkParks6[[#This Row],[Service Catchment]], "y", FutureTrunkParks6[[#This Row],[Hierarchy/Name]]="Local", "")</f>
        <v>y</v>
      </c>
      <c r="AN37" s="288" t="str" cm="1">
        <f t="array" ref="AN37">_xlfn.IFS(FutureTrunkParks6[[#This Row],[Hierarchy/Name]]&lt;&gt;"Local","y",AN$13=FutureTrunkParks6[[#This Row],[Service Catchment]], "y", FutureTrunkParks6[[#This Row],[Hierarchy/Name]]="Local", "")</f>
        <v>y</v>
      </c>
      <c r="AO37" s="288" t="str" cm="1">
        <f t="array" ref="AO37">_xlfn.IFS(FutureTrunkParks6[[#This Row],[Hierarchy/Name]]&lt;&gt;"Local","y",AO$13=FutureTrunkParks6[[#This Row],[Service Catchment]], "y", FutureTrunkParks6[[#This Row],[Hierarchy/Name]]="Local", "")</f>
        <v>y</v>
      </c>
      <c r="AP37" s="288" t="str" cm="1">
        <f t="array" ref="AP37">_xlfn.IFS(FutureTrunkParks6[[#This Row],[Hierarchy/Name]]&lt;&gt;"Local","y",AP$13=FutureTrunkParks6[[#This Row],[Service Catchment]], "y", FutureTrunkParks6[[#This Row],[Hierarchy/Name]]="Local", "")</f>
        <v>y</v>
      </c>
      <c r="AR37" s="107">
        <f>IF(FutureTrunkParks6[[#This Row],[Hierarchy/Name]]&lt;&gt;"Local",0.25,IF(AM37="y",1,""))</f>
        <v>0.25</v>
      </c>
      <c r="AS37" s="107">
        <f>IF(FutureTrunkParks6[[#This Row],[Hierarchy/Name]]&lt;&gt;"Local",0.25,IF(AN37="y",1,""))</f>
        <v>0.25</v>
      </c>
      <c r="AT37" s="107">
        <f>IF(FutureTrunkParks6[[#This Row],[Hierarchy/Name]]&lt;&gt;"Local",0.25,IF(AO37="y",1,""))</f>
        <v>0.25</v>
      </c>
      <c r="AU37" s="107">
        <f>IF(FutureTrunkParks6[[#This Row],[Hierarchy/Name]]&lt;&gt;"Local",0.25,IF(AP37="y",1,""))</f>
        <v>0.25</v>
      </c>
      <c r="AV37" s="109">
        <f t="shared" si="7"/>
        <v>1</v>
      </c>
      <c r="AX37" s="285">
        <f t="shared" si="8"/>
        <v>3694532</v>
      </c>
      <c r="AY37" s="281">
        <f t="shared" si="9"/>
        <v>3694532</v>
      </c>
      <c r="AZ37" s="281">
        <f t="shared" si="10"/>
        <v>3694532</v>
      </c>
      <c r="BA37" s="286">
        <f t="shared" si="11"/>
        <v>3694532</v>
      </c>
      <c r="BB37" s="270">
        <f t="shared" si="12"/>
        <v>14778128</v>
      </c>
      <c r="BD37" s="141"/>
    </row>
    <row r="38" spans="1:221">
      <c r="B38" s="227" t="s">
        <v>4900</v>
      </c>
      <c r="C38" s="228" t="s">
        <v>4901</v>
      </c>
      <c r="D38" s="228" t="s">
        <v>110</v>
      </c>
      <c r="E38" s="228" t="s">
        <v>113</v>
      </c>
      <c r="F38" s="228" t="s">
        <v>4902</v>
      </c>
      <c r="G38" s="203" t="str" cm="1">
        <f t="array" ref="G38">_xlfn.IFS(MID(C38,5,1)="U",MID(C38,5,2),LEN(C38)&gt;10,MID(C38,5,3)&amp;"-"&amp;LEFT(D38,1),LEN(C38)&lt;=10,MID(C38,5,2)&amp;"-"&amp;LEFT(D38,1))</f>
        <v>U2</v>
      </c>
      <c r="H38" s="204">
        <f>IFERROR(INDEX(LGIP1b_Park_UnitRates[],MATCH(G38,LGIP1b_Park_UnitRates[LGIP Code],0),3),"")</f>
        <v>0</v>
      </c>
      <c r="I38" s="312">
        <f>IFERROR(MIN(J38/H38,INDEX(LGIP1b_Park_UnitRates[],MATCH(FutureTrunkParks6[[#This Row],[LGIP Code (*)]], LGIP1b_Park_UnitRates[LGIP Code], 0),4)),1)</f>
        <v>1</v>
      </c>
      <c r="J38" s="232">
        <v>16000</v>
      </c>
      <c r="K38" s="98">
        <f t="shared" si="13"/>
        <v>0</v>
      </c>
      <c r="L38" s="233">
        <v>0</v>
      </c>
      <c r="M38" s="238" t="str">
        <f>_xlfn.XLOOKUP(FutureTrunkParks6[[#This Row],[LGIP Code (*)]],LGIP1b_Parks_UnitRates_Summary[LGIP Code],LGIP1b_Parks_UnitRates_Summary[Stages],,0)</f>
        <v>U</v>
      </c>
      <c r="N38" s="238" t="str">
        <f>_xlfn.XLOOKUP(FutureTrunkParks6[[#This Row],[LGIP Code (*)]],LGIP1b_Parks_UnitRates_Summary[LGIP Code],LGIP1b_Parks_UnitRates_Summary[Costing Code],,0)</f>
        <v>U2-U</v>
      </c>
      <c r="O38" s="238">
        <f>_xlfn.XLOOKUP(FutureTrunkParks6[[#This Row],[Costing Code]],LGIP1b_Parks_UnitRates_Summary[Costing Code],LGIP1b_Parks_UnitRates_Summary[Scaled component],,0)</f>
        <v>0</v>
      </c>
      <c r="P38" s="238">
        <f>FutureTrunkParks6[[#This Row],[Unit Rate (Scale)]]*FutureTrunkParks6[[#This Row],[Scaling factor (*)]]</f>
        <v>0</v>
      </c>
      <c r="Q38" s="238">
        <f>_xlfn.XLOOKUP(FutureTrunkParks6[[#This Row],[Costing Code]],LGIP1b_Parks_UnitRates_Summary[Costing Code],LGIP1b_Parks_UnitRates_Summary[Not scaled component],,0)</f>
        <v>0</v>
      </c>
      <c r="R38" s="240">
        <f>_xlfn.XLOOKUP(FutureTrunkParks6[[#This Row],[Costing Code]],LGIP1b_Parks_UnitRates_Summary[Costing Code],LGIP1b_Parks_UnitRates_Summary[Preliminary Scale],,0)</f>
        <v>0</v>
      </c>
      <c r="S38" s="238">
        <f>((FutureTrunkParks6[[#This Row],[Costs with Scaling Factor Applied]]+FutureTrunkParks6[[#This Row],[Unit Rate (No Scale)]])*FutureTrunkParks6[[#This Row],[Preliminary Scale %]])</f>
        <v>0</v>
      </c>
      <c r="T38" s="238">
        <f>_xlfn.XLOOKUP(FutureTrunkParks6[[#This Row],[Costing Code]],LGIP1b_Parks_UnitRates_Summary[Costing Code],LGIP1b_Parks_UnitRates_Summary[Preliminary No Scale],,0)</f>
        <v>0</v>
      </c>
      <c r="U3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38" s="228">
        <v>2021</v>
      </c>
      <c r="W38" s="228">
        <v>1</v>
      </c>
      <c r="X38" s="238">
        <f>ROUND(FutureTrunkParks6[[#This Row],[Direct Construction Cost]]*23%,0)</f>
        <v>345000</v>
      </c>
      <c r="Y38" s="311">
        <f t="shared" si="1"/>
        <v>7.4999999999999997E-2</v>
      </c>
      <c r="Z38" s="211">
        <f>ROUND((FutureTrunkParks6[[#This Row],[Direct Construction Cost]]+FutureTrunkParks6[[#This Row],[Project Owners Cost (23% Direct Construction Cost)($)]])*FutureTrunkParks6[[#This Row],[Multiplier]]*FutureTrunkParks6[[#This Row],[Construction Contingency Rate %]],0)</f>
        <v>138375</v>
      </c>
      <c r="AA38" s="212">
        <f>ROUND(FutureTrunkParks6[[#This Row],[Direct Construction Cost]]+FutureTrunkParks6[[#This Row],[Project Owners Cost (23% Direct Construction Cost)($)]]+FutureTrunkParks6[[#This Row],[Construction Contingency Cost ($)]],0)</f>
        <v>1983375</v>
      </c>
      <c r="AB38" s="236">
        <v>2024</v>
      </c>
      <c r="AC38" s="213">
        <f t="shared" si="2"/>
        <v>2.0111853187589457E-2</v>
      </c>
      <c r="AD38" s="213">
        <f t="shared" si="3"/>
        <v>1.8204777291069174E-2</v>
      </c>
      <c r="AE38" s="291">
        <f>VLOOKUP(FutureTrunkParks6[[#This Row],[Service Catchment]],'Catchment Demand - Parks'!$C$8:$M$11,11)</f>
        <v>0.15359038713546411</v>
      </c>
      <c r="AF3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38" s="291">
        <f>IF(AND(FutureTrunkParks6[[#This Row],[Spare Capacity (%)]]&gt;30%,FutureTrunkParks6[[#This Row],[Share of the total Cost with the same year of provision %]]&gt;20%),1-FutureTrunkParks6[[#This Row],[Spare Capacity (%)]],1)</f>
        <v>1</v>
      </c>
      <c r="AH38" s="291">
        <f>IF(FutureTrunkParks6[[#This Row],[Terminal Value Analysis]]&lt;0,0,FutureTrunkParks6[[#This Row],[Terminal Value Analysis]])</f>
        <v>1</v>
      </c>
      <c r="AI38" s="215">
        <f t="shared" si="4"/>
        <v>1983375</v>
      </c>
      <c r="AJ38" s="217">
        <f t="shared" si="5"/>
        <v>2093680</v>
      </c>
      <c r="AK38" s="219">
        <f t="shared" si="6"/>
        <v>1762379</v>
      </c>
      <c r="AL38" s="293">
        <f>ROUND(FutureTrunkParks6[[#This Row],[Net Present Value of Establishment Cost]]*FutureTrunkParks6[[#This Row],[Terminal Value Adjustment (%)]],0)</f>
        <v>1762379</v>
      </c>
      <c r="AM38" s="288" t="str" cm="1">
        <f t="array" ref="AM38">_xlfn.IFS(FutureTrunkParks6[[#This Row],[Hierarchy/Name]]&lt;&gt;"Local","y",AM$13=FutureTrunkParks6[[#This Row],[Service Catchment]], "y", FutureTrunkParks6[[#This Row],[Hierarchy/Name]]="Local", "")</f>
        <v/>
      </c>
      <c r="AN38" s="288" t="str" cm="1">
        <f t="array" ref="AN38">_xlfn.IFS(FutureTrunkParks6[[#This Row],[Hierarchy/Name]]&lt;&gt;"Local","y",AN$13=FutureTrunkParks6[[#This Row],[Service Catchment]], "y", FutureTrunkParks6[[#This Row],[Hierarchy/Name]]="Local", "")</f>
        <v/>
      </c>
      <c r="AO38" s="288" t="str" cm="1">
        <f t="array" ref="AO38">_xlfn.IFS(FutureTrunkParks6[[#This Row],[Hierarchy/Name]]&lt;&gt;"Local","y",AO$13=FutureTrunkParks6[[#This Row],[Service Catchment]], "y", FutureTrunkParks6[[#This Row],[Hierarchy/Name]]="Local", "")</f>
        <v/>
      </c>
      <c r="AP38" s="288" t="str" cm="1">
        <f t="array" ref="AP38">_xlfn.IFS(FutureTrunkParks6[[#This Row],[Hierarchy/Name]]&lt;&gt;"Local","y",AP$13=FutureTrunkParks6[[#This Row],[Service Catchment]], "y", FutureTrunkParks6[[#This Row],[Hierarchy/Name]]="Local", "")</f>
        <v>y</v>
      </c>
      <c r="AR38" s="107" t="str">
        <f>IF(FutureTrunkParks6[[#This Row],[Hierarchy/Name]]&lt;&gt;"Local",0.25,IF(AM38="y",1,""))</f>
        <v/>
      </c>
      <c r="AS38" s="107" t="str">
        <f>IF(FutureTrunkParks6[[#This Row],[Hierarchy/Name]]&lt;&gt;"Local",0.25,IF(AN38="y",1,""))</f>
        <v/>
      </c>
      <c r="AT38" s="107" t="str">
        <f>IF(FutureTrunkParks6[[#This Row],[Hierarchy/Name]]&lt;&gt;"Local",0.25,IF(AO38="y",1,""))</f>
        <v/>
      </c>
      <c r="AU38" s="107">
        <f>IF(FutureTrunkParks6[[#This Row],[Hierarchy/Name]]&lt;&gt;"Local",0.25,IF(AP38="y",1,""))</f>
        <v>1</v>
      </c>
      <c r="AV38" s="109">
        <f t="shared" si="7"/>
        <v>1</v>
      </c>
      <c r="AX38" s="285" t="str">
        <f t="shared" si="8"/>
        <v/>
      </c>
      <c r="AY38" s="281" t="str">
        <f t="shared" si="9"/>
        <v/>
      </c>
      <c r="AZ38" s="281" t="str">
        <f t="shared" si="10"/>
        <v/>
      </c>
      <c r="BA38" s="286">
        <f t="shared" si="11"/>
        <v>1762379</v>
      </c>
      <c r="BB38" s="270">
        <f t="shared" si="12"/>
        <v>1762379</v>
      </c>
      <c r="BD38" s="141"/>
    </row>
    <row r="39" spans="1:221">
      <c r="B39" s="227" t="s">
        <v>4896</v>
      </c>
      <c r="C39" s="228" t="s">
        <v>4903</v>
      </c>
      <c r="D39" s="228" t="s">
        <v>110</v>
      </c>
      <c r="E39" s="228" t="s">
        <v>113</v>
      </c>
      <c r="F39" s="228" t="s">
        <v>4902</v>
      </c>
      <c r="G39" s="203" t="str" cm="1">
        <f t="array" ref="G39">_xlfn.IFS(MID(C39,5,1)="U",MID(C39,5,2),LEN(C39)&gt;10,MID(C39,5,3)&amp;"-"&amp;LEFT(D39,1),LEN(C39)&lt;=10,MID(C39,5,2)&amp;"-"&amp;LEFT(D39,1))</f>
        <v>U2</v>
      </c>
      <c r="H39" s="204">
        <f>IFERROR(INDEX(LGIP1b_Park_UnitRates[],MATCH(G39,LGIP1b_Park_UnitRates[LGIP Code],0),3),"")</f>
        <v>0</v>
      </c>
      <c r="I39" s="312">
        <f>IFERROR(MIN(J39/H39,INDEX(LGIP1b_Park_UnitRates[],MATCH(FutureTrunkParks6[[#This Row],[LGIP Code (*)]], LGIP1b_Park_UnitRates[LGIP Code], 0),4)),1)</f>
        <v>1</v>
      </c>
      <c r="J39" s="232">
        <v>15300</v>
      </c>
      <c r="K39" s="98">
        <f t="shared" si="13"/>
        <v>0</v>
      </c>
      <c r="L39" s="233">
        <v>0</v>
      </c>
      <c r="M39" s="238" t="str">
        <f>_xlfn.XLOOKUP(FutureTrunkParks6[[#This Row],[LGIP Code (*)]],LGIP1b_Parks_UnitRates_Summary[LGIP Code],LGIP1b_Parks_UnitRates_Summary[Stages],,0)</f>
        <v>U</v>
      </c>
      <c r="N39" s="238" t="str">
        <f>_xlfn.XLOOKUP(FutureTrunkParks6[[#This Row],[LGIP Code (*)]],LGIP1b_Parks_UnitRates_Summary[LGIP Code],LGIP1b_Parks_UnitRates_Summary[Costing Code],,0)</f>
        <v>U2-U</v>
      </c>
      <c r="O39" s="238">
        <f>_xlfn.XLOOKUP(FutureTrunkParks6[[#This Row],[Costing Code]],LGIP1b_Parks_UnitRates_Summary[Costing Code],LGIP1b_Parks_UnitRates_Summary[Scaled component],,0)</f>
        <v>0</v>
      </c>
      <c r="P39" s="238">
        <f>FutureTrunkParks6[[#This Row],[Unit Rate (Scale)]]*FutureTrunkParks6[[#This Row],[Scaling factor (*)]]</f>
        <v>0</v>
      </c>
      <c r="Q39" s="238">
        <f>_xlfn.XLOOKUP(FutureTrunkParks6[[#This Row],[Costing Code]],LGIP1b_Parks_UnitRates_Summary[Costing Code],LGIP1b_Parks_UnitRates_Summary[Not scaled component],,0)</f>
        <v>0</v>
      </c>
      <c r="R39" s="240">
        <f>_xlfn.XLOOKUP(FutureTrunkParks6[[#This Row],[Costing Code]],LGIP1b_Parks_UnitRates_Summary[Costing Code],LGIP1b_Parks_UnitRates_Summary[Preliminary Scale],,0)</f>
        <v>0</v>
      </c>
      <c r="S39" s="238">
        <f>((FutureTrunkParks6[[#This Row],[Costs with Scaling Factor Applied]]+FutureTrunkParks6[[#This Row],[Unit Rate (No Scale)]])*FutureTrunkParks6[[#This Row],[Preliminary Scale %]])</f>
        <v>0</v>
      </c>
      <c r="T39" s="238">
        <f>_xlfn.XLOOKUP(FutureTrunkParks6[[#This Row],[Costing Code]],LGIP1b_Parks_UnitRates_Summary[Costing Code],LGIP1b_Parks_UnitRates_Summary[Preliminary No Scale],,0)</f>
        <v>0</v>
      </c>
      <c r="U3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39" s="228">
        <v>2021</v>
      </c>
      <c r="W39" s="228">
        <v>1</v>
      </c>
      <c r="X39" s="238">
        <f>ROUND(FutureTrunkParks6[[#This Row],[Direct Construction Cost]]*23%,0)</f>
        <v>345000</v>
      </c>
      <c r="Y39" s="311">
        <f t="shared" si="1"/>
        <v>0.2</v>
      </c>
      <c r="Z39" s="211">
        <f>ROUND((FutureTrunkParks6[[#This Row],[Direct Construction Cost]]+FutureTrunkParks6[[#This Row],[Project Owners Cost (23% Direct Construction Cost)($)]])*FutureTrunkParks6[[#This Row],[Multiplier]]*FutureTrunkParks6[[#This Row],[Construction Contingency Rate %]],0)</f>
        <v>369000</v>
      </c>
      <c r="AA39" s="212">
        <f>ROUND(FutureTrunkParks6[[#This Row],[Direct Construction Cost]]+FutureTrunkParks6[[#This Row],[Project Owners Cost (23% Direct Construction Cost)($)]]+FutureTrunkParks6[[#This Row],[Construction Contingency Cost ($)]],0)</f>
        <v>2214000</v>
      </c>
      <c r="AB39" s="236">
        <v>2034</v>
      </c>
      <c r="AC39" s="213">
        <f t="shared" si="2"/>
        <v>2.0111853187589457E-2</v>
      </c>
      <c r="AD39" s="213">
        <f t="shared" si="3"/>
        <v>1.8204777291069174E-2</v>
      </c>
      <c r="AE39" s="291">
        <f>VLOOKUP(FutureTrunkParks6[[#This Row],[Service Catchment]],'Catchment Demand - Parks'!$C$8:$M$11,11)</f>
        <v>0.15359038713546411</v>
      </c>
      <c r="AF3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2.3354828249447498E-2</v>
      </c>
      <c r="AG39" s="291">
        <f>IF(AND(FutureTrunkParks6[[#This Row],[Spare Capacity (%)]]&gt;30%,FutureTrunkParks6[[#This Row],[Share of the total Cost with the same year of provision %]]&gt;20%),1-FutureTrunkParks6[[#This Row],[Spare Capacity (%)]],1)</f>
        <v>1</v>
      </c>
      <c r="AH39" s="291">
        <f>IF(FutureTrunkParks6[[#This Row],[Terminal Value Analysis]]&lt;0,0,FutureTrunkParks6[[#This Row],[Terminal Value Analysis]])</f>
        <v>1</v>
      </c>
      <c r="AI39" s="215">
        <f t="shared" si="4"/>
        <v>2214000</v>
      </c>
      <c r="AJ39" s="217">
        <f t="shared" si="5"/>
        <v>2799202</v>
      </c>
      <c r="AK39" s="219">
        <f t="shared" si="6"/>
        <v>1326947</v>
      </c>
      <c r="AL39" s="293">
        <f>ROUND(FutureTrunkParks6[[#This Row],[Net Present Value of Establishment Cost]]*FutureTrunkParks6[[#This Row],[Terminal Value Adjustment (%)]],0)</f>
        <v>1326947</v>
      </c>
      <c r="AM39" s="288" t="str" cm="1">
        <f t="array" ref="AM39">_xlfn.IFS(FutureTrunkParks6[[#This Row],[Hierarchy/Name]]&lt;&gt;"Local","y",AM$13=FutureTrunkParks6[[#This Row],[Service Catchment]], "y", FutureTrunkParks6[[#This Row],[Hierarchy/Name]]="Local", "")</f>
        <v/>
      </c>
      <c r="AN39" s="288" t="str" cm="1">
        <f t="array" ref="AN39">_xlfn.IFS(FutureTrunkParks6[[#This Row],[Hierarchy/Name]]&lt;&gt;"Local","y",AN$13=FutureTrunkParks6[[#This Row],[Service Catchment]], "y", FutureTrunkParks6[[#This Row],[Hierarchy/Name]]="Local", "")</f>
        <v/>
      </c>
      <c r="AO39" s="288" t="str" cm="1">
        <f t="array" ref="AO39">_xlfn.IFS(FutureTrunkParks6[[#This Row],[Hierarchy/Name]]&lt;&gt;"Local","y",AO$13=FutureTrunkParks6[[#This Row],[Service Catchment]], "y", FutureTrunkParks6[[#This Row],[Hierarchy/Name]]="Local", "")</f>
        <v/>
      </c>
      <c r="AP39" s="288" t="str" cm="1">
        <f t="array" ref="AP39">_xlfn.IFS(FutureTrunkParks6[[#This Row],[Hierarchy/Name]]&lt;&gt;"Local","y",AP$13=FutureTrunkParks6[[#This Row],[Service Catchment]], "y", FutureTrunkParks6[[#This Row],[Hierarchy/Name]]="Local", "")</f>
        <v>y</v>
      </c>
      <c r="AR39" s="107" t="str">
        <f>IF(FutureTrunkParks6[[#This Row],[Hierarchy/Name]]&lt;&gt;"Local",0.25,IF(AM39="y",1,""))</f>
        <v/>
      </c>
      <c r="AS39" s="107" t="str">
        <f>IF(FutureTrunkParks6[[#This Row],[Hierarchy/Name]]&lt;&gt;"Local",0.25,IF(AN39="y",1,""))</f>
        <v/>
      </c>
      <c r="AT39" s="107" t="str">
        <f>IF(FutureTrunkParks6[[#This Row],[Hierarchy/Name]]&lt;&gt;"Local",0.25,IF(AO39="y",1,""))</f>
        <v/>
      </c>
      <c r="AU39" s="107">
        <f>IF(FutureTrunkParks6[[#This Row],[Hierarchy/Name]]&lt;&gt;"Local",0.25,IF(AP39="y",1,""))</f>
        <v>1</v>
      </c>
      <c r="AV39" s="109">
        <f t="shared" si="7"/>
        <v>1</v>
      </c>
      <c r="AX39" s="285" t="str">
        <f t="shared" si="8"/>
        <v/>
      </c>
      <c r="AY39" s="281" t="str">
        <f t="shared" si="9"/>
        <v/>
      </c>
      <c r="AZ39" s="281" t="str">
        <f t="shared" si="10"/>
        <v/>
      </c>
      <c r="BA39" s="286">
        <f t="shared" si="11"/>
        <v>1326947</v>
      </c>
      <c r="BB39" s="270">
        <f t="shared" si="12"/>
        <v>1326947</v>
      </c>
      <c r="BD39" s="141"/>
    </row>
    <row r="40" spans="1:221">
      <c r="B40" s="227" t="s">
        <v>4896</v>
      </c>
      <c r="C40" s="228" t="s">
        <v>4904</v>
      </c>
      <c r="D40" s="228" t="s">
        <v>110</v>
      </c>
      <c r="E40" s="228" t="s">
        <v>113</v>
      </c>
      <c r="F40" s="228" t="s">
        <v>4856</v>
      </c>
      <c r="G40" s="203" t="str" cm="1">
        <f t="array" ref="G40">_xlfn.IFS(MID(C40,5,1)="U",MID(C40,5,2),LEN(C40)&gt;10,MID(C40,5,3)&amp;"-"&amp;LEFT(D40,1),LEN(C40)&lt;=10,MID(C40,5,2)&amp;"-"&amp;LEFT(D40,1))</f>
        <v>U3</v>
      </c>
      <c r="H40" s="204">
        <f>IFERROR(INDEX(LGIP1b_Park_UnitRates[],MATCH(G40,LGIP1b_Park_UnitRates[LGIP Code],0),3),"")</f>
        <v>0</v>
      </c>
      <c r="I40" s="312">
        <f>IFERROR(MIN(J40/H40,INDEX(LGIP1b_Park_UnitRates[],MATCH(FutureTrunkParks6[[#This Row],[LGIP Code (*)]], LGIP1b_Park_UnitRates[LGIP Code], 0),4)),1)</f>
        <v>1</v>
      </c>
      <c r="J40" s="232">
        <v>4000</v>
      </c>
      <c r="K40" s="98">
        <f t="shared" si="13"/>
        <v>0</v>
      </c>
      <c r="L40" s="233">
        <v>0</v>
      </c>
      <c r="M40" s="238" t="str">
        <f>_xlfn.XLOOKUP(FutureTrunkParks6[[#This Row],[LGIP Code (*)]],LGIP1b_Parks_UnitRates_Summary[LGIP Code],LGIP1b_Parks_UnitRates_Summary[Stages],,0)</f>
        <v>U</v>
      </c>
      <c r="N40" s="238" t="str">
        <f>_xlfn.XLOOKUP(FutureTrunkParks6[[#This Row],[LGIP Code (*)]],LGIP1b_Parks_UnitRates_Summary[LGIP Code],LGIP1b_Parks_UnitRates_Summary[Costing Code],,0)</f>
        <v>U3-U</v>
      </c>
      <c r="O40" s="238">
        <f>_xlfn.XLOOKUP(FutureTrunkParks6[[#This Row],[Costing Code]],LGIP1b_Parks_UnitRates_Summary[Costing Code],LGIP1b_Parks_UnitRates_Summary[Scaled component],,0)</f>
        <v>0</v>
      </c>
      <c r="P40" s="238">
        <f>FutureTrunkParks6[[#This Row],[Unit Rate (Scale)]]*FutureTrunkParks6[[#This Row],[Scaling factor (*)]]</f>
        <v>0</v>
      </c>
      <c r="Q40" s="238">
        <f>_xlfn.XLOOKUP(FutureTrunkParks6[[#This Row],[Costing Code]],LGIP1b_Parks_UnitRates_Summary[Costing Code],LGIP1b_Parks_UnitRates_Summary[Not scaled component],,0)</f>
        <v>0</v>
      </c>
      <c r="R40" s="240">
        <f>_xlfn.XLOOKUP(FutureTrunkParks6[[#This Row],[Costing Code]],LGIP1b_Parks_UnitRates_Summary[Costing Code],LGIP1b_Parks_UnitRates_Summary[Preliminary Scale],,0)</f>
        <v>0</v>
      </c>
      <c r="S40" s="238">
        <f>((FutureTrunkParks6[[#This Row],[Costs with Scaling Factor Applied]]+FutureTrunkParks6[[#This Row],[Unit Rate (No Scale)]])*FutureTrunkParks6[[#This Row],[Preliminary Scale %]])</f>
        <v>0</v>
      </c>
      <c r="T40" s="238">
        <f>_xlfn.XLOOKUP(FutureTrunkParks6[[#This Row],[Costing Code]],LGIP1b_Parks_UnitRates_Summary[Costing Code],LGIP1b_Parks_UnitRates_Summary[Preliminary No Scale],,0)</f>
        <v>0</v>
      </c>
      <c r="U4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40" s="228">
        <v>2021</v>
      </c>
      <c r="W40" s="228">
        <v>1</v>
      </c>
      <c r="X40" s="238">
        <f>ROUND(FutureTrunkParks6[[#This Row],[Direct Construction Cost]]*23%,0)</f>
        <v>230000</v>
      </c>
      <c r="Y40" s="311">
        <f t="shared" si="1"/>
        <v>7.4999999999999997E-2</v>
      </c>
      <c r="Z40" s="211">
        <f>ROUND((FutureTrunkParks6[[#This Row],[Direct Construction Cost]]+FutureTrunkParks6[[#This Row],[Project Owners Cost (23% Direct Construction Cost)($)]])*FutureTrunkParks6[[#This Row],[Multiplier]]*FutureTrunkParks6[[#This Row],[Construction Contingency Rate %]],0)</f>
        <v>92250</v>
      </c>
      <c r="AA40" s="212">
        <f>ROUND(FutureTrunkParks6[[#This Row],[Direct Construction Cost]]+FutureTrunkParks6[[#This Row],[Project Owners Cost (23% Direct Construction Cost)($)]]+FutureTrunkParks6[[#This Row],[Construction Contingency Cost ($)]],0)</f>
        <v>1322250</v>
      </c>
      <c r="AB40" s="236">
        <v>2024</v>
      </c>
      <c r="AC40" s="213">
        <f t="shared" si="2"/>
        <v>2.0111853187589457E-2</v>
      </c>
      <c r="AD40" s="213">
        <f t="shared" si="3"/>
        <v>1.8204777291069174E-2</v>
      </c>
      <c r="AE40" s="291">
        <f>VLOOKUP(FutureTrunkParks6[[#This Row],[Service Catchment]],'Catchment Demand - Parks'!$C$8:$M$11,11)</f>
        <v>0.15359038713546411</v>
      </c>
      <c r="AF4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40" s="291">
        <f>IF(AND(FutureTrunkParks6[[#This Row],[Spare Capacity (%)]]&gt;30%,FutureTrunkParks6[[#This Row],[Share of the total Cost with the same year of provision %]]&gt;20%),1-FutureTrunkParks6[[#This Row],[Spare Capacity (%)]],1)</f>
        <v>1</v>
      </c>
      <c r="AH40" s="291">
        <f>IF(FutureTrunkParks6[[#This Row],[Terminal Value Analysis]]&lt;0,0,FutureTrunkParks6[[#This Row],[Terminal Value Analysis]])</f>
        <v>1</v>
      </c>
      <c r="AI40" s="215">
        <f t="shared" si="4"/>
        <v>1322250</v>
      </c>
      <c r="AJ40" s="217">
        <f t="shared" si="5"/>
        <v>1395786</v>
      </c>
      <c r="AK40" s="219">
        <f t="shared" si="6"/>
        <v>1174919</v>
      </c>
      <c r="AL40" s="293">
        <f>ROUND(FutureTrunkParks6[[#This Row],[Net Present Value of Establishment Cost]]*FutureTrunkParks6[[#This Row],[Terminal Value Adjustment (%)]],0)</f>
        <v>1174919</v>
      </c>
      <c r="AM40" s="288" t="str" cm="1">
        <f t="array" ref="AM40">_xlfn.IFS(FutureTrunkParks6[[#This Row],[Hierarchy/Name]]&lt;&gt;"Local","y",AM$13=FutureTrunkParks6[[#This Row],[Service Catchment]], "y", FutureTrunkParks6[[#This Row],[Hierarchy/Name]]="Local", "")</f>
        <v/>
      </c>
      <c r="AN40" s="288" t="str" cm="1">
        <f t="array" ref="AN40">_xlfn.IFS(FutureTrunkParks6[[#This Row],[Hierarchy/Name]]&lt;&gt;"Local","y",AN$13=FutureTrunkParks6[[#This Row],[Service Catchment]], "y", FutureTrunkParks6[[#This Row],[Hierarchy/Name]]="Local", "")</f>
        <v/>
      </c>
      <c r="AO40" s="288" t="str" cm="1">
        <f t="array" ref="AO40">_xlfn.IFS(FutureTrunkParks6[[#This Row],[Hierarchy/Name]]&lt;&gt;"Local","y",AO$13=FutureTrunkParks6[[#This Row],[Service Catchment]], "y", FutureTrunkParks6[[#This Row],[Hierarchy/Name]]="Local", "")</f>
        <v/>
      </c>
      <c r="AP40" s="288" t="str" cm="1">
        <f t="array" ref="AP40">_xlfn.IFS(FutureTrunkParks6[[#This Row],[Hierarchy/Name]]&lt;&gt;"Local","y",AP$13=FutureTrunkParks6[[#This Row],[Service Catchment]], "y", FutureTrunkParks6[[#This Row],[Hierarchy/Name]]="Local", "")</f>
        <v>y</v>
      </c>
      <c r="AR40" s="107" t="str">
        <f>IF(FutureTrunkParks6[[#This Row],[Hierarchy/Name]]&lt;&gt;"Local",0.25,IF(AM40="y",1,""))</f>
        <v/>
      </c>
      <c r="AS40" s="107" t="str">
        <f>IF(FutureTrunkParks6[[#This Row],[Hierarchy/Name]]&lt;&gt;"Local",0.25,IF(AN40="y",1,""))</f>
        <v/>
      </c>
      <c r="AT40" s="107" t="str">
        <f>IF(FutureTrunkParks6[[#This Row],[Hierarchy/Name]]&lt;&gt;"Local",0.25,IF(AO40="y",1,""))</f>
        <v/>
      </c>
      <c r="AU40" s="107">
        <f>IF(FutureTrunkParks6[[#This Row],[Hierarchy/Name]]&lt;&gt;"Local",0.25,IF(AP40="y",1,""))</f>
        <v>1</v>
      </c>
      <c r="AV40" s="109">
        <f t="shared" si="7"/>
        <v>1</v>
      </c>
      <c r="AX40" s="285" t="str">
        <f t="shared" si="8"/>
        <v/>
      </c>
      <c r="AY40" s="281" t="str">
        <f t="shared" si="9"/>
        <v/>
      </c>
      <c r="AZ40" s="281" t="str">
        <f t="shared" si="10"/>
        <v/>
      </c>
      <c r="BA40" s="286">
        <f t="shared" si="11"/>
        <v>1174919</v>
      </c>
      <c r="BB40" s="270">
        <f t="shared" si="12"/>
        <v>1174919</v>
      </c>
      <c r="BD40" s="141"/>
    </row>
    <row r="41" spans="1:221">
      <c r="B41" s="227" t="s">
        <v>4896</v>
      </c>
      <c r="C41" s="228" t="s">
        <v>4905</v>
      </c>
      <c r="D41" s="228" t="s">
        <v>110</v>
      </c>
      <c r="E41" s="228" t="s">
        <v>113</v>
      </c>
      <c r="F41" s="228" t="s">
        <v>4856</v>
      </c>
      <c r="G41" s="203" t="str" cm="1">
        <f t="array" ref="G41">_xlfn.IFS(MID(C41,5,1)="U",MID(C41,5,2),LEN(C41)&gt;10,MID(C41,5,3)&amp;"-"&amp;LEFT(D41,1),LEN(C41)&lt;=10,MID(C41,5,2)&amp;"-"&amp;LEFT(D41,1))</f>
        <v>U3</v>
      </c>
      <c r="H41" s="204">
        <f>IFERROR(INDEX(LGIP1b_Park_UnitRates[],MATCH(G41,LGIP1b_Park_UnitRates[LGIP Code],0),3),"")</f>
        <v>0</v>
      </c>
      <c r="I41" s="312">
        <f>IFERROR(MIN(J41/H41,INDEX(LGIP1b_Park_UnitRates[],MATCH(FutureTrunkParks6[[#This Row],[LGIP Code (*)]], LGIP1b_Park_UnitRates[LGIP Code], 0),4)),1)</f>
        <v>1</v>
      </c>
      <c r="J41" s="232">
        <v>1600</v>
      </c>
      <c r="K41" s="98">
        <f t="shared" si="13"/>
        <v>0</v>
      </c>
      <c r="L41" s="233">
        <v>0</v>
      </c>
      <c r="M41" s="238" t="str">
        <f>_xlfn.XLOOKUP(FutureTrunkParks6[[#This Row],[LGIP Code (*)]],LGIP1b_Parks_UnitRates_Summary[LGIP Code],LGIP1b_Parks_UnitRates_Summary[Stages],,0)</f>
        <v>U</v>
      </c>
      <c r="N41" s="238" t="str">
        <f>_xlfn.XLOOKUP(FutureTrunkParks6[[#This Row],[LGIP Code (*)]],LGIP1b_Parks_UnitRates_Summary[LGIP Code],LGIP1b_Parks_UnitRates_Summary[Costing Code],,0)</f>
        <v>U3-U</v>
      </c>
      <c r="O41" s="238">
        <f>_xlfn.XLOOKUP(FutureTrunkParks6[[#This Row],[Costing Code]],LGIP1b_Parks_UnitRates_Summary[Costing Code],LGIP1b_Parks_UnitRates_Summary[Scaled component],,0)</f>
        <v>0</v>
      </c>
      <c r="P41" s="238">
        <f>FutureTrunkParks6[[#This Row],[Unit Rate (Scale)]]*FutureTrunkParks6[[#This Row],[Scaling factor (*)]]</f>
        <v>0</v>
      </c>
      <c r="Q41" s="238">
        <f>_xlfn.XLOOKUP(FutureTrunkParks6[[#This Row],[Costing Code]],LGIP1b_Parks_UnitRates_Summary[Costing Code],LGIP1b_Parks_UnitRates_Summary[Not scaled component],,0)</f>
        <v>0</v>
      </c>
      <c r="R41" s="240">
        <f>_xlfn.XLOOKUP(FutureTrunkParks6[[#This Row],[Costing Code]],LGIP1b_Parks_UnitRates_Summary[Costing Code],LGIP1b_Parks_UnitRates_Summary[Preliminary Scale],,0)</f>
        <v>0</v>
      </c>
      <c r="S41" s="238">
        <f>((FutureTrunkParks6[[#This Row],[Costs with Scaling Factor Applied]]+FutureTrunkParks6[[#This Row],[Unit Rate (No Scale)]])*FutureTrunkParks6[[#This Row],[Preliminary Scale %]])</f>
        <v>0</v>
      </c>
      <c r="T41" s="238">
        <f>_xlfn.XLOOKUP(FutureTrunkParks6[[#This Row],[Costing Code]],LGIP1b_Parks_UnitRates_Summary[Costing Code],LGIP1b_Parks_UnitRates_Summary[Preliminary No Scale],,0)</f>
        <v>0</v>
      </c>
      <c r="U4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41" s="228">
        <v>2021</v>
      </c>
      <c r="W41" s="228">
        <v>1</v>
      </c>
      <c r="X41" s="238">
        <f>ROUND(FutureTrunkParks6[[#This Row],[Direct Construction Cost]]*23%,0)</f>
        <v>230000</v>
      </c>
      <c r="Y41" s="311">
        <f t="shared" si="1"/>
        <v>0.15</v>
      </c>
      <c r="Z41" s="211">
        <f>ROUND((FutureTrunkParks6[[#This Row],[Direct Construction Cost]]+FutureTrunkParks6[[#This Row],[Project Owners Cost (23% Direct Construction Cost)($)]])*FutureTrunkParks6[[#This Row],[Multiplier]]*FutureTrunkParks6[[#This Row],[Construction Contingency Rate %]],0)</f>
        <v>184500</v>
      </c>
      <c r="AA41" s="212">
        <f>ROUND(FutureTrunkParks6[[#This Row],[Direct Construction Cost]]+FutureTrunkParks6[[#This Row],[Project Owners Cost (23% Direct Construction Cost)($)]]+FutureTrunkParks6[[#This Row],[Construction Contingency Cost ($)]],0)</f>
        <v>1414500</v>
      </c>
      <c r="AB41" s="236">
        <v>2029</v>
      </c>
      <c r="AC41" s="213">
        <f t="shared" si="2"/>
        <v>2.0111853187589457E-2</v>
      </c>
      <c r="AD41" s="213">
        <f t="shared" si="3"/>
        <v>1.8204777291069174E-2</v>
      </c>
      <c r="AE41" s="291">
        <f>VLOOKUP(FutureTrunkParks6[[#This Row],[Service Catchment]],'Catchment Demand - Parks'!$C$8:$M$11,11)</f>
        <v>0.15359038713546411</v>
      </c>
      <c r="AF4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1.4435266209525751E-2</v>
      </c>
      <c r="AG41" s="291">
        <f>IF(AND(FutureTrunkParks6[[#This Row],[Spare Capacity (%)]]&gt;30%,FutureTrunkParks6[[#This Row],[Share of the total Cost with the same year of provision %]]&gt;20%),1-FutureTrunkParks6[[#This Row],[Spare Capacity (%)]],1)</f>
        <v>1</v>
      </c>
      <c r="AH41" s="291">
        <f>IF(FutureTrunkParks6[[#This Row],[Terminal Value Analysis]]&lt;0,0,FutureTrunkParks6[[#This Row],[Terminal Value Analysis]])</f>
        <v>1</v>
      </c>
      <c r="AI41" s="215">
        <f t="shared" si="4"/>
        <v>1414500</v>
      </c>
      <c r="AJ41" s="217">
        <f t="shared" si="5"/>
        <v>1634120</v>
      </c>
      <c r="AK41" s="219">
        <f t="shared" si="6"/>
        <v>1032258</v>
      </c>
      <c r="AL41" s="293">
        <f>ROUND(FutureTrunkParks6[[#This Row],[Net Present Value of Establishment Cost]]*FutureTrunkParks6[[#This Row],[Terminal Value Adjustment (%)]],0)</f>
        <v>1032258</v>
      </c>
      <c r="AM41" s="288" t="str" cm="1">
        <f t="array" ref="AM41">_xlfn.IFS(FutureTrunkParks6[[#This Row],[Hierarchy/Name]]&lt;&gt;"Local","y",AM$13=FutureTrunkParks6[[#This Row],[Service Catchment]], "y", FutureTrunkParks6[[#This Row],[Hierarchy/Name]]="Local", "")</f>
        <v/>
      </c>
      <c r="AN41" s="288" t="str" cm="1">
        <f t="array" ref="AN41">_xlfn.IFS(FutureTrunkParks6[[#This Row],[Hierarchy/Name]]&lt;&gt;"Local","y",AN$13=FutureTrunkParks6[[#This Row],[Service Catchment]], "y", FutureTrunkParks6[[#This Row],[Hierarchy/Name]]="Local", "")</f>
        <v/>
      </c>
      <c r="AO41" s="288" t="str" cm="1">
        <f t="array" ref="AO41">_xlfn.IFS(FutureTrunkParks6[[#This Row],[Hierarchy/Name]]&lt;&gt;"Local","y",AO$13=FutureTrunkParks6[[#This Row],[Service Catchment]], "y", FutureTrunkParks6[[#This Row],[Hierarchy/Name]]="Local", "")</f>
        <v/>
      </c>
      <c r="AP41" s="288" t="str" cm="1">
        <f t="array" ref="AP41">_xlfn.IFS(FutureTrunkParks6[[#This Row],[Hierarchy/Name]]&lt;&gt;"Local","y",AP$13=FutureTrunkParks6[[#This Row],[Service Catchment]], "y", FutureTrunkParks6[[#This Row],[Hierarchy/Name]]="Local", "")</f>
        <v>y</v>
      </c>
      <c r="AR41" s="107" t="str">
        <f>IF(FutureTrunkParks6[[#This Row],[Hierarchy/Name]]&lt;&gt;"Local",0.25,IF(AM41="y",1,""))</f>
        <v/>
      </c>
      <c r="AS41" s="107" t="str">
        <f>IF(FutureTrunkParks6[[#This Row],[Hierarchy/Name]]&lt;&gt;"Local",0.25,IF(AN41="y",1,""))</f>
        <v/>
      </c>
      <c r="AT41" s="107" t="str">
        <f>IF(FutureTrunkParks6[[#This Row],[Hierarchy/Name]]&lt;&gt;"Local",0.25,IF(AO41="y",1,""))</f>
        <v/>
      </c>
      <c r="AU41" s="107">
        <f>IF(FutureTrunkParks6[[#This Row],[Hierarchy/Name]]&lt;&gt;"Local",0.25,IF(AP41="y",1,""))</f>
        <v>1</v>
      </c>
      <c r="AV41" s="109">
        <f t="shared" si="7"/>
        <v>1</v>
      </c>
      <c r="AX41" s="285" t="str">
        <f t="shared" si="8"/>
        <v/>
      </c>
      <c r="AY41" s="281" t="str">
        <f t="shared" si="9"/>
        <v/>
      </c>
      <c r="AZ41" s="281" t="str">
        <f t="shared" si="10"/>
        <v/>
      </c>
      <c r="BA41" s="286">
        <f t="shared" si="11"/>
        <v>1032258</v>
      </c>
      <c r="BB41" s="270">
        <f t="shared" si="12"/>
        <v>1032258</v>
      </c>
      <c r="BD41" s="141"/>
    </row>
    <row r="42" spans="1:221">
      <c r="B42" s="227" t="s">
        <v>4906</v>
      </c>
      <c r="C42" s="228" t="s">
        <v>4907</v>
      </c>
      <c r="D42" s="228" t="s">
        <v>110</v>
      </c>
      <c r="E42" s="228" t="s">
        <v>142</v>
      </c>
      <c r="F42" s="228" t="s">
        <v>4852</v>
      </c>
      <c r="G42" s="203" t="str" cm="1">
        <f t="array" ref="G42">_xlfn.IFS(MID(C42,5,1)="U",MID(C42,5,2),LEN(C42)&gt;10,MID(C42,5,3)&amp;"-"&amp;LEFT(D42,1),LEN(C42)&lt;=10,MID(C42,5,2)&amp;"-"&amp;LEFT(D42,1))</f>
        <v>A1-L</v>
      </c>
      <c r="H42" s="204">
        <f>IFERROR(INDEX(LGIP1b_Park_UnitRates[],MATCH(G42,LGIP1b_Park_UnitRates[LGIP Code],0),3),"")</f>
        <v>8000</v>
      </c>
      <c r="I42" s="312">
        <f>IFERROR(MIN(J42/H42,INDEX(LGIP1b_Park_UnitRates[],MATCH(FutureTrunkParks6[[#This Row],[LGIP Code (*)]], LGIP1b_Park_UnitRates[LGIP Code], 0),4)),1)</f>
        <v>0.25</v>
      </c>
      <c r="J42" s="232">
        <v>2000</v>
      </c>
      <c r="K42" s="98">
        <f t="shared" si="13"/>
        <v>218</v>
      </c>
      <c r="L42" s="233">
        <v>436000</v>
      </c>
      <c r="M42" s="238" t="str">
        <f>_xlfn.XLOOKUP(FutureTrunkParks6[[#This Row],[LGIP Code (*)]],LGIP1b_Parks_UnitRates_Summary[LGIP Code],LGIP1b_Parks_UnitRates_Summary[Stages],,0)</f>
        <v>A&amp;B</v>
      </c>
      <c r="N42" s="238" t="str">
        <f>_xlfn.XLOOKUP(FutureTrunkParks6[[#This Row],[LGIP Code (*)]],LGIP1b_Parks_UnitRates_Summary[LGIP Code],LGIP1b_Parks_UnitRates_Summary[Costing Code],,0)</f>
        <v>A1-L-A&amp;B</v>
      </c>
      <c r="O42" s="238">
        <f>_xlfn.XLOOKUP(FutureTrunkParks6[[#This Row],[Costing Code]],LGIP1b_Parks_UnitRates_Summary[Costing Code],LGIP1b_Parks_UnitRates_Summary[Scaled component],,0)</f>
        <v>295709.98100599996</v>
      </c>
      <c r="P42" s="238">
        <f>FutureTrunkParks6[[#This Row],[Unit Rate (Scale)]]*FutureTrunkParks6[[#This Row],[Scaling factor (*)]]</f>
        <v>73927.49525149999</v>
      </c>
      <c r="Q42" s="238">
        <f>_xlfn.XLOOKUP(FutureTrunkParks6[[#This Row],[Costing Code]],LGIP1b_Parks_UnitRates_Summary[Costing Code],LGIP1b_Parks_UnitRates_Summary[Not scaled component],,0)</f>
        <v>417974.52457963559</v>
      </c>
      <c r="R42" s="240">
        <f>_xlfn.XLOOKUP(FutureTrunkParks6[[#This Row],[Costing Code]],LGIP1b_Parks_UnitRates_Summary[Costing Code],LGIP1b_Parks_UnitRates_Summary[Preliminary Scale],,0)</f>
        <v>0.23125000000000001</v>
      </c>
      <c r="S42" s="238">
        <f>((FutureTrunkParks6[[#This Row],[Costs with Scaling Factor Applied]]+FutureTrunkParks6[[#This Row],[Unit Rate (No Scale)]])*FutureTrunkParks6[[#This Row],[Preliminary Scale %]])</f>
        <v>113752.34208595011</v>
      </c>
      <c r="T42" s="238">
        <f>_xlfn.XLOOKUP(FutureTrunkParks6[[#This Row],[Costing Code]],LGIP1b_Parks_UnitRates_Summary[Costing Code],LGIP1b_Parks_UnitRates_Summary[Preliminary No Scale],,0)</f>
        <v>3750</v>
      </c>
      <c r="U4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609404</v>
      </c>
      <c r="V42" s="228">
        <v>2021</v>
      </c>
      <c r="W42" s="228">
        <v>1</v>
      </c>
      <c r="X42" s="238">
        <f>ROUND(FutureTrunkParks6[[#This Row],[Direct Construction Cost]]*23%,0)</f>
        <v>140163</v>
      </c>
      <c r="Y42" s="311">
        <f t="shared" si="1"/>
        <v>7.4999999999999997E-2</v>
      </c>
      <c r="Z42" s="211">
        <f>ROUND((FutureTrunkParks6[[#This Row],[Direct Construction Cost]]+FutureTrunkParks6[[#This Row],[Project Owners Cost (23% Direct Construction Cost)($)]])*FutureTrunkParks6[[#This Row],[Multiplier]]*FutureTrunkParks6[[#This Row],[Construction Contingency Rate %]],0)</f>
        <v>56218</v>
      </c>
      <c r="AA42" s="212">
        <f>ROUND(FutureTrunkParks6[[#This Row],[Direct Construction Cost]]+FutureTrunkParks6[[#This Row],[Project Owners Cost (23% Direct Construction Cost)($)]]+FutureTrunkParks6[[#This Row],[Construction Contingency Cost ($)]],0)</f>
        <v>805785</v>
      </c>
      <c r="AB42" s="236">
        <v>2024</v>
      </c>
      <c r="AC42" s="213">
        <f t="shared" si="2"/>
        <v>2.0111853187589457E-2</v>
      </c>
      <c r="AD42" s="213">
        <f t="shared" si="3"/>
        <v>1.8204777291069174E-2</v>
      </c>
      <c r="AE42" s="291">
        <f>VLOOKUP(FutureTrunkParks6[[#This Row],[Service Catchment]],'Catchment Demand - Parks'!$C$8:$M$11,11)</f>
        <v>0.31134461829061294</v>
      </c>
      <c r="AF4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42" s="291">
        <f>IF(AND(FutureTrunkParks6[[#This Row],[Spare Capacity (%)]]&gt;30%,FutureTrunkParks6[[#This Row],[Share of the total Cost with the same year of provision %]]&gt;20%),1-FutureTrunkParks6[[#This Row],[Spare Capacity (%)]],1)</f>
        <v>1</v>
      </c>
      <c r="AH42" s="291">
        <f>IF(FutureTrunkParks6[[#This Row],[Terminal Value Analysis]]&lt;0,0,FutureTrunkParks6[[#This Row],[Terminal Value Analysis]])</f>
        <v>1</v>
      </c>
      <c r="AI42" s="215">
        <f t="shared" si="4"/>
        <v>1241785</v>
      </c>
      <c r="AJ42" s="217">
        <f t="shared" si="5"/>
        <v>1313437</v>
      </c>
      <c r="AK42" s="219">
        <f t="shared" si="6"/>
        <v>1105601</v>
      </c>
      <c r="AL42" s="293">
        <f>ROUND(FutureTrunkParks6[[#This Row],[Net Present Value of Establishment Cost]]*FutureTrunkParks6[[#This Row],[Terminal Value Adjustment (%)]],0)</f>
        <v>1105601</v>
      </c>
      <c r="AM42" s="288" t="str" cm="1">
        <f t="array" ref="AM42">_xlfn.IFS(FutureTrunkParks6[[#This Row],[Hierarchy/Name]]&lt;&gt;"Local","y",AM$13=FutureTrunkParks6[[#This Row],[Service Catchment]], "y", FutureTrunkParks6[[#This Row],[Hierarchy/Name]]="Local", "")</f>
        <v/>
      </c>
      <c r="AN42" s="288" t="str" cm="1">
        <f t="array" ref="AN42">_xlfn.IFS(FutureTrunkParks6[[#This Row],[Hierarchy/Name]]&lt;&gt;"Local","y",AN$13=FutureTrunkParks6[[#This Row],[Service Catchment]], "y", FutureTrunkParks6[[#This Row],[Hierarchy/Name]]="Local", "")</f>
        <v>y</v>
      </c>
      <c r="AO42" s="288" t="str" cm="1">
        <f t="array" ref="AO42">_xlfn.IFS(FutureTrunkParks6[[#This Row],[Hierarchy/Name]]&lt;&gt;"Local","y",AO$13=FutureTrunkParks6[[#This Row],[Service Catchment]], "y", FutureTrunkParks6[[#This Row],[Hierarchy/Name]]="Local", "")</f>
        <v/>
      </c>
      <c r="AP42" s="288" t="str" cm="1">
        <f t="array" ref="AP42">_xlfn.IFS(FutureTrunkParks6[[#This Row],[Hierarchy/Name]]&lt;&gt;"Local","y",AP$13=FutureTrunkParks6[[#This Row],[Service Catchment]], "y", FutureTrunkParks6[[#This Row],[Hierarchy/Name]]="Local", "")</f>
        <v/>
      </c>
      <c r="AR42" s="107" t="str">
        <f>IF(FutureTrunkParks6[[#This Row],[Hierarchy/Name]]&lt;&gt;"Local",0.25,IF(AM42="y",1,""))</f>
        <v/>
      </c>
      <c r="AS42" s="107">
        <f>IF(FutureTrunkParks6[[#This Row],[Hierarchy/Name]]&lt;&gt;"Local",0.25,IF(AN42="y",1,""))</f>
        <v>1</v>
      </c>
      <c r="AT42" s="107" t="str">
        <f>IF(FutureTrunkParks6[[#This Row],[Hierarchy/Name]]&lt;&gt;"Local",0.25,IF(AO42="y",1,""))</f>
        <v/>
      </c>
      <c r="AU42" s="107" t="str">
        <f>IF(FutureTrunkParks6[[#This Row],[Hierarchy/Name]]&lt;&gt;"Local",0.25,IF(AP42="y",1,""))</f>
        <v/>
      </c>
      <c r="AV42" s="109">
        <f t="shared" si="7"/>
        <v>1</v>
      </c>
      <c r="AX42" s="285" t="str">
        <f t="shared" si="8"/>
        <v/>
      </c>
      <c r="AY42" s="281">
        <f t="shared" si="9"/>
        <v>1105601</v>
      </c>
      <c r="AZ42" s="281" t="str">
        <f t="shared" si="10"/>
        <v/>
      </c>
      <c r="BA42" s="286" t="str">
        <f t="shared" si="11"/>
        <v/>
      </c>
      <c r="BB42" s="270">
        <f t="shared" si="12"/>
        <v>1105601</v>
      </c>
      <c r="BD42" s="141"/>
    </row>
    <row r="43" spans="1:221">
      <c r="B43" s="227" t="s">
        <v>4908</v>
      </c>
      <c r="C43" s="228" t="s">
        <v>4909</v>
      </c>
      <c r="D43" s="228" t="s">
        <v>100</v>
      </c>
      <c r="E43" s="228" t="s">
        <v>142</v>
      </c>
      <c r="F43" s="228" t="s">
        <v>4910</v>
      </c>
      <c r="G43" s="203" t="str" cm="1">
        <f t="array" ref="G43">_xlfn.IFS(MID(C43,5,1)="U",MID(C43,5,2),LEN(C43)&gt;10,MID(C43,5,3)&amp;"-"&amp;LEFT(D43,1),LEN(C43)&lt;=10,MID(C43,5,2)&amp;"-"&amp;LEFT(D43,1))</f>
        <v>U3</v>
      </c>
      <c r="H43" s="204">
        <f>IFERROR(INDEX(LGIP1b_Park_UnitRates[],MATCH(G43,LGIP1b_Park_UnitRates[LGIP Code],0),3),"")</f>
        <v>0</v>
      </c>
      <c r="I43" s="312">
        <f>IFERROR(MIN(J43/H43,INDEX(LGIP1b_Park_UnitRates[],MATCH(FutureTrunkParks6[[#This Row],[LGIP Code (*)]], LGIP1b_Park_UnitRates[LGIP Code], 0),4)),1)</f>
        <v>1</v>
      </c>
      <c r="J43" s="232">
        <v>6000</v>
      </c>
      <c r="K43" s="98">
        <f t="shared" si="13"/>
        <v>0</v>
      </c>
      <c r="L43" s="233">
        <v>0</v>
      </c>
      <c r="M43" s="238" t="str">
        <f>_xlfn.XLOOKUP(FutureTrunkParks6[[#This Row],[LGIP Code (*)]],LGIP1b_Parks_UnitRates_Summary[LGIP Code],LGIP1b_Parks_UnitRates_Summary[Stages],,0)</f>
        <v>U</v>
      </c>
      <c r="N43" s="238" t="str">
        <f>_xlfn.XLOOKUP(FutureTrunkParks6[[#This Row],[LGIP Code (*)]],LGIP1b_Parks_UnitRates_Summary[LGIP Code],LGIP1b_Parks_UnitRates_Summary[Costing Code],,0)</f>
        <v>U3-U</v>
      </c>
      <c r="O43" s="238">
        <f>_xlfn.XLOOKUP(FutureTrunkParks6[[#This Row],[Costing Code]],LGIP1b_Parks_UnitRates_Summary[Costing Code],LGIP1b_Parks_UnitRates_Summary[Scaled component],,0)</f>
        <v>0</v>
      </c>
      <c r="P43" s="238">
        <f>FutureTrunkParks6[[#This Row],[Unit Rate (Scale)]]*FutureTrunkParks6[[#This Row],[Scaling factor (*)]]</f>
        <v>0</v>
      </c>
      <c r="Q43" s="238">
        <f>_xlfn.XLOOKUP(FutureTrunkParks6[[#This Row],[Costing Code]],LGIP1b_Parks_UnitRates_Summary[Costing Code],LGIP1b_Parks_UnitRates_Summary[Not scaled component],,0)</f>
        <v>0</v>
      </c>
      <c r="R43" s="240">
        <f>_xlfn.XLOOKUP(FutureTrunkParks6[[#This Row],[Costing Code]],LGIP1b_Parks_UnitRates_Summary[Costing Code],LGIP1b_Parks_UnitRates_Summary[Preliminary Scale],,0)</f>
        <v>0</v>
      </c>
      <c r="S43" s="238">
        <f>((FutureTrunkParks6[[#This Row],[Costs with Scaling Factor Applied]]+FutureTrunkParks6[[#This Row],[Unit Rate (No Scale)]])*FutureTrunkParks6[[#This Row],[Preliminary Scale %]])</f>
        <v>0</v>
      </c>
      <c r="T43" s="238">
        <f>_xlfn.XLOOKUP(FutureTrunkParks6[[#This Row],[Costing Code]],LGIP1b_Parks_UnitRates_Summary[Costing Code],LGIP1b_Parks_UnitRates_Summary[Preliminary No Scale],,0)</f>
        <v>0</v>
      </c>
      <c r="U4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43" s="228">
        <v>2021</v>
      </c>
      <c r="W43" s="228">
        <v>1</v>
      </c>
      <c r="X43" s="238">
        <f>ROUND(FutureTrunkParks6[[#This Row],[Direct Construction Cost]]*23%,0)</f>
        <v>230000</v>
      </c>
      <c r="Y43" s="311">
        <f t="shared" si="1"/>
        <v>0.15</v>
      </c>
      <c r="Z43" s="211">
        <f>ROUND((FutureTrunkParks6[[#This Row],[Direct Construction Cost]]+FutureTrunkParks6[[#This Row],[Project Owners Cost (23% Direct Construction Cost)($)]])*FutureTrunkParks6[[#This Row],[Multiplier]]*FutureTrunkParks6[[#This Row],[Construction Contingency Rate %]],0)</f>
        <v>184500</v>
      </c>
      <c r="AA43" s="212">
        <f>ROUND(FutureTrunkParks6[[#This Row],[Direct Construction Cost]]+FutureTrunkParks6[[#This Row],[Project Owners Cost (23% Direct Construction Cost)($)]]+FutureTrunkParks6[[#This Row],[Construction Contingency Cost ($)]],0)</f>
        <v>1414500</v>
      </c>
      <c r="AB43" s="236">
        <v>2029</v>
      </c>
      <c r="AC43" s="213">
        <f t="shared" si="2"/>
        <v>2.0111853187589457E-2</v>
      </c>
      <c r="AD43" s="213">
        <f t="shared" si="3"/>
        <v>1.8204777291069174E-2</v>
      </c>
      <c r="AE43" s="291">
        <f>VLOOKUP(FutureTrunkParks6[[#This Row],[Service Catchment]],'Catchment Demand - Parks'!$C$8:$M$11,11)</f>
        <v>0.31134461829061294</v>
      </c>
      <c r="AF4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2.7912100306912734E-2</v>
      </c>
      <c r="AG43" s="291">
        <f>IF(AND(FutureTrunkParks6[[#This Row],[Spare Capacity (%)]]&gt;30%,FutureTrunkParks6[[#This Row],[Share of the total Cost with the same year of provision %]]&gt;20%),1-FutureTrunkParks6[[#This Row],[Spare Capacity (%)]],1)</f>
        <v>1</v>
      </c>
      <c r="AH43" s="291">
        <f>IF(FutureTrunkParks6[[#This Row],[Terminal Value Analysis]]&lt;0,0,FutureTrunkParks6[[#This Row],[Terminal Value Analysis]])</f>
        <v>1</v>
      </c>
      <c r="AI43" s="215">
        <f t="shared" si="4"/>
        <v>1414500</v>
      </c>
      <c r="AJ43" s="217">
        <f t="shared" si="5"/>
        <v>1634120</v>
      </c>
      <c r="AK43" s="219">
        <f t="shared" si="6"/>
        <v>1032258</v>
      </c>
      <c r="AL43" s="293">
        <f>ROUND(FutureTrunkParks6[[#This Row],[Net Present Value of Establishment Cost]]*FutureTrunkParks6[[#This Row],[Terminal Value Adjustment (%)]],0)</f>
        <v>1032258</v>
      </c>
      <c r="AM43" s="288" t="str" cm="1">
        <f t="array" ref="AM43">_xlfn.IFS(FutureTrunkParks6[[#This Row],[Hierarchy/Name]]&lt;&gt;"Local","y",AM$13=FutureTrunkParks6[[#This Row],[Service Catchment]], "y", FutureTrunkParks6[[#This Row],[Hierarchy/Name]]="Local", "")</f>
        <v>y</v>
      </c>
      <c r="AN43" s="288" t="str" cm="1">
        <f t="array" ref="AN43">_xlfn.IFS(FutureTrunkParks6[[#This Row],[Hierarchy/Name]]&lt;&gt;"Local","y",AN$13=FutureTrunkParks6[[#This Row],[Service Catchment]], "y", FutureTrunkParks6[[#This Row],[Hierarchy/Name]]="Local", "")</f>
        <v>y</v>
      </c>
      <c r="AO43" s="288" t="str" cm="1">
        <f t="array" ref="AO43">_xlfn.IFS(FutureTrunkParks6[[#This Row],[Hierarchy/Name]]&lt;&gt;"Local","y",AO$13=FutureTrunkParks6[[#This Row],[Service Catchment]], "y", FutureTrunkParks6[[#This Row],[Hierarchy/Name]]="Local", "")</f>
        <v>y</v>
      </c>
      <c r="AP43" s="288" t="str" cm="1">
        <f t="array" ref="AP43">_xlfn.IFS(FutureTrunkParks6[[#This Row],[Hierarchy/Name]]&lt;&gt;"Local","y",AP$13=FutureTrunkParks6[[#This Row],[Service Catchment]], "y", FutureTrunkParks6[[#This Row],[Hierarchy/Name]]="Local", "")</f>
        <v>y</v>
      </c>
      <c r="AR43" s="107">
        <f>IF(FutureTrunkParks6[[#This Row],[Hierarchy/Name]]&lt;&gt;"Local",0.25,IF(AM43="y",1,""))</f>
        <v>0.25</v>
      </c>
      <c r="AS43" s="107">
        <f>IF(FutureTrunkParks6[[#This Row],[Hierarchy/Name]]&lt;&gt;"Local",0.25,IF(AN43="y",1,""))</f>
        <v>0.25</v>
      </c>
      <c r="AT43" s="107">
        <f>IF(FutureTrunkParks6[[#This Row],[Hierarchy/Name]]&lt;&gt;"Local",0.25,IF(AO43="y",1,""))</f>
        <v>0.25</v>
      </c>
      <c r="AU43" s="107">
        <f>IF(FutureTrunkParks6[[#This Row],[Hierarchy/Name]]&lt;&gt;"Local",0.25,IF(AP43="y",1,""))</f>
        <v>0.25</v>
      </c>
      <c r="AV43" s="109">
        <f t="shared" si="7"/>
        <v>1</v>
      </c>
      <c r="AX43" s="285">
        <f t="shared" si="8"/>
        <v>258064.5</v>
      </c>
      <c r="AY43" s="281">
        <f t="shared" si="9"/>
        <v>258064.5</v>
      </c>
      <c r="AZ43" s="281">
        <f t="shared" si="10"/>
        <v>258064.5</v>
      </c>
      <c r="BA43" s="286">
        <f t="shared" si="11"/>
        <v>258064.5</v>
      </c>
      <c r="BB43" s="270">
        <f t="shared" si="12"/>
        <v>1032258</v>
      </c>
      <c r="BD43" s="141"/>
    </row>
    <row r="44" spans="1:221">
      <c r="B44" s="227" t="s">
        <v>4911</v>
      </c>
      <c r="C44" s="228" t="s">
        <v>4912</v>
      </c>
      <c r="D44" s="228" t="s">
        <v>110</v>
      </c>
      <c r="E44" s="228" t="s">
        <v>106</v>
      </c>
      <c r="F44" s="228" t="s">
        <v>4852</v>
      </c>
      <c r="G44" s="203" t="str" cm="1">
        <f t="array" ref="G44">_xlfn.IFS(MID(C44,5,1)="U",MID(C44,5,2),LEN(C44)&gt;10,MID(C44,5,3)&amp;"-"&amp;LEFT(D44,1),LEN(C44)&lt;=10,MID(C44,5,2)&amp;"-"&amp;LEFT(D44,1))</f>
        <v>A1-L</v>
      </c>
      <c r="H44" s="204">
        <f>IFERROR(INDEX(LGIP1b_Park_UnitRates[],MATCH(G44,LGIP1b_Park_UnitRates[LGIP Code],0),3),"")</f>
        <v>8000</v>
      </c>
      <c r="I44" s="312">
        <f>IFERROR(MIN(J44/H44,INDEX(LGIP1b_Park_UnitRates[],MATCH(FutureTrunkParks6[[#This Row],[LGIP Code (*)]], LGIP1b_Park_UnitRates[LGIP Code], 0),4)),1)</f>
        <v>1</v>
      </c>
      <c r="J44" s="232">
        <v>8000</v>
      </c>
      <c r="K44" s="98">
        <f t="shared" si="13"/>
        <v>1500</v>
      </c>
      <c r="L44" s="233">
        <v>12000000</v>
      </c>
      <c r="M44" s="238" t="str">
        <f>_xlfn.XLOOKUP(FutureTrunkParks6[[#This Row],[LGIP Code (*)]],LGIP1b_Parks_UnitRates_Summary[LGIP Code],LGIP1b_Parks_UnitRates_Summary[Stages],,0)</f>
        <v>A&amp;B</v>
      </c>
      <c r="N44" s="238" t="str">
        <f>_xlfn.XLOOKUP(FutureTrunkParks6[[#This Row],[LGIP Code (*)]],LGIP1b_Parks_UnitRates_Summary[LGIP Code],LGIP1b_Parks_UnitRates_Summary[Costing Code],,0)</f>
        <v>A1-L-A&amp;B</v>
      </c>
      <c r="O44" s="238">
        <f>_xlfn.XLOOKUP(FutureTrunkParks6[[#This Row],[Costing Code]],LGIP1b_Parks_UnitRates_Summary[Costing Code],LGIP1b_Parks_UnitRates_Summary[Scaled component],,0)</f>
        <v>295709.98100599996</v>
      </c>
      <c r="P44" s="238">
        <f>FutureTrunkParks6[[#This Row],[Unit Rate (Scale)]]*FutureTrunkParks6[[#This Row],[Scaling factor (*)]]</f>
        <v>295709.98100599996</v>
      </c>
      <c r="Q44" s="238">
        <f>_xlfn.XLOOKUP(FutureTrunkParks6[[#This Row],[Costing Code]],LGIP1b_Parks_UnitRates_Summary[Costing Code],LGIP1b_Parks_UnitRates_Summary[Not scaled component],,0)</f>
        <v>417974.52457963559</v>
      </c>
      <c r="R44" s="240">
        <f>_xlfn.XLOOKUP(FutureTrunkParks6[[#This Row],[Costing Code]],LGIP1b_Parks_UnitRates_Summary[Costing Code],LGIP1b_Parks_UnitRates_Summary[Preliminary Scale],,0)</f>
        <v>0.23125000000000001</v>
      </c>
      <c r="S44" s="238">
        <f>((FutureTrunkParks6[[#This Row],[Costs with Scaling Factor Applied]]+FutureTrunkParks6[[#This Row],[Unit Rate (No Scale)]])*FutureTrunkParks6[[#This Row],[Preliminary Scale %]])</f>
        <v>165039.54191667822</v>
      </c>
      <c r="T44" s="238">
        <f>_xlfn.XLOOKUP(FutureTrunkParks6[[#This Row],[Costing Code]],LGIP1b_Parks_UnitRates_Summary[Costing Code],LGIP1b_Parks_UnitRates_Summary[Preliminary No Scale],,0)</f>
        <v>3750</v>
      </c>
      <c r="U4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44" s="228">
        <v>2021</v>
      </c>
      <c r="W44" s="228">
        <v>1</v>
      </c>
      <c r="X44" s="238">
        <f>ROUND(FutureTrunkParks6[[#This Row],[Direct Construction Cost]]*23%,0)</f>
        <v>202969</v>
      </c>
      <c r="Y44" s="311">
        <f t="shared" si="1"/>
        <v>0.15</v>
      </c>
      <c r="Z44" s="211">
        <f>ROUND((FutureTrunkParks6[[#This Row],[Direct Construction Cost]]+FutureTrunkParks6[[#This Row],[Project Owners Cost (23% Direct Construction Cost)($)]])*FutureTrunkParks6[[#This Row],[Multiplier]]*FutureTrunkParks6[[#This Row],[Construction Contingency Rate %]],0)</f>
        <v>162816</v>
      </c>
      <c r="AA44" s="212">
        <f>ROUND(FutureTrunkParks6[[#This Row],[Direct Construction Cost]]+FutureTrunkParks6[[#This Row],[Project Owners Cost (23% Direct Construction Cost)($)]]+FutureTrunkParks6[[#This Row],[Construction Contingency Cost ($)]],0)</f>
        <v>1248259</v>
      </c>
      <c r="AB44" s="236">
        <v>2029</v>
      </c>
      <c r="AC44" s="213">
        <f t="shared" si="2"/>
        <v>2.0111853187589457E-2</v>
      </c>
      <c r="AD44" s="213">
        <f t="shared" si="3"/>
        <v>1.8204777291069174E-2</v>
      </c>
      <c r="AE44" s="291">
        <f>VLOOKUP(FutureTrunkParks6[[#This Row],[Service Catchment]],'Catchment Demand - Parks'!$C$8:$M$11,11)</f>
        <v>0.23553359173481525</v>
      </c>
      <c r="AF4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1.2914845353795668E-2</v>
      </c>
      <c r="AG44" s="291">
        <f>IF(AND(FutureTrunkParks6[[#This Row],[Spare Capacity (%)]]&gt;30%,FutureTrunkParks6[[#This Row],[Share of the total Cost with the same year of provision %]]&gt;20%),1-FutureTrunkParks6[[#This Row],[Spare Capacity (%)]],1)</f>
        <v>1</v>
      </c>
      <c r="AH44" s="291">
        <f>IF(FutureTrunkParks6[[#This Row],[Terminal Value Analysis]]&lt;0,0,FutureTrunkParks6[[#This Row],[Terminal Value Analysis]])</f>
        <v>1</v>
      </c>
      <c r="AI44" s="215">
        <f t="shared" si="4"/>
        <v>13248259</v>
      </c>
      <c r="AJ44" s="217">
        <f t="shared" si="5"/>
        <v>15514320</v>
      </c>
      <c r="AK44" s="219">
        <f t="shared" si="6"/>
        <v>9800247</v>
      </c>
      <c r="AL44" s="293">
        <f>ROUND(FutureTrunkParks6[[#This Row],[Net Present Value of Establishment Cost]]*FutureTrunkParks6[[#This Row],[Terminal Value Adjustment (%)]],0)</f>
        <v>9800247</v>
      </c>
      <c r="AM44" s="288" t="str" cm="1">
        <f t="array" ref="AM44">_xlfn.IFS(FutureTrunkParks6[[#This Row],[Hierarchy/Name]]&lt;&gt;"Local","y",AM$13=FutureTrunkParks6[[#This Row],[Service Catchment]], "y", FutureTrunkParks6[[#This Row],[Hierarchy/Name]]="Local", "")</f>
        <v>y</v>
      </c>
      <c r="AN44" s="288" t="str" cm="1">
        <f t="array" ref="AN44">_xlfn.IFS(FutureTrunkParks6[[#This Row],[Hierarchy/Name]]&lt;&gt;"Local","y",AN$13=FutureTrunkParks6[[#This Row],[Service Catchment]], "y", FutureTrunkParks6[[#This Row],[Hierarchy/Name]]="Local", "")</f>
        <v/>
      </c>
      <c r="AO44" s="288" t="str" cm="1">
        <f t="array" ref="AO44">_xlfn.IFS(FutureTrunkParks6[[#This Row],[Hierarchy/Name]]&lt;&gt;"Local","y",AO$13=FutureTrunkParks6[[#This Row],[Service Catchment]], "y", FutureTrunkParks6[[#This Row],[Hierarchy/Name]]="Local", "")</f>
        <v/>
      </c>
      <c r="AP44" s="288" t="str" cm="1">
        <f t="array" ref="AP44">_xlfn.IFS(FutureTrunkParks6[[#This Row],[Hierarchy/Name]]&lt;&gt;"Local","y",AP$13=FutureTrunkParks6[[#This Row],[Service Catchment]], "y", FutureTrunkParks6[[#This Row],[Hierarchy/Name]]="Local", "")</f>
        <v/>
      </c>
      <c r="AR44" s="107">
        <f>IF(FutureTrunkParks6[[#This Row],[Hierarchy/Name]]&lt;&gt;"Local",0.25,IF(AM44="y",1,""))</f>
        <v>1</v>
      </c>
      <c r="AS44" s="107" t="str">
        <f>IF(FutureTrunkParks6[[#This Row],[Hierarchy/Name]]&lt;&gt;"Local",0.25,IF(AN44="y",1,""))</f>
        <v/>
      </c>
      <c r="AT44" s="107" t="str">
        <f>IF(FutureTrunkParks6[[#This Row],[Hierarchy/Name]]&lt;&gt;"Local",0.25,IF(AO44="y",1,""))</f>
        <v/>
      </c>
      <c r="AU44" s="107" t="str">
        <f>IF(FutureTrunkParks6[[#This Row],[Hierarchy/Name]]&lt;&gt;"Local",0.25,IF(AP44="y",1,""))</f>
        <v/>
      </c>
      <c r="AV44" s="109">
        <f t="shared" si="7"/>
        <v>1</v>
      </c>
      <c r="AX44" s="285">
        <f t="shared" si="8"/>
        <v>9800247</v>
      </c>
      <c r="AY44" s="281" t="str">
        <f t="shared" si="9"/>
        <v/>
      </c>
      <c r="AZ44" s="281" t="str">
        <f t="shared" si="10"/>
        <v/>
      </c>
      <c r="BA44" s="286" t="str">
        <f t="shared" si="11"/>
        <v/>
      </c>
      <c r="BB44" s="270">
        <f t="shared" si="12"/>
        <v>9800247</v>
      </c>
      <c r="BD44" s="141"/>
    </row>
    <row r="45" spans="1:221" s="431" customFormat="1">
      <c r="A45" s="173"/>
      <c r="B45" s="404" t="s">
        <v>4913</v>
      </c>
      <c r="C45" s="405" t="s">
        <v>4914</v>
      </c>
      <c r="D45" s="405" t="s">
        <v>105</v>
      </c>
      <c r="E45" s="405" t="s">
        <v>106</v>
      </c>
      <c r="F45" s="405" t="s">
        <v>4874</v>
      </c>
      <c r="G45" s="406" t="str" cm="1">
        <f t="array" ref="G45">_xlfn.IFS(MID(C45,5,1)="U",MID(C45,5,2),LEN(C45)&gt;10,MID(C45,5,3)&amp;"-"&amp;LEFT(D45,1),LEN(C45)&lt;=10,MID(C45,5,2)&amp;"-"&amp;LEFT(D45,1))</f>
        <v>A8-D</v>
      </c>
      <c r="H45" s="407">
        <f>IFERROR(INDEX(LGIP1b_Park_UnitRates[],MATCH(G45,LGIP1b_Park_UnitRates[LGIP Code],0),3),"")</f>
        <v>30000</v>
      </c>
      <c r="I45" s="312">
        <f>IFERROR(MIN(J45/H45,INDEX(LGIP1b_Park_UnitRates[],MATCH(FutureTrunkParks6[[#This Row],[LGIP Code (*)]], LGIP1b_Park_UnitRates[LGIP Code], 0),4)),1)</f>
        <v>6.6666666666666666E-2</v>
      </c>
      <c r="J45" s="408">
        <v>2000</v>
      </c>
      <c r="K45" s="409">
        <f t="shared" si="13"/>
        <v>2000</v>
      </c>
      <c r="L45" s="410">
        <v>4000000</v>
      </c>
      <c r="M45" s="411" t="str">
        <f>_xlfn.XLOOKUP(FutureTrunkParks6[[#This Row],[LGIP Code (*)]],LGIP1b_Parks_UnitRates_Summary[LGIP Code],LGIP1b_Parks_UnitRates_Summary[Stages],,0)</f>
        <v>A</v>
      </c>
      <c r="N45" s="411" t="str">
        <f>_xlfn.XLOOKUP(FutureTrunkParks6[[#This Row],[LGIP Code (*)]],LGIP1b_Parks_UnitRates_Summary[LGIP Code],LGIP1b_Parks_UnitRates_Summary[Costing Code],,0)</f>
        <v>A8-D-A</v>
      </c>
      <c r="O45" s="411">
        <f>_xlfn.XLOOKUP(FutureTrunkParks6[[#This Row],[Costing Code]],LGIP1b_Parks_UnitRates_Summary[Costing Code],LGIP1b_Parks_UnitRates_Summary[Scaled component],,0)</f>
        <v>175604.20030999999</v>
      </c>
      <c r="P45" s="411">
        <f>FutureTrunkParks6[[#This Row],[Unit Rate (Scale)]]*FutureTrunkParks6[[#This Row],[Scaling factor (*)]]</f>
        <v>11706.946687333333</v>
      </c>
      <c r="Q45" s="411">
        <f>_xlfn.XLOOKUP(FutureTrunkParks6[[#This Row],[Costing Code]],LGIP1b_Parks_UnitRates_Summary[Costing Code],LGIP1b_Parks_UnitRates_Summary[Not scaled component],,0)</f>
        <v>46471.004139999997</v>
      </c>
      <c r="R45" s="412">
        <f>_xlfn.XLOOKUP(FutureTrunkParks6[[#This Row],[Costing Code]],LGIP1b_Parks_UnitRates_Summary[Costing Code],LGIP1b_Parks_UnitRates_Summary[Preliminary Scale],,0)</f>
        <v>0.23125000000000001</v>
      </c>
      <c r="S45" s="411">
        <f>((FutureTrunkParks6[[#This Row],[Costs with Scaling Factor Applied]]+FutureTrunkParks6[[#This Row],[Unit Rate (No Scale)]])*FutureTrunkParks6[[#This Row],[Preliminary Scale %]])</f>
        <v>13453.651128820835</v>
      </c>
      <c r="T45" s="411">
        <f>_xlfn.XLOOKUP(FutureTrunkParks6[[#This Row],[Costing Code]],LGIP1b_Parks_UnitRates_Summary[Costing Code],LGIP1b_Parks_UnitRates_Summary[Preliminary No Scale],,0)</f>
        <v>7500</v>
      </c>
      <c r="U45" s="413">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79132</v>
      </c>
      <c r="V45" s="405">
        <v>2021</v>
      </c>
      <c r="W45" s="405">
        <v>1</v>
      </c>
      <c r="X45" s="411">
        <f>ROUND(FutureTrunkParks6[[#This Row],[Direct Construction Cost]]*23%,0)</f>
        <v>18200</v>
      </c>
      <c r="Y45" s="414">
        <f t="shared" si="1"/>
        <v>7.4999999999999997E-2</v>
      </c>
      <c r="Z45" s="415">
        <f>ROUND((FutureTrunkParks6[[#This Row],[Direct Construction Cost]]+FutureTrunkParks6[[#This Row],[Project Owners Cost (23% Direct Construction Cost)($)]])*FutureTrunkParks6[[#This Row],[Multiplier]]*FutureTrunkParks6[[#This Row],[Construction Contingency Rate %]],0)</f>
        <v>7300</v>
      </c>
      <c r="AA45" s="416">
        <f>ROUND(FutureTrunkParks6[[#This Row],[Direct Construction Cost]]+FutureTrunkParks6[[#This Row],[Project Owners Cost (23% Direct Construction Cost)($)]]+FutureTrunkParks6[[#This Row],[Construction Contingency Cost ($)]],0)</f>
        <v>104632</v>
      </c>
      <c r="AB45" s="417">
        <v>2024</v>
      </c>
      <c r="AC45" s="418">
        <f t="shared" si="2"/>
        <v>2.0111853187589457E-2</v>
      </c>
      <c r="AD45" s="418">
        <f t="shared" si="3"/>
        <v>1.8204777291069174E-2</v>
      </c>
      <c r="AE45" s="419">
        <f>VLOOKUP(FutureTrunkParks6[[#This Row],[Service Catchment]],'Catchment Demand - Parks'!$C$8:$M$11,11)</f>
        <v>0.23553359173481525</v>
      </c>
      <c r="AF45" s="419">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45" s="419">
        <f>IF(AND(FutureTrunkParks6[[#This Row],[Spare Capacity (%)]]&gt;30%,FutureTrunkParks6[[#This Row],[Share of the total Cost with the same year of provision %]]&gt;20%),1-FutureTrunkParks6[[#This Row],[Spare Capacity (%)]],1)</f>
        <v>1</v>
      </c>
      <c r="AH45" s="419">
        <f>IF(FutureTrunkParks6[[#This Row],[Terminal Value Analysis]]&lt;0,0,FutureTrunkParks6[[#This Row],[Terminal Value Analysis]])</f>
        <v>1</v>
      </c>
      <c r="AI45" s="420">
        <f t="shared" si="4"/>
        <v>4104632</v>
      </c>
      <c r="AJ45" s="421">
        <f t="shared" si="5"/>
        <v>4356680</v>
      </c>
      <c r="AK45" s="422">
        <f t="shared" si="6"/>
        <v>3667286</v>
      </c>
      <c r="AL45" s="423">
        <f>ROUND(FutureTrunkParks6[[#This Row],[Net Present Value of Establishment Cost]]*FutureTrunkParks6[[#This Row],[Terminal Value Adjustment (%)]],0)</f>
        <v>3667286</v>
      </c>
      <c r="AM45" s="288" t="str" cm="1">
        <f t="array" ref="AM45">_xlfn.IFS(FutureTrunkParks6[[#This Row],[Hierarchy/Name]]&lt;&gt;"Local","y",AM$13=FutureTrunkParks6[[#This Row],[Service Catchment]], "y", FutureTrunkParks6[[#This Row],[Hierarchy/Name]]="Local", "")</f>
        <v>y</v>
      </c>
      <c r="AN45" s="288" t="str" cm="1">
        <f t="array" ref="AN45">_xlfn.IFS(FutureTrunkParks6[[#This Row],[Hierarchy/Name]]&lt;&gt;"Local","y",AN$13=FutureTrunkParks6[[#This Row],[Service Catchment]], "y", FutureTrunkParks6[[#This Row],[Hierarchy/Name]]="Local", "")</f>
        <v>y</v>
      </c>
      <c r="AO45" s="288" t="str" cm="1">
        <f t="array" ref="AO45">_xlfn.IFS(FutureTrunkParks6[[#This Row],[Hierarchy/Name]]&lt;&gt;"Local","y",AO$13=FutureTrunkParks6[[#This Row],[Service Catchment]], "y", FutureTrunkParks6[[#This Row],[Hierarchy/Name]]="Local", "")</f>
        <v>y</v>
      </c>
      <c r="AP45" s="288" t="str" cm="1">
        <f t="array" ref="AP45">_xlfn.IFS(FutureTrunkParks6[[#This Row],[Hierarchy/Name]]&lt;&gt;"Local","y",AP$13=FutureTrunkParks6[[#This Row],[Service Catchment]], "y", FutureTrunkParks6[[#This Row],[Hierarchy/Name]]="Local", "")</f>
        <v>y</v>
      </c>
      <c r="AQ45" s="424"/>
      <c r="AR45" s="107">
        <f>IF(FutureTrunkParks6[[#This Row],[Hierarchy/Name]]&lt;&gt;"Local",0.25,IF(AM45="y",1,""))</f>
        <v>0.25</v>
      </c>
      <c r="AS45" s="107">
        <f>IF(FutureTrunkParks6[[#This Row],[Hierarchy/Name]]&lt;&gt;"Local",0.25,IF(AN45="y",1,""))</f>
        <v>0.25</v>
      </c>
      <c r="AT45" s="107">
        <f>IF(FutureTrunkParks6[[#This Row],[Hierarchy/Name]]&lt;&gt;"Local",0.25,IF(AO45="y",1,""))</f>
        <v>0.25</v>
      </c>
      <c r="AU45" s="107">
        <f>IF(FutureTrunkParks6[[#This Row],[Hierarchy/Name]]&lt;&gt;"Local",0.25,IF(AP45="y",1,""))</f>
        <v>0.25</v>
      </c>
      <c r="AV45" s="425">
        <f t="shared" si="7"/>
        <v>1</v>
      </c>
      <c r="AW45" s="424"/>
      <c r="AX45" s="426">
        <f t="shared" si="8"/>
        <v>916821.5</v>
      </c>
      <c r="AY45" s="427">
        <f t="shared" si="9"/>
        <v>916821.5</v>
      </c>
      <c r="AZ45" s="427">
        <f t="shared" si="10"/>
        <v>916821.5</v>
      </c>
      <c r="BA45" s="428">
        <f t="shared" si="11"/>
        <v>916821.5</v>
      </c>
      <c r="BB45" s="429">
        <f t="shared" si="12"/>
        <v>3667286</v>
      </c>
      <c r="BC45" s="173"/>
      <c r="BD45" s="430"/>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row>
    <row r="46" spans="1:221">
      <c r="B46" s="227" t="s">
        <v>4911</v>
      </c>
      <c r="C46" s="228" t="s">
        <v>4915</v>
      </c>
      <c r="D46" s="228" t="s">
        <v>100</v>
      </c>
      <c r="E46" s="228" t="s">
        <v>106</v>
      </c>
      <c r="F46" s="228" t="s">
        <v>4916</v>
      </c>
      <c r="G46" s="203" t="str" cm="1">
        <f t="array" ref="G46">_xlfn.IFS(MID(C46,5,1)="U",MID(C46,5,2),LEN(C46)&gt;10,MID(C46,5,3)&amp;"-"&amp;LEFT(D46,1),LEN(C46)&lt;=10,MID(C46,5,2)&amp;"-"&amp;LEFT(D46,1))</f>
        <v>A8-M</v>
      </c>
      <c r="H46" s="204">
        <f>IFERROR(INDEX(LGIP1b_Park_UnitRates[],MATCH(G46,LGIP1b_Park_UnitRates[LGIP Code],0),3),"")</f>
        <v>30000</v>
      </c>
      <c r="I46" s="312">
        <f>IFERROR(MIN(J46/H46,INDEX(LGIP1b_Park_UnitRates[],MATCH(FutureTrunkParks6[[#This Row],[LGIP Code (*)]], LGIP1b_Park_UnitRates[LGIP Code], 0),4)),1)</f>
        <v>0.8666666666666667</v>
      </c>
      <c r="J46" s="232">
        <v>26000</v>
      </c>
      <c r="K46" s="98">
        <f t="shared" si="13"/>
        <v>1000</v>
      </c>
      <c r="L46" s="233">
        <v>26000000</v>
      </c>
      <c r="M46" s="238" t="str">
        <f>_xlfn.XLOOKUP(FutureTrunkParks6[[#This Row],[LGIP Code (*)]],LGIP1b_Parks_UnitRates_Summary[LGIP Code],LGIP1b_Parks_UnitRates_Summary[Stages],,0)</f>
        <v>A&amp;B</v>
      </c>
      <c r="N46" s="238" t="str">
        <f>_xlfn.XLOOKUP(FutureTrunkParks6[[#This Row],[LGIP Code (*)]],LGIP1b_Parks_UnitRates_Summary[LGIP Code],LGIP1b_Parks_UnitRates_Summary[Costing Code],,0)</f>
        <v>A8-M-A&amp;B</v>
      </c>
      <c r="O46" s="238">
        <f>_xlfn.XLOOKUP(FutureTrunkParks6[[#This Row],[Costing Code]],LGIP1b_Parks_UnitRates_Summary[Costing Code],LGIP1b_Parks_UnitRates_Summary[Scaled component],,0)</f>
        <v>753032.14269090316</v>
      </c>
      <c r="P46" s="238">
        <f>FutureTrunkParks6[[#This Row],[Unit Rate (Scale)]]*FutureTrunkParks6[[#This Row],[Scaling factor (*)]]</f>
        <v>652627.85699878272</v>
      </c>
      <c r="Q46" s="238">
        <f>_xlfn.XLOOKUP(FutureTrunkParks6[[#This Row],[Costing Code]],LGIP1b_Parks_UnitRates_Summary[Costing Code],LGIP1b_Parks_UnitRates_Summary[Not scaled component],,0)</f>
        <v>701304.17627599998</v>
      </c>
      <c r="R46" s="240">
        <f>_xlfn.XLOOKUP(FutureTrunkParks6[[#This Row],[Costing Code]],LGIP1b_Parks_UnitRates_Summary[Costing Code],LGIP1b_Parks_UnitRates_Summary[Preliminary Scale],,0)</f>
        <v>0.23125000000000001</v>
      </c>
      <c r="S46" s="238">
        <f>((FutureTrunkParks6[[#This Row],[Costs with Scaling Factor Applied]]+FutureTrunkParks6[[#This Row],[Unit Rate (No Scale)]])*FutureTrunkParks6[[#This Row],[Preliminary Scale %]])</f>
        <v>313096.78269479354</v>
      </c>
      <c r="T46" s="238">
        <f>_xlfn.XLOOKUP(FutureTrunkParks6[[#This Row],[Costing Code]],LGIP1b_Parks_UnitRates_Summary[Costing Code],LGIP1b_Parks_UnitRates_Summary[Preliminary No Scale],,0)</f>
        <v>7500</v>
      </c>
      <c r="U4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1674529</v>
      </c>
      <c r="V46" s="228">
        <v>2021</v>
      </c>
      <c r="W46" s="228">
        <v>1</v>
      </c>
      <c r="X46" s="238">
        <f>ROUND(FutureTrunkParks6[[#This Row],[Direct Construction Cost]]*23%,0)</f>
        <v>385142</v>
      </c>
      <c r="Y46" s="311">
        <f t="shared" si="1"/>
        <v>7.4999999999999997E-2</v>
      </c>
      <c r="Z46" s="211">
        <f>ROUND((FutureTrunkParks6[[#This Row],[Direct Construction Cost]]+FutureTrunkParks6[[#This Row],[Project Owners Cost (23% Direct Construction Cost)($)]])*FutureTrunkParks6[[#This Row],[Multiplier]]*FutureTrunkParks6[[#This Row],[Construction Contingency Rate %]],0)</f>
        <v>154475</v>
      </c>
      <c r="AA46" s="212">
        <f>ROUND(FutureTrunkParks6[[#This Row],[Direct Construction Cost]]+FutureTrunkParks6[[#This Row],[Project Owners Cost (23% Direct Construction Cost)($)]]+FutureTrunkParks6[[#This Row],[Construction Contingency Cost ($)]],0)</f>
        <v>2214146</v>
      </c>
      <c r="AB46" s="236">
        <v>2024</v>
      </c>
      <c r="AC46" s="213">
        <f t="shared" si="2"/>
        <v>2.0111853187589457E-2</v>
      </c>
      <c r="AD46" s="213">
        <f t="shared" si="3"/>
        <v>1.8204777291069174E-2</v>
      </c>
      <c r="AE46" s="291">
        <f>VLOOKUP(FutureTrunkParks6[[#This Row],[Service Catchment]],'Catchment Demand - Parks'!$C$8:$M$11,11)</f>
        <v>0.23553359173481525</v>
      </c>
      <c r="AF4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46" s="291">
        <f>IF(AND(FutureTrunkParks6[[#This Row],[Spare Capacity (%)]]&gt;30%,FutureTrunkParks6[[#This Row],[Share of the total Cost with the same year of provision %]]&gt;20%),1-FutureTrunkParks6[[#This Row],[Spare Capacity (%)]],1)</f>
        <v>1</v>
      </c>
      <c r="AH46" s="291">
        <f>IF(FutureTrunkParks6[[#This Row],[Terminal Value Analysis]]&lt;0,0,FutureTrunkParks6[[#This Row],[Terminal Value Analysis]])</f>
        <v>1</v>
      </c>
      <c r="AI46" s="215">
        <f t="shared" si="4"/>
        <v>28214146</v>
      </c>
      <c r="AJ46" s="217">
        <f t="shared" si="5"/>
        <v>29937771</v>
      </c>
      <c r="AK46" s="219">
        <f t="shared" si="6"/>
        <v>25200465</v>
      </c>
      <c r="AL46" s="293">
        <f>ROUND(FutureTrunkParks6[[#This Row],[Net Present Value of Establishment Cost]]*FutureTrunkParks6[[#This Row],[Terminal Value Adjustment (%)]],0)</f>
        <v>25200465</v>
      </c>
      <c r="AM46" s="288" t="str" cm="1">
        <f t="array" ref="AM46">_xlfn.IFS(FutureTrunkParks6[[#This Row],[Hierarchy/Name]]&lt;&gt;"Local","y",AM$13=FutureTrunkParks6[[#This Row],[Service Catchment]], "y", FutureTrunkParks6[[#This Row],[Hierarchy/Name]]="Local", "")</f>
        <v>y</v>
      </c>
      <c r="AN46" s="288" t="str" cm="1">
        <f t="array" ref="AN46">_xlfn.IFS(FutureTrunkParks6[[#This Row],[Hierarchy/Name]]&lt;&gt;"Local","y",AN$13=FutureTrunkParks6[[#This Row],[Service Catchment]], "y", FutureTrunkParks6[[#This Row],[Hierarchy/Name]]="Local", "")</f>
        <v>y</v>
      </c>
      <c r="AO46" s="288" t="str" cm="1">
        <f t="array" ref="AO46">_xlfn.IFS(FutureTrunkParks6[[#This Row],[Hierarchy/Name]]&lt;&gt;"Local","y",AO$13=FutureTrunkParks6[[#This Row],[Service Catchment]], "y", FutureTrunkParks6[[#This Row],[Hierarchy/Name]]="Local", "")</f>
        <v>y</v>
      </c>
      <c r="AP46" s="288" t="str" cm="1">
        <f t="array" ref="AP46">_xlfn.IFS(FutureTrunkParks6[[#This Row],[Hierarchy/Name]]&lt;&gt;"Local","y",AP$13=FutureTrunkParks6[[#This Row],[Service Catchment]], "y", FutureTrunkParks6[[#This Row],[Hierarchy/Name]]="Local", "")</f>
        <v>y</v>
      </c>
      <c r="AR46" s="107">
        <f>IF(FutureTrunkParks6[[#This Row],[Hierarchy/Name]]&lt;&gt;"Local",0.25,IF(AM46="y",1,""))</f>
        <v>0.25</v>
      </c>
      <c r="AS46" s="107">
        <f>IF(FutureTrunkParks6[[#This Row],[Hierarchy/Name]]&lt;&gt;"Local",0.25,IF(AN46="y",1,""))</f>
        <v>0.25</v>
      </c>
      <c r="AT46" s="107">
        <f>IF(FutureTrunkParks6[[#This Row],[Hierarchy/Name]]&lt;&gt;"Local",0.25,IF(AO46="y",1,""))</f>
        <v>0.25</v>
      </c>
      <c r="AU46" s="107">
        <f>IF(FutureTrunkParks6[[#This Row],[Hierarchy/Name]]&lt;&gt;"Local",0.25,IF(AP46="y",1,""))</f>
        <v>0.25</v>
      </c>
      <c r="AV46" s="109">
        <f t="shared" si="7"/>
        <v>1</v>
      </c>
      <c r="AX46" s="285">
        <f t="shared" si="8"/>
        <v>6300116.25</v>
      </c>
      <c r="AY46" s="281">
        <f t="shared" si="9"/>
        <v>6300116.25</v>
      </c>
      <c r="AZ46" s="281">
        <f t="shared" si="10"/>
        <v>6300116.25</v>
      </c>
      <c r="BA46" s="286">
        <f t="shared" si="11"/>
        <v>6300116.25</v>
      </c>
      <c r="BB46" s="270">
        <f t="shared" si="12"/>
        <v>25200465</v>
      </c>
      <c r="BD46" s="141"/>
    </row>
    <row r="47" spans="1:221">
      <c r="B47" s="227" t="s">
        <v>4917</v>
      </c>
      <c r="C47" s="228" t="s">
        <v>4918</v>
      </c>
      <c r="D47" s="228" t="s">
        <v>105</v>
      </c>
      <c r="E47" s="228" t="s">
        <v>106</v>
      </c>
      <c r="F47" s="228" t="s">
        <v>4883</v>
      </c>
      <c r="G47" s="203" t="str" cm="1">
        <f t="array" ref="G47">_xlfn.IFS(MID(C47,5,1)="U",MID(C47,5,2),LEN(C47)&gt;10,MID(C47,5,3)&amp;"-"&amp;LEFT(D47,1),LEN(C47)&lt;=10,MID(C47,5,2)&amp;"-"&amp;LEFT(D47,1))</f>
        <v>E11-D</v>
      </c>
      <c r="H47" s="204">
        <f>IFERROR(INDEX(LGIP1b_Park_UnitRates[],MATCH(G47,LGIP1b_Park_UnitRates[LGIP Code],0),3),"")</f>
        <v>20000</v>
      </c>
      <c r="I47" s="312">
        <f>IFERROR(MIN(J47/H47,INDEX(LGIP1b_Park_UnitRates[],MATCH(FutureTrunkParks6[[#This Row],[LGIP Code (*)]], LGIP1b_Park_UnitRates[LGIP Code], 0),4)),1)</f>
        <v>0.5</v>
      </c>
      <c r="J47" s="232">
        <v>10000</v>
      </c>
      <c r="K47" s="98">
        <f t="shared" si="13"/>
        <v>0</v>
      </c>
      <c r="L47" s="233">
        <v>0</v>
      </c>
      <c r="M47" s="238" t="str">
        <f>_xlfn.XLOOKUP(FutureTrunkParks6[[#This Row],[LGIP Code (*)]],LGIP1b_Parks_UnitRates_Summary[LGIP Code],LGIP1b_Parks_UnitRates_Summary[Stages],,0)</f>
        <v>B&amp;C</v>
      </c>
      <c r="N47" s="238" t="str">
        <f>_xlfn.XLOOKUP(FutureTrunkParks6[[#This Row],[LGIP Code (*)]],LGIP1b_Parks_UnitRates_Summary[LGIP Code],LGIP1b_Parks_UnitRates_Summary[Costing Code],,0)</f>
        <v>E11-D-B&amp;C</v>
      </c>
      <c r="O47" s="238">
        <f>_xlfn.XLOOKUP(FutureTrunkParks6[[#This Row],[Costing Code]],LGIP1b_Parks_UnitRates_Summary[Costing Code],LGIP1b_Parks_UnitRates_Summary[Scaled component],,0)</f>
        <v>625485.02040532418</v>
      </c>
      <c r="P47" s="238">
        <f>FutureTrunkParks6[[#This Row],[Unit Rate (Scale)]]*FutureTrunkParks6[[#This Row],[Scaling factor (*)]]</f>
        <v>312742.51020266209</v>
      </c>
      <c r="Q47" s="238">
        <f>_xlfn.XLOOKUP(FutureTrunkParks6[[#This Row],[Costing Code]],LGIP1b_Parks_UnitRates_Summary[Costing Code],LGIP1b_Parks_UnitRates_Summary[Not scaled component],,0)</f>
        <v>2140429.7431805041</v>
      </c>
      <c r="R47" s="240">
        <f>_xlfn.XLOOKUP(FutureTrunkParks6[[#This Row],[Costing Code]],LGIP1b_Parks_UnitRates_Summary[Costing Code],LGIP1b_Parks_UnitRates_Summary[Preliminary Scale],,0)</f>
        <v>0.23125000000000001</v>
      </c>
      <c r="S47" s="238">
        <f>((FutureTrunkParks6[[#This Row],[Costs with Scaling Factor Applied]]+FutureTrunkParks6[[#This Row],[Unit Rate (No Scale)]])*FutureTrunkParks6[[#This Row],[Preliminary Scale %]])</f>
        <v>567296.08359485725</v>
      </c>
      <c r="T47" s="238">
        <f>_xlfn.XLOOKUP(FutureTrunkParks6[[#This Row],[Costing Code]],LGIP1b_Parks_UnitRates_Summary[Costing Code],LGIP1b_Parks_UnitRates_Summary[Preliminary No Scale],,0)</f>
        <v>7500</v>
      </c>
      <c r="U4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3027968</v>
      </c>
      <c r="V47" s="228">
        <v>2021</v>
      </c>
      <c r="W47" s="228">
        <v>1</v>
      </c>
      <c r="X47" s="238">
        <f>ROUND(FutureTrunkParks6[[#This Row],[Direct Construction Cost]]*23%,0)</f>
        <v>696433</v>
      </c>
      <c r="Y47" s="311">
        <f t="shared" si="1"/>
        <v>0.2</v>
      </c>
      <c r="Z47" s="211">
        <f>ROUND((FutureTrunkParks6[[#This Row],[Direct Construction Cost]]+FutureTrunkParks6[[#This Row],[Project Owners Cost (23% Direct Construction Cost)($)]])*FutureTrunkParks6[[#This Row],[Multiplier]]*FutureTrunkParks6[[#This Row],[Construction Contingency Rate %]],0)</f>
        <v>744880</v>
      </c>
      <c r="AA47" s="212">
        <f>ROUND(FutureTrunkParks6[[#This Row],[Direct Construction Cost]]+FutureTrunkParks6[[#This Row],[Project Owners Cost (23% Direct Construction Cost)($)]]+FutureTrunkParks6[[#This Row],[Construction Contingency Cost ($)]],0)</f>
        <v>4469281</v>
      </c>
      <c r="AB47" s="236">
        <v>2034</v>
      </c>
      <c r="AC47" s="213">
        <f t="shared" si="2"/>
        <v>2.0111853187589457E-2</v>
      </c>
      <c r="AD47" s="213">
        <f t="shared" si="3"/>
        <v>1.8204777291069174E-2</v>
      </c>
      <c r="AE47" s="291">
        <f>VLOOKUP(FutureTrunkParks6[[#This Row],[Service Catchment]],'Catchment Demand - Parks'!$C$8:$M$11,11)</f>
        <v>0.23553359173481525</v>
      </c>
      <c r="AF4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3.7587536806914873E-2</v>
      </c>
      <c r="AG47" s="291">
        <f>IF(AND(FutureTrunkParks6[[#This Row],[Spare Capacity (%)]]&gt;30%,FutureTrunkParks6[[#This Row],[Share of the total Cost with the same year of provision %]]&gt;20%),1-FutureTrunkParks6[[#This Row],[Spare Capacity (%)]],1)</f>
        <v>1</v>
      </c>
      <c r="AH47" s="291">
        <f>IF(FutureTrunkParks6[[#This Row],[Terminal Value Analysis]]&lt;0,0,FutureTrunkParks6[[#This Row],[Terminal Value Analysis]])</f>
        <v>1</v>
      </c>
      <c r="AI47" s="215">
        <f t="shared" si="4"/>
        <v>4469281</v>
      </c>
      <c r="AJ47" s="217">
        <f t="shared" si="5"/>
        <v>5650597</v>
      </c>
      <c r="AK47" s="219">
        <f t="shared" si="6"/>
        <v>2678636</v>
      </c>
      <c r="AL47" s="293">
        <f>ROUND(FutureTrunkParks6[[#This Row],[Net Present Value of Establishment Cost]]*FutureTrunkParks6[[#This Row],[Terminal Value Adjustment (%)]],0)</f>
        <v>2678636</v>
      </c>
      <c r="AM47" s="288" t="str" cm="1">
        <f t="array" ref="AM47">_xlfn.IFS(FutureTrunkParks6[[#This Row],[Hierarchy/Name]]&lt;&gt;"Local","y",AM$13=FutureTrunkParks6[[#This Row],[Service Catchment]], "y", FutureTrunkParks6[[#This Row],[Hierarchy/Name]]="Local", "")</f>
        <v>y</v>
      </c>
      <c r="AN47" s="288" t="str" cm="1">
        <f t="array" ref="AN47">_xlfn.IFS(FutureTrunkParks6[[#This Row],[Hierarchy/Name]]&lt;&gt;"Local","y",AN$13=FutureTrunkParks6[[#This Row],[Service Catchment]], "y", FutureTrunkParks6[[#This Row],[Hierarchy/Name]]="Local", "")</f>
        <v>y</v>
      </c>
      <c r="AO47" s="288" t="str" cm="1">
        <f t="array" ref="AO47">_xlfn.IFS(FutureTrunkParks6[[#This Row],[Hierarchy/Name]]&lt;&gt;"Local","y",AO$13=FutureTrunkParks6[[#This Row],[Service Catchment]], "y", FutureTrunkParks6[[#This Row],[Hierarchy/Name]]="Local", "")</f>
        <v>y</v>
      </c>
      <c r="AP47" s="288" t="str" cm="1">
        <f t="array" ref="AP47">_xlfn.IFS(FutureTrunkParks6[[#This Row],[Hierarchy/Name]]&lt;&gt;"Local","y",AP$13=FutureTrunkParks6[[#This Row],[Service Catchment]], "y", FutureTrunkParks6[[#This Row],[Hierarchy/Name]]="Local", "")</f>
        <v>y</v>
      </c>
      <c r="AR47" s="107">
        <f>IF(FutureTrunkParks6[[#This Row],[Hierarchy/Name]]&lt;&gt;"Local",0.25,IF(AM47="y",1,""))</f>
        <v>0.25</v>
      </c>
      <c r="AS47" s="107">
        <f>IF(FutureTrunkParks6[[#This Row],[Hierarchy/Name]]&lt;&gt;"Local",0.25,IF(AN47="y",1,""))</f>
        <v>0.25</v>
      </c>
      <c r="AT47" s="107">
        <f>IF(FutureTrunkParks6[[#This Row],[Hierarchy/Name]]&lt;&gt;"Local",0.25,IF(AO47="y",1,""))</f>
        <v>0.25</v>
      </c>
      <c r="AU47" s="107">
        <f>IF(FutureTrunkParks6[[#This Row],[Hierarchy/Name]]&lt;&gt;"Local",0.25,IF(AP47="y",1,""))</f>
        <v>0.25</v>
      </c>
      <c r="AV47" s="109">
        <f t="shared" si="7"/>
        <v>1</v>
      </c>
      <c r="AX47" s="285">
        <f t="shared" si="8"/>
        <v>669659</v>
      </c>
      <c r="AY47" s="281">
        <f t="shared" si="9"/>
        <v>669659</v>
      </c>
      <c r="AZ47" s="281">
        <f t="shared" si="10"/>
        <v>669659</v>
      </c>
      <c r="BA47" s="286">
        <f t="shared" si="11"/>
        <v>669659</v>
      </c>
      <c r="BB47" s="270">
        <f t="shared" si="12"/>
        <v>2678636</v>
      </c>
      <c r="BD47" s="141"/>
    </row>
    <row r="48" spans="1:221">
      <c r="B48" s="227" t="s">
        <v>4917</v>
      </c>
      <c r="C48" s="228" t="s">
        <v>4919</v>
      </c>
      <c r="D48" s="228" t="s">
        <v>105</v>
      </c>
      <c r="E48" s="228" t="s">
        <v>106</v>
      </c>
      <c r="F48" s="228" t="s">
        <v>4888</v>
      </c>
      <c r="G48" s="203" t="str" cm="1">
        <f t="array" ref="G48">_xlfn.IFS(MID(C48,5,1)="U",MID(C48,5,2),LEN(C48)&gt;10,MID(C48,5,3)&amp;"-"&amp;LEFT(D48,1),LEN(C48)&lt;=10,MID(C48,5,2)&amp;"-"&amp;LEFT(D48,1))</f>
        <v>E12-D</v>
      </c>
      <c r="H48" s="204">
        <f>IFERROR(INDEX(LGIP1b_Park_UnitRates[],MATCH(G48,LGIP1b_Park_UnitRates[LGIP Code],0),3),"")</f>
        <v>30000</v>
      </c>
      <c r="I48" s="312">
        <f>IFERROR(MIN(J48/H48,INDEX(LGIP1b_Park_UnitRates[],MATCH(FutureTrunkParks6[[#This Row],[LGIP Code (*)]], LGIP1b_Park_UnitRates[LGIP Code], 0),4)),1)</f>
        <v>2</v>
      </c>
      <c r="J48" s="232">
        <v>225420</v>
      </c>
      <c r="K48" s="98">
        <f t="shared" si="13"/>
        <v>0</v>
      </c>
      <c r="L48" s="233">
        <v>0</v>
      </c>
      <c r="M48" s="238" t="str">
        <f>_xlfn.XLOOKUP(FutureTrunkParks6[[#This Row],[LGIP Code (*)]],LGIP1b_Parks_UnitRates_Summary[LGIP Code],LGIP1b_Parks_UnitRates_Summary[Stages],,0)</f>
        <v>B&amp;C</v>
      </c>
      <c r="N48" s="238" t="str">
        <f>_xlfn.XLOOKUP(FutureTrunkParks6[[#This Row],[LGIP Code (*)]],LGIP1b_Parks_UnitRates_Summary[LGIP Code],LGIP1b_Parks_UnitRates_Summary[Costing Code],,0)</f>
        <v>E12-D-B&amp;C</v>
      </c>
      <c r="O48" s="238">
        <f>_xlfn.XLOOKUP(FutureTrunkParks6[[#This Row],[Costing Code]],LGIP1b_Parks_UnitRates_Summary[Costing Code],LGIP1b_Parks_UnitRates_Summary[Scaled component],,0)</f>
        <v>426148.28061473684</v>
      </c>
      <c r="P48" s="238">
        <f>FutureTrunkParks6[[#This Row],[Unit Rate (Scale)]]*FutureTrunkParks6[[#This Row],[Scaling factor (*)]]</f>
        <v>852296.56122947368</v>
      </c>
      <c r="Q48" s="238">
        <f>_xlfn.XLOOKUP(FutureTrunkParks6[[#This Row],[Costing Code]],LGIP1b_Parks_UnitRates_Summary[Costing Code],LGIP1b_Parks_UnitRates_Summary[Not scaled component],,0)</f>
        <v>729086.20583200001</v>
      </c>
      <c r="R48" s="240">
        <f>_xlfn.XLOOKUP(FutureTrunkParks6[[#This Row],[Costing Code]],LGIP1b_Parks_UnitRates_Summary[Costing Code],LGIP1b_Parks_UnitRates_Summary[Preliminary Scale],,0)</f>
        <v>0.23125000000000001</v>
      </c>
      <c r="S48" s="238">
        <f>((FutureTrunkParks6[[#This Row],[Costs with Scaling Factor Applied]]+FutureTrunkParks6[[#This Row],[Unit Rate (No Scale)]])*FutureTrunkParks6[[#This Row],[Preliminary Scale %]])</f>
        <v>365694.76488296583</v>
      </c>
      <c r="T48" s="238">
        <f>_xlfn.XLOOKUP(FutureTrunkParks6[[#This Row],[Costing Code]],LGIP1b_Parks_UnitRates_Summary[Costing Code],LGIP1b_Parks_UnitRates_Summary[Preliminary No Scale],,0)</f>
        <v>7500</v>
      </c>
      <c r="U4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1954578</v>
      </c>
      <c r="V48" s="228">
        <v>2021</v>
      </c>
      <c r="W48" s="228">
        <v>1</v>
      </c>
      <c r="X48" s="238">
        <f>ROUND(FutureTrunkParks6[[#This Row],[Direct Construction Cost]]*23%,0)</f>
        <v>449553</v>
      </c>
      <c r="Y48" s="311">
        <f t="shared" si="1"/>
        <v>0.2</v>
      </c>
      <c r="Z48" s="211">
        <f>ROUND((FutureTrunkParks6[[#This Row],[Direct Construction Cost]]+FutureTrunkParks6[[#This Row],[Project Owners Cost (23% Direct Construction Cost)($)]])*FutureTrunkParks6[[#This Row],[Multiplier]]*FutureTrunkParks6[[#This Row],[Construction Contingency Rate %]],0)</f>
        <v>480826</v>
      </c>
      <c r="AA48" s="212">
        <f>ROUND(FutureTrunkParks6[[#This Row],[Direct Construction Cost]]+FutureTrunkParks6[[#This Row],[Project Owners Cost (23% Direct Construction Cost)($)]]+FutureTrunkParks6[[#This Row],[Construction Contingency Cost ($)]],0)</f>
        <v>2884957</v>
      </c>
      <c r="AB48" s="236">
        <v>2034</v>
      </c>
      <c r="AC48" s="213">
        <f t="shared" si="2"/>
        <v>2.0111853187589457E-2</v>
      </c>
      <c r="AD48" s="213">
        <f t="shared" si="3"/>
        <v>1.8204777291069174E-2</v>
      </c>
      <c r="AE48" s="291">
        <f>VLOOKUP(FutureTrunkParks6[[#This Row],[Service Catchment]],'Catchment Demand - Parks'!$C$8:$M$11,11)</f>
        <v>0.23553359173481525</v>
      </c>
      <c r="AF4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2.4263058738948549E-2</v>
      </c>
      <c r="AG48" s="291">
        <f>IF(AND(FutureTrunkParks6[[#This Row],[Spare Capacity (%)]]&gt;30%,FutureTrunkParks6[[#This Row],[Share of the total Cost with the same year of provision %]]&gt;20%),1-FutureTrunkParks6[[#This Row],[Spare Capacity (%)]],1)</f>
        <v>1</v>
      </c>
      <c r="AH48" s="291">
        <f>IF(FutureTrunkParks6[[#This Row],[Terminal Value Analysis]]&lt;0,0,FutureTrunkParks6[[#This Row],[Terminal Value Analysis]])</f>
        <v>1</v>
      </c>
      <c r="AI48" s="215">
        <f t="shared" si="4"/>
        <v>2884957</v>
      </c>
      <c r="AJ48" s="217">
        <f t="shared" si="5"/>
        <v>3647506</v>
      </c>
      <c r="AK48" s="219">
        <f t="shared" si="6"/>
        <v>1729081</v>
      </c>
      <c r="AL48" s="293">
        <f>ROUND(FutureTrunkParks6[[#This Row],[Net Present Value of Establishment Cost]]*FutureTrunkParks6[[#This Row],[Terminal Value Adjustment (%)]],0)</f>
        <v>1729081</v>
      </c>
      <c r="AM48" s="288" t="str" cm="1">
        <f t="array" ref="AM48">_xlfn.IFS(FutureTrunkParks6[[#This Row],[Hierarchy/Name]]&lt;&gt;"Local","y",AM$13=FutureTrunkParks6[[#This Row],[Service Catchment]], "y", FutureTrunkParks6[[#This Row],[Hierarchy/Name]]="Local", "")</f>
        <v>y</v>
      </c>
      <c r="AN48" s="288" t="str" cm="1">
        <f t="array" ref="AN48">_xlfn.IFS(FutureTrunkParks6[[#This Row],[Hierarchy/Name]]&lt;&gt;"Local","y",AN$13=FutureTrunkParks6[[#This Row],[Service Catchment]], "y", FutureTrunkParks6[[#This Row],[Hierarchy/Name]]="Local", "")</f>
        <v>y</v>
      </c>
      <c r="AO48" s="288" t="str" cm="1">
        <f t="array" ref="AO48">_xlfn.IFS(FutureTrunkParks6[[#This Row],[Hierarchy/Name]]&lt;&gt;"Local","y",AO$13=FutureTrunkParks6[[#This Row],[Service Catchment]], "y", FutureTrunkParks6[[#This Row],[Hierarchy/Name]]="Local", "")</f>
        <v>y</v>
      </c>
      <c r="AP48" s="288" t="str" cm="1">
        <f t="array" ref="AP48">_xlfn.IFS(FutureTrunkParks6[[#This Row],[Hierarchy/Name]]&lt;&gt;"Local","y",AP$13=FutureTrunkParks6[[#This Row],[Service Catchment]], "y", FutureTrunkParks6[[#This Row],[Hierarchy/Name]]="Local", "")</f>
        <v>y</v>
      </c>
      <c r="AR48" s="107">
        <f>IF(FutureTrunkParks6[[#This Row],[Hierarchy/Name]]&lt;&gt;"Local",0.25,IF(AM48="y",1,""))</f>
        <v>0.25</v>
      </c>
      <c r="AS48" s="107">
        <f>IF(FutureTrunkParks6[[#This Row],[Hierarchy/Name]]&lt;&gt;"Local",0.25,IF(AN48="y",1,""))</f>
        <v>0.25</v>
      </c>
      <c r="AT48" s="107">
        <f>IF(FutureTrunkParks6[[#This Row],[Hierarchy/Name]]&lt;&gt;"Local",0.25,IF(AO48="y",1,""))</f>
        <v>0.25</v>
      </c>
      <c r="AU48" s="107">
        <f>IF(FutureTrunkParks6[[#This Row],[Hierarchy/Name]]&lt;&gt;"Local",0.25,IF(AP48="y",1,""))</f>
        <v>0.25</v>
      </c>
      <c r="AV48" s="109">
        <f t="shared" si="7"/>
        <v>1</v>
      </c>
      <c r="AX48" s="285">
        <f t="shared" si="8"/>
        <v>432270.25</v>
      </c>
      <c r="AY48" s="281">
        <f t="shared" si="9"/>
        <v>432270.25</v>
      </c>
      <c r="AZ48" s="281">
        <f t="shared" si="10"/>
        <v>432270.25</v>
      </c>
      <c r="BA48" s="286">
        <f t="shared" si="11"/>
        <v>432270.25</v>
      </c>
      <c r="BB48" s="270">
        <f t="shared" si="12"/>
        <v>1729081</v>
      </c>
      <c r="BD48" s="141"/>
    </row>
    <row r="49" spans="2:56">
      <c r="B49" s="227" t="s">
        <v>4920</v>
      </c>
      <c r="C49" s="228" t="s">
        <v>4921</v>
      </c>
      <c r="D49" s="228" t="s">
        <v>105</v>
      </c>
      <c r="E49" s="228" t="s">
        <v>106</v>
      </c>
      <c r="F49" s="228" t="s">
        <v>4867</v>
      </c>
      <c r="G49" s="203" t="str" cm="1">
        <f t="array" ref="G49">_xlfn.IFS(MID(C49,5,1)="U",MID(C49,5,2),LEN(C49)&gt;10,MID(C49,5,3)&amp;"-"&amp;LEFT(D49,1),LEN(C49)&lt;=10,MID(C49,5,2)&amp;"-"&amp;LEFT(D49,1))</f>
        <v>U3</v>
      </c>
      <c r="H49" s="204">
        <f>IFERROR(INDEX(LGIP1b_Park_UnitRates[],MATCH(G49,LGIP1b_Park_UnitRates[LGIP Code],0),3),"")</f>
        <v>0</v>
      </c>
      <c r="I49" s="312">
        <f>IFERROR(MIN(J49/H49,INDEX(LGIP1b_Park_UnitRates[],MATCH(FutureTrunkParks6[[#This Row],[LGIP Code (*)]], LGIP1b_Park_UnitRates[LGIP Code], 0),4)),1)</f>
        <v>1</v>
      </c>
      <c r="J49" s="232">
        <v>9200</v>
      </c>
      <c r="K49" s="98">
        <f t="shared" si="13"/>
        <v>0</v>
      </c>
      <c r="L49" s="233">
        <v>0</v>
      </c>
      <c r="M49" s="238" t="str">
        <f>_xlfn.XLOOKUP(FutureTrunkParks6[[#This Row],[LGIP Code (*)]],LGIP1b_Parks_UnitRates_Summary[LGIP Code],LGIP1b_Parks_UnitRates_Summary[Stages],,0)</f>
        <v>U</v>
      </c>
      <c r="N49" s="238" t="str">
        <f>_xlfn.XLOOKUP(FutureTrunkParks6[[#This Row],[LGIP Code (*)]],LGIP1b_Parks_UnitRates_Summary[LGIP Code],LGIP1b_Parks_UnitRates_Summary[Costing Code],,0)</f>
        <v>U3-U</v>
      </c>
      <c r="O49" s="238">
        <f>_xlfn.XLOOKUP(FutureTrunkParks6[[#This Row],[Costing Code]],LGIP1b_Parks_UnitRates_Summary[Costing Code],LGIP1b_Parks_UnitRates_Summary[Scaled component],,0)</f>
        <v>0</v>
      </c>
      <c r="P49" s="238">
        <f>FutureTrunkParks6[[#This Row],[Unit Rate (Scale)]]*FutureTrunkParks6[[#This Row],[Scaling factor (*)]]</f>
        <v>0</v>
      </c>
      <c r="Q49" s="238">
        <f>_xlfn.XLOOKUP(FutureTrunkParks6[[#This Row],[Costing Code]],LGIP1b_Parks_UnitRates_Summary[Costing Code],LGIP1b_Parks_UnitRates_Summary[Not scaled component],,0)</f>
        <v>0</v>
      </c>
      <c r="R49" s="240">
        <f>_xlfn.XLOOKUP(FutureTrunkParks6[[#This Row],[Costing Code]],LGIP1b_Parks_UnitRates_Summary[Costing Code],LGIP1b_Parks_UnitRates_Summary[Preliminary Scale],,0)</f>
        <v>0</v>
      </c>
      <c r="S49" s="238">
        <f>((FutureTrunkParks6[[#This Row],[Costs with Scaling Factor Applied]]+FutureTrunkParks6[[#This Row],[Unit Rate (No Scale)]])*FutureTrunkParks6[[#This Row],[Preliminary Scale %]])</f>
        <v>0</v>
      </c>
      <c r="T49" s="238">
        <f>_xlfn.XLOOKUP(FutureTrunkParks6[[#This Row],[Costing Code]],LGIP1b_Parks_UnitRates_Summary[Costing Code],LGIP1b_Parks_UnitRates_Summary[Preliminary No Scale],,0)</f>
        <v>0</v>
      </c>
      <c r="U4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49" s="228">
        <v>2021</v>
      </c>
      <c r="W49" s="228">
        <v>1</v>
      </c>
      <c r="X49" s="238">
        <f>ROUND(FutureTrunkParks6[[#This Row],[Direct Construction Cost]]*23%,0)</f>
        <v>230000</v>
      </c>
      <c r="Y49" s="311">
        <f t="shared" si="1"/>
        <v>0.15</v>
      </c>
      <c r="Z49" s="211">
        <f>ROUND((FutureTrunkParks6[[#This Row],[Direct Construction Cost]]+FutureTrunkParks6[[#This Row],[Project Owners Cost (23% Direct Construction Cost)($)]])*FutureTrunkParks6[[#This Row],[Multiplier]]*FutureTrunkParks6[[#This Row],[Construction Contingency Rate %]],0)</f>
        <v>184500</v>
      </c>
      <c r="AA49" s="212">
        <f>ROUND(FutureTrunkParks6[[#This Row],[Direct Construction Cost]]+FutureTrunkParks6[[#This Row],[Project Owners Cost (23% Direct Construction Cost)($)]]+FutureTrunkParks6[[#This Row],[Construction Contingency Cost ($)]],0)</f>
        <v>1414500</v>
      </c>
      <c r="AB49" s="236">
        <v>2029</v>
      </c>
      <c r="AC49" s="213">
        <f t="shared" si="2"/>
        <v>2.0111853187589457E-2</v>
      </c>
      <c r="AD49" s="213">
        <f t="shared" si="3"/>
        <v>1.8204777291069174E-2</v>
      </c>
      <c r="AE49" s="291">
        <f>VLOOKUP(FutureTrunkParks6[[#This Row],[Service Catchment]],'Catchment Demand - Parks'!$C$8:$M$11,11)</f>
        <v>0.23553359173481525</v>
      </c>
      <c r="AF4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1.4634822382970179E-2</v>
      </c>
      <c r="AG49" s="291">
        <f>IF(AND(FutureTrunkParks6[[#This Row],[Spare Capacity (%)]]&gt;30%,FutureTrunkParks6[[#This Row],[Share of the total Cost with the same year of provision %]]&gt;20%),1-FutureTrunkParks6[[#This Row],[Spare Capacity (%)]],1)</f>
        <v>1</v>
      </c>
      <c r="AH49" s="291">
        <f>IF(FutureTrunkParks6[[#This Row],[Terminal Value Analysis]]&lt;0,0,FutureTrunkParks6[[#This Row],[Terminal Value Analysis]])</f>
        <v>1</v>
      </c>
      <c r="AI49" s="215">
        <f t="shared" si="4"/>
        <v>1414500</v>
      </c>
      <c r="AJ49" s="217">
        <f t="shared" si="5"/>
        <v>1634120</v>
      </c>
      <c r="AK49" s="219">
        <f t="shared" si="6"/>
        <v>1032258</v>
      </c>
      <c r="AL49" s="293">
        <f>ROUND(FutureTrunkParks6[[#This Row],[Net Present Value of Establishment Cost]]*FutureTrunkParks6[[#This Row],[Terminal Value Adjustment (%)]],0)</f>
        <v>1032258</v>
      </c>
      <c r="AM49" s="288" t="str" cm="1">
        <f t="array" ref="AM49">_xlfn.IFS(FutureTrunkParks6[[#This Row],[Hierarchy/Name]]&lt;&gt;"Local","y",AM$13=FutureTrunkParks6[[#This Row],[Service Catchment]], "y", FutureTrunkParks6[[#This Row],[Hierarchy/Name]]="Local", "")</f>
        <v>y</v>
      </c>
      <c r="AN49" s="288" t="str" cm="1">
        <f t="array" ref="AN49">_xlfn.IFS(FutureTrunkParks6[[#This Row],[Hierarchy/Name]]&lt;&gt;"Local","y",AN$13=FutureTrunkParks6[[#This Row],[Service Catchment]], "y", FutureTrunkParks6[[#This Row],[Hierarchy/Name]]="Local", "")</f>
        <v>y</v>
      </c>
      <c r="AO49" s="288" t="str" cm="1">
        <f t="array" ref="AO49">_xlfn.IFS(FutureTrunkParks6[[#This Row],[Hierarchy/Name]]&lt;&gt;"Local","y",AO$13=FutureTrunkParks6[[#This Row],[Service Catchment]], "y", FutureTrunkParks6[[#This Row],[Hierarchy/Name]]="Local", "")</f>
        <v>y</v>
      </c>
      <c r="AP49" s="288" t="str" cm="1">
        <f t="array" ref="AP49">_xlfn.IFS(FutureTrunkParks6[[#This Row],[Hierarchy/Name]]&lt;&gt;"Local","y",AP$13=FutureTrunkParks6[[#This Row],[Service Catchment]], "y", FutureTrunkParks6[[#This Row],[Hierarchy/Name]]="Local", "")</f>
        <v>y</v>
      </c>
      <c r="AR49" s="107">
        <f>IF(FutureTrunkParks6[[#This Row],[Hierarchy/Name]]&lt;&gt;"Local",0.25,IF(AM49="y",1,""))</f>
        <v>0.25</v>
      </c>
      <c r="AS49" s="107">
        <f>IF(FutureTrunkParks6[[#This Row],[Hierarchy/Name]]&lt;&gt;"Local",0.25,IF(AN49="y",1,""))</f>
        <v>0.25</v>
      </c>
      <c r="AT49" s="107">
        <f>IF(FutureTrunkParks6[[#This Row],[Hierarchy/Name]]&lt;&gt;"Local",0.25,IF(AO49="y",1,""))</f>
        <v>0.25</v>
      </c>
      <c r="AU49" s="107">
        <f>IF(FutureTrunkParks6[[#This Row],[Hierarchy/Name]]&lt;&gt;"Local",0.25,IF(AP49="y",1,""))</f>
        <v>0.25</v>
      </c>
      <c r="AV49" s="109">
        <f t="shared" si="7"/>
        <v>1</v>
      </c>
      <c r="AX49" s="285">
        <f t="shared" si="8"/>
        <v>258064.5</v>
      </c>
      <c r="AY49" s="281">
        <f t="shared" si="9"/>
        <v>258064.5</v>
      </c>
      <c r="AZ49" s="281">
        <f t="shared" si="10"/>
        <v>258064.5</v>
      </c>
      <c r="BA49" s="286">
        <f t="shared" si="11"/>
        <v>258064.5</v>
      </c>
      <c r="BB49" s="270">
        <f t="shared" si="12"/>
        <v>1032258</v>
      </c>
      <c r="BD49" s="141"/>
    </row>
    <row r="50" spans="2:56">
      <c r="B50" s="227" t="s">
        <v>4922</v>
      </c>
      <c r="C50" s="228" t="s">
        <v>4923</v>
      </c>
      <c r="D50" s="228" t="s">
        <v>105</v>
      </c>
      <c r="E50" s="228" t="s">
        <v>106</v>
      </c>
      <c r="F50" s="228" t="s">
        <v>4924</v>
      </c>
      <c r="G50" s="203" t="str" cm="1">
        <f t="array" ref="G50">_xlfn.IFS(MID(C50,5,1)="U",MID(C50,5,2),LEN(C50)&gt;10,MID(C50,5,3)&amp;"-"&amp;LEFT(D50,1),LEN(C50)&lt;=10,MID(C50,5,2)&amp;"-"&amp;LEFT(D50,1))</f>
        <v>U3</v>
      </c>
      <c r="H50" s="204">
        <f>IFERROR(INDEX(LGIP1b_Park_UnitRates[],MATCH(G50,LGIP1b_Park_UnitRates[LGIP Code],0),3),"")</f>
        <v>0</v>
      </c>
      <c r="I50" s="312">
        <f>IFERROR(MIN(J50/H50,INDEX(LGIP1b_Park_UnitRates[],MATCH(FutureTrunkParks6[[#This Row],[LGIP Code (*)]], LGIP1b_Park_UnitRates[LGIP Code], 0),4)),1)</f>
        <v>1</v>
      </c>
      <c r="J50" s="232">
        <v>218100</v>
      </c>
      <c r="K50" s="98">
        <f t="shared" si="13"/>
        <v>0</v>
      </c>
      <c r="L50" s="233">
        <v>0</v>
      </c>
      <c r="M50" s="238" t="str">
        <f>_xlfn.XLOOKUP(FutureTrunkParks6[[#This Row],[LGIP Code (*)]],LGIP1b_Parks_UnitRates_Summary[LGIP Code],LGIP1b_Parks_UnitRates_Summary[Stages],,0)</f>
        <v>U</v>
      </c>
      <c r="N50" s="238" t="str">
        <f>_xlfn.XLOOKUP(FutureTrunkParks6[[#This Row],[LGIP Code (*)]],LGIP1b_Parks_UnitRates_Summary[LGIP Code],LGIP1b_Parks_UnitRates_Summary[Costing Code],,0)</f>
        <v>U3-U</v>
      </c>
      <c r="O50" s="238">
        <f>_xlfn.XLOOKUP(FutureTrunkParks6[[#This Row],[Costing Code]],LGIP1b_Parks_UnitRates_Summary[Costing Code],LGIP1b_Parks_UnitRates_Summary[Scaled component],,0)</f>
        <v>0</v>
      </c>
      <c r="P50" s="238">
        <f>FutureTrunkParks6[[#This Row],[Unit Rate (Scale)]]*FutureTrunkParks6[[#This Row],[Scaling factor (*)]]</f>
        <v>0</v>
      </c>
      <c r="Q50" s="238">
        <f>_xlfn.XLOOKUP(FutureTrunkParks6[[#This Row],[Costing Code]],LGIP1b_Parks_UnitRates_Summary[Costing Code],LGIP1b_Parks_UnitRates_Summary[Not scaled component],,0)</f>
        <v>0</v>
      </c>
      <c r="R50" s="240">
        <f>_xlfn.XLOOKUP(FutureTrunkParks6[[#This Row],[Costing Code]],LGIP1b_Parks_UnitRates_Summary[Costing Code],LGIP1b_Parks_UnitRates_Summary[Preliminary Scale],,0)</f>
        <v>0</v>
      </c>
      <c r="S50" s="238">
        <f>((FutureTrunkParks6[[#This Row],[Costs with Scaling Factor Applied]]+FutureTrunkParks6[[#This Row],[Unit Rate (No Scale)]])*FutureTrunkParks6[[#This Row],[Preliminary Scale %]])</f>
        <v>0</v>
      </c>
      <c r="T50" s="238">
        <f>_xlfn.XLOOKUP(FutureTrunkParks6[[#This Row],[Costing Code]],LGIP1b_Parks_UnitRates_Summary[Costing Code],LGIP1b_Parks_UnitRates_Summary[Preliminary No Scale],,0)</f>
        <v>0</v>
      </c>
      <c r="U5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50" s="228">
        <v>2021</v>
      </c>
      <c r="W50" s="228">
        <v>1</v>
      </c>
      <c r="X50" s="238">
        <f>ROUND(FutureTrunkParks6[[#This Row],[Direct Construction Cost]]*23%,0)</f>
        <v>230000</v>
      </c>
      <c r="Y50" s="311">
        <f t="shared" si="1"/>
        <v>0.15</v>
      </c>
      <c r="Z50" s="211">
        <f>ROUND((FutureTrunkParks6[[#This Row],[Direct Construction Cost]]+FutureTrunkParks6[[#This Row],[Project Owners Cost (23% Direct Construction Cost)($)]])*FutureTrunkParks6[[#This Row],[Multiplier]]*FutureTrunkParks6[[#This Row],[Construction Contingency Rate %]],0)</f>
        <v>184500</v>
      </c>
      <c r="AA50" s="212">
        <f>ROUND(FutureTrunkParks6[[#This Row],[Direct Construction Cost]]+FutureTrunkParks6[[#This Row],[Project Owners Cost (23% Direct Construction Cost)($)]]+FutureTrunkParks6[[#This Row],[Construction Contingency Cost ($)]],0)</f>
        <v>1414500</v>
      </c>
      <c r="AB50" s="236">
        <v>2029</v>
      </c>
      <c r="AC50" s="213">
        <f t="shared" si="2"/>
        <v>2.0111853187589457E-2</v>
      </c>
      <c r="AD50" s="213">
        <f t="shared" si="3"/>
        <v>1.8204777291069174E-2</v>
      </c>
      <c r="AE50" s="291">
        <f>VLOOKUP(FutureTrunkParks6[[#This Row],[Service Catchment]],'Catchment Demand - Parks'!$C$8:$M$11,11)</f>
        <v>0.23553359173481525</v>
      </c>
      <c r="AF5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1.4634822382970179E-2</v>
      </c>
      <c r="AG50" s="291">
        <f>IF(AND(FutureTrunkParks6[[#This Row],[Spare Capacity (%)]]&gt;30%,FutureTrunkParks6[[#This Row],[Share of the total Cost with the same year of provision %]]&gt;20%),1-FutureTrunkParks6[[#This Row],[Spare Capacity (%)]],1)</f>
        <v>1</v>
      </c>
      <c r="AH50" s="291">
        <f>IF(FutureTrunkParks6[[#This Row],[Terminal Value Analysis]]&lt;0,0,FutureTrunkParks6[[#This Row],[Terminal Value Analysis]])</f>
        <v>1</v>
      </c>
      <c r="AI50" s="215">
        <f t="shared" si="4"/>
        <v>1414500</v>
      </c>
      <c r="AJ50" s="217">
        <f t="shared" si="5"/>
        <v>1634120</v>
      </c>
      <c r="AK50" s="219">
        <f t="shared" si="6"/>
        <v>1032258</v>
      </c>
      <c r="AL50" s="293">
        <f>ROUND(FutureTrunkParks6[[#This Row],[Net Present Value of Establishment Cost]]*FutureTrunkParks6[[#This Row],[Terminal Value Adjustment (%)]],0)</f>
        <v>1032258</v>
      </c>
      <c r="AM50" s="288" t="str" cm="1">
        <f t="array" ref="AM50">_xlfn.IFS(FutureTrunkParks6[[#This Row],[Hierarchy/Name]]&lt;&gt;"Local","y",AM$13=FutureTrunkParks6[[#This Row],[Service Catchment]], "y", FutureTrunkParks6[[#This Row],[Hierarchy/Name]]="Local", "")</f>
        <v>y</v>
      </c>
      <c r="AN50" s="288" t="str" cm="1">
        <f t="array" ref="AN50">_xlfn.IFS(FutureTrunkParks6[[#This Row],[Hierarchy/Name]]&lt;&gt;"Local","y",AN$13=FutureTrunkParks6[[#This Row],[Service Catchment]], "y", FutureTrunkParks6[[#This Row],[Hierarchy/Name]]="Local", "")</f>
        <v>y</v>
      </c>
      <c r="AO50" s="288" t="str" cm="1">
        <f t="array" ref="AO50">_xlfn.IFS(FutureTrunkParks6[[#This Row],[Hierarchy/Name]]&lt;&gt;"Local","y",AO$13=FutureTrunkParks6[[#This Row],[Service Catchment]], "y", FutureTrunkParks6[[#This Row],[Hierarchy/Name]]="Local", "")</f>
        <v>y</v>
      </c>
      <c r="AP50" s="288" t="str" cm="1">
        <f t="array" ref="AP50">_xlfn.IFS(FutureTrunkParks6[[#This Row],[Hierarchy/Name]]&lt;&gt;"Local","y",AP$13=FutureTrunkParks6[[#This Row],[Service Catchment]], "y", FutureTrunkParks6[[#This Row],[Hierarchy/Name]]="Local", "")</f>
        <v>y</v>
      </c>
      <c r="AR50" s="107">
        <f>IF(FutureTrunkParks6[[#This Row],[Hierarchy/Name]]&lt;&gt;"Local",0.25,IF(AM50="y",1,""))</f>
        <v>0.25</v>
      </c>
      <c r="AS50" s="107">
        <f>IF(FutureTrunkParks6[[#This Row],[Hierarchy/Name]]&lt;&gt;"Local",0.25,IF(AN50="y",1,""))</f>
        <v>0.25</v>
      </c>
      <c r="AT50" s="107">
        <f>IF(FutureTrunkParks6[[#This Row],[Hierarchy/Name]]&lt;&gt;"Local",0.25,IF(AO50="y",1,""))</f>
        <v>0.25</v>
      </c>
      <c r="AU50" s="107">
        <f>IF(FutureTrunkParks6[[#This Row],[Hierarchy/Name]]&lt;&gt;"Local",0.25,IF(AP50="y",1,""))</f>
        <v>0.25</v>
      </c>
      <c r="AV50" s="109">
        <f t="shared" si="7"/>
        <v>1</v>
      </c>
      <c r="AX50" s="285">
        <f t="shared" si="8"/>
        <v>258064.5</v>
      </c>
      <c r="AY50" s="281">
        <f t="shared" si="9"/>
        <v>258064.5</v>
      </c>
      <c r="AZ50" s="281">
        <f t="shared" si="10"/>
        <v>258064.5</v>
      </c>
      <c r="BA50" s="286">
        <f t="shared" si="11"/>
        <v>258064.5</v>
      </c>
      <c r="BB50" s="270">
        <f t="shared" si="12"/>
        <v>1032258</v>
      </c>
      <c r="BD50" s="141"/>
    </row>
    <row r="51" spans="2:56">
      <c r="B51" s="227" t="s">
        <v>4925</v>
      </c>
      <c r="C51" s="228" t="s">
        <v>4926</v>
      </c>
      <c r="D51" s="228" t="s">
        <v>105</v>
      </c>
      <c r="E51" s="228" t="s">
        <v>113</v>
      </c>
      <c r="F51" s="228" t="s">
        <v>4927</v>
      </c>
      <c r="G51" s="203" t="str" cm="1">
        <f t="array" ref="G51">_xlfn.IFS(MID(C51,5,1)="U",MID(C51,5,2),LEN(C51)&gt;10,MID(C51,5,3)&amp;"-"&amp;LEFT(D51,1),LEN(C51)&lt;=10,MID(C51,5,2)&amp;"-"&amp;LEFT(D51,1))</f>
        <v>U3</v>
      </c>
      <c r="H51" s="204">
        <f>IFERROR(INDEX(LGIP1b_Park_UnitRates[],MATCH(G51,LGIP1b_Park_UnitRates[LGIP Code],0),3),"")</f>
        <v>0</v>
      </c>
      <c r="I51" s="312">
        <f>IFERROR(MIN(J51/H51,INDEX(LGIP1b_Park_UnitRates[],MATCH(FutureTrunkParks6[[#This Row],[LGIP Code (*)]], LGIP1b_Park_UnitRates[LGIP Code], 0),4)),1)</f>
        <v>1</v>
      </c>
      <c r="J51" s="232">
        <v>45400</v>
      </c>
      <c r="K51" s="98">
        <f t="shared" si="13"/>
        <v>0</v>
      </c>
      <c r="L51" s="233">
        <v>0</v>
      </c>
      <c r="M51" s="238" t="str">
        <f>_xlfn.XLOOKUP(FutureTrunkParks6[[#This Row],[LGIP Code (*)]],LGIP1b_Parks_UnitRates_Summary[LGIP Code],LGIP1b_Parks_UnitRates_Summary[Stages],,0)</f>
        <v>U</v>
      </c>
      <c r="N51" s="238" t="str">
        <f>_xlfn.XLOOKUP(FutureTrunkParks6[[#This Row],[LGIP Code (*)]],LGIP1b_Parks_UnitRates_Summary[LGIP Code],LGIP1b_Parks_UnitRates_Summary[Costing Code],,0)</f>
        <v>U3-U</v>
      </c>
      <c r="O51" s="238">
        <f>_xlfn.XLOOKUP(FutureTrunkParks6[[#This Row],[Costing Code]],LGIP1b_Parks_UnitRates_Summary[Costing Code],LGIP1b_Parks_UnitRates_Summary[Scaled component],,0)</f>
        <v>0</v>
      </c>
      <c r="P51" s="238">
        <f>FutureTrunkParks6[[#This Row],[Unit Rate (Scale)]]*FutureTrunkParks6[[#This Row],[Scaling factor (*)]]</f>
        <v>0</v>
      </c>
      <c r="Q51" s="238">
        <f>_xlfn.XLOOKUP(FutureTrunkParks6[[#This Row],[Costing Code]],LGIP1b_Parks_UnitRates_Summary[Costing Code],LGIP1b_Parks_UnitRates_Summary[Not scaled component],,0)</f>
        <v>0</v>
      </c>
      <c r="R51" s="240">
        <f>_xlfn.XLOOKUP(FutureTrunkParks6[[#This Row],[Costing Code]],LGIP1b_Parks_UnitRates_Summary[Costing Code],LGIP1b_Parks_UnitRates_Summary[Preliminary Scale],,0)</f>
        <v>0</v>
      </c>
      <c r="S51" s="238">
        <f>((FutureTrunkParks6[[#This Row],[Costs with Scaling Factor Applied]]+FutureTrunkParks6[[#This Row],[Unit Rate (No Scale)]])*FutureTrunkParks6[[#This Row],[Preliminary Scale %]])</f>
        <v>0</v>
      </c>
      <c r="T51" s="238">
        <f>_xlfn.XLOOKUP(FutureTrunkParks6[[#This Row],[Costing Code]],LGIP1b_Parks_UnitRates_Summary[Costing Code],LGIP1b_Parks_UnitRates_Summary[Preliminary No Scale],,0)</f>
        <v>0</v>
      </c>
      <c r="U5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51" s="228">
        <v>2021</v>
      </c>
      <c r="W51" s="228">
        <v>1</v>
      </c>
      <c r="X51" s="238">
        <f>ROUND(FutureTrunkParks6[[#This Row],[Direct Construction Cost]]*23%,0)</f>
        <v>230000</v>
      </c>
      <c r="Y51" s="311">
        <f t="shared" si="1"/>
        <v>7.4999999999999997E-2</v>
      </c>
      <c r="Z51" s="211">
        <f>ROUND((FutureTrunkParks6[[#This Row],[Direct Construction Cost]]+FutureTrunkParks6[[#This Row],[Project Owners Cost (23% Direct Construction Cost)($)]])*FutureTrunkParks6[[#This Row],[Multiplier]]*FutureTrunkParks6[[#This Row],[Construction Contingency Rate %]],0)</f>
        <v>92250</v>
      </c>
      <c r="AA51" s="212">
        <f>ROUND(FutureTrunkParks6[[#This Row],[Direct Construction Cost]]+FutureTrunkParks6[[#This Row],[Project Owners Cost (23% Direct Construction Cost)($)]]+FutureTrunkParks6[[#This Row],[Construction Contingency Cost ($)]],0)</f>
        <v>1322250</v>
      </c>
      <c r="AB51" s="236">
        <v>2024</v>
      </c>
      <c r="AC51" s="213">
        <f t="shared" si="2"/>
        <v>2.0111853187589457E-2</v>
      </c>
      <c r="AD51" s="213">
        <f t="shared" si="3"/>
        <v>1.8204777291069174E-2</v>
      </c>
      <c r="AE51" s="291">
        <f>VLOOKUP(FutureTrunkParks6[[#This Row],[Service Catchment]],'Catchment Demand - Parks'!$C$8:$M$11,11)</f>
        <v>0.15359038713546411</v>
      </c>
      <c r="AF5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51" s="291">
        <f>IF(AND(FutureTrunkParks6[[#This Row],[Spare Capacity (%)]]&gt;30%,FutureTrunkParks6[[#This Row],[Share of the total Cost with the same year of provision %]]&gt;20%),1-FutureTrunkParks6[[#This Row],[Spare Capacity (%)]],1)</f>
        <v>1</v>
      </c>
      <c r="AH51" s="291">
        <f>IF(FutureTrunkParks6[[#This Row],[Terminal Value Analysis]]&lt;0,0,FutureTrunkParks6[[#This Row],[Terminal Value Analysis]])</f>
        <v>1</v>
      </c>
      <c r="AI51" s="215">
        <f t="shared" si="4"/>
        <v>1322250</v>
      </c>
      <c r="AJ51" s="217">
        <f t="shared" si="5"/>
        <v>1395786</v>
      </c>
      <c r="AK51" s="219">
        <f t="shared" si="6"/>
        <v>1174919</v>
      </c>
      <c r="AL51" s="293">
        <f>ROUND(FutureTrunkParks6[[#This Row],[Net Present Value of Establishment Cost]]*FutureTrunkParks6[[#This Row],[Terminal Value Adjustment (%)]],0)</f>
        <v>1174919</v>
      </c>
      <c r="AM51" s="288" t="str" cm="1">
        <f t="array" ref="AM51">_xlfn.IFS(FutureTrunkParks6[[#This Row],[Hierarchy/Name]]&lt;&gt;"Local","y",AM$13=FutureTrunkParks6[[#This Row],[Service Catchment]], "y", FutureTrunkParks6[[#This Row],[Hierarchy/Name]]="Local", "")</f>
        <v>y</v>
      </c>
      <c r="AN51" s="288" t="str" cm="1">
        <f t="array" ref="AN51">_xlfn.IFS(FutureTrunkParks6[[#This Row],[Hierarchy/Name]]&lt;&gt;"Local","y",AN$13=FutureTrunkParks6[[#This Row],[Service Catchment]], "y", FutureTrunkParks6[[#This Row],[Hierarchy/Name]]="Local", "")</f>
        <v>y</v>
      </c>
      <c r="AO51" s="288" t="str" cm="1">
        <f t="array" ref="AO51">_xlfn.IFS(FutureTrunkParks6[[#This Row],[Hierarchy/Name]]&lt;&gt;"Local","y",AO$13=FutureTrunkParks6[[#This Row],[Service Catchment]], "y", FutureTrunkParks6[[#This Row],[Hierarchy/Name]]="Local", "")</f>
        <v>y</v>
      </c>
      <c r="AP51" s="288" t="str" cm="1">
        <f t="array" ref="AP51">_xlfn.IFS(FutureTrunkParks6[[#This Row],[Hierarchy/Name]]&lt;&gt;"Local","y",AP$13=FutureTrunkParks6[[#This Row],[Service Catchment]], "y", FutureTrunkParks6[[#This Row],[Hierarchy/Name]]="Local", "")</f>
        <v>y</v>
      </c>
      <c r="AR51" s="107">
        <f>IF(FutureTrunkParks6[[#This Row],[Hierarchy/Name]]&lt;&gt;"Local",0.25,IF(AM51="y",1,""))</f>
        <v>0.25</v>
      </c>
      <c r="AS51" s="107">
        <f>IF(FutureTrunkParks6[[#This Row],[Hierarchy/Name]]&lt;&gt;"Local",0.25,IF(AN51="y",1,""))</f>
        <v>0.25</v>
      </c>
      <c r="AT51" s="107">
        <f>IF(FutureTrunkParks6[[#This Row],[Hierarchy/Name]]&lt;&gt;"Local",0.25,IF(AO51="y",1,""))</f>
        <v>0.25</v>
      </c>
      <c r="AU51" s="107">
        <f>IF(FutureTrunkParks6[[#This Row],[Hierarchy/Name]]&lt;&gt;"Local",0.25,IF(AP51="y",1,""))</f>
        <v>0.25</v>
      </c>
      <c r="AV51" s="109">
        <f t="shared" si="7"/>
        <v>1</v>
      </c>
      <c r="AX51" s="285">
        <f t="shared" si="8"/>
        <v>293729.75</v>
      </c>
      <c r="AY51" s="281">
        <f t="shared" si="9"/>
        <v>293729.75</v>
      </c>
      <c r="AZ51" s="281">
        <f t="shared" si="10"/>
        <v>293729.75</v>
      </c>
      <c r="BA51" s="286">
        <f t="shared" si="11"/>
        <v>293729.75</v>
      </c>
      <c r="BB51" s="270">
        <f t="shared" si="12"/>
        <v>1174919</v>
      </c>
      <c r="BD51" s="141"/>
    </row>
    <row r="52" spans="2:56">
      <c r="B52" s="227" t="s">
        <v>4928</v>
      </c>
      <c r="C52" s="228" t="s">
        <v>4929</v>
      </c>
      <c r="D52" s="228" t="s">
        <v>110</v>
      </c>
      <c r="E52" s="228" t="s">
        <v>142</v>
      </c>
      <c r="F52" s="228" t="s">
        <v>4852</v>
      </c>
      <c r="G52" s="203" t="str" cm="1">
        <f t="array" ref="G52">_xlfn.IFS(MID(C52,5,1)="U",MID(C52,5,2),LEN(C52)&gt;10,MID(C52,5,3)&amp;"-"&amp;LEFT(D52,1),LEN(C52)&lt;=10,MID(C52,5,2)&amp;"-"&amp;LEFT(D52,1))</f>
        <v>A1-L</v>
      </c>
      <c r="H52" s="204">
        <f>IFERROR(INDEX(LGIP1b_Park_UnitRates[],MATCH(G52,LGIP1b_Park_UnitRates[LGIP Code],0),3),"")</f>
        <v>8000</v>
      </c>
      <c r="I52" s="312">
        <f>IFERROR(MIN(J52/H52,INDEX(LGIP1b_Park_UnitRates[],MATCH(FutureTrunkParks6[[#This Row],[LGIP Code (*)]], LGIP1b_Park_UnitRates[LGIP Code], 0),4)),1)</f>
        <v>1</v>
      </c>
      <c r="J52" s="232">
        <v>8000</v>
      </c>
      <c r="K52" s="98">
        <f t="shared" si="13"/>
        <v>300</v>
      </c>
      <c r="L52" s="233">
        <v>2400000</v>
      </c>
      <c r="M52" s="238" t="str">
        <f>_xlfn.XLOOKUP(FutureTrunkParks6[[#This Row],[LGIP Code (*)]],LGIP1b_Parks_UnitRates_Summary[LGIP Code],LGIP1b_Parks_UnitRates_Summary[Stages],,0)</f>
        <v>A&amp;B</v>
      </c>
      <c r="N52" s="238" t="str">
        <f>_xlfn.XLOOKUP(FutureTrunkParks6[[#This Row],[LGIP Code (*)]],LGIP1b_Parks_UnitRates_Summary[LGIP Code],LGIP1b_Parks_UnitRates_Summary[Costing Code],,0)</f>
        <v>A1-L-A&amp;B</v>
      </c>
      <c r="O52" s="238">
        <f>_xlfn.XLOOKUP(FutureTrunkParks6[[#This Row],[Costing Code]],LGIP1b_Parks_UnitRates_Summary[Costing Code],LGIP1b_Parks_UnitRates_Summary[Scaled component],,0)</f>
        <v>295709.98100599996</v>
      </c>
      <c r="P52" s="238">
        <f>FutureTrunkParks6[[#This Row],[Unit Rate (Scale)]]*FutureTrunkParks6[[#This Row],[Scaling factor (*)]]</f>
        <v>295709.98100599996</v>
      </c>
      <c r="Q52" s="238">
        <f>_xlfn.XLOOKUP(FutureTrunkParks6[[#This Row],[Costing Code]],LGIP1b_Parks_UnitRates_Summary[Costing Code],LGIP1b_Parks_UnitRates_Summary[Not scaled component],,0)</f>
        <v>417974.52457963559</v>
      </c>
      <c r="R52" s="240">
        <f>_xlfn.XLOOKUP(FutureTrunkParks6[[#This Row],[Costing Code]],LGIP1b_Parks_UnitRates_Summary[Costing Code],LGIP1b_Parks_UnitRates_Summary[Preliminary Scale],,0)</f>
        <v>0.23125000000000001</v>
      </c>
      <c r="S52" s="238">
        <f>((FutureTrunkParks6[[#This Row],[Costs with Scaling Factor Applied]]+FutureTrunkParks6[[#This Row],[Unit Rate (No Scale)]])*FutureTrunkParks6[[#This Row],[Preliminary Scale %]])</f>
        <v>165039.54191667822</v>
      </c>
      <c r="T52" s="238">
        <f>_xlfn.XLOOKUP(FutureTrunkParks6[[#This Row],[Costing Code]],LGIP1b_Parks_UnitRates_Summary[Costing Code],LGIP1b_Parks_UnitRates_Summary[Preliminary No Scale],,0)</f>
        <v>3750</v>
      </c>
      <c r="U5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52" s="228">
        <v>2021</v>
      </c>
      <c r="W52" s="228">
        <v>1</v>
      </c>
      <c r="X52" s="238">
        <f>ROUND(FutureTrunkParks6[[#This Row],[Direct Construction Cost]]*23%,0)</f>
        <v>202969</v>
      </c>
      <c r="Y52" s="311">
        <f t="shared" si="1"/>
        <v>0.15</v>
      </c>
      <c r="Z52" s="211">
        <f>ROUND((FutureTrunkParks6[[#This Row],[Direct Construction Cost]]+FutureTrunkParks6[[#This Row],[Project Owners Cost (23% Direct Construction Cost)($)]])*FutureTrunkParks6[[#This Row],[Multiplier]]*FutureTrunkParks6[[#This Row],[Construction Contingency Rate %]],0)</f>
        <v>162816</v>
      </c>
      <c r="AA52" s="212">
        <f>ROUND(FutureTrunkParks6[[#This Row],[Direct Construction Cost]]+FutureTrunkParks6[[#This Row],[Project Owners Cost (23% Direct Construction Cost)($)]]+FutureTrunkParks6[[#This Row],[Construction Contingency Cost ($)]],0)</f>
        <v>1248259</v>
      </c>
      <c r="AB52" s="236">
        <v>2029</v>
      </c>
      <c r="AC52" s="213">
        <f t="shared" si="2"/>
        <v>2.0111853187589457E-2</v>
      </c>
      <c r="AD52" s="213">
        <f t="shared" si="3"/>
        <v>1.8204777291069174E-2</v>
      </c>
      <c r="AE52" s="291">
        <f>VLOOKUP(FutureTrunkParks6[[#This Row],[Service Catchment]],'Catchment Demand - Parks'!$C$8:$M$11,11)</f>
        <v>0.31134461829061294</v>
      </c>
      <c r="AF5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2.4631693472609812E-2</v>
      </c>
      <c r="AG52" s="291">
        <f>IF(AND(FutureTrunkParks6[[#This Row],[Spare Capacity (%)]]&gt;30%,FutureTrunkParks6[[#This Row],[Share of the total Cost with the same year of provision %]]&gt;20%),1-FutureTrunkParks6[[#This Row],[Spare Capacity (%)]],1)</f>
        <v>1</v>
      </c>
      <c r="AH52" s="291">
        <f>IF(FutureTrunkParks6[[#This Row],[Terminal Value Analysis]]&lt;0,0,FutureTrunkParks6[[#This Row],[Terminal Value Analysis]])</f>
        <v>1</v>
      </c>
      <c r="AI52" s="215">
        <f t="shared" si="4"/>
        <v>3648259</v>
      </c>
      <c r="AJ52" s="217">
        <f t="shared" si="5"/>
        <v>4256518</v>
      </c>
      <c r="AK52" s="219">
        <f t="shared" si="6"/>
        <v>2688801</v>
      </c>
      <c r="AL52" s="293">
        <f>ROUND(FutureTrunkParks6[[#This Row],[Net Present Value of Establishment Cost]]*FutureTrunkParks6[[#This Row],[Terminal Value Adjustment (%)]],0)</f>
        <v>2688801</v>
      </c>
      <c r="AM52" s="288" t="str" cm="1">
        <f t="array" ref="AM52">_xlfn.IFS(FutureTrunkParks6[[#This Row],[Hierarchy/Name]]&lt;&gt;"Local","y",AM$13=FutureTrunkParks6[[#This Row],[Service Catchment]], "y", FutureTrunkParks6[[#This Row],[Hierarchy/Name]]="Local", "")</f>
        <v/>
      </c>
      <c r="AN52" s="288" t="str" cm="1">
        <f t="array" ref="AN52">_xlfn.IFS(FutureTrunkParks6[[#This Row],[Hierarchy/Name]]&lt;&gt;"Local","y",AN$13=FutureTrunkParks6[[#This Row],[Service Catchment]], "y", FutureTrunkParks6[[#This Row],[Hierarchy/Name]]="Local", "")</f>
        <v>y</v>
      </c>
      <c r="AO52" s="288" t="str" cm="1">
        <f t="array" ref="AO52">_xlfn.IFS(FutureTrunkParks6[[#This Row],[Hierarchy/Name]]&lt;&gt;"Local","y",AO$13=FutureTrunkParks6[[#This Row],[Service Catchment]], "y", FutureTrunkParks6[[#This Row],[Hierarchy/Name]]="Local", "")</f>
        <v/>
      </c>
      <c r="AP52" s="288" t="str" cm="1">
        <f t="array" ref="AP52">_xlfn.IFS(FutureTrunkParks6[[#This Row],[Hierarchy/Name]]&lt;&gt;"Local","y",AP$13=FutureTrunkParks6[[#This Row],[Service Catchment]], "y", FutureTrunkParks6[[#This Row],[Hierarchy/Name]]="Local", "")</f>
        <v/>
      </c>
      <c r="AR52" s="107" t="str">
        <f>IF(FutureTrunkParks6[[#This Row],[Hierarchy/Name]]&lt;&gt;"Local",0.25,IF(AM52="y",1,""))</f>
        <v/>
      </c>
      <c r="AS52" s="107">
        <f>IF(FutureTrunkParks6[[#This Row],[Hierarchy/Name]]&lt;&gt;"Local",0.25,IF(AN52="y",1,""))</f>
        <v>1</v>
      </c>
      <c r="AT52" s="107" t="str">
        <f>IF(FutureTrunkParks6[[#This Row],[Hierarchy/Name]]&lt;&gt;"Local",0.25,IF(AO52="y",1,""))</f>
        <v/>
      </c>
      <c r="AU52" s="107" t="str">
        <f>IF(FutureTrunkParks6[[#This Row],[Hierarchy/Name]]&lt;&gt;"Local",0.25,IF(AP52="y",1,""))</f>
        <v/>
      </c>
      <c r="AV52" s="109">
        <f t="shared" si="7"/>
        <v>1</v>
      </c>
      <c r="AX52" s="285" t="str">
        <f t="shared" si="8"/>
        <v/>
      </c>
      <c r="AY52" s="281">
        <f t="shared" si="9"/>
        <v>2688801</v>
      </c>
      <c r="AZ52" s="281" t="str">
        <f t="shared" si="10"/>
        <v/>
      </c>
      <c r="BA52" s="286" t="str">
        <f t="shared" si="11"/>
        <v/>
      </c>
      <c r="BB52" s="270">
        <f t="shared" si="12"/>
        <v>2688801</v>
      </c>
      <c r="BD52" s="141"/>
    </row>
    <row r="53" spans="2:56">
      <c r="B53" s="227" t="s">
        <v>4930</v>
      </c>
      <c r="C53" s="228" t="s">
        <v>4931</v>
      </c>
      <c r="D53" s="228" t="s">
        <v>105</v>
      </c>
      <c r="E53" s="228" t="s">
        <v>106</v>
      </c>
      <c r="F53" s="228" t="s">
        <v>4927</v>
      </c>
      <c r="G53" s="203" t="str" cm="1">
        <f t="array" ref="G53">_xlfn.IFS(MID(C53,5,1)="U",MID(C53,5,2),LEN(C53)&gt;10,MID(C53,5,3)&amp;"-"&amp;LEFT(D53,1),LEN(C53)&lt;=10,MID(C53,5,2)&amp;"-"&amp;LEFT(D53,1))</f>
        <v>U3</v>
      </c>
      <c r="H53" s="204">
        <f>IFERROR(INDEX(LGIP1b_Park_UnitRates[],MATCH(G53,LGIP1b_Park_UnitRates[LGIP Code],0),3),"")</f>
        <v>0</v>
      </c>
      <c r="I53" s="312">
        <f>IFERROR(MIN(J53/H53,INDEX(LGIP1b_Park_UnitRates[],MATCH(FutureTrunkParks6[[#This Row],[LGIP Code (*)]], LGIP1b_Park_UnitRates[LGIP Code], 0),4)),1)</f>
        <v>1</v>
      </c>
      <c r="J53" s="232">
        <v>35800</v>
      </c>
      <c r="K53" s="98">
        <f t="shared" si="13"/>
        <v>0</v>
      </c>
      <c r="L53" s="233">
        <v>0</v>
      </c>
      <c r="M53" s="238" t="str">
        <f>_xlfn.XLOOKUP(FutureTrunkParks6[[#This Row],[LGIP Code (*)]],LGIP1b_Parks_UnitRates_Summary[LGIP Code],LGIP1b_Parks_UnitRates_Summary[Stages],,0)</f>
        <v>U</v>
      </c>
      <c r="N53" s="238" t="str">
        <f>_xlfn.XLOOKUP(FutureTrunkParks6[[#This Row],[LGIP Code (*)]],LGIP1b_Parks_UnitRates_Summary[LGIP Code],LGIP1b_Parks_UnitRates_Summary[Costing Code],,0)</f>
        <v>U3-U</v>
      </c>
      <c r="O53" s="238">
        <f>_xlfn.XLOOKUP(FutureTrunkParks6[[#This Row],[Costing Code]],LGIP1b_Parks_UnitRates_Summary[Costing Code],LGIP1b_Parks_UnitRates_Summary[Scaled component],,0)</f>
        <v>0</v>
      </c>
      <c r="P53" s="238">
        <f>FutureTrunkParks6[[#This Row],[Unit Rate (Scale)]]*FutureTrunkParks6[[#This Row],[Scaling factor (*)]]</f>
        <v>0</v>
      </c>
      <c r="Q53" s="238">
        <f>_xlfn.XLOOKUP(FutureTrunkParks6[[#This Row],[Costing Code]],LGIP1b_Parks_UnitRates_Summary[Costing Code],LGIP1b_Parks_UnitRates_Summary[Not scaled component],,0)</f>
        <v>0</v>
      </c>
      <c r="R53" s="240">
        <f>_xlfn.XLOOKUP(FutureTrunkParks6[[#This Row],[Costing Code]],LGIP1b_Parks_UnitRates_Summary[Costing Code],LGIP1b_Parks_UnitRates_Summary[Preliminary Scale],,0)</f>
        <v>0</v>
      </c>
      <c r="S53" s="238">
        <f>((FutureTrunkParks6[[#This Row],[Costs with Scaling Factor Applied]]+FutureTrunkParks6[[#This Row],[Unit Rate (No Scale)]])*FutureTrunkParks6[[#This Row],[Preliminary Scale %]])</f>
        <v>0</v>
      </c>
      <c r="T53" s="238">
        <f>_xlfn.XLOOKUP(FutureTrunkParks6[[#This Row],[Costing Code]],LGIP1b_Parks_UnitRates_Summary[Costing Code],LGIP1b_Parks_UnitRates_Summary[Preliminary No Scale],,0)</f>
        <v>0</v>
      </c>
      <c r="U5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53" s="228">
        <v>2021</v>
      </c>
      <c r="W53" s="228">
        <v>1</v>
      </c>
      <c r="X53" s="238">
        <f>ROUND(FutureTrunkParks6[[#This Row],[Direct Construction Cost]]*23%,0)</f>
        <v>230000</v>
      </c>
      <c r="Y53" s="311">
        <f t="shared" si="1"/>
        <v>7.4999999999999997E-2</v>
      </c>
      <c r="Z53" s="211">
        <f>ROUND((FutureTrunkParks6[[#This Row],[Direct Construction Cost]]+FutureTrunkParks6[[#This Row],[Project Owners Cost (23% Direct Construction Cost)($)]])*FutureTrunkParks6[[#This Row],[Multiplier]]*FutureTrunkParks6[[#This Row],[Construction Contingency Rate %]],0)</f>
        <v>92250</v>
      </c>
      <c r="AA53" s="212">
        <f>ROUND(FutureTrunkParks6[[#This Row],[Direct Construction Cost]]+FutureTrunkParks6[[#This Row],[Project Owners Cost (23% Direct Construction Cost)($)]]+FutureTrunkParks6[[#This Row],[Construction Contingency Cost ($)]],0)</f>
        <v>1322250</v>
      </c>
      <c r="AB53" s="236">
        <v>2024</v>
      </c>
      <c r="AC53" s="213">
        <f t="shared" si="2"/>
        <v>2.0111853187589457E-2</v>
      </c>
      <c r="AD53" s="213">
        <f t="shared" si="3"/>
        <v>1.8204777291069174E-2</v>
      </c>
      <c r="AE53" s="291">
        <f>VLOOKUP(FutureTrunkParks6[[#This Row],[Service Catchment]],'Catchment Demand - Parks'!$C$8:$M$11,11)</f>
        <v>0.23553359173481525</v>
      </c>
      <c r="AF5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53" s="291">
        <f>IF(AND(FutureTrunkParks6[[#This Row],[Spare Capacity (%)]]&gt;30%,FutureTrunkParks6[[#This Row],[Share of the total Cost with the same year of provision %]]&gt;20%),1-FutureTrunkParks6[[#This Row],[Spare Capacity (%)]],1)</f>
        <v>1</v>
      </c>
      <c r="AH53" s="291">
        <f>IF(FutureTrunkParks6[[#This Row],[Terminal Value Analysis]]&lt;0,0,FutureTrunkParks6[[#This Row],[Terminal Value Analysis]])</f>
        <v>1</v>
      </c>
      <c r="AI53" s="215">
        <f t="shared" si="4"/>
        <v>1322250</v>
      </c>
      <c r="AJ53" s="217">
        <f t="shared" si="5"/>
        <v>1395786</v>
      </c>
      <c r="AK53" s="219">
        <f t="shared" si="6"/>
        <v>1174919</v>
      </c>
      <c r="AL53" s="293">
        <f>ROUND(FutureTrunkParks6[[#This Row],[Net Present Value of Establishment Cost]]*FutureTrunkParks6[[#This Row],[Terminal Value Adjustment (%)]],0)</f>
        <v>1174919</v>
      </c>
      <c r="AM53" s="288" t="str" cm="1">
        <f t="array" ref="AM53">_xlfn.IFS(FutureTrunkParks6[[#This Row],[Hierarchy/Name]]&lt;&gt;"Local","y",AM$13=FutureTrunkParks6[[#This Row],[Service Catchment]], "y", FutureTrunkParks6[[#This Row],[Hierarchy/Name]]="Local", "")</f>
        <v>y</v>
      </c>
      <c r="AN53" s="288" t="str" cm="1">
        <f t="array" ref="AN53">_xlfn.IFS(FutureTrunkParks6[[#This Row],[Hierarchy/Name]]&lt;&gt;"Local","y",AN$13=FutureTrunkParks6[[#This Row],[Service Catchment]], "y", FutureTrunkParks6[[#This Row],[Hierarchy/Name]]="Local", "")</f>
        <v>y</v>
      </c>
      <c r="AO53" s="288" t="str" cm="1">
        <f t="array" ref="AO53">_xlfn.IFS(FutureTrunkParks6[[#This Row],[Hierarchy/Name]]&lt;&gt;"Local","y",AO$13=FutureTrunkParks6[[#This Row],[Service Catchment]], "y", FutureTrunkParks6[[#This Row],[Hierarchy/Name]]="Local", "")</f>
        <v>y</v>
      </c>
      <c r="AP53" s="288" t="str" cm="1">
        <f t="array" ref="AP53">_xlfn.IFS(FutureTrunkParks6[[#This Row],[Hierarchy/Name]]&lt;&gt;"Local","y",AP$13=FutureTrunkParks6[[#This Row],[Service Catchment]], "y", FutureTrunkParks6[[#This Row],[Hierarchy/Name]]="Local", "")</f>
        <v>y</v>
      </c>
      <c r="AR53" s="107">
        <f>IF(FutureTrunkParks6[[#This Row],[Hierarchy/Name]]&lt;&gt;"Local",0.25,IF(AM53="y",1,""))</f>
        <v>0.25</v>
      </c>
      <c r="AS53" s="107">
        <f>IF(FutureTrunkParks6[[#This Row],[Hierarchy/Name]]&lt;&gt;"Local",0.25,IF(AN53="y",1,""))</f>
        <v>0.25</v>
      </c>
      <c r="AT53" s="107">
        <f>IF(FutureTrunkParks6[[#This Row],[Hierarchy/Name]]&lt;&gt;"Local",0.25,IF(AO53="y",1,""))</f>
        <v>0.25</v>
      </c>
      <c r="AU53" s="107">
        <f>IF(FutureTrunkParks6[[#This Row],[Hierarchy/Name]]&lt;&gt;"Local",0.25,IF(AP53="y",1,""))</f>
        <v>0.25</v>
      </c>
      <c r="AV53" s="109">
        <f t="shared" si="7"/>
        <v>1</v>
      </c>
      <c r="AX53" s="285">
        <f t="shared" si="8"/>
        <v>293729.75</v>
      </c>
      <c r="AY53" s="281">
        <f t="shared" si="9"/>
        <v>293729.75</v>
      </c>
      <c r="AZ53" s="281">
        <f t="shared" si="10"/>
        <v>293729.75</v>
      </c>
      <c r="BA53" s="286">
        <f t="shared" si="11"/>
        <v>293729.75</v>
      </c>
      <c r="BB53" s="270">
        <f t="shared" si="12"/>
        <v>1174919</v>
      </c>
      <c r="BD53" s="141"/>
    </row>
    <row r="54" spans="2:56">
      <c r="B54" s="227" t="s">
        <v>4932</v>
      </c>
      <c r="C54" s="228" t="s">
        <v>4933</v>
      </c>
      <c r="D54" s="228" t="s">
        <v>110</v>
      </c>
      <c r="E54" s="228" t="s">
        <v>106</v>
      </c>
      <c r="F54" s="228" t="s">
        <v>4852</v>
      </c>
      <c r="G54" s="203" t="str" cm="1">
        <f t="array" ref="G54">_xlfn.IFS(MID(C54,5,1)="U",MID(C54,5,2),LEN(C54)&gt;10,MID(C54,5,3)&amp;"-"&amp;LEFT(D54,1),LEN(C54)&lt;=10,MID(C54,5,2)&amp;"-"&amp;LEFT(D54,1))</f>
        <v>A1-L</v>
      </c>
      <c r="H54" s="204">
        <f>IFERROR(INDEX(LGIP1b_Park_UnitRates[],MATCH(G54,LGIP1b_Park_UnitRates[LGIP Code],0),3),"")</f>
        <v>8000</v>
      </c>
      <c r="I54" s="312">
        <f>IFERROR(MIN(J54/H54,INDEX(LGIP1b_Park_UnitRates[],MATCH(FutureTrunkParks6[[#This Row],[LGIP Code (*)]], LGIP1b_Park_UnitRates[LGIP Code], 0),4)),1)</f>
        <v>0.625</v>
      </c>
      <c r="J54" s="232">
        <v>5000</v>
      </c>
      <c r="K54" s="98">
        <f t="shared" si="13"/>
        <v>10</v>
      </c>
      <c r="L54" s="233">
        <v>50000</v>
      </c>
      <c r="M54" s="238" t="str">
        <f>_xlfn.XLOOKUP(FutureTrunkParks6[[#This Row],[LGIP Code (*)]],LGIP1b_Parks_UnitRates_Summary[LGIP Code],LGIP1b_Parks_UnitRates_Summary[Stages],,0)</f>
        <v>A&amp;B</v>
      </c>
      <c r="N54" s="238" t="str">
        <f>_xlfn.XLOOKUP(FutureTrunkParks6[[#This Row],[LGIP Code (*)]],LGIP1b_Parks_UnitRates_Summary[LGIP Code],LGIP1b_Parks_UnitRates_Summary[Costing Code],,0)</f>
        <v>A1-L-A&amp;B</v>
      </c>
      <c r="O54" s="238">
        <f>_xlfn.XLOOKUP(FutureTrunkParks6[[#This Row],[Costing Code]],LGIP1b_Parks_UnitRates_Summary[Costing Code],LGIP1b_Parks_UnitRates_Summary[Scaled component],,0)</f>
        <v>295709.98100599996</v>
      </c>
      <c r="P54" s="238">
        <f>FutureTrunkParks6[[#This Row],[Unit Rate (Scale)]]*FutureTrunkParks6[[#This Row],[Scaling factor (*)]]</f>
        <v>184818.73812874997</v>
      </c>
      <c r="Q54" s="238">
        <f>_xlfn.XLOOKUP(FutureTrunkParks6[[#This Row],[Costing Code]],LGIP1b_Parks_UnitRates_Summary[Costing Code],LGIP1b_Parks_UnitRates_Summary[Not scaled component],,0)</f>
        <v>417974.52457963559</v>
      </c>
      <c r="R54" s="240">
        <f>_xlfn.XLOOKUP(FutureTrunkParks6[[#This Row],[Costing Code]],LGIP1b_Parks_UnitRates_Summary[Costing Code],LGIP1b_Parks_UnitRates_Summary[Preliminary Scale],,0)</f>
        <v>0.23125000000000001</v>
      </c>
      <c r="S54" s="238">
        <f>((FutureTrunkParks6[[#This Row],[Costs with Scaling Factor Applied]]+FutureTrunkParks6[[#This Row],[Unit Rate (No Scale)]])*FutureTrunkParks6[[#This Row],[Preliminary Scale %]])</f>
        <v>139395.94200131416</v>
      </c>
      <c r="T54" s="238">
        <f>_xlfn.XLOOKUP(FutureTrunkParks6[[#This Row],[Costing Code]],LGIP1b_Parks_UnitRates_Summary[Costing Code],LGIP1b_Parks_UnitRates_Summary[Preliminary No Scale],,0)</f>
        <v>3750</v>
      </c>
      <c r="U5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54" s="228">
        <v>2021</v>
      </c>
      <c r="W54" s="228">
        <v>1</v>
      </c>
      <c r="X54" s="238">
        <f>ROUND(FutureTrunkParks6[[#This Row],[Direct Construction Cost]]*23%,0)</f>
        <v>171566</v>
      </c>
      <c r="Y54" s="311">
        <f t="shared" si="1"/>
        <v>7.4999999999999997E-2</v>
      </c>
      <c r="Z54" s="211">
        <f>ROUND((FutureTrunkParks6[[#This Row],[Direct Construction Cost]]+FutureTrunkParks6[[#This Row],[Project Owners Cost (23% Direct Construction Cost)($)]])*FutureTrunkParks6[[#This Row],[Multiplier]]*FutureTrunkParks6[[#This Row],[Construction Contingency Rate %]],0)</f>
        <v>68813</v>
      </c>
      <c r="AA54" s="212">
        <f>ROUND(FutureTrunkParks6[[#This Row],[Direct Construction Cost]]+FutureTrunkParks6[[#This Row],[Project Owners Cost (23% Direct Construction Cost)($)]]+FutureTrunkParks6[[#This Row],[Construction Contingency Cost ($)]],0)</f>
        <v>986318</v>
      </c>
      <c r="AB54" s="236">
        <v>2024</v>
      </c>
      <c r="AC54" s="213">
        <f t="shared" si="2"/>
        <v>2.0111853187589457E-2</v>
      </c>
      <c r="AD54" s="213">
        <f t="shared" si="3"/>
        <v>1.8204777291069174E-2</v>
      </c>
      <c r="AE54" s="291">
        <f>VLOOKUP(FutureTrunkParks6[[#This Row],[Service Catchment]],'Catchment Demand - Parks'!$C$8:$M$11,11)</f>
        <v>0.23553359173481525</v>
      </c>
      <c r="AF5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54" s="291">
        <f>IF(AND(FutureTrunkParks6[[#This Row],[Spare Capacity (%)]]&gt;30%,FutureTrunkParks6[[#This Row],[Share of the total Cost with the same year of provision %]]&gt;20%),1-FutureTrunkParks6[[#This Row],[Spare Capacity (%)]],1)</f>
        <v>1</v>
      </c>
      <c r="AH54" s="291">
        <f>IF(FutureTrunkParks6[[#This Row],[Terminal Value Analysis]]&lt;0,0,FutureTrunkParks6[[#This Row],[Terminal Value Analysis]])</f>
        <v>1</v>
      </c>
      <c r="AI54" s="215">
        <f t="shared" si="4"/>
        <v>1036318</v>
      </c>
      <c r="AJ54" s="217">
        <f t="shared" si="5"/>
        <v>1094250</v>
      </c>
      <c r="AK54" s="219">
        <f t="shared" si="6"/>
        <v>921098</v>
      </c>
      <c r="AL54" s="293">
        <f>ROUND(FutureTrunkParks6[[#This Row],[Net Present Value of Establishment Cost]]*FutureTrunkParks6[[#This Row],[Terminal Value Adjustment (%)]],0)</f>
        <v>921098</v>
      </c>
      <c r="AM54" s="288" t="str" cm="1">
        <f t="array" ref="AM54">_xlfn.IFS(FutureTrunkParks6[[#This Row],[Hierarchy/Name]]&lt;&gt;"Local","y",AM$13=FutureTrunkParks6[[#This Row],[Service Catchment]], "y", FutureTrunkParks6[[#This Row],[Hierarchy/Name]]="Local", "")</f>
        <v>y</v>
      </c>
      <c r="AN54" s="288" t="str" cm="1">
        <f t="array" ref="AN54">_xlfn.IFS(FutureTrunkParks6[[#This Row],[Hierarchy/Name]]&lt;&gt;"Local","y",AN$13=FutureTrunkParks6[[#This Row],[Service Catchment]], "y", FutureTrunkParks6[[#This Row],[Hierarchy/Name]]="Local", "")</f>
        <v/>
      </c>
      <c r="AO54" s="288" t="str" cm="1">
        <f t="array" ref="AO54">_xlfn.IFS(FutureTrunkParks6[[#This Row],[Hierarchy/Name]]&lt;&gt;"Local","y",AO$13=FutureTrunkParks6[[#This Row],[Service Catchment]], "y", FutureTrunkParks6[[#This Row],[Hierarchy/Name]]="Local", "")</f>
        <v/>
      </c>
      <c r="AP54" s="288" t="str" cm="1">
        <f t="array" ref="AP54">_xlfn.IFS(FutureTrunkParks6[[#This Row],[Hierarchy/Name]]&lt;&gt;"Local","y",AP$13=FutureTrunkParks6[[#This Row],[Service Catchment]], "y", FutureTrunkParks6[[#This Row],[Hierarchy/Name]]="Local", "")</f>
        <v/>
      </c>
      <c r="AR54" s="107">
        <f>IF(FutureTrunkParks6[[#This Row],[Hierarchy/Name]]&lt;&gt;"Local",0.25,IF(AM54="y",1,""))</f>
        <v>1</v>
      </c>
      <c r="AS54" s="107" t="str">
        <f>IF(FutureTrunkParks6[[#This Row],[Hierarchy/Name]]&lt;&gt;"Local",0.25,IF(AN54="y",1,""))</f>
        <v/>
      </c>
      <c r="AT54" s="107" t="str">
        <f>IF(FutureTrunkParks6[[#This Row],[Hierarchy/Name]]&lt;&gt;"Local",0.25,IF(AO54="y",1,""))</f>
        <v/>
      </c>
      <c r="AU54" s="107" t="str">
        <f>IF(FutureTrunkParks6[[#This Row],[Hierarchy/Name]]&lt;&gt;"Local",0.25,IF(AP54="y",1,""))</f>
        <v/>
      </c>
      <c r="AV54" s="109">
        <f t="shared" si="7"/>
        <v>1</v>
      </c>
      <c r="AX54" s="285">
        <f t="shared" si="8"/>
        <v>921098</v>
      </c>
      <c r="AY54" s="281" t="str">
        <f t="shared" si="9"/>
        <v/>
      </c>
      <c r="AZ54" s="281" t="str">
        <f t="shared" si="10"/>
        <v/>
      </c>
      <c r="BA54" s="286" t="str">
        <f t="shared" si="11"/>
        <v/>
      </c>
      <c r="BB54" s="270">
        <f t="shared" si="12"/>
        <v>921098</v>
      </c>
      <c r="BD54" s="141"/>
    </row>
    <row r="55" spans="2:56">
      <c r="B55" s="227" t="s">
        <v>4934</v>
      </c>
      <c r="C55" s="228" t="s">
        <v>4935</v>
      </c>
      <c r="D55" s="228" t="s">
        <v>110</v>
      </c>
      <c r="E55" s="228" t="s">
        <v>106</v>
      </c>
      <c r="F55" s="228" t="s">
        <v>4852</v>
      </c>
      <c r="G55" s="203" t="str" cm="1">
        <f t="array" ref="G55">_xlfn.IFS(MID(C55,5,1)="U",MID(C55,5,2),LEN(C55)&gt;10,MID(C55,5,3)&amp;"-"&amp;LEFT(D55,1),LEN(C55)&lt;=10,MID(C55,5,2)&amp;"-"&amp;LEFT(D55,1))</f>
        <v>A1-L</v>
      </c>
      <c r="H55" s="204">
        <f>IFERROR(INDEX(LGIP1b_Park_UnitRates[],MATCH(G55,LGIP1b_Park_UnitRates[LGIP Code],0),3),"")</f>
        <v>8000</v>
      </c>
      <c r="I55" s="312">
        <f>IFERROR(MIN(J55/H55,INDEX(LGIP1b_Park_UnitRates[],MATCH(FutureTrunkParks6[[#This Row],[LGIP Code (*)]], LGIP1b_Park_UnitRates[LGIP Code], 0),4)),1)</f>
        <v>0.60699999999999998</v>
      </c>
      <c r="J55" s="232">
        <v>4856</v>
      </c>
      <c r="K55" s="98">
        <f t="shared" si="13"/>
        <v>1647.4464579901153</v>
      </c>
      <c r="L55" s="233">
        <v>8000000</v>
      </c>
      <c r="M55" s="238" t="str">
        <f>_xlfn.XLOOKUP(FutureTrunkParks6[[#This Row],[LGIP Code (*)]],LGIP1b_Parks_UnitRates_Summary[LGIP Code],LGIP1b_Parks_UnitRates_Summary[Stages],,0)</f>
        <v>A&amp;B</v>
      </c>
      <c r="N55" s="238" t="str">
        <f>_xlfn.XLOOKUP(FutureTrunkParks6[[#This Row],[LGIP Code (*)]],LGIP1b_Parks_UnitRates_Summary[LGIP Code],LGIP1b_Parks_UnitRates_Summary[Costing Code],,0)</f>
        <v>A1-L-A&amp;B</v>
      </c>
      <c r="O55" s="238">
        <f>_xlfn.XLOOKUP(FutureTrunkParks6[[#This Row],[Costing Code]],LGIP1b_Parks_UnitRates_Summary[Costing Code],LGIP1b_Parks_UnitRates_Summary[Scaled component],,0)</f>
        <v>295709.98100599996</v>
      </c>
      <c r="P55" s="238">
        <f>FutureTrunkParks6[[#This Row],[Unit Rate (Scale)]]*FutureTrunkParks6[[#This Row],[Scaling factor (*)]]</f>
        <v>179495.95847064196</v>
      </c>
      <c r="Q55" s="238">
        <f>_xlfn.XLOOKUP(FutureTrunkParks6[[#This Row],[Costing Code]],LGIP1b_Parks_UnitRates_Summary[Costing Code],LGIP1b_Parks_UnitRates_Summary[Not scaled component],,0)</f>
        <v>417974.52457963559</v>
      </c>
      <c r="R55" s="240">
        <f>_xlfn.XLOOKUP(FutureTrunkParks6[[#This Row],[Costing Code]],LGIP1b_Parks_UnitRates_Summary[Costing Code],LGIP1b_Parks_UnitRates_Summary[Preliminary Scale],,0)</f>
        <v>0.23125000000000001</v>
      </c>
      <c r="S55" s="238">
        <f>((FutureTrunkParks6[[#This Row],[Costs with Scaling Factor Applied]]+FutureTrunkParks6[[#This Row],[Unit Rate (No Scale)]])*FutureTrunkParks6[[#This Row],[Preliminary Scale %]])</f>
        <v>138165.04920537671</v>
      </c>
      <c r="T55" s="238">
        <f>_xlfn.XLOOKUP(FutureTrunkParks6[[#This Row],[Costing Code]],LGIP1b_Parks_UnitRates_Summary[Costing Code],LGIP1b_Parks_UnitRates_Summary[Preliminary No Scale],,0)</f>
        <v>3750</v>
      </c>
      <c r="U5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739386</v>
      </c>
      <c r="V55" s="228">
        <v>2021</v>
      </c>
      <c r="W55" s="228">
        <v>1</v>
      </c>
      <c r="X55" s="238">
        <f>ROUND(FutureTrunkParks6[[#This Row],[Direct Construction Cost]]*23%,0)</f>
        <v>170059</v>
      </c>
      <c r="Y55" s="311">
        <f t="shared" si="1"/>
        <v>0.2</v>
      </c>
      <c r="Z55" s="211">
        <f>ROUND((FutureTrunkParks6[[#This Row],[Direct Construction Cost]]+FutureTrunkParks6[[#This Row],[Project Owners Cost (23% Direct Construction Cost)($)]])*FutureTrunkParks6[[#This Row],[Multiplier]]*FutureTrunkParks6[[#This Row],[Construction Contingency Rate %]],0)</f>
        <v>181889</v>
      </c>
      <c r="AA55" s="212">
        <f>ROUND(FutureTrunkParks6[[#This Row],[Direct Construction Cost]]+FutureTrunkParks6[[#This Row],[Project Owners Cost (23% Direct Construction Cost)($)]]+FutureTrunkParks6[[#This Row],[Construction Contingency Cost ($)]],0)</f>
        <v>1091334</v>
      </c>
      <c r="AB55" s="236">
        <v>2034</v>
      </c>
      <c r="AC55" s="213">
        <f t="shared" si="2"/>
        <v>2.0111853187589457E-2</v>
      </c>
      <c r="AD55" s="213">
        <f t="shared" si="3"/>
        <v>1.8204777291069174E-2</v>
      </c>
      <c r="AE55" s="291">
        <f>VLOOKUP(FutureTrunkParks6[[#This Row],[Service Catchment]],'Catchment Demand - Parks'!$C$8:$M$11,11)</f>
        <v>0.23553359173481525</v>
      </c>
      <c r="AF5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9.1783347016304497E-3</v>
      </c>
      <c r="AG55" s="291">
        <f>IF(AND(FutureTrunkParks6[[#This Row],[Spare Capacity (%)]]&gt;30%,FutureTrunkParks6[[#This Row],[Share of the total Cost with the same year of provision %]]&gt;20%),1-FutureTrunkParks6[[#This Row],[Spare Capacity (%)]],1)</f>
        <v>1</v>
      </c>
      <c r="AH55" s="291">
        <f>IF(FutureTrunkParks6[[#This Row],[Terminal Value Analysis]]&lt;0,0,FutureTrunkParks6[[#This Row],[Terminal Value Analysis]])</f>
        <v>1</v>
      </c>
      <c r="AI55" s="215">
        <f t="shared" si="4"/>
        <v>9091334</v>
      </c>
      <c r="AJ55" s="217">
        <f t="shared" si="5"/>
        <v>11743410</v>
      </c>
      <c r="AK55" s="219">
        <f t="shared" si="6"/>
        <v>5566903</v>
      </c>
      <c r="AL55" s="293">
        <f>ROUND(FutureTrunkParks6[[#This Row],[Net Present Value of Establishment Cost]]*FutureTrunkParks6[[#This Row],[Terminal Value Adjustment (%)]],0)</f>
        <v>5566903</v>
      </c>
      <c r="AM55" s="288" t="str" cm="1">
        <f t="array" ref="AM55">_xlfn.IFS(FutureTrunkParks6[[#This Row],[Hierarchy/Name]]&lt;&gt;"Local","y",AM$13=FutureTrunkParks6[[#This Row],[Service Catchment]], "y", FutureTrunkParks6[[#This Row],[Hierarchy/Name]]="Local", "")</f>
        <v>y</v>
      </c>
      <c r="AN55" s="288" t="str" cm="1">
        <f t="array" ref="AN55">_xlfn.IFS(FutureTrunkParks6[[#This Row],[Hierarchy/Name]]&lt;&gt;"Local","y",AN$13=FutureTrunkParks6[[#This Row],[Service Catchment]], "y", FutureTrunkParks6[[#This Row],[Hierarchy/Name]]="Local", "")</f>
        <v/>
      </c>
      <c r="AO55" s="288" t="str" cm="1">
        <f t="array" ref="AO55">_xlfn.IFS(FutureTrunkParks6[[#This Row],[Hierarchy/Name]]&lt;&gt;"Local","y",AO$13=FutureTrunkParks6[[#This Row],[Service Catchment]], "y", FutureTrunkParks6[[#This Row],[Hierarchy/Name]]="Local", "")</f>
        <v/>
      </c>
      <c r="AP55" s="288" t="str" cm="1">
        <f t="array" ref="AP55">_xlfn.IFS(FutureTrunkParks6[[#This Row],[Hierarchy/Name]]&lt;&gt;"Local","y",AP$13=FutureTrunkParks6[[#This Row],[Service Catchment]], "y", FutureTrunkParks6[[#This Row],[Hierarchy/Name]]="Local", "")</f>
        <v/>
      </c>
      <c r="AR55" s="107">
        <f>IF(FutureTrunkParks6[[#This Row],[Hierarchy/Name]]&lt;&gt;"Local",0.25,IF(AM55="y",1,""))</f>
        <v>1</v>
      </c>
      <c r="AS55" s="107" t="str">
        <f>IF(FutureTrunkParks6[[#This Row],[Hierarchy/Name]]&lt;&gt;"Local",0.25,IF(AN55="y",1,""))</f>
        <v/>
      </c>
      <c r="AT55" s="107" t="str">
        <f>IF(FutureTrunkParks6[[#This Row],[Hierarchy/Name]]&lt;&gt;"Local",0.25,IF(AO55="y",1,""))</f>
        <v/>
      </c>
      <c r="AU55" s="107" t="str">
        <f>IF(FutureTrunkParks6[[#This Row],[Hierarchy/Name]]&lt;&gt;"Local",0.25,IF(AP55="y",1,""))</f>
        <v/>
      </c>
      <c r="AV55" s="109">
        <f t="shared" si="7"/>
        <v>1</v>
      </c>
      <c r="AX55" s="285">
        <f t="shared" si="8"/>
        <v>5566903</v>
      </c>
      <c r="AY55" s="281" t="str">
        <f t="shared" si="9"/>
        <v/>
      </c>
      <c r="AZ55" s="281" t="str">
        <f t="shared" si="10"/>
        <v/>
      </c>
      <c r="BA55" s="286" t="str">
        <f t="shared" si="11"/>
        <v/>
      </c>
      <c r="BB55" s="270">
        <f t="shared" si="12"/>
        <v>5566903</v>
      </c>
      <c r="BD55" s="141"/>
    </row>
    <row r="56" spans="2:56">
      <c r="B56" s="227" t="s">
        <v>4900</v>
      </c>
      <c r="C56" s="228" t="s">
        <v>4936</v>
      </c>
      <c r="D56" s="228" t="s">
        <v>110</v>
      </c>
      <c r="E56" s="228" t="s">
        <v>113</v>
      </c>
      <c r="F56" s="228" t="s">
        <v>4880</v>
      </c>
      <c r="G56" s="203" t="str" cm="1">
        <f t="array" ref="G56">_xlfn.IFS(MID(C56,5,1)="U",MID(C56,5,2),LEN(C56)&gt;10,MID(C56,5,3)&amp;"-"&amp;LEFT(D56,1),LEN(C56)&lt;=10,MID(C56,5,2)&amp;"-"&amp;LEFT(D56,1))</f>
        <v>U3</v>
      </c>
      <c r="H56" s="204">
        <f>IFERROR(INDEX(LGIP1b_Park_UnitRates[],MATCH(G56,LGIP1b_Park_UnitRates[LGIP Code],0),3),"")</f>
        <v>0</v>
      </c>
      <c r="I56" s="312">
        <f>IFERROR(MIN(J56/H56,INDEX(LGIP1b_Park_UnitRates[],MATCH(FutureTrunkParks6[[#This Row],[LGIP Code (*)]], LGIP1b_Park_UnitRates[LGIP Code], 0),4)),1)</f>
        <v>1</v>
      </c>
      <c r="J56" s="232">
        <v>3000</v>
      </c>
      <c r="K56" s="98">
        <f t="shared" si="13"/>
        <v>0</v>
      </c>
      <c r="L56" s="233">
        <v>0</v>
      </c>
      <c r="M56" s="238" t="str">
        <f>_xlfn.XLOOKUP(FutureTrunkParks6[[#This Row],[LGIP Code (*)]],LGIP1b_Parks_UnitRates_Summary[LGIP Code],LGIP1b_Parks_UnitRates_Summary[Stages],,0)</f>
        <v>U</v>
      </c>
      <c r="N56" s="238" t="str">
        <f>_xlfn.XLOOKUP(FutureTrunkParks6[[#This Row],[LGIP Code (*)]],LGIP1b_Parks_UnitRates_Summary[LGIP Code],LGIP1b_Parks_UnitRates_Summary[Costing Code],,0)</f>
        <v>U3-U</v>
      </c>
      <c r="O56" s="238">
        <f>_xlfn.XLOOKUP(FutureTrunkParks6[[#This Row],[Costing Code]],LGIP1b_Parks_UnitRates_Summary[Costing Code],LGIP1b_Parks_UnitRates_Summary[Scaled component],,0)</f>
        <v>0</v>
      </c>
      <c r="P56" s="238">
        <f>FutureTrunkParks6[[#This Row],[Unit Rate (Scale)]]*FutureTrunkParks6[[#This Row],[Scaling factor (*)]]</f>
        <v>0</v>
      </c>
      <c r="Q56" s="238">
        <f>_xlfn.XLOOKUP(FutureTrunkParks6[[#This Row],[Costing Code]],LGIP1b_Parks_UnitRates_Summary[Costing Code],LGIP1b_Parks_UnitRates_Summary[Not scaled component],,0)</f>
        <v>0</v>
      </c>
      <c r="R56" s="240">
        <f>_xlfn.XLOOKUP(FutureTrunkParks6[[#This Row],[Costing Code]],LGIP1b_Parks_UnitRates_Summary[Costing Code],LGIP1b_Parks_UnitRates_Summary[Preliminary Scale],,0)</f>
        <v>0</v>
      </c>
      <c r="S56" s="238">
        <f>((FutureTrunkParks6[[#This Row],[Costs with Scaling Factor Applied]]+FutureTrunkParks6[[#This Row],[Unit Rate (No Scale)]])*FutureTrunkParks6[[#This Row],[Preliminary Scale %]])</f>
        <v>0</v>
      </c>
      <c r="T56" s="238">
        <f>_xlfn.XLOOKUP(FutureTrunkParks6[[#This Row],[Costing Code]],LGIP1b_Parks_UnitRates_Summary[Costing Code],LGIP1b_Parks_UnitRates_Summary[Preliminary No Scale],,0)</f>
        <v>0</v>
      </c>
      <c r="U5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56" s="228">
        <v>2021</v>
      </c>
      <c r="W56" s="228">
        <v>1</v>
      </c>
      <c r="X56" s="238">
        <f>ROUND(FutureTrunkParks6[[#This Row],[Direct Construction Cost]]*23%,0)</f>
        <v>230000</v>
      </c>
      <c r="Y56" s="311">
        <f t="shared" si="1"/>
        <v>0.2</v>
      </c>
      <c r="Z56" s="211">
        <f>ROUND((FutureTrunkParks6[[#This Row],[Direct Construction Cost]]+FutureTrunkParks6[[#This Row],[Project Owners Cost (23% Direct Construction Cost)($)]])*FutureTrunkParks6[[#This Row],[Multiplier]]*FutureTrunkParks6[[#This Row],[Construction Contingency Rate %]],0)</f>
        <v>246000</v>
      </c>
      <c r="AA56" s="212">
        <f>ROUND(FutureTrunkParks6[[#This Row],[Direct Construction Cost]]+FutureTrunkParks6[[#This Row],[Project Owners Cost (23% Direct Construction Cost)($)]]+FutureTrunkParks6[[#This Row],[Construction Contingency Cost ($)]],0)</f>
        <v>1476000</v>
      </c>
      <c r="AB56" s="236">
        <v>2034</v>
      </c>
      <c r="AC56" s="213">
        <f t="shared" si="2"/>
        <v>2.0111853187589457E-2</v>
      </c>
      <c r="AD56" s="213">
        <f t="shared" si="3"/>
        <v>1.8204777291069174E-2</v>
      </c>
      <c r="AE56" s="291">
        <f>VLOOKUP(FutureTrunkParks6[[#This Row],[Service Catchment]],'Catchment Demand - Parks'!$C$8:$M$11,11)</f>
        <v>0.15359038713546411</v>
      </c>
      <c r="AF5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56" s="291">
        <f>IF(AND(FutureTrunkParks6[[#This Row],[Spare Capacity (%)]]&gt;30%,FutureTrunkParks6[[#This Row],[Share of the total Cost with the same year of provision %]]&gt;20%),1-FutureTrunkParks6[[#This Row],[Spare Capacity (%)]],1)</f>
        <v>1</v>
      </c>
      <c r="AH56" s="291">
        <f>IF(FutureTrunkParks6[[#This Row],[Terminal Value Analysis]]&lt;0,0,FutureTrunkParks6[[#This Row],[Terminal Value Analysis]])</f>
        <v>1</v>
      </c>
      <c r="AI56" s="215">
        <f t="shared" si="4"/>
        <v>1476000</v>
      </c>
      <c r="AJ56" s="217">
        <f t="shared" si="5"/>
        <v>1866135</v>
      </c>
      <c r="AK56" s="219">
        <f t="shared" si="6"/>
        <v>884632</v>
      </c>
      <c r="AL56" s="293">
        <f>ROUND(FutureTrunkParks6[[#This Row],[Net Present Value of Establishment Cost]]*FutureTrunkParks6[[#This Row],[Terminal Value Adjustment (%)]],0)</f>
        <v>884632</v>
      </c>
      <c r="AM56" s="288" t="str" cm="1">
        <f t="array" ref="AM56">_xlfn.IFS(FutureTrunkParks6[[#This Row],[Hierarchy/Name]]&lt;&gt;"Local","y",AM$13=FutureTrunkParks6[[#This Row],[Service Catchment]], "y", FutureTrunkParks6[[#This Row],[Hierarchy/Name]]="Local", "")</f>
        <v/>
      </c>
      <c r="AN56" s="288" t="str" cm="1">
        <f t="array" ref="AN56">_xlfn.IFS(FutureTrunkParks6[[#This Row],[Hierarchy/Name]]&lt;&gt;"Local","y",AN$13=FutureTrunkParks6[[#This Row],[Service Catchment]], "y", FutureTrunkParks6[[#This Row],[Hierarchy/Name]]="Local", "")</f>
        <v/>
      </c>
      <c r="AO56" s="288" t="str" cm="1">
        <f t="array" ref="AO56">_xlfn.IFS(FutureTrunkParks6[[#This Row],[Hierarchy/Name]]&lt;&gt;"Local","y",AO$13=FutureTrunkParks6[[#This Row],[Service Catchment]], "y", FutureTrunkParks6[[#This Row],[Hierarchy/Name]]="Local", "")</f>
        <v/>
      </c>
      <c r="AP56" s="288" t="str" cm="1">
        <f t="array" ref="AP56">_xlfn.IFS(FutureTrunkParks6[[#This Row],[Hierarchy/Name]]&lt;&gt;"Local","y",AP$13=FutureTrunkParks6[[#This Row],[Service Catchment]], "y", FutureTrunkParks6[[#This Row],[Hierarchy/Name]]="Local", "")</f>
        <v>y</v>
      </c>
      <c r="AR56" s="107" t="str">
        <f>IF(FutureTrunkParks6[[#This Row],[Hierarchy/Name]]&lt;&gt;"Local",0.25,IF(AM56="y",1,""))</f>
        <v/>
      </c>
      <c r="AS56" s="107" t="str">
        <f>IF(FutureTrunkParks6[[#This Row],[Hierarchy/Name]]&lt;&gt;"Local",0.25,IF(AN56="y",1,""))</f>
        <v/>
      </c>
      <c r="AT56" s="107" t="str">
        <f>IF(FutureTrunkParks6[[#This Row],[Hierarchy/Name]]&lt;&gt;"Local",0.25,IF(AO56="y",1,""))</f>
        <v/>
      </c>
      <c r="AU56" s="107">
        <f>IF(FutureTrunkParks6[[#This Row],[Hierarchy/Name]]&lt;&gt;"Local",0.25,IF(AP56="y",1,""))</f>
        <v>1</v>
      </c>
      <c r="AV56" s="109">
        <f t="shared" si="7"/>
        <v>1</v>
      </c>
      <c r="AX56" s="285" t="str">
        <f t="shared" si="8"/>
        <v/>
      </c>
      <c r="AY56" s="281" t="str">
        <f t="shared" si="9"/>
        <v/>
      </c>
      <c r="AZ56" s="281" t="str">
        <f t="shared" si="10"/>
        <v/>
      </c>
      <c r="BA56" s="286">
        <f t="shared" si="11"/>
        <v>884632</v>
      </c>
      <c r="BB56" s="270">
        <f t="shared" si="12"/>
        <v>884632</v>
      </c>
      <c r="BD56" s="141"/>
    </row>
    <row r="57" spans="2:56">
      <c r="B57" s="227" t="s">
        <v>4900</v>
      </c>
      <c r="C57" s="228" t="s">
        <v>4937</v>
      </c>
      <c r="D57" s="228" t="s">
        <v>110</v>
      </c>
      <c r="E57" s="228" t="s">
        <v>142</v>
      </c>
      <c r="F57" s="228" t="s">
        <v>4938</v>
      </c>
      <c r="G57" s="203" t="str" cm="1">
        <f t="array" ref="G57">_xlfn.IFS(MID(C57,5,1)="U",MID(C57,5,2),LEN(C57)&gt;10,MID(C57,5,3)&amp;"-"&amp;LEFT(D57,1),LEN(C57)&lt;=10,MID(C57,5,2)&amp;"-"&amp;LEFT(D57,1))</f>
        <v>U3</v>
      </c>
      <c r="H57" s="204">
        <f>IFERROR(INDEX(LGIP1b_Park_UnitRates[],MATCH(G57,LGIP1b_Park_UnitRates[LGIP Code],0),3),"")</f>
        <v>0</v>
      </c>
      <c r="I57" s="312">
        <f>IFERROR(MIN(J57/H57,INDEX(LGIP1b_Park_UnitRates[],MATCH(FutureTrunkParks6[[#This Row],[LGIP Code (*)]], LGIP1b_Park_UnitRates[LGIP Code], 0),4)),1)</f>
        <v>1</v>
      </c>
      <c r="J57" s="232">
        <v>14000</v>
      </c>
      <c r="K57" s="98">
        <f t="shared" si="13"/>
        <v>0</v>
      </c>
      <c r="L57" s="233">
        <v>0</v>
      </c>
      <c r="M57" s="238" t="str">
        <f>_xlfn.XLOOKUP(FutureTrunkParks6[[#This Row],[LGIP Code (*)]],LGIP1b_Parks_UnitRates_Summary[LGIP Code],LGIP1b_Parks_UnitRates_Summary[Stages],,0)</f>
        <v>U</v>
      </c>
      <c r="N57" s="238" t="str">
        <f>_xlfn.XLOOKUP(FutureTrunkParks6[[#This Row],[LGIP Code (*)]],LGIP1b_Parks_UnitRates_Summary[LGIP Code],LGIP1b_Parks_UnitRates_Summary[Costing Code],,0)</f>
        <v>U3-U</v>
      </c>
      <c r="O57" s="238">
        <f>_xlfn.XLOOKUP(FutureTrunkParks6[[#This Row],[Costing Code]],LGIP1b_Parks_UnitRates_Summary[Costing Code],LGIP1b_Parks_UnitRates_Summary[Scaled component],,0)</f>
        <v>0</v>
      </c>
      <c r="P57" s="238">
        <f>FutureTrunkParks6[[#This Row],[Unit Rate (Scale)]]*FutureTrunkParks6[[#This Row],[Scaling factor (*)]]</f>
        <v>0</v>
      </c>
      <c r="Q57" s="238">
        <f>_xlfn.XLOOKUP(FutureTrunkParks6[[#This Row],[Costing Code]],LGIP1b_Parks_UnitRates_Summary[Costing Code],LGIP1b_Parks_UnitRates_Summary[Not scaled component],,0)</f>
        <v>0</v>
      </c>
      <c r="R57" s="240">
        <f>_xlfn.XLOOKUP(FutureTrunkParks6[[#This Row],[Costing Code]],LGIP1b_Parks_UnitRates_Summary[Costing Code],LGIP1b_Parks_UnitRates_Summary[Preliminary Scale],,0)</f>
        <v>0</v>
      </c>
      <c r="S57" s="238">
        <f>((FutureTrunkParks6[[#This Row],[Costs with Scaling Factor Applied]]+FutureTrunkParks6[[#This Row],[Unit Rate (No Scale)]])*FutureTrunkParks6[[#This Row],[Preliminary Scale %]])</f>
        <v>0</v>
      </c>
      <c r="T57" s="238">
        <f>_xlfn.XLOOKUP(FutureTrunkParks6[[#This Row],[Costing Code]],LGIP1b_Parks_UnitRates_Summary[Costing Code],LGIP1b_Parks_UnitRates_Summary[Preliminary No Scale],,0)</f>
        <v>0</v>
      </c>
      <c r="U5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57" s="228">
        <v>2021</v>
      </c>
      <c r="W57" s="228">
        <v>1</v>
      </c>
      <c r="X57" s="238">
        <f>ROUND(FutureTrunkParks6[[#This Row],[Direct Construction Cost]]*23%,0)</f>
        <v>230000</v>
      </c>
      <c r="Y57" s="311">
        <f t="shared" si="1"/>
        <v>7.4999999999999997E-2</v>
      </c>
      <c r="Z57" s="211">
        <f>ROUND((FutureTrunkParks6[[#This Row],[Direct Construction Cost]]+FutureTrunkParks6[[#This Row],[Project Owners Cost (23% Direct Construction Cost)($)]])*FutureTrunkParks6[[#This Row],[Multiplier]]*FutureTrunkParks6[[#This Row],[Construction Contingency Rate %]],0)</f>
        <v>92250</v>
      </c>
      <c r="AA57" s="212">
        <f>ROUND(FutureTrunkParks6[[#This Row],[Direct Construction Cost]]+FutureTrunkParks6[[#This Row],[Project Owners Cost (23% Direct Construction Cost)($)]]+FutureTrunkParks6[[#This Row],[Construction Contingency Cost ($)]],0)</f>
        <v>1322250</v>
      </c>
      <c r="AB57" s="236">
        <v>2024</v>
      </c>
      <c r="AC57" s="213">
        <f t="shared" si="2"/>
        <v>2.0111853187589457E-2</v>
      </c>
      <c r="AD57" s="213">
        <f t="shared" si="3"/>
        <v>1.8204777291069174E-2</v>
      </c>
      <c r="AE57" s="291">
        <f>VLOOKUP(FutureTrunkParks6[[#This Row],[Service Catchment]],'Catchment Demand - Parks'!$C$8:$M$11,11)</f>
        <v>0.31134461829061294</v>
      </c>
      <c r="AF5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57" s="291">
        <f>IF(AND(FutureTrunkParks6[[#This Row],[Spare Capacity (%)]]&gt;30%,FutureTrunkParks6[[#This Row],[Share of the total Cost with the same year of provision %]]&gt;20%),1-FutureTrunkParks6[[#This Row],[Spare Capacity (%)]],1)</f>
        <v>1</v>
      </c>
      <c r="AH57" s="291">
        <f>IF(FutureTrunkParks6[[#This Row],[Terminal Value Analysis]]&lt;0,0,FutureTrunkParks6[[#This Row],[Terminal Value Analysis]])</f>
        <v>1</v>
      </c>
      <c r="AI57" s="215">
        <f t="shared" si="4"/>
        <v>1322250</v>
      </c>
      <c r="AJ57" s="217">
        <f t="shared" si="5"/>
        <v>1395786</v>
      </c>
      <c r="AK57" s="219">
        <f t="shared" si="6"/>
        <v>1174919</v>
      </c>
      <c r="AL57" s="293">
        <f>ROUND(FutureTrunkParks6[[#This Row],[Net Present Value of Establishment Cost]]*FutureTrunkParks6[[#This Row],[Terminal Value Adjustment (%)]],0)</f>
        <v>1174919</v>
      </c>
      <c r="AM57" s="288" t="str" cm="1">
        <f t="array" ref="AM57">_xlfn.IFS(FutureTrunkParks6[[#This Row],[Hierarchy/Name]]&lt;&gt;"Local","y",AM$13=FutureTrunkParks6[[#This Row],[Service Catchment]], "y", FutureTrunkParks6[[#This Row],[Hierarchy/Name]]="Local", "")</f>
        <v/>
      </c>
      <c r="AN57" s="288" t="str" cm="1">
        <f t="array" ref="AN57">_xlfn.IFS(FutureTrunkParks6[[#This Row],[Hierarchy/Name]]&lt;&gt;"Local","y",AN$13=FutureTrunkParks6[[#This Row],[Service Catchment]], "y", FutureTrunkParks6[[#This Row],[Hierarchy/Name]]="Local", "")</f>
        <v>y</v>
      </c>
      <c r="AO57" s="288" t="str" cm="1">
        <f t="array" ref="AO57">_xlfn.IFS(FutureTrunkParks6[[#This Row],[Hierarchy/Name]]&lt;&gt;"Local","y",AO$13=FutureTrunkParks6[[#This Row],[Service Catchment]], "y", FutureTrunkParks6[[#This Row],[Hierarchy/Name]]="Local", "")</f>
        <v/>
      </c>
      <c r="AP57" s="288" t="str" cm="1">
        <f t="array" ref="AP57">_xlfn.IFS(FutureTrunkParks6[[#This Row],[Hierarchy/Name]]&lt;&gt;"Local","y",AP$13=FutureTrunkParks6[[#This Row],[Service Catchment]], "y", FutureTrunkParks6[[#This Row],[Hierarchy/Name]]="Local", "")</f>
        <v/>
      </c>
      <c r="AR57" s="107" t="str">
        <f>IF(FutureTrunkParks6[[#This Row],[Hierarchy/Name]]&lt;&gt;"Local",0.25,IF(AM57="y",1,""))</f>
        <v/>
      </c>
      <c r="AS57" s="107">
        <f>IF(FutureTrunkParks6[[#This Row],[Hierarchy/Name]]&lt;&gt;"Local",0.25,IF(AN57="y",1,""))</f>
        <v>1</v>
      </c>
      <c r="AT57" s="107" t="str">
        <f>IF(FutureTrunkParks6[[#This Row],[Hierarchy/Name]]&lt;&gt;"Local",0.25,IF(AO57="y",1,""))</f>
        <v/>
      </c>
      <c r="AU57" s="107" t="str">
        <f>IF(FutureTrunkParks6[[#This Row],[Hierarchy/Name]]&lt;&gt;"Local",0.25,IF(AP57="y",1,""))</f>
        <v/>
      </c>
      <c r="AV57" s="109">
        <f t="shared" si="7"/>
        <v>1</v>
      </c>
      <c r="AX57" s="285" t="str">
        <f t="shared" si="8"/>
        <v/>
      </c>
      <c r="AY57" s="281">
        <f t="shared" si="9"/>
        <v>1174919</v>
      </c>
      <c r="AZ57" s="281" t="str">
        <f t="shared" si="10"/>
        <v/>
      </c>
      <c r="BA57" s="286" t="str">
        <f t="shared" si="11"/>
        <v/>
      </c>
      <c r="BB57" s="270">
        <f t="shared" si="12"/>
        <v>1174919</v>
      </c>
      <c r="BD57" s="141"/>
    </row>
    <row r="58" spans="2:56">
      <c r="B58" s="227" t="s">
        <v>4939</v>
      </c>
      <c r="C58" s="228" t="s">
        <v>4940</v>
      </c>
      <c r="D58" s="228" t="s">
        <v>110</v>
      </c>
      <c r="E58" s="228" t="s">
        <v>113</v>
      </c>
      <c r="F58" s="228" t="s">
        <v>4941</v>
      </c>
      <c r="G58" s="203" t="str" cm="1">
        <f t="array" ref="G58">_xlfn.IFS(MID(C58,5,1)="U",MID(C58,5,2),LEN(C58)&gt;10,MID(C58,5,3)&amp;"-"&amp;LEFT(D58,1),LEN(C58)&lt;=10,MID(C58,5,2)&amp;"-"&amp;LEFT(D58,1))</f>
        <v>E1-L</v>
      </c>
      <c r="H58" s="204">
        <f>IFERROR(INDEX(LGIP1b_Park_UnitRates[],MATCH(G58,LGIP1b_Park_UnitRates[LGIP Code],0),3),"")</f>
        <v>8000</v>
      </c>
      <c r="I58" s="312">
        <f>IFERROR(MIN(J58/H58,INDEX(LGIP1b_Park_UnitRates[],MATCH(FutureTrunkParks6[[#This Row],[LGIP Code (*)]], LGIP1b_Park_UnitRates[LGIP Code], 0),4)),1)</f>
        <v>0.96250000000000002</v>
      </c>
      <c r="J58" s="232">
        <v>7700</v>
      </c>
      <c r="K58" s="98">
        <f t="shared" si="13"/>
        <v>0</v>
      </c>
      <c r="L58" s="233">
        <v>0</v>
      </c>
      <c r="M58" s="238" t="str">
        <f>_xlfn.XLOOKUP(FutureTrunkParks6[[#This Row],[LGIP Code (*)]],LGIP1b_Parks_UnitRates_Summary[LGIP Code],LGIP1b_Parks_UnitRates_Summary[Stages],,0)</f>
        <v>B&amp;C</v>
      </c>
      <c r="N58" s="238" t="str">
        <f>_xlfn.XLOOKUP(FutureTrunkParks6[[#This Row],[LGIP Code (*)]],LGIP1b_Parks_UnitRates_Summary[LGIP Code],LGIP1b_Parks_UnitRates_Summary[Costing Code],,0)</f>
        <v>E1-L-B&amp;C</v>
      </c>
      <c r="O58" s="238">
        <f>_xlfn.XLOOKUP(FutureTrunkParks6[[#This Row],[Costing Code]],LGIP1b_Parks_UnitRates_Summary[Costing Code],LGIP1b_Parks_UnitRates_Summary[Scaled component],,0)</f>
        <v>50689.811039999993</v>
      </c>
      <c r="P58" s="238">
        <f>FutureTrunkParks6[[#This Row],[Unit Rate (Scale)]]*FutureTrunkParks6[[#This Row],[Scaling factor (*)]]</f>
        <v>48788.943125999991</v>
      </c>
      <c r="Q58" s="238">
        <f>_xlfn.XLOOKUP(FutureTrunkParks6[[#This Row],[Costing Code]],LGIP1b_Parks_UnitRates_Summary[Costing Code],LGIP1b_Parks_UnitRates_Summary[Not scaled component],,0)</f>
        <v>434089.71377963555</v>
      </c>
      <c r="R58" s="240">
        <f>_xlfn.XLOOKUP(FutureTrunkParks6[[#This Row],[Costing Code]],LGIP1b_Parks_UnitRates_Summary[Costing Code],LGIP1b_Parks_UnitRates_Summary[Preliminary Scale],,0)</f>
        <v>0.23125000000000001</v>
      </c>
      <c r="S58" s="238">
        <f>((FutureTrunkParks6[[#This Row],[Costs with Scaling Factor Applied]]+FutureTrunkParks6[[#This Row],[Unit Rate (No Scale)]])*FutureTrunkParks6[[#This Row],[Preliminary Scale %]])</f>
        <v>111665.68940942823</v>
      </c>
      <c r="T58" s="238">
        <f>_xlfn.XLOOKUP(FutureTrunkParks6[[#This Row],[Costing Code]],LGIP1b_Parks_UnitRates_Summary[Costing Code],LGIP1b_Parks_UnitRates_Summary[Preliminary No Scale],,0)</f>
        <v>3750</v>
      </c>
      <c r="U5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598294</v>
      </c>
      <c r="V58" s="228">
        <v>2021</v>
      </c>
      <c r="W58" s="228">
        <v>1</v>
      </c>
      <c r="X58" s="238">
        <f>ROUND(FutureTrunkParks6[[#This Row],[Direct Construction Cost]]*23%,0)</f>
        <v>137608</v>
      </c>
      <c r="Y58" s="311">
        <f t="shared" si="1"/>
        <v>0.2</v>
      </c>
      <c r="Z58" s="211">
        <f>ROUND((FutureTrunkParks6[[#This Row],[Direct Construction Cost]]+FutureTrunkParks6[[#This Row],[Project Owners Cost (23% Direct Construction Cost)($)]])*FutureTrunkParks6[[#This Row],[Multiplier]]*FutureTrunkParks6[[#This Row],[Construction Contingency Rate %]],0)</f>
        <v>147180</v>
      </c>
      <c r="AA58" s="212">
        <f>ROUND(FutureTrunkParks6[[#This Row],[Direct Construction Cost]]+FutureTrunkParks6[[#This Row],[Project Owners Cost (23% Direct Construction Cost)($)]]+FutureTrunkParks6[[#This Row],[Construction Contingency Cost ($)]],0)</f>
        <v>883082</v>
      </c>
      <c r="AB58" s="236">
        <v>2034</v>
      </c>
      <c r="AC58" s="213">
        <f t="shared" si="2"/>
        <v>2.0111853187589457E-2</v>
      </c>
      <c r="AD58" s="213">
        <f t="shared" si="3"/>
        <v>1.8204777291069174E-2</v>
      </c>
      <c r="AE58" s="291">
        <f>VLOOKUP(FutureTrunkParks6[[#This Row],[Service Catchment]],'Catchment Demand - Parks'!$C$8:$M$11,11)</f>
        <v>0.15359038713546411</v>
      </c>
      <c r="AF5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9.3153696658439915E-3</v>
      </c>
      <c r="AG58" s="291">
        <f>IF(AND(FutureTrunkParks6[[#This Row],[Spare Capacity (%)]]&gt;30%,FutureTrunkParks6[[#This Row],[Share of the total Cost with the same year of provision %]]&gt;20%),1-FutureTrunkParks6[[#This Row],[Spare Capacity (%)]],1)</f>
        <v>1</v>
      </c>
      <c r="AH58" s="291">
        <f>IF(FutureTrunkParks6[[#This Row],[Terminal Value Analysis]]&lt;0,0,FutureTrunkParks6[[#This Row],[Terminal Value Analysis]])</f>
        <v>1</v>
      </c>
      <c r="AI58" s="215">
        <f t="shared" si="4"/>
        <v>883082</v>
      </c>
      <c r="AJ58" s="217">
        <f t="shared" si="5"/>
        <v>1116497</v>
      </c>
      <c r="AK58" s="219">
        <f t="shared" si="6"/>
        <v>529270</v>
      </c>
      <c r="AL58" s="293">
        <f>ROUND(FutureTrunkParks6[[#This Row],[Net Present Value of Establishment Cost]]*FutureTrunkParks6[[#This Row],[Terminal Value Adjustment (%)]],0)</f>
        <v>529270</v>
      </c>
      <c r="AM58" s="288" t="str" cm="1">
        <f t="array" ref="AM58">_xlfn.IFS(FutureTrunkParks6[[#This Row],[Hierarchy/Name]]&lt;&gt;"Local","y",AM$13=FutureTrunkParks6[[#This Row],[Service Catchment]], "y", FutureTrunkParks6[[#This Row],[Hierarchy/Name]]="Local", "")</f>
        <v/>
      </c>
      <c r="AN58" s="288" t="str" cm="1">
        <f t="array" ref="AN58">_xlfn.IFS(FutureTrunkParks6[[#This Row],[Hierarchy/Name]]&lt;&gt;"Local","y",AN$13=FutureTrunkParks6[[#This Row],[Service Catchment]], "y", FutureTrunkParks6[[#This Row],[Hierarchy/Name]]="Local", "")</f>
        <v/>
      </c>
      <c r="AO58" s="288" t="str" cm="1">
        <f t="array" ref="AO58">_xlfn.IFS(FutureTrunkParks6[[#This Row],[Hierarchy/Name]]&lt;&gt;"Local","y",AO$13=FutureTrunkParks6[[#This Row],[Service Catchment]], "y", FutureTrunkParks6[[#This Row],[Hierarchy/Name]]="Local", "")</f>
        <v/>
      </c>
      <c r="AP58" s="288" t="str" cm="1">
        <f t="array" ref="AP58">_xlfn.IFS(FutureTrunkParks6[[#This Row],[Hierarchy/Name]]&lt;&gt;"Local","y",AP$13=FutureTrunkParks6[[#This Row],[Service Catchment]], "y", FutureTrunkParks6[[#This Row],[Hierarchy/Name]]="Local", "")</f>
        <v>y</v>
      </c>
      <c r="AR58" s="107" t="str">
        <f>IF(FutureTrunkParks6[[#This Row],[Hierarchy/Name]]&lt;&gt;"Local",0.25,IF(AM58="y",1,""))</f>
        <v/>
      </c>
      <c r="AS58" s="107" t="str">
        <f>IF(FutureTrunkParks6[[#This Row],[Hierarchy/Name]]&lt;&gt;"Local",0.25,IF(AN58="y",1,""))</f>
        <v/>
      </c>
      <c r="AT58" s="107" t="str">
        <f>IF(FutureTrunkParks6[[#This Row],[Hierarchy/Name]]&lt;&gt;"Local",0.25,IF(AO58="y",1,""))</f>
        <v/>
      </c>
      <c r="AU58" s="107">
        <f>IF(FutureTrunkParks6[[#This Row],[Hierarchy/Name]]&lt;&gt;"Local",0.25,IF(AP58="y",1,""))</f>
        <v>1</v>
      </c>
      <c r="AV58" s="109">
        <f t="shared" si="7"/>
        <v>1</v>
      </c>
      <c r="AX58" s="285" t="str">
        <f t="shared" si="8"/>
        <v/>
      </c>
      <c r="AY58" s="281" t="str">
        <f t="shared" si="9"/>
        <v/>
      </c>
      <c r="AZ58" s="281" t="str">
        <f t="shared" si="10"/>
        <v/>
      </c>
      <c r="BA58" s="286">
        <f t="shared" si="11"/>
        <v>529270</v>
      </c>
      <c r="BB58" s="270">
        <f t="shared" si="12"/>
        <v>529270</v>
      </c>
      <c r="BD58" s="141"/>
    </row>
    <row r="59" spans="2:56">
      <c r="B59" s="227" t="s">
        <v>4939</v>
      </c>
      <c r="C59" s="228" t="s">
        <v>4942</v>
      </c>
      <c r="D59" s="228" t="s">
        <v>110</v>
      </c>
      <c r="E59" s="228" t="s">
        <v>113</v>
      </c>
      <c r="F59" s="228" t="s">
        <v>4902</v>
      </c>
      <c r="G59" s="203" t="str" cm="1">
        <f t="array" ref="G59">_xlfn.IFS(MID(C59,5,1)="U",MID(C59,5,2),LEN(C59)&gt;10,MID(C59,5,3)&amp;"-"&amp;LEFT(D59,1),LEN(C59)&lt;=10,MID(C59,5,2)&amp;"-"&amp;LEFT(D59,1))</f>
        <v>U2</v>
      </c>
      <c r="H59" s="204">
        <f>IFERROR(INDEX(LGIP1b_Park_UnitRates[],MATCH(G59,LGIP1b_Park_UnitRates[LGIP Code],0),3),"")</f>
        <v>0</v>
      </c>
      <c r="I59" s="312">
        <f>IFERROR(MIN(J59/H59,INDEX(LGIP1b_Park_UnitRates[],MATCH(FutureTrunkParks6[[#This Row],[LGIP Code (*)]], LGIP1b_Park_UnitRates[LGIP Code], 0),4)),1)</f>
        <v>1</v>
      </c>
      <c r="J59" s="232">
        <v>3500</v>
      </c>
      <c r="K59" s="98">
        <f t="shared" si="13"/>
        <v>0</v>
      </c>
      <c r="L59" s="233">
        <v>0</v>
      </c>
      <c r="M59" s="238" t="str">
        <f>_xlfn.XLOOKUP(FutureTrunkParks6[[#This Row],[LGIP Code (*)]],LGIP1b_Parks_UnitRates_Summary[LGIP Code],LGIP1b_Parks_UnitRates_Summary[Stages],,0)</f>
        <v>U</v>
      </c>
      <c r="N59" s="238" t="str">
        <f>_xlfn.XLOOKUP(FutureTrunkParks6[[#This Row],[LGIP Code (*)]],LGIP1b_Parks_UnitRates_Summary[LGIP Code],LGIP1b_Parks_UnitRates_Summary[Costing Code],,0)</f>
        <v>U2-U</v>
      </c>
      <c r="O59" s="238">
        <f>_xlfn.XLOOKUP(FutureTrunkParks6[[#This Row],[Costing Code]],LGIP1b_Parks_UnitRates_Summary[Costing Code],LGIP1b_Parks_UnitRates_Summary[Scaled component],,0)</f>
        <v>0</v>
      </c>
      <c r="P59" s="238">
        <f>FutureTrunkParks6[[#This Row],[Unit Rate (Scale)]]*FutureTrunkParks6[[#This Row],[Scaling factor (*)]]</f>
        <v>0</v>
      </c>
      <c r="Q59" s="238">
        <f>_xlfn.XLOOKUP(FutureTrunkParks6[[#This Row],[Costing Code]],LGIP1b_Parks_UnitRates_Summary[Costing Code],LGIP1b_Parks_UnitRates_Summary[Not scaled component],,0)</f>
        <v>0</v>
      </c>
      <c r="R59" s="240">
        <f>_xlfn.XLOOKUP(FutureTrunkParks6[[#This Row],[Costing Code]],LGIP1b_Parks_UnitRates_Summary[Costing Code],LGIP1b_Parks_UnitRates_Summary[Preliminary Scale],,0)</f>
        <v>0</v>
      </c>
      <c r="S59" s="238">
        <f>((FutureTrunkParks6[[#This Row],[Costs with Scaling Factor Applied]]+FutureTrunkParks6[[#This Row],[Unit Rate (No Scale)]])*FutureTrunkParks6[[#This Row],[Preliminary Scale %]])</f>
        <v>0</v>
      </c>
      <c r="T59" s="238">
        <f>_xlfn.XLOOKUP(FutureTrunkParks6[[#This Row],[Costing Code]],LGIP1b_Parks_UnitRates_Summary[Costing Code],LGIP1b_Parks_UnitRates_Summary[Preliminary No Scale],,0)</f>
        <v>0</v>
      </c>
      <c r="U5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59" s="228">
        <v>2021</v>
      </c>
      <c r="W59" s="228">
        <v>1</v>
      </c>
      <c r="X59" s="238">
        <f>ROUND(FutureTrunkParks6[[#This Row],[Direct Construction Cost]]*23%,0)</f>
        <v>345000</v>
      </c>
      <c r="Y59" s="311">
        <f t="shared" si="1"/>
        <v>0.2</v>
      </c>
      <c r="Z59" s="211">
        <f>ROUND((FutureTrunkParks6[[#This Row],[Direct Construction Cost]]+FutureTrunkParks6[[#This Row],[Project Owners Cost (23% Direct Construction Cost)($)]])*FutureTrunkParks6[[#This Row],[Multiplier]]*FutureTrunkParks6[[#This Row],[Construction Contingency Rate %]],0)</f>
        <v>369000</v>
      </c>
      <c r="AA59" s="212">
        <f>ROUND(FutureTrunkParks6[[#This Row],[Direct Construction Cost]]+FutureTrunkParks6[[#This Row],[Project Owners Cost (23% Direct Construction Cost)($)]]+FutureTrunkParks6[[#This Row],[Construction Contingency Cost ($)]],0)</f>
        <v>2214000</v>
      </c>
      <c r="AB59" s="236">
        <v>2034</v>
      </c>
      <c r="AC59" s="213">
        <f t="shared" si="2"/>
        <v>2.0111853187589457E-2</v>
      </c>
      <c r="AD59" s="213">
        <f t="shared" si="3"/>
        <v>1.8204777291069174E-2</v>
      </c>
      <c r="AE59" s="291">
        <f>VLOOKUP(FutureTrunkParks6[[#This Row],[Service Catchment]],'Catchment Demand - Parks'!$C$8:$M$11,11)</f>
        <v>0.15359038713546411</v>
      </c>
      <c r="AF5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2.3354828249447498E-2</v>
      </c>
      <c r="AG59" s="291">
        <f>IF(AND(FutureTrunkParks6[[#This Row],[Spare Capacity (%)]]&gt;30%,FutureTrunkParks6[[#This Row],[Share of the total Cost with the same year of provision %]]&gt;20%),1-FutureTrunkParks6[[#This Row],[Spare Capacity (%)]],1)</f>
        <v>1</v>
      </c>
      <c r="AH59" s="291">
        <f>IF(FutureTrunkParks6[[#This Row],[Terminal Value Analysis]]&lt;0,0,FutureTrunkParks6[[#This Row],[Terminal Value Analysis]])</f>
        <v>1</v>
      </c>
      <c r="AI59" s="215">
        <f t="shared" si="4"/>
        <v>2214000</v>
      </c>
      <c r="AJ59" s="217">
        <f t="shared" si="5"/>
        <v>2799202</v>
      </c>
      <c r="AK59" s="219">
        <f t="shared" si="6"/>
        <v>1326947</v>
      </c>
      <c r="AL59" s="293">
        <f>ROUND(FutureTrunkParks6[[#This Row],[Net Present Value of Establishment Cost]]*FutureTrunkParks6[[#This Row],[Terminal Value Adjustment (%)]],0)</f>
        <v>1326947</v>
      </c>
      <c r="AM59" s="288" t="str" cm="1">
        <f t="array" ref="AM59">_xlfn.IFS(FutureTrunkParks6[[#This Row],[Hierarchy/Name]]&lt;&gt;"Local","y",AM$13=FutureTrunkParks6[[#This Row],[Service Catchment]], "y", FutureTrunkParks6[[#This Row],[Hierarchy/Name]]="Local", "")</f>
        <v/>
      </c>
      <c r="AN59" s="288" t="str" cm="1">
        <f t="array" ref="AN59">_xlfn.IFS(FutureTrunkParks6[[#This Row],[Hierarchy/Name]]&lt;&gt;"Local","y",AN$13=FutureTrunkParks6[[#This Row],[Service Catchment]], "y", FutureTrunkParks6[[#This Row],[Hierarchy/Name]]="Local", "")</f>
        <v/>
      </c>
      <c r="AO59" s="288" t="str" cm="1">
        <f t="array" ref="AO59">_xlfn.IFS(FutureTrunkParks6[[#This Row],[Hierarchy/Name]]&lt;&gt;"Local","y",AO$13=FutureTrunkParks6[[#This Row],[Service Catchment]], "y", FutureTrunkParks6[[#This Row],[Hierarchy/Name]]="Local", "")</f>
        <v/>
      </c>
      <c r="AP59" s="288" t="str" cm="1">
        <f t="array" ref="AP59">_xlfn.IFS(FutureTrunkParks6[[#This Row],[Hierarchy/Name]]&lt;&gt;"Local","y",AP$13=FutureTrunkParks6[[#This Row],[Service Catchment]], "y", FutureTrunkParks6[[#This Row],[Hierarchy/Name]]="Local", "")</f>
        <v>y</v>
      </c>
      <c r="AR59" s="107" t="str">
        <f>IF(FutureTrunkParks6[[#This Row],[Hierarchy/Name]]&lt;&gt;"Local",0.25,IF(AM59="y",1,""))</f>
        <v/>
      </c>
      <c r="AS59" s="107" t="str">
        <f>IF(FutureTrunkParks6[[#This Row],[Hierarchy/Name]]&lt;&gt;"Local",0.25,IF(AN59="y",1,""))</f>
        <v/>
      </c>
      <c r="AT59" s="107" t="str">
        <f>IF(FutureTrunkParks6[[#This Row],[Hierarchy/Name]]&lt;&gt;"Local",0.25,IF(AO59="y",1,""))</f>
        <v/>
      </c>
      <c r="AU59" s="107">
        <f>IF(FutureTrunkParks6[[#This Row],[Hierarchy/Name]]&lt;&gt;"Local",0.25,IF(AP59="y",1,""))</f>
        <v>1</v>
      </c>
      <c r="AV59" s="109">
        <f t="shared" si="7"/>
        <v>1</v>
      </c>
      <c r="AX59" s="285" t="str">
        <f t="shared" si="8"/>
        <v/>
      </c>
      <c r="AY59" s="281" t="str">
        <f t="shared" si="9"/>
        <v/>
      </c>
      <c r="AZ59" s="281" t="str">
        <f t="shared" si="10"/>
        <v/>
      </c>
      <c r="BA59" s="286">
        <f t="shared" si="11"/>
        <v>1326947</v>
      </c>
      <c r="BB59" s="270">
        <f t="shared" si="12"/>
        <v>1326947</v>
      </c>
      <c r="BD59" s="141"/>
    </row>
    <row r="60" spans="2:56">
      <c r="B60" s="227" t="s">
        <v>4939</v>
      </c>
      <c r="C60" s="228" t="s">
        <v>4943</v>
      </c>
      <c r="D60" s="228" t="s">
        <v>110</v>
      </c>
      <c r="E60" s="228" t="s">
        <v>113</v>
      </c>
      <c r="F60" s="228" t="s">
        <v>4944</v>
      </c>
      <c r="G60" s="203" t="str" cm="1">
        <f t="array" ref="G60">_xlfn.IFS(MID(C60,5,1)="U",MID(C60,5,2),LEN(C60)&gt;10,MID(C60,5,3)&amp;"-"&amp;LEFT(D60,1),LEN(C60)&lt;=10,MID(C60,5,2)&amp;"-"&amp;LEFT(D60,1))</f>
        <v>U3</v>
      </c>
      <c r="H60" s="204">
        <f>IFERROR(INDEX(LGIP1b_Park_UnitRates[],MATCH(G60,LGIP1b_Park_UnitRates[LGIP Code],0),3),"")</f>
        <v>0</v>
      </c>
      <c r="I60" s="312">
        <f>IFERROR(MIN(J60/H60,INDEX(LGIP1b_Park_UnitRates[],MATCH(FutureTrunkParks6[[#This Row],[LGIP Code (*)]], LGIP1b_Park_UnitRates[LGIP Code], 0),4)),1)</f>
        <v>1</v>
      </c>
      <c r="J60" s="232">
        <v>10000</v>
      </c>
      <c r="K60" s="98">
        <f t="shared" si="13"/>
        <v>0</v>
      </c>
      <c r="L60" s="233">
        <v>0</v>
      </c>
      <c r="M60" s="238" t="str">
        <f>_xlfn.XLOOKUP(FutureTrunkParks6[[#This Row],[LGIP Code (*)]],LGIP1b_Parks_UnitRates_Summary[LGIP Code],LGIP1b_Parks_UnitRates_Summary[Stages],,0)</f>
        <v>U</v>
      </c>
      <c r="N60" s="238" t="str">
        <f>_xlfn.XLOOKUP(FutureTrunkParks6[[#This Row],[LGIP Code (*)]],LGIP1b_Parks_UnitRates_Summary[LGIP Code],LGIP1b_Parks_UnitRates_Summary[Costing Code],,0)</f>
        <v>U3-U</v>
      </c>
      <c r="O60" s="238">
        <f>_xlfn.XLOOKUP(FutureTrunkParks6[[#This Row],[Costing Code]],LGIP1b_Parks_UnitRates_Summary[Costing Code],LGIP1b_Parks_UnitRates_Summary[Scaled component],,0)</f>
        <v>0</v>
      </c>
      <c r="P60" s="238">
        <f>FutureTrunkParks6[[#This Row],[Unit Rate (Scale)]]*FutureTrunkParks6[[#This Row],[Scaling factor (*)]]</f>
        <v>0</v>
      </c>
      <c r="Q60" s="238">
        <f>_xlfn.XLOOKUP(FutureTrunkParks6[[#This Row],[Costing Code]],LGIP1b_Parks_UnitRates_Summary[Costing Code],LGIP1b_Parks_UnitRates_Summary[Not scaled component],,0)</f>
        <v>0</v>
      </c>
      <c r="R60" s="240">
        <f>_xlfn.XLOOKUP(FutureTrunkParks6[[#This Row],[Costing Code]],LGIP1b_Parks_UnitRates_Summary[Costing Code],LGIP1b_Parks_UnitRates_Summary[Preliminary Scale],,0)</f>
        <v>0</v>
      </c>
      <c r="S60" s="238">
        <f>((FutureTrunkParks6[[#This Row],[Costs with Scaling Factor Applied]]+FutureTrunkParks6[[#This Row],[Unit Rate (No Scale)]])*FutureTrunkParks6[[#This Row],[Preliminary Scale %]])</f>
        <v>0</v>
      </c>
      <c r="T60" s="238">
        <f>_xlfn.XLOOKUP(FutureTrunkParks6[[#This Row],[Costing Code]],LGIP1b_Parks_UnitRates_Summary[Costing Code],LGIP1b_Parks_UnitRates_Summary[Preliminary No Scale],,0)</f>
        <v>0</v>
      </c>
      <c r="U6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60" s="228">
        <v>2021</v>
      </c>
      <c r="W60" s="228">
        <v>1</v>
      </c>
      <c r="X60" s="238">
        <f>ROUND(FutureTrunkParks6[[#This Row],[Direct Construction Cost]]*23%,0)</f>
        <v>230000</v>
      </c>
      <c r="Y60" s="311">
        <f t="shared" si="1"/>
        <v>0.2</v>
      </c>
      <c r="Z60" s="211">
        <f>ROUND((FutureTrunkParks6[[#This Row],[Direct Construction Cost]]+FutureTrunkParks6[[#This Row],[Project Owners Cost (23% Direct Construction Cost)($)]])*FutureTrunkParks6[[#This Row],[Multiplier]]*FutureTrunkParks6[[#This Row],[Construction Contingency Rate %]],0)</f>
        <v>246000</v>
      </c>
      <c r="AA60" s="212">
        <f>ROUND(FutureTrunkParks6[[#This Row],[Direct Construction Cost]]+FutureTrunkParks6[[#This Row],[Project Owners Cost (23% Direct Construction Cost)($)]]+FutureTrunkParks6[[#This Row],[Construction Contingency Cost ($)]],0)</f>
        <v>1476000</v>
      </c>
      <c r="AB60" s="236">
        <v>2034</v>
      </c>
      <c r="AC60" s="213">
        <f t="shared" si="2"/>
        <v>2.0111853187589457E-2</v>
      </c>
      <c r="AD60" s="213">
        <f t="shared" si="3"/>
        <v>1.8204777291069174E-2</v>
      </c>
      <c r="AE60" s="291">
        <f>VLOOKUP(FutureTrunkParks6[[#This Row],[Service Catchment]],'Catchment Demand - Parks'!$C$8:$M$11,11)</f>
        <v>0.15359038713546411</v>
      </c>
      <c r="AF6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60" s="291">
        <f>IF(AND(FutureTrunkParks6[[#This Row],[Spare Capacity (%)]]&gt;30%,FutureTrunkParks6[[#This Row],[Share of the total Cost with the same year of provision %]]&gt;20%),1-FutureTrunkParks6[[#This Row],[Spare Capacity (%)]],1)</f>
        <v>1</v>
      </c>
      <c r="AH60" s="291">
        <f>IF(FutureTrunkParks6[[#This Row],[Terminal Value Analysis]]&lt;0,0,FutureTrunkParks6[[#This Row],[Terminal Value Analysis]])</f>
        <v>1</v>
      </c>
      <c r="AI60" s="215">
        <f t="shared" si="4"/>
        <v>1476000</v>
      </c>
      <c r="AJ60" s="217">
        <f t="shared" si="5"/>
        <v>1866135</v>
      </c>
      <c r="AK60" s="219">
        <f t="shared" si="6"/>
        <v>884632</v>
      </c>
      <c r="AL60" s="293">
        <f>ROUND(FutureTrunkParks6[[#This Row],[Net Present Value of Establishment Cost]]*FutureTrunkParks6[[#This Row],[Terminal Value Adjustment (%)]],0)</f>
        <v>884632</v>
      </c>
      <c r="AM60" s="288" t="str" cm="1">
        <f t="array" ref="AM60">_xlfn.IFS(FutureTrunkParks6[[#This Row],[Hierarchy/Name]]&lt;&gt;"Local","y",AM$13=FutureTrunkParks6[[#This Row],[Service Catchment]], "y", FutureTrunkParks6[[#This Row],[Hierarchy/Name]]="Local", "")</f>
        <v/>
      </c>
      <c r="AN60" s="288" t="str" cm="1">
        <f t="array" ref="AN60">_xlfn.IFS(FutureTrunkParks6[[#This Row],[Hierarchy/Name]]&lt;&gt;"Local","y",AN$13=FutureTrunkParks6[[#This Row],[Service Catchment]], "y", FutureTrunkParks6[[#This Row],[Hierarchy/Name]]="Local", "")</f>
        <v/>
      </c>
      <c r="AO60" s="288" t="str" cm="1">
        <f t="array" ref="AO60">_xlfn.IFS(FutureTrunkParks6[[#This Row],[Hierarchy/Name]]&lt;&gt;"Local","y",AO$13=FutureTrunkParks6[[#This Row],[Service Catchment]], "y", FutureTrunkParks6[[#This Row],[Hierarchy/Name]]="Local", "")</f>
        <v/>
      </c>
      <c r="AP60" s="288" t="str" cm="1">
        <f t="array" ref="AP60">_xlfn.IFS(FutureTrunkParks6[[#This Row],[Hierarchy/Name]]&lt;&gt;"Local","y",AP$13=FutureTrunkParks6[[#This Row],[Service Catchment]], "y", FutureTrunkParks6[[#This Row],[Hierarchy/Name]]="Local", "")</f>
        <v>y</v>
      </c>
      <c r="AR60" s="107" t="str">
        <f>IF(FutureTrunkParks6[[#This Row],[Hierarchy/Name]]&lt;&gt;"Local",0.25,IF(AM60="y",1,""))</f>
        <v/>
      </c>
      <c r="AS60" s="107" t="str">
        <f>IF(FutureTrunkParks6[[#This Row],[Hierarchy/Name]]&lt;&gt;"Local",0.25,IF(AN60="y",1,""))</f>
        <v/>
      </c>
      <c r="AT60" s="107" t="str">
        <f>IF(FutureTrunkParks6[[#This Row],[Hierarchy/Name]]&lt;&gt;"Local",0.25,IF(AO60="y",1,""))</f>
        <v/>
      </c>
      <c r="AU60" s="107">
        <f>IF(FutureTrunkParks6[[#This Row],[Hierarchy/Name]]&lt;&gt;"Local",0.25,IF(AP60="y",1,""))</f>
        <v>1</v>
      </c>
      <c r="AV60" s="109">
        <f t="shared" si="7"/>
        <v>1</v>
      </c>
      <c r="AX60" s="285" t="str">
        <f t="shared" si="8"/>
        <v/>
      </c>
      <c r="AY60" s="281" t="str">
        <f t="shared" si="9"/>
        <v/>
      </c>
      <c r="AZ60" s="281" t="str">
        <f t="shared" si="10"/>
        <v/>
      </c>
      <c r="BA60" s="286">
        <f t="shared" si="11"/>
        <v>884632</v>
      </c>
      <c r="BB60" s="270">
        <f t="shared" si="12"/>
        <v>884632</v>
      </c>
      <c r="BD60" s="141"/>
    </row>
    <row r="61" spans="2:56">
      <c r="B61" s="227" t="s">
        <v>4945</v>
      </c>
      <c r="C61" s="228" t="s">
        <v>4946</v>
      </c>
      <c r="D61" s="228" t="s">
        <v>105</v>
      </c>
      <c r="E61" s="228" t="s">
        <v>142</v>
      </c>
      <c r="F61" s="228" t="s">
        <v>4947</v>
      </c>
      <c r="G61" s="203" t="str" cm="1">
        <f t="array" ref="G61">_xlfn.IFS(MID(C61,5,1)="U",MID(C61,5,2),LEN(C61)&gt;10,MID(C61,5,3)&amp;"-"&amp;LEFT(D61,1),LEN(C61)&lt;=10,MID(C61,5,2)&amp;"-"&amp;LEFT(D61,1))</f>
        <v>U3</v>
      </c>
      <c r="H61" s="204">
        <f>IFERROR(INDEX(LGIP1b_Park_UnitRates[],MATCH(G61,LGIP1b_Park_UnitRates[LGIP Code],0),3),"")</f>
        <v>0</v>
      </c>
      <c r="I61" s="312">
        <f>IFERROR(MIN(J61/H61,INDEX(LGIP1b_Park_UnitRates[],MATCH(FutureTrunkParks6[[#This Row],[LGIP Code (*)]], LGIP1b_Park_UnitRates[LGIP Code], 0),4)),1)</f>
        <v>1</v>
      </c>
      <c r="J61" s="232">
        <v>30000</v>
      </c>
      <c r="K61" s="98">
        <f t="shared" si="13"/>
        <v>0</v>
      </c>
      <c r="L61" s="233">
        <v>0</v>
      </c>
      <c r="M61" s="238" t="str">
        <f>_xlfn.XLOOKUP(FutureTrunkParks6[[#This Row],[LGIP Code (*)]],LGIP1b_Parks_UnitRates_Summary[LGIP Code],LGIP1b_Parks_UnitRates_Summary[Stages],,0)</f>
        <v>U</v>
      </c>
      <c r="N61" s="238" t="str">
        <f>_xlfn.XLOOKUP(FutureTrunkParks6[[#This Row],[LGIP Code (*)]],LGIP1b_Parks_UnitRates_Summary[LGIP Code],LGIP1b_Parks_UnitRates_Summary[Costing Code],,0)</f>
        <v>U3-U</v>
      </c>
      <c r="O61" s="238">
        <f>_xlfn.XLOOKUP(FutureTrunkParks6[[#This Row],[Costing Code]],LGIP1b_Parks_UnitRates_Summary[Costing Code],LGIP1b_Parks_UnitRates_Summary[Scaled component],,0)</f>
        <v>0</v>
      </c>
      <c r="P61" s="238">
        <f>FutureTrunkParks6[[#This Row],[Unit Rate (Scale)]]*FutureTrunkParks6[[#This Row],[Scaling factor (*)]]</f>
        <v>0</v>
      </c>
      <c r="Q61" s="238">
        <f>_xlfn.XLOOKUP(FutureTrunkParks6[[#This Row],[Costing Code]],LGIP1b_Parks_UnitRates_Summary[Costing Code],LGIP1b_Parks_UnitRates_Summary[Not scaled component],,0)</f>
        <v>0</v>
      </c>
      <c r="R61" s="240">
        <f>_xlfn.XLOOKUP(FutureTrunkParks6[[#This Row],[Costing Code]],LGIP1b_Parks_UnitRates_Summary[Costing Code],LGIP1b_Parks_UnitRates_Summary[Preliminary Scale],,0)</f>
        <v>0</v>
      </c>
      <c r="S61" s="238">
        <f>((FutureTrunkParks6[[#This Row],[Costs with Scaling Factor Applied]]+FutureTrunkParks6[[#This Row],[Unit Rate (No Scale)]])*FutureTrunkParks6[[#This Row],[Preliminary Scale %]])</f>
        <v>0</v>
      </c>
      <c r="T61" s="238">
        <f>_xlfn.XLOOKUP(FutureTrunkParks6[[#This Row],[Costing Code]],LGIP1b_Parks_UnitRates_Summary[Costing Code],LGIP1b_Parks_UnitRates_Summary[Preliminary No Scale],,0)</f>
        <v>0</v>
      </c>
      <c r="U6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61" s="228">
        <v>2021</v>
      </c>
      <c r="W61" s="228">
        <v>1</v>
      </c>
      <c r="X61" s="238">
        <f>ROUND(FutureTrunkParks6[[#This Row],[Direct Construction Cost]]*23%,0)</f>
        <v>230000</v>
      </c>
      <c r="Y61" s="311">
        <f t="shared" si="1"/>
        <v>0.15</v>
      </c>
      <c r="Z61" s="211">
        <f>ROUND((FutureTrunkParks6[[#This Row],[Direct Construction Cost]]+FutureTrunkParks6[[#This Row],[Project Owners Cost (23% Direct Construction Cost)($)]])*FutureTrunkParks6[[#This Row],[Multiplier]]*FutureTrunkParks6[[#This Row],[Construction Contingency Rate %]],0)</f>
        <v>184500</v>
      </c>
      <c r="AA61" s="212">
        <f>ROUND(FutureTrunkParks6[[#This Row],[Direct Construction Cost]]+FutureTrunkParks6[[#This Row],[Project Owners Cost (23% Direct Construction Cost)($)]]+FutureTrunkParks6[[#This Row],[Construction Contingency Cost ($)]],0)</f>
        <v>1414500</v>
      </c>
      <c r="AB61" s="236">
        <v>2029</v>
      </c>
      <c r="AC61" s="213">
        <f t="shared" si="2"/>
        <v>2.0111853187589457E-2</v>
      </c>
      <c r="AD61" s="213">
        <f t="shared" si="3"/>
        <v>1.8204777291069174E-2</v>
      </c>
      <c r="AE61" s="291">
        <f>VLOOKUP(FutureTrunkParks6[[#This Row],[Service Catchment]],'Catchment Demand - Parks'!$C$8:$M$11,11)</f>
        <v>0.31134461829061294</v>
      </c>
      <c r="AF6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2.7912100306912734E-2</v>
      </c>
      <c r="AG61" s="291">
        <f>IF(AND(FutureTrunkParks6[[#This Row],[Spare Capacity (%)]]&gt;30%,FutureTrunkParks6[[#This Row],[Share of the total Cost with the same year of provision %]]&gt;20%),1-FutureTrunkParks6[[#This Row],[Spare Capacity (%)]],1)</f>
        <v>1</v>
      </c>
      <c r="AH61" s="291">
        <f>IF(FutureTrunkParks6[[#This Row],[Terminal Value Analysis]]&lt;0,0,FutureTrunkParks6[[#This Row],[Terminal Value Analysis]])</f>
        <v>1</v>
      </c>
      <c r="AI61" s="215">
        <f t="shared" si="4"/>
        <v>1414500</v>
      </c>
      <c r="AJ61" s="217">
        <f t="shared" si="5"/>
        <v>1634120</v>
      </c>
      <c r="AK61" s="219">
        <f t="shared" si="6"/>
        <v>1032258</v>
      </c>
      <c r="AL61" s="293">
        <f>ROUND(FutureTrunkParks6[[#This Row],[Net Present Value of Establishment Cost]]*FutureTrunkParks6[[#This Row],[Terminal Value Adjustment (%)]],0)</f>
        <v>1032258</v>
      </c>
      <c r="AM61" s="288" t="str" cm="1">
        <f t="array" ref="AM61">_xlfn.IFS(FutureTrunkParks6[[#This Row],[Hierarchy/Name]]&lt;&gt;"Local","y",AM$13=FutureTrunkParks6[[#This Row],[Service Catchment]], "y", FutureTrunkParks6[[#This Row],[Hierarchy/Name]]="Local", "")</f>
        <v>y</v>
      </c>
      <c r="AN61" s="288" t="str" cm="1">
        <f t="array" ref="AN61">_xlfn.IFS(FutureTrunkParks6[[#This Row],[Hierarchy/Name]]&lt;&gt;"Local","y",AN$13=FutureTrunkParks6[[#This Row],[Service Catchment]], "y", FutureTrunkParks6[[#This Row],[Hierarchy/Name]]="Local", "")</f>
        <v>y</v>
      </c>
      <c r="AO61" s="288" t="str" cm="1">
        <f t="array" ref="AO61">_xlfn.IFS(FutureTrunkParks6[[#This Row],[Hierarchy/Name]]&lt;&gt;"Local","y",AO$13=FutureTrunkParks6[[#This Row],[Service Catchment]], "y", FutureTrunkParks6[[#This Row],[Hierarchy/Name]]="Local", "")</f>
        <v>y</v>
      </c>
      <c r="AP61" s="288" t="str" cm="1">
        <f t="array" ref="AP61">_xlfn.IFS(FutureTrunkParks6[[#This Row],[Hierarchy/Name]]&lt;&gt;"Local","y",AP$13=FutureTrunkParks6[[#This Row],[Service Catchment]], "y", FutureTrunkParks6[[#This Row],[Hierarchy/Name]]="Local", "")</f>
        <v>y</v>
      </c>
      <c r="AR61" s="107">
        <f>IF(FutureTrunkParks6[[#This Row],[Hierarchy/Name]]&lt;&gt;"Local",0.25,IF(AM61="y",1,""))</f>
        <v>0.25</v>
      </c>
      <c r="AS61" s="107">
        <f>IF(FutureTrunkParks6[[#This Row],[Hierarchy/Name]]&lt;&gt;"Local",0.25,IF(AN61="y",1,""))</f>
        <v>0.25</v>
      </c>
      <c r="AT61" s="107">
        <f>IF(FutureTrunkParks6[[#This Row],[Hierarchy/Name]]&lt;&gt;"Local",0.25,IF(AO61="y",1,""))</f>
        <v>0.25</v>
      </c>
      <c r="AU61" s="107">
        <f>IF(FutureTrunkParks6[[#This Row],[Hierarchy/Name]]&lt;&gt;"Local",0.25,IF(AP61="y",1,""))</f>
        <v>0.25</v>
      </c>
      <c r="AV61" s="109">
        <f t="shared" si="7"/>
        <v>1</v>
      </c>
      <c r="AX61" s="285">
        <f t="shared" si="8"/>
        <v>258064.5</v>
      </c>
      <c r="AY61" s="281">
        <f t="shared" si="9"/>
        <v>258064.5</v>
      </c>
      <c r="AZ61" s="281">
        <f t="shared" si="10"/>
        <v>258064.5</v>
      </c>
      <c r="BA61" s="286">
        <f t="shared" si="11"/>
        <v>258064.5</v>
      </c>
      <c r="BB61" s="270">
        <f t="shared" si="12"/>
        <v>1032258</v>
      </c>
      <c r="BD61" s="141"/>
    </row>
    <row r="62" spans="2:56">
      <c r="B62" s="227" t="s">
        <v>4948</v>
      </c>
      <c r="C62" s="228" t="s">
        <v>4949</v>
      </c>
      <c r="D62" s="228" t="s">
        <v>105</v>
      </c>
      <c r="E62" s="228" t="s">
        <v>113</v>
      </c>
      <c r="F62" s="228" t="s">
        <v>4950</v>
      </c>
      <c r="G62" s="203" t="str" cm="1">
        <f t="array" ref="G62">_xlfn.IFS(MID(C62,5,1)="U",MID(C62,5,2),LEN(C62)&gt;10,MID(C62,5,3)&amp;"-"&amp;LEFT(D62,1),LEN(C62)&lt;=10,MID(C62,5,2)&amp;"-"&amp;LEFT(D62,1))</f>
        <v>U2</v>
      </c>
      <c r="H62" s="204">
        <f>IFERROR(INDEX(LGIP1b_Park_UnitRates[],MATCH(G62,LGIP1b_Park_UnitRates[LGIP Code],0),3),"")</f>
        <v>0</v>
      </c>
      <c r="I62" s="312">
        <f>IFERROR(MIN(J62/H62,INDEX(LGIP1b_Park_UnitRates[],MATCH(FutureTrunkParks6[[#This Row],[LGIP Code (*)]], LGIP1b_Park_UnitRates[LGIP Code], 0),4)),1)</f>
        <v>1</v>
      </c>
      <c r="J62" s="232">
        <v>77000</v>
      </c>
      <c r="K62" s="98">
        <f t="shared" si="13"/>
        <v>0</v>
      </c>
      <c r="L62" s="233">
        <v>0</v>
      </c>
      <c r="M62" s="238" t="str">
        <f>_xlfn.XLOOKUP(FutureTrunkParks6[[#This Row],[LGIP Code (*)]],LGIP1b_Parks_UnitRates_Summary[LGIP Code],LGIP1b_Parks_UnitRates_Summary[Stages],,0)</f>
        <v>U</v>
      </c>
      <c r="N62" s="238" t="str">
        <f>_xlfn.XLOOKUP(FutureTrunkParks6[[#This Row],[LGIP Code (*)]],LGIP1b_Parks_UnitRates_Summary[LGIP Code],LGIP1b_Parks_UnitRates_Summary[Costing Code],,0)</f>
        <v>U2-U</v>
      </c>
      <c r="O62" s="238">
        <f>_xlfn.XLOOKUP(FutureTrunkParks6[[#This Row],[Costing Code]],LGIP1b_Parks_UnitRates_Summary[Costing Code],LGIP1b_Parks_UnitRates_Summary[Scaled component],,0)</f>
        <v>0</v>
      </c>
      <c r="P62" s="238">
        <f>FutureTrunkParks6[[#This Row],[Unit Rate (Scale)]]*FutureTrunkParks6[[#This Row],[Scaling factor (*)]]</f>
        <v>0</v>
      </c>
      <c r="Q62" s="238">
        <f>_xlfn.XLOOKUP(FutureTrunkParks6[[#This Row],[Costing Code]],LGIP1b_Parks_UnitRates_Summary[Costing Code],LGIP1b_Parks_UnitRates_Summary[Not scaled component],,0)</f>
        <v>0</v>
      </c>
      <c r="R62" s="240">
        <f>_xlfn.XLOOKUP(FutureTrunkParks6[[#This Row],[Costing Code]],LGIP1b_Parks_UnitRates_Summary[Costing Code],LGIP1b_Parks_UnitRates_Summary[Preliminary Scale],,0)</f>
        <v>0</v>
      </c>
      <c r="S62" s="238">
        <f>((FutureTrunkParks6[[#This Row],[Costs with Scaling Factor Applied]]+FutureTrunkParks6[[#This Row],[Unit Rate (No Scale)]])*FutureTrunkParks6[[#This Row],[Preliminary Scale %]])</f>
        <v>0</v>
      </c>
      <c r="T62" s="238">
        <f>_xlfn.XLOOKUP(FutureTrunkParks6[[#This Row],[Costing Code]],LGIP1b_Parks_UnitRates_Summary[Costing Code],LGIP1b_Parks_UnitRates_Summary[Preliminary No Scale],,0)</f>
        <v>0</v>
      </c>
      <c r="U6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62" s="228">
        <v>2021</v>
      </c>
      <c r="W62" s="228">
        <v>1</v>
      </c>
      <c r="X62" s="238">
        <f>ROUND(FutureTrunkParks6[[#This Row],[Direct Construction Cost]]*23%,0)</f>
        <v>345000</v>
      </c>
      <c r="Y62" s="311">
        <f t="shared" si="1"/>
        <v>7.4999999999999997E-2</v>
      </c>
      <c r="Z62" s="211">
        <f>ROUND((FutureTrunkParks6[[#This Row],[Direct Construction Cost]]+FutureTrunkParks6[[#This Row],[Project Owners Cost (23% Direct Construction Cost)($)]])*FutureTrunkParks6[[#This Row],[Multiplier]]*FutureTrunkParks6[[#This Row],[Construction Contingency Rate %]],0)</f>
        <v>138375</v>
      </c>
      <c r="AA62" s="212">
        <f>ROUND(FutureTrunkParks6[[#This Row],[Direct Construction Cost]]+FutureTrunkParks6[[#This Row],[Project Owners Cost (23% Direct Construction Cost)($)]]+FutureTrunkParks6[[#This Row],[Construction Contingency Cost ($)]],0)</f>
        <v>1983375</v>
      </c>
      <c r="AB62" s="236">
        <v>2024</v>
      </c>
      <c r="AC62" s="213">
        <f t="shared" si="2"/>
        <v>2.0111853187589457E-2</v>
      </c>
      <c r="AD62" s="213">
        <f t="shared" si="3"/>
        <v>1.8204777291069174E-2</v>
      </c>
      <c r="AE62" s="291">
        <f>VLOOKUP(FutureTrunkParks6[[#This Row],[Service Catchment]],'Catchment Demand - Parks'!$C$8:$M$11,11)</f>
        <v>0.15359038713546411</v>
      </c>
      <c r="AF6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62" s="291">
        <f>IF(AND(FutureTrunkParks6[[#This Row],[Spare Capacity (%)]]&gt;30%,FutureTrunkParks6[[#This Row],[Share of the total Cost with the same year of provision %]]&gt;20%),1-FutureTrunkParks6[[#This Row],[Spare Capacity (%)]],1)</f>
        <v>1</v>
      </c>
      <c r="AH62" s="291">
        <f>IF(FutureTrunkParks6[[#This Row],[Terminal Value Analysis]]&lt;0,0,FutureTrunkParks6[[#This Row],[Terminal Value Analysis]])</f>
        <v>1</v>
      </c>
      <c r="AI62" s="215">
        <f t="shared" si="4"/>
        <v>1983375</v>
      </c>
      <c r="AJ62" s="217">
        <f t="shared" si="5"/>
        <v>2093680</v>
      </c>
      <c r="AK62" s="219">
        <f t="shared" si="6"/>
        <v>1762379</v>
      </c>
      <c r="AL62" s="293">
        <f>ROUND(FutureTrunkParks6[[#This Row],[Net Present Value of Establishment Cost]]*FutureTrunkParks6[[#This Row],[Terminal Value Adjustment (%)]],0)</f>
        <v>1762379</v>
      </c>
      <c r="AM62" s="288" t="str" cm="1">
        <f t="array" ref="AM62">_xlfn.IFS(FutureTrunkParks6[[#This Row],[Hierarchy/Name]]&lt;&gt;"Local","y",AM$13=FutureTrunkParks6[[#This Row],[Service Catchment]], "y", FutureTrunkParks6[[#This Row],[Hierarchy/Name]]="Local", "")</f>
        <v>y</v>
      </c>
      <c r="AN62" s="288" t="str" cm="1">
        <f t="array" ref="AN62">_xlfn.IFS(FutureTrunkParks6[[#This Row],[Hierarchy/Name]]&lt;&gt;"Local","y",AN$13=FutureTrunkParks6[[#This Row],[Service Catchment]], "y", FutureTrunkParks6[[#This Row],[Hierarchy/Name]]="Local", "")</f>
        <v>y</v>
      </c>
      <c r="AO62" s="288" t="str" cm="1">
        <f t="array" ref="AO62">_xlfn.IFS(FutureTrunkParks6[[#This Row],[Hierarchy/Name]]&lt;&gt;"Local","y",AO$13=FutureTrunkParks6[[#This Row],[Service Catchment]], "y", FutureTrunkParks6[[#This Row],[Hierarchy/Name]]="Local", "")</f>
        <v>y</v>
      </c>
      <c r="AP62" s="288" t="str" cm="1">
        <f t="array" ref="AP62">_xlfn.IFS(FutureTrunkParks6[[#This Row],[Hierarchy/Name]]&lt;&gt;"Local","y",AP$13=FutureTrunkParks6[[#This Row],[Service Catchment]], "y", FutureTrunkParks6[[#This Row],[Hierarchy/Name]]="Local", "")</f>
        <v>y</v>
      </c>
      <c r="AR62" s="107">
        <f>IF(FutureTrunkParks6[[#This Row],[Hierarchy/Name]]&lt;&gt;"Local",0.25,IF(AM62="y",1,""))</f>
        <v>0.25</v>
      </c>
      <c r="AS62" s="107">
        <f>IF(FutureTrunkParks6[[#This Row],[Hierarchy/Name]]&lt;&gt;"Local",0.25,IF(AN62="y",1,""))</f>
        <v>0.25</v>
      </c>
      <c r="AT62" s="107">
        <f>IF(FutureTrunkParks6[[#This Row],[Hierarchy/Name]]&lt;&gt;"Local",0.25,IF(AO62="y",1,""))</f>
        <v>0.25</v>
      </c>
      <c r="AU62" s="107">
        <f>IF(FutureTrunkParks6[[#This Row],[Hierarchy/Name]]&lt;&gt;"Local",0.25,IF(AP62="y",1,""))</f>
        <v>0.25</v>
      </c>
      <c r="AV62" s="109">
        <f t="shared" si="7"/>
        <v>1</v>
      </c>
      <c r="AX62" s="285">
        <f t="shared" si="8"/>
        <v>440594.75</v>
      </c>
      <c r="AY62" s="281">
        <f t="shared" si="9"/>
        <v>440594.75</v>
      </c>
      <c r="AZ62" s="281">
        <f t="shared" si="10"/>
        <v>440594.75</v>
      </c>
      <c r="BA62" s="286">
        <f t="shared" si="11"/>
        <v>440594.75</v>
      </c>
      <c r="BB62" s="270">
        <f t="shared" si="12"/>
        <v>1762379</v>
      </c>
      <c r="BD62" s="141"/>
    </row>
    <row r="63" spans="2:56">
      <c r="B63" s="227" t="s">
        <v>4951</v>
      </c>
      <c r="C63" s="228" t="s">
        <v>4952</v>
      </c>
      <c r="D63" s="228" t="s">
        <v>110</v>
      </c>
      <c r="E63" s="228" t="s">
        <v>113</v>
      </c>
      <c r="F63" s="228" t="s">
        <v>4856</v>
      </c>
      <c r="G63" s="203" t="str" cm="1">
        <f t="array" ref="G63">_xlfn.IFS(MID(C63,5,1)="U",MID(C63,5,2),LEN(C63)&gt;10,MID(C63,5,3)&amp;"-"&amp;LEFT(D63,1),LEN(C63)&lt;=10,MID(C63,5,2)&amp;"-"&amp;LEFT(D63,1))</f>
        <v>U3</v>
      </c>
      <c r="H63" s="204">
        <f>IFERROR(INDEX(LGIP1b_Park_UnitRates[],MATCH(G63,LGIP1b_Park_UnitRates[LGIP Code],0),3),"")</f>
        <v>0</v>
      </c>
      <c r="I63" s="312">
        <f>IFERROR(MIN(J63/H63,INDEX(LGIP1b_Park_UnitRates[],MATCH(FutureTrunkParks6[[#This Row],[LGIP Code (*)]], LGIP1b_Park_UnitRates[LGIP Code], 0),4)),1)</f>
        <v>1</v>
      </c>
      <c r="J63" s="232">
        <v>25000</v>
      </c>
      <c r="K63" s="98">
        <f t="shared" si="13"/>
        <v>0</v>
      </c>
      <c r="L63" s="233">
        <v>0</v>
      </c>
      <c r="M63" s="238" t="str">
        <f>_xlfn.XLOOKUP(FutureTrunkParks6[[#This Row],[LGIP Code (*)]],LGIP1b_Parks_UnitRates_Summary[LGIP Code],LGIP1b_Parks_UnitRates_Summary[Stages],,0)</f>
        <v>U</v>
      </c>
      <c r="N63" s="238" t="str">
        <f>_xlfn.XLOOKUP(FutureTrunkParks6[[#This Row],[LGIP Code (*)]],LGIP1b_Parks_UnitRates_Summary[LGIP Code],LGIP1b_Parks_UnitRates_Summary[Costing Code],,0)</f>
        <v>U3-U</v>
      </c>
      <c r="O63" s="238">
        <f>_xlfn.XLOOKUP(FutureTrunkParks6[[#This Row],[Costing Code]],LGIP1b_Parks_UnitRates_Summary[Costing Code],LGIP1b_Parks_UnitRates_Summary[Scaled component],,0)</f>
        <v>0</v>
      </c>
      <c r="P63" s="238">
        <f>FutureTrunkParks6[[#This Row],[Unit Rate (Scale)]]*FutureTrunkParks6[[#This Row],[Scaling factor (*)]]</f>
        <v>0</v>
      </c>
      <c r="Q63" s="238">
        <f>_xlfn.XLOOKUP(FutureTrunkParks6[[#This Row],[Costing Code]],LGIP1b_Parks_UnitRates_Summary[Costing Code],LGIP1b_Parks_UnitRates_Summary[Not scaled component],,0)</f>
        <v>0</v>
      </c>
      <c r="R63" s="240">
        <f>_xlfn.XLOOKUP(FutureTrunkParks6[[#This Row],[Costing Code]],LGIP1b_Parks_UnitRates_Summary[Costing Code],LGIP1b_Parks_UnitRates_Summary[Preliminary Scale],,0)</f>
        <v>0</v>
      </c>
      <c r="S63" s="238">
        <f>((FutureTrunkParks6[[#This Row],[Costs with Scaling Factor Applied]]+FutureTrunkParks6[[#This Row],[Unit Rate (No Scale)]])*FutureTrunkParks6[[#This Row],[Preliminary Scale %]])</f>
        <v>0</v>
      </c>
      <c r="T63" s="238">
        <f>_xlfn.XLOOKUP(FutureTrunkParks6[[#This Row],[Costing Code]],LGIP1b_Parks_UnitRates_Summary[Costing Code],LGIP1b_Parks_UnitRates_Summary[Preliminary No Scale],,0)</f>
        <v>0</v>
      </c>
      <c r="U6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63" s="228">
        <v>2021</v>
      </c>
      <c r="W63" s="228">
        <v>1</v>
      </c>
      <c r="X63" s="238">
        <f>ROUND(FutureTrunkParks6[[#This Row],[Direct Construction Cost]]*23%,0)</f>
        <v>230000</v>
      </c>
      <c r="Y63" s="311">
        <f t="shared" si="1"/>
        <v>0.15</v>
      </c>
      <c r="Z63" s="211">
        <f>ROUND((FutureTrunkParks6[[#This Row],[Direct Construction Cost]]+FutureTrunkParks6[[#This Row],[Project Owners Cost (23% Direct Construction Cost)($)]])*FutureTrunkParks6[[#This Row],[Multiplier]]*FutureTrunkParks6[[#This Row],[Construction Contingency Rate %]],0)</f>
        <v>184500</v>
      </c>
      <c r="AA63" s="212">
        <f>ROUND(FutureTrunkParks6[[#This Row],[Direct Construction Cost]]+FutureTrunkParks6[[#This Row],[Project Owners Cost (23% Direct Construction Cost)($)]]+FutureTrunkParks6[[#This Row],[Construction Contingency Cost ($)]],0)</f>
        <v>1414500</v>
      </c>
      <c r="AB63" s="236">
        <v>2029</v>
      </c>
      <c r="AC63" s="213">
        <f t="shared" si="2"/>
        <v>2.0111853187589457E-2</v>
      </c>
      <c r="AD63" s="213">
        <f t="shared" si="3"/>
        <v>1.8204777291069174E-2</v>
      </c>
      <c r="AE63" s="291">
        <f>VLOOKUP(FutureTrunkParks6[[#This Row],[Service Catchment]],'Catchment Demand - Parks'!$C$8:$M$11,11)</f>
        <v>0.15359038713546411</v>
      </c>
      <c r="AF6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1.4435266209525751E-2</v>
      </c>
      <c r="AG63" s="291">
        <f>IF(AND(FutureTrunkParks6[[#This Row],[Spare Capacity (%)]]&gt;30%,FutureTrunkParks6[[#This Row],[Share of the total Cost with the same year of provision %]]&gt;20%),1-FutureTrunkParks6[[#This Row],[Spare Capacity (%)]],1)</f>
        <v>1</v>
      </c>
      <c r="AH63" s="291">
        <f>IF(FutureTrunkParks6[[#This Row],[Terminal Value Analysis]]&lt;0,0,FutureTrunkParks6[[#This Row],[Terminal Value Analysis]])</f>
        <v>1</v>
      </c>
      <c r="AI63" s="215">
        <f t="shared" si="4"/>
        <v>1414500</v>
      </c>
      <c r="AJ63" s="217">
        <f t="shared" si="5"/>
        <v>1634120</v>
      </c>
      <c r="AK63" s="219">
        <f t="shared" si="6"/>
        <v>1032258</v>
      </c>
      <c r="AL63" s="293">
        <f>ROUND(FutureTrunkParks6[[#This Row],[Net Present Value of Establishment Cost]]*FutureTrunkParks6[[#This Row],[Terminal Value Adjustment (%)]],0)</f>
        <v>1032258</v>
      </c>
      <c r="AM63" s="288" t="str" cm="1">
        <f t="array" ref="AM63">_xlfn.IFS(FutureTrunkParks6[[#This Row],[Hierarchy/Name]]&lt;&gt;"Local","y",AM$13=FutureTrunkParks6[[#This Row],[Service Catchment]], "y", FutureTrunkParks6[[#This Row],[Hierarchy/Name]]="Local", "")</f>
        <v/>
      </c>
      <c r="AN63" s="288" t="str" cm="1">
        <f t="array" ref="AN63">_xlfn.IFS(FutureTrunkParks6[[#This Row],[Hierarchy/Name]]&lt;&gt;"Local","y",AN$13=FutureTrunkParks6[[#This Row],[Service Catchment]], "y", FutureTrunkParks6[[#This Row],[Hierarchy/Name]]="Local", "")</f>
        <v/>
      </c>
      <c r="AO63" s="288" t="str" cm="1">
        <f t="array" ref="AO63">_xlfn.IFS(FutureTrunkParks6[[#This Row],[Hierarchy/Name]]&lt;&gt;"Local","y",AO$13=FutureTrunkParks6[[#This Row],[Service Catchment]], "y", FutureTrunkParks6[[#This Row],[Hierarchy/Name]]="Local", "")</f>
        <v/>
      </c>
      <c r="AP63" s="288" t="str" cm="1">
        <f t="array" ref="AP63">_xlfn.IFS(FutureTrunkParks6[[#This Row],[Hierarchy/Name]]&lt;&gt;"Local","y",AP$13=FutureTrunkParks6[[#This Row],[Service Catchment]], "y", FutureTrunkParks6[[#This Row],[Hierarchy/Name]]="Local", "")</f>
        <v>y</v>
      </c>
      <c r="AR63" s="107" t="str">
        <f>IF(FutureTrunkParks6[[#This Row],[Hierarchy/Name]]&lt;&gt;"Local",0.25,IF(AM63="y",1,""))</f>
        <v/>
      </c>
      <c r="AS63" s="107" t="str">
        <f>IF(FutureTrunkParks6[[#This Row],[Hierarchy/Name]]&lt;&gt;"Local",0.25,IF(AN63="y",1,""))</f>
        <v/>
      </c>
      <c r="AT63" s="107" t="str">
        <f>IF(FutureTrunkParks6[[#This Row],[Hierarchy/Name]]&lt;&gt;"Local",0.25,IF(AO63="y",1,""))</f>
        <v/>
      </c>
      <c r="AU63" s="107">
        <f>IF(FutureTrunkParks6[[#This Row],[Hierarchy/Name]]&lt;&gt;"Local",0.25,IF(AP63="y",1,""))</f>
        <v>1</v>
      </c>
      <c r="AV63" s="109">
        <f t="shared" si="7"/>
        <v>1</v>
      </c>
      <c r="AX63" s="285" t="str">
        <f t="shared" si="8"/>
        <v/>
      </c>
      <c r="AY63" s="281" t="str">
        <f t="shared" si="9"/>
        <v/>
      </c>
      <c r="AZ63" s="281" t="str">
        <f t="shared" si="10"/>
        <v/>
      </c>
      <c r="BA63" s="286">
        <f t="shared" si="11"/>
        <v>1032258</v>
      </c>
      <c r="BB63" s="270">
        <f t="shared" si="12"/>
        <v>1032258</v>
      </c>
      <c r="BD63" s="141"/>
    </row>
    <row r="64" spans="2:56">
      <c r="B64" s="227" t="s">
        <v>4939</v>
      </c>
      <c r="C64" s="228" t="s">
        <v>4953</v>
      </c>
      <c r="D64" s="228" t="s">
        <v>105</v>
      </c>
      <c r="E64" s="228" t="s">
        <v>113</v>
      </c>
      <c r="F64" s="228" t="s">
        <v>4867</v>
      </c>
      <c r="G64" s="203" t="str" cm="1">
        <f t="array" ref="G64">_xlfn.IFS(MID(C64,5,1)="U",MID(C64,5,2),LEN(C64)&gt;10,MID(C64,5,3)&amp;"-"&amp;LEFT(D64,1),LEN(C64)&lt;=10,MID(C64,5,2)&amp;"-"&amp;LEFT(D64,1))</f>
        <v>U3</v>
      </c>
      <c r="H64" s="204">
        <f>IFERROR(INDEX(LGIP1b_Park_UnitRates[],MATCH(G64,LGIP1b_Park_UnitRates[LGIP Code],0),3),"")</f>
        <v>0</v>
      </c>
      <c r="I64" s="312">
        <f>IFERROR(MIN(J64/H64,INDEX(LGIP1b_Park_UnitRates[],MATCH(FutureTrunkParks6[[#This Row],[LGIP Code (*)]], LGIP1b_Park_UnitRates[LGIP Code], 0),4)),1)</f>
        <v>1</v>
      </c>
      <c r="J64" s="232">
        <v>18600</v>
      </c>
      <c r="K64" s="98">
        <f t="shared" si="13"/>
        <v>0</v>
      </c>
      <c r="L64" s="233">
        <v>0</v>
      </c>
      <c r="M64" s="238" t="str">
        <f>_xlfn.XLOOKUP(FutureTrunkParks6[[#This Row],[LGIP Code (*)]],LGIP1b_Parks_UnitRates_Summary[LGIP Code],LGIP1b_Parks_UnitRates_Summary[Stages],,0)</f>
        <v>U</v>
      </c>
      <c r="N64" s="238" t="str">
        <f>_xlfn.XLOOKUP(FutureTrunkParks6[[#This Row],[LGIP Code (*)]],LGIP1b_Parks_UnitRates_Summary[LGIP Code],LGIP1b_Parks_UnitRates_Summary[Costing Code],,0)</f>
        <v>U3-U</v>
      </c>
      <c r="O64" s="238">
        <f>_xlfn.XLOOKUP(FutureTrunkParks6[[#This Row],[Costing Code]],LGIP1b_Parks_UnitRates_Summary[Costing Code],LGIP1b_Parks_UnitRates_Summary[Scaled component],,0)</f>
        <v>0</v>
      </c>
      <c r="P64" s="238">
        <f>FutureTrunkParks6[[#This Row],[Unit Rate (Scale)]]*FutureTrunkParks6[[#This Row],[Scaling factor (*)]]</f>
        <v>0</v>
      </c>
      <c r="Q64" s="238">
        <f>_xlfn.XLOOKUP(FutureTrunkParks6[[#This Row],[Costing Code]],LGIP1b_Parks_UnitRates_Summary[Costing Code],LGIP1b_Parks_UnitRates_Summary[Not scaled component],,0)</f>
        <v>0</v>
      </c>
      <c r="R64" s="240">
        <f>_xlfn.XLOOKUP(FutureTrunkParks6[[#This Row],[Costing Code]],LGIP1b_Parks_UnitRates_Summary[Costing Code],LGIP1b_Parks_UnitRates_Summary[Preliminary Scale],,0)</f>
        <v>0</v>
      </c>
      <c r="S64" s="238">
        <f>((FutureTrunkParks6[[#This Row],[Costs with Scaling Factor Applied]]+FutureTrunkParks6[[#This Row],[Unit Rate (No Scale)]])*FutureTrunkParks6[[#This Row],[Preliminary Scale %]])</f>
        <v>0</v>
      </c>
      <c r="T64" s="238">
        <f>_xlfn.XLOOKUP(FutureTrunkParks6[[#This Row],[Costing Code]],LGIP1b_Parks_UnitRates_Summary[Costing Code],LGIP1b_Parks_UnitRates_Summary[Preliminary No Scale],,0)</f>
        <v>0</v>
      </c>
      <c r="U6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64" s="228">
        <v>2021</v>
      </c>
      <c r="W64" s="228">
        <v>1</v>
      </c>
      <c r="X64" s="238">
        <f>ROUND(FutureTrunkParks6[[#This Row],[Direct Construction Cost]]*23%,0)</f>
        <v>230000</v>
      </c>
      <c r="Y64" s="311">
        <f t="shared" si="1"/>
        <v>0.2</v>
      </c>
      <c r="Z64" s="211">
        <f>ROUND((FutureTrunkParks6[[#This Row],[Direct Construction Cost]]+FutureTrunkParks6[[#This Row],[Project Owners Cost (23% Direct Construction Cost)($)]])*FutureTrunkParks6[[#This Row],[Multiplier]]*FutureTrunkParks6[[#This Row],[Construction Contingency Rate %]],0)</f>
        <v>246000</v>
      </c>
      <c r="AA64" s="212">
        <f>ROUND(FutureTrunkParks6[[#This Row],[Direct Construction Cost]]+FutureTrunkParks6[[#This Row],[Project Owners Cost (23% Direct Construction Cost)($)]]+FutureTrunkParks6[[#This Row],[Construction Contingency Cost ($)]],0)</f>
        <v>1476000</v>
      </c>
      <c r="AB64" s="236">
        <v>2034</v>
      </c>
      <c r="AC64" s="213">
        <f t="shared" si="2"/>
        <v>2.0111853187589457E-2</v>
      </c>
      <c r="AD64" s="213">
        <f t="shared" si="3"/>
        <v>1.8204777291069174E-2</v>
      </c>
      <c r="AE64" s="291">
        <f>VLOOKUP(FutureTrunkParks6[[#This Row],[Service Catchment]],'Catchment Demand - Parks'!$C$8:$M$11,11)</f>
        <v>0.15359038713546411</v>
      </c>
      <c r="AF6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64" s="291">
        <f>IF(AND(FutureTrunkParks6[[#This Row],[Spare Capacity (%)]]&gt;30%,FutureTrunkParks6[[#This Row],[Share of the total Cost with the same year of provision %]]&gt;20%),1-FutureTrunkParks6[[#This Row],[Spare Capacity (%)]],1)</f>
        <v>1</v>
      </c>
      <c r="AH64" s="291">
        <f>IF(FutureTrunkParks6[[#This Row],[Terminal Value Analysis]]&lt;0,0,FutureTrunkParks6[[#This Row],[Terminal Value Analysis]])</f>
        <v>1</v>
      </c>
      <c r="AI64" s="215">
        <f t="shared" si="4"/>
        <v>1476000</v>
      </c>
      <c r="AJ64" s="217">
        <f t="shared" si="5"/>
        <v>1866135</v>
      </c>
      <c r="AK64" s="219">
        <f t="shared" si="6"/>
        <v>884632</v>
      </c>
      <c r="AL64" s="293">
        <f>ROUND(FutureTrunkParks6[[#This Row],[Net Present Value of Establishment Cost]]*FutureTrunkParks6[[#This Row],[Terminal Value Adjustment (%)]],0)</f>
        <v>884632</v>
      </c>
      <c r="AM64" s="288" t="str" cm="1">
        <f t="array" ref="AM64">_xlfn.IFS(FutureTrunkParks6[[#This Row],[Hierarchy/Name]]&lt;&gt;"Local","y",AM$13=FutureTrunkParks6[[#This Row],[Service Catchment]], "y", FutureTrunkParks6[[#This Row],[Hierarchy/Name]]="Local", "")</f>
        <v>y</v>
      </c>
      <c r="AN64" s="288" t="str" cm="1">
        <f t="array" ref="AN64">_xlfn.IFS(FutureTrunkParks6[[#This Row],[Hierarchy/Name]]&lt;&gt;"Local","y",AN$13=FutureTrunkParks6[[#This Row],[Service Catchment]], "y", FutureTrunkParks6[[#This Row],[Hierarchy/Name]]="Local", "")</f>
        <v>y</v>
      </c>
      <c r="AO64" s="288" t="str" cm="1">
        <f t="array" ref="AO64">_xlfn.IFS(FutureTrunkParks6[[#This Row],[Hierarchy/Name]]&lt;&gt;"Local","y",AO$13=FutureTrunkParks6[[#This Row],[Service Catchment]], "y", FutureTrunkParks6[[#This Row],[Hierarchy/Name]]="Local", "")</f>
        <v>y</v>
      </c>
      <c r="AP64" s="288" t="str" cm="1">
        <f t="array" ref="AP64">_xlfn.IFS(FutureTrunkParks6[[#This Row],[Hierarchy/Name]]&lt;&gt;"Local","y",AP$13=FutureTrunkParks6[[#This Row],[Service Catchment]], "y", FutureTrunkParks6[[#This Row],[Hierarchy/Name]]="Local", "")</f>
        <v>y</v>
      </c>
      <c r="AR64" s="107">
        <f>IF(FutureTrunkParks6[[#This Row],[Hierarchy/Name]]&lt;&gt;"Local",0.25,IF(AM64="y",1,""))</f>
        <v>0.25</v>
      </c>
      <c r="AS64" s="107">
        <f>IF(FutureTrunkParks6[[#This Row],[Hierarchy/Name]]&lt;&gt;"Local",0.25,IF(AN64="y",1,""))</f>
        <v>0.25</v>
      </c>
      <c r="AT64" s="107">
        <f>IF(FutureTrunkParks6[[#This Row],[Hierarchy/Name]]&lt;&gt;"Local",0.25,IF(AO64="y",1,""))</f>
        <v>0.25</v>
      </c>
      <c r="AU64" s="107">
        <f>IF(FutureTrunkParks6[[#This Row],[Hierarchy/Name]]&lt;&gt;"Local",0.25,IF(AP64="y",1,""))</f>
        <v>0.25</v>
      </c>
      <c r="AV64" s="109">
        <f t="shared" si="7"/>
        <v>1</v>
      </c>
      <c r="AX64" s="285">
        <f t="shared" si="8"/>
        <v>221158</v>
      </c>
      <c r="AY64" s="281">
        <f t="shared" si="9"/>
        <v>221158</v>
      </c>
      <c r="AZ64" s="281">
        <f t="shared" si="10"/>
        <v>221158</v>
      </c>
      <c r="BA64" s="286">
        <f t="shared" si="11"/>
        <v>221158</v>
      </c>
      <c r="BB64" s="270">
        <f t="shared" si="12"/>
        <v>884632</v>
      </c>
      <c r="BD64" s="141"/>
    </row>
    <row r="65" spans="2:56">
      <c r="B65" s="227" t="s">
        <v>4954</v>
      </c>
      <c r="C65" s="228" t="s">
        <v>4955</v>
      </c>
      <c r="D65" s="228" t="s">
        <v>110</v>
      </c>
      <c r="E65" s="228" t="s">
        <v>142</v>
      </c>
      <c r="F65" s="228" t="s">
        <v>4852</v>
      </c>
      <c r="G65" s="203" t="str" cm="1">
        <f t="array" ref="G65">_xlfn.IFS(MID(C65,5,1)="U",MID(C65,5,2),LEN(C65)&gt;10,MID(C65,5,3)&amp;"-"&amp;LEFT(D65,1),LEN(C65)&lt;=10,MID(C65,5,2)&amp;"-"&amp;LEFT(D65,1))</f>
        <v>A1-L</v>
      </c>
      <c r="H65" s="204">
        <f>IFERROR(INDEX(LGIP1b_Park_UnitRates[],MATCH(G65,LGIP1b_Park_UnitRates[LGIP Code],0),3),"")</f>
        <v>8000</v>
      </c>
      <c r="I65" s="312">
        <f>IFERROR(MIN(J65/H65,INDEX(LGIP1b_Park_UnitRates[],MATCH(FutureTrunkParks6[[#This Row],[LGIP Code (*)]], LGIP1b_Park_UnitRates[LGIP Code], 0),4)),1)</f>
        <v>0.1125</v>
      </c>
      <c r="J65" s="232">
        <v>900</v>
      </c>
      <c r="K65" s="98">
        <f t="shared" si="13"/>
        <v>2400</v>
      </c>
      <c r="L65" s="233">
        <v>2160000</v>
      </c>
      <c r="M65" s="238" t="str">
        <f>_xlfn.XLOOKUP(FutureTrunkParks6[[#This Row],[LGIP Code (*)]],LGIP1b_Parks_UnitRates_Summary[LGIP Code],LGIP1b_Parks_UnitRates_Summary[Stages],,0)</f>
        <v>A&amp;B</v>
      </c>
      <c r="N65" s="238" t="str">
        <f>_xlfn.XLOOKUP(FutureTrunkParks6[[#This Row],[LGIP Code (*)]],LGIP1b_Parks_UnitRates_Summary[LGIP Code],LGIP1b_Parks_UnitRates_Summary[Costing Code],,0)</f>
        <v>A1-L-A&amp;B</v>
      </c>
      <c r="O65" s="238">
        <f>_xlfn.XLOOKUP(FutureTrunkParks6[[#This Row],[Costing Code]],LGIP1b_Parks_UnitRates_Summary[Costing Code],LGIP1b_Parks_UnitRates_Summary[Scaled component],,0)</f>
        <v>295709.98100599996</v>
      </c>
      <c r="P65" s="238">
        <f>FutureTrunkParks6[[#This Row],[Unit Rate (Scale)]]*FutureTrunkParks6[[#This Row],[Scaling factor (*)]]</f>
        <v>33267.372863174998</v>
      </c>
      <c r="Q65" s="238">
        <f>_xlfn.XLOOKUP(FutureTrunkParks6[[#This Row],[Costing Code]],LGIP1b_Parks_UnitRates_Summary[Costing Code],LGIP1b_Parks_UnitRates_Summary[Not scaled component],,0)</f>
        <v>417974.52457963559</v>
      </c>
      <c r="R65" s="240">
        <f>_xlfn.XLOOKUP(FutureTrunkParks6[[#This Row],[Costing Code]],LGIP1b_Parks_UnitRates_Summary[Costing Code],LGIP1b_Parks_UnitRates_Summary[Preliminary Scale],,0)</f>
        <v>0.23125000000000001</v>
      </c>
      <c r="S65" s="238">
        <f>((FutureTrunkParks6[[#This Row],[Costs with Scaling Factor Applied]]+FutureTrunkParks6[[#This Row],[Unit Rate (No Scale)]])*FutureTrunkParks6[[#This Row],[Preliminary Scale %]])</f>
        <v>104349.68878364995</v>
      </c>
      <c r="T65" s="238">
        <f>_xlfn.XLOOKUP(FutureTrunkParks6[[#This Row],[Costing Code]],LGIP1b_Parks_UnitRates_Summary[Costing Code],LGIP1b_Parks_UnitRates_Summary[Preliminary No Scale],,0)</f>
        <v>3750</v>
      </c>
      <c r="U6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559342</v>
      </c>
      <c r="V65" s="228">
        <v>2021</v>
      </c>
      <c r="W65" s="228">
        <v>1</v>
      </c>
      <c r="X65" s="238">
        <f>ROUND(FutureTrunkParks6[[#This Row],[Direct Construction Cost]]*23%,0)</f>
        <v>128649</v>
      </c>
      <c r="Y65" s="311">
        <f t="shared" si="1"/>
        <v>7.4999999999999997E-2</v>
      </c>
      <c r="Z65" s="211">
        <f>ROUND((FutureTrunkParks6[[#This Row],[Direct Construction Cost]]+FutureTrunkParks6[[#This Row],[Project Owners Cost (23% Direct Construction Cost)($)]])*FutureTrunkParks6[[#This Row],[Multiplier]]*FutureTrunkParks6[[#This Row],[Construction Contingency Rate %]],0)</f>
        <v>51599</v>
      </c>
      <c r="AA65" s="212">
        <f>ROUND(FutureTrunkParks6[[#This Row],[Direct Construction Cost]]+FutureTrunkParks6[[#This Row],[Project Owners Cost (23% Direct Construction Cost)($)]]+FutureTrunkParks6[[#This Row],[Construction Contingency Cost ($)]],0)</f>
        <v>739590</v>
      </c>
      <c r="AB65" s="236">
        <v>2024</v>
      </c>
      <c r="AC65" s="213">
        <f t="shared" si="2"/>
        <v>2.0111853187589457E-2</v>
      </c>
      <c r="AD65" s="213">
        <f t="shared" si="3"/>
        <v>1.8204777291069174E-2</v>
      </c>
      <c r="AE65" s="291">
        <f>VLOOKUP(FutureTrunkParks6[[#This Row],[Service Catchment]],'Catchment Demand - Parks'!$C$8:$M$11,11)</f>
        <v>0.31134461829061294</v>
      </c>
      <c r="AF6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65" s="291">
        <f>IF(AND(FutureTrunkParks6[[#This Row],[Spare Capacity (%)]]&gt;30%,FutureTrunkParks6[[#This Row],[Share of the total Cost with the same year of provision %]]&gt;20%),1-FutureTrunkParks6[[#This Row],[Spare Capacity (%)]],1)</f>
        <v>1</v>
      </c>
      <c r="AH65" s="291">
        <f>IF(FutureTrunkParks6[[#This Row],[Terminal Value Analysis]]&lt;0,0,FutureTrunkParks6[[#This Row],[Terminal Value Analysis]])</f>
        <v>1</v>
      </c>
      <c r="AI65" s="215">
        <f t="shared" si="4"/>
        <v>2899590</v>
      </c>
      <c r="AJ65" s="217">
        <f t="shared" si="5"/>
        <v>3073685</v>
      </c>
      <c r="AK65" s="219">
        <f t="shared" si="6"/>
        <v>2587310</v>
      </c>
      <c r="AL65" s="293">
        <f>ROUND(FutureTrunkParks6[[#This Row],[Net Present Value of Establishment Cost]]*FutureTrunkParks6[[#This Row],[Terminal Value Adjustment (%)]],0)</f>
        <v>2587310</v>
      </c>
      <c r="AM65" s="288" t="str" cm="1">
        <f t="array" ref="AM65">_xlfn.IFS(FutureTrunkParks6[[#This Row],[Hierarchy/Name]]&lt;&gt;"Local","y",AM$13=FutureTrunkParks6[[#This Row],[Service Catchment]], "y", FutureTrunkParks6[[#This Row],[Hierarchy/Name]]="Local", "")</f>
        <v/>
      </c>
      <c r="AN65" s="288" t="str" cm="1">
        <f t="array" ref="AN65">_xlfn.IFS(FutureTrunkParks6[[#This Row],[Hierarchy/Name]]&lt;&gt;"Local","y",AN$13=FutureTrunkParks6[[#This Row],[Service Catchment]], "y", FutureTrunkParks6[[#This Row],[Hierarchy/Name]]="Local", "")</f>
        <v>y</v>
      </c>
      <c r="AO65" s="288" t="str" cm="1">
        <f t="array" ref="AO65">_xlfn.IFS(FutureTrunkParks6[[#This Row],[Hierarchy/Name]]&lt;&gt;"Local","y",AO$13=FutureTrunkParks6[[#This Row],[Service Catchment]], "y", FutureTrunkParks6[[#This Row],[Hierarchy/Name]]="Local", "")</f>
        <v/>
      </c>
      <c r="AP65" s="288" t="str" cm="1">
        <f t="array" ref="AP65">_xlfn.IFS(FutureTrunkParks6[[#This Row],[Hierarchy/Name]]&lt;&gt;"Local","y",AP$13=FutureTrunkParks6[[#This Row],[Service Catchment]], "y", FutureTrunkParks6[[#This Row],[Hierarchy/Name]]="Local", "")</f>
        <v/>
      </c>
      <c r="AR65" s="107" t="str">
        <f>IF(FutureTrunkParks6[[#This Row],[Hierarchy/Name]]&lt;&gt;"Local",0.25,IF(AM65="y",1,""))</f>
        <v/>
      </c>
      <c r="AS65" s="107">
        <f>IF(FutureTrunkParks6[[#This Row],[Hierarchy/Name]]&lt;&gt;"Local",0.25,IF(AN65="y",1,""))</f>
        <v>1</v>
      </c>
      <c r="AT65" s="107" t="str">
        <f>IF(FutureTrunkParks6[[#This Row],[Hierarchy/Name]]&lt;&gt;"Local",0.25,IF(AO65="y",1,""))</f>
        <v/>
      </c>
      <c r="AU65" s="107" t="str">
        <f>IF(FutureTrunkParks6[[#This Row],[Hierarchy/Name]]&lt;&gt;"Local",0.25,IF(AP65="y",1,""))</f>
        <v/>
      </c>
      <c r="AV65" s="109">
        <f t="shared" si="7"/>
        <v>1</v>
      </c>
      <c r="AX65" s="285" t="str">
        <f t="shared" si="8"/>
        <v/>
      </c>
      <c r="AY65" s="281">
        <f t="shared" si="9"/>
        <v>2587310</v>
      </c>
      <c r="AZ65" s="281" t="str">
        <f t="shared" si="10"/>
        <v/>
      </c>
      <c r="BA65" s="286" t="str">
        <f t="shared" si="11"/>
        <v/>
      </c>
      <c r="BB65" s="270">
        <f t="shared" si="12"/>
        <v>2587310</v>
      </c>
      <c r="BD65" s="141"/>
    </row>
    <row r="66" spans="2:56">
      <c r="B66" s="227" t="s">
        <v>4857</v>
      </c>
      <c r="C66" s="228" t="s">
        <v>4956</v>
      </c>
      <c r="D66" s="228" t="s">
        <v>110</v>
      </c>
      <c r="E66" s="228" t="s">
        <v>142</v>
      </c>
      <c r="F66" s="228" t="s">
        <v>4852</v>
      </c>
      <c r="G66" s="203" t="str" cm="1">
        <f t="array" ref="G66">_xlfn.IFS(MID(C66,5,1)="U",MID(C66,5,2),LEN(C66)&gt;10,MID(C66,5,3)&amp;"-"&amp;LEFT(D66,1),LEN(C66)&lt;=10,MID(C66,5,2)&amp;"-"&amp;LEFT(D66,1))</f>
        <v>A1-L</v>
      </c>
      <c r="H66" s="204">
        <f>IFERROR(INDEX(LGIP1b_Park_UnitRates[],MATCH(G66,LGIP1b_Park_UnitRates[LGIP Code],0),3),"")</f>
        <v>8000</v>
      </c>
      <c r="I66" s="312">
        <f>IFERROR(MIN(J66/H66,INDEX(LGIP1b_Park_UnitRates[],MATCH(FutureTrunkParks6[[#This Row],[LGIP Code (*)]], LGIP1b_Park_UnitRates[LGIP Code], 0),4)),1)</f>
        <v>0.27237499999999998</v>
      </c>
      <c r="J66" s="232">
        <v>2179</v>
      </c>
      <c r="K66" s="98">
        <f t="shared" si="13"/>
        <v>2753.5566773749424</v>
      </c>
      <c r="L66" s="233">
        <v>6000000</v>
      </c>
      <c r="M66" s="238" t="str">
        <f>_xlfn.XLOOKUP(FutureTrunkParks6[[#This Row],[LGIP Code (*)]],LGIP1b_Parks_UnitRates_Summary[LGIP Code],LGIP1b_Parks_UnitRates_Summary[Stages],,0)</f>
        <v>A&amp;B</v>
      </c>
      <c r="N66" s="238" t="str">
        <f>_xlfn.XLOOKUP(FutureTrunkParks6[[#This Row],[LGIP Code (*)]],LGIP1b_Parks_UnitRates_Summary[LGIP Code],LGIP1b_Parks_UnitRates_Summary[Costing Code],,0)</f>
        <v>A1-L-A&amp;B</v>
      </c>
      <c r="O66" s="238">
        <f>_xlfn.XLOOKUP(FutureTrunkParks6[[#This Row],[Costing Code]],LGIP1b_Parks_UnitRates_Summary[Costing Code],LGIP1b_Parks_UnitRates_Summary[Scaled component],,0)</f>
        <v>295709.98100599996</v>
      </c>
      <c r="P66" s="238">
        <f>FutureTrunkParks6[[#This Row],[Unit Rate (Scale)]]*FutureTrunkParks6[[#This Row],[Scaling factor (*)]]</f>
        <v>80544.006076509235</v>
      </c>
      <c r="Q66" s="238">
        <f>_xlfn.XLOOKUP(FutureTrunkParks6[[#This Row],[Costing Code]],LGIP1b_Parks_UnitRates_Summary[Costing Code],LGIP1b_Parks_UnitRates_Summary[Not scaled component],,0)</f>
        <v>417974.52457963559</v>
      </c>
      <c r="R66" s="240">
        <f>_xlfn.XLOOKUP(FutureTrunkParks6[[#This Row],[Costing Code]],LGIP1b_Parks_UnitRates_Summary[Costing Code],LGIP1b_Parks_UnitRates_Summary[Preliminary Scale],,0)</f>
        <v>0.23125000000000001</v>
      </c>
      <c r="S66" s="238">
        <f>((FutureTrunkParks6[[#This Row],[Costs with Scaling Factor Applied]]+FutureTrunkParks6[[#This Row],[Unit Rate (No Scale)]])*FutureTrunkParks6[[#This Row],[Preliminary Scale %]])</f>
        <v>115282.4102142335</v>
      </c>
      <c r="T66" s="238">
        <f>_xlfn.XLOOKUP(FutureTrunkParks6[[#This Row],[Costing Code]],LGIP1b_Parks_UnitRates_Summary[Costing Code],LGIP1b_Parks_UnitRates_Summary[Preliminary No Scale],,0)</f>
        <v>3750</v>
      </c>
      <c r="U6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617551</v>
      </c>
      <c r="V66" s="228">
        <v>2021</v>
      </c>
      <c r="W66" s="228">
        <v>1</v>
      </c>
      <c r="X66" s="238">
        <f>ROUND(FutureTrunkParks6[[#This Row],[Direct Construction Cost]]*23%,0)</f>
        <v>142037</v>
      </c>
      <c r="Y66" s="311">
        <f t="shared" si="1"/>
        <v>0.15</v>
      </c>
      <c r="Z66" s="211">
        <f>ROUND((FutureTrunkParks6[[#This Row],[Direct Construction Cost]]+FutureTrunkParks6[[#This Row],[Project Owners Cost (23% Direct Construction Cost)($)]])*FutureTrunkParks6[[#This Row],[Multiplier]]*FutureTrunkParks6[[#This Row],[Construction Contingency Rate %]],0)</f>
        <v>113938</v>
      </c>
      <c r="AA66" s="212">
        <f>ROUND(FutureTrunkParks6[[#This Row],[Direct Construction Cost]]+FutureTrunkParks6[[#This Row],[Project Owners Cost (23% Direct Construction Cost)($)]]+FutureTrunkParks6[[#This Row],[Construction Contingency Cost ($)]],0)</f>
        <v>873526</v>
      </c>
      <c r="AB66" s="236">
        <v>2029</v>
      </c>
      <c r="AC66" s="213">
        <f t="shared" si="2"/>
        <v>2.0111853187589457E-2</v>
      </c>
      <c r="AD66" s="213">
        <f t="shared" si="3"/>
        <v>1.8204777291069174E-2</v>
      </c>
      <c r="AE66" s="291">
        <f>VLOOKUP(FutureTrunkParks6[[#This Row],[Service Catchment]],'Catchment Demand - Parks'!$C$8:$M$11,11)</f>
        <v>0.31134461829061294</v>
      </c>
      <c r="AF6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1.723714763711294E-2</v>
      </c>
      <c r="AG66" s="291">
        <f>IF(AND(FutureTrunkParks6[[#This Row],[Spare Capacity (%)]]&gt;30%,FutureTrunkParks6[[#This Row],[Share of the total Cost with the same year of provision %]]&gt;20%),1-FutureTrunkParks6[[#This Row],[Spare Capacity (%)]],1)</f>
        <v>1</v>
      </c>
      <c r="AH66" s="291">
        <f>IF(FutureTrunkParks6[[#This Row],[Terminal Value Analysis]]&lt;0,0,FutureTrunkParks6[[#This Row],[Terminal Value Analysis]])</f>
        <v>1</v>
      </c>
      <c r="AI66" s="215">
        <f t="shared" si="4"/>
        <v>6873526</v>
      </c>
      <c r="AJ66" s="217">
        <f t="shared" si="5"/>
        <v>8045279</v>
      </c>
      <c r="AK66" s="219">
        <f t="shared" si="6"/>
        <v>5082125</v>
      </c>
      <c r="AL66" s="293">
        <f>ROUND(FutureTrunkParks6[[#This Row],[Net Present Value of Establishment Cost]]*FutureTrunkParks6[[#This Row],[Terminal Value Adjustment (%)]],0)</f>
        <v>5082125</v>
      </c>
      <c r="AM66" s="288" t="str" cm="1">
        <f t="array" ref="AM66">_xlfn.IFS(FutureTrunkParks6[[#This Row],[Hierarchy/Name]]&lt;&gt;"Local","y",AM$13=FutureTrunkParks6[[#This Row],[Service Catchment]], "y", FutureTrunkParks6[[#This Row],[Hierarchy/Name]]="Local", "")</f>
        <v/>
      </c>
      <c r="AN66" s="288" t="str" cm="1">
        <f t="array" ref="AN66">_xlfn.IFS(FutureTrunkParks6[[#This Row],[Hierarchy/Name]]&lt;&gt;"Local","y",AN$13=FutureTrunkParks6[[#This Row],[Service Catchment]], "y", FutureTrunkParks6[[#This Row],[Hierarchy/Name]]="Local", "")</f>
        <v>y</v>
      </c>
      <c r="AO66" s="288" t="str" cm="1">
        <f t="array" ref="AO66">_xlfn.IFS(FutureTrunkParks6[[#This Row],[Hierarchy/Name]]&lt;&gt;"Local","y",AO$13=FutureTrunkParks6[[#This Row],[Service Catchment]], "y", FutureTrunkParks6[[#This Row],[Hierarchy/Name]]="Local", "")</f>
        <v/>
      </c>
      <c r="AP66" s="288" t="str" cm="1">
        <f t="array" ref="AP66">_xlfn.IFS(FutureTrunkParks6[[#This Row],[Hierarchy/Name]]&lt;&gt;"Local","y",AP$13=FutureTrunkParks6[[#This Row],[Service Catchment]], "y", FutureTrunkParks6[[#This Row],[Hierarchy/Name]]="Local", "")</f>
        <v/>
      </c>
      <c r="AR66" s="107" t="str">
        <f>IF(FutureTrunkParks6[[#This Row],[Hierarchy/Name]]&lt;&gt;"Local",0.25,IF(AM66="y",1,""))</f>
        <v/>
      </c>
      <c r="AS66" s="107">
        <f>IF(FutureTrunkParks6[[#This Row],[Hierarchy/Name]]&lt;&gt;"Local",0.25,IF(AN66="y",1,""))</f>
        <v>1</v>
      </c>
      <c r="AT66" s="107" t="str">
        <f>IF(FutureTrunkParks6[[#This Row],[Hierarchy/Name]]&lt;&gt;"Local",0.25,IF(AO66="y",1,""))</f>
        <v/>
      </c>
      <c r="AU66" s="107" t="str">
        <f>IF(FutureTrunkParks6[[#This Row],[Hierarchy/Name]]&lt;&gt;"Local",0.25,IF(AP66="y",1,""))</f>
        <v/>
      </c>
      <c r="AV66" s="109">
        <f t="shared" si="7"/>
        <v>1</v>
      </c>
      <c r="AX66" s="285" t="str">
        <f t="shared" si="8"/>
        <v/>
      </c>
      <c r="AY66" s="281">
        <f t="shared" si="9"/>
        <v>5082125</v>
      </c>
      <c r="AZ66" s="281" t="str">
        <f t="shared" si="10"/>
        <v/>
      </c>
      <c r="BA66" s="286" t="str">
        <f t="shared" si="11"/>
        <v/>
      </c>
      <c r="BB66" s="270">
        <f t="shared" si="12"/>
        <v>5082125</v>
      </c>
      <c r="BD66" s="141"/>
    </row>
    <row r="67" spans="2:56">
      <c r="B67" s="227" t="s">
        <v>4934</v>
      </c>
      <c r="C67" s="228" t="s">
        <v>4957</v>
      </c>
      <c r="D67" s="228" t="s">
        <v>110</v>
      </c>
      <c r="E67" s="228" t="s">
        <v>106</v>
      </c>
      <c r="F67" s="228" t="s">
        <v>4852</v>
      </c>
      <c r="G67" s="203" t="str" cm="1">
        <f t="array" ref="G67">_xlfn.IFS(MID(C67,5,1)="U",MID(C67,5,2),LEN(C67)&gt;10,MID(C67,5,3)&amp;"-"&amp;LEFT(D67,1),LEN(C67)&lt;=10,MID(C67,5,2)&amp;"-"&amp;LEFT(D67,1))</f>
        <v>A1-L</v>
      </c>
      <c r="H67" s="204">
        <f>IFERROR(INDEX(LGIP1b_Park_UnitRates[],MATCH(G67,LGIP1b_Park_UnitRates[LGIP Code],0),3),"")</f>
        <v>8000</v>
      </c>
      <c r="I67" s="312">
        <f>IFERROR(MIN(J67/H67,INDEX(LGIP1b_Park_UnitRates[],MATCH(FutureTrunkParks6[[#This Row],[LGIP Code (*)]], LGIP1b_Park_UnitRates[LGIP Code], 0),4)),1)</f>
        <v>0.3125</v>
      </c>
      <c r="J67" s="232">
        <v>2500</v>
      </c>
      <c r="K67" s="98">
        <f t="shared" si="13"/>
        <v>825</v>
      </c>
      <c r="L67" s="233">
        <v>2062500</v>
      </c>
      <c r="M67" s="238" t="str">
        <f>_xlfn.XLOOKUP(FutureTrunkParks6[[#This Row],[LGIP Code (*)]],LGIP1b_Parks_UnitRates_Summary[LGIP Code],LGIP1b_Parks_UnitRates_Summary[Stages],,0)</f>
        <v>A&amp;B</v>
      </c>
      <c r="N67" s="238" t="str">
        <f>_xlfn.XLOOKUP(FutureTrunkParks6[[#This Row],[LGIP Code (*)]],LGIP1b_Parks_UnitRates_Summary[LGIP Code],LGIP1b_Parks_UnitRates_Summary[Costing Code],,0)</f>
        <v>A1-L-A&amp;B</v>
      </c>
      <c r="O67" s="238">
        <f>_xlfn.XLOOKUP(FutureTrunkParks6[[#This Row],[Costing Code]],LGIP1b_Parks_UnitRates_Summary[Costing Code],LGIP1b_Parks_UnitRates_Summary[Scaled component],,0)</f>
        <v>295709.98100599996</v>
      </c>
      <c r="P67" s="238">
        <f>FutureTrunkParks6[[#This Row],[Unit Rate (Scale)]]*FutureTrunkParks6[[#This Row],[Scaling factor (*)]]</f>
        <v>92409.369064374987</v>
      </c>
      <c r="Q67" s="238">
        <f>_xlfn.XLOOKUP(FutureTrunkParks6[[#This Row],[Costing Code]],LGIP1b_Parks_UnitRates_Summary[Costing Code],LGIP1b_Parks_UnitRates_Summary[Not scaled component],,0)</f>
        <v>417974.52457963559</v>
      </c>
      <c r="R67" s="240">
        <f>_xlfn.XLOOKUP(FutureTrunkParks6[[#This Row],[Costing Code]],LGIP1b_Parks_UnitRates_Summary[Costing Code],LGIP1b_Parks_UnitRates_Summary[Preliminary Scale],,0)</f>
        <v>0.23125000000000001</v>
      </c>
      <c r="S67" s="238">
        <f>((FutureTrunkParks6[[#This Row],[Costs with Scaling Factor Applied]]+FutureTrunkParks6[[#This Row],[Unit Rate (No Scale)]])*FutureTrunkParks6[[#This Row],[Preliminary Scale %]])</f>
        <v>118026.27540517745</v>
      </c>
      <c r="T67" s="238">
        <f>_xlfn.XLOOKUP(FutureTrunkParks6[[#This Row],[Costing Code]],LGIP1b_Parks_UnitRates_Summary[Costing Code],LGIP1b_Parks_UnitRates_Summary[Preliminary No Scale],,0)</f>
        <v>3750</v>
      </c>
      <c r="U6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632160</v>
      </c>
      <c r="V67" s="228">
        <v>2021</v>
      </c>
      <c r="W67" s="228">
        <v>1</v>
      </c>
      <c r="X67" s="238">
        <f>ROUND(FutureTrunkParks6[[#This Row],[Direct Construction Cost]]*23%,0)</f>
        <v>145397</v>
      </c>
      <c r="Y67" s="311">
        <f t="shared" si="1"/>
        <v>0.15</v>
      </c>
      <c r="Z67" s="211">
        <f>ROUND((FutureTrunkParks6[[#This Row],[Direct Construction Cost]]+FutureTrunkParks6[[#This Row],[Project Owners Cost (23% Direct Construction Cost)($)]])*FutureTrunkParks6[[#This Row],[Multiplier]]*FutureTrunkParks6[[#This Row],[Construction Contingency Rate %]],0)</f>
        <v>116634</v>
      </c>
      <c r="AA67" s="212">
        <f>ROUND(FutureTrunkParks6[[#This Row],[Direct Construction Cost]]+FutureTrunkParks6[[#This Row],[Project Owners Cost (23% Direct Construction Cost)($)]]+FutureTrunkParks6[[#This Row],[Construction Contingency Cost ($)]],0)</f>
        <v>894191</v>
      </c>
      <c r="AB67" s="236">
        <v>2029</v>
      </c>
      <c r="AC67" s="213">
        <f t="shared" si="2"/>
        <v>2.0111853187589457E-2</v>
      </c>
      <c r="AD67" s="213">
        <f t="shared" si="3"/>
        <v>1.8204777291069174E-2</v>
      </c>
      <c r="AE67" s="291">
        <f>VLOOKUP(FutureTrunkParks6[[#This Row],[Service Catchment]],'Catchment Demand - Parks'!$C$8:$M$11,11)</f>
        <v>0.23553359173481525</v>
      </c>
      <c r="AF6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9.2515563530933091E-3</v>
      </c>
      <c r="AG67" s="291">
        <f>IF(AND(FutureTrunkParks6[[#This Row],[Spare Capacity (%)]]&gt;30%,FutureTrunkParks6[[#This Row],[Share of the total Cost with the same year of provision %]]&gt;20%),1-FutureTrunkParks6[[#This Row],[Spare Capacity (%)]],1)</f>
        <v>1</v>
      </c>
      <c r="AH67" s="291">
        <f>IF(FutureTrunkParks6[[#This Row],[Terminal Value Analysis]]&lt;0,0,FutureTrunkParks6[[#This Row],[Terminal Value Analysis]])</f>
        <v>1</v>
      </c>
      <c r="AI67" s="215">
        <f t="shared" si="4"/>
        <v>2956691</v>
      </c>
      <c r="AJ67" s="217">
        <f t="shared" si="5"/>
        <v>3451694</v>
      </c>
      <c r="AK67" s="219">
        <f t="shared" si="6"/>
        <v>2180402</v>
      </c>
      <c r="AL67" s="293">
        <f>ROUND(FutureTrunkParks6[[#This Row],[Net Present Value of Establishment Cost]]*FutureTrunkParks6[[#This Row],[Terminal Value Adjustment (%)]],0)</f>
        <v>2180402</v>
      </c>
      <c r="AM67" s="288" t="str" cm="1">
        <f t="array" ref="AM67">_xlfn.IFS(FutureTrunkParks6[[#This Row],[Hierarchy/Name]]&lt;&gt;"Local","y",AM$13=FutureTrunkParks6[[#This Row],[Service Catchment]], "y", FutureTrunkParks6[[#This Row],[Hierarchy/Name]]="Local", "")</f>
        <v>y</v>
      </c>
      <c r="AN67" s="288" t="str" cm="1">
        <f t="array" ref="AN67">_xlfn.IFS(FutureTrunkParks6[[#This Row],[Hierarchy/Name]]&lt;&gt;"Local","y",AN$13=FutureTrunkParks6[[#This Row],[Service Catchment]], "y", FutureTrunkParks6[[#This Row],[Hierarchy/Name]]="Local", "")</f>
        <v/>
      </c>
      <c r="AO67" s="288" t="str" cm="1">
        <f t="array" ref="AO67">_xlfn.IFS(FutureTrunkParks6[[#This Row],[Hierarchy/Name]]&lt;&gt;"Local","y",AO$13=FutureTrunkParks6[[#This Row],[Service Catchment]], "y", FutureTrunkParks6[[#This Row],[Hierarchy/Name]]="Local", "")</f>
        <v/>
      </c>
      <c r="AP67" s="288" t="str" cm="1">
        <f t="array" ref="AP67">_xlfn.IFS(FutureTrunkParks6[[#This Row],[Hierarchy/Name]]&lt;&gt;"Local","y",AP$13=FutureTrunkParks6[[#This Row],[Service Catchment]], "y", FutureTrunkParks6[[#This Row],[Hierarchy/Name]]="Local", "")</f>
        <v/>
      </c>
      <c r="AR67" s="107">
        <f>IF(FutureTrunkParks6[[#This Row],[Hierarchy/Name]]&lt;&gt;"Local",0.25,IF(AM67="y",1,""))</f>
        <v>1</v>
      </c>
      <c r="AS67" s="107" t="str">
        <f>IF(FutureTrunkParks6[[#This Row],[Hierarchy/Name]]&lt;&gt;"Local",0.25,IF(AN67="y",1,""))</f>
        <v/>
      </c>
      <c r="AT67" s="107" t="str">
        <f>IF(FutureTrunkParks6[[#This Row],[Hierarchy/Name]]&lt;&gt;"Local",0.25,IF(AO67="y",1,""))</f>
        <v/>
      </c>
      <c r="AU67" s="107" t="str">
        <f>IF(FutureTrunkParks6[[#This Row],[Hierarchy/Name]]&lt;&gt;"Local",0.25,IF(AP67="y",1,""))</f>
        <v/>
      </c>
      <c r="AV67" s="109">
        <f t="shared" si="7"/>
        <v>1</v>
      </c>
      <c r="AX67" s="285">
        <f t="shared" si="8"/>
        <v>2180402</v>
      </c>
      <c r="AY67" s="281" t="str">
        <f t="shared" si="9"/>
        <v/>
      </c>
      <c r="AZ67" s="281" t="str">
        <f t="shared" si="10"/>
        <v/>
      </c>
      <c r="BA67" s="286" t="str">
        <f t="shared" si="11"/>
        <v/>
      </c>
      <c r="BB67" s="270">
        <f t="shared" si="12"/>
        <v>2180402</v>
      </c>
      <c r="BD67" s="141"/>
    </row>
    <row r="68" spans="2:56">
      <c r="B68" s="227" t="s">
        <v>4934</v>
      </c>
      <c r="C68" s="228" t="s">
        <v>4958</v>
      </c>
      <c r="D68" s="228" t="s">
        <v>110</v>
      </c>
      <c r="E68" s="228" t="s">
        <v>106</v>
      </c>
      <c r="F68" s="228" t="s">
        <v>4852</v>
      </c>
      <c r="G68" s="203" t="str" cm="1">
        <f t="array" ref="G68">_xlfn.IFS(MID(C68,5,1)="U",MID(C68,5,2),LEN(C68)&gt;10,MID(C68,5,3)&amp;"-"&amp;LEFT(D68,1),LEN(C68)&lt;=10,MID(C68,5,2)&amp;"-"&amp;LEFT(D68,1))</f>
        <v>A1-L</v>
      </c>
      <c r="H68" s="204">
        <f>IFERROR(INDEX(LGIP1b_Park_UnitRates[],MATCH(G68,LGIP1b_Park_UnitRates[LGIP Code],0),3),"")</f>
        <v>8000</v>
      </c>
      <c r="I68" s="312">
        <f>IFERROR(MIN(J68/H68,INDEX(LGIP1b_Park_UnitRates[],MATCH(FutureTrunkParks6[[#This Row],[LGIP Code (*)]], LGIP1b_Park_UnitRates[LGIP Code], 0),4)),1)</f>
        <v>0.2</v>
      </c>
      <c r="J68" s="232">
        <v>1600</v>
      </c>
      <c r="K68" s="98">
        <f t="shared" si="13"/>
        <v>1375</v>
      </c>
      <c r="L68" s="233">
        <v>2200000</v>
      </c>
      <c r="M68" s="238" t="str">
        <f>_xlfn.XLOOKUP(FutureTrunkParks6[[#This Row],[LGIP Code (*)]],LGIP1b_Parks_UnitRates_Summary[LGIP Code],LGIP1b_Parks_UnitRates_Summary[Stages],,0)</f>
        <v>A&amp;B</v>
      </c>
      <c r="N68" s="238" t="str">
        <f>_xlfn.XLOOKUP(FutureTrunkParks6[[#This Row],[LGIP Code (*)]],LGIP1b_Parks_UnitRates_Summary[LGIP Code],LGIP1b_Parks_UnitRates_Summary[Costing Code],,0)</f>
        <v>A1-L-A&amp;B</v>
      </c>
      <c r="O68" s="238">
        <f>_xlfn.XLOOKUP(FutureTrunkParks6[[#This Row],[Costing Code]],LGIP1b_Parks_UnitRates_Summary[Costing Code],LGIP1b_Parks_UnitRates_Summary[Scaled component],,0)</f>
        <v>295709.98100599996</v>
      </c>
      <c r="P68" s="238">
        <f>FutureTrunkParks6[[#This Row],[Unit Rate (Scale)]]*FutureTrunkParks6[[#This Row],[Scaling factor (*)]]</f>
        <v>59141.996201199996</v>
      </c>
      <c r="Q68" s="238">
        <f>_xlfn.XLOOKUP(FutureTrunkParks6[[#This Row],[Costing Code]],LGIP1b_Parks_UnitRates_Summary[Costing Code],LGIP1b_Parks_UnitRates_Summary[Not scaled component],,0)</f>
        <v>417974.52457963559</v>
      </c>
      <c r="R68" s="240">
        <f>_xlfn.XLOOKUP(FutureTrunkParks6[[#This Row],[Costing Code]],LGIP1b_Parks_UnitRates_Summary[Costing Code],LGIP1b_Parks_UnitRates_Summary[Preliminary Scale],,0)</f>
        <v>0.23125000000000001</v>
      </c>
      <c r="S68" s="238">
        <f>((FutureTrunkParks6[[#This Row],[Costs with Scaling Factor Applied]]+FutureTrunkParks6[[#This Row],[Unit Rate (No Scale)]])*FutureTrunkParks6[[#This Row],[Preliminary Scale %]])</f>
        <v>110333.19543056823</v>
      </c>
      <c r="T68" s="238">
        <f>_xlfn.XLOOKUP(FutureTrunkParks6[[#This Row],[Costing Code]],LGIP1b_Parks_UnitRates_Summary[Costing Code],LGIP1b_Parks_UnitRates_Summary[Preliminary No Scale],,0)</f>
        <v>3750</v>
      </c>
      <c r="U6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591200</v>
      </c>
      <c r="V68" s="228">
        <v>2021</v>
      </c>
      <c r="W68" s="228">
        <v>1</v>
      </c>
      <c r="X68" s="238">
        <f>ROUND(FutureTrunkParks6[[#This Row],[Direct Construction Cost]]*23%,0)</f>
        <v>135976</v>
      </c>
      <c r="Y68" s="311">
        <f t="shared" si="1"/>
        <v>7.4999999999999997E-2</v>
      </c>
      <c r="Z68" s="211">
        <f>ROUND((FutureTrunkParks6[[#This Row],[Direct Construction Cost]]+FutureTrunkParks6[[#This Row],[Project Owners Cost (23% Direct Construction Cost)($)]])*FutureTrunkParks6[[#This Row],[Multiplier]]*FutureTrunkParks6[[#This Row],[Construction Contingency Rate %]],0)</f>
        <v>54538</v>
      </c>
      <c r="AA68" s="212">
        <f>ROUND(FutureTrunkParks6[[#This Row],[Direct Construction Cost]]+FutureTrunkParks6[[#This Row],[Project Owners Cost (23% Direct Construction Cost)($)]]+FutureTrunkParks6[[#This Row],[Construction Contingency Cost ($)]],0)</f>
        <v>781714</v>
      </c>
      <c r="AB68" s="236">
        <v>2024</v>
      </c>
      <c r="AC68" s="213">
        <f t="shared" si="2"/>
        <v>2.0111853187589457E-2</v>
      </c>
      <c r="AD68" s="213">
        <f t="shared" si="3"/>
        <v>1.8204777291069174E-2</v>
      </c>
      <c r="AE68" s="291">
        <f>VLOOKUP(FutureTrunkParks6[[#This Row],[Service Catchment]],'Catchment Demand - Parks'!$C$8:$M$11,11)</f>
        <v>0.23553359173481525</v>
      </c>
      <c r="AF6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68" s="291">
        <f>IF(AND(FutureTrunkParks6[[#This Row],[Spare Capacity (%)]]&gt;30%,FutureTrunkParks6[[#This Row],[Share of the total Cost with the same year of provision %]]&gt;20%),1-FutureTrunkParks6[[#This Row],[Spare Capacity (%)]],1)</f>
        <v>1</v>
      </c>
      <c r="AH68" s="291">
        <f>IF(FutureTrunkParks6[[#This Row],[Terminal Value Analysis]]&lt;0,0,FutureTrunkParks6[[#This Row],[Terminal Value Analysis]])</f>
        <v>1</v>
      </c>
      <c r="AI68" s="215">
        <f t="shared" si="4"/>
        <v>2981714</v>
      </c>
      <c r="AJ68" s="217">
        <f t="shared" si="5"/>
        <v>3160614</v>
      </c>
      <c r="AK68" s="219">
        <f t="shared" si="6"/>
        <v>2660483</v>
      </c>
      <c r="AL68" s="293">
        <f>ROUND(FutureTrunkParks6[[#This Row],[Net Present Value of Establishment Cost]]*FutureTrunkParks6[[#This Row],[Terminal Value Adjustment (%)]],0)</f>
        <v>2660483</v>
      </c>
      <c r="AM68" s="288" t="str" cm="1">
        <f t="array" ref="AM68">_xlfn.IFS(FutureTrunkParks6[[#This Row],[Hierarchy/Name]]&lt;&gt;"Local","y",AM$13=FutureTrunkParks6[[#This Row],[Service Catchment]], "y", FutureTrunkParks6[[#This Row],[Hierarchy/Name]]="Local", "")</f>
        <v>y</v>
      </c>
      <c r="AN68" s="288" t="str" cm="1">
        <f t="array" ref="AN68">_xlfn.IFS(FutureTrunkParks6[[#This Row],[Hierarchy/Name]]&lt;&gt;"Local","y",AN$13=FutureTrunkParks6[[#This Row],[Service Catchment]], "y", FutureTrunkParks6[[#This Row],[Hierarchy/Name]]="Local", "")</f>
        <v/>
      </c>
      <c r="AO68" s="288" t="str" cm="1">
        <f t="array" ref="AO68">_xlfn.IFS(FutureTrunkParks6[[#This Row],[Hierarchy/Name]]&lt;&gt;"Local","y",AO$13=FutureTrunkParks6[[#This Row],[Service Catchment]], "y", FutureTrunkParks6[[#This Row],[Hierarchy/Name]]="Local", "")</f>
        <v/>
      </c>
      <c r="AP68" s="288" t="str" cm="1">
        <f t="array" ref="AP68">_xlfn.IFS(FutureTrunkParks6[[#This Row],[Hierarchy/Name]]&lt;&gt;"Local","y",AP$13=FutureTrunkParks6[[#This Row],[Service Catchment]], "y", FutureTrunkParks6[[#This Row],[Hierarchy/Name]]="Local", "")</f>
        <v/>
      </c>
      <c r="AR68" s="107">
        <f>IF(FutureTrunkParks6[[#This Row],[Hierarchy/Name]]&lt;&gt;"Local",0.25,IF(AM68="y",1,""))</f>
        <v>1</v>
      </c>
      <c r="AS68" s="107" t="str">
        <f>IF(FutureTrunkParks6[[#This Row],[Hierarchy/Name]]&lt;&gt;"Local",0.25,IF(AN68="y",1,""))</f>
        <v/>
      </c>
      <c r="AT68" s="107" t="str">
        <f>IF(FutureTrunkParks6[[#This Row],[Hierarchy/Name]]&lt;&gt;"Local",0.25,IF(AO68="y",1,""))</f>
        <v/>
      </c>
      <c r="AU68" s="107" t="str">
        <f>IF(FutureTrunkParks6[[#This Row],[Hierarchy/Name]]&lt;&gt;"Local",0.25,IF(AP68="y",1,""))</f>
        <v/>
      </c>
      <c r="AV68" s="109">
        <f t="shared" si="7"/>
        <v>1</v>
      </c>
      <c r="AX68" s="285">
        <f t="shared" si="8"/>
        <v>2660483</v>
      </c>
      <c r="AY68" s="281" t="str">
        <f t="shared" si="9"/>
        <v/>
      </c>
      <c r="AZ68" s="281" t="str">
        <f t="shared" si="10"/>
        <v/>
      </c>
      <c r="BA68" s="286" t="str">
        <f t="shared" si="11"/>
        <v/>
      </c>
      <c r="BB68" s="270">
        <f t="shared" si="12"/>
        <v>2660483</v>
      </c>
      <c r="BD68" s="141"/>
    </row>
    <row r="69" spans="2:56">
      <c r="B69" s="227" t="s">
        <v>4959</v>
      </c>
      <c r="C69" s="228" t="s">
        <v>4960</v>
      </c>
      <c r="D69" s="228" t="s">
        <v>105</v>
      </c>
      <c r="E69" s="228" t="s">
        <v>106</v>
      </c>
      <c r="F69" s="228" t="s">
        <v>4927</v>
      </c>
      <c r="G69" s="203" t="str" cm="1">
        <f t="array" ref="G69">_xlfn.IFS(MID(C69,5,1)="U",MID(C69,5,2),LEN(C69)&gt;10,MID(C69,5,3)&amp;"-"&amp;LEFT(D69,1),LEN(C69)&lt;=10,MID(C69,5,2)&amp;"-"&amp;LEFT(D69,1))</f>
        <v>U3</v>
      </c>
      <c r="H69" s="204">
        <f>IFERROR(INDEX(LGIP1b_Park_UnitRates[],MATCH(G69,LGIP1b_Park_UnitRates[LGIP Code],0),3),"")</f>
        <v>0</v>
      </c>
      <c r="I69" s="312">
        <f>IFERROR(MIN(J69/H69,INDEX(LGIP1b_Park_UnitRates[],MATCH(FutureTrunkParks6[[#This Row],[LGIP Code (*)]], LGIP1b_Park_UnitRates[LGIP Code], 0),4)),1)</f>
        <v>1</v>
      </c>
      <c r="J69" s="232">
        <v>17000</v>
      </c>
      <c r="K69" s="98">
        <f t="shared" si="13"/>
        <v>0</v>
      </c>
      <c r="L69" s="233">
        <v>0</v>
      </c>
      <c r="M69" s="238" t="str">
        <f>_xlfn.XLOOKUP(FutureTrunkParks6[[#This Row],[LGIP Code (*)]],LGIP1b_Parks_UnitRates_Summary[LGIP Code],LGIP1b_Parks_UnitRates_Summary[Stages],,0)</f>
        <v>U</v>
      </c>
      <c r="N69" s="238" t="str">
        <f>_xlfn.XLOOKUP(FutureTrunkParks6[[#This Row],[LGIP Code (*)]],LGIP1b_Parks_UnitRates_Summary[LGIP Code],LGIP1b_Parks_UnitRates_Summary[Costing Code],,0)</f>
        <v>U3-U</v>
      </c>
      <c r="O69" s="238">
        <f>_xlfn.XLOOKUP(FutureTrunkParks6[[#This Row],[Costing Code]],LGIP1b_Parks_UnitRates_Summary[Costing Code],LGIP1b_Parks_UnitRates_Summary[Scaled component],,0)</f>
        <v>0</v>
      </c>
      <c r="P69" s="238">
        <f>FutureTrunkParks6[[#This Row],[Unit Rate (Scale)]]*FutureTrunkParks6[[#This Row],[Scaling factor (*)]]</f>
        <v>0</v>
      </c>
      <c r="Q69" s="238">
        <f>_xlfn.XLOOKUP(FutureTrunkParks6[[#This Row],[Costing Code]],LGIP1b_Parks_UnitRates_Summary[Costing Code],LGIP1b_Parks_UnitRates_Summary[Not scaled component],,0)</f>
        <v>0</v>
      </c>
      <c r="R69" s="240">
        <f>_xlfn.XLOOKUP(FutureTrunkParks6[[#This Row],[Costing Code]],LGIP1b_Parks_UnitRates_Summary[Costing Code],LGIP1b_Parks_UnitRates_Summary[Preliminary Scale],,0)</f>
        <v>0</v>
      </c>
      <c r="S69" s="238">
        <f>((FutureTrunkParks6[[#This Row],[Costs with Scaling Factor Applied]]+FutureTrunkParks6[[#This Row],[Unit Rate (No Scale)]])*FutureTrunkParks6[[#This Row],[Preliminary Scale %]])</f>
        <v>0</v>
      </c>
      <c r="T69" s="238">
        <f>_xlfn.XLOOKUP(FutureTrunkParks6[[#This Row],[Costing Code]],LGIP1b_Parks_UnitRates_Summary[Costing Code],LGIP1b_Parks_UnitRates_Summary[Preliminary No Scale],,0)</f>
        <v>0</v>
      </c>
      <c r="U6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69" s="228">
        <v>2021</v>
      </c>
      <c r="W69" s="228">
        <v>1</v>
      </c>
      <c r="X69" s="238">
        <f>ROUND(FutureTrunkParks6[[#This Row],[Direct Construction Cost]]*23%,0)</f>
        <v>230000</v>
      </c>
      <c r="Y69" s="311">
        <f t="shared" si="1"/>
        <v>7.4999999999999997E-2</v>
      </c>
      <c r="Z69" s="211">
        <f>ROUND((FutureTrunkParks6[[#This Row],[Direct Construction Cost]]+FutureTrunkParks6[[#This Row],[Project Owners Cost (23% Direct Construction Cost)($)]])*FutureTrunkParks6[[#This Row],[Multiplier]]*FutureTrunkParks6[[#This Row],[Construction Contingency Rate %]],0)</f>
        <v>92250</v>
      </c>
      <c r="AA69" s="212">
        <f>ROUND(FutureTrunkParks6[[#This Row],[Direct Construction Cost]]+FutureTrunkParks6[[#This Row],[Project Owners Cost (23% Direct Construction Cost)($)]]+FutureTrunkParks6[[#This Row],[Construction Contingency Cost ($)]],0)</f>
        <v>1322250</v>
      </c>
      <c r="AB69" s="236">
        <v>2024</v>
      </c>
      <c r="AC69" s="213">
        <f t="shared" si="2"/>
        <v>2.0111853187589457E-2</v>
      </c>
      <c r="AD69" s="213">
        <f t="shared" si="3"/>
        <v>1.8204777291069174E-2</v>
      </c>
      <c r="AE69" s="291">
        <f>VLOOKUP(FutureTrunkParks6[[#This Row],[Service Catchment]],'Catchment Demand - Parks'!$C$8:$M$11,11)</f>
        <v>0.23553359173481525</v>
      </c>
      <c r="AF6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69" s="291">
        <f>IF(AND(FutureTrunkParks6[[#This Row],[Spare Capacity (%)]]&gt;30%,FutureTrunkParks6[[#This Row],[Share of the total Cost with the same year of provision %]]&gt;20%),1-FutureTrunkParks6[[#This Row],[Spare Capacity (%)]],1)</f>
        <v>1</v>
      </c>
      <c r="AH69" s="291">
        <f>IF(FutureTrunkParks6[[#This Row],[Terminal Value Analysis]]&lt;0,0,FutureTrunkParks6[[#This Row],[Terminal Value Analysis]])</f>
        <v>1</v>
      </c>
      <c r="AI69" s="215">
        <f t="shared" si="4"/>
        <v>1322250</v>
      </c>
      <c r="AJ69" s="217">
        <f t="shared" si="5"/>
        <v>1395786</v>
      </c>
      <c r="AK69" s="219">
        <f t="shared" si="6"/>
        <v>1174919</v>
      </c>
      <c r="AL69" s="293">
        <f>ROUND(FutureTrunkParks6[[#This Row],[Net Present Value of Establishment Cost]]*FutureTrunkParks6[[#This Row],[Terminal Value Adjustment (%)]],0)</f>
        <v>1174919</v>
      </c>
      <c r="AM69" s="288" t="str" cm="1">
        <f t="array" ref="AM69">_xlfn.IFS(FutureTrunkParks6[[#This Row],[Hierarchy/Name]]&lt;&gt;"Local","y",AM$13=FutureTrunkParks6[[#This Row],[Service Catchment]], "y", FutureTrunkParks6[[#This Row],[Hierarchy/Name]]="Local", "")</f>
        <v>y</v>
      </c>
      <c r="AN69" s="288" t="str" cm="1">
        <f t="array" ref="AN69">_xlfn.IFS(FutureTrunkParks6[[#This Row],[Hierarchy/Name]]&lt;&gt;"Local","y",AN$13=FutureTrunkParks6[[#This Row],[Service Catchment]], "y", FutureTrunkParks6[[#This Row],[Hierarchy/Name]]="Local", "")</f>
        <v>y</v>
      </c>
      <c r="AO69" s="288" t="str" cm="1">
        <f t="array" ref="AO69">_xlfn.IFS(FutureTrunkParks6[[#This Row],[Hierarchy/Name]]&lt;&gt;"Local","y",AO$13=FutureTrunkParks6[[#This Row],[Service Catchment]], "y", FutureTrunkParks6[[#This Row],[Hierarchy/Name]]="Local", "")</f>
        <v>y</v>
      </c>
      <c r="AP69" s="288" t="str" cm="1">
        <f t="array" ref="AP69">_xlfn.IFS(FutureTrunkParks6[[#This Row],[Hierarchy/Name]]&lt;&gt;"Local","y",AP$13=FutureTrunkParks6[[#This Row],[Service Catchment]], "y", FutureTrunkParks6[[#This Row],[Hierarchy/Name]]="Local", "")</f>
        <v>y</v>
      </c>
      <c r="AR69" s="107">
        <f>IF(FutureTrunkParks6[[#This Row],[Hierarchy/Name]]&lt;&gt;"Local",0.25,IF(AM69="y",1,""))</f>
        <v>0.25</v>
      </c>
      <c r="AS69" s="107">
        <f>IF(FutureTrunkParks6[[#This Row],[Hierarchy/Name]]&lt;&gt;"Local",0.25,IF(AN69="y",1,""))</f>
        <v>0.25</v>
      </c>
      <c r="AT69" s="107">
        <f>IF(FutureTrunkParks6[[#This Row],[Hierarchy/Name]]&lt;&gt;"Local",0.25,IF(AO69="y",1,""))</f>
        <v>0.25</v>
      </c>
      <c r="AU69" s="107">
        <f>IF(FutureTrunkParks6[[#This Row],[Hierarchy/Name]]&lt;&gt;"Local",0.25,IF(AP69="y",1,""))</f>
        <v>0.25</v>
      </c>
      <c r="AV69" s="109">
        <f t="shared" si="7"/>
        <v>1</v>
      </c>
      <c r="AX69" s="285">
        <f t="shared" si="8"/>
        <v>293729.75</v>
      </c>
      <c r="AY69" s="281">
        <f t="shared" si="9"/>
        <v>293729.75</v>
      </c>
      <c r="AZ69" s="281">
        <f t="shared" si="10"/>
        <v>293729.75</v>
      </c>
      <c r="BA69" s="286">
        <f t="shared" si="11"/>
        <v>293729.75</v>
      </c>
      <c r="BB69" s="270">
        <f t="shared" si="12"/>
        <v>1174919</v>
      </c>
      <c r="BD69" s="141"/>
    </row>
    <row r="70" spans="2:56">
      <c r="B70" s="227" t="s">
        <v>4959</v>
      </c>
      <c r="C70" s="228" t="s">
        <v>4961</v>
      </c>
      <c r="D70" s="228" t="s">
        <v>110</v>
      </c>
      <c r="E70" s="228" t="s">
        <v>106</v>
      </c>
      <c r="F70" s="228" t="s">
        <v>4938</v>
      </c>
      <c r="G70" s="203" t="str" cm="1">
        <f t="array" ref="G70">_xlfn.IFS(MID(C70,5,1)="U",MID(C70,5,2),LEN(C70)&gt;10,MID(C70,5,3)&amp;"-"&amp;LEFT(D70,1),LEN(C70)&lt;=10,MID(C70,5,2)&amp;"-"&amp;LEFT(D70,1))</f>
        <v>U3</v>
      </c>
      <c r="H70" s="204">
        <f>IFERROR(INDEX(LGIP1b_Park_UnitRates[],MATCH(G70,LGIP1b_Park_UnitRates[LGIP Code],0),3),"")</f>
        <v>0</v>
      </c>
      <c r="I70" s="312">
        <f>IFERROR(MIN(J70/H70,INDEX(LGIP1b_Park_UnitRates[],MATCH(FutureTrunkParks6[[#This Row],[LGIP Code (*)]], LGIP1b_Park_UnitRates[LGIP Code], 0),4)),1)</f>
        <v>1</v>
      </c>
      <c r="J70" s="232">
        <v>5800</v>
      </c>
      <c r="K70" s="98">
        <f t="shared" si="13"/>
        <v>0</v>
      </c>
      <c r="L70" s="233">
        <v>0</v>
      </c>
      <c r="M70" s="238" t="str">
        <f>_xlfn.XLOOKUP(FutureTrunkParks6[[#This Row],[LGIP Code (*)]],LGIP1b_Parks_UnitRates_Summary[LGIP Code],LGIP1b_Parks_UnitRates_Summary[Stages],,0)</f>
        <v>U</v>
      </c>
      <c r="N70" s="238" t="str">
        <f>_xlfn.XLOOKUP(FutureTrunkParks6[[#This Row],[LGIP Code (*)]],LGIP1b_Parks_UnitRates_Summary[LGIP Code],LGIP1b_Parks_UnitRates_Summary[Costing Code],,0)</f>
        <v>U3-U</v>
      </c>
      <c r="O70" s="238">
        <f>_xlfn.XLOOKUP(FutureTrunkParks6[[#This Row],[Costing Code]],LGIP1b_Parks_UnitRates_Summary[Costing Code],LGIP1b_Parks_UnitRates_Summary[Scaled component],,0)</f>
        <v>0</v>
      </c>
      <c r="P70" s="238">
        <f>FutureTrunkParks6[[#This Row],[Unit Rate (Scale)]]*FutureTrunkParks6[[#This Row],[Scaling factor (*)]]</f>
        <v>0</v>
      </c>
      <c r="Q70" s="238">
        <f>_xlfn.XLOOKUP(FutureTrunkParks6[[#This Row],[Costing Code]],LGIP1b_Parks_UnitRates_Summary[Costing Code],LGIP1b_Parks_UnitRates_Summary[Not scaled component],,0)</f>
        <v>0</v>
      </c>
      <c r="R70" s="240">
        <f>_xlfn.XLOOKUP(FutureTrunkParks6[[#This Row],[Costing Code]],LGIP1b_Parks_UnitRates_Summary[Costing Code],LGIP1b_Parks_UnitRates_Summary[Preliminary Scale],,0)</f>
        <v>0</v>
      </c>
      <c r="S70" s="238">
        <f>((FutureTrunkParks6[[#This Row],[Costs with Scaling Factor Applied]]+FutureTrunkParks6[[#This Row],[Unit Rate (No Scale)]])*FutureTrunkParks6[[#This Row],[Preliminary Scale %]])</f>
        <v>0</v>
      </c>
      <c r="T70" s="238">
        <f>_xlfn.XLOOKUP(FutureTrunkParks6[[#This Row],[Costing Code]],LGIP1b_Parks_UnitRates_Summary[Costing Code],LGIP1b_Parks_UnitRates_Summary[Preliminary No Scale],,0)</f>
        <v>0</v>
      </c>
      <c r="U7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70" s="228">
        <v>2021</v>
      </c>
      <c r="W70" s="228">
        <v>1</v>
      </c>
      <c r="X70" s="238">
        <f>ROUND(FutureTrunkParks6[[#This Row],[Direct Construction Cost]]*23%,0)</f>
        <v>230000</v>
      </c>
      <c r="Y70" s="311">
        <f t="shared" si="1"/>
        <v>0.2</v>
      </c>
      <c r="Z70" s="211">
        <f>ROUND((FutureTrunkParks6[[#This Row],[Direct Construction Cost]]+FutureTrunkParks6[[#This Row],[Project Owners Cost (23% Direct Construction Cost)($)]])*FutureTrunkParks6[[#This Row],[Multiplier]]*FutureTrunkParks6[[#This Row],[Construction Contingency Rate %]],0)</f>
        <v>246000</v>
      </c>
      <c r="AA70" s="212">
        <f>ROUND(FutureTrunkParks6[[#This Row],[Direct Construction Cost]]+FutureTrunkParks6[[#This Row],[Project Owners Cost (23% Direct Construction Cost)($)]]+FutureTrunkParks6[[#This Row],[Construction Contingency Cost ($)]],0)</f>
        <v>1476000</v>
      </c>
      <c r="AB70" s="236">
        <v>2034</v>
      </c>
      <c r="AC70" s="213">
        <f t="shared" si="2"/>
        <v>2.0111853187589457E-2</v>
      </c>
      <c r="AD70" s="213">
        <f t="shared" si="3"/>
        <v>1.8204777291069174E-2</v>
      </c>
      <c r="AE70" s="291">
        <f>VLOOKUP(FutureTrunkParks6[[#This Row],[Service Catchment]],'Catchment Demand - Parks'!$C$8:$M$11,11)</f>
        <v>0.23553359173481525</v>
      </c>
      <c r="AF7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1.2413451811825292E-2</v>
      </c>
      <c r="AG70" s="291">
        <f>IF(AND(FutureTrunkParks6[[#This Row],[Spare Capacity (%)]]&gt;30%,FutureTrunkParks6[[#This Row],[Share of the total Cost with the same year of provision %]]&gt;20%),1-FutureTrunkParks6[[#This Row],[Spare Capacity (%)]],1)</f>
        <v>1</v>
      </c>
      <c r="AH70" s="291">
        <f>IF(FutureTrunkParks6[[#This Row],[Terminal Value Analysis]]&lt;0,0,FutureTrunkParks6[[#This Row],[Terminal Value Analysis]])</f>
        <v>1</v>
      </c>
      <c r="AI70" s="215">
        <f t="shared" si="4"/>
        <v>1476000</v>
      </c>
      <c r="AJ70" s="217">
        <f t="shared" si="5"/>
        <v>1866135</v>
      </c>
      <c r="AK70" s="219">
        <f t="shared" si="6"/>
        <v>884632</v>
      </c>
      <c r="AL70" s="293">
        <f>ROUND(FutureTrunkParks6[[#This Row],[Net Present Value of Establishment Cost]]*FutureTrunkParks6[[#This Row],[Terminal Value Adjustment (%)]],0)</f>
        <v>884632</v>
      </c>
      <c r="AM70" s="288" t="str" cm="1">
        <f t="array" ref="AM70">_xlfn.IFS(FutureTrunkParks6[[#This Row],[Hierarchy/Name]]&lt;&gt;"Local","y",AM$13=FutureTrunkParks6[[#This Row],[Service Catchment]], "y", FutureTrunkParks6[[#This Row],[Hierarchy/Name]]="Local", "")</f>
        <v>y</v>
      </c>
      <c r="AN70" s="288" t="str" cm="1">
        <f t="array" ref="AN70">_xlfn.IFS(FutureTrunkParks6[[#This Row],[Hierarchy/Name]]&lt;&gt;"Local","y",AN$13=FutureTrunkParks6[[#This Row],[Service Catchment]], "y", FutureTrunkParks6[[#This Row],[Hierarchy/Name]]="Local", "")</f>
        <v/>
      </c>
      <c r="AO70" s="288" t="str" cm="1">
        <f t="array" ref="AO70">_xlfn.IFS(FutureTrunkParks6[[#This Row],[Hierarchy/Name]]&lt;&gt;"Local","y",AO$13=FutureTrunkParks6[[#This Row],[Service Catchment]], "y", FutureTrunkParks6[[#This Row],[Hierarchy/Name]]="Local", "")</f>
        <v/>
      </c>
      <c r="AP70" s="288" t="str" cm="1">
        <f t="array" ref="AP70">_xlfn.IFS(FutureTrunkParks6[[#This Row],[Hierarchy/Name]]&lt;&gt;"Local","y",AP$13=FutureTrunkParks6[[#This Row],[Service Catchment]], "y", FutureTrunkParks6[[#This Row],[Hierarchy/Name]]="Local", "")</f>
        <v/>
      </c>
      <c r="AR70" s="107">
        <f>IF(FutureTrunkParks6[[#This Row],[Hierarchy/Name]]&lt;&gt;"Local",0.25,IF(AM70="y",1,""))</f>
        <v>1</v>
      </c>
      <c r="AS70" s="107" t="str">
        <f>IF(FutureTrunkParks6[[#This Row],[Hierarchy/Name]]&lt;&gt;"Local",0.25,IF(AN70="y",1,""))</f>
        <v/>
      </c>
      <c r="AT70" s="107" t="str">
        <f>IF(FutureTrunkParks6[[#This Row],[Hierarchy/Name]]&lt;&gt;"Local",0.25,IF(AO70="y",1,""))</f>
        <v/>
      </c>
      <c r="AU70" s="107" t="str">
        <f>IF(FutureTrunkParks6[[#This Row],[Hierarchy/Name]]&lt;&gt;"Local",0.25,IF(AP70="y",1,""))</f>
        <v/>
      </c>
      <c r="AV70" s="109">
        <f t="shared" si="7"/>
        <v>1</v>
      </c>
      <c r="AX70" s="285">
        <f t="shared" si="8"/>
        <v>884632</v>
      </c>
      <c r="AY70" s="281" t="str">
        <f t="shared" si="9"/>
        <v/>
      </c>
      <c r="AZ70" s="281" t="str">
        <f t="shared" si="10"/>
        <v/>
      </c>
      <c r="BA70" s="286" t="str">
        <f t="shared" si="11"/>
        <v/>
      </c>
      <c r="BB70" s="270">
        <f t="shared" si="12"/>
        <v>884632</v>
      </c>
      <c r="BD70" s="141"/>
    </row>
    <row r="71" spans="2:56">
      <c r="B71" s="227" t="s">
        <v>4930</v>
      </c>
      <c r="C71" s="228" t="s">
        <v>4962</v>
      </c>
      <c r="D71" s="228" t="s">
        <v>105</v>
      </c>
      <c r="E71" s="228" t="s">
        <v>106</v>
      </c>
      <c r="F71" s="228" t="s">
        <v>4963</v>
      </c>
      <c r="G71" s="203" t="str" cm="1">
        <f t="array" ref="G71">_xlfn.IFS(MID(C71,5,1)="U",MID(C71,5,2),LEN(C71)&gt;10,MID(C71,5,3)&amp;"-"&amp;LEFT(D71,1),LEN(C71)&lt;=10,MID(C71,5,2)&amp;"-"&amp;LEFT(D71,1))</f>
        <v>U3</v>
      </c>
      <c r="H71" s="204">
        <f>IFERROR(INDEX(LGIP1b_Park_UnitRates[],MATCH(G71,LGIP1b_Park_UnitRates[LGIP Code],0),3),"")</f>
        <v>0</v>
      </c>
      <c r="I71" s="312">
        <f>IFERROR(MIN(J71/H71,INDEX(LGIP1b_Park_UnitRates[],MATCH(FutureTrunkParks6[[#This Row],[LGIP Code (*)]], LGIP1b_Park_UnitRates[LGIP Code], 0),4)),1)</f>
        <v>1</v>
      </c>
      <c r="J71" s="232">
        <v>14400</v>
      </c>
      <c r="K71" s="98">
        <f t="shared" si="13"/>
        <v>0</v>
      </c>
      <c r="L71" s="233">
        <v>0</v>
      </c>
      <c r="M71" s="238" t="str">
        <f>_xlfn.XLOOKUP(FutureTrunkParks6[[#This Row],[LGIP Code (*)]],LGIP1b_Parks_UnitRates_Summary[LGIP Code],LGIP1b_Parks_UnitRates_Summary[Stages],,0)</f>
        <v>U</v>
      </c>
      <c r="N71" s="238" t="str">
        <f>_xlfn.XLOOKUP(FutureTrunkParks6[[#This Row],[LGIP Code (*)]],LGIP1b_Parks_UnitRates_Summary[LGIP Code],LGIP1b_Parks_UnitRates_Summary[Costing Code],,0)</f>
        <v>U3-U</v>
      </c>
      <c r="O71" s="238">
        <f>_xlfn.XLOOKUP(FutureTrunkParks6[[#This Row],[Costing Code]],LGIP1b_Parks_UnitRates_Summary[Costing Code],LGIP1b_Parks_UnitRates_Summary[Scaled component],,0)</f>
        <v>0</v>
      </c>
      <c r="P71" s="238">
        <f>FutureTrunkParks6[[#This Row],[Unit Rate (Scale)]]*FutureTrunkParks6[[#This Row],[Scaling factor (*)]]</f>
        <v>0</v>
      </c>
      <c r="Q71" s="238">
        <f>_xlfn.XLOOKUP(FutureTrunkParks6[[#This Row],[Costing Code]],LGIP1b_Parks_UnitRates_Summary[Costing Code],LGIP1b_Parks_UnitRates_Summary[Not scaled component],,0)</f>
        <v>0</v>
      </c>
      <c r="R71" s="240">
        <f>_xlfn.XLOOKUP(FutureTrunkParks6[[#This Row],[Costing Code]],LGIP1b_Parks_UnitRates_Summary[Costing Code],LGIP1b_Parks_UnitRates_Summary[Preliminary Scale],,0)</f>
        <v>0</v>
      </c>
      <c r="S71" s="238">
        <f>((FutureTrunkParks6[[#This Row],[Costs with Scaling Factor Applied]]+FutureTrunkParks6[[#This Row],[Unit Rate (No Scale)]])*FutureTrunkParks6[[#This Row],[Preliminary Scale %]])</f>
        <v>0</v>
      </c>
      <c r="T71" s="238">
        <f>_xlfn.XLOOKUP(FutureTrunkParks6[[#This Row],[Costing Code]],LGIP1b_Parks_UnitRates_Summary[Costing Code],LGIP1b_Parks_UnitRates_Summary[Preliminary No Scale],,0)</f>
        <v>0</v>
      </c>
      <c r="U7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71" s="228">
        <v>2021</v>
      </c>
      <c r="W71" s="228">
        <v>1</v>
      </c>
      <c r="X71" s="238">
        <f>ROUND(FutureTrunkParks6[[#This Row],[Direct Construction Cost]]*23%,0)</f>
        <v>230000</v>
      </c>
      <c r="Y71" s="311">
        <f t="shared" si="1"/>
        <v>0.2</v>
      </c>
      <c r="Z71" s="211">
        <f>ROUND((FutureTrunkParks6[[#This Row],[Direct Construction Cost]]+FutureTrunkParks6[[#This Row],[Project Owners Cost (23% Direct Construction Cost)($)]])*FutureTrunkParks6[[#This Row],[Multiplier]]*FutureTrunkParks6[[#This Row],[Construction Contingency Rate %]],0)</f>
        <v>246000</v>
      </c>
      <c r="AA71" s="212">
        <f>ROUND(FutureTrunkParks6[[#This Row],[Direct Construction Cost]]+FutureTrunkParks6[[#This Row],[Project Owners Cost (23% Direct Construction Cost)($)]]+FutureTrunkParks6[[#This Row],[Construction Contingency Cost ($)]],0)</f>
        <v>1476000</v>
      </c>
      <c r="AB71" s="236">
        <v>2034</v>
      </c>
      <c r="AC71" s="213">
        <f t="shared" si="2"/>
        <v>2.0111853187589457E-2</v>
      </c>
      <c r="AD71" s="213">
        <f t="shared" si="3"/>
        <v>1.8204777291069174E-2</v>
      </c>
      <c r="AE71" s="291">
        <f>VLOOKUP(FutureTrunkParks6[[#This Row],[Service Catchment]],'Catchment Demand - Parks'!$C$8:$M$11,11)</f>
        <v>0.23553359173481525</v>
      </c>
      <c r="AF7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1.2413451811825292E-2</v>
      </c>
      <c r="AG71" s="291">
        <f>IF(AND(FutureTrunkParks6[[#This Row],[Spare Capacity (%)]]&gt;30%,FutureTrunkParks6[[#This Row],[Share of the total Cost with the same year of provision %]]&gt;20%),1-FutureTrunkParks6[[#This Row],[Spare Capacity (%)]],1)</f>
        <v>1</v>
      </c>
      <c r="AH71" s="291">
        <f>IF(FutureTrunkParks6[[#This Row],[Terminal Value Analysis]]&lt;0,0,FutureTrunkParks6[[#This Row],[Terminal Value Analysis]])</f>
        <v>1</v>
      </c>
      <c r="AI71" s="215">
        <f t="shared" si="4"/>
        <v>1476000</v>
      </c>
      <c r="AJ71" s="217">
        <f t="shared" si="5"/>
        <v>1866135</v>
      </c>
      <c r="AK71" s="219">
        <f t="shared" si="6"/>
        <v>884632</v>
      </c>
      <c r="AL71" s="293">
        <f>ROUND(FutureTrunkParks6[[#This Row],[Net Present Value of Establishment Cost]]*FutureTrunkParks6[[#This Row],[Terminal Value Adjustment (%)]],0)</f>
        <v>884632</v>
      </c>
      <c r="AM71" s="288" t="str" cm="1">
        <f t="array" ref="AM71">_xlfn.IFS(FutureTrunkParks6[[#This Row],[Hierarchy/Name]]&lt;&gt;"Local","y",AM$13=FutureTrunkParks6[[#This Row],[Service Catchment]], "y", FutureTrunkParks6[[#This Row],[Hierarchy/Name]]="Local", "")</f>
        <v>y</v>
      </c>
      <c r="AN71" s="288" t="str" cm="1">
        <f t="array" ref="AN71">_xlfn.IFS(FutureTrunkParks6[[#This Row],[Hierarchy/Name]]&lt;&gt;"Local","y",AN$13=FutureTrunkParks6[[#This Row],[Service Catchment]], "y", FutureTrunkParks6[[#This Row],[Hierarchy/Name]]="Local", "")</f>
        <v>y</v>
      </c>
      <c r="AO71" s="288" t="str" cm="1">
        <f t="array" ref="AO71">_xlfn.IFS(FutureTrunkParks6[[#This Row],[Hierarchy/Name]]&lt;&gt;"Local","y",AO$13=FutureTrunkParks6[[#This Row],[Service Catchment]], "y", FutureTrunkParks6[[#This Row],[Hierarchy/Name]]="Local", "")</f>
        <v>y</v>
      </c>
      <c r="AP71" s="288" t="str" cm="1">
        <f t="array" ref="AP71">_xlfn.IFS(FutureTrunkParks6[[#This Row],[Hierarchy/Name]]&lt;&gt;"Local","y",AP$13=FutureTrunkParks6[[#This Row],[Service Catchment]], "y", FutureTrunkParks6[[#This Row],[Hierarchy/Name]]="Local", "")</f>
        <v>y</v>
      </c>
      <c r="AR71" s="107">
        <f>IF(FutureTrunkParks6[[#This Row],[Hierarchy/Name]]&lt;&gt;"Local",0.25,IF(AM71="y",1,""))</f>
        <v>0.25</v>
      </c>
      <c r="AS71" s="107">
        <f>IF(FutureTrunkParks6[[#This Row],[Hierarchy/Name]]&lt;&gt;"Local",0.25,IF(AN71="y",1,""))</f>
        <v>0.25</v>
      </c>
      <c r="AT71" s="107">
        <f>IF(FutureTrunkParks6[[#This Row],[Hierarchy/Name]]&lt;&gt;"Local",0.25,IF(AO71="y",1,""))</f>
        <v>0.25</v>
      </c>
      <c r="AU71" s="107">
        <f>IF(FutureTrunkParks6[[#This Row],[Hierarchy/Name]]&lt;&gt;"Local",0.25,IF(AP71="y",1,""))</f>
        <v>0.25</v>
      </c>
      <c r="AV71" s="109">
        <f t="shared" si="7"/>
        <v>1</v>
      </c>
      <c r="AX71" s="285">
        <f t="shared" si="8"/>
        <v>221158</v>
      </c>
      <c r="AY71" s="281">
        <f t="shared" si="9"/>
        <v>221158</v>
      </c>
      <c r="AZ71" s="281">
        <f t="shared" si="10"/>
        <v>221158</v>
      </c>
      <c r="BA71" s="286">
        <f t="shared" si="11"/>
        <v>221158</v>
      </c>
      <c r="BB71" s="270">
        <f t="shared" si="12"/>
        <v>884632</v>
      </c>
      <c r="BD71" s="141"/>
    </row>
    <row r="72" spans="2:56">
      <c r="B72" s="227" t="s">
        <v>4854</v>
      </c>
      <c r="C72" s="228" t="s">
        <v>4964</v>
      </c>
      <c r="D72" s="228" t="s">
        <v>110</v>
      </c>
      <c r="E72" s="228" t="s">
        <v>101</v>
      </c>
      <c r="F72" s="228" t="s">
        <v>4852</v>
      </c>
      <c r="G72" s="203" t="str" cm="1">
        <f t="array" ref="G72">_xlfn.IFS(MID(C72,5,1)="U",MID(C72,5,2),LEN(C72)&gt;10,MID(C72,5,3)&amp;"-"&amp;LEFT(D72,1),LEN(C72)&lt;=10,MID(C72,5,2)&amp;"-"&amp;LEFT(D72,1))</f>
        <v>A1-L</v>
      </c>
      <c r="H72" s="204">
        <f>IFERROR(INDEX(LGIP1b_Park_UnitRates[],MATCH(G72,LGIP1b_Park_UnitRates[LGIP Code],0),3),"")</f>
        <v>8000</v>
      </c>
      <c r="I72" s="312">
        <f>IFERROR(MIN(J72/H72,INDEX(LGIP1b_Park_UnitRates[],MATCH(FutureTrunkParks6[[#This Row],[LGIP Code (*)]], LGIP1b_Park_UnitRates[LGIP Code], 0),4)),1)</f>
        <v>1</v>
      </c>
      <c r="J72" s="232">
        <v>8000</v>
      </c>
      <c r="K72" s="98">
        <f t="shared" si="13"/>
        <v>255</v>
      </c>
      <c r="L72" s="233">
        <v>2040000</v>
      </c>
      <c r="M72" s="238" t="str">
        <f>_xlfn.XLOOKUP(FutureTrunkParks6[[#This Row],[LGIP Code (*)]],LGIP1b_Parks_UnitRates_Summary[LGIP Code],LGIP1b_Parks_UnitRates_Summary[Stages],,0)</f>
        <v>A&amp;B</v>
      </c>
      <c r="N72" s="238" t="str">
        <f>_xlfn.XLOOKUP(FutureTrunkParks6[[#This Row],[LGIP Code (*)]],LGIP1b_Parks_UnitRates_Summary[LGIP Code],LGIP1b_Parks_UnitRates_Summary[Costing Code],,0)</f>
        <v>A1-L-A&amp;B</v>
      </c>
      <c r="O72" s="238">
        <f>_xlfn.XLOOKUP(FutureTrunkParks6[[#This Row],[Costing Code]],LGIP1b_Parks_UnitRates_Summary[Costing Code],LGIP1b_Parks_UnitRates_Summary[Scaled component],,0)</f>
        <v>295709.98100599996</v>
      </c>
      <c r="P72" s="238">
        <f>FutureTrunkParks6[[#This Row],[Unit Rate (Scale)]]*FutureTrunkParks6[[#This Row],[Scaling factor (*)]]</f>
        <v>295709.98100599996</v>
      </c>
      <c r="Q72" s="238">
        <f>_xlfn.XLOOKUP(FutureTrunkParks6[[#This Row],[Costing Code]],LGIP1b_Parks_UnitRates_Summary[Costing Code],LGIP1b_Parks_UnitRates_Summary[Not scaled component],,0)</f>
        <v>417974.52457963559</v>
      </c>
      <c r="R72" s="240">
        <f>_xlfn.XLOOKUP(FutureTrunkParks6[[#This Row],[Costing Code]],LGIP1b_Parks_UnitRates_Summary[Costing Code],LGIP1b_Parks_UnitRates_Summary[Preliminary Scale],,0)</f>
        <v>0.23125000000000001</v>
      </c>
      <c r="S72" s="238">
        <f>((FutureTrunkParks6[[#This Row],[Costs with Scaling Factor Applied]]+FutureTrunkParks6[[#This Row],[Unit Rate (No Scale)]])*FutureTrunkParks6[[#This Row],[Preliminary Scale %]])</f>
        <v>165039.54191667822</v>
      </c>
      <c r="T72" s="238">
        <f>_xlfn.XLOOKUP(FutureTrunkParks6[[#This Row],[Costing Code]],LGIP1b_Parks_UnitRates_Summary[Costing Code],LGIP1b_Parks_UnitRates_Summary[Preliminary No Scale],,0)</f>
        <v>3750</v>
      </c>
      <c r="U7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72" s="228">
        <v>2021</v>
      </c>
      <c r="W72" s="228">
        <v>1</v>
      </c>
      <c r="X72" s="238">
        <f>ROUND(FutureTrunkParks6[[#This Row],[Direct Construction Cost]]*23%,0)</f>
        <v>202969</v>
      </c>
      <c r="Y72" s="311">
        <f t="shared" si="1"/>
        <v>0.15</v>
      </c>
      <c r="Z72" s="211">
        <f>ROUND((FutureTrunkParks6[[#This Row],[Direct Construction Cost]]+FutureTrunkParks6[[#This Row],[Project Owners Cost (23% Direct Construction Cost)($)]])*FutureTrunkParks6[[#This Row],[Multiplier]]*FutureTrunkParks6[[#This Row],[Construction Contingency Rate %]],0)</f>
        <v>162816</v>
      </c>
      <c r="AA72" s="212">
        <f>ROUND(FutureTrunkParks6[[#This Row],[Direct Construction Cost]]+FutureTrunkParks6[[#This Row],[Project Owners Cost (23% Direct Construction Cost)($)]]+FutureTrunkParks6[[#This Row],[Construction Contingency Cost ($)]],0)</f>
        <v>1248259</v>
      </c>
      <c r="AB72" s="236">
        <v>2029</v>
      </c>
      <c r="AC72" s="213">
        <f t="shared" si="2"/>
        <v>2.0111853187589457E-2</v>
      </c>
      <c r="AD72" s="213">
        <f t="shared" si="3"/>
        <v>1.8204777291069174E-2</v>
      </c>
      <c r="AE72" s="291">
        <f>VLOOKUP(FutureTrunkParks6[[#This Row],[Service Catchment]],'Catchment Demand - Parks'!$C$8:$M$11,11)</f>
        <v>0.20307557840172039</v>
      </c>
      <c r="AF7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1.2515976994431495E-2</v>
      </c>
      <c r="AG72" s="291">
        <f>IF(AND(FutureTrunkParks6[[#This Row],[Spare Capacity (%)]]&gt;30%,FutureTrunkParks6[[#This Row],[Share of the total Cost with the same year of provision %]]&gt;20%),1-FutureTrunkParks6[[#This Row],[Spare Capacity (%)]],1)</f>
        <v>1</v>
      </c>
      <c r="AH72" s="291">
        <f>IF(FutureTrunkParks6[[#This Row],[Terminal Value Analysis]]&lt;0,0,FutureTrunkParks6[[#This Row],[Terminal Value Analysis]])</f>
        <v>1</v>
      </c>
      <c r="AI72" s="215">
        <f t="shared" si="4"/>
        <v>3288259</v>
      </c>
      <c r="AJ72" s="217">
        <f t="shared" si="5"/>
        <v>3834351</v>
      </c>
      <c r="AK72" s="219">
        <f t="shared" si="6"/>
        <v>2422123</v>
      </c>
      <c r="AL72" s="293">
        <f>ROUND(FutureTrunkParks6[[#This Row],[Net Present Value of Establishment Cost]]*FutureTrunkParks6[[#This Row],[Terminal Value Adjustment (%)]],0)</f>
        <v>2422123</v>
      </c>
      <c r="AM72" s="288" t="str" cm="1">
        <f t="array" ref="AM72">_xlfn.IFS(FutureTrunkParks6[[#This Row],[Hierarchy/Name]]&lt;&gt;"Local","y",AM$13=FutureTrunkParks6[[#This Row],[Service Catchment]], "y", FutureTrunkParks6[[#This Row],[Hierarchy/Name]]="Local", "")</f>
        <v/>
      </c>
      <c r="AN72" s="288" t="str" cm="1">
        <f t="array" ref="AN72">_xlfn.IFS(FutureTrunkParks6[[#This Row],[Hierarchy/Name]]&lt;&gt;"Local","y",AN$13=FutureTrunkParks6[[#This Row],[Service Catchment]], "y", FutureTrunkParks6[[#This Row],[Hierarchy/Name]]="Local", "")</f>
        <v/>
      </c>
      <c r="AO72" s="288" t="str" cm="1">
        <f t="array" ref="AO72">_xlfn.IFS(FutureTrunkParks6[[#This Row],[Hierarchy/Name]]&lt;&gt;"Local","y",AO$13=FutureTrunkParks6[[#This Row],[Service Catchment]], "y", FutureTrunkParks6[[#This Row],[Hierarchy/Name]]="Local", "")</f>
        <v>y</v>
      </c>
      <c r="AP72" s="288" t="str" cm="1">
        <f t="array" ref="AP72">_xlfn.IFS(FutureTrunkParks6[[#This Row],[Hierarchy/Name]]&lt;&gt;"Local","y",AP$13=FutureTrunkParks6[[#This Row],[Service Catchment]], "y", FutureTrunkParks6[[#This Row],[Hierarchy/Name]]="Local", "")</f>
        <v/>
      </c>
      <c r="AR72" s="107" t="str">
        <f>IF(FutureTrunkParks6[[#This Row],[Hierarchy/Name]]&lt;&gt;"Local",0.25,IF(AM72="y",1,""))</f>
        <v/>
      </c>
      <c r="AS72" s="107" t="str">
        <f>IF(FutureTrunkParks6[[#This Row],[Hierarchy/Name]]&lt;&gt;"Local",0.25,IF(AN72="y",1,""))</f>
        <v/>
      </c>
      <c r="AT72" s="107">
        <f>IF(FutureTrunkParks6[[#This Row],[Hierarchy/Name]]&lt;&gt;"Local",0.25,IF(AO72="y",1,""))</f>
        <v>1</v>
      </c>
      <c r="AU72" s="107" t="str">
        <f>IF(FutureTrunkParks6[[#This Row],[Hierarchy/Name]]&lt;&gt;"Local",0.25,IF(AP72="y",1,""))</f>
        <v/>
      </c>
      <c r="AV72" s="109">
        <f t="shared" si="7"/>
        <v>1</v>
      </c>
      <c r="AX72" s="285" t="str">
        <f t="shared" si="8"/>
        <v/>
      </c>
      <c r="AY72" s="281" t="str">
        <f t="shared" si="9"/>
        <v/>
      </c>
      <c r="AZ72" s="281">
        <f t="shared" si="10"/>
        <v>2422123</v>
      </c>
      <c r="BA72" s="286" t="str">
        <f t="shared" si="11"/>
        <v/>
      </c>
      <c r="BB72" s="270">
        <f t="shared" si="12"/>
        <v>2422123</v>
      </c>
      <c r="BD72" s="141"/>
    </row>
    <row r="73" spans="2:56">
      <c r="B73" s="227" t="s">
        <v>4854</v>
      </c>
      <c r="C73" s="228" t="s">
        <v>4965</v>
      </c>
      <c r="D73" s="228" t="s">
        <v>105</v>
      </c>
      <c r="E73" s="228" t="s">
        <v>101</v>
      </c>
      <c r="F73" s="228" t="s">
        <v>4966</v>
      </c>
      <c r="G73" s="203" t="str" cm="1">
        <f t="array" ref="G73">_xlfn.IFS(MID(C73,5,1)="U",MID(C73,5,2),LEN(C73)&gt;10,MID(C73,5,3)&amp;"-"&amp;LEFT(D73,1),LEN(C73)&lt;=10,MID(C73,5,2)&amp;"-"&amp;LEFT(D73,1))</f>
        <v>E2-D</v>
      </c>
      <c r="H73" s="204">
        <f>IFERROR(INDEX(LGIP1b_Park_UnitRates[],MATCH(G73,LGIP1b_Park_UnitRates[LGIP Code],0),3),"")</f>
        <v>30000</v>
      </c>
      <c r="I73" s="312">
        <f>IFERROR(MIN(J73/H73,INDEX(LGIP1b_Park_UnitRates[],MATCH(FutureTrunkParks6[[#This Row],[LGIP Code (*)]], LGIP1b_Park_UnitRates[LGIP Code], 0),4)),1)</f>
        <v>1</v>
      </c>
      <c r="J73" s="232">
        <v>30000</v>
      </c>
      <c r="K73" s="98">
        <f t="shared" si="13"/>
        <v>0</v>
      </c>
      <c r="L73" s="233">
        <v>0</v>
      </c>
      <c r="M73" s="238" t="str">
        <f>_xlfn.XLOOKUP(FutureTrunkParks6[[#This Row],[LGIP Code (*)]],LGIP1b_Parks_UnitRates_Summary[LGIP Code],LGIP1b_Parks_UnitRates_Summary[Stages],,0)</f>
        <v>B&amp;C</v>
      </c>
      <c r="N73" s="238" t="str">
        <f>_xlfn.XLOOKUP(FutureTrunkParks6[[#This Row],[LGIP Code (*)]],LGIP1b_Parks_UnitRates_Summary[LGIP Code],LGIP1b_Parks_UnitRates_Summary[Costing Code],,0)</f>
        <v>E2-D-B&amp;C</v>
      </c>
      <c r="O73" s="238">
        <f>_xlfn.XLOOKUP(FutureTrunkParks6[[#This Row],[Costing Code]],LGIP1b_Parks_UnitRates_Summary[Costing Code],LGIP1b_Parks_UnitRates_Summary[Scaled component],,0)</f>
        <v>908750.50522903237</v>
      </c>
      <c r="P73" s="238">
        <f>FutureTrunkParks6[[#This Row],[Unit Rate (Scale)]]*FutureTrunkParks6[[#This Row],[Scaling factor (*)]]</f>
        <v>908750.50522903237</v>
      </c>
      <c r="Q73" s="238">
        <f>_xlfn.XLOOKUP(FutureTrunkParks6[[#This Row],[Costing Code]],LGIP1b_Parks_UnitRates_Summary[Costing Code],LGIP1b_Parks_UnitRates_Summary[Not scaled component],,0)</f>
        <v>6900188.3885097774</v>
      </c>
      <c r="R73" s="240">
        <f>_xlfn.XLOOKUP(FutureTrunkParks6[[#This Row],[Costing Code]],LGIP1b_Parks_UnitRates_Summary[Costing Code],LGIP1b_Parks_UnitRates_Summary[Preliminary Scale],,0)</f>
        <v>0.23125000000000001</v>
      </c>
      <c r="S73" s="238">
        <f>((FutureTrunkParks6[[#This Row],[Costs with Scaling Factor Applied]]+FutureTrunkParks6[[#This Row],[Unit Rate (No Scale)]])*FutureTrunkParks6[[#This Row],[Preliminary Scale %]])</f>
        <v>1805817.1191770998</v>
      </c>
      <c r="T73" s="238">
        <f>_xlfn.XLOOKUP(FutureTrunkParks6[[#This Row],[Costing Code]],LGIP1b_Parks_UnitRates_Summary[Costing Code],LGIP1b_Parks_UnitRates_Summary[Preliminary No Scale],,0)</f>
        <v>7500</v>
      </c>
      <c r="U7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9622256</v>
      </c>
      <c r="V73" s="228">
        <v>2021</v>
      </c>
      <c r="W73" s="228">
        <v>1</v>
      </c>
      <c r="X73" s="238">
        <f>ROUND(FutureTrunkParks6[[#This Row],[Direct Construction Cost]]*23%,0)</f>
        <v>2213119</v>
      </c>
      <c r="Y73" s="311">
        <f t="shared" si="1"/>
        <v>7.4999999999999997E-2</v>
      </c>
      <c r="Z73" s="211">
        <f>ROUND((FutureTrunkParks6[[#This Row],[Direct Construction Cost]]+FutureTrunkParks6[[#This Row],[Project Owners Cost (23% Direct Construction Cost)($)]])*FutureTrunkParks6[[#This Row],[Multiplier]]*FutureTrunkParks6[[#This Row],[Construction Contingency Rate %]],0)</f>
        <v>887653</v>
      </c>
      <c r="AA73" s="212">
        <f>ROUND(FutureTrunkParks6[[#This Row],[Direct Construction Cost]]+FutureTrunkParks6[[#This Row],[Project Owners Cost (23% Direct Construction Cost)($)]]+FutureTrunkParks6[[#This Row],[Construction Contingency Cost ($)]],0)</f>
        <v>12723028</v>
      </c>
      <c r="AB73" s="236">
        <v>2024</v>
      </c>
      <c r="AC73" s="213">
        <f t="shared" si="2"/>
        <v>2.0111853187589457E-2</v>
      </c>
      <c r="AD73" s="213">
        <f t="shared" si="3"/>
        <v>1.8204777291069174E-2</v>
      </c>
      <c r="AE73" s="291">
        <f>VLOOKUP(FutureTrunkParks6[[#This Row],[Service Catchment]],'Catchment Demand - Parks'!$C$8:$M$11,11)</f>
        <v>0.20307557840172039</v>
      </c>
      <c r="AF7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73" s="291">
        <f>IF(AND(FutureTrunkParks6[[#This Row],[Spare Capacity (%)]]&gt;30%,FutureTrunkParks6[[#This Row],[Share of the total Cost with the same year of provision %]]&gt;20%),1-FutureTrunkParks6[[#This Row],[Spare Capacity (%)]],1)</f>
        <v>1</v>
      </c>
      <c r="AH73" s="291">
        <f>IF(FutureTrunkParks6[[#This Row],[Terminal Value Analysis]]&lt;0,0,FutureTrunkParks6[[#This Row],[Terminal Value Analysis]])</f>
        <v>1</v>
      </c>
      <c r="AI73" s="215">
        <f t="shared" si="4"/>
        <v>12723028</v>
      </c>
      <c r="AJ73" s="217">
        <f t="shared" si="5"/>
        <v>13430614</v>
      </c>
      <c r="AK73" s="219">
        <f t="shared" si="6"/>
        <v>11305375</v>
      </c>
      <c r="AL73" s="293">
        <f>ROUND(FutureTrunkParks6[[#This Row],[Net Present Value of Establishment Cost]]*FutureTrunkParks6[[#This Row],[Terminal Value Adjustment (%)]],0)</f>
        <v>11305375</v>
      </c>
      <c r="AM73" s="288" t="str" cm="1">
        <f t="array" ref="AM73">_xlfn.IFS(FutureTrunkParks6[[#This Row],[Hierarchy/Name]]&lt;&gt;"Local","y",AM$13=FutureTrunkParks6[[#This Row],[Service Catchment]], "y", FutureTrunkParks6[[#This Row],[Hierarchy/Name]]="Local", "")</f>
        <v>y</v>
      </c>
      <c r="AN73" s="288" t="str" cm="1">
        <f t="array" ref="AN73">_xlfn.IFS(FutureTrunkParks6[[#This Row],[Hierarchy/Name]]&lt;&gt;"Local","y",AN$13=FutureTrunkParks6[[#This Row],[Service Catchment]], "y", FutureTrunkParks6[[#This Row],[Hierarchy/Name]]="Local", "")</f>
        <v>y</v>
      </c>
      <c r="AO73" s="288" t="str" cm="1">
        <f t="array" ref="AO73">_xlfn.IFS(FutureTrunkParks6[[#This Row],[Hierarchy/Name]]&lt;&gt;"Local","y",AO$13=FutureTrunkParks6[[#This Row],[Service Catchment]], "y", FutureTrunkParks6[[#This Row],[Hierarchy/Name]]="Local", "")</f>
        <v>y</v>
      </c>
      <c r="AP73" s="288" t="str" cm="1">
        <f t="array" ref="AP73">_xlfn.IFS(FutureTrunkParks6[[#This Row],[Hierarchy/Name]]&lt;&gt;"Local","y",AP$13=FutureTrunkParks6[[#This Row],[Service Catchment]], "y", FutureTrunkParks6[[#This Row],[Hierarchy/Name]]="Local", "")</f>
        <v>y</v>
      </c>
      <c r="AR73" s="107">
        <f>IF(FutureTrunkParks6[[#This Row],[Hierarchy/Name]]&lt;&gt;"Local",0.25,IF(AM73="y",1,""))</f>
        <v>0.25</v>
      </c>
      <c r="AS73" s="107">
        <f>IF(FutureTrunkParks6[[#This Row],[Hierarchy/Name]]&lt;&gt;"Local",0.25,IF(AN73="y",1,""))</f>
        <v>0.25</v>
      </c>
      <c r="AT73" s="107">
        <f>IF(FutureTrunkParks6[[#This Row],[Hierarchy/Name]]&lt;&gt;"Local",0.25,IF(AO73="y",1,""))</f>
        <v>0.25</v>
      </c>
      <c r="AU73" s="107">
        <f>IF(FutureTrunkParks6[[#This Row],[Hierarchy/Name]]&lt;&gt;"Local",0.25,IF(AP73="y",1,""))</f>
        <v>0.25</v>
      </c>
      <c r="AV73" s="109">
        <f t="shared" si="7"/>
        <v>1</v>
      </c>
      <c r="AX73" s="285">
        <f t="shared" si="8"/>
        <v>2826343.75</v>
      </c>
      <c r="AY73" s="281">
        <f t="shared" si="9"/>
        <v>2826343.75</v>
      </c>
      <c r="AZ73" s="281">
        <f t="shared" si="10"/>
        <v>2826343.75</v>
      </c>
      <c r="BA73" s="286">
        <f t="shared" si="11"/>
        <v>2826343.75</v>
      </c>
      <c r="BB73" s="270">
        <f t="shared" si="12"/>
        <v>11305375</v>
      </c>
      <c r="BD73" s="141"/>
    </row>
    <row r="74" spans="2:56">
      <c r="B74" s="227" t="s">
        <v>4967</v>
      </c>
      <c r="C74" s="228" t="s">
        <v>4968</v>
      </c>
      <c r="D74" s="228" t="s">
        <v>105</v>
      </c>
      <c r="E74" s="228" t="s">
        <v>101</v>
      </c>
      <c r="F74" s="228" t="s">
        <v>4969</v>
      </c>
      <c r="G74" s="203" t="str" cm="1">
        <f t="array" ref="G74">_xlfn.IFS(MID(C74,5,1)="U",MID(C74,5,2),LEN(C74)&gt;10,MID(C74,5,3)&amp;"-"&amp;LEFT(D74,1),LEN(C74)&lt;=10,MID(C74,5,2)&amp;"-"&amp;LEFT(D74,1))</f>
        <v>U1</v>
      </c>
      <c r="H74" s="204">
        <f>IFERROR(INDEX(LGIP1b_Park_UnitRates[],MATCH(G74,LGIP1b_Park_UnitRates[LGIP Code],0),3),"")</f>
        <v>0</v>
      </c>
      <c r="I74" s="312">
        <f>IFERROR(MIN(J74/H74,INDEX(LGIP1b_Park_UnitRates[],MATCH(FutureTrunkParks6[[#This Row],[LGIP Code (*)]], LGIP1b_Park_UnitRates[LGIP Code], 0),4)),1)</f>
        <v>1</v>
      </c>
      <c r="J74" s="232">
        <v>51500</v>
      </c>
      <c r="K74" s="98">
        <f t="shared" si="13"/>
        <v>0</v>
      </c>
      <c r="L74" s="233">
        <v>0</v>
      </c>
      <c r="M74" s="238" t="str">
        <f>_xlfn.XLOOKUP(FutureTrunkParks6[[#This Row],[LGIP Code (*)]],LGIP1b_Parks_UnitRates_Summary[LGIP Code],LGIP1b_Parks_UnitRates_Summary[Stages],,0)</f>
        <v>U</v>
      </c>
      <c r="N74" s="238" t="str">
        <f>_xlfn.XLOOKUP(FutureTrunkParks6[[#This Row],[LGIP Code (*)]],LGIP1b_Parks_UnitRates_Summary[LGIP Code],LGIP1b_Parks_UnitRates_Summary[Costing Code],,0)</f>
        <v>U1-U</v>
      </c>
      <c r="O74" s="238">
        <f>_xlfn.XLOOKUP(FutureTrunkParks6[[#This Row],[Costing Code]],LGIP1b_Parks_UnitRates_Summary[Costing Code],LGIP1b_Parks_UnitRates_Summary[Scaled component],,0)</f>
        <v>0</v>
      </c>
      <c r="P74" s="238">
        <f>FutureTrunkParks6[[#This Row],[Unit Rate (Scale)]]*FutureTrunkParks6[[#This Row],[Scaling factor (*)]]</f>
        <v>0</v>
      </c>
      <c r="Q74" s="238">
        <f>_xlfn.XLOOKUP(FutureTrunkParks6[[#This Row],[Costing Code]],LGIP1b_Parks_UnitRates_Summary[Costing Code],LGIP1b_Parks_UnitRates_Summary[Not scaled component],,0)</f>
        <v>0</v>
      </c>
      <c r="R74" s="240">
        <f>_xlfn.XLOOKUP(FutureTrunkParks6[[#This Row],[Costing Code]],LGIP1b_Parks_UnitRates_Summary[Costing Code],LGIP1b_Parks_UnitRates_Summary[Preliminary Scale],,0)</f>
        <v>0</v>
      </c>
      <c r="S74" s="238">
        <f>((FutureTrunkParks6[[#This Row],[Costs with Scaling Factor Applied]]+FutureTrunkParks6[[#This Row],[Unit Rate (No Scale)]])*FutureTrunkParks6[[#This Row],[Preliminary Scale %]])</f>
        <v>0</v>
      </c>
      <c r="T74" s="238">
        <f>_xlfn.XLOOKUP(FutureTrunkParks6[[#This Row],[Costing Code]],LGIP1b_Parks_UnitRates_Summary[Costing Code],LGIP1b_Parks_UnitRates_Summary[Preliminary No Scale],,0)</f>
        <v>0</v>
      </c>
      <c r="U7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74" s="228">
        <v>2021</v>
      </c>
      <c r="W74" s="228">
        <v>1</v>
      </c>
      <c r="X74" s="238">
        <f>ROUND(FutureTrunkParks6[[#This Row],[Direct Construction Cost]]*23%,0)</f>
        <v>460000</v>
      </c>
      <c r="Y74" s="311">
        <f t="shared" si="1"/>
        <v>0.15</v>
      </c>
      <c r="Z74" s="211">
        <f>ROUND((FutureTrunkParks6[[#This Row],[Direct Construction Cost]]+FutureTrunkParks6[[#This Row],[Project Owners Cost (23% Direct Construction Cost)($)]])*FutureTrunkParks6[[#This Row],[Multiplier]]*FutureTrunkParks6[[#This Row],[Construction Contingency Rate %]],0)</f>
        <v>369000</v>
      </c>
      <c r="AA74" s="212">
        <f>ROUND(FutureTrunkParks6[[#This Row],[Direct Construction Cost]]+FutureTrunkParks6[[#This Row],[Project Owners Cost (23% Direct Construction Cost)($)]]+FutureTrunkParks6[[#This Row],[Construction Contingency Cost ($)]],0)</f>
        <v>2829000</v>
      </c>
      <c r="AB74" s="236">
        <v>2029</v>
      </c>
      <c r="AC74" s="213">
        <f t="shared" si="2"/>
        <v>2.0111853187589457E-2</v>
      </c>
      <c r="AD74" s="213">
        <f t="shared" si="3"/>
        <v>1.8204777291069174E-2</v>
      </c>
      <c r="AE74" s="291">
        <f>VLOOKUP(FutureTrunkParks6[[#This Row],[Service Catchment]],'Catchment Demand - Parks'!$C$8:$M$11,11)</f>
        <v>0.20307557840172039</v>
      </c>
      <c r="AF7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2.8365666834564544E-2</v>
      </c>
      <c r="AG74" s="291">
        <f>IF(AND(FutureTrunkParks6[[#This Row],[Spare Capacity (%)]]&gt;30%,FutureTrunkParks6[[#This Row],[Share of the total Cost with the same year of provision %]]&gt;20%),1-FutureTrunkParks6[[#This Row],[Spare Capacity (%)]],1)</f>
        <v>1</v>
      </c>
      <c r="AH74" s="291">
        <f>IF(FutureTrunkParks6[[#This Row],[Terminal Value Analysis]]&lt;0,0,FutureTrunkParks6[[#This Row],[Terminal Value Analysis]])</f>
        <v>1</v>
      </c>
      <c r="AI74" s="215">
        <f t="shared" si="4"/>
        <v>2829000</v>
      </c>
      <c r="AJ74" s="217">
        <f t="shared" si="5"/>
        <v>3268240</v>
      </c>
      <c r="AK74" s="219">
        <f t="shared" si="6"/>
        <v>2064516</v>
      </c>
      <c r="AL74" s="293">
        <f>ROUND(FutureTrunkParks6[[#This Row],[Net Present Value of Establishment Cost]]*FutureTrunkParks6[[#This Row],[Terminal Value Adjustment (%)]],0)</f>
        <v>2064516</v>
      </c>
      <c r="AM74" s="288" t="str" cm="1">
        <f t="array" ref="AM74">_xlfn.IFS(FutureTrunkParks6[[#This Row],[Hierarchy/Name]]&lt;&gt;"Local","y",AM$13=FutureTrunkParks6[[#This Row],[Service Catchment]], "y", FutureTrunkParks6[[#This Row],[Hierarchy/Name]]="Local", "")</f>
        <v>y</v>
      </c>
      <c r="AN74" s="288" t="str" cm="1">
        <f t="array" ref="AN74">_xlfn.IFS(FutureTrunkParks6[[#This Row],[Hierarchy/Name]]&lt;&gt;"Local","y",AN$13=FutureTrunkParks6[[#This Row],[Service Catchment]], "y", FutureTrunkParks6[[#This Row],[Hierarchy/Name]]="Local", "")</f>
        <v>y</v>
      </c>
      <c r="AO74" s="288" t="str" cm="1">
        <f t="array" ref="AO74">_xlfn.IFS(FutureTrunkParks6[[#This Row],[Hierarchy/Name]]&lt;&gt;"Local","y",AO$13=FutureTrunkParks6[[#This Row],[Service Catchment]], "y", FutureTrunkParks6[[#This Row],[Hierarchy/Name]]="Local", "")</f>
        <v>y</v>
      </c>
      <c r="AP74" s="288" t="str" cm="1">
        <f t="array" ref="AP74">_xlfn.IFS(FutureTrunkParks6[[#This Row],[Hierarchy/Name]]&lt;&gt;"Local","y",AP$13=FutureTrunkParks6[[#This Row],[Service Catchment]], "y", FutureTrunkParks6[[#This Row],[Hierarchy/Name]]="Local", "")</f>
        <v>y</v>
      </c>
      <c r="AR74" s="107">
        <f>IF(FutureTrunkParks6[[#This Row],[Hierarchy/Name]]&lt;&gt;"Local",0.25,IF(AM74="y",1,""))</f>
        <v>0.25</v>
      </c>
      <c r="AS74" s="107">
        <f>IF(FutureTrunkParks6[[#This Row],[Hierarchy/Name]]&lt;&gt;"Local",0.25,IF(AN74="y",1,""))</f>
        <v>0.25</v>
      </c>
      <c r="AT74" s="107">
        <f>IF(FutureTrunkParks6[[#This Row],[Hierarchy/Name]]&lt;&gt;"Local",0.25,IF(AO74="y",1,""))</f>
        <v>0.25</v>
      </c>
      <c r="AU74" s="107">
        <f>IF(FutureTrunkParks6[[#This Row],[Hierarchy/Name]]&lt;&gt;"Local",0.25,IF(AP74="y",1,""))</f>
        <v>0.25</v>
      </c>
      <c r="AV74" s="109">
        <f t="shared" si="7"/>
        <v>1</v>
      </c>
      <c r="AX74" s="285">
        <f t="shared" si="8"/>
        <v>516129</v>
      </c>
      <c r="AY74" s="281">
        <f t="shared" si="9"/>
        <v>516129</v>
      </c>
      <c r="AZ74" s="281">
        <f t="shared" si="10"/>
        <v>516129</v>
      </c>
      <c r="BA74" s="286">
        <f t="shared" si="11"/>
        <v>516129</v>
      </c>
      <c r="BB74" s="270">
        <f t="shared" si="12"/>
        <v>2064516</v>
      </c>
      <c r="BD74" s="141"/>
    </row>
    <row r="75" spans="2:56">
      <c r="B75" s="227" t="s">
        <v>4967</v>
      </c>
      <c r="C75" s="228" t="s">
        <v>4970</v>
      </c>
      <c r="D75" s="228" t="s">
        <v>110</v>
      </c>
      <c r="E75" s="228" t="s">
        <v>101</v>
      </c>
      <c r="F75" s="228" t="s">
        <v>4856</v>
      </c>
      <c r="G75" s="203" t="str" cm="1">
        <f t="array" ref="G75">_xlfn.IFS(MID(C75,5,1)="U",MID(C75,5,2),LEN(C75)&gt;10,MID(C75,5,3)&amp;"-"&amp;LEFT(D75,1),LEN(C75)&lt;=10,MID(C75,5,2)&amp;"-"&amp;LEFT(D75,1))</f>
        <v>U3</v>
      </c>
      <c r="H75" s="204">
        <f>IFERROR(INDEX(LGIP1b_Park_UnitRates[],MATCH(G75,LGIP1b_Park_UnitRates[LGIP Code],0),3),"")</f>
        <v>0</v>
      </c>
      <c r="I75" s="312">
        <f>IFERROR(MIN(J75/H75,INDEX(LGIP1b_Park_UnitRates[],MATCH(FutureTrunkParks6[[#This Row],[LGIP Code (*)]], LGIP1b_Park_UnitRates[LGIP Code], 0),4)),1)</f>
        <v>1</v>
      </c>
      <c r="J75" s="232">
        <v>10000</v>
      </c>
      <c r="K75" s="98">
        <f t="shared" si="13"/>
        <v>0</v>
      </c>
      <c r="L75" s="233">
        <v>0</v>
      </c>
      <c r="M75" s="238" t="str">
        <f>_xlfn.XLOOKUP(FutureTrunkParks6[[#This Row],[LGIP Code (*)]],LGIP1b_Parks_UnitRates_Summary[LGIP Code],LGIP1b_Parks_UnitRates_Summary[Stages],,0)</f>
        <v>U</v>
      </c>
      <c r="N75" s="238" t="str">
        <f>_xlfn.XLOOKUP(FutureTrunkParks6[[#This Row],[LGIP Code (*)]],LGIP1b_Parks_UnitRates_Summary[LGIP Code],LGIP1b_Parks_UnitRates_Summary[Costing Code],,0)</f>
        <v>U3-U</v>
      </c>
      <c r="O75" s="238">
        <f>_xlfn.XLOOKUP(FutureTrunkParks6[[#This Row],[Costing Code]],LGIP1b_Parks_UnitRates_Summary[Costing Code],LGIP1b_Parks_UnitRates_Summary[Scaled component],,0)</f>
        <v>0</v>
      </c>
      <c r="P75" s="238">
        <f>FutureTrunkParks6[[#This Row],[Unit Rate (Scale)]]*FutureTrunkParks6[[#This Row],[Scaling factor (*)]]</f>
        <v>0</v>
      </c>
      <c r="Q75" s="238">
        <f>_xlfn.XLOOKUP(FutureTrunkParks6[[#This Row],[Costing Code]],LGIP1b_Parks_UnitRates_Summary[Costing Code],LGIP1b_Parks_UnitRates_Summary[Not scaled component],,0)</f>
        <v>0</v>
      </c>
      <c r="R75" s="240">
        <f>_xlfn.XLOOKUP(FutureTrunkParks6[[#This Row],[Costing Code]],LGIP1b_Parks_UnitRates_Summary[Costing Code],LGIP1b_Parks_UnitRates_Summary[Preliminary Scale],,0)</f>
        <v>0</v>
      </c>
      <c r="S75" s="238">
        <f>((FutureTrunkParks6[[#This Row],[Costs with Scaling Factor Applied]]+FutureTrunkParks6[[#This Row],[Unit Rate (No Scale)]])*FutureTrunkParks6[[#This Row],[Preliminary Scale %]])</f>
        <v>0</v>
      </c>
      <c r="T75" s="238">
        <f>_xlfn.XLOOKUP(FutureTrunkParks6[[#This Row],[Costing Code]],LGIP1b_Parks_UnitRates_Summary[Costing Code],LGIP1b_Parks_UnitRates_Summary[Preliminary No Scale],,0)</f>
        <v>0</v>
      </c>
      <c r="U7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75" s="228">
        <v>2021</v>
      </c>
      <c r="W75" s="228">
        <v>1</v>
      </c>
      <c r="X75" s="238">
        <f>ROUND(FutureTrunkParks6[[#This Row],[Direct Construction Cost]]*23%,0)</f>
        <v>230000</v>
      </c>
      <c r="Y75" s="311">
        <f t="shared" si="1"/>
        <v>0.2</v>
      </c>
      <c r="Z75" s="211">
        <f>ROUND((FutureTrunkParks6[[#This Row],[Direct Construction Cost]]+FutureTrunkParks6[[#This Row],[Project Owners Cost (23% Direct Construction Cost)($)]])*FutureTrunkParks6[[#This Row],[Multiplier]]*FutureTrunkParks6[[#This Row],[Construction Contingency Rate %]],0)</f>
        <v>246000</v>
      </c>
      <c r="AA75" s="212">
        <f>ROUND(FutureTrunkParks6[[#This Row],[Direct Construction Cost]]+FutureTrunkParks6[[#This Row],[Project Owners Cost (23% Direct Construction Cost)($)]]+FutureTrunkParks6[[#This Row],[Construction Contingency Cost ($)]],0)</f>
        <v>1476000</v>
      </c>
      <c r="AB75" s="236">
        <v>2034</v>
      </c>
      <c r="AC75" s="213">
        <f t="shared" si="2"/>
        <v>2.0111853187589457E-2</v>
      </c>
      <c r="AD75" s="213">
        <f t="shared" si="3"/>
        <v>1.8204777291069174E-2</v>
      </c>
      <c r="AE75" s="291">
        <f>VLOOKUP(FutureTrunkParks6[[#This Row],[Service Catchment]],'Catchment Demand - Parks'!$C$8:$M$11,11)</f>
        <v>0.20307557840172039</v>
      </c>
      <c r="AF7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75" s="291">
        <f>IF(AND(FutureTrunkParks6[[#This Row],[Spare Capacity (%)]]&gt;30%,FutureTrunkParks6[[#This Row],[Share of the total Cost with the same year of provision %]]&gt;20%),1-FutureTrunkParks6[[#This Row],[Spare Capacity (%)]],1)</f>
        <v>1</v>
      </c>
      <c r="AH75" s="291">
        <f>IF(FutureTrunkParks6[[#This Row],[Terminal Value Analysis]]&lt;0,0,FutureTrunkParks6[[#This Row],[Terminal Value Analysis]])</f>
        <v>1</v>
      </c>
      <c r="AI75" s="215">
        <f t="shared" si="4"/>
        <v>1476000</v>
      </c>
      <c r="AJ75" s="217">
        <f t="shared" si="5"/>
        <v>1866135</v>
      </c>
      <c r="AK75" s="219">
        <f t="shared" si="6"/>
        <v>884632</v>
      </c>
      <c r="AL75" s="293">
        <f>ROUND(FutureTrunkParks6[[#This Row],[Net Present Value of Establishment Cost]]*FutureTrunkParks6[[#This Row],[Terminal Value Adjustment (%)]],0)</f>
        <v>884632</v>
      </c>
      <c r="AM75" s="288" t="str" cm="1">
        <f t="array" ref="AM75">_xlfn.IFS(FutureTrunkParks6[[#This Row],[Hierarchy/Name]]&lt;&gt;"Local","y",AM$13=FutureTrunkParks6[[#This Row],[Service Catchment]], "y", FutureTrunkParks6[[#This Row],[Hierarchy/Name]]="Local", "")</f>
        <v/>
      </c>
      <c r="AN75" s="288" t="str" cm="1">
        <f t="array" ref="AN75">_xlfn.IFS(FutureTrunkParks6[[#This Row],[Hierarchy/Name]]&lt;&gt;"Local","y",AN$13=FutureTrunkParks6[[#This Row],[Service Catchment]], "y", FutureTrunkParks6[[#This Row],[Hierarchy/Name]]="Local", "")</f>
        <v/>
      </c>
      <c r="AO75" s="288" t="str" cm="1">
        <f t="array" ref="AO75">_xlfn.IFS(FutureTrunkParks6[[#This Row],[Hierarchy/Name]]&lt;&gt;"Local","y",AO$13=FutureTrunkParks6[[#This Row],[Service Catchment]], "y", FutureTrunkParks6[[#This Row],[Hierarchy/Name]]="Local", "")</f>
        <v>y</v>
      </c>
      <c r="AP75" s="288" t="str" cm="1">
        <f t="array" ref="AP75">_xlfn.IFS(FutureTrunkParks6[[#This Row],[Hierarchy/Name]]&lt;&gt;"Local","y",AP$13=FutureTrunkParks6[[#This Row],[Service Catchment]], "y", FutureTrunkParks6[[#This Row],[Hierarchy/Name]]="Local", "")</f>
        <v/>
      </c>
      <c r="AR75" s="107" t="str">
        <f>IF(FutureTrunkParks6[[#This Row],[Hierarchy/Name]]&lt;&gt;"Local",0.25,IF(AM75="y",1,""))</f>
        <v/>
      </c>
      <c r="AS75" s="107" t="str">
        <f>IF(FutureTrunkParks6[[#This Row],[Hierarchy/Name]]&lt;&gt;"Local",0.25,IF(AN75="y",1,""))</f>
        <v/>
      </c>
      <c r="AT75" s="107">
        <f>IF(FutureTrunkParks6[[#This Row],[Hierarchy/Name]]&lt;&gt;"Local",0.25,IF(AO75="y",1,""))</f>
        <v>1</v>
      </c>
      <c r="AU75" s="107" t="str">
        <f>IF(FutureTrunkParks6[[#This Row],[Hierarchy/Name]]&lt;&gt;"Local",0.25,IF(AP75="y",1,""))</f>
        <v/>
      </c>
      <c r="AV75" s="109">
        <f t="shared" si="7"/>
        <v>1</v>
      </c>
      <c r="AX75" s="285" t="str">
        <f t="shared" si="8"/>
        <v/>
      </c>
      <c r="AY75" s="281" t="str">
        <f t="shared" si="9"/>
        <v/>
      </c>
      <c r="AZ75" s="281">
        <f t="shared" si="10"/>
        <v>884632</v>
      </c>
      <c r="BA75" s="286" t="str">
        <f t="shared" si="11"/>
        <v/>
      </c>
      <c r="BB75" s="270">
        <f t="shared" si="12"/>
        <v>884632</v>
      </c>
      <c r="BD75" s="141"/>
    </row>
    <row r="76" spans="2:56">
      <c r="B76" s="227" t="s">
        <v>4906</v>
      </c>
      <c r="C76" s="228" t="s">
        <v>4971</v>
      </c>
      <c r="D76" s="228" t="s">
        <v>105</v>
      </c>
      <c r="E76" s="228" t="s">
        <v>142</v>
      </c>
      <c r="F76" s="228" t="s">
        <v>4950</v>
      </c>
      <c r="G76" s="203" t="str" cm="1">
        <f t="array" ref="G76">_xlfn.IFS(MID(C76,5,1)="U",MID(C76,5,2),LEN(C76)&gt;10,MID(C76,5,3)&amp;"-"&amp;LEFT(D76,1),LEN(C76)&lt;=10,MID(C76,5,2)&amp;"-"&amp;LEFT(D76,1))</f>
        <v>U2</v>
      </c>
      <c r="H76" s="204">
        <f>IFERROR(INDEX(LGIP1b_Park_UnitRates[],MATCH(G76,LGIP1b_Park_UnitRates[LGIP Code],0),3),"")</f>
        <v>0</v>
      </c>
      <c r="I76" s="312">
        <f>IFERROR(MIN(J76/H76,INDEX(LGIP1b_Park_UnitRates[],MATCH(FutureTrunkParks6[[#This Row],[LGIP Code (*)]], LGIP1b_Park_UnitRates[LGIP Code], 0),4)),1)</f>
        <v>1</v>
      </c>
      <c r="J76" s="232">
        <v>145500</v>
      </c>
      <c r="K76" s="98">
        <f t="shared" si="13"/>
        <v>0</v>
      </c>
      <c r="L76" s="233">
        <v>0</v>
      </c>
      <c r="M76" s="238" t="str">
        <f>_xlfn.XLOOKUP(FutureTrunkParks6[[#This Row],[LGIP Code (*)]],LGIP1b_Parks_UnitRates_Summary[LGIP Code],LGIP1b_Parks_UnitRates_Summary[Stages],,0)</f>
        <v>U</v>
      </c>
      <c r="N76" s="238" t="str">
        <f>_xlfn.XLOOKUP(FutureTrunkParks6[[#This Row],[LGIP Code (*)]],LGIP1b_Parks_UnitRates_Summary[LGIP Code],LGIP1b_Parks_UnitRates_Summary[Costing Code],,0)</f>
        <v>U2-U</v>
      </c>
      <c r="O76" s="238">
        <f>_xlfn.XLOOKUP(FutureTrunkParks6[[#This Row],[Costing Code]],LGIP1b_Parks_UnitRates_Summary[Costing Code],LGIP1b_Parks_UnitRates_Summary[Scaled component],,0)</f>
        <v>0</v>
      </c>
      <c r="P76" s="238">
        <f>FutureTrunkParks6[[#This Row],[Unit Rate (Scale)]]*FutureTrunkParks6[[#This Row],[Scaling factor (*)]]</f>
        <v>0</v>
      </c>
      <c r="Q76" s="238">
        <f>_xlfn.XLOOKUP(FutureTrunkParks6[[#This Row],[Costing Code]],LGIP1b_Parks_UnitRates_Summary[Costing Code],LGIP1b_Parks_UnitRates_Summary[Not scaled component],,0)</f>
        <v>0</v>
      </c>
      <c r="R76" s="240">
        <f>_xlfn.XLOOKUP(FutureTrunkParks6[[#This Row],[Costing Code]],LGIP1b_Parks_UnitRates_Summary[Costing Code],LGIP1b_Parks_UnitRates_Summary[Preliminary Scale],,0)</f>
        <v>0</v>
      </c>
      <c r="S76" s="238">
        <f>((FutureTrunkParks6[[#This Row],[Costs with Scaling Factor Applied]]+FutureTrunkParks6[[#This Row],[Unit Rate (No Scale)]])*FutureTrunkParks6[[#This Row],[Preliminary Scale %]])</f>
        <v>0</v>
      </c>
      <c r="T76" s="238">
        <f>_xlfn.XLOOKUP(FutureTrunkParks6[[#This Row],[Costing Code]],LGIP1b_Parks_UnitRates_Summary[Costing Code],LGIP1b_Parks_UnitRates_Summary[Preliminary No Scale],,0)</f>
        <v>0</v>
      </c>
      <c r="U7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76" s="228">
        <v>2021</v>
      </c>
      <c r="W76" s="228">
        <v>1</v>
      </c>
      <c r="X76" s="238">
        <f>ROUND(FutureTrunkParks6[[#This Row],[Direct Construction Cost]]*23%,0)</f>
        <v>345000</v>
      </c>
      <c r="Y76" s="311">
        <f t="shared" si="1"/>
        <v>0.2</v>
      </c>
      <c r="Z76" s="211">
        <f>ROUND((FutureTrunkParks6[[#This Row],[Direct Construction Cost]]+FutureTrunkParks6[[#This Row],[Project Owners Cost (23% Direct Construction Cost)($)]])*FutureTrunkParks6[[#This Row],[Multiplier]]*FutureTrunkParks6[[#This Row],[Construction Contingency Rate %]],0)</f>
        <v>369000</v>
      </c>
      <c r="AA76" s="212">
        <f>ROUND(FutureTrunkParks6[[#This Row],[Direct Construction Cost]]+FutureTrunkParks6[[#This Row],[Project Owners Cost (23% Direct Construction Cost)($)]]+FutureTrunkParks6[[#This Row],[Construction Contingency Cost ($)]],0)</f>
        <v>2214000</v>
      </c>
      <c r="AB76" s="236">
        <v>2034</v>
      </c>
      <c r="AC76" s="213">
        <f t="shared" si="2"/>
        <v>2.0111853187589457E-2</v>
      </c>
      <c r="AD76" s="213">
        <f t="shared" si="3"/>
        <v>1.8204777291069174E-2</v>
      </c>
      <c r="AE76" s="291">
        <f>VLOOKUP(FutureTrunkParks6[[#This Row],[Service Catchment]],'Catchment Demand - Parks'!$C$8:$M$11,11)</f>
        <v>0.31134461829061294</v>
      </c>
      <c r="AF7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7.2717049224909833E-2</v>
      </c>
      <c r="AG76" s="291">
        <f>IF(AND(FutureTrunkParks6[[#This Row],[Spare Capacity (%)]]&gt;30%,FutureTrunkParks6[[#This Row],[Share of the total Cost with the same year of provision %]]&gt;20%),1-FutureTrunkParks6[[#This Row],[Spare Capacity (%)]],1)</f>
        <v>1</v>
      </c>
      <c r="AH76" s="291">
        <f>IF(FutureTrunkParks6[[#This Row],[Terminal Value Analysis]]&lt;0,0,FutureTrunkParks6[[#This Row],[Terminal Value Analysis]])</f>
        <v>1</v>
      </c>
      <c r="AI76" s="215">
        <f t="shared" si="4"/>
        <v>2214000</v>
      </c>
      <c r="AJ76" s="217">
        <f t="shared" si="5"/>
        <v>2799202</v>
      </c>
      <c r="AK76" s="219">
        <f t="shared" si="6"/>
        <v>1326947</v>
      </c>
      <c r="AL76" s="293">
        <f>ROUND(FutureTrunkParks6[[#This Row],[Net Present Value of Establishment Cost]]*FutureTrunkParks6[[#This Row],[Terminal Value Adjustment (%)]],0)</f>
        <v>1326947</v>
      </c>
      <c r="AM76" s="288" t="str" cm="1">
        <f t="array" ref="AM76">_xlfn.IFS(FutureTrunkParks6[[#This Row],[Hierarchy/Name]]&lt;&gt;"Local","y",AM$13=FutureTrunkParks6[[#This Row],[Service Catchment]], "y", FutureTrunkParks6[[#This Row],[Hierarchy/Name]]="Local", "")</f>
        <v>y</v>
      </c>
      <c r="AN76" s="288" t="str" cm="1">
        <f t="array" ref="AN76">_xlfn.IFS(FutureTrunkParks6[[#This Row],[Hierarchy/Name]]&lt;&gt;"Local","y",AN$13=FutureTrunkParks6[[#This Row],[Service Catchment]], "y", FutureTrunkParks6[[#This Row],[Hierarchy/Name]]="Local", "")</f>
        <v>y</v>
      </c>
      <c r="AO76" s="288" t="str" cm="1">
        <f t="array" ref="AO76">_xlfn.IFS(FutureTrunkParks6[[#This Row],[Hierarchy/Name]]&lt;&gt;"Local","y",AO$13=FutureTrunkParks6[[#This Row],[Service Catchment]], "y", FutureTrunkParks6[[#This Row],[Hierarchy/Name]]="Local", "")</f>
        <v>y</v>
      </c>
      <c r="AP76" s="288" t="str" cm="1">
        <f t="array" ref="AP76">_xlfn.IFS(FutureTrunkParks6[[#This Row],[Hierarchy/Name]]&lt;&gt;"Local","y",AP$13=FutureTrunkParks6[[#This Row],[Service Catchment]], "y", FutureTrunkParks6[[#This Row],[Hierarchy/Name]]="Local", "")</f>
        <v>y</v>
      </c>
      <c r="AR76" s="107">
        <f>IF(FutureTrunkParks6[[#This Row],[Hierarchy/Name]]&lt;&gt;"Local",0.25,IF(AM76="y",1,""))</f>
        <v>0.25</v>
      </c>
      <c r="AS76" s="107">
        <f>IF(FutureTrunkParks6[[#This Row],[Hierarchy/Name]]&lt;&gt;"Local",0.25,IF(AN76="y",1,""))</f>
        <v>0.25</v>
      </c>
      <c r="AT76" s="107">
        <f>IF(FutureTrunkParks6[[#This Row],[Hierarchy/Name]]&lt;&gt;"Local",0.25,IF(AO76="y",1,""))</f>
        <v>0.25</v>
      </c>
      <c r="AU76" s="107">
        <f>IF(FutureTrunkParks6[[#This Row],[Hierarchy/Name]]&lt;&gt;"Local",0.25,IF(AP76="y",1,""))</f>
        <v>0.25</v>
      </c>
      <c r="AV76" s="109">
        <f t="shared" si="7"/>
        <v>1</v>
      </c>
      <c r="AX76" s="285">
        <f t="shared" si="8"/>
        <v>331736.75</v>
      </c>
      <c r="AY76" s="281">
        <f t="shared" si="9"/>
        <v>331736.75</v>
      </c>
      <c r="AZ76" s="281">
        <f t="shared" si="10"/>
        <v>331736.75</v>
      </c>
      <c r="BA76" s="286">
        <f t="shared" si="11"/>
        <v>331736.75</v>
      </c>
      <c r="BB76" s="270">
        <f t="shared" si="12"/>
        <v>1326947</v>
      </c>
      <c r="BD76" s="141"/>
    </row>
    <row r="77" spans="2:56">
      <c r="B77" s="227" t="s">
        <v>4972</v>
      </c>
      <c r="C77" s="228" t="s">
        <v>4973</v>
      </c>
      <c r="D77" s="228" t="s">
        <v>110</v>
      </c>
      <c r="E77" s="228" t="s">
        <v>101</v>
      </c>
      <c r="F77" s="228" t="s">
        <v>4852</v>
      </c>
      <c r="G77" s="203" t="str" cm="1">
        <f t="array" ref="G77">_xlfn.IFS(MID(C77,5,1)="U",MID(C77,5,2),LEN(C77)&gt;10,MID(C77,5,3)&amp;"-"&amp;LEFT(D77,1),LEN(C77)&lt;=10,MID(C77,5,2)&amp;"-"&amp;LEFT(D77,1))</f>
        <v>A1-L</v>
      </c>
      <c r="H77" s="204">
        <f>IFERROR(INDEX(LGIP1b_Park_UnitRates[],MATCH(G77,LGIP1b_Park_UnitRates[LGIP Code],0),3),"")</f>
        <v>8000</v>
      </c>
      <c r="I77" s="312">
        <f>IFERROR(MIN(J77/H77,INDEX(LGIP1b_Park_UnitRates[],MATCH(FutureTrunkParks6[[#This Row],[LGIP Code (*)]], LGIP1b_Park_UnitRates[LGIP Code], 0),4)),1)</f>
        <v>1</v>
      </c>
      <c r="J77" s="232">
        <v>8000</v>
      </c>
      <c r="K77" s="98">
        <f t="shared" si="13"/>
        <v>178</v>
      </c>
      <c r="L77" s="233">
        <v>1424000</v>
      </c>
      <c r="M77" s="238" t="str">
        <f>_xlfn.XLOOKUP(FutureTrunkParks6[[#This Row],[LGIP Code (*)]],LGIP1b_Parks_UnitRates_Summary[LGIP Code],LGIP1b_Parks_UnitRates_Summary[Stages],,0)</f>
        <v>A&amp;B</v>
      </c>
      <c r="N77" s="238" t="str">
        <f>_xlfn.XLOOKUP(FutureTrunkParks6[[#This Row],[LGIP Code (*)]],LGIP1b_Parks_UnitRates_Summary[LGIP Code],LGIP1b_Parks_UnitRates_Summary[Costing Code],,0)</f>
        <v>A1-L-A&amp;B</v>
      </c>
      <c r="O77" s="238">
        <f>_xlfn.XLOOKUP(FutureTrunkParks6[[#This Row],[Costing Code]],LGIP1b_Parks_UnitRates_Summary[Costing Code],LGIP1b_Parks_UnitRates_Summary[Scaled component],,0)</f>
        <v>295709.98100599996</v>
      </c>
      <c r="P77" s="238">
        <f>FutureTrunkParks6[[#This Row],[Unit Rate (Scale)]]*FutureTrunkParks6[[#This Row],[Scaling factor (*)]]</f>
        <v>295709.98100599996</v>
      </c>
      <c r="Q77" s="238">
        <f>_xlfn.XLOOKUP(FutureTrunkParks6[[#This Row],[Costing Code]],LGIP1b_Parks_UnitRates_Summary[Costing Code],LGIP1b_Parks_UnitRates_Summary[Not scaled component],,0)</f>
        <v>417974.52457963559</v>
      </c>
      <c r="R77" s="240">
        <f>_xlfn.XLOOKUP(FutureTrunkParks6[[#This Row],[Costing Code]],LGIP1b_Parks_UnitRates_Summary[Costing Code],LGIP1b_Parks_UnitRates_Summary[Preliminary Scale],,0)</f>
        <v>0.23125000000000001</v>
      </c>
      <c r="S77" s="238">
        <f>((FutureTrunkParks6[[#This Row],[Costs with Scaling Factor Applied]]+FutureTrunkParks6[[#This Row],[Unit Rate (No Scale)]])*FutureTrunkParks6[[#This Row],[Preliminary Scale %]])</f>
        <v>165039.54191667822</v>
      </c>
      <c r="T77" s="238">
        <f>_xlfn.XLOOKUP(FutureTrunkParks6[[#This Row],[Costing Code]],LGIP1b_Parks_UnitRates_Summary[Costing Code],LGIP1b_Parks_UnitRates_Summary[Preliminary No Scale],,0)</f>
        <v>3750</v>
      </c>
      <c r="U7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77" s="228">
        <v>2021</v>
      </c>
      <c r="W77" s="228">
        <v>1</v>
      </c>
      <c r="X77" s="238">
        <f>ROUND(FutureTrunkParks6[[#This Row],[Direct Construction Cost]]*23%,0)</f>
        <v>202969</v>
      </c>
      <c r="Y77" s="311">
        <f t="shared" si="1"/>
        <v>7.4999999999999997E-2</v>
      </c>
      <c r="Z77" s="211">
        <f>ROUND((FutureTrunkParks6[[#This Row],[Direct Construction Cost]]+FutureTrunkParks6[[#This Row],[Project Owners Cost (23% Direct Construction Cost)($)]])*FutureTrunkParks6[[#This Row],[Multiplier]]*FutureTrunkParks6[[#This Row],[Construction Contingency Rate %]],0)</f>
        <v>81408</v>
      </c>
      <c r="AA77" s="212">
        <f>ROUND(FutureTrunkParks6[[#This Row],[Direct Construction Cost]]+FutureTrunkParks6[[#This Row],[Project Owners Cost (23% Direct Construction Cost)($)]]+FutureTrunkParks6[[#This Row],[Construction Contingency Cost ($)]],0)</f>
        <v>1166851</v>
      </c>
      <c r="AB77" s="236">
        <v>2024</v>
      </c>
      <c r="AC77" s="213">
        <f t="shared" si="2"/>
        <v>2.0111853187589457E-2</v>
      </c>
      <c r="AD77" s="213">
        <f t="shared" si="3"/>
        <v>1.8204777291069174E-2</v>
      </c>
      <c r="AE77" s="291">
        <f>VLOOKUP(FutureTrunkParks6[[#This Row],[Service Catchment]],'Catchment Demand - Parks'!$C$8:$M$11,11)</f>
        <v>0.20307557840172039</v>
      </c>
      <c r="AF7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77" s="291">
        <f>IF(AND(FutureTrunkParks6[[#This Row],[Spare Capacity (%)]]&gt;30%,FutureTrunkParks6[[#This Row],[Share of the total Cost with the same year of provision %]]&gt;20%),1-FutureTrunkParks6[[#This Row],[Spare Capacity (%)]],1)</f>
        <v>1</v>
      </c>
      <c r="AH77" s="291">
        <f>IF(FutureTrunkParks6[[#This Row],[Terminal Value Analysis]]&lt;0,0,FutureTrunkParks6[[#This Row],[Terminal Value Analysis]])</f>
        <v>1</v>
      </c>
      <c r="AI77" s="215">
        <f t="shared" si="4"/>
        <v>2590851</v>
      </c>
      <c r="AJ77" s="217">
        <f t="shared" si="5"/>
        <v>2743402</v>
      </c>
      <c r="AK77" s="219">
        <f t="shared" si="6"/>
        <v>2309290</v>
      </c>
      <c r="AL77" s="293">
        <f>ROUND(FutureTrunkParks6[[#This Row],[Net Present Value of Establishment Cost]]*FutureTrunkParks6[[#This Row],[Terminal Value Adjustment (%)]],0)</f>
        <v>2309290</v>
      </c>
      <c r="AM77" s="288" t="str" cm="1">
        <f t="array" ref="AM77">_xlfn.IFS(FutureTrunkParks6[[#This Row],[Hierarchy/Name]]&lt;&gt;"Local","y",AM$13=FutureTrunkParks6[[#This Row],[Service Catchment]], "y", FutureTrunkParks6[[#This Row],[Hierarchy/Name]]="Local", "")</f>
        <v/>
      </c>
      <c r="AN77" s="288" t="str" cm="1">
        <f t="array" ref="AN77">_xlfn.IFS(FutureTrunkParks6[[#This Row],[Hierarchy/Name]]&lt;&gt;"Local","y",AN$13=FutureTrunkParks6[[#This Row],[Service Catchment]], "y", FutureTrunkParks6[[#This Row],[Hierarchy/Name]]="Local", "")</f>
        <v/>
      </c>
      <c r="AO77" s="288" t="str" cm="1">
        <f t="array" ref="AO77">_xlfn.IFS(FutureTrunkParks6[[#This Row],[Hierarchy/Name]]&lt;&gt;"Local","y",AO$13=FutureTrunkParks6[[#This Row],[Service Catchment]], "y", FutureTrunkParks6[[#This Row],[Hierarchy/Name]]="Local", "")</f>
        <v>y</v>
      </c>
      <c r="AP77" s="288" t="str" cm="1">
        <f t="array" ref="AP77">_xlfn.IFS(FutureTrunkParks6[[#This Row],[Hierarchy/Name]]&lt;&gt;"Local","y",AP$13=FutureTrunkParks6[[#This Row],[Service Catchment]], "y", FutureTrunkParks6[[#This Row],[Hierarchy/Name]]="Local", "")</f>
        <v/>
      </c>
      <c r="AR77" s="107" t="str">
        <f>IF(FutureTrunkParks6[[#This Row],[Hierarchy/Name]]&lt;&gt;"Local",0.25,IF(AM77="y",1,""))</f>
        <v/>
      </c>
      <c r="AS77" s="107" t="str">
        <f>IF(FutureTrunkParks6[[#This Row],[Hierarchy/Name]]&lt;&gt;"Local",0.25,IF(AN77="y",1,""))</f>
        <v/>
      </c>
      <c r="AT77" s="107">
        <f>IF(FutureTrunkParks6[[#This Row],[Hierarchy/Name]]&lt;&gt;"Local",0.25,IF(AO77="y",1,""))</f>
        <v>1</v>
      </c>
      <c r="AU77" s="107" t="str">
        <f>IF(FutureTrunkParks6[[#This Row],[Hierarchy/Name]]&lt;&gt;"Local",0.25,IF(AP77="y",1,""))</f>
        <v/>
      </c>
      <c r="AV77" s="109">
        <f t="shared" si="7"/>
        <v>1</v>
      </c>
      <c r="AX77" s="285" t="str">
        <f t="shared" si="8"/>
        <v/>
      </c>
      <c r="AY77" s="281" t="str">
        <f t="shared" si="9"/>
        <v/>
      </c>
      <c r="AZ77" s="281">
        <f t="shared" si="10"/>
        <v>2309290</v>
      </c>
      <c r="BA77" s="286" t="str">
        <f t="shared" si="11"/>
        <v/>
      </c>
      <c r="BB77" s="270">
        <f t="shared" si="12"/>
        <v>2309290</v>
      </c>
      <c r="BD77" s="141"/>
    </row>
    <row r="78" spans="2:56">
      <c r="B78" s="227" t="s">
        <v>4972</v>
      </c>
      <c r="C78" s="228" t="s">
        <v>4974</v>
      </c>
      <c r="D78" s="228" t="s">
        <v>110</v>
      </c>
      <c r="E78" s="228" t="s">
        <v>101</v>
      </c>
      <c r="F78" s="228" t="s">
        <v>4941</v>
      </c>
      <c r="G78" s="203" t="str" cm="1">
        <f t="array" ref="G78">_xlfn.IFS(MID(C78,5,1)="U",MID(C78,5,2),LEN(C78)&gt;10,MID(C78,5,3)&amp;"-"&amp;LEFT(D78,1),LEN(C78)&lt;=10,MID(C78,5,2)&amp;"-"&amp;LEFT(D78,1))</f>
        <v>E1-L</v>
      </c>
      <c r="H78" s="204">
        <f>IFERROR(INDEX(LGIP1b_Park_UnitRates[],MATCH(G78,LGIP1b_Park_UnitRates[LGIP Code],0),3),"")</f>
        <v>8000</v>
      </c>
      <c r="I78" s="312">
        <f>IFERROR(MIN(J78/H78,INDEX(LGIP1b_Park_UnitRates[],MATCH(FutureTrunkParks6[[#This Row],[LGIP Code (*)]], LGIP1b_Park_UnitRates[LGIP Code], 0),4)),1)</f>
        <v>0.625</v>
      </c>
      <c r="J78" s="232">
        <v>5000</v>
      </c>
      <c r="K78" s="98">
        <f t="shared" si="13"/>
        <v>0</v>
      </c>
      <c r="L78" s="233">
        <v>0</v>
      </c>
      <c r="M78" s="238" t="str">
        <f>_xlfn.XLOOKUP(FutureTrunkParks6[[#This Row],[LGIP Code (*)]],LGIP1b_Parks_UnitRates_Summary[LGIP Code],LGIP1b_Parks_UnitRates_Summary[Stages],,0)</f>
        <v>B&amp;C</v>
      </c>
      <c r="N78" s="238" t="str">
        <f>_xlfn.XLOOKUP(FutureTrunkParks6[[#This Row],[LGIP Code (*)]],LGIP1b_Parks_UnitRates_Summary[LGIP Code],LGIP1b_Parks_UnitRates_Summary[Costing Code],,0)</f>
        <v>E1-L-B&amp;C</v>
      </c>
      <c r="O78" s="238">
        <f>_xlfn.XLOOKUP(FutureTrunkParks6[[#This Row],[Costing Code]],LGIP1b_Parks_UnitRates_Summary[Costing Code],LGIP1b_Parks_UnitRates_Summary[Scaled component],,0)</f>
        <v>50689.811039999993</v>
      </c>
      <c r="P78" s="238">
        <f>FutureTrunkParks6[[#This Row],[Unit Rate (Scale)]]*FutureTrunkParks6[[#This Row],[Scaling factor (*)]]</f>
        <v>31681.131899999997</v>
      </c>
      <c r="Q78" s="238">
        <f>_xlfn.XLOOKUP(FutureTrunkParks6[[#This Row],[Costing Code]],LGIP1b_Parks_UnitRates_Summary[Costing Code],LGIP1b_Parks_UnitRates_Summary[Not scaled component],,0)</f>
        <v>434089.71377963555</v>
      </c>
      <c r="R78" s="240">
        <f>_xlfn.XLOOKUP(FutureTrunkParks6[[#This Row],[Costing Code]],LGIP1b_Parks_UnitRates_Summary[Costing Code],LGIP1b_Parks_UnitRates_Summary[Preliminary Scale],,0)</f>
        <v>0.23125000000000001</v>
      </c>
      <c r="S78" s="238">
        <f>((FutureTrunkParks6[[#This Row],[Costs with Scaling Factor Applied]]+FutureTrunkParks6[[#This Row],[Unit Rate (No Scale)]])*FutureTrunkParks6[[#This Row],[Preliminary Scale %]])</f>
        <v>107709.50806341572</v>
      </c>
      <c r="T78" s="238">
        <f>_xlfn.XLOOKUP(FutureTrunkParks6[[#This Row],[Costing Code]],LGIP1b_Parks_UnitRates_Summary[Costing Code],LGIP1b_Parks_UnitRates_Summary[Preliminary No Scale],,0)</f>
        <v>3750</v>
      </c>
      <c r="U7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577230</v>
      </c>
      <c r="V78" s="228">
        <v>2021</v>
      </c>
      <c r="W78" s="228">
        <v>1</v>
      </c>
      <c r="X78" s="238">
        <f>ROUND(FutureTrunkParks6[[#This Row],[Direct Construction Cost]]*23%,0)</f>
        <v>132763</v>
      </c>
      <c r="Y78" s="311">
        <f t="shared" si="1"/>
        <v>7.4999999999999997E-2</v>
      </c>
      <c r="Z78" s="211">
        <f>ROUND((FutureTrunkParks6[[#This Row],[Direct Construction Cost]]+FutureTrunkParks6[[#This Row],[Project Owners Cost (23% Direct Construction Cost)($)]])*FutureTrunkParks6[[#This Row],[Multiplier]]*FutureTrunkParks6[[#This Row],[Construction Contingency Rate %]],0)</f>
        <v>53249</v>
      </c>
      <c r="AA78" s="212">
        <f>ROUND(FutureTrunkParks6[[#This Row],[Direct Construction Cost]]+FutureTrunkParks6[[#This Row],[Project Owners Cost (23% Direct Construction Cost)($)]]+FutureTrunkParks6[[#This Row],[Construction Contingency Cost ($)]],0)</f>
        <v>763242</v>
      </c>
      <c r="AB78" s="236">
        <v>2024</v>
      </c>
      <c r="AC78" s="213">
        <f t="shared" si="2"/>
        <v>2.0111853187589457E-2</v>
      </c>
      <c r="AD78" s="213">
        <f t="shared" si="3"/>
        <v>1.8204777291069174E-2</v>
      </c>
      <c r="AE78" s="291">
        <f>VLOOKUP(FutureTrunkParks6[[#This Row],[Service Catchment]],'Catchment Demand - Parks'!$C$8:$M$11,11)</f>
        <v>0.20307557840172039</v>
      </c>
      <c r="AF7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78" s="291">
        <f>IF(AND(FutureTrunkParks6[[#This Row],[Spare Capacity (%)]]&gt;30%,FutureTrunkParks6[[#This Row],[Share of the total Cost with the same year of provision %]]&gt;20%),1-FutureTrunkParks6[[#This Row],[Spare Capacity (%)]],1)</f>
        <v>1</v>
      </c>
      <c r="AH78" s="291">
        <f>IF(FutureTrunkParks6[[#This Row],[Terminal Value Analysis]]&lt;0,0,FutureTrunkParks6[[#This Row],[Terminal Value Analysis]])</f>
        <v>1</v>
      </c>
      <c r="AI78" s="215">
        <f t="shared" si="4"/>
        <v>763242</v>
      </c>
      <c r="AJ78" s="217">
        <f t="shared" si="5"/>
        <v>805689</v>
      </c>
      <c r="AK78" s="219">
        <f t="shared" si="6"/>
        <v>678198</v>
      </c>
      <c r="AL78" s="293">
        <f>ROUND(FutureTrunkParks6[[#This Row],[Net Present Value of Establishment Cost]]*FutureTrunkParks6[[#This Row],[Terminal Value Adjustment (%)]],0)</f>
        <v>678198</v>
      </c>
      <c r="AM78" s="288" t="str" cm="1">
        <f t="array" ref="AM78">_xlfn.IFS(FutureTrunkParks6[[#This Row],[Hierarchy/Name]]&lt;&gt;"Local","y",AM$13=FutureTrunkParks6[[#This Row],[Service Catchment]], "y", FutureTrunkParks6[[#This Row],[Hierarchy/Name]]="Local", "")</f>
        <v/>
      </c>
      <c r="AN78" s="288" t="str" cm="1">
        <f t="array" ref="AN78">_xlfn.IFS(FutureTrunkParks6[[#This Row],[Hierarchy/Name]]&lt;&gt;"Local","y",AN$13=FutureTrunkParks6[[#This Row],[Service Catchment]], "y", FutureTrunkParks6[[#This Row],[Hierarchy/Name]]="Local", "")</f>
        <v/>
      </c>
      <c r="AO78" s="288" t="str" cm="1">
        <f t="array" ref="AO78">_xlfn.IFS(FutureTrunkParks6[[#This Row],[Hierarchy/Name]]&lt;&gt;"Local","y",AO$13=FutureTrunkParks6[[#This Row],[Service Catchment]], "y", FutureTrunkParks6[[#This Row],[Hierarchy/Name]]="Local", "")</f>
        <v>y</v>
      </c>
      <c r="AP78" s="288" t="str" cm="1">
        <f t="array" ref="AP78">_xlfn.IFS(FutureTrunkParks6[[#This Row],[Hierarchy/Name]]&lt;&gt;"Local","y",AP$13=FutureTrunkParks6[[#This Row],[Service Catchment]], "y", FutureTrunkParks6[[#This Row],[Hierarchy/Name]]="Local", "")</f>
        <v/>
      </c>
      <c r="AR78" s="107" t="str">
        <f>IF(FutureTrunkParks6[[#This Row],[Hierarchy/Name]]&lt;&gt;"Local",0.25,IF(AM78="y",1,""))</f>
        <v/>
      </c>
      <c r="AS78" s="107" t="str">
        <f>IF(FutureTrunkParks6[[#This Row],[Hierarchy/Name]]&lt;&gt;"Local",0.25,IF(AN78="y",1,""))</f>
        <v/>
      </c>
      <c r="AT78" s="107">
        <f>IF(FutureTrunkParks6[[#This Row],[Hierarchy/Name]]&lt;&gt;"Local",0.25,IF(AO78="y",1,""))</f>
        <v>1</v>
      </c>
      <c r="AU78" s="107" t="str">
        <f>IF(FutureTrunkParks6[[#This Row],[Hierarchy/Name]]&lt;&gt;"Local",0.25,IF(AP78="y",1,""))</f>
        <v/>
      </c>
      <c r="AV78" s="109">
        <f t="shared" si="7"/>
        <v>1</v>
      </c>
      <c r="AX78" s="285" t="str">
        <f t="shared" si="8"/>
        <v/>
      </c>
      <c r="AY78" s="281" t="str">
        <f t="shared" si="9"/>
        <v/>
      </c>
      <c r="AZ78" s="281">
        <f t="shared" si="10"/>
        <v>678198</v>
      </c>
      <c r="BA78" s="286" t="str">
        <f t="shared" si="11"/>
        <v/>
      </c>
      <c r="BB78" s="270">
        <f t="shared" si="12"/>
        <v>678198</v>
      </c>
      <c r="BD78" s="141"/>
    </row>
    <row r="79" spans="2:56">
      <c r="B79" s="227" t="s">
        <v>4975</v>
      </c>
      <c r="C79" s="228" t="s">
        <v>4976</v>
      </c>
      <c r="D79" s="228" t="s">
        <v>105</v>
      </c>
      <c r="E79" s="228" t="s">
        <v>101</v>
      </c>
      <c r="F79" s="228" t="s">
        <v>4977</v>
      </c>
      <c r="G79" s="203" t="str" cm="1">
        <f t="array" ref="G79">_xlfn.IFS(MID(C79,5,1)="U",MID(C79,5,2),LEN(C79)&gt;10,MID(C79,5,3)&amp;"-"&amp;LEFT(D79,1),LEN(C79)&lt;=10,MID(C79,5,2)&amp;"-"&amp;LEFT(D79,1))</f>
        <v>U2</v>
      </c>
      <c r="H79" s="204">
        <f>IFERROR(INDEX(LGIP1b_Park_UnitRates[],MATCH(G79,LGIP1b_Park_UnitRates[LGIP Code],0),3),"")</f>
        <v>0</v>
      </c>
      <c r="I79" s="312">
        <f>IFERROR(MIN(J79/H79,INDEX(LGIP1b_Park_UnitRates[],MATCH(FutureTrunkParks6[[#This Row],[LGIP Code (*)]], LGIP1b_Park_UnitRates[LGIP Code], 0),4)),1)</f>
        <v>1</v>
      </c>
      <c r="J79" s="232">
        <v>82700</v>
      </c>
      <c r="K79" s="98">
        <f t="shared" si="13"/>
        <v>0</v>
      </c>
      <c r="L79" s="233">
        <v>0</v>
      </c>
      <c r="M79" s="238" t="str">
        <f>_xlfn.XLOOKUP(FutureTrunkParks6[[#This Row],[LGIP Code (*)]],LGIP1b_Parks_UnitRates_Summary[LGIP Code],LGIP1b_Parks_UnitRates_Summary[Stages],,0)</f>
        <v>U</v>
      </c>
      <c r="N79" s="238" t="str">
        <f>_xlfn.XLOOKUP(FutureTrunkParks6[[#This Row],[LGIP Code (*)]],LGIP1b_Parks_UnitRates_Summary[LGIP Code],LGIP1b_Parks_UnitRates_Summary[Costing Code],,0)</f>
        <v>U2-U</v>
      </c>
      <c r="O79" s="238">
        <f>_xlfn.XLOOKUP(FutureTrunkParks6[[#This Row],[Costing Code]],LGIP1b_Parks_UnitRates_Summary[Costing Code],LGIP1b_Parks_UnitRates_Summary[Scaled component],,0)</f>
        <v>0</v>
      </c>
      <c r="P79" s="238">
        <f>FutureTrunkParks6[[#This Row],[Unit Rate (Scale)]]*FutureTrunkParks6[[#This Row],[Scaling factor (*)]]</f>
        <v>0</v>
      </c>
      <c r="Q79" s="238">
        <f>_xlfn.XLOOKUP(FutureTrunkParks6[[#This Row],[Costing Code]],LGIP1b_Parks_UnitRates_Summary[Costing Code],LGIP1b_Parks_UnitRates_Summary[Not scaled component],,0)</f>
        <v>0</v>
      </c>
      <c r="R79" s="240">
        <f>_xlfn.XLOOKUP(FutureTrunkParks6[[#This Row],[Costing Code]],LGIP1b_Parks_UnitRates_Summary[Costing Code],LGIP1b_Parks_UnitRates_Summary[Preliminary Scale],,0)</f>
        <v>0</v>
      </c>
      <c r="S79" s="238">
        <f>((FutureTrunkParks6[[#This Row],[Costs with Scaling Factor Applied]]+FutureTrunkParks6[[#This Row],[Unit Rate (No Scale)]])*FutureTrunkParks6[[#This Row],[Preliminary Scale %]])</f>
        <v>0</v>
      </c>
      <c r="T79" s="238">
        <f>_xlfn.XLOOKUP(FutureTrunkParks6[[#This Row],[Costing Code]],LGIP1b_Parks_UnitRates_Summary[Costing Code],LGIP1b_Parks_UnitRates_Summary[Preliminary No Scale],,0)</f>
        <v>0</v>
      </c>
      <c r="U7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79" s="228">
        <v>2021</v>
      </c>
      <c r="W79" s="228">
        <v>1</v>
      </c>
      <c r="X79" s="238">
        <f>ROUND(FutureTrunkParks6[[#This Row],[Direct Construction Cost]]*23%,0)</f>
        <v>345000</v>
      </c>
      <c r="Y79" s="311">
        <f t="shared" si="1"/>
        <v>0.15</v>
      </c>
      <c r="Z79" s="211">
        <f>ROUND((FutureTrunkParks6[[#This Row],[Direct Construction Cost]]+FutureTrunkParks6[[#This Row],[Project Owners Cost (23% Direct Construction Cost)($)]])*FutureTrunkParks6[[#This Row],[Multiplier]]*FutureTrunkParks6[[#This Row],[Construction Contingency Rate %]],0)</f>
        <v>276750</v>
      </c>
      <c r="AA79" s="212">
        <f>ROUND(FutureTrunkParks6[[#This Row],[Direct Construction Cost]]+FutureTrunkParks6[[#This Row],[Project Owners Cost (23% Direct Construction Cost)($)]]+FutureTrunkParks6[[#This Row],[Construction Contingency Cost ($)]],0)</f>
        <v>2121750</v>
      </c>
      <c r="AB79" s="236">
        <v>2029</v>
      </c>
      <c r="AC79" s="213">
        <f t="shared" si="2"/>
        <v>2.0111853187589457E-2</v>
      </c>
      <c r="AD79" s="213">
        <f t="shared" si="3"/>
        <v>1.8204777291069174E-2</v>
      </c>
      <c r="AE79" s="291">
        <f>VLOOKUP(FutureTrunkParks6[[#This Row],[Service Catchment]],'Catchment Demand - Parks'!$C$8:$M$11,11)</f>
        <v>0.20307557840172039</v>
      </c>
      <c r="AF7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2.1274250125923409E-2</v>
      </c>
      <c r="AG79" s="291">
        <f>IF(AND(FutureTrunkParks6[[#This Row],[Spare Capacity (%)]]&gt;30%,FutureTrunkParks6[[#This Row],[Share of the total Cost with the same year of provision %]]&gt;20%),1-FutureTrunkParks6[[#This Row],[Spare Capacity (%)]],1)</f>
        <v>1</v>
      </c>
      <c r="AH79" s="291">
        <f>IF(FutureTrunkParks6[[#This Row],[Terminal Value Analysis]]&lt;0,0,FutureTrunkParks6[[#This Row],[Terminal Value Analysis]])</f>
        <v>1</v>
      </c>
      <c r="AI79" s="215">
        <f t="shared" si="4"/>
        <v>2121750</v>
      </c>
      <c r="AJ79" s="217">
        <f t="shared" si="5"/>
        <v>2451180</v>
      </c>
      <c r="AK79" s="219">
        <f t="shared" si="6"/>
        <v>1548387</v>
      </c>
      <c r="AL79" s="293">
        <f>ROUND(FutureTrunkParks6[[#This Row],[Net Present Value of Establishment Cost]]*FutureTrunkParks6[[#This Row],[Terminal Value Adjustment (%)]],0)</f>
        <v>1548387</v>
      </c>
      <c r="AM79" s="288" t="str" cm="1">
        <f t="array" ref="AM79">_xlfn.IFS(FutureTrunkParks6[[#This Row],[Hierarchy/Name]]&lt;&gt;"Local","y",AM$13=FutureTrunkParks6[[#This Row],[Service Catchment]], "y", FutureTrunkParks6[[#This Row],[Hierarchy/Name]]="Local", "")</f>
        <v>y</v>
      </c>
      <c r="AN79" s="288" t="str" cm="1">
        <f t="array" ref="AN79">_xlfn.IFS(FutureTrunkParks6[[#This Row],[Hierarchy/Name]]&lt;&gt;"Local","y",AN$13=FutureTrunkParks6[[#This Row],[Service Catchment]], "y", FutureTrunkParks6[[#This Row],[Hierarchy/Name]]="Local", "")</f>
        <v>y</v>
      </c>
      <c r="AO79" s="288" t="str" cm="1">
        <f t="array" ref="AO79">_xlfn.IFS(FutureTrunkParks6[[#This Row],[Hierarchy/Name]]&lt;&gt;"Local","y",AO$13=FutureTrunkParks6[[#This Row],[Service Catchment]], "y", FutureTrunkParks6[[#This Row],[Hierarchy/Name]]="Local", "")</f>
        <v>y</v>
      </c>
      <c r="AP79" s="288" t="str" cm="1">
        <f t="array" ref="AP79">_xlfn.IFS(FutureTrunkParks6[[#This Row],[Hierarchy/Name]]&lt;&gt;"Local","y",AP$13=FutureTrunkParks6[[#This Row],[Service Catchment]], "y", FutureTrunkParks6[[#This Row],[Hierarchy/Name]]="Local", "")</f>
        <v>y</v>
      </c>
      <c r="AR79" s="107">
        <f>IF(FutureTrunkParks6[[#This Row],[Hierarchy/Name]]&lt;&gt;"Local",0.25,IF(AM79="y",1,""))</f>
        <v>0.25</v>
      </c>
      <c r="AS79" s="107">
        <f>IF(FutureTrunkParks6[[#This Row],[Hierarchy/Name]]&lt;&gt;"Local",0.25,IF(AN79="y",1,""))</f>
        <v>0.25</v>
      </c>
      <c r="AT79" s="107">
        <f>IF(FutureTrunkParks6[[#This Row],[Hierarchy/Name]]&lt;&gt;"Local",0.25,IF(AO79="y",1,""))</f>
        <v>0.25</v>
      </c>
      <c r="AU79" s="107">
        <f>IF(FutureTrunkParks6[[#This Row],[Hierarchy/Name]]&lt;&gt;"Local",0.25,IF(AP79="y",1,""))</f>
        <v>0.25</v>
      </c>
      <c r="AV79" s="109">
        <f t="shared" si="7"/>
        <v>1</v>
      </c>
      <c r="AX79" s="285">
        <f t="shared" si="8"/>
        <v>387096.75</v>
      </c>
      <c r="AY79" s="281">
        <f t="shared" si="9"/>
        <v>387096.75</v>
      </c>
      <c r="AZ79" s="281">
        <f t="shared" si="10"/>
        <v>387096.75</v>
      </c>
      <c r="BA79" s="286">
        <f t="shared" si="11"/>
        <v>387096.75</v>
      </c>
      <c r="BB79" s="270">
        <f t="shared" si="12"/>
        <v>1548387</v>
      </c>
      <c r="BD79" s="141"/>
    </row>
    <row r="80" spans="2:56">
      <c r="B80" s="227" t="s">
        <v>4978</v>
      </c>
      <c r="C80" s="228" t="s">
        <v>4979</v>
      </c>
      <c r="D80" s="228" t="s">
        <v>110</v>
      </c>
      <c r="E80" s="228" t="s">
        <v>101</v>
      </c>
      <c r="F80" s="228" t="s">
        <v>4852</v>
      </c>
      <c r="G80" s="203" t="str" cm="1">
        <f t="array" ref="G80">_xlfn.IFS(MID(C80,5,1)="U",MID(C80,5,2),LEN(C80)&gt;10,MID(C80,5,3)&amp;"-"&amp;LEFT(D80,1),LEN(C80)&lt;=10,MID(C80,5,2)&amp;"-"&amp;LEFT(D80,1))</f>
        <v>A1-L</v>
      </c>
      <c r="H80" s="204">
        <f>IFERROR(INDEX(LGIP1b_Park_UnitRates[],MATCH(G80,LGIP1b_Park_UnitRates[LGIP Code],0),3),"")</f>
        <v>8000</v>
      </c>
      <c r="I80" s="312">
        <f>IFERROR(MIN(J80/H80,INDEX(LGIP1b_Park_UnitRates[],MATCH(FutureTrunkParks6[[#This Row],[LGIP Code (*)]], LGIP1b_Park_UnitRates[LGIP Code], 0),4)),1)</f>
        <v>0.92725000000000002</v>
      </c>
      <c r="J80" s="232">
        <v>7418</v>
      </c>
      <c r="K80" s="98">
        <f t="shared" si="13"/>
        <v>269.61445133459154</v>
      </c>
      <c r="L80" s="233">
        <v>2000000</v>
      </c>
      <c r="M80" s="238" t="str">
        <f>_xlfn.XLOOKUP(FutureTrunkParks6[[#This Row],[LGIP Code (*)]],LGIP1b_Parks_UnitRates_Summary[LGIP Code],LGIP1b_Parks_UnitRates_Summary[Stages],,0)</f>
        <v>A&amp;B</v>
      </c>
      <c r="N80" s="238" t="str">
        <f>_xlfn.XLOOKUP(FutureTrunkParks6[[#This Row],[LGIP Code (*)]],LGIP1b_Parks_UnitRates_Summary[LGIP Code],LGIP1b_Parks_UnitRates_Summary[Costing Code],,0)</f>
        <v>A1-L-A&amp;B</v>
      </c>
      <c r="O80" s="238">
        <f>_xlfn.XLOOKUP(FutureTrunkParks6[[#This Row],[Costing Code]],LGIP1b_Parks_UnitRates_Summary[Costing Code],LGIP1b_Parks_UnitRates_Summary[Scaled component],,0)</f>
        <v>295709.98100599996</v>
      </c>
      <c r="P80" s="238">
        <f>FutureTrunkParks6[[#This Row],[Unit Rate (Scale)]]*FutureTrunkParks6[[#This Row],[Scaling factor (*)]]</f>
        <v>274197.07988781348</v>
      </c>
      <c r="Q80" s="238">
        <f>_xlfn.XLOOKUP(FutureTrunkParks6[[#This Row],[Costing Code]],LGIP1b_Parks_UnitRates_Summary[Costing Code],LGIP1b_Parks_UnitRates_Summary[Not scaled component],,0)</f>
        <v>417974.52457963559</v>
      </c>
      <c r="R80" s="240">
        <f>_xlfn.XLOOKUP(FutureTrunkParks6[[#This Row],[Costing Code]],LGIP1b_Parks_UnitRates_Summary[Costing Code],LGIP1b_Parks_UnitRates_Summary[Preliminary Scale],,0)</f>
        <v>0.23125000000000001</v>
      </c>
      <c r="S80" s="238">
        <f>((FutureTrunkParks6[[#This Row],[Costs with Scaling Factor Applied]]+FutureTrunkParks6[[#This Row],[Unit Rate (No Scale)]])*FutureTrunkParks6[[#This Row],[Preliminary Scale %]])</f>
        <v>160064.68353309759</v>
      </c>
      <c r="T80" s="238">
        <f>_xlfn.XLOOKUP(FutureTrunkParks6[[#This Row],[Costing Code]],LGIP1b_Parks_UnitRates_Summary[Costing Code],LGIP1b_Parks_UnitRates_Summary[Preliminary No Scale],,0)</f>
        <v>3750</v>
      </c>
      <c r="U8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855986</v>
      </c>
      <c r="V80" s="228">
        <v>2021</v>
      </c>
      <c r="W80" s="228">
        <v>1</v>
      </c>
      <c r="X80" s="238">
        <f>ROUND(FutureTrunkParks6[[#This Row],[Direct Construction Cost]]*23%,0)</f>
        <v>196877</v>
      </c>
      <c r="Y80" s="311">
        <f t="shared" ref="Y80:Y143" si="14">IF(AB80="","",IF(AB80&lt;=YEAR+5,0.075,IF(AND(AB80&gt;YEAR+5,AB80&lt;=YEAR+10),0.15,IF(AND(AB80&gt;YEAR+10,AB80&lt;=YEAR+20),0.2,IF(AB80&gt;YEAR+20,0.25,"")))))</f>
        <v>0.2</v>
      </c>
      <c r="Z80" s="211">
        <f>ROUND((FutureTrunkParks6[[#This Row],[Direct Construction Cost]]+FutureTrunkParks6[[#This Row],[Project Owners Cost (23% Direct Construction Cost)($)]])*FutureTrunkParks6[[#This Row],[Multiplier]]*FutureTrunkParks6[[#This Row],[Construction Contingency Rate %]],0)</f>
        <v>210573</v>
      </c>
      <c r="AA80" s="212">
        <f>ROUND(FutureTrunkParks6[[#This Row],[Direct Construction Cost]]+FutureTrunkParks6[[#This Row],[Project Owners Cost (23% Direct Construction Cost)($)]]+FutureTrunkParks6[[#This Row],[Construction Contingency Cost ($)]],0)</f>
        <v>1263436</v>
      </c>
      <c r="AB80" s="236">
        <v>2034</v>
      </c>
      <c r="AC80" s="213">
        <f t="shared" ref="AC80:AC143" si="15">Landind</f>
        <v>2.0111853187589457E-2</v>
      </c>
      <c r="AD80" s="213">
        <f t="shared" ref="AD80:AD143" si="16">PPI</f>
        <v>1.8204777291069174E-2</v>
      </c>
      <c r="AE80" s="291">
        <f>VLOOKUP(FutureTrunkParks6[[#This Row],[Service Catchment]],'Catchment Demand - Parks'!$C$8:$M$11,11)</f>
        <v>0.20307557840172039</v>
      </c>
      <c r="AF8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1.0355669065229963E-2</v>
      </c>
      <c r="AG80" s="291">
        <f>IF(AND(FutureTrunkParks6[[#This Row],[Spare Capacity (%)]]&gt;30%,FutureTrunkParks6[[#This Row],[Share of the total Cost with the same year of provision %]]&gt;20%),1-FutureTrunkParks6[[#This Row],[Spare Capacity (%)]],1)</f>
        <v>1</v>
      </c>
      <c r="AH80" s="291">
        <f>IF(FutureTrunkParks6[[#This Row],[Terminal Value Analysis]]&lt;0,0,FutureTrunkParks6[[#This Row],[Terminal Value Analysis]])</f>
        <v>1</v>
      </c>
      <c r="AI80" s="215">
        <f t="shared" ref="AI80:AI143" si="17">ROUND(AA80+L80,0)</f>
        <v>3263436</v>
      </c>
      <c r="AJ80" s="217">
        <f t="shared" ref="AJ80:AJ143" si="18">ROUND(AA80*(1+AD80)^(AB80-YEAR)+L80*(1+AC80)^(AB80-YEAR),0)</f>
        <v>4188290</v>
      </c>
      <c r="AK80" s="219">
        <f t="shared" ref="AK80:AK143" si="19">ROUND(AJ80*(1/(1+WACC))^(AB80-YEAR),0)</f>
        <v>1985437</v>
      </c>
      <c r="AL80" s="293">
        <f>ROUND(FutureTrunkParks6[[#This Row],[Net Present Value of Establishment Cost]]*FutureTrunkParks6[[#This Row],[Terminal Value Adjustment (%)]],0)</f>
        <v>1985437</v>
      </c>
      <c r="AM80" s="288" t="str" cm="1">
        <f t="array" ref="AM80">_xlfn.IFS(FutureTrunkParks6[[#This Row],[Hierarchy/Name]]&lt;&gt;"Local","y",AM$13=FutureTrunkParks6[[#This Row],[Service Catchment]], "y", FutureTrunkParks6[[#This Row],[Hierarchy/Name]]="Local", "")</f>
        <v/>
      </c>
      <c r="AN80" s="288" t="str" cm="1">
        <f t="array" ref="AN80">_xlfn.IFS(FutureTrunkParks6[[#This Row],[Hierarchy/Name]]&lt;&gt;"Local","y",AN$13=FutureTrunkParks6[[#This Row],[Service Catchment]], "y", FutureTrunkParks6[[#This Row],[Hierarchy/Name]]="Local", "")</f>
        <v/>
      </c>
      <c r="AO80" s="288" t="str" cm="1">
        <f t="array" ref="AO80">_xlfn.IFS(FutureTrunkParks6[[#This Row],[Hierarchy/Name]]&lt;&gt;"Local","y",AO$13=FutureTrunkParks6[[#This Row],[Service Catchment]], "y", FutureTrunkParks6[[#This Row],[Hierarchy/Name]]="Local", "")</f>
        <v>y</v>
      </c>
      <c r="AP80" s="288" t="str" cm="1">
        <f t="array" ref="AP80">_xlfn.IFS(FutureTrunkParks6[[#This Row],[Hierarchy/Name]]&lt;&gt;"Local","y",AP$13=FutureTrunkParks6[[#This Row],[Service Catchment]], "y", FutureTrunkParks6[[#This Row],[Hierarchy/Name]]="Local", "")</f>
        <v/>
      </c>
      <c r="AR80" s="107" t="str">
        <f>IF(FutureTrunkParks6[[#This Row],[Hierarchy/Name]]&lt;&gt;"Local",0.25,IF(AM80="y",1,""))</f>
        <v/>
      </c>
      <c r="AS80" s="107" t="str">
        <f>IF(FutureTrunkParks6[[#This Row],[Hierarchy/Name]]&lt;&gt;"Local",0.25,IF(AN80="y",1,""))</f>
        <v/>
      </c>
      <c r="AT80" s="107">
        <f>IF(FutureTrunkParks6[[#This Row],[Hierarchy/Name]]&lt;&gt;"Local",0.25,IF(AO80="y",1,""))</f>
        <v>1</v>
      </c>
      <c r="AU80" s="107" t="str">
        <f>IF(FutureTrunkParks6[[#This Row],[Hierarchy/Name]]&lt;&gt;"Local",0.25,IF(AP80="y",1,""))</f>
        <v/>
      </c>
      <c r="AV80" s="109">
        <f t="shared" ref="AV80:AV143" si="20">SUM(AR80:AU80)</f>
        <v>1</v>
      </c>
      <c r="AX80" s="285" t="str">
        <f t="shared" ref="AX80:AX143" si="21">IF(AR80="","",(AR80/$AV80)*$AK80)</f>
        <v/>
      </c>
      <c r="AY80" s="281" t="str">
        <f t="shared" ref="AY80:AY143" si="22">IF(AS80="","",(AS80/$AV80)*$AK80)</f>
        <v/>
      </c>
      <c r="AZ80" s="281">
        <f t="shared" ref="AZ80:AZ143" si="23">IF(AT80="","",(AT80/$AV80)*$AK80)</f>
        <v>1985437</v>
      </c>
      <c r="BA80" s="286" t="str">
        <f t="shared" ref="BA80:BA143" si="24">IF(AU80="","",(AU80/$AV80)*$AK80)</f>
        <v/>
      </c>
      <c r="BB80" s="270">
        <f t="shared" ref="BB80:BB143" si="25">SUM(AX80:BA80)</f>
        <v>1985437</v>
      </c>
      <c r="BD80" s="141"/>
    </row>
    <row r="81" spans="2:221">
      <c r="B81" s="227" t="s">
        <v>4972</v>
      </c>
      <c r="C81" s="228" t="s">
        <v>4980</v>
      </c>
      <c r="D81" s="228" t="s">
        <v>110</v>
      </c>
      <c r="E81" s="228" t="s">
        <v>101</v>
      </c>
      <c r="F81" s="228" t="s">
        <v>4941</v>
      </c>
      <c r="G81" s="203" t="str" cm="1">
        <f t="array" ref="G81">_xlfn.IFS(MID(C81,5,1)="U",MID(C81,5,2),LEN(C81)&gt;10,MID(C81,5,3)&amp;"-"&amp;LEFT(D81,1),LEN(C81)&lt;=10,MID(C81,5,2)&amp;"-"&amp;LEFT(D81,1))</f>
        <v>E1-L</v>
      </c>
      <c r="H81" s="204">
        <f>IFERROR(INDEX(LGIP1b_Park_UnitRates[],MATCH(G81,LGIP1b_Park_UnitRates[LGIP Code],0),3),"")</f>
        <v>8000</v>
      </c>
      <c r="I81" s="312">
        <f>IFERROR(MIN(J81/H81,INDEX(LGIP1b_Park_UnitRates[],MATCH(FutureTrunkParks6[[#This Row],[LGIP Code (*)]], LGIP1b_Park_UnitRates[LGIP Code], 0),4)),1)</f>
        <v>1.1499999999999999</v>
      </c>
      <c r="J81" s="232">
        <v>9200</v>
      </c>
      <c r="K81" s="98">
        <f t="shared" ref="K81:K144" si="26">L81/J81</f>
        <v>0</v>
      </c>
      <c r="L81" s="233">
        <v>0</v>
      </c>
      <c r="M81" s="238" t="str">
        <f>_xlfn.XLOOKUP(FutureTrunkParks6[[#This Row],[LGIP Code (*)]],LGIP1b_Parks_UnitRates_Summary[LGIP Code],LGIP1b_Parks_UnitRates_Summary[Stages],,0)</f>
        <v>B&amp;C</v>
      </c>
      <c r="N81" s="238" t="str">
        <f>_xlfn.XLOOKUP(FutureTrunkParks6[[#This Row],[LGIP Code (*)]],LGIP1b_Parks_UnitRates_Summary[LGIP Code],LGIP1b_Parks_UnitRates_Summary[Costing Code],,0)</f>
        <v>E1-L-B&amp;C</v>
      </c>
      <c r="O81" s="238">
        <f>_xlfn.XLOOKUP(FutureTrunkParks6[[#This Row],[Costing Code]],LGIP1b_Parks_UnitRates_Summary[Costing Code],LGIP1b_Parks_UnitRates_Summary[Scaled component],,0)</f>
        <v>50689.811039999993</v>
      </c>
      <c r="P81" s="238">
        <f>FutureTrunkParks6[[#This Row],[Unit Rate (Scale)]]*FutureTrunkParks6[[#This Row],[Scaling factor (*)]]</f>
        <v>58293.282695999987</v>
      </c>
      <c r="Q81" s="238">
        <f>_xlfn.XLOOKUP(FutureTrunkParks6[[#This Row],[Costing Code]],LGIP1b_Parks_UnitRates_Summary[Costing Code],LGIP1b_Parks_UnitRates_Summary[Not scaled component],,0)</f>
        <v>434089.71377963555</v>
      </c>
      <c r="R81" s="240">
        <f>_xlfn.XLOOKUP(FutureTrunkParks6[[#This Row],[Costing Code]],LGIP1b_Parks_UnitRates_Summary[Costing Code],LGIP1b_Parks_UnitRates_Summary[Preliminary Scale],,0)</f>
        <v>0.23125000000000001</v>
      </c>
      <c r="S81" s="238">
        <f>((FutureTrunkParks6[[#This Row],[Costs with Scaling Factor Applied]]+FutureTrunkParks6[[#This Row],[Unit Rate (No Scale)]])*FutureTrunkParks6[[#This Row],[Preliminary Scale %]])</f>
        <v>113863.56793499073</v>
      </c>
      <c r="T81" s="238">
        <f>_xlfn.XLOOKUP(FutureTrunkParks6[[#This Row],[Costing Code]],LGIP1b_Parks_UnitRates_Summary[Costing Code],LGIP1b_Parks_UnitRates_Summary[Preliminary No Scale],,0)</f>
        <v>3750</v>
      </c>
      <c r="U8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609997</v>
      </c>
      <c r="V81" s="228">
        <v>2021</v>
      </c>
      <c r="W81" s="228">
        <v>1</v>
      </c>
      <c r="X81" s="238">
        <f>ROUND(FutureTrunkParks6[[#This Row],[Direct Construction Cost]]*23%,0)</f>
        <v>140299</v>
      </c>
      <c r="Y81" s="311">
        <f t="shared" si="14"/>
        <v>0.15</v>
      </c>
      <c r="Z81" s="211">
        <f>ROUND((FutureTrunkParks6[[#This Row],[Direct Construction Cost]]+FutureTrunkParks6[[#This Row],[Project Owners Cost (23% Direct Construction Cost)($)]])*FutureTrunkParks6[[#This Row],[Multiplier]]*FutureTrunkParks6[[#This Row],[Construction Contingency Rate %]],0)</f>
        <v>112544</v>
      </c>
      <c r="AA81" s="212">
        <f>ROUND(FutureTrunkParks6[[#This Row],[Direct Construction Cost]]+FutureTrunkParks6[[#This Row],[Project Owners Cost (23% Direct Construction Cost)($)]]+FutureTrunkParks6[[#This Row],[Construction Contingency Cost ($)]],0)</f>
        <v>862840</v>
      </c>
      <c r="AB81" s="236">
        <v>2029</v>
      </c>
      <c r="AC81" s="213">
        <f t="shared" si="15"/>
        <v>2.0111853187589457E-2</v>
      </c>
      <c r="AD81" s="213">
        <f t="shared" si="16"/>
        <v>1.8204777291069174E-2</v>
      </c>
      <c r="AE81" s="291">
        <f>VLOOKUP(FutureTrunkParks6[[#This Row],[Service Catchment]],'Catchment Demand - Parks'!$C$8:$M$11,11)</f>
        <v>0.20307557840172039</v>
      </c>
      <c r="AF8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8.6514782508079428E-3</v>
      </c>
      <c r="AG81" s="291">
        <f>IF(AND(FutureTrunkParks6[[#This Row],[Spare Capacity (%)]]&gt;30%,FutureTrunkParks6[[#This Row],[Share of the total Cost with the same year of provision %]]&gt;20%),1-FutureTrunkParks6[[#This Row],[Spare Capacity (%)]],1)</f>
        <v>1</v>
      </c>
      <c r="AH81" s="291">
        <f>IF(FutureTrunkParks6[[#This Row],[Terminal Value Analysis]]&lt;0,0,FutureTrunkParks6[[#This Row],[Terminal Value Analysis]])</f>
        <v>1</v>
      </c>
      <c r="AI81" s="215">
        <f t="shared" si="17"/>
        <v>862840</v>
      </c>
      <c r="AJ81" s="217">
        <f t="shared" si="18"/>
        <v>996808</v>
      </c>
      <c r="AK81" s="219">
        <f t="shared" si="19"/>
        <v>629674</v>
      </c>
      <c r="AL81" s="293">
        <f>ROUND(FutureTrunkParks6[[#This Row],[Net Present Value of Establishment Cost]]*FutureTrunkParks6[[#This Row],[Terminal Value Adjustment (%)]],0)</f>
        <v>629674</v>
      </c>
      <c r="AM81" s="288" t="str" cm="1">
        <f t="array" ref="AM81">_xlfn.IFS(FutureTrunkParks6[[#This Row],[Hierarchy/Name]]&lt;&gt;"Local","y",AM$13=FutureTrunkParks6[[#This Row],[Service Catchment]], "y", FutureTrunkParks6[[#This Row],[Hierarchy/Name]]="Local", "")</f>
        <v/>
      </c>
      <c r="AN81" s="288" t="str" cm="1">
        <f t="array" ref="AN81">_xlfn.IFS(FutureTrunkParks6[[#This Row],[Hierarchy/Name]]&lt;&gt;"Local","y",AN$13=FutureTrunkParks6[[#This Row],[Service Catchment]], "y", FutureTrunkParks6[[#This Row],[Hierarchy/Name]]="Local", "")</f>
        <v/>
      </c>
      <c r="AO81" s="288" t="str" cm="1">
        <f t="array" ref="AO81">_xlfn.IFS(FutureTrunkParks6[[#This Row],[Hierarchy/Name]]&lt;&gt;"Local","y",AO$13=FutureTrunkParks6[[#This Row],[Service Catchment]], "y", FutureTrunkParks6[[#This Row],[Hierarchy/Name]]="Local", "")</f>
        <v>y</v>
      </c>
      <c r="AP81" s="288" t="str" cm="1">
        <f t="array" ref="AP81">_xlfn.IFS(FutureTrunkParks6[[#This Row],[Hierarchy/Name]]&lt;&gt;"Local","y",AP$13=FutureTrunkParks6[[#This Row],[Service Catchment]], "y", FutureTrunkParks6[[#This Row],[Hierarchy/Name]]="Local", "")</f>
        <v/>
      </c>
      <c r="AR81" s="107" t="str">
        <f>IF(FutureTrunkParks6[[#This Row],[Hierarchy/Name]]&lt;&gt;"Local",0.25,IF(AM81="y",1,""))</f>
        <v/>
      </c>
      <c r="AS81" s="107" t="str">
        <f>IF(FutureTrunkParks6[[#This Row],[Hierarchy/Name]]&lt;&gt;"Local",0.25,IF(AN81="y",1,""))</f>
        <v/>
      </c>
      <c r="AT81" s="107">
        <f>IF(FutureTrunkParks6[[#This Row],[Hierarchy/Name]]&lt;&gt;"Local",0.25,IF(AO81="y",1,""))</f>
        <v>1</v>
      </c>
      <c r="AU81" s="107" t="str">
        <f>IF(FutureTrunkParks6[[#This Row],[Hierarchy/Name]]&lt;&gt;"Local",0.25,IF(AP81="y",1,""))</f>
        <v/>
      </c>
      <c r="AV81" s="109">
        <f t="shared" si="20"/>
        <v>1</v>
      </c>
      <c r="AX81" s="285" t="str">
        <f t="shared" si="21"/>
        <v/>
      </c>
      <c r="AY81" s="281" t="str">
        <f t="shared" si="22"/>
        <v/>
      </c>
      <c r="AZ81" s="281">
        <f t="shared" si="23"/>
        <v>629674</v>
      </c>
      <c r="BA81" s="286" t="str">
        <f t="shared" si="24"/>
        <v/>
      </c>
      <c r="BB81" s="270">
        <f t="shared" si="25"/>
        <v>629674</v>
      </c>
      <c r="BD81" s="141"/>
    </row>
    <row r="82" spans="2:221">
      <c r="B82" s="227" t="s">
        <v>4972</v>
      </c>
      <c r="C82" s="228" t="s">
        <v>4981</v>
      </c>
      <c r="D82" s="228" t="s">
        <v>105</v>
      </c>
      <c r="E82" s="228" t="s">
        <v>101</v>
      </c>
      <c r="F82" s="228" t="s">
        <v>4888</v>
      </c>
      <c r="G82" s="203" t="str" cm="1">
        <f t="array" ref="G82">_xlfn.IFS(MID(C82,5,1)="U",MID(C82,5,2),LEN(C82)&gt;10,MID(C82,5,3)&amp;"-"&amp;LEFT(D82,1),LEN(C82)&lt;=10,MID(C82,5,2)&amp;"-"&amp;LEFT(D82,1))</f>
        <v>E12-D</v>
      </c>
      <c r="H82" s="204">
        <f>IFERROR(INDEX(LGIP1b_Park_UnitRates[],MATCH(G82,LGIP1b_Park_UnitRates[LGIP Code],0),3),"")</f>
        <v>30000</v>
      </c>
      <c r="I82" s="312">
        <f>IFERROR(MIN(J82/H82,INDEX(LGIP1b_Park_UnitRates[],MATCH(FutureTrunkParks6[[#This Row],[LGIP Code (*)]], LGIP1b_Park_UnitRates[LGIP Code], 0),4)),1)</f>
        <v>2</v>
      </c>
      <c r="J82" s="232">
        <v>61400</v>
      </c>
      <c r="K82" s="98">
        <f t="shared" si="26"/>
        <v>0</v>
      </c>
      <c r="L82" s="233">
        <v>0</v>
      </c>
      <c r="M82" s="238" t="str">
        <f>_xlfn.XLOOKUP(FutureTrunkParks6[[#This Row],[LGIP Code (*)]],LGIP1b_Parks_UnitRates_Summary[LGIP Code],LGIP1b_Parks_UnitRates_Summary[Stages],,0)</f>
        <v>B&amp;C</v>
      </c>
      <c r="N82" s="238" t="str">
        <f>_xlfn.XLOOKUP(FutureTrunkParks6[[#This Row],[LGIP Code (*)]],LGIP1b_Parks_UnitRates_Summary[LGIP Code],LGIP1b_Parks_UnitRates_Summary[Costing Code],,0)</f>
        <v>E12-D-B&amp;C</v>
      </c>
      <c r="O82" s="238">
        <f>_xlfn.XLOOKUP(FutureTrunkParks6[[#This Row],[Costing Code]],LGIP1b_Parks_UnitRates_Summary[Costing Code],LGIP1b_Parks_UnitRates_Summary[Scaled component],,0)</f>
        <v>426148.28061473684</v>
      </c>
      <c r="P82" s="238">
        <f>FutureTrunkParks6[[#This Row],[Unit Rate (Scale)]]*FutureTrunkParks6[[#This Row],[Scaling factor (*)]]</f>
        <v>852296.56122947368</v>
      </c>
      <c r="Q82" s="238">
        <f>_xlfn.XLOOKUP(FutureTrunkParks6[[#This Row],[Costing Code]],LGIP1b_Parks_UnitRates_Summary[Costing Code],LGIP1b_Parks_UnitRates_Summary[Not scaled component],,0)</f>
        <v>729086.20583200001</v>
      </c>
      <c r="R82" s="240">
        <f>_xlfn.XLOOKUP(FutureTrunkParks6[[#This Row],[Costing Code]],LGIP1b_Parks_UnitRates_Summary[Costing Code],LGIP1b_Parks_UnitRates_Summary[Preliminary Scale],,0)</f>
        <v>0.23125000000000001</v>
      </c>
      <c r="S82" s="238">
        <f>((FutureTrunkParks6[[#This Row],[Costs with Scaling Factor Applied]]+FutureTrunkParks6[[#This Row],[Unit Rate (No Scale)]])*FutureTrunkParks6[[#This Row],[Preliminary Scale %]])</f>
        <v>365694.76488296583</v>
      </c>
      <c r="T82" s="238">
        <f>_xlfn.XLOOKUP(FutureTrunkParks6[[#This Row],[Costing Code]],LGIP1b_Parks_UnitRates_Summary[Costing Code],LGIP1b_Parks_UnitRates_Summary[Preliminary No Scale],,0)</f>
        <v>7500</v>
      </c>
      <c r="U8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1954578</v>
      </c>
      <c r="V82" s="228">
        <v>2021</v>
      </c>
      <c r="W82" s="228">
        <v>1</v>
      </c>
      <c r="X82" s="238">
        <f>ROUND(FutureTrunkParks6[[#This Row],[Direct Construction Cost]]*23%,0)</f>
        <v>449553</v>
      </c>
      <c r="Y82" s="311">
        <f t="shared" si="14"/>
        <v>0.2</v>
      </c>
      <c r="Z82" s="211">
        <f>ROUND((FutureTrunkParks6[[#This Row],[Direct Construction Cost]]+FutureTrunkParks6[[#This Row],[Project Owners Cost (23% Direct Construction Cost)($)]])*FutureTrunkParks6[[#This Row],[Multiplier]]*FutureTrunkParks6[[#This Row],[Construction Contingency Rate %]],0)</f>
        <v>480826</v>
      </c>
      <c r="AA82" s="212">
        <f>ROUND(FutureTrunkParks6[[#This Row],[Direct Construction Cost]]+FutureTrunkParks6[[#This Row],[Project Owners Cost (23% Direct Construction Cost)($)]]+FutureTrunkParks6[[#This Row],[Construction Contingency Cost ($)]],0)</f>
        <v>2884957</v>
      </c>
      <c r="AB82" s="236">
        <v>2034</v>
      </c>
      <c r="AC82" s="213">
        <f t="shared" si="15"/>
        <v>2.0111853187589457E-2</v>
      </c>
      <c r="AD82" s="213">
        <f t="shared" si="16"/>
        <v>1.8204777291069174E-2</v>
      </c>
      <c r="AE82" s="291">
        <f>VLOOKUP(FutureTrunkParks6[[#This Row],[Service Catchment]],'Catchment Demand - Parks'!$C$8:$M$11,11)</f>
        <v>0.20307557840172039</v>
      </c>
      <c r="AF8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2.364635799472125E-2</v>
      </c>
      <c r="AG82" s="291">
        <f>IF(AND(FutureTrunkParks6[[#This Row],[Spare Capacity (%)]]&gt;30%,FutureTrunkParks6[[#This Row],[Share of the total Cost with the same year of provision %]]&gt;20%),1-FutureTrunkParks6[[#This Row],[Spare Capacity (%)]],1)</f>
        <v>1</v>
      </c>
      <c r="AH82" s="291">
        <f>IF(FutureTrunkParks6[[#This Row],[Terminal Value Analysis]]&lt;0,0,FutureTrunkParks6[[#This Row],[Terminal Value Analysis]])</f>
        <v>1</v>
      </c>
      <c r="AI82" s="215">
        <f t="shared" si="17"/>
        <v>2884957</v>
      </c>
      <c r="AJ82" s="217">
        <f t="shared" si="18"/>
        <v>3647506</v>
      </c>
      <c r="AK82" s="219">
        <f t="shared" si="19"/>
        <v>1729081</v>
      </c>
      <c r="AL82" s="293">
        <f>ROUND(FutureTrunkParks6[[#This Row],[Net Present Value of Establishment Cost]]*FutureTrunkParks6[[#This Row],[Terminal Value Adjustment (%)]],0)</f>
        <v>1729081</v>
      </c>
      <c r="AM82" s="288" t="str" cm="1">
        <f t="array" ref="AM82">_xlfn.IFS(FutureTrunkParks6[[#This Row],[Hierarchy/Name]]&lt;&gt;"Local","y",AM$13=FutureTrunkParks6[[#This Row],[Service Catchment]], "y", FutureTrunkParks6[[#This Row],[Hierarchy/Name]]="Local", "")</f>
        <v>y</v>
      </c>
      <c r="AN82" s="288" t="str" cm="1">
        <f t="array" ref="AN82">_xlfn.IFS(FutureTrunkParks6[[#This Row],[Hierarchy/Name]]&lt;&gt;"Local","y",AN$13=FutureTrunkParks6[[#This Row],[Service Catchment]], "y", FutureTrunkParks6[[#This Row],[Hierarchy/Name]]="Local", "")</f>
        <v>y</v>
      </c>
      <c r="AO82" s="288" t="str" cm="1">
        <f t="array" ref="AO82">_xlfn.IFS(FutureTrunkParks6[[#This Row],[Hierarchy/Name]]&lt;&gt;"Local","y",AO$13=FutureTrunkParks6[[#This Row],[Service Catchment]], "y", FutureTrunkParks6[[#This Row],[Hierarchy/Name]]="Local", "")</f>
        <v>y</v>
      </c>
      <c r="AP82" s="288" t="str" cm="1">
        <f t="array" ref="AP82">_xlfn.IFS(FutureTrunkParks6[[#This Row],[Hierarchy/Name]]&lt;&gt;"Local","y",AP$13=FutureTrunkParks6[[#This Row],[Service Catchment]], "y", FutureTrunkParks6[[#This Row],[Hierarchy/Name]]="Local", "")</f>
        <v>y</v>
      </c>
      <c r="AR82" s="107">
        <f>IF(FutureTrunkParks6[[#This Row],[Hierarchy/Name]]&lt;&gt;"Local",0.25,IF(AM82="y",1,""))</f>
        <v>0.25</v>
      </c>
      <c r="AS82" s="107">
        <f>IF(FutureTrunkParks6[[#This Row],[Hierarchy/Name]]&lt;&gt;"Local",0.25,IF(AN82="y",1,""))</f>
        <v>0.25</v>
      </c>
      <c r="AT82" s="107">
        <f>IF(FutureTrunkParks6[[#This Row],[Hierarchy/Name]]&lt;&gt;"Local",0.25,IF(AO82="y",1,""))</f>
        <v>0.25</v>
      </c>
      <c r="AU82" s="107">
        <f>IF(FutureTrunkParks6[[#This Row],[Hierarchy/Name]]&lt;&gt;"Local",0.25,IF(AP82="y",1,""))</f>
        <v>0.25</v>
      </c>
      <c r="AV82" s="109">
        <f t="shared" si="20"/>
        <v>1</v>
      </c>
      <c r="AX82" s="285">
        <f t="shared" si="21"/>
        <v>432270.25</v>
      </c>
      <c r="AY82" s="281">
        <f t="shared" si="22"/>
        <v>432270.25</v>
      </c>
      <c r="AZ82" s="281">
        <f t="shared" si="23"/>
        <v>432270.25</v>
      </c>
      <c r="BA82" s="286">
        <f t="shared" si="24"/>
        <v>432270.25</v>
      </c>
      <c r="BB82" s="270">
        <f t="shared" si="25"/>
        <v>1729081</v>
      </c>
      <c r="BD82" s="141"/>
    </row>
    <row r="83" spans="2:221">
      <c r="B83" s="227" t="s">
        <v>4978</v>
      </c>
      <c r="C83" s="228" t="s">
        <v>4982</v>
      </c>
      <c r="D83" s="228" t="s">
        <v>105</v>
      </c>
      <c r="E83" s="228" t="s">
        <v>101</v>
      </c>
      <c r="F83" s="228" t="s">
        <v>4966</v>
      </c>
      <c r="G83" s="203" t="str" cm="1">
        <f t="array" ref="G83">_xlfn.IFS(MID(C83,5,1)="U",MID(C83,5,2),LEN(C83)&gt;10,MID(C83,5,3)&amp;"-"&amp;LEFT(D83,1),LEN(C83)&lt;=10,MID(C83,5,2)&amp;"-"&amp;LEFT(D83,1))</f>
        <v>E2-D</v>
      </c>
      <c r="H83" s="204">
        <f>IFERROR(INDEX(LGIP1b_Park_UnitRates[],MATCH(G83,LGIP1b_Park_UnitRates[LGIP Code],0),3),"")</f>
        <v>30000</v>
      </c>
      <c r="I83" s="312">
        <f>IFERROR(MIN(J83/H83,INDEX(LGIP1b_Park_UnitRates[],MATCH(FutureTrunkParks6[[#This Row],[LGIP Code (*)]], LGIP1b_Park_UnitRates[LGIP Code], 0),4)),1)</f>
        <v>1.4</v>
      </c>
      <c r="J83" s="232">
        <v>64000</v>
      </c>
      <c r="K83" s="98">
        <f t="shared" si="26"/>
        <v>0</v>
      </c>
      <c r="L83" s="233">
        <v>0</v>
      </c>
      <c r="M83" s="238" t="str">
        <f>_xlfn.XLOOKUP(FutureTrunkParks6[[#This Row],[LGIP Code (*)]],LGIP1b_Parks_UnitRates_Summary[LGIP Code],LGIP1b_Parks_UnitRates_Summary[Stages],,0)</f>
        <v>B&amp;C</v>
      </c>
      <c r="N83" s="238" t="str">
        <f>_xlfn.XLOOKUP(FutureTrunkParks6[[#This Row],[LGIP Code (*)]],LGIP1b_Parks_UnitRates_Summary[LGIP Code],LGIP1b_Parks_UnitRates_Summary[Costing Code],,0)</f>
        <v>E2-D-B&amp;C</v>
      </c>
      <c r="O83" s="238">
        <f>_xlfn.XLOOKUP(FutureTrunkParks6[[#This Row],[Costing Code]],LGIP1b_Parks_UnitRates_Summary[Costing Code],LGIP1b_Parks_UnitRates_Summary[Scaled component],,0)</f>
        <v>908750.50522903237</v>
      </c>
      <c r="P83" s="238">
        <f>FutureTrunkParks6[[#This Row],[Unit Rate (Scale)]]*FutureTrunkParks6[[#This Row],[Scaling factor (*)]]</f>
        <v>1272250.7073206452</v>
      </c>
      <c r="Q83" s="238">
        <f>_xlfn.XLOOKUP(FutureTrunkParks6[[#This Row],[Costing Code]],LGIP1b_Parks_UnitRates_Summary[Costing Code],LGIP1b_Parks_UnitRates_Summary[Not scaled component],,0)</f>
        <v>6900188.3885097774</v>
      </c>
      <c r="R83" s="240">
        <f>_xlfn.XLOOKUP(FutureTrunkParks6[[#This Row],[Costing Code]],LGIP1b_Parks_UnitRates_Summary[Costing Code],LGIP1b_Parks_UnitRates_Summary[Preliminary Scale],,0)</f>
        <v>0.23125000000000001</v>
      </c>
      <c r="S83" s="238">
        <f>((FutureTrunkParks6[[#This Row],[Costs with Scaling Factor Applied]]+FutureTrunkParks6[[#This Row],[Unit Rate (No Scale)]])*FutureTrunkParks6[[#This Row],[Preliminary Scale %]])</f>
        <v>1889876.5409107853</v>
      </c>
      <c r="T83" s="238">
        <f>_xlfn.XLOOKUP(FutureTrunkParks6[[#This Row],[Costing Code]],LGIP1b_Parks_UnitRates_Summary[Costing Code],LGIP1b_Parks_UnitRates_Summary[Preliminary No Scale],,0)</f>
        <v>7500</v>
      </c>
      <c r="U8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10069816</v>
      </c>
      <c r="V83" s="228">
        <v>2021</v>
      </c>
      <c r="W83" s="228">
        <v>1</v>
      </c>
      <c r="X83" s="238">
        <f>ROUND(FutureTrunkParks6[[#This Row],[Direct Construction Cost]]*23%,0)</f>
        <v>2316058</v>
      </c>
      <c r="Y83" s="311">
        <f t="shared" si="14"/>
        <v>7.4999999999999997E-2</v>
      </c>
      <c r="Z83" s="211">
        <f>ROUND((FutureTrunkParks6[[#This Row],[Direct Construction Cost]]+FutureTrunkParks6[[#This Row],[Project Owners Cost (23% Direct Construction Cost)($)]])*FutureTrunkParks6[[#This Row],[Multiplier]]*FutureTrunkParks6[[#This Row],[Construction Contingency Rate %]],0)</f>
        <v>928941</v>
      </c>
      <c r="AA83" s="212">
        <f>ROUND(FutureTrunkParks6[[#This Row],[Direct Construction Cost]]+FutureTrunkParks6[[#This Row],[Project Owners Cost (23% Direct Construction Cost)($)]]+FutureTrunkParks6[[#This Row],[Construction Contingency Cost ($)]],0)</f>
        <v>13314815</v>
      </c>
      <c r="AB83" s="236">
        <v>2024</v>
      </c>
      <c r="AC83" s="213">
        <f t="shared" si="15"/>
        <v>2.0111853187589457E-2</v>
      </c>
      <c r="AD83" s="213">
        <f t="shared" si="16"/>
        <v>1.8204777291069174E-2</v>
      </c>
      <c r="AE83" s="291">
        <f>VLOOKUP(FutureTrunkParks6[[#This Row],[Service Catchment]],'Catchment Demand - Parks'!$C$8:$M$11,11)</f>
        <v>0.20307557840172039</v>
      </c>
      <c r="AF8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83" s="291">
        <f>IF(AND(FutureTrunkParks6[[#This Row],[Spare Capacity (%)]]&gt;30%,FutureTrunkParks6[[#This Row],[Share of the total Cost with the same year of provision %]]&gt;20%),1-FutureTrunkParks6[[#This Row],[Spare Capacity (%)]],1)</f>
        <v>1</v>
      </c>
      <c r="AH83" s="291">
        <f>IF(FutureTrunkParks6[[#This Row],[Terminal Value Analysis]]&lt;0,0,FutureTrunkParks6[[#This Row],[Terminal Value Analysis]])</f>
        <v>1</v>
      </c>
      <c r="AI83" s="215">
        <f t="shared" si="17"/>
        <v>13314815</v>
      </c>
      <c r="AJ83" s="217">
        <f t="shared" si="18"/>
        <v>14055313</v>
      </c>
      <c r="AK83" s="219">
        <f t="shared" si="19"/>
        <v>11831222</v>
      </c>
      <c r="AL83" s="293">
        <f>ROUND(FutureTrunkParks6[[#This Row],[Net Present Value of Establishment Cost]]*FutureTrunkParks6[[#This Row],[Terminal Value Adjustment (%)]],0)</f>
        <v>11831222</v>
      </c>
      <c r="AM83" s="288" t="str" cm="1">
        <f t="array" ref="AM83">_xlfn.IFS(FutureTrunkParks6[[#This Row],[Hierarchy/Name]]&lt;&gt;"Local","y",AM$13=FutureTrunkParks6[[#This Row],[Service Catchment]], "y", FutureTrunkParks6[[#This Row],[Hierarchy/Name]]="Local", "")</f>
        <v>y</v>
      </c>
      <c r="AN83" s="288" t="str" cm="1">
        <f t="array" ref="AN83">_xlfn.IFS(FutureTrunkParks6[[#This Row],[Hierarchy/Name]]&lt;&gt;"Local","y",AN$13=FutureTrunkParks6[[#This Row],[Service Catchment]], "y", FutureTrunkParks6[[#This Row],[Hierarchy/Name]]="Local", "")</f>
        <v>y</v>
      </c>
      <c r="AO83" s="288" t="str" cm="1">
        <f t="array" ref="AO83">_xlfn.IFS(FutureTrunkParks6[[#This Row],[Hierarchy/Name]]&lt;&gt;"Local","y",AO$13=FutureTrunkParks6[[#This Row],[Service Catchment]], "y", FutureTrunkParks6[[#This Row],[Hierarchy/Name]]="Local", "")</f>
        <v>y</v>
      </c>
      <c r="AP83" s="288" t="str" cm="1">
        <f t="array" ref="AP83">_xlfn.IFS(FutureTrunkParks6[[#This Row],[Hierarchy/Name]]&lt;&gt;"Local","y",AP$13=FutureTrunkParks6[[#This Row],[Service Catchment]], "y", FutureTrunkParks6[[#This Row],[Hierarchy/Name]]="Local", "")</f>
        <v>y</v>
      </c>
      <c r="AR83" s="107">
        <f>IF(FutureTrunkParks6[[#This Row],[Hierarchy/Name]]&lt;&gt;"Local",0.25,IF(AM83="y",1,""))</f>
        <v>0.25</v>
      </c>
      <c r="AS83" s="107">
        <f>IF(FutureTrunkParks6[[#This Row],[Hierarchy/Name]]&lt;&gt;"Local",0.25,IF(AN83="y",1,""))</f>
        <v>0.25</v>
      </c>
      <c r="AT83" s="107">
        <f>IF(FutureTrunkParks6[[#This Row],[Hierarchy/Name]]&lt;&gt;"Local",0.25,IF(AO83="y",1,""))</f>
        <v>0.25</v>
      </c>
      <c r="AU83" s="107">
        <f>IF(FutureTrunkParks6[[#This Row],[Hierarchy/Name]]&lt;&gt;"Local",0.25,IF(AP83="y",1,""))</f>
        <v>0.25</v>
      </c>
      <c r="AV83" s="109">
        <f t="shared" si="20"/>
        <v>1</v>
      </c>
      <c r="AX83" s="285">
        <f t="shared" si="21"/>
        <v>2957805.5</v>
      </c>
      <c r="AY83" s="281">
        <f t="shared" si="22"/>
        <v>2957805.5</v>
      </c>
      <c r="AZ83" s="281">
        <f t="shared" si="23"/>
        <v>2957805.5</v>
      </c>
      <c r="BA83" s="286">
        <f t="shared" si="24"/>
        <v>2957805.5</v>
      </c>
      <c r="BB83" s="270">
        <f t="shared" si="25"/>
        <v>11831222</v>
      </c>
      <c r="BD83" s="141"/>
    </row>
    <row r="84" spans="2:221">
      <c r="B84" s="227" t="s">
        <v>4959</v>
      </c>
      <c r="C84" s="228" t="s">
        <v>4983</v>
      </c>
      <c r="D84" s="228" t="s">
        <v>105</v>
      </c>
      <c r="E84" s="228" t="s">
        <v>106</v>
      </c>
      <c r="F84" s="228" t="s">
        <v>4877</v>
      </c>
      <c r="G84" s="203" t="str" cm="1">
        <f t="array" ref="G84">_xlfn.IFS(MID(C84,5,1)="U",MID(C84,5,2),LEN(C84)&gt;10,MID(C84,5,3)&amp;"-"&amp;LEFT(D84,1),LEN(C84)&lt;=10,MID(C84,5,2)&amp;"-"&amp;LEFT(D84,1))</f>
        <v>U3</v>
      </c>
      <c r="H84" s="204">
        <f>IFERROR(INDEX(LGIP1b_Park_UnitRates[],MATCH(G84,LGIP1b_Park_UnitRates[LGIP Code],0),3),"")</f>
        <v>0</v>
      </c>
      <c r="I84" s="312">
        <f>IFERROR(MIN(J84/H84,INDEX(LGIP1b_Park_UnitRates[],MATCH(FutureTrunkParks6[[#This Row],[LGIP Code (*)]], LGIP1b_Park_UnitRates[LGIP Code], 0),4)),1)</f>
        <v>1</v>
      </c>
      <c r="J84" s="232">
        <v>16400</v>
      </c>
      <c r="K84" s="98">
        <f t="shared" si="26"/>
        <v>0</v>
      </c>
      <c r="L84" s="233">
        <v>0</v>
      </c>
      <c r="M84" s="238" t="str">
        <f>_xlfn.XLOOKUP(FutureTrunkParks6[[#This Row],[LGIP Code (*)]],LGIP1b_Parks_UnitRates_Summary[LGIP Code],LGIP1b_Parks_UnitRates_Summary[Stages],,0)</f>
        <v>U</v>
      </c>
      <c r="N84" s="238" t="str">
        <f>_xlfn.XLOOKUP(FutureTrunkParks6[[#This Row],[LGIP Code (*)]],LGIP1b_Parks_UnitRates_Summary[LGIP Code],LGIP1b_Parks_UnitRates_Summary[Costing Code],,0)</f>
        <v>U3-U</v>
      </c>
      <c r="O84" s="238">
        <f>_xlfn.XLOOKUP(FutureTrunkParks6[[#This Row],[Costing Code]],LGIP1b_Parks_UnitRates_Summary[Costing Code],LGIP1b_Parks_UnitRates_Summary[Scaled component],,0)</f>
        <v>0</v>
      </c>
      <c r="P84" s="238">
        <f>FutureTrunkParks6[[#This Row],[Unit Rate (Scale)]]*FutureTrunkParks6[[#This Row],[Scaling factor (*)]]</f>
        <v>0</v>
      </c>
      <c r="Q84" s="238">
        <f>_xlfn.XLOOKUP(FutureTrunkParks6[[#This Row],[Costing Code]],LGIP1b_Parks_UnitRates_Summary[Costing Code],LGIP1b_Parks_UnitRates_Summary[Not scaled component],,0)</f>
        <v>0</v>
      </c>
      <c r="R84" s="240">
        <f>_xlfn.XLOOKUP(FutureTrunkParks6[[#This Row],[Costing Code]],LGIP1b_Parks_UnitRates_Summary[Costing Code],LGIP1b_Parks_UnitRates_Summary[Preliminary Scale],,0)</f>
        <v>0</v>
      </c>
      <c r="S84" s="238">
        <f>((FutureTrunkParks6[[#This Row],[Costs with Scaling Factor Applied]]+FutureTrunkParks6[[#This Row],[Unit Rate (No Scale)]])*FutureTrunkParks6[[#This Row],[Preliminary Scale %]])</f>
        <v>0</v>
      </c>
      <c r="T84" s="238">
        <f>_xlfn.XLOOKUP(FutureTrunkParks6[[#This Row],[Costing Code]],LGIP1b_Parks_UnitRates_Summary[Costing Code],LGIP1b_Parks_UnitRates_Summary[Preliminary No Scale],,0)</f>
        <v>0</v>
      </c>
      <c r="U8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84" s="228">
        <v>2021</v>
      </c>
      <c r="W84" s="228">
        <v>1</v>
      </c>
      <c r="X84" s="238">
        <f>ROUND(FutureTrunkParks6[[#This Row],[Direct Construction Cost]]*23%,0)</f>
        <v>230000</v>
      </c>
      <c r="Y84" s="311">
        <f t="shared" si="14"/>
        <v>0.15</v>
      </c>
      <c r="Z84" s="211">
        <f>ROUND((FutureTrunkParks6[[#This Row],[Direct Construction Cost]]+FutureTrunkParks6[[#This Row],[Project Owners Cost (23% Direct Construction Cost)($)]])*FutureTrunkParks6[[#This Row],[Multiplier]]*FutureTrunkParks6[[#This Row],[Construction Contingency Rate %]],0)</f>
        <v>184500</v>
      </c>
      <c r="AA84" s="212">
        <f>ROUND(FutureTrunkParks6[[#This Row],[Direct Construction Cost]]+FutureTrunkParks6[[#This Row],[Project Owners Cost (23% Direct Construction Cost)($)]]+FutureTrunkParks6[[#This Row],[Construction Contingency Cost ($)]],0)</f>
        <v>1414500</v>
      </c>
      <c r="AB84" s="236">
        <v>2029</v>
      </c>
      <c r="AC84" s="213">
        <f t="shared" si="15"/>
        <v>2.0111853187589457E-2</v>
      </c>
      <c r="AD84" s="213">
        <f t="shared" si="16"/>
        <v>1.8204777291069174E-2</v>
      </c>
      <c r="AE84" s="291">
        <f>VLOOKUP(FutureTrunkParks6[[#This Row],[Service Catchment]],'Catchment Demand - Parks'!$C$8:$M$11,11)</f>
        <v>0.23553359173481525</v>
      </c>
      <c r="AF8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1.4634822382970179E-2</v>
      </c>
      <c r="AG84" s="291">
        <f>IF(AND(FutureTrunkParks6[[#This Row],[Spare Capacity (%)]]&gt;30%,FutureTrunkParks6[[#This Row],[Share of the total Cost with the same year of provision %]]&gt;20%),1-FutureTrunkParks6[[#This Row],[Spare Capacity (%)]],1)</f>
        <v>1</v>
      </c>
      <c r="AH84" s="291">
        <f>IF(FutureTrunkParks6[[#This Row],[Terminal Value Analysis]]&lt;0,0,FutureTrunkParks6[[#This Row],[Terminal Value Analysis]])</f>
        <v>1</v>
      </c>
      <c r="AI84" s="215">
        <f t="shared" si="17"/>
        <v>1414500</v>
      </c>
      <c r="AJ84" s="217">
        <f t="shared" si="18"/>
        <v>1634120</v>
      </c>
      <c r="AK84" s="219">
        <f t="shared" si="19"/>
        <v>1032258</v>
      </c>
      <c r="AL84" s="293">
        <f>ROUND(FutureTrunkParks6[[#This Row],[Net Present Value of Establishment Cost]]*FutureTrunkParks6[[#This Row],[Terminal Value Adjustment (%)]],0)</f>
        <v>1032258</v>
      </c>
      <c r="AM84" s="288" t="str" cm="1">
        <f t="array" ref="AM84">_xlfn.IFS(FutureTrunkParks6[[#This Row],[Hierarchy/Name]]&lt;&gt;"Local","y",AM$13=FutureTrunkParks6[[#This Row],[Service Catchment]], "y", FutureTrunkParks6[[#This Row],[Hierarchy/Name]]="Local", "")</f>
        <v>y</v>
      </c>
      <c r="AN84" s="288" t="str" cm="1">
        <f t="array" ref="AN84">_xlfn.IFS(FutureTrunkParks6[[#This Row],[Hierarchy/Name]]&lt;&gt;"Local","y",AN$13=FutureTrunkParks6[[#This Row],[Service Catchment]], "y", FutureTrunkParks6[[#This Row],[Hierarchy/Name]]="Local", "")</f>
        <v>y</v>
      </c>
      <c r="AO84" s="288" t="str" cm="1">
        <f t="array" ref="AO84">_xlfn.IFS(FutureTrunkParks6[[#This Row],[Hierarchy/Name]]&lt;&gt;"Local","y",AO$13=FutureTrunkParks6[[#This Row],[Service Catchment]], "y", FutureTrunkParks6[[#This Row],[Hierarchy/Name]]="Local", "")</f>
        <v>y</v>
      </c>
      <c r="AP84" s="288" t="str" cm="1">
        <f t="array" ref="AP84">_xlfn.IFS(FutureTrunkParks6[[#This Row],[Hierarchy/Name]]&lt;&gt;"Local","y",AP$13=FutureTrunkParks6[[#This Row],[Service Catchment]], "y", FutureTrunkParks6[[#This Row],[Hierarchy/Name]]="Local", "")</f>
        <v>y</v>
      </c>
      <c r="AR84" s="107">
        <f>IF(FutureTrunkParks6[[#This Row],[Hierarchy/Name]]&lt;&gt;"Local",0.25,IF(AM84="y",1,""))</f>
        <v>0.25</v>
      </c>
      <c r="AS84" s="107">
        <f>IF(FutureTrunkParks6[[#This Row],[Hierarchy/Name]]&lt;&gt;"Local",0.25,IF(AN84="y",1,""))</f>
        <v>0.25</v>
      </c>
      <c r="AT84" s="107">
        <f>IF(FutureTrunkParks6[[#This Row],[Hierarchy/Name]]&lt;&gt;"Local",0.25,IF(AO84="y",1,""))</f>
        <v>0.25</v>
      </c>
      <c r="AU84" s="107">
        <f>IF(FutureTrunkParks6[[#This Row],[Hierarchy/Name]]&lt;&gt;"Local",0.25,IF(AP84="y",1,""))</f>
        <v>0.25</v>
      </c>
      <c r="AV84" s="109">
        <f t="shared" si="20"/>
        <v>1</v>
      </c>
      <c r="AX84" s="285">
        <f t="shared" si="21"/>
        <v>258064.5</v>
      </c>
      <c r="AY84" s="281">
        <f t="shared" si="22"/>
        <v>258064.5</v>
      </c>
      <c r="AZ84" s="281">
        <f t="shared" si="23"/>
        <v>258064.5</v>
      </c>
      <c r="BA84" s="286">
        <f t="shared" si="24"/>
        <v>258064.5</v>
      </c>
      <c r="BB84" s="270">
        <f t="shared" si="25"/>
        <v>1032258</v>
      </c>
      <c r="BD84" s="141"/>
    </row>
    <row r="85" spans="2:221">
      <c r="B85" s="227" t="s">
        <v>4984</v>
      </c>
      <c r="C85" s="228" t="s">
        <v>4985</v>
      </c>
      <c r="D85" s="228" t="s">
        <v>110</v>
      </c>
      <c r="E85" s="228" t="s">
        <v>101</v>
      </c>
      <c r="F85" s="228" t="s">
        <v>4852</v>
      </c>
      <c r="G85" s="203" t="str" cm="1">
        <f t="array" ref="G85">_xlfn.IFS(MID(C85,5,1)="U",MID(C85,5,2),LEN(C85)&gt;10,MID(C85,5,3)&amp;"-"&amp;LEFT(D85,1),LEN(C85)&lt;=10,MID(C85,5,2)&amp;"-"&amp;LEFT(D85,1))</f>
        <v>A1-L</v>
      </c>
      <c r="H85" s="204">
        <f>IFERROR(INDEX(LGIP1b_Park_UnitRates[],MATCH(G85,LGIP1b_Park_UnitRates[LGIP Code],0),3),"")</f>
        <v>8000</v>
      </c>
      <c r="I85" s="312">
        <f>IFERROR(MIN(J85/H85,INDEX(LGIP1b_Park_UnitRates[],MATCH(FutureTrunkParks6[[#This Row],[LGIP Code (*)]], LGIP1b_Park_UnitRates[LGIP Code], 0),4)),1)</f>
        <v>0.75</v>
      </c>
      <c r="J85" s="232">
        <v>6000</v>
      </c>
      <c r="K85" s="98">
        <f t="shared" si="26"/>
        <v>82.5</v>
      </c>
      <c r="L85" s="233">
        <v>495000</v>
      </c>
      <c r="M85" s="238" t="str">
        <f>_xlfn.XLOOKUP(FutureTrunkParks6[[#This Row],[LGIP Code (*)]],LGIP1b_Parks_UnitRates_Summary[LGIP Code],LGIP1b_Parks_UnitRates_Summary[Stages],,0)</f>
        <v>A&amp;B</v>
      </c>
      <c r="N85" s="238" t="str">
        <f>_xlfn.XLOOKUP(FutureTrunkParks6[[#This Row],[LGIP Code (*)]],LGIP1b_Parks_UnitRates_Summary[LGIP Code],LGIP1b_Parks_UnitRates_Summary[Costing Code],,0)</f>
        <v>A1-L-A&amp;B</v>
      </c>
      <c r="O85" s="238">
        <f>_xlfn.XLOOKUP(FutureTrunkParks6[[#This Row],[Costing Code]],LGIP1b_Parks_UnitRates_Summary[Costing Code],LGIP1b_Parks_UnitRates_Summary[Scaled component],,0)</f>
        <v>295709.98100599996</v>
      </c>
      <c r="P85" s="238">
        <f>FutureTrunkParks6[[#This Row],[Unit Rate (Scale)]]*FutureTrunkParks6[[#This Row],[Scaling factor (*)]]</f>
        <v>221782.48575449997</v>
      </c>
      <c r="Q85" s="238">
        <f>_xlfn.XLOOKUP(FutureTrunkParks6[[#This Row],[Costing Code]],LGIP1b_Parks_UnitRates_Summary[Costing Code],LGIP1b_Parks_UnitRates_Summary[Not scaled component],,0)</f>
        <v>417974.52457963559</v>
      </c>
      <c r="R85" s="240">
        <f>_xlfn.XLOOKUP(FutureTrunkParks6[[#This Row],[Costing Code]],LGIP1b_Parks_UnitRates_Summary[Costing Code],LGIP1b_Parks_UnitRates_Summary[Preliminary Scale],,0)</f>
        <v>0.23125000000000001</v>
      </c>
      <c r="S85" s="238">
        <f>((FutureTrunkParks6[[#This Row],[Costs with Scaling Factor Applied]]+FutureTrunkParks6[[#This Row],[Unit Rate (No Scale)]])*FutureTrunkParks6[[#This Row],[Preliminary Scale %]])</f>
        <v>147943.80863976883</v>
      </c>
      <c r="T85" s="238">
        <f>_xlfn.XLOOKUP(FutureTrunkParks6[[#This Row],[Costing Code]],LGIP1b_Parks_UnitRates_Summary[Costing Code],LGIP1b_Parks_UnitRates_Summary[Preliminary No Scale],,0)</f>
        <v>3750</v>
      </c>
      <c r="U8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791451</v>
      </c>
      <c r="V85" s="228">
        <v>2021</v>
      </c>
      <c r="W85" s="228">
        <v>1</v>
      </c>
      <c r="X85" s="238">
        <f>ROUND(FutureTrunkParks6[[#This Row],[Direct Construction Cost]]*23%,0)</f>
        <v>182034</v>
      </c>
      <c r="Y85" s="311">
        <f t="shared" si="14"/>
        <v>0.15</v>
      </c>
      <c r="Z85" s="211">
        <f>ROUND((FutureTrunkParks6[[#This Row],[Direct Construction Cost]]+FutureTrunkParks6[[#This Row],[Project Owners Cost (23% Direct Construction Cost)($)]])*FutureTrunkParks6[[#This Row],[Multiplier]]*FutureTrunkParks6[[#This Row],[Construction Contingency Rate %]],0)</f>
        <v>146023</v>
      </c>
      <c r="AA85" s="212">
        <f>ROUND(FutureTrunkParks6[[#This Row],[Direct Construction Cost]]+FutureTrunkParks6[[#This Row],[Project Owners Cost (23% Direct Construction Cost)($)]]+FutureTrunkParks6[[#This Row],[Construction Contingency Cost ($)]],0)</f>
        <v>1119508</v>
      </c>
      <c r="AB85" s="236">
        <v>2029</v>
      </c>
      <c r="AC85" s="213">
        <f t="shared" si="15"/>
        <v>2.0111853187589457E-2</v>
      </c>
      <c r="AD85" s="213">
        <f t="shared" si="16"/>
        <v>1.8204777291069174E-2</v>
      </c>
      <c r="AE85" s="291">
        <f>VLOOKUP(FutureTrunkParks6[[#This Row],[Service Catchment]],'Catchment Demand - Parks'!$C$8:$M$11,11)</f>
        <v>0.20307557840172039</v>
      </c>
      <c r="AF8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1.122502331093308E-2</v>
      </c>
      <c r="AG85" s="291">
        <f>IF(AND(FutureTrunkParks6[[#This Row],[Spare Capacity (%)]]&gt;30%,FutureTrunkParks6[[#This Row],[Share of the total Cost with the same year of provision %]]&gt;20%),1-FutureTrunkParks6[[#This Row],[Spare Capacity (%)]],1)</f>
        <v>1</v>
      </c>
      <c r="AH85" s="291">
        <f>IF(FutureTrunkParks6[[#This Row],[Terminal Value Analysis]]&lt;0,0,FutureTrunkParks6[[#This Row],[Terminal Value Analysis]])</f>
        <v>1</v>
      </c>
      <c r="AI85" s="215">
        <f t="shared" si="17"/>
        <v>1614508</v>
      </c>
      <c r="AJ85" s="217">
        <f t="shared" si="18"/>
        <v>1873807</v>
      </c>
      <c r="AK85" s="219">
        <f t="shared" si="19"/>
        <v>1183666</v>
      </c>
      <c r="AL85" s="293">
        <f>ROUND(FutureTrunkParks6[[#This Row],[Net Present Value of Establishment Cost]]*FutureTrunkParks6[[#This Row],[Terminal Value Adjustment (%)]],0)</f>
        <v>1183666</v>
      </c>
      <c r="AM85" s="288" t="str" cm="1">
        <f t="array" ref="AM85">_xlfn.IFS(FutureTrunkParks6[[#This Row],[Hierarchy/Name]]&lt;&gt;"Local","y",AM$13=FutureTrunkParks6[[#This Row],[Service Catchment]], "y", FutureTrunkParks6[[#This Row],[Hierarchy/Name]]="Local", "")</f>
        <v/>
      </c>
      <c r="AN85" s="288" t="str" cm="1">
        <f t="array" ref="AN85">_xlfn.IFS(FutureTrunkParks6[[#This Row],[Hierarchy/Name]]&lt;&gt;"Local","y",AN$13=FutureTrunkParks6[[#This Row],[Service Catchment]], "y", FutureTrunkParks6[[#This Row],[Hierarchy/Name]]="Local", "")</f>
        <v/>
      </c>
      <c r="AO85" s="288" t="str" cm="1">
        <f t="array" ref="AO85">_xlfn.IFS(FutureTrunkParks6[[#This Row],[Hierarchy/Name]]&lt;&gt;"Local","y",AO$13=FutureTrunkParks6[[#This Row],[Service Catchment]], "y", FutureTrunkParks6[[#This Row],[Hierarchy/Name]]="Local", "")</f>
        <v>y</v>
      </c>
      <c r="AP85" s="288" t="str" cm="1">
        <f t="array" ref="AP85">_xlfn.IFS(FutureTrunkParks6[[#This Row],[Hierarchy/Name]]&lt;&gt;"Local","y",AP$13=FutureTrunkParks6[[#This Row],[Service Catchment]], "y", FutureTrunkParks6[[#This Row],[Hierarchy/Name]]="Local", "")</f>
        <v/>
      </c>
      <c r="AR85" s="107" t="str">
        <f>IF(FutureTrunkParks6[[#This Row],[Hierarchy/Name]]&lt;&gt;"Local",0.25,IF(AM85="y",1,""))</f>
        <v/>
      </c>
      <c r="AS85" s="107" t="str">
        <f>IF(FutureTrunkParks6[[#This Row],[Hierarchy/Name]]&lt;&gt;"Local",0.25,IF(AN85="y",1,""))</f>
        <v/>
      </c>
      <c r="AT85" s="107">
        <f>IF(FutureTrunkParks6[[#This Row],[Hierarchy/Name]]&lt;&gt;"Local",0.25,IF(AO85="y",1,""))</f>
        <v>1</v>
      </c>
      <c r="AU85" s="107" t="str">
        <f>IF(FutureTrunkParks6[[#This Row],[Hierarchy/Name]]&lt;&gt;"Local",0.25,IF(AP85="y",1,""))</f>
        <v/>
      </c>
      <c r="AV85" s="109">
        <f t="shared" si="20"/>
        <v>1</v>
      </c>
      <c r="AX85" s="285" t="str">
        <f t="shared" si="21"/>
        <v/>
      </c>
      <c r="AY85" s="281" t="str">
        <f t="shared" si="22"/>
        <v/>
      </c>
      <c r="AZ85" s="281">
        <f t="shared" si="23"/>
        <v>1183666</v>
      </c>
      <c r="BA85" s="286" t="str">
        <f t="shared" si="24"/>
        <v/>
      </c>
      <c r="BB85" s="270">
        <f t="shared" si="25"/>
        <v>1183666</v>
      </c>
      <c r="BD85" s="141"/>
    </row>
    <row r="86" spans="2:221">
      <c r="B86" s="227" t="s">
        <v>4984</v>
      </c>
      <c r="C86" s="228" t="s">
        <v>4986</v>
      </c>
      <c r="D86" s="228" t="s">
        <v>110</v>
      </c>
      <c r="E86" s="228" t="s">
        <v>101</v>
      </c>
      <c r="F86" s="228" t="s">
        <v>4852</v>
      </c>
      <c r="G86" s="203" t="str" cm="1">
        <f t="array" ref="G86">_xlfn.IFS(MID(C86,5,1)="U",MID(C86,5,2),LEN(C86)&gt;10,MID(C86,5,3)&amp;"-"&amp;LEFT(D86,1),LEN(C86)&lt;=10,MID(C86,5,2)&amp;"-"&amp;LEFT(D86,1))</f>
        <v>A1-L</v>
      </c>
      <c r="H86" s="204">
        <f>IFERROR(INDEX(LGIP1b_Park_UnitRates[],MATCH(G86,LGIP1b_Park_UnitRates[LGIP Code],0),3),"")</f>
        <v>8000</v>
      </c>
      <c r="I86" s="312">
        <f>IFERROR(MIN(J86/H86,INDEX(LGIP1b_Park_UnitRates[],MATCH(FutureTrunkParks6[[#This Row],[LGIP Code (*)]], LGIP1b_Park_UnitRates[LGIP Code], 0),4)),1)</f>
        <v>0.75</v>
      </c>
      <c r="J86" s="232">
        <v>6000</v>
      </c>
      <c r="K86" s="98">
        <f t="shared" si="26"/>
        <v>100</v>
      </c>
      <c r="L86" s="233">
        <v>600000</v>
      </c>
      <c r="M86" s="238" t="str">
        <f>_xlfn.XLOOKUP(FutureTrunkParks6[[#This Row],[LGIP Code (*)]],LGIP1b_Parks_UnitRates_Summary[LGIP Code],LGIP1b_Parks_UnitRates_Summary[Stages],,0)</f>
        <v>A&amp;B</v>
      </c>
      <c r="N86" s="238" t="str">
        <f>_xlfn.XLOOKUP(FutureTrunkParks6[[#This Row],[LGIP Code (*)]],LGIP1b_Parks_UnitRates_Summary[LGIP Code],LGIP1b_Parks_UnitRates_Summary[Costing Code],,0)</f>
        <v>A1-L-A&amp;B</v>
      </c>
      <c r="O86" s="238">
        <f>_xlfn.XLOOKUP(FutureTrunkParks6[[#This Row],[Costing Code]],LGIP1b_Parks_UnitRates_Summary[Costing Code],LGIP1b_Parks_UnitRates_Summary[Scaled component],,0)</f>
        <v>295709.98100599996</v>
      </c>
      <c r="P86" s="238">
        <f>FutureTrunkParks6[[#This Row],[Unit Rate (Scale)]]*FutureTrunkParks6[[#This Row],[Scaling factor (*)]]</f>
        <v>221782.48575449997</v>
      </c>
      <c r="Q86" s="238">
        <f>_xlfn.XLOOKUP(FutureTrunkParks6[[#This Row],[Costing Code]],LGIP1b_Parks_UnitRates_Summary[Costing Code],LGIP1b_Parks_UnitRates_Summary[Not scaled component],,0)</f>
        <v>417974.52457963559</v>
      </c>
      <c r="R86" s="240">
        <f>_xlfn.XLOOKUP(FutureTrunkParks6[[#This Row],[Costing Code]],LGIP1b_Parks_UnitRates_Summary[Costing Code],LGIP1b_Parks_UnitRates_Summary[Preliminary Scale],,0)</f>
        <v>0.23125000000000001</v>
      </c>
      <c r="S86" s="238">
        <f>((FutureTrunkParks6[[#This Row],[Costs with Scaling Factor Applied]]+FutureTrunkParks6[[#This Row],[Unit Rate (No Scale)]])*FutureTrunkParks6[[#This Row],[Preliminary Scale %]])</f>
        <v>147943.80863976883</v>
      </c>
      <c r="T86" s="238">
        <f>_xlfn.XLOOKUP(FutureTrunkParks6[[#This Row],[Costing Code]],LGIP1b_Parks_UnitRates_Summary[Costing Code],LGIP1b_Parks_UnitRates_Summary[Preliminary No Scale],,0)</f>
        <v>3750</v>
      </c>
      <c r="U8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791451</v>
      </c>
      <c r="V86" s="228">
        <v>2021</v>
      </c>
      <c r="W86" s="228">
        <v>1</v>
      </c>
      <c r="X86" s="238">
        <f>ROUND(FutureTrunkParks6[[#This Row],[Direct Construction Cost]]*23%,0)</f>
        <v>182034</v>
      </c>
      <c r="Y86" s="311">
        <f t="shared" si="14"/>
        <v>0.2</v>
      </c>
      <c r="Z86" s="211">
        <f>ROUND((FutureTrunkParks6[[#This Row],[Direct Construction Cost]]+FutureTrunkParks6[[#This Row],[Project Owners Cost (23% Direct Construction Cost)($)]])*FutureTrunkParks6[[#This Row],[Multiplier]]*FutureTrunkParks6[[#This Row],[Construction Contingency Rate %]],0)</f>
        <v>194697</v>
      </c>
      <c r="AA86" s="212">
        <f>ROUND(FutureTrunkParks6[[#This Row],[Direct Construction Cost]]+FutureTrunkParks6[[#This Row],[Project Owners Cost (23% Direct Construction Cost)($)]]+FutureTrunkParks6[[#This Row],[Construction Contingency Cost ($)]],0)</f>
        <v>1168182</v>
      </c>
      <c r="AB86" s="236">
        <v>2034</v>
      </c>
      <c r="AC86" s="213">
        <f t="shared" si="15"/>
        <v>2.0111853187589457E-2</v>
      </c>
      <c r="AD86" s="213">
        <f t="shared" si="16"/>
        <v>1.8204777291069174E-2</v>
      </c>
      <c r="AE86" s="291">
        <f>VLOOKUP(FutureTrunkParks6[[#This Row],[Service Catchment]],'Catchment Demand - Parks'!$C$8:$M$11,11)</f>
        <v>0.20307557840172039</v>
      </c>
      <c r="AF8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9.5749259954271276E-3</v>
      </c>
      <c r="AG86" s="291">
        <f>IF(AND(FutureTrunkParks6[[#This Row],[Spare Capacity (%)]]&gt;30%,FutureTrunkParks6[[#This Row],[Share of the total Cost with the same year of provision %]]&gt;20%),1-FutureTrunkParks6[[#This Row],[Spare Capacity (%)]],1)</f>
        <v>1</v>
      </c>
      <c r="AH86" s="291">
        <f>IF(FutureTrunkParks6[[#This Row],[Terminal Value Analysis]]&lt;0,0,FutureTrunkParks6[[#This Row],[Terminal Value Analysis]])</f>
        <v>1</v>
      </c>
      <c r="AI86" s="215">
        <f t="shared" si="17"/>
        <v>1768182</v>
      </c>
      <c r="AJ86" s="217">
        <f t="shared" si="18"/>
        <v>2254226</v>
      </c>
      <c r="AK86" s="219">
        <f t="shared" si="19"/>
        <v>1068604</v>
      </c>
      <c r="AL86" s="293">
        <f>ROUND(FutureTrunkParks6[[#This Row],[Net Present Value of Establishment Cost]]*FutureTrunkParks6[[#This Row],[Terminal Value Adjustment (%)]],0)</f>
        <v>1068604</v>
      </c>
      <c r="AM86" s="288" t="str" cm="1">
        <f t="array" ref="AM86">_xlfn.IFS(FutureTrunkParks6[[#This Row],[Hierarchy/Name]]&lt;&gt;"Local","y",AM$13=FutureTrunkParks6[[#This Row],[Service Catchment]], "y", FutureTrunkParks6[[#This Row],[Hierarchy/Name]]="Local", "")</f>
        <v/>
      </c>
      <c r="AN86" s="288" t="str" cm="1">
        <f t="array" ref="AN86">_xlfn.IFS(FutureTrunkParks6[[#This Row],[Hierarchy/Name]]&lt;&gt;"Local","y",AN$13=FutureTrunkParks6[[#This Row],[Service Catchment]], "y", FutureTrunkParks6[[#This Row],[Hierarchy/Name]]="Local", "")</f>
        <v/>
      </c>
      <c r="AO86" s="288" t="str" cm="1">
        <f t="array" ref="AO86">_xlfn.IFS(FutureTrunkParks6[[#This Row],[Hierarchy/Name]]&lt;&gt;"Local","y",AO$13=FutureTrunkParks6[[#This Row],[Service Catchment]], "y", FutureTrunkParks6[[#This Row],[Hierarchy/Name]]="Local", "")</f>
        <v>y</v>
      </c>
      <c r="AP86" s="288" t="str" cm="1">
        <f t="array" ref="AP86">_xlfn.IFS(FutureTrunkParks6[[#This Row],[Hierarchy/Name]]&lt;&gt;"Local","y",AP$13=FutureTrunkParks6[[#This Row],[Service Catchment]], "y", FutureTrunkParks6[[#This Row],[Hierarchy/Name]]="Local", "")</f>
        <v/>
      </c>
      <c r="AR86" s="107" t="str">
        <f>IF(FutureTrunkParks6[[#This Row],[Hierarchy/Name]]&lt;&gt;"Local",0.25,IF(AM86="y",1,""))</f>
        <v/>
      </c>
      <c r="AS86" s="107" t="str">
        <f>IF(FutureTrunkParks6[[#This Row],[Hierarchy/Name]]&lt;&gt;"Local",0.25,IF(AN86="y",1,""))</f>
        <v/>
      </c>
      <c r="AT86" s="107">
        <f>IF(FutureTrunkParks6[[#This Row],[Hierarchy/Name]]&lt;&gt;"Local",0.25,IF(AO86="y",1,""))</f>
        <v>1</v>
      </c>
      <c r="AU86" s="107" t="str">
        <f>IF(FutureTrunkParks6[[#This Row],[Hierarchy/Name]]&lt;&gt;"Local",0.25,IF(AP86="y",1,""))</f>
        <v/>
      </c>
      <c r="AV86" s="109">
        <f t="shared" si="20"/>
        <v>1</v>
      </c>
      <c r="AX86" s="285" t="str">
        <f t="shared" si="21"/>
        <v/>
      </c>
      <c r="AY86" s="281" t="str">
        <f t="shared" si="22"/>
        <v/>
      </c>
      <c r="AZ86" s="281">
        <f t="shared" si="23"/>
        <v>1068604</v>
      </c>
      <c r="BA86" s="286" t="str">
        <f t="shared" si="24"/>
        <v/>
      </c>
      <c r="BB86" s="270">
        <f t="shared" si="25"/>
        <v>1068604</v>
      </c>
      <c r="BD86" s="141"/>
    </row>
    <row r="87" spans="2:221">
      <c r="B87" s="227" t="s">
        <v>4984</v>
      </c>
      <c r="C87" s="228" t="s">
        <v>4987</v>
      </c>
      <c r="D87" s="228" t="s">
        <v>110</v>
      </c>
      <c r="E87" s="228" t="s">
        <v>101</v>
      </c>
      <c r="F87" s="228" t="s">
        <v>4988</v>
      </c>
      <c r="G87" s="203" t="str" cm="1">
        <f t="array" ref="G87">_xlfn.IFS(MID(C87,5,1)="U",MID(C87,5,2),LEN(C87)&gt;10,MID(C87,5,3)&amp;"-"&amp;LEFT(D87,1),LEN(C87)&lt;=10,MID(C87,5,2)&amp;"-"&amp;LEFT(D87,1))</f>
        <v>E12-L</v>
      </c>
      <c r="H87" s="204">
        <f>IFERROR(INDEX(LGIP1b_Park_UnitRates[],MATCH(G87,LGIP1b_Park_UnitRates[LGIP Code],0),3),"")</f>
        <v>8000</v>
      </c>
      <c r="I87" s="312">
        <f>IFERROR(MIN(J87/H87,INDEX(LGIP1b_Park_UnitRates[],MATCH(FutureTrunkParks6[[#This Row],[LGIP Code (*)]], LGIP1b_Park_UnitRates[LGIP Code], 0),4)),1)</f>
        <v>2.29</v>
      </c>
      <c r="J87" s="232">
        <v>25400</v>
      </c>
      <c r="K87" s="98">
        <f t="shared" si="26"/>
        <v>0</v>
      </c>
      <c r="L87" s="233">
        <v>0</v>
      </c>
      <c r="M87" s="238" t="str">
        <f>_xlfn.XLOOKUP(FutureTrunkParks6[[#This Row],[LGIP Code (*)]],LGIP1b_Parks_UnitRates_Summary[LGIP Code],LGIP1b_Parks_UnitRates_Summary[Stages],,0)</f>
        <v>B&amp;C</v>
      </c>
      <c r="N87" s="238" t="str">
        <f>_xlfn.XLOOKUP(FutureTrunkParks6[[#This Row],[LGIP Code (*)]],LGIP1b_Parks_UnitRates_Summary[LGIP Code],LGIP1b_Parks_UnitRates_Summary[Costing Code],,0)</f>
        <v>E12-L-B&amp;C</v>
      </c>
      <c r="O87" s="238">
        <f>_xlfn.XLOOKUP(FutureTrunkParks6[[#This Row],[Costing Code]],LGIP1b_Parks_UnitRates_Summary[Costing Code],LGIP1b_Parks_UnitRates_Summary[Scaled component],,0)</f>
        <v>219151.22234442105</v>
      </c>
      <c r="P87" s="238">
        <f>FutureTrunkParks6[[#This Row],[Unit Rate (Scale)]]*FutureTrunkParks6[[#This Row],[Scaling factor (*)]]</f>
        <v>501856.29916872422</v>
      </c>
      <c r="Q87" s="238">
        <f>_xlfn.XLOOKUP(FutureTrunkParks6[[#This Row],[Costing Code]],LGIP1b_Parks_UnitRates_Summary[Costing Code],LGIP1b_Parks_UnitRates_Summary[Not scaled component],,0)</f>
        <v>249734.36751999997</v>
      </c>
      <c r="R87" s="240">
        <f>_xlfn.XLOOKUP(FutureTrunkParks6[[#This Row],[Costing Code]],LGIP1b_Parks_UnitRates_Summary[Costing Code],LGIP1b_Parks_UnitRates_Summary[Preliminary Scale],,0)</f>
        <v>0.23125000000000001</v>
      </c>
      <c r="S87" s="238">
        <f>((FutureTrunkParks6[[#This Row],[Costs with Scaling Factor Applied]]+FutureTrunkParks6[[#This Row],[Unit Rate (No Scale)]])*FutureTrunkParks6[[#This Row],[Preliminary Scale %]])</f>
        <v>173805.34167176747</v>
      </c>
      <c r="T87" s="238">
        <f>_xlfn.XLOOKUP(FutureTrunkParks6[[#This Row],[Costing Code]],LGIP1b_Parks_UnitRates_Summary[Costing Code],LGIP1b_Parks_UnitRates_Summary[Preliminary No Scale],,0)</f>
        <v>3750</v>
      </c>
      <c r="U8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929146</v>
      </c>
      <c r="V87" s="228">
        <v>2021</v>
      </c>
      <c r="W87" s="228">
        <v>1</v>
      </c>
      <c r="X87" s="238">
        <f>ROUND(FutureTrunkParks6[[#This Row],[Direct Construction Cost]]*23%,0)</f>
        <v>213704</v>
      </c>
      <c r="Y87" s="311">
        <f t="shared" si="14"/>
        <v>0.15</v>
      </c>
      <c r="Z87" s="211">
        <f>ROUND((FutureTrunkParks6[[#This Row],[Direct Construction Cost]]+FutureTrunkParks6[[#This Row],[Project Owners Cost (23% Direct Construction Cost)($)]])*FutureTrunkParks6[[#This Row],[Multiplier]]*FutureTrunkParks6[[#This Row],[Construction Contingency Rate %]],0)</f>
        <v>171428</v>
      </c>
      <c r="AA87" s="212">
        <f>ROUND(FutureTrunkParks6[[#This Row],[Direct Construction Cost]]+FutureTrunkParks6[[#This Row],[Project Owners Cost (23% Direct Construction Cost)($)]]+FutureTrunkParks6[[#This Row],[Construction Contingency Cost ($)]],0)</f>
        <v>1314278</v>
      </c>
      <c r="AB87" s="236">
        <v>2029</v>
      </c>
      <c r="AC87" s="213">
        <f t="shared" si="15"/>
        <v>2.0111853187589457E-2</v>
      </c>
      <c r="AD87" s="213">
        <f t="shared" si="16"/>
        <v>1.8204777291069174E-2</v>
      </c>
      <c r="AE87" s="291">
        <f>VLOOKUP(FutureTrunkParks6[[#This Row],[Service Catchment]],'Catchment Demand - Parks'!$C$8:$M$11,11)</f>
        <v>0.20307557840172039</v>
      </c>
      <c r="AF8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1.3177932794626306E-2</v>
      </c>
      <c r="AG87" s="291">
        <f>IF(AND(FutureTrunkParks6[[#This Row],[Spare Capacity (%)]]&gt;30%,FutureTrunkParks6[[#This Row],[Share of the total Cost with the same year of provision %]]&gt;20%),1-FutureTrunkParks6[[#This Row],[Spare Capacity (%)]],1)</f>
        <v>1</v>
      </c>
      <c r="AH87" s="291">
        <f>IF(FutureTrunkParks6[[#This Row],[Terminal Value Analysis]]&lt;0,0,FutureTrunkParks6[[#This Row],[Terminal Value Analysis]])</f>
        <v>1</v>
      </c>
      <c r="AI87" s="215">
        <f t="shared" si="17"/>
        <v>1314278</v>
      </c>
      <c r="AJ87" s="217">
        <f t="shared" si="18"/>
        <v>1518337</v>
      </c>
      <c r="AK87" s="219">
        <f t="shared" si="19"/>
        <v>959119</v>
      </c>
      <c r="AL87" s="293">
        <f>ROUND(FutureTrunkParks6[[#This Row],[Net Present Value of Establishment Cost]]*FutureTrunkParks6[[#This Row],[Terminal Value Adjustment (%)]],0)</f>
        <v>959119</v>
      </c>
      <c r="AM87" s="288" t="str" cm="1">
        <f t="array" ref="AM87">_xlfn.IFS(FutureTrunkParks6[[#This Row],[Hierarchy/Name]]&lt;&gt;"Local","y",AM$13=FutureTrunkParks6[[#This Row],[Service Catchment]], "y", FutureTrunkParks6[[#This Row],[Hierarchy/Name]]="Local", "")</f>
        <v/>
      </c>
      <c r="AN87" s="288" t="str" cm="1">
        <f t="array" ref="AN87">_xlfn.IFS(FutureTrunkParks6[[#This Row],[Hierarchy/Name]]&lt;&gt;"Local","y",AN$13=FutureTrunkParks6[[#This Row],[Service Catchment]], "y", FutureTrunkParks6[[#This Row],[Hierarchy/Name]]="Local", "")</f>
        <v/>
      </c>
      <c r="AO87" s="288" t="str" cm="1">
        <f t="array" ref="AO87">_xlfn.IFS(FutureTrunkParks6[[#This Row],[Hierarchy/Name]]&lt;&gt;"Local","y",AO$13=FutureTrunkParks6[[#This Row],[Service Catchment]], "y", FutureTrunkParks6[[#This Row],[Hierarchy/Name]]="Local", "")</f>
        <v>y</v>
      </c>
      <c r="AP87" s="288" t="str" cm="1">
        <f t="array" ref="AP87">_xlfn.IFS(FutureTrunkParks6[[#This Row],[Hierarchy/Name]]&lt;&gt;"Local","y",AP$13=FutureTrunkParks6[[#This Row],[Service Catchment]], "y", FutureTrunkParks6[[#This Row],[Hierarchy/Name]]="Local", "")</f>
        <v/>
      </c>
      <c r="AR87" s="107" t="str">
        <f>IF(FutureTrunkParks6[[#This Row],[Hierarchy/Name]]&lt;&gt;"Local",0.25,IF(AM87="y",1,""))</f>
        <v/>
      </c>
      <c r="AS87" s="107" t="str">
        <f>IF(FutureTrunkParks6[[#This Row],[Hierarchy/Name]]&lt;&gt;"Local",0.25,IF(AN87="y",1,""))</f>
        <v/>
      </c>
      <c r="AT87" s="107">
        <f>IF(FutureTrunkParks6[[#This Row],[Hierarchy/Name]]&lt;&gt;"Local",0.25,IF(AO87="y",1,""))</f>
        <v>1</v>
      </c>
      <c r="AU87" s="107" t="str">
        <f>IF(FutureTrunkParks6[[#This Row],[Hierarchy/Name]]&lt;&gt;"Local",0.25,IF(AP87="y",1,""))</f>
        <v/>
      </c>
      <c r="AV87" s="109">
        <f t="shared" si="20"/>
        <v>1</v>
      </c>
      <c r="AX87" s="285" t="str">
        <f t="shared" si="21"/>
        <v/>
      </c>
      <c r="AY87" s="281" t="str">
        <f t="shared" si="22"/>
        <v/>
      </c>
      <c r="AZ87" s="281">
        <f t="shared" si="23"/>
        <v>959119</v>
      </c>
      <c r="BA87" s="286" t="str">
        <f t="shared" si="24"/>
        <v/>
      </c>
      <c r="BB87" s="270">
        <f t="shared" si="25"/>
        <v>959119</v>
      </c>
      <c r="BD87" s="141"/>
    </row>
    <row r="88" spans="2:221">
      <c r="B88" s="227" t="s">
        <v>4984</v>
      </c>
      <c r="C88" s="228" t="s">
        <v>4989</v>
      </c>
      <c r="D88" s="228" t="s">
        <v>105</v>
      </c>
      <c r="E88" s="228" t="s">
        <v>101</v>
      </c>
      <c r="F88" s="228" t="s">
        <v>4966</v>
      </c>
      <c r="G88" s="203" t="str" cm="1">
        <f t="array" ref="G88">_xlfn.IFS(MID(C88,5,1)="U",MID(C88,5,2),LEN(C88)&gt;10,MID(C88,5,3)&amp;"-"&amp;LEFT(D88,1),LEN(C88)&lt;=10,MID(C88,5,2)&amp;"-"&amp;LEFT(D88,1))</f>
        <v>E2-D</v>
      </c>
      <c r="H88" s="204">
        <f>IFERROR(INDEX(LGIP1b_Park_UnitRates[],MATCH(G88,LGIP1b_Park_UnitRates[LGIP Code],0),3),"")</f>
        <v>30000</v>
      </c>
      <c r="I88" s="312">
        <f>IFERROR(MIN(J88/H88,INDEX(LGIP1b_Park_UnitRates[],MATCH(FutureTrunkParks6[[#This Row],[LGIP Code (*)]], LGIP1b_Park_UnitRates[LGIP Code], 0),4)),1)</f>
        <v>1.3433333333333333</v>
      </c>
      <c r="J88" s="232">
        <v>40300</v>
      </c>
      <c r="K88" s="98">
        <f t="shared" si="26"/>
        <v>0</v>
      </c>
      <c r="L88" s="233">
        <v>0</v>
      </c>
      <c r="M88" s="238" t="str">
        <f>_xlfn.XLOOKUP(FutureTrunkParks6[[#This Row],[LGIP Code (*)]],LGIP1b_Parks_UnitRates_Summary[LGIP Code],LGIP1b_Parks_UnitRates_Summary[Stages],,0)</f>
        <v>B&amp;C</v>
      </c>
      <c r="N88" s="238" t="str">
        <f>_xlfn.XLOOKUP(FutureTrunkParks6[[#This Row],[LGIP Code (*)]],LGIP1b_Parks_UnitRates_Summary[LGIP Code],LGIP1b_Parks_UnitRates_Summary[Costing Code],,0)</f>
        <v>E2-D-B&amp;C</v>
      </c>
      <c r="O88" s="238">
        <f>_xlfn.XLOOKUP(FutureTrunkParks6[[#This Row],[Costing Code]],LGIP1b_Parks_UnitRates_Summary[Costing Code],LGIP1b_Parks_UnitRates_Summary[Scaled component],,0)</f>
        <v>908750.50522903237</v>
      </c>
      <c r="P88" s="238">
        <f>FutureTrunkParks6[[#This Row],[Unit Rate (Scale)]]*FutureTrunkParks6[[#This Row],[Scaling factor (*)]]</f>
        <v>1220754.8453576667</v>
      </c>
      <c r="Q88" s="238">
        <f>_xlfn.XLOOKUP(FutureTrunkParks6[[#This Row],[Costing Code]],LGIP1b_Parks_UnitRates_Summary[Costing Code],LGIP1b_Parks_UnitRates_Summary[Not scaled component],,0)</f>
        <v>6900188.3885097774</v>
      </c>
      <c r="R88" s="240">
        <f>_xlfn.XLOOKUP(FutureTrunkParks6[[#This Row],[Costing Code]],LGIP1b_Parks_UnitRates_Summary[Costing Code],LGIP1b_Parks_UnitRates_Summary[Preliminary Scale],,0)</f>
        <v>0.23125000000000001</v>
      </c>
      <c r="S88" s="238">
        <f>((FutureTrunkParks6[[#This Row],[Costs with Scaling Factor Applied]]+FutureTrunkParks6[[#This Row],[Unit Rate (No Scale)]])*FutureTrunkParks6[[#This Row],[Preliminary Scale %]])</f>
        <v>1877968.1228318466</v>
      </c>
      <c r="T88" s="238">
        <f>_xlfn.XLOOKUP(FutureTrunkParks6[[#This Row],[Costing Code]],LGIP1b_Parks_UnitRates_Summary[Costing Code],LGIP1b_Parks_UnitRates_Summary[Preliminary No Scale],,0)</f>
        <v>7500</v>
      </c>
      <c r="U8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10006411</v>
      </c>
      <c r="V88" s="228">
        <v>2021</v>
      </c>
      <c r="W88" s="228">
        <v>1</v>
      </c>
      <c r="X88" s="238">
        <f>ROUND(FutureTrunkParks6[[#This Row],[Direct Construction Cost]]*23%,0)</f>
        <v>2301475</v>
      </c>
      <c r="Y88" s="311">
        <f t="shared" si="14"/>
        <v>7.4999999999999997E-2</v>
      </c>
      <c r="Z88" s="211">
        <f>ROUND((FutureTrunkParks6[[#This Row],[Direct Construction Cost]]+FutureTrunkParks6[[#This Row],[Project Owners Cost (23% Direct Construction Cost)($)]])*FutureTrunkParks6[[#This Row],[Multiplier]]*FutureTrunkParks6[[#This Row],[Construction Contingency Rate %]],0)</f>
        <v>923091</v>
      </c>
      <c r="AA88" s="212">
        <f>ROUND(FutureTrunkParks6[[#This Row],[Direct Construction Cost]]+FutureTrunkParks6[[#This Row],[Project Owners Cost (23% Direct Construction Cost)($)]]+FutureTrunkParks6[[#This Row],[Construction Contingency Cost ($)]],0)</f>
        <v>13230977</v>
      </c>
      <c r="AB88" s="236">
        <v>2024</v>
      </c>
      <c r="AC88" s="213">
        <f t="shared" si="15"/>
        <v>2.0111853187589457E-2</v>
      </c>
      <c r="AD88" s="213">
        <f t="shared" si="16"/>
        <v>1.8204777291069174E-2</v>
      </c>
      <c r="AE88" s="291">
        <f>VLOOKUP(FutureTrunkParks6[[#This Row],[Service Catchment]],'Catchment Demand - Parks'!$C$8:$M$11,11)</f>
        <v>0.20307557840172039</v>
      </c>
      <c r="AF8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88" s="291">
        <f>IF(AND(FutureTrunkParks6[[#This Row],[Spare Capacity (%)]]&gt;30%,FutureTrunkParks6[[#This Row],[Share of the total Cost with the same year of provision %]]&gt;20%),1-FutureTrunkParks6[[#This Row],[Spare Capacity (%)]],1)</f>
        <v>1</v>
      </c>
      <c r="AH88" s="291">
        <f>IF(FutureTrunkParks6[[#This Row],[Terminal Value Analysis]]&lt;0,0,FutureTrunkParks6[[#This Row],[Terminal Value Analysis]])</f>
        <v>1</v>
      </c>
      <c r="AI88" s="215">
        <f t="shared" si="17"/>
        <v>13230977</v>
      </c>
      <c r="AJ88" s="217">
        <f t="shared" si="18"/>
        <v>13966813</v>
      </c>
      <c r="AK88" s="219">
        <f t="shared" si="19"/>
        <v>11756726</v>
      </c>
      <c r="AL88" s="293">
        <f>ROUND(FutureTrunkParks6[[#This Row],[Net Present Value of Establishment Cost]]*FutureTrunkParks6[[#This Row],[Terminal Value Adjustment (%)]],0)</f>
        <v>11756726</v>
      </c>
      <c r="AM88" s="288" t="str" cm="1">
        <f t="array" ref="AM88">_xlfn.IFS(FutureTrunkParks6[[#This Row],[Hierarchy/Name]]&lt;&gt;"Local","y",AM$13=FutureTrunkParks6[[#This Row],[Service Catchment]], "y", FutureTrunkParks6[[#This Row],[Hierarchy/Name]]="Local", "")</f>
        <v>y</v>
      </c>
      <c r="AN88" s="288" t="str" cm="1">
        <f t="array" ref="AN88">_xlfn.IFS(FutureTrunkParks6[[#This Row],[Hierarchy/Name]]&lt;&gt;"Local","y",AN$13=FutureTrunkParks6[[#This Row],[Service Catchment]], "y", FutureTrunkParks6[[#This Row],[Hierarchy/Name]]="Local", "")</f>
        <v>y</v>
      </c>
      <c r="AO88" s="288" t="str" cm="1">
        <f t="array" ref="AO88">_xlfn.IFS(FutureTrunkParks6[[#This Row],[Hierarchy/Name]]&lt;&gt;"Local","y",AO$13=FutureTrunkParks6[[#This Row],[Service Catchment]], "y", FutureTrunkParks6[[#This Row],[Hierarchy/Name]]="Local", "")</f>
        <v>y</v>
      </c>
      <c r="AP88" s="288" t="str" cm="1">
        <f t="array" ref="AP88">_xlfn.IFS(FutureTrunkParks6[[#This Row],[Hierarchy/Name]]&lt;&gt;"Local","y",AP$13=FutureTrunkParks6[[#This Row],[Service Catchment]], "y", FutureTrunkParks6[[#This Row],[Hierarchy/Name]]="Local", "")</f>
        <v>y</v>
      </c>
      <c r="AR88" s="107">
        <f>IF(FutureTrunkParks6[[#This Row],[Hierarchy/Name]]&lt;&gt;"Local",0.25,IF(AM88="y",1,""))</f>
        <v>0.25</v>
      </c>
      <c r="AS88" s="107">
        <f>IF(FutureTrunkParks6[[#This Row],[Hierarchy/Name]]&lt;&gt;"Local",0.25,IF(AN88="y",1,""))</f>
        <v>0.25</v>
      </c>
      <c r="AT88" s="107">
        <f>IF(FutureTrunkParks6[[#This Row],[Hierarchy/Name]]&lt;&gt;"Local",0.25,IF(AO88="y",1,""))</f>
        <v>0.25</v>
      </c>
      <c r="AU88" s="107">
        <f>IF(FutureTrunkParks6[[#This Row],[Hierarchy/Name]]&lt;&gt;"Local",0.25,IF(AP88="y",1,""))</f>
        <v>0.25</v>
      </c>
      <c r="AV88" s="109">
        <f t="shared" si="20"/>
        <v>1</v>
      </c>
      <c r="AX88" s="285">
        <f t="shared" si="21"/>
        <v>2939181.5</v>
      </c>
      <c r="AY88" s="281">
        <f t="shared" si="22"/>
        <v>2939181.5</v>
      </c>
      <c r="AZ88" s="281">
        <f t="shared" si="23"/>
        <v>2939181.5</v>
      </c>
      <c r="BA88" s="286">
        <f t="shared" si="24"/>
        <v>2939181.5</v>
      </c>
      <c r="BB88" s="270">
        <f t="shared" si="25"/>
        <v>11756726</v>
      </c>
      <c r="BD88" s="141"/>
      <c r="HL88" s="1"/>
      <c r="HM88" s="1"/>
    </row>
    <row r="89" spans="2:221">
      <c r="B89" s="227" t="s">
        <v>4984</v>
      </c>
      <c r="C89" s="228" t="s">
        <v>4990</v>
      </c>
      <c r="D89" s="228" t="s">
        <v>105</v>
      </c>
      <c r="E89" s="228" t="s">
        <v>101</v>
      </c>
      <c r="F89" s="228" t="s">
        <v>4991</v>
      </c>
      <c r="G89" s="203" t="str" cm="1">
        <f t="array" ref="G89">_xlfn.IFS(MID(C89,5,1)="U",MID(C89,5,2),LEN(C89)&gt;10,MID(C89,5,3)&amp;"-"&amp;LEFT(D89,1),LEN(C89)&lt;=10,MID(C89,5,2)&amp;"-"&amp;LEFT(D89,1))</f>
        <v>E5-D</v>
      </c>
      <c r="H89" s="204">
        <f>IFERROR(INDEX(LGIP1b_Park_UnitRates[],MATCH(G89,LGIP1b_Park_UnitRates[LGIP Code],0),3),"")</f>
        <v>40000</v>
      </c>
      <c r="I89" s="312">
        <f>IFERROR(MIN(J89/H89,INDEX(LGIP1b_Park_UnitRates[],MATCH(FutureTrunkParks6[[#This Row],[LGIP Code (*)]], LGIP1b_Park_UnitRates[LGIP Code], 0),4)),1)</f>
        <v>0.36</v>
      </c>
      <c r="J89" s="232">
        <v>14400</v>
      </c>
      <c r="K89" s="98">
        <f t="shared" si="26"/>
        <v>0</v>
      </c>
      <c r="L89" s="233">
        <v>0</v>
      </c>
      <c r="M89" s="238" t="str">
        <f>_xlfn.XLOOKUP(FutureTrunkParks6[[#This Row],[LGIP Code (*)]],LGIP1b_Parks_UnitRates_Summary[LGIP Code],LGIP1b_Parks_UnitRates_Summary[Stages],,0)</f>
        <v>B&amp;C</v>
      </c>
      <c r="N89" s="238" t="str">
        <f>_xlfn.XLOOKUP(FutureTrunkParks6[[#This Row],[LGIP Code (*)]],LGIP1b_Parks_UnitRates_Summary[LGIP Code],LGIP1b_Parks_UnitRates_Summary[Costing Code],,0)</f>
        <v>E5-D-B&amp;C</v>
      </c>
      <c r="O89" s="238">
        <f>_xlfn.XLOOKUP(FutureTrunkParks6[[#This Row],[Costing Code]],LGIP1b_Parks_UnitRates_Summary[Costing Code],LGIP1b_Parks_UnitRates_Summary[Scaled component],,0)</f>
        <v>740088.67916180636</v>
      </c>
      <c r="P89" s="238">
        <f>FutureTrunkParks6[[#This Row],[Unit Rate (Scale)]]*FutureTrunkParks6[[#This Row],[Scaling factor (*)]]</f>
        <v>266431.9244982503</v>
      </c>
      <c r="Q89" s="238">
        <f>_xlfn.XLOOKUP(FutureTrunkParks6[[#This Row],[Costing Code]],LGIP1b_Parks_UnitRates_Summary[Costing Code],LGIP1b_Parks_UnitRates_Summary[Not scaled component],,0)</f>
        <v>7781441.3300164435</v>
      </c>
      <c r="R89" s="240">
        <f>_xlfn.XLOOKUP(FutureTrunkParks6[[#This Row],[Costing Code]],LGIP1b_Parks_UnitRates_Summary[Costing Code],LGIP1b_Parks_UnitRates_Summary[Preliminary Scale],,0)</f>
        <v>0.23125000000000001</v>
      </c>
      <c r="S89" s="238">
        <f>((FutureTrunkParks6[[#This Row],[Costs with Scaling Factor Applied]]+FutureTrunkParks6[[#This Row],[Unit Rate (No Scale)]])*FutureTrunkParks6[[#This Row],[Preliminary Scale %]])</f>
        <v>1861070.6901065232</v>
      </c>
      <c r="T89" s="238">
        <f>_xlfn.XLOOKUP(FutureTrunkParks6[[#This Row],[Costing Code]],LGIP1b_Parks_UnitRates_Summary[Costing Code],LGIP1b_Parks_UnitRates_Summary[Preliminary No Scale],,0)</f>
        <v>11250</v>
      </c>
      <c r="U8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9920194</v>
      </c>
      <c r="V89" s="228">
        <v>2021</v>
      </c>
      <c r="W89" s="228">
        <v>1</v>
      </c>
      <c r="X89" s="238">
        <f>ROUND(FutureTrunkParks6[[#This Row],[Direct Construction Cost]]*23%,0)</f>
        <v>2281645</v>
      </c>
      <c r="Y89" s="311">
        <f t="shared" si="14"/>
        <v>7.4999999999999997E-2</v>
      </c>
      <c r="Z89" s="211">
        <f>ROUND((FutureTrunkParks6[[#This Row],[Direct Construction Cost]]+FutureTrunkParks6[[#This Row],[Project Owners Cost (23% Direct Construction Cost)($)]])*FutureTrunkParks6[[#This Row],[Multiplier]]*FutureTrunkParks6[[#This Row],[Construction Contingency Rate %]],0)</f>
        <v>915138</v>
      </c>
      <c r="AA89" s="212">
        <f>ROUND(FutureTrunkParks6[[#This Row],[Direct Construction Cost]]+FutureTrunkParks6[[#This Row],[Project Owners Cost (23% Direct Construction Cost)($)]]+FutureTrunkParks6[[#This Row],[Construction Contingency Cost ($)]],0)</f>
        <v>13116977</v>
      </c>
      <c r="AB89" s="236">
        <v>2024</v>
      </c>
      <c r="AC89" s="213">
        <f t="shared" si="15"/>
        <v>2.0111853187589457E-2</v>
      </c>
      <c r="AD89" s="213">
        <f t="shared" si="16"/>
        <v>1.8204777291069174E-2</v>
      </c>
      <c r="AE89" s="291">
        <f>VLOOKUP(FutureTrunkParks6[[#This Row],[Service Catchment]],'Catchment Demand - Parks'!$C$8:$M$11,11)</f>
        <v>0.20307557840172039</v>
      </c>
      <c r="AF8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89" s="291">
        <f>IF(AND(FutureTrunkParks6[[#This Row],[Spare Capacity (%)]]&gt;30%,FutureTrunkParks6[[#This Row],[Share of the total Cost with the same year of provision %]]&gt;20%),1-FutureTrunkParks6[[#This Row],[Spare Capacity (%)]],1)</f>
        <v>1</v>
      </c>
      <c r="AH89" s="291">
        <f>IF(FutureTrunkParks6[[#This Row],[Terminal Value Analysis]]&lt;0,0,FutureTrunkParks6[[#This Row],[Terminal Value Analysis]])</f>
        <v>1</v>
      </c>
      <c r="AI89" s="215">
        <f t="shared" si="17"/>
        <v>13116977</v>
      </c>
      <c r="AJ89" s="217">
        <f t="shared" si="18"/>
        <v>13846473</v>
      </c>
      <c r="AK89" s="219">
        <f t="shared" si="19"/>
        <v>11655429</v>
      </c>
      <c r="AL89" s="293">
        <f>ROUND(FutureTrunkParks6[[#This Row],[Net Present Value of Establishment Cost]]*FutureTrunkParks6[[#This Row],[Terminal Value Adjustment (%)]],0)</f>
        <v>11655429</v>
      </c>
      <c r="AM89" s="288" t="str" cm="1">
        <f t="array" ref="AM89">_xlfn.IFS(FutureTrunkParks6[[#This Row],[Hierarchy/Name]]&lt;&gt;"Local","y",AM$13=FutureTrunkParks6[[#This Row],[Service Catchment]], "y", FutureTrunkParks6[[#This Row],[Hierarchy/Name]]="Local", "")</f>
        <v>y</v>
      </c>
      <c r="AN89" s="288" t="str" cm="1">
        <f t="array" ref="AN89">_xlfn.IFS(FutureTrunkParks6[[#This Row],[Hierarchy/Name]]&lt;&gt;"Local","y",AN$13=FutureTrunkParks6[[#This Row],[Service Catchment]], "y", FutureTrunkParks6[[#This Row],[Hierarchy/Name]]="Local", "")</f>
        <v>y</v>
      </c>
      <c r="AO89" s="288" t="str" cm="1">
        <f t="array" ref="AO89">_xlfn.IFS(FutureTrunkParks6[[#This Row],[Hierarchy/Name]]&lt;&gt;"Local","y",AO$13=FutureTrunkParks6[[#This Row],[Service Catchment]], "y", FutureTrunkParks6[[#This Row],[Hierarchy/Name]]="Local", "")</f>
        <v>y</v>
      </c>
      <c r="AP89" s="288" t="str" cm="1">
        <f t="array" ref="AP89">_xlfn.IFS(FutureTrunkParks6[[#This Row],[Hierarchy/Name]]&lt;&gt;"Local","y",AP$13=FutureTrunkParks6[[#This Row],[Service Catchment]], "y", FutureTrunkParks6[[#This Row],[Hierarchy/Name]]="Local", "")</f>
        <v>y</v>
      </c>
      <c r="AR89" s="107">
        <f>IF(FutureTrunkParks6[[#This Row],[Hierarchy/Name]]&lt;&gt;"Local",0.25,IF(AM89="y",1,""))</f>
        <v>0.25</v>
      </c>
      <c r="AS89" s="107">
        <f>IF(FutureTrunkParks6[[#This Row],[Hierarchy/Name]]&lt;&gt;"Local",0.25,IF(AN89="y",1,""))</f>
        <v>0.25</v>
      </c>
      <c r="AT89" s="107">
        <f>IF(FutureTrunkParks6[[#This Row],[Hierarchy/Name]]&lt;&gt;"Local",0.25,IF(AO89="y",1,""))</f>
        <v>0.25</v>
      </c>
      <c r="AU89" s="107">
        <f>IF(FutureTrunkParks6[[#This Row],[Hierarchy/Name]]&lt;&gt;"Local",0.25,IF(AP89="y",1,""))</f>
        <v>0.25</v>
      </c>
      <c r="AV89" s="109">
        <f t="shared" si="20"/>
        <v>1</v>
      </c>
      <c r="AX89" s="285">
        <f t="shared" si="21"/>
        <v>2913857.25</v>
      </c>
      <c r="AY89" s="281">
        <f t="shared" si="22"/>
        <v>2913857.25</v>
      </c>
      <c r="AZ89" s="281">
        <f t="shared" si="23"/>
        <v>2913857.25</v>
      </c>
      <c r="BA89" s="286">
        <f t="shared" si="24"/>
        <v>2913857.25</v>
      </c>
      <c r="BB89" s="270">
        <f t="shared" si="25"/>
        <v>11655429</v>
      </c>
      <c r="BD89" s="141"/>
    </row>
    <row r="90" spans="2:221">
      <c r="B90" s="227" t="s">
        <v>4992</v>
      </c>
      <c r="C90" s="228" t="s">
        <v>4993</v>
      </c>
      <c r="D90" s="228" t="s">
        <v>110</v>
      </c>
      <c r="E90" s="228" t="s">
        <v>101</v>
      </c>
      <c r="F90" s="228" t="s">
        <v>4856</v>
      </c>
      <c r="G90" s="203" t="str" cm="1">
        <f t="array" ref="G90">_xlfn.IFS(MID(C90,5,1)="U",MID(C90,5,2),LEN(C90)&gt;10,MID(C90,5,3)&amp;"-"&amp;LEFT(D90,1),LEN(C90)&lt;=10,MID(C90,5,2)&amp;"-"&amp;LEFT(D90,1))</f>
        <v>U3</v>
      </c>
      <c r="H90" s="204">
        <f>IFERROR(INDEX(LGIP1b_Park_UnitRates[],MATCH(G90,LGIP1b_Park_UnitRates[LGIP Code],0),3),"")</f>
        <v>0</v>
      </c>
      <c r="I90" s="312">
        <f>IFERROR(MIN(J90/H90,INDEX(LGIP1b_Park_UnitRates[],MATCH(FutureTrunkParks6[[#This Row],[LGIP Code (*)]], LGIP1b_Park_UnitRates[LGIP Code], 0),4)),1)</f>
        <v>1</v>
      </c>
      <c r="J90" s="232">
        <v>900</v>
      </c>
      <c r="K90" s="98">
        <f t="shared" si="26"/>
        <v>0</v>
      </c>
      <c r="L90" s="233">
        <v>0</v>
      </c>
      <c r="M90" s="238" t="str">
        <f>_xlfn.XLOOKUP(FutureTrunkParks6[[#This Row],[LGIP Code (*)]],LGIP1b_Parks_UnitRates_Summary[LGIP Code],LGIP1b_Parks_UnitRates_Summary[Stages],,0)</f>
        <v>U</v>
      </c>
      <c r="N90" s="238" t="str">
        <f>_xlfn.XLOOKUP(FutureTrunkParks6[[#This Row],[LGIP Code (*)]],LGIP1b_Parks_UnitRates_Summary[LGIP Code],LGIP1b_Parks_UnitRates_Summary[Costing Code],,0)</f>
        <v>U3-U</v>
      </c>
      <c r="O90" s="238">
        <f>_xlfn.XLOOKUP(FutureTrunkParks6[[#This Row],[Costing Code]],LGIP1b_Parks_UnitRates_Summary[Costing Code],LGIP1b_Parks_UnitRates_Summary[Scaled component],,0)</f>
        <v>0</v>
      </c>
      <c r="P90" s="238">
        <f>FutureTrunkParks6[[#This Row],[Unit Rate (Scale)]]*FutureTrunkParks6[[#This Row],[Scaling factor (*)]]</f>
        <v>0</v>
      </c>
      <c r="Q90" s="238">
        <f>_xlfn.XLOOKUP(FutureTrunkParks6[[#This Row],[Costing Code]],LGIP1b_Parks_UnitRates_Summary[Costing Code],LGIP1b_Parks_UnitRates_Summary[Not scaled component],,0)</f>
        <v>0</v>
      </c>
      <c r="R90" s="240">
        <f>_xlfn.XLOOKUP(FutureTrunkParks6[[#This Row],[Costing Code]],LGIP1b_Parks_UnitRates_Summary[Costing Code],LGIP1b_Parks_UnitRates_Summary[Preliminary Scale],,0)</f>
        <v>0</v>
      </c>
      <c r="S90" s="238">
        <f>((FutureTrunkParks6[[#This Row],[Costs with Scaling Factor Applied]]+FutureTrunkParks6[[#This Row],[Unit Rate (No Scale)]])*FutureTrunkParks6[[#This Row],[Preliminary Scale %]])</f>
        <v>0</v>
      </c>
      <c r="T90" s="238">
        <f>_xlfn.XLOOKUP(FutureTrunkParks6[[#This Row],[Costing Code]],LGIP1b_Parks_UnitRates_Summary[Costing Code],LGIP1b_Parks_UnitRates_Summary[Preliminary No Scale],,0)</f>
        <v>0</v>
      </c>
      <c r="U9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90" s="228">
        <v>2021</v>
      </c>
      <c r="W90" s="228">
        <v>1</v>
      </c>
      <c r="X90" s="238">
        <f>ROUND(FutureTrunkParks6[[#This Row],[Direct Construction Cost]]*23%,0)</f>
        <v>230000</v>
      </c>
      <c r="Y90" s="311">
        <f t="shared" si="14"/>
        <v>0.2</v>
      </c>
      <c r="Z90" s="211">
        <f>ROUND((FutureTrunkParks6[[#This Row],[Direct Construction Cost]]+FutureTrunkParks6[[#This Row],[Project Owners Cost (23% Direct Construction Cost)($)]])*FutureTrunkParks6[[#This Row],[Multiplier]]*FutureTrunkParks6[[#This Row],[Construction Contingency Rate %]],0)</f>
        <v>246000</v>
      </c>
      <c r="AA90" s="212">
        <f>ROUND(FutureTrunkParks6[[#This Row],[Direct Construction Cost]]+FutureTrunkParks6[[#This Row],[Project Owners Cost (23% Direct Construction Cost)($)]]+FutureTrunkParks6[[#This Row],[Construction Contingency Cost ($)]],0)</f>
        <v>1476000</v>
      </c>
      <c r="AB90" s="236">
        <v>2034</v>
      </c>
      <c r="AC90" s="213">
        <f t="shared" si="15"/>
        <v>2.0111853187589457E-2</v>
      </c>
      <c r="AD90" s="213">
        <f t="shared" si="16"/>
        <v>1.8204777291069174E-2</v>
      </c>
      <c r="AE90" s="291">
        <f>VLOOKUP(FutureTrunkParks6[[#This Row],[Service Catchment]],'Catchment Demand - Parks'!$C$8:$M$11,11)</f>
        <v>0.20307557840172039</v>
      </c>
      <c r="AF9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90" s="291">
        <f>IF(AND(FutureTrunkParks6[[#This Row],[Spare Capacity (%)]]&gt;30%,FutureTrunkParks6[[#This Row],[Share of the total Cost with the same year of provision %]]&gt;20%),1-FutureTrunkParks6[[#This Row],[Spare Capacity (%)]],1)</f>
        <v>1</v>
      </c>
      <c r="AH90" s="291">
        <f>IF(FutureTrunkParks6[[#This Row],[Terminal Value Analysis]]&lt;0,0,FutureTrunkParks6[[#This Row],[Terminal Value Analysis]])</f>
        <v>1</v>
      </c>
      <c r="AI90" s="215">
        <f t="shared" si="17"/>
        <v>1476000</v>
      </c>
      <c r="AJ90" s="217">
        <f t="shared" si="18"/>
        <v>1866135</v>
      </c>
      <c r="AK90" s="219">
        <f t="shared" si="19"/>
        <v>884632</v>
      </c>
      <c r="AL90" s="293">
        <f>ROUND(FutureTrunkParks6[[#This Row],[Net Present Value of Establishment Cost]]*FutureTrunkParks6[[#This Row],[Terminal Value Adjustment (%)]],0)</f>
        <v>884632</v>
      </c>
      <c r="AM90" s="288" t="str" cm="1">
        <f t="array" ref="AM90">_xlfn.IFS(FutureTrunkParks6[[#This Row],[Hierarchy/Name]]&lt;&gt;"Local","y",AM$13=FutureTrunkParks6[[#This Row],[Service Catchment]], "y", FutureTrunkParks6[[#This Row],[Hierarchy/Name]]="Local", "")</f>
        <v/>
      </c>
      <c r="AN90" s="288" t="str" cm="1">
        <f t="array" ref="AN90">_xlfn.IFS(FutureTrunkParks6[[#This Row],[Hierarchy/Name]]&lt;&gt;"Local","y",AN$13=FutureTrunkParks6[[#This Row],[Service Catchment]], "y", FutureTrunkParks6[[#This Row],[Hierarchy/Name]]="Local", "")</f>
        <v/>
      </c>
      <c r="AO90" s="288" t="str" cm="1">
        <f t="array" ref="AO90">_xlfn.IFS(FutureTrunkParks6[[#This Row],[Hierarchy/Name]]&lt;&gt;"Local","y",AO$13=FutureTrunkParks6[[#This Row],[Service Catchment]], "y", FutureTrunkParks6[[#This Row],[Hierarchy/Name]]="Local", "")</f>
        <v>y</v>
      </c>
      <c r="AP90" s="288" t="str" cm="1">
        <f t="array" ref="AP90">_xlfn.IFS(FutureTrunkParks6[[#This Row],[Hierarchy/Name]]&lt;&gt;"Local","y",AP$13=FutureTrunkParks6[[#This Row],[Service Catchment]], "y", FutureTrunkParks6[[#This Row],[Hierarchy/Name]]="Local", "")</f>
        <v/>
      </c>
      <c r="AR90" s="107" t="str">
        <f>IF(FutureTrunkParks6[[#This Row],[Hierarchy/Name]]&lt;&gt;"Local",0.25,IF(AM90="y",1,""))</f>
        <v/>
      </c>
      <c r="AS90" s="107" t="str">
        <f>IF(FutureTrunkParks6[[#This Row],[Hierarchy/Name]]&lt;&gt;"Local",0.25,IF(AN90="y",1,""))</f>
        <v/>
      </c>
      <c r="AT90" s="107">
        <f>IF(FutureTrunkParks6[[#This Row],[Hierarchy/Name]]&lt;&gt;"Local",0.25,IF(AO90="y",1,""))</f>
        <v>1</v>
      </c>
      <c r="AU90" s="107" t="str">
        <f>IF(FutureTrunkParks6[[#This Row],[Hierarchy/Name]]&lt;&gt;"Local",0.25,IF(AP90="y",1,""))</f>
        <v/>
      </c>
      <c r="AV90" s="109">
        <f t="shared" si="20"/>
        <v>1</v>
      </c>
      <c r="AX90" s="285" t="str">
        <f t="shared" si="21"/>
        <v/>
      </c>
      <c r="AY90" s="281" t="str">
        <f t="shared" si="22"/>
        <v/>
      </c>
      <c r="AZ90" s="281">
        <f t="shared" si="23"/>
        <v>884632</v>
      </c>
      <c r="BA90" s="286" t="str">
        <f t="shared" si="24"/>
        <v/>
      </c>
      <c r="BB90" s="270">
        <f t="shared" si="25"/>
        <v>884632</v>
      </c>
      <c r="BD90" s="141"/>
      <c r="HL90" s="1"/>
      <c r="HM90" s="1"/>
    </row>
    <row r="91" spans="2:221">
      <c r="B91" s="227" t="s">
        <v>4994</v>
      </c>
      <c r="C91" s="228" t="s">
        <v>4995</v>
      </c>
      <c r="D91" s="228" t="s">
        <v>110</v>
      </c>
      <c r="E91" s="228" t="s">
        <v>113</v>
      </c>
      <c r="F91" s="228" t="s">
        <v>4852</v>
      </c>
      <c r="G91" s="203" t="str" cm="1">
        <f t="array" ref="G91">_xlfn.IFS(MID(C91,5,1)="U",MID(C91,5,2),LEN(C91)&gt;10,MID(C91,5,3)&amp;"-"&amp;LEFT(D91,1),LEN(C91)&lt;=10,MID(C91,5,2)&amp;"-"&amp;LEFT(D91,1))</f>
        <v>A1-L</v>
      </c>
      <c r="H91" s="204">
        <f>IFERROR(INDEX(LGIP1b_Park_UnitRates[],MATCH(G91,LGIP1b_Park_UnitRates[LGIP Code],0),3),"")</f>
        <v>8000</v>
      </c>
      <c r="I91" s="312">
        <f>IFERROR(MIN(J91/H91,INDEX(LGIP1b_Park_UnitRates[],MATCH(FutureTrunkParks6[[#This Row],[LGIP Code (*)]], LGIP1b_Park_UnitRates[LGIP Code], 0),4)),1)</f>
        <v>1</v>
      </c>
      <c r="J91" s="232">
        <v>8000</v>
      </c>
      <c r="K91" s="98">
        <f t="shared" si="26"/>
        <v>300</v>
      </c>
      <c r="L91" s="233">
        <v>2400000</v>
      </c>
      <c r="M91" s="238" t="str">
        <f>_xlfn.XLOOKUP(FutureTrunkParks6[[#This Row],[LGIP Code (*)]],LGIP1b_Parks_UnitRates_Summary[LGIP Code],LGIP1b_Parks_UnitRates_Summary[Stages],,0)</f>
        <v>A&amp;B</v>
      </c>
      <c r="N91" s="238" t="str">
        <f>_xlfn.XLOOKUP(FutureTrunkParks6[[#This Row],[LGIP Code (*)]],LGIP1b_Parks_UnitRates_Summary[LGIP Code],LGIP1b_Parks_UnitRates_Summary[Costing Code],,0)</f>
        <v>A1-L-A&amp;B</v>
      </c>
      <c r="O91" s="238">
        <f>_xlfn.XLOOKUP(FutureTrunkParks6[[#This Row],[Costing Code]],LGIP1b_Parks_UnitRates_Summary[Costing Code],LGIP1b_Parks_UnitRates_Summary[Scaled component],,0)</f>
        <v>295709.98100599996</v>
      </c>
      <c r="P91" s="238">
        <f>FutureTrunkParks6[[#This Row],[Unit Rate (Scale)]]*FutureTrunkParks6[[#This Row],[Scaling factor (*)]]</f>
        <v>295709.98100599996</v>
      </c>
      <c r="Q91" s="238">
        <f>_xlfn.XLOOKUP(FutureTrunkParks6[[#This Row],[Costing Code]],LGIP1b_Parks_UnitRates_Summary[Costing Code],LGIP1b_Parks_UnitRates_Summary[Not scaled component],,0)</f>
        <v>417974.52457963559</v>
      </c>
      <c r="R91" s="240">
        <f>_xlfn.XLOOKUP(FutureTrunkParks6[[#This Row],[Costing Code]],LGIP1b_Parks_UnitRates_Summary[Costing Code],LGIP1b_Parks_UnitRates_Summary[Preliminary Scale],,0)</f>
        <v>0.23125000000000001</v>
      </c>
      <c r="S91" s="238">
        <f>((FutureTrunkParks6[[#This Row],[Costs with Scaling Factor Applied]]+FutureTrunkParks6[[#This Row],[Unit Rate (No Scale)]])*FutureTrunkParks6[[#This Row],[Preliminary Scale %]])</f>
        <v>165039.54191667822</v>
      </c>
      <c r="T91" s="238">
        <f>_xlfn.XLOOKUP(FutureTrunkParks6[[#This Row],[Costing Code]],LGIP1b_Parks_UnitRates_Summary[Costing Code],LGIP1b_Parks_UnitRates_Summary[Preliminary No Scale],,0)</f>
        <v>3750</v>
      </c>
      <c r="U9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91" s="228">
        <v>2021</v>
      </c>
      <c r="W91" s="228">
        <v>1</v>
      </c>
      <c r="X91" s="238">
        <f>ROUND(FutureTrunkParks6[[#This Row],[Direct Construction Cost]]*23%,0)</f>
        <v>202969</v>
      </c>
      <c r="Y91" s="311">
        <f t="shared" si="14"/>
        <v>0.15</v>
      </c>
      <c r="Z91" s="211">
        <f>ROUND((FutureTrunkParks6[[#This Row],[Direct Construction Cost]]+FutureTrunkParks6[[#This Row],[Project Owners Cost (23% Direct Construction Cost)($)]])*FutureTrunkParks6[[#This Row],[Multiplier]]*FutureTrunkParks6[[#This Row],[Construction Contingency Rate %]],0)</f>
        <v>162816</v>
      </c>
      <c r="AA91" s="212">
        <f>ROUND(FutureTrunkParks6[[#This Row],[Direct Construction Cost]]+FutureTrunkParks6[[#This Row],[Project Owners Cost (23% Direct Construction Cost)($)]]+FutureTrunkParks6[[#This Row],[Construction Contingency Cost ($)]],0)</f>
        <v>1248259</v>
      </c>
      <c r="AB91" s="236">
        <v>2029</v>
      </c>
      <c r="AC91" s="213">
        <f t="shared" si="15"/>
        <v>2.0111853187589457E-2</v>
      </c>
      <c r="AD91" s="213">
        <f t="shared" si="16"/>
        <v>1.8204777291069174E-2</v>
      </c>
      <c r="AE91" s="291">
        <f>VLOOKUP(FutureTrunkParks6[[#This Row],[Service Catchment]],'Catchment Demand - Parks'!$C$8:$M$11,11)</f>
        <v>0.15359038713546411</v>
      </c>
      <c r="AF9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1.2738742285921813E-2</v>
      </c>
      <c r="AG91" s="291">
        <f>IF(AND(FutureTrunkParks6[[#This Row],[Spare Capacity (%)]]&gt;30%,FutureTrunkParks6[[#This Row],[Share of the total Cost with the same year of provision %]]&gt;20%),1-FutureTrunkParks6[[#This Row],[Spare Capacity (%)]],1)</f>
        <v>1</v>
      </c>
      <c r="AH91" s="291">
        <f>IF(FutureTrunkParks6[[#This Row],[Terminal Value Analysis]]&lt;0,0,FutureTrunkParks6[[#This Row],[Terminal Value Analysis]])</f>
        <v>1</v>
      </c>
      <c r="AI91" s="215">
        <f t="shared" si="17"/>
        <v>3648259</v>
      </c>
      <c r="AJ91" s="217">
        <f t="shared" si="18"/>
        <v>4256518</v>
      </c>
      <c r="AK91" s="219">
        <f t="shared" si="19"/>
        <v>2688801</v>
      </c>
      <c r="AL91" s="293">
        <f>ROUND(FutureTrunkParks6[[#This Row],[Net Present Value of Establishment Cost]]*FutureTrunkParks6[[#This Row],[Terminal Value Adjustment (%)]],0)</f>
        <v>2688801</v>
      </c>
      <c r="AM91" s="288" t="str" cm="1">
        <f t="array" ref="AM91">_xlfn.IFS(FutureTrunkParks6[[#This Row],[Hierarchy/Name]]&lt;&gt;"Local","y",AM$13=FutureTrunkParks6[[#This Row],[Service Catchment]], "y", FutureTrunkParks6[[#This Row],[Hierarchy/Name]]="Local", "")</f>
        <v/>
      </c>
      <c r="AN91" s="288" t="str" cm="1">
        <f t="array" ref="AN91">_xlfn.IFS(FutureTrunkParks6[[#This Row],[Hierarchy/Name]]&lt;&gt;"Local","y",AN$13=FutureTrunkParks6[[#This Row],[Service Catchment]], "y", FutureTrunkParks6[[#This Row],[Hierarchy/Name]]="Local", "")</f>
        <v/>
      </c>
      <c r="AO91" s="288" t="str" cm="1">
        <f t="array" ref="AO91">_xlfn.IFS(FutureTrunkParks6[[#This Row],[Hierarchy/Name]]&lt;&gt;"Local","y",AO$13=FutureTrunkParks6[[#This Row],[Service Catchment]], "y", FutureTrunkParks6[[#This Row],[Hierarchy/Name]]="Local", "")</f>
        <v/>
      </c>
      <c r="AP91" s="288" t="str" cm="1">
        <f t="array" ref="AP91">_xlfn.IFS(FutureTrunkParks6[[#This Row],[Hierarchy/Name]]&lt;&gt;"Local","y",AP$13=FutureTrunkParks6[[#This Row],[Service Catchment]], "y", FutureTrunkParks6[[#This Row],[Hierarchy/Name]]="Local", "")</f>
        <v>y</v>
      </c>
      <c r="AR91" s="107" t="str">
        <f>IF(FutureTrunkParks6[[#This Row],[Hierarchy/Name]]&lt;&gt;"Local",0.25,IF(AM91="y",1,""))</f>
        <v/>
      </c>
      <c r="AS91" s="107" t="str">
        <f>IF(FutureTrunkParks6[[#This Row],[Hierarchy/Name]]&lt;&gt;"Local",0.25,IF(AN91="y",1,""))</f>
        <v/>
      </c>
      <c r="AT91" s="107" t="str">
        <f>IF(FutureTrunkParks6[[#This Row],[Hierarchy/Name]]&lt;&gt;"Local",0.25,IF(AO91="y",1,""))</f>
        <v/>
      </c>
      <c r="AU91" s="107">
        <f>IF(FutureTrunkParks6[[#This Row],[Hierarchy/Name]]&lt;&gt;"Local",0.25,IF(AP91="y",1,""))</f>
        <v>1</v>
      </c>
      <c r="AV91" s="109">
        <f t="shared" si="20"/>
        <v>1</v>
      </c>
      <c r="AX91" s="285" t="str">
        <f t="shared" si="21"/>
        <v/>
      </c>
      <c r="AY91" s="281" t="str">
        <f t="shared" si="22"/>
        <v/>
      </c>
      <c r="AZ91" s="281" t="str">
        <f t="shared" si="23"/>
        <v/>
      </c>
      <c r="BA91" s="286">
        <f t="shared" si="24"/>
        <v>2688801</v>
      </c>
      <c r="BB91" s="270">
        <f t="shared" si="25"/>
        <v>2688801</v>
      </c>
      <c r="BD91" s="141"/>
      <c r="HL91" s="1"/>
      <c r="HM91" s="1"/>
    </row>
    <row r="92" spans="2:221">
      <c r="B92" s="227" t="s">
        <v>4994</v>
      </c>
      <c r="C92" s="228" t="s">
        <v>4996</v>
      </c>
      <c r="D92" s="228" t="s">
        <v>110</v>
      </c>
      <c r="E92" s="228" t="s">
        <v>113</v>
      </c>
      <c r="F92" s="228" t="s">
        <v>4852</v>
      </c>
      <c r="G92" s="203" t="str" cm="1">
        <f t="array" ref="G92">_xlfn.IFS(MID(C92,5,1)="U",MID(C92,5,2),LEN(C92)&gt;10,MID(C92,5,3)&amp;"-"&amp;LEFT(D92,1),LEN(C92)&lt;=10,MID(C92,5,2)&amp;"-"&amp;LEFT(D92,1))</f>
        <v>A1-L</v>
      </c>
      <c r="H92" s="204">
        <f>IFERROR(INDEX(LGIP1b_Park_UnitRates[],MATCH(G92,LGIP1b_Park_UnitRates[LGIP Code],0),3),"")</f>
        <v>8000</v>
      </c>
      <c r="I92" s="312">
        <f>IFERROR(MIN(J92/H92,INDEX(LGIP1b_Park_UnitRates[],MATCH(FutureTrunkParks6[[#This Row],[LGIP Code (*)]], LGIP1b_Park_UnitRates[LGIP Code], 0),4)),1)</f>
        <v>0.76249999999999996</v>
      </c>
      <c r="J92" s="232">
        <v>6100</v>
      </c>
      <c r="K92" s="98">
        <f t="shared" si="26"/>
        <v>1639.344262295082</v>
      </c>
      <c r="L92" s="233">
        <v>10000000</v>
      </c>
      <c r="M92" s="238" t="str">
        <f>_xlfn.XLOOKUP(FutureTrunkParks6[[#This Row],[LGIP Code (*)]],LGIP1b_Parks_UnitRates_Summary[LGIP Code],LGIP1b_Parks_UnitRates_Summary[Stages],,0)</f>
        <v>A&amp;B</v>
      </c>
      <c r="N92" s="238" t="str">
        <f>_xlfn.XLOOKUP(FutureTrunkParks6[[#This Row],[LGIP Code (*)]],LGIP1b_Parks_UnitRates_Summary[LGIP Code],LGIP1b_Parks_UnitRates_Summary[Costing Code],,0)</f>
        <v>A1-L-A&amp;B</v>
      </c>
      <c r="O92" s="238">
        <f>_xlfn.XLOOKUP(FutureTrunkParks6[[#This Row],[Costing Code]],LGIP1b_Parks_UnitRates_Summary[Costing Code],LGIP1b_Parks_UnitRates_Summary[Scaled component],,0)</f>
        <v>295709.98100599996</v>
      </c>
      <c r="P92" s="238">
        <f>FutureTrunkParks6[[#This Row],[Unit Rate (Scale)]]*FutureTrunkParks6[[#This Row],[Scaling factor (*)]]</f>
        <v>225478.86051707497</v>
      </c>
      <c r="Q92" s="238">
        <f>_xlfn.XLOOKUP(FutureTrunkParks6[[#This Row],[Costing Code]],LGIP1b_Parks_UnitRates_Summary[Costing Code],LGIP1b_Parks_UnitRates_Summary[Not scaled component],,0)</f>
        <v>417974.52457963559</v>
      </c>
      <c r="R92" s="240">
        <f>_xlfn.XLOOKUP(FutureTrunkParks6[[#This Row],[Costing Code]],LGIP1b_Parks_UnitRates_Summary[Costing Code],LGIP1b_Parks_UnitRates_Summary[Preliminary Scale],,0)</f>
        <v>0.23125000000000001</v>
      </c>
      <c r="S92" s="238">
        <f>((FutureTrunkParks6[[#This Row],[Costs with Scaling Factor Applied]]+FutureTrunkParks6[[#This Row],[Unit Rate (No Scale)]])*FutureTrunkParks6[[#This Row],[Preliminary Scale %]])</f>
        <v>148798.5953036143</v>
      </c>
      <c r="T92" s="238">
        <f>_xlfn.XLOOKUP(FutureTrunkParks6[[#This Row],[Costing Code]],LGIP1b_Parks_UnitRates_Summary[Costing Code],LGIP1b_Parks_UnitRates_Summary[Preliminary No Scale],,0)</f>
        <v>3750</v>
      </c>
      <c r="U9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796002</v>
      </c>
      <c r="V92" s="228">
        <v>2021</v>
      </c>
      <c r="W92" s="228">
        <v>1</v>
      </c>
      <c r="X92" s="238">
        <f>ROUND(FutureTrunkParks6[[#This Row],[Direct Construction Cost]]*23%,0)</f>
        <v>183080</v>
      </c>
      <c r="Y92" s="311">
        <f t="shared" si="14"/>
        <v>0.2</v>
      </c>
      <c r="Z92" s="211">
        <f>ROUND((FutureTrunkParks6[[#This Row],[Direct Construction Cost]]+FutureTrunkParks6[[#This Row],[Project Owners Cost (23% Direct Construction Cost)($)]])*FutureTrunkParks6[[#This Row],[Multiplier]]*FutureTrunkParks6[[#This Row],[Construction Contingency Rate %]],0)</f>
        <v>195816</v>
      </c>
      <c r="AA92" s="212">
        <f>ROUND(FutureTrunkParks6[[#This Row],[Direct Construction Cost]]+FutureTrunkParks6[[#This Row],[Project Owners Cost (23% Direct Construction Cost)($)]]+FutureTrunkParks6[[#This Row],[Construction Contingency Cost ($)]],0)</f>
        <v>1174898</v>
      </c>
      <c r="AB92" s="236">
        <v>2034</v>
      </c>
      <c r="AC92" s="213">
        <f t="shared" si="15"/>
        <v>2.0111853187589457E-2</v>
      </c>
      <c r="AD92" s="213">
        <f t="shared" si="16"/>
        <v>1.8204777291069174E-2</v>
      </c>
      <c r="AE92" s="291">
        <f>VLOOKUP(FutureTrunkParks6[[#This Row],[Service Catchment]],'Catchment Demand - Parks'!$C$8:$M$11,11)</f>
        <v>0.15359038713546411</v>
      </c>
      <c r="AF9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1.2393649955112633E-2</v>
      </c>
      <c r="AG92" s="291">
        <f>IF(AND(FutureTrunkParks6[[#This Row],[Spare Capacity (%)]]&gt;30%,FutureTrunkParks6[[#This Row],[Share of the total Cost with the same year of provision %]]&gt;20%),1-FutureTrunkParks6[[#This Row],[Spare Capacity (%)]],1)</f>
        <v>1</v>
      </c>
      <c r="AH92" s="291">
        <f>IF(FutureTrunkParks6[[#This Row],[Terminal Value Analysis]]&lt;0,0,FutureTrunkParks6[[#This Row],[Terminal Value Analysis]])</f>
        <v>1</v>
      </c>
      <c r="AI92" s="215">
        <f t="shared" si="17"/>
        <v>11174898</v>
      </c>
      <c r="AJ92" s="217">
        <f t="shared" si="18"/>
        <v>14439966</v>
      </c>
      <c r="AK92" s="219">
        <f t="shared" si="19"/>
        <v>6845191</v>
      </c>
      <c r="AL92" s="293">
        <f>ROUND(FutureTrunkParks6[[#This Row],[Net Present Value of Establishment Cost]]*FutureTrunkParks6[[#This Row],[Terminal Value Adjustment (%)]],0)</f>
        <v>6845191</v>
      </c>
      <c r="AM92" s="288" t="str" cm="1">
        <f t="array" ref="AM92">_xlfn.IFS(FutureTrunkParks6[[#This Row],[Hierarchy/Name]]&lt;&gt;"Local","y",AM$13=FutureTrunkParks6[[#This Row],[Service Catchment]], "y", FutureTrunkParks6[[#This Row],[Hierarchy/Name]]="Local", "")</f>
        <v/>
      </c>
      <c r="AN92" s="288" t="str" cm="1">
        <f t="array" ref="AN92">_xlfn.IFS(FutureTrunkParks6[[#This Row],[Hierarchy/Name]]&lt;&gt;"Local","y",AN$13=FutureTrunkParks6[[#This Row],[Service Catchment]], "y", FutureTrunkParks6[[#This Row],[Hierarchy/Name]]="Local", "")</f>
        <v/>
      </c>
      <c r="AO92" s="288" t="str" cm="1">
        <f t="array" ref="AO92">_xlfn.IFS(FutureTrunkParks6[[#This Row],[Hierarchy/Name]]&lt;&gt;"Local","y",AO$13=FutureTrunkParks6[[#This Row],[Service Catchment]], "y", FutureTrunkParks6[[#This Row],[Hierarchy/Name]]="Local", "")</f>
        <v/>
      </c>
      <c r="AP92" s="288" t="str" cm="1">
        <f t="array" ref="AP92">_xlfn.IFS(FutureTrunkParks6[[#This Row],[Hierarchy/Name]]&lt;&gt;"Local","y",AP$13=FutureTrunkParks6[[#This Row],[Service Catchment]], "y", FutureTrunkParks6[[#This Row],[Hierarchy/Name]]="Local", "")</f>
        <v>y</v>
      </c>
      <c r="AR92" s="107" t="str">
        <f>IF(FutureTrunkParks6[[#This Row],[Hierarchy/Name]]&lt;&gt;"Local",0.25,IF(AM92="y",1,""))</f>
        <v/>
      </c>
      <c r="AS92" s="107" t="str">
        <f>IF(FutureTrunkParks6[[#This Row],[Hierarchy/Name]]&lt;&gt;"Local",0.25,IF(AN92="y",1,""))</f>
        <v/>
      </c>
      <c r="AT92" s="107" t="str">
        <f>IF(FutureTrunkParks6[[#This Row],[Hierarchy/Name]]&lt;&gt;"Local",0.25,IF(AO92="y",1,""))</f>
        <v/>
      </c>
      <c r="AU92" s="107">
        <f>IF(FutureTrunkParks6[[#This Row],[Hierarchy/Name]]&lt;&gt;"Local",0.25,IF(AP92="y",1,""))</f>
        <v>1</v>
      </c>
      <c r="AV92" s="109">
        <f t="shared" si="20"/>
        <v>1</v>
      </c>
      <c r="AX92" s="285" t="str">
        <f t="shared" si="21"/>
        <v/>
      </c>
      <c r="AY92" s="281" t="str">
        <f t="shared" si="22"/>
        <v/>
      </c>
      <c r="AZ92" s="281" t="str">
        <f t="shared" si="23"/>
        <v/>
      </c>
      <c r="BA92" s="286">
        <f t="shared" si="24"/>
        <v>6845191</v>
      </c>
      <c r="BB92" s="270">
        <f t="shared" si="25"/>
        <v>6845191</v>
      </c>
      <c r="BD92" s="141"/>
    </row>
    <row r="93" spans="2:221">
      <c r="B93" s="227" t="s">
        <v>4997</v>
      </c>
      <c r="C93" s="228" t="s">
        <v>4998</v>
      </c>
      <c r="D93" s="228" t="s">
        <v>105</v>
      </c>
      <c r="E93" s="228" t="s">
        <v>113</v>
      </c>
      <c r="F93" s="228" t="s">
        <v>4927</v>
      </c>
      <c r="G93" s="203" t="str" cm="1">
        <f t="array" ref="G93">_xlfn.IFS(MID(C93,5,1)="U",MID(C93,5,2),LEN(C93)&gt;10,MID(C93,5,3)&amp;"-"&amp;LEFT(D93,1),LEN(C93)&lt;=10,MID(C93,5,2)&amp;"-"&amp;LEFT(D93,1))</f>
        <v>U3</v>
      </c>
      <c r="H93" s="204">
        <f>IFERROR(INDEX(LGIP1b_Park_UnitRates[],MATCH(G93,LGIP1b_Park_UnitRates[LGIP Code],0),3),"")</f>
        <v>0</v>
      </c>
      <c r="I93" s="312">
        <f>IFERROR(MIN(J93/H93,INDEX(LGIP1b_Park_UnitRates[],MATCH(FutureTrunkParks6[[#This Row],[LGIP Code (*)]], LGIP1b_Park_UnitRates[LGIP Code], 0),4)),1)</f>
        <v>1</v>
      </c>
      <c r="J93" s="232">
        <v>125300</v>
      </c>
      <c r="K93" s="98">
        <f t="shared" si="26"/>
        <v>0</v>
      </c>
      <c r="L93" s="233">
        <v>0</v>
      </c>
      <c r="M93" s="238" t="str">
        <f>_xlfn.XLOOKUP(FutureTrunkParks6[[#This Row],[LGIP Code (*)]],LGIP1b_Parks_UnitRates_Summary[LGIP Code],LGIP1b_Parks_UnitRates_Summary[Stages],,0)</f>
        <v>U</v>
      </c>
      <c r="N93" s="238" t="str">
        <f>_xlfn.XLOOKUP(FutureTrunkParks6[[#This Row],[LGIP Code (*)]],LGIP1b_Parks_UnitRates_Summary[LGIP Code],LGIP1b_Parks_UnitRates_Summary[Costing Code],,0)</f>
        <v>U3-U</v>
      </c>
      <c r="O93" s="238">
        <f>_xlfn.XLOOKUP(FutureTrunkParks6[[#This Row],[Costing Code]],LGIP1b_Parks_UnitRates_Summary[Costing Code],LGIP1b_Parks_UnitRates_Summary[Scaled component],,0)</f>
        <v>0</v>
      </c>
      <c r="P93" s="238">
        <f>FutureTrunkParks6[[#This Row],[Unit Rate (Scale)]]*FutureTrunkParks6[[#This Row],[Scaling factor (*)]]</f>
        <v>0</v>
      </c>
      <c r="Q93" s="238">
        <f>_xlfn.XLOOKUP(FutureTrunkParks6[[#This Row],[Costing Code]],LGIP1b_Parks_UnitRates_Summary[Costing Code],LGIP1b_Parks_UnitRates_Summary[Not scaled component],,0)</f>
        <v>0</v>
      </c>
      <c r="R93" s="240">
        <f>_xlfn.XLOOKUP(FutureTrunkParks6[[#This Row],[Costing Code]],LGIP1b_Parks_UnitRates_Summary[Costing Code],LGIP1b_Parks_UnitRates_Summary[Preliminary Scale],,0)</f>
        <v>0</v>
      </c>
      <c r="S93" s="238">
        <f>((FutureTrunkParks6[[#This Row],[Costs with Scaling Factor Applied]]+FutureTrunkParks6[[#This Row],[Unit Rate (No Scale)]])*FutureTrunkParks6[[#This Row],[Preliminary Scale %]])</f>
        <v>0</v>
      </c>
      <c r="T93" s="238">
        <f>_xlfn.XLOOKUP(FutureTrunkParks6[[#This Row],[Costing Code]],LGIP1b_Parks_UnitRates_Summary[Costing Code],LGIP1b_Parks_UnitRates_Summary[Preliminary No Scale],,0)</f>
        <v>0</v>
      </c>
      <c r="U9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93" s="228">
        <v>2021</v>
      </c>
      <c r="W93" s="228">
        <v>1</v>
      </c>
      <c r="X93" s="238">
        <f>ROUND(FutureTrunkParks6[[#This Row],[Direct Construction Cost]]*23%,0)</f>
        <v>230000</v>
      </c>
      <c r="Y93" s="311">
        <f t="shared" si="14"/>
        <v>7.4999999999999997E-2</v>
      </c>
      <c r="Z93" s="211">
        <f>ROUND((FutureTrunkParks6[[#This Row],[Direct Construction Cost]]+FutureTrunkParks6[[#This Row],[Project Owners Cost (23% Direct Construction Cost)($)]])*FutureTrunkParks6[[#This Row],[Multiplier]]*FutureTrunkParks6[[#This Row],[Construction Contingency Rate %]],0)</f>
        <v>92250</v>
      </c>
      <c r="AA93" s="212">
        <f>ROUND(FutureTrunkParks6[[#This Row],[Direct Construction Cost]]+FutureTrunkParks6[[#This Row],[Project Owners Cost (23% Direct Construction Cost)($)]]+FutureTrunkParks6[[#This Row],[Construction Contingency Cost ($)]],0)</f>
        <v>1322250</v>
      </c>
      <c r="AB93" s="236">
        <v>2024</v>
      </c>
      <c r="AC93" s="213">
        <f t="shared" si="15"/>
        <v>2.0111853187589457E-2</v>
      </c>
      <c r="AD93" s="213">
        <f t="shared" si="16"/>
        <v>1.8204777291069174E-2</v>
      </c>
      <c r="AE93" s="291">
        <f>VLOOKUP(FutureTrunkParks6[[#This Row],[Service Catchment]],'Catchment Demand - Parks'!$C$8:$M$11,11)</f>
        <v>0.15359038713546411</v>
      </c>
      <c r="AF9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93" s="291">
        <f>IF(AND(FutureTrunkParks6[[#This Row],[Spare Capacity (%)]]&gt;30%,FutureTrunkParks6[[#This Row],[Share of the total Cost with the same year of provision %]]&gt;20%),1-FutureTrunkParks6[[#This Row],[Spare Capacity (%)]],1)</f>
        <v>1</v>
      </c>
      <c r="AH93" s="291">
        <f>IF(FutureTrunkParks6[[#This Row],[Terminal Value Analysis]]&lt;0,0,FutureTrunkParks6[[#This Row],[Terminal Value Analysis]])</f>
        <v>1</v>
      </c>
      <c r="AI93" s="215">
        <f t="shared" si="17"/>
        <v>1322250</v>
      </c>
      <c r="AJ93" s="217">
        <f t="shared" si="18"/>
        <v>1395786</v>
      </c>
      <c r="AK93" s="219">
        <f t="shared" si="19"/>
        <v>1174919</v>
      </c>
      <c r="AL93" s="293">
        <f>ROUND(FutureTrunkParks6[[#This Row],[Net Present Value of Establishment Cost]]*FutureTrunkParks6[[#This Row],[Terminal Value Adjustment (%)]],0)</f>
        <v>1174919</v>
      </c>
      <c r="AM93" s="288" t="str" cm="1">
        <f t="array" ref="AM93">_xlfn.IFS(FutureTrunkParks6[[#This Row],[Hierarchy/Name]]&lt;&gt;"Local","y",AM$13=FutureTrunkParks6[[#This Row],[Service Catchment]], "y", FutureTrunkParks6[[#This Row],[Hierarchy/Name]]="Local", "")</f>
        <v>y</v>
      </c>
      <c r="AN93" s="288" t="str" cm="1">
        <f t="array" ref="AN93">_xlfn.IFS(FutureTrunkParks6[[#This Row],[Hierarchy/Name]]&lt;&gt;"Local","y",AN$13=FutureTrunkParks6[[#This Row],[Service Catchment]], "y", FutureTrunkParks6[[#This Row],[Hierarchy/Name]]="Local", "")</f>
        <v>y</v>
      </c>
      <c r="AO93" s="288" t="str" cm="1">
        <f t="array" ref="AO93">_xlfn.IFS(FutureTrunkParks6[[#This Row],[Hierarchy/Name]]&lt;&gt;"Local","y",AO$13=FutureTrunkParks6[[#This Row],[Service Catchment]], "y", FutureTrunkParks6[[#This Row],[Hierarchy/Name]]="Local", "")</f>
        <v>y</v>
      </c>
      <c r="AP93" s="288" t="str" cm="1">
        <f t="array" ref="AP93">_xlfn.IFS(FutureTrunkParks6[[#This Row],[Hierarchy/Name]]&lt;&gt;"Local","y",AP$13=FutureTrunkParks6[[#This Row],[Service Catchment]], "y", FutureTrunkParks6[[#This Row],[Hierarchy/Name]]="Local", "")</f>
        <v>y</v>
      </c>
      <c r="AR93" s="107">
        <f>IF(FutureTrunkParks6[[#This Row],[Hierarchy/Name]]&lt;&gt;"Local",0.25,IF(AM93="y",1,""))</f>
        <v>0.25</v>
      </c>
      <c r="AS93" s="107">
        <f>IF(FutureTrunkParks6[[#This Row],[Hierarchy/Name]]&lt;&gt;"Local",0.25,IF(AN93="y",1,""))</f>
        <v>0.25</v>
      </c>
      <c r="AT93" s="107">
        <f>IF(FutureTrunkParks6[[#This Row],[Hierarchy/Name]]&lt;&gt;"Local",0.25,IF(AO93="y",1,""))</f>
        <v>0.25</v>
      </c>
      <c r="AU93" s="107">
        <f>IF(FutureTrunkParks6[[#This Row],[Hierarchy/Name]]&lt;&gt;"Local",0.25,IF(AP93="y",1,""))</f>
        <v>0.25</v>
      </c>
      <c r="AV93" s="109">
        <f t="shared" si="20"/>
        <v>1</v>
      </c>
      <c r="AX93" s="285">
        <f t="shared" si="21"/>
        <v>293729.75</v>
      </c>
      <c r="AY93" s="281">
        <f t="shared" si="22"/>
        <v>293729.75</v>
      </c>
      <c r="AZ93" s="281">
        <f t="shared" si="23"/>
        <v>293729.75</v>
      </c>
      <c r="BA93" s="286">
        <f t="shared" si="24"/>
        <v>293729.75</v>
      </c>
      <c r="BB93" s="270">
        <f t="shared" si="25"/>
        <v>1174919</v>
      </c>
      <c r="BD93" s="141"/>
    </row>
    <row r="94" spans="2:221">
      <c r="B94" s="227" t="s">
        <v>4984</v>
      </c>
      <c r="C94" s="228" t="s">
        <v>4999</v>
      </c>
      <c r="D94" s="228" t="s">
        <v>110</v>
      </c>
      <c r="E94" s="228" t="s">
        <v>101</v>
      </c>
      <c r="F94" s="228" t="s">
        <v>4880</v>
      </c>
      <c r="G94" s="203" t="str" cm="1">
        <f t="array" ref="G94">_xlfn.IFS(MID(C94,5,1)="U",MID(C94,5,2),LEN(C94)&gt;10,MID(C94,5,3)&amp;"-"&amp;LEFT(D94,1),LEN(C94)&lt;=10,MID(C94,5,2)&amp;"-"&amp;LEFT(D94,1))</f>
        <v>U3</v>
      </c>
      <c r="H94" s="204">
        <f>IFERROR(INDEX(LGIP1b_Park_UnitRates[],MATCH(G94,LGIP1b_Park_UnitRates[LGIP Code],0),3),"")</f>
        <v>0</v>
      </c>
      <c r="I94" s="312">
        <f>IFERROR(MIN(J94/H94,INDEX(LGIP1b_Park_UnitRates[],MATCH(FutureTrunkParks6[[#This Row],[LGIP Code (*)]], LGIP1b_Park_UnitRates[LGIP Code], 0),4)),1)</f>
        <v>1</v>
      </c>
      <c r="J94" s="232">
        <v>3000</v>
      </c>
      <c r="K94" s="98">
        <f t="shared" si="26"/>
        <v>0</v>
      </c>
      <c r="L94" s="233">
        <v>0</v>
      </c>
      <c r="M94" s="238" t="str">
        <f>_xlfn.XLOOKUP(FutureTrunkParks6[[#This Row],[LGIP Code (*)]],LGIP1b_Parks_UnitRates_Summary[LGIP Code],LGIP1b_Parks_UnitRates_Summary[Stages],,0)</f>
        <v>U</v>
      </c>
      <c r="N94" s="238" t="str">
        <f>_xlfn.XLOOKUP(FutureTrunkParks6[[#This Row],[LGIP Code (*)]],LGIP1b_Parks_UnitRates_Summary[LGIP Code],LGIP1b_Parks_UnitRates_Summary[Costing Code],,0)</f>
        <v>U3-U</v>
      </c>
      <c r="O94" s="238">
        <f>_xlfn.XLOOKUP(FutureTrunkParks6[[#This Row],[Costing Code]],LGIP1b_Parks_UnitRates_Summary[Costing Code],LGIP1b_Parks_UnitRates_Summary[Scaled component],,0)</f>
        <v>0</v>
      </c>
      <c r="P94" s="238">
        <f>FutureTrunkParks6[[#This Row],[Unit Rate (Scale)]]*FutureTrunkParks6[[#This Row],[Scaling factor (*)]]</f>
        <v>0</v>
      </c>
      <c r="Q94" s="238">
        <f>_xlfn.XLOOKUP(FutureTrunkParks6[[#This Row],[Costing Code]],LGIP1b_Parks_UnitRates_Summary[Costing Code],LGIP1b_Parks_UnitRates_Summary[Not scaled component],,0)</f>
        <v>0</v>
      </c>
      <c r="R94" s="240">
        <f>_xlfn.XLOOKUP(FutureTrunkParks6[[#This Row],[Costing Code]],LGIP1b_Parks_UnitRates_Summary[Costing Code],LGIP1b_Parks_UnitRates_Summary[Preliminary Scale],,0)</f>
        <v>0</v>
      </c>
      <c r="S94" s="238">
        <f>((FutureTrunkParks6[[#This Row],[Costs with Scaling Factor Applied]]+FutureTrunkParks6[[#This Row],[Unit Rate (No Scale)]])*FutureTrunkParks6[[#This Row],[Preliminary Scale %]])</f>
        <v>0</v>
      </c>
      <c r="T94" s="238">
        <f>_xlfn.XLOOKUP(FutureTrunkParks6[[#This Row],[Costing Code]],LGIP1b_Parks_UnitRates_Summary[Costing Code],LGIP1b_Parks_UnitRates_Summary[Preliminary No Scale],,0)</f>
        <v>0</v>
      </c>
      <c r="U9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94" s="228">
        <v>2021</v>
      </c>
      <c r="W94" s="228">
        <v>1</v>
      </c>
      <c r="X94" s="238">
        <f>ROUND(FutureTrunkParks6[[#This Row],[Direct Construction Cost]]*23%,0)</f>
        <v>230000</v>
      </c>
      <c r="Y94" s="311">
        <f t="shared" si="14"/>
        <v>0.15</v>
      </c>
      <c r="Z94" s="211">
        <f>ROUND((FutureTrunkParks6[[#This Row],[Direct Construction Cost]]+FutureTrunkParks6[[#This Row],[Project Owners Cost (23% Direct Construction Cost)($)]])*FutureTrunkParks6[[#This Row],[Multiplier]]*FutureTrunkParks6[[#This Row],[Construction Contingency Rate %]],0)</f>
        <v>184500</v>
      </c>
      <c r="AA94" s="212">
        <f>ROUND(FutureTrunkParks6[[#This Row],[Direct Construction Cost]]+FutureTrunkParks6[[#This Row],[Project Owners Cost (23% Direct Construction Cost)($)]]+FutureTrunkParks6[[#This Row],[Construction Contingency Cost ($)]],0)</f>
        <v>1414500</v>
      </c>
      <c r="AB94" s="236">
        <v>2029</v>
      </c>
      <c r="AC94" s="213">
        <f t="shared" si="15"/>
        <v>2.0111853187589457E-2</v>
      </c>
      <c r="AD94" s="213">
        <f t="shared" si="16"/>
        <v>1.8204777291069174E-2</v>
      </c>
      <c r="AE94" s="291">
        <f>VLOOKUP(FutureTrunkParks6[[#This Row],[Service Catchment]],'Catchment Demand - Parks'!$C$8:$M$11,11)</f>
        <v>0.20307557840172039</v>
      </c>
      <c r="AF9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1.4182833417282272E-2</v>
      </c>
      <c r="AG94" s="291">
        <f>IF(AND(FutureTrunkParks6[[#This Row],[Spare Capacity (%)]]&gt;30%,FutureTrunkParks6[[#This Row],[Share of the total Cost with the same year of provision %]]&gt;20%),1-FutureTrunkParks6[[#This Row],[Spare Capacity (%)]],1)</f>
        <v>1</v>
      </c>
      <c r="AH94" s="291">
        <f>IF(FutureTrunkParks6[[#This Row],[Terminal Value Analysis]]&lt;0,0,FutureTrunkParks6[[#This Row],[Terminal Value Analysis]])</f>
        <v>1</v>
      </c>
      <c r="AI94" s="215">
        <f t="shared" si="17"/>
        <v>1414500</v>
      </c>
      <c r="AJ94" s="217">
        <f t="shared" si="18"/>
        <v>1634120</v>
      </c>
      <c r="AK94" s="219">
        <f t="shared" si="19"/>
        <v>1032258</v>
      </c>
      <c r="AL94" s="293">
        <f>ROUND(FutureTrunkParks6[[#This Row],[Net Present Value of Establishment Cost]]*FutureTrunkParks6[[#This Row],[Terminal Value Adjustment (%)]],0)</f>
        <v>1032258</v>
      </c>
      <c r="AM94" s="288" t="str" cm="1">
        <f t="array" ref="AM94">_xlfn.IFS(FutureTrunkParks6[[#This Row],[Hierarchy/Name]]&lt;&gt;"Local","y",AM$13=FutureTrunkParks6[[#This Row],[Service Catchment]], "y", FutureTrunkParks6[[#This Row],[Hierarchy/Name]]="Local", "")</f>
        <v/>
      </c>
      <c r="AN94" s="288" t="str" cm="1">
        <f t="array" ref="AN94">_xlfn.IFS(FutureTrunkParks6[[#This Row],[Hierarchy/Name]]&lt;&gt;"Local","y",AN$13=FutureTrunkParks6[[#This Row],[Service Catchment]], "y", FutureTrunkParks6[[#This Row],[Hierarchy/Name]]="Local", "")</f>
        <v/>
      </c>
      <c r="AO94" s="288" t="str" cm="1">
        <f t="array" ref="AO94">_xlfn.IFS(FutureTrunkParks6[[#This Row],[Hierarchy/Name]]&lt;&gt;"Local","y",AO$13=FutureTrunkParks6[[#This Row],[Service Catchment]], "y", FutureTrunkParks6[[#This Row],[Hierarchy/Name]]="Local", "")</f>
        <v>y</v>
      </c>
      <c r="AP94" s="288" t="str" cm="1">
        <f t="array" ref="AP94">_xlfn.IFS(FutureTrunkParks6[[#This Row],[Hierarchy/Name]]&lt;&gt;"Local","y",AP$13=FutureTrunkParks6[[#This Row],[Service Catchment]], "y", FutureTrunkParks6[[#This Row],[Hierarchy/Name]]="Local", "")</f>
        <v/>
      </c>
      <c r="AR94" s="107" t="str">
        <f>IF(FutureTrunkParks6[[#This Row],[Hierarchy/Name]]&lt;&gt;"Local",0.25,IF(AM94="y",1,""))</f>
        <v/>
      </c>
      <c r="AS94" s="107" t="str">
        <f>IF(FutureTrunkParks6[[#This Row],[Hierarchy/Name]]&lt;&gt;"Local",0.25,IF(AN94="y",1,""))</f>
        <v/>
      </c>
      <c r="AT94" s="107">
        <f>IF(FutureTrunkParks6[[#This Row],[Hierarchy/Name]]&lt;&gt;"Local",0.25,IF(AO94="y",1,""))</f>
        <v>1</v>
      </c>
      <c r="AU94" s="107" t="str">
        <f>IF(FutureTrunkParks6[[#This Row],[Hierarchy/Name]]&lt;&gt;"Local",0.25,IF(AP94="y",1,""))</f>
        <v/>
      </c>
      <c r="AV94" s="109">
        <f t="shared" si="20"/>
        <v>1</v>
      </c>
      <c r="AX94" s="285" t="str">
        <f t="shared" si="21"/>
        <v/>
      </c>
      <c r="AY94" s="281" t="str">
        <f t="shared" si="22"/>
        <v/>
      </c>
      <c r="AZ94" s="281">
        <f t="shared" si="23"/>
        <v>1032258</v>
      </c>
      <c r="BA94" s="286" t="str">
        <f t="shared" si="24"/>
        <v/>
      </c>
      <c r="BB94" s="270">
        <f t="shared" si="25"/>
        <v>1032258</v>
      </c>
      <c r="BD94" s="141"/>
    </row>
    <row r="95" spans="2:221">
      <c r="B95" s="227" t="s">
        <v>4948</v>
      </c>
      <c r="C95" s="228" t="s">
        <v>5000</v>
      </c>
      <c r="D95" s="228" t="s">
        <v>110</v>
      </c>
      <c r="E95" s="228" t="s">
        <v>113</v>
      </c>
      <c r="F95" s="228" t="s">
        <v>4941</v>
      </c>
      <c r="G95" s="203" t="str" cm="1">
        <f t="array" ref="G95">_xlfn.IFS(MID(C95,5,1)="U",MID(C95,5,2),LEN(C95)&gt;10,MID(C95,5,3)&amp;"-"&amp;LEFT(D95,1),LEN(C95)&lt;=10,MID(C95,5,2)&amp;"-"&amp;LEFT(D95,1))</f>
        <v>E1-L</v>
      </c>
      <c r="H95" s="204">
        <f>IFERROR(INDEX(LGIP1b_Park_UnitRates[],MATCH(G95,LGIP1b_Park_UnitRates[LGIP Code],0),3),"")</f>
        <v>8000</v>
      </c>
      <c r="I95" s="312">
        <f>IFERROR(MIN(J95/H95,INDEX(LGIP1b_Park_UnitRates[],MATCH(FutureTrunkParks6[[#This Row],[LGIP Code (*)]], LGIP1b_Park_UnitRates[LGIP Code], 0),4)),1)</f>
        <v>0.625</v>
      </c>
      <c r="J95" s="232">
        <v>5000</v>
      </c>
      <c r="K95" s="98">
        <f t="shared" si="26"/>
        <v>0</v>
      </c>
      <c r="L95" s="233">
        <v>0</v>
      </c>
      <c r="M95" s="238" t="str">
        <f>_xlfn.XLOOKUP(FutureTrunkParks6[[#This Row],[LGIP Code (*)]],LGIP1b_Parks_UnitRates_Summary[LGIP Code],LGIP1b_Parks_UnitRates_Summary[Stages],,0)</f>
        <v>B&amp;C</v>
      </c>
      <c r="N95" s="238" t="str">
        <f>_xlfn.XLOOKUP(FutureTrunkParks6[[#This Row],[LGIP Code (*)]],LGIP1b_Parks_UnitRates_Summary[LGIP Code],LGIP1b_Parks_UnitRates_Summary[Costing Code],,0)</f>
        <v>E1-L-B&amp;C</v>
      </c>
      <c r="O95" s="238">
        <f>_xlfn.XLOOKUP(FutureTrunkParks6[[#This Row],[Costing Code]],LGIP1b_Parks_UnitRates_Summary[Costing Code],LGIP1b_Parks_UnitRates_Summary[Scaled component],,0)</f>
        <v>50689.811039999993</v>
      </c>
      <c r="P95" s="238">
        <f>FutureTrunkParks6[[#This Row],[Unit Rate (Scale)]]*FutureTrunkParks6[[#This Row],[Scaling factor (*)]]</f>
        <v>31681.131899999997</v>
      </c>
      <c r="Q95" s="238">
        <f>_xlfn.XLOOKUP(FutureTrunkParks6[[#This Row],[Costing Code]],LGIP1b_Parks_UnitRates_Summary[Costing Code],LGIP1b_Parks_UnitRates_Summary[Not scaled component],,0)</f>
        <v>434089.71377963555</v>
      </c>
      <c r="R95" s="240">
        <f>_xlfn.XLOOKUP(FutureTrunkParks6[[#This Row],[Costing Code]],LGIP1b_Parks_UnitRates_Summary[Costing Code],LGIP1b_Parks_UnitRates_Summary[Preliminary Scale],,0)</f>
        <v>0.23125000000000001</v>
      </c>
      <c r="S95" s="238">
        <f>((FutureTrunkParks6[[#This Row],[Costs with Scaling Factor Applied]]+FutureTrunkParks6[[#This Row],[Unit Rate (No Scale)]])*FutureTrunkParks6[[#This Row],[Preliminary Scale %]])</f>
        <v>107709.50806341572</v>
      </c>
      <c r="T95" s="238">
        <f>_xlfn.XLOOKUP(FutureTrunkParks6[[#This Row],[Costing Code]],LGIP1b_Parks_UnitRates_Summary[Costing Code],LGIP1b_Parks_UnitRates_Summary[Preliminary No Scale],,0)</f>
        <v>3750</v>
      </c>
      <c r="U9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577230</v>
      </c>
      <c r="V95" s="228">
        <v>2021</v>
      </c>
      <c r="W95" s="228">
        <v>1</v>
      </c>
      <c r="X95" s="238">
        <f>ROUND(FutureTrunkParks6[[#This Row],[Direct Construction Cost]]*23%,0)</f>
        <v>132763</v>
      </c>
      <c r="Y95" s="311">
        <f t="shared" si="14"/>
        <v>0.2</v>
      </c>
      <c r="Z95" s="211">
        <f>ROUND((FutureTrunkParks6[[#This Row],[Direct Construction Cost]]+FutureTrunkParks6[[#This Row],[Project Owners Cost (23% Direct Construction Cost)($)]])*FutureTrunkParks6[[#This Row],[Multiplier]]*FutureTrunkParks6[[#This Row],[Construction Contingency Rate %]],0)</f>
        <v>141999</v>
      </c>
      <c r="AA95" s="212">
        <f>ROUND(FutureTrunkParks6[[#This Row],[Direct Construction Cost]]+FutureTrunkParks6[[#This Row],[Project Owners Cost (23% Direct Construction Cost)($)]]+FutureTrunkParks6[[#This Row],[Construction Contingency Cost ($)]],0)</f>
        <v>851992</v>
      </c>
      <c r="AB95" s="236">
        <v>2034</v>
      </c>
      <c r="AC95" s="213">
        <f t="shared" si="15"/>
        <v>2.0111853187589457E-2</v>
      </c>
      <c r="AD95" s="213">
        <f t="shared" si="16"/>
        <v>1.8204777291069174E-2</v>
      </c>
      <c r="AE95" s="291">
        <f>VLOOKUP(FutureTrunkParks6[[#This Row],[Service Catchment]],'Catchment Demand - Parks'!$C$8:$M$11,11)</f>
        <v>0.15359038713546411</v>
      </c>
      <c r="AF9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8.987410492277902E-3</v>
      </c>
      <c r="AG95" s="291">
        <f>IF(AND(FutureTrunkParks6[[#This Row],[Spare Capacity (%)]]&gt;30%,FutureTrunkParks6[[#This Row],[Share of the total Cost with the same year of provision %]]&gt;20%),1-FutureTrunkParks6[[#This Row],[Spare Capacity (%)]],1)</f>
        <v>1</v>
      </c>
      <c r="AH95" s="291">
        <f>IF(FutureTrunkParks6[[#This Row],[Terminal Value Analysis]]&lt;0,0,FutureTrunkParks6[[#This Row],[Terminal Value Analysis]])</f>
        <v>1</v>
      </c>
      <c r="AI95" s="215">
        <f t="shared" si="17"/>
        <v>851992</v>
      </c>
      <c r="AJ95" s="217">
        <f t="shared" si="18"/>
        <v>1077190</v>
      </c>
      <c r="AK95" s="219">
        <f t="shared" si="19"/>
        <v>510636</v>
      </c>
      <c r="AL95" s="293">
        <f>ROUND(FutureTrunkParks6[[#This Row],[Net Present Value of Establishment Cost]]*FutureTrunkParks6[[#This Row],[Terminal Value Adjustment (%)]],0)</f>
        <v>510636</v>
      </c>
      <c r="AM95" s="288" t="str" cm="1">
        <f t="array" ref="AM95">_xlfn.IFS(FutureTrunkParks6[[#This Row],[Hierarchy/Name]]&lt;&gt;"Local","y",AM$13=FutureTrunkParks6[[#This Row],[Service Catchment]], "y", FutureTrunkParks6[[#This Row],[Hierarchy/Name]]="Local", "")</f>
        <v/>
      </c>
      <c r="AN95" s="288" t="str" cm="1">
        <f t="array" ref="AN95">_xlfn.IFS(FutureTrunkParks6[[#This Row],[Hierarchy/Name]]&lt;&gt;"Local","y",AN$13=FutureTrunkParks6[[#This Row],[Service Catchment]], "y", FutureTrunkParks6[[#This Row],[Hierarchy/Name]]="Local", "")</f>
        <v/>
      </c>
      <c r="AO95" s="288" t="str" cm="1">
        <f t="array" ref="AO95">_xlfn.IFS(FutureTrunkParks6[[#This Row],[Hierarchy/Name]]&lt;&gt;"Local","y",AO$13=FutureTrunkParks6[[#This Row],[Service Catchment]], "y", FutureTrunkParks6[[#This Row],[Hierarchy/Name]]="Local", "")</f>
        <v/>
      </c>
      <c r="AP95" s="288" t="str" cm="1">
        <f t="array" ref="AP95">_xlfn.IFS(FutureTrunkParks6[[#This Row],[Hierarchy/Name]]&lt;&gt;"Local","y",AP$13=FutureTrunkParks6[[#This Row],[Service Catchment]], "y", FutureTrunkParks6[[#This Row],[Hierarchy/Name]]="Local", "")</f>
        <v>y</v>
      </c>
      <c r="AR95" s="107" t="str">
        <f>IF(FutureTrunkParks6[[#This Row],[Hierarchy/Name]]&lt;&gt;"Local",0.25,IF(AM95="y",1,""))</f>
        <v/>
      </c>
      <c r="AS95" s="107" t="str">
        <f>IF(FutureTrunkParks6[[#This Row],[Hierarchy/Name]]&lt;&gt;"Local",0.25,IF(AN95="y",1,""))</f>
        <v/>
      </c>
      <c r="AT95" s="107" t="str">
        <f>IF(FutureTrunkParks6[[#This Row],[Hierarchy/Name]]&lt;&gt;"Local",0.25,IF(AO95="y",1,""))</f>
        <v/>
      </c>
      <c r="AU95" s="107">
        <f>IF(FutureTrunkParks6[[#This Row],[Hierarchy/Name]]&lt;&gt;"Local",0.25,IF(AP95="y",1,""))</f>
        <v>1</v>
      </c>
      <c r="AV95" s="109">
        <f t="shared" si="20"/>
        <v>1</v>
      </c>
      <c r="AX95" s="285" t="str">
        <f t="shared" si="21"/>
        <v/>
      </c>
      <c r="AY95" s="281" t="str">
        <f t="shared" si="22"/>
        <v/>
      </c>
      <c r="AZ95" s="281" t="str">
        <f t="shared" si="23"/>
        <v/>
      </c>
      <c r="BA95" s="286">
        <f t="shared" si="24"/>
        <v>510636</v>
      </c>
      <c r="BB95" s="270">
        <f t="shared" si="25"/>
        <v>510636</v>
      </c>
      <c r="BD95" s="141"/>
    </row>
    <row r="96" spans="2:221">
      <c r="B96" s="227" t="s">
        <v>5001</v>
      </c>
      <c r="C96" s="228" t="s">
        <v>5002</v>
      </c>
      <c r="D96" s="228" t="s">
        <v>105</v>
      </c>
      <c r="E96" s="228" t="s">
        <v>113</v>
      </c>
      <c r="F96" s="228" t="s">
        <v>4927</v>
      </c>
      <c r="G96" s="203" t="str" cm="1">
        <f t="array" ref="G96">_xlfn.IFS(MID(C96,5,1)="U",MID(C96,5,2),LEN(C96)&gt;10,MID(C96,5,3)&amp;"-"&amp;LEFT(D96,1),LEN(C96)&lt;=10,MID(C96,5,2)&amp;"-"&amp;LEFT(D96,1))</f>
        <v>U3</v>
      </c>
      <c r="H96" s="204">
        <f>IFERROR(INDEX(LGIP1b_Park_UnitRates[],MATCH(G96,LGIP1b_Park_UnitRates[LGIP Code],0),3),"")</f>
        <v>0</v>
      </c>
      <c r="I96" s="312">
        <f>IFERROR(MIN(J96/H96,INDEX(LGIP1b_Park_UnitRates[],MATCH(FutureTrunkParks6[[#This Row],[LGIP Code (*)]], LGIP1b_Park_UnitRates[LGIP Code], 0),4)),1)</f>
        <v>1</v>
      </c>
      <c r="J96" s="232">
        <v>78700</v>
      </c>
      <c r="K96" s="98">
        <f t="shared" si="26"/>
        <v>0</v>
      </c>
      <c r="L96" s="233">
        <v>0</v>
      </c>
      <c r="M96" s="238" t="str">
        <f>_xlfn.XLOOKUP(FutureTrunkParks6[[#This Row],[LGIP Code (*)]],LGIP1b_Parks_UnitRates_Summary[LGIP Code],LGIP1b_Parks_UnitRates_Summary[Stages],,0)</f>
        <v>U</v>
      </c>
      <c r="N96" s="238" t="str">
        <f>_xlfn.XLOOKUP(FutureTrunkParks6[[#This Row],[LGIP Code (*)]],LGIP1b_Parks_UnitRates_Summary[LGIP Code],LGIP1b_Parks_UnitRates_Summary[Costing Code],,0)</f>
        <v>U3-U</v>
      </c>
      <c r="O96" s="238">
        <f>_xlfn.XLOOKUP(FutureTrunkParks6[[#This Row],[Costing Code]],LGIP1b_Parks_UnitRates_Summary[Costing Code],LGIP1b_Parks_UnitRates_Summary[Scaled component],,0)</f>
        <v>0</v>
      </c>
      <c r="P96" s="238">
        <f>FutureTrunkParks6[[#This Row],[Unit Rate (Scale)]]*FutureTrunkParks6[[#This Row],[Scaling factor (*)]]</f>
        <v>0</v>
      </c>
      <c r="Q96" s="238">
        <f>_xlfn.XLOOKUP(FutureTrunkParks6[[#This Row],[Costing Code]],LGIP1b_Parks_UnitRates_Summary[Costing Code],LGIP1b_Parks_UnitRates_Summary[Not scaled component],,0)</f>
        <v>0</v>
      </c>
      <c r="R96" s="240">
        <f>_xlfn.XLOOKUP(FutureTrunkParks6[[#This Row],[Costing Code]],LGIP1b_Parks_UnitRates_Summary[Costing Code],LGIP1b_Parks_UnitRates_Summary[Preliminary Scale],,0)</f>
        <v>0</v>
      </c>
      <c r="S96" s="238">
        <f>((FutureTrunkParks6[[#This Row],[Costs with Scaling Factor Applied]]+FutureTrunkParks6[[#This Row],[Unit Rate (No Scale)]])*FutureTrunkParks6[[#This Row],[Preliminary Scale %]])</f>
        <v>0</v>
      </c>
      <c r="T96" s="238">
        <f>_xlfn.XLOOKUP(FutureTrunkParks6[[#This Row],[Costing Code]],LGIP1b_Parks_UnitRates_Summary[Costing Code],LGIP1b_Parks_UnitRates_Summary[Preliminary No Scale],,0)</f>
        <v>0</v>
      </c>
      <c r="U9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96" s="228">
        <v>2021</v>
      </c>
      <c r="W96" s="228">
        <v>1</v>
      </c>
      <c r="X96" s="238">
        <f>ROUND(FutureTrunkParks6[[#This Row],[Direct Construction Cost]]*23%,0)</f>
        <v>230000</v>
      </c>
      <c r="Y96" s="311">
        <f t="shared" si="14"/>
        <v>0.2</v>
      </c>
      <c r="Z96" s="211">
        <f>ROUND((FutureTrunkParks6[[#This Row],[Direct Construction Cost]]+FutureTrunkParks6[[#This Row],[Project Owners Cost (23% Direct Construction Cost)($)]])*FutureTrunkParks6[[#This Row],[Multiplier]]*FutureTrunkParks6[[#This Row],[Construction Contingency Rate %]],0)</f>
        <v>246000</v>
      </c>
      <c r="AA96" s="212">
        <f>ROUND(FutureTrunkParks6[[#This Row],[Direct Construction Cost]]+FutureTrunkParks6[[#This Row],[Project Owners Cost (23% Direct Construction Cost)($)]]+FutureTrunkParks6[[#This Row],[Construction Contingency Cost ($)]],0)</f>
        <v>1476000</v>
      </c>
      <c r="AB96" s="236">
        <v>2034</v>
      </c>
      <c r="AC96" s="213">
        <f t="shared" si="15"/>
        <v>2.0111853187589457E-2</v>
      </c>
      <c r="AD96" s="213">
        <f t="shared" si="16"/>
        <v>1.8204777291069174E-2</v>
      </c>
      <c r="AE96" s="291">
        <f>VLOOKUP(FutureTrunkParks6[[#This Row],[Service Catchment]],'Catchment Demand - Parks'!$C$8:$M$11,11)</f>
        <v>0.15359038713546411</v>
      </c>
      <c r="AF9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96" s="291">
        <f>IF(AND(FutureTrunkParks6[[#This Row],[Spare Capacity (%)]]&gt;30%,FutureTrunkParks6[[#This Row],[Share of the total Cost with the same year of provision %]]&gt;20%),1-FutureTrunkParks6[[#This Row],[Spare Capacity (%)]],1)</f>
        <v>1</v>
      </c>
      <c r="AH96" s="291">
        <f>IF(FutureTrunkParks6[[#This Row],[Terminal Value Analysis]]&lt;0,0,FutureTrunkParks6[[#This Row],[Terminal Value Analysis]])</f>
        <v>1</v>
      </c>
      <c r="AI96" s="215">
        <f t="shared" si="17"/>
        <v>1476000</v>
      </c>
      <c r="AJ96" s="217">
        <f t="shared" si="18"/>
        <v>1866135</v>
      </c>
      <c r="AK96" s="219">
        <f t="shared" si="19"/>
        <v>884632</v>
      </c>
      <c r="AL96" s="293">
        <f>ROUND(FutureTrunkParks6[[#This Row],[Net Present Value of Establishment Cost]]*FutureTrunkParks6[[#This Row],[Terminal Value Adjustment (%)]],0)</f>
        <v>884632</v>
      </c>
      <c r="AM96" s="288" t="str" cm="1">
        <f t="array" ref="AM96">_xlfn.IFS(FutureTrunkParks6[[#This Row],[Hierarchy/Name]]&lt;&gt;"Local","y",AM$13=FutureTrunkParks6[[#This Row],[Service Catchment]], "y", FutureTrunkParks6[[#This Row],[Hierarchy/Name]]="Local", "")</f>
        <v>y</v>
      </c>
      <c r="AN96" s="288" t="str" cm="1">
        <f t="array" ref="AN96">_xlfn.IFS(FutureTrunkParks6[[#This Row],[Hierarchy/Name]]&lt;&gt;"Local","y",AN$13=FutureTrunkParks6[[#This Row],[Service Catchment]], "y", FutureTrunkParks6[[#This Row],[Hierarchy/Name]]="Local", "")</f>
        <v>y</v>
      </c>
      <c r="AO96" s="288" t="str" cm="1">
        <f t="array" ref="AO96">_xlfn.IFS(FutureTrunkParks6[[#This Row],[Hierarchy/Name]]&lt;&gt;"Local","y",AO$13=FutureTrunkParks6[[#This Row],[Service Catchment]], "y", FutureTrunkParks6[[#This Row],[Hierarchy/Name]]="Local", "")</f>
        <v>y</v>
      </c>
      <c r="AP96" s="288" t="str" cm="1">
        <f t="array" ref="AP96">_xlfn.IFS(FutureTrunkParks6[[#This Row],[Hierarchy/Name]]&lt;&gt;"Local","y",AP$13=FutureTrunkParks6[[#This Row],[Service Catchment]], "y", FutureTrunkParks6[[#This Row],[Hierarchy/Name]]="Local", "")</f>
        <v>y</v>
      </c>
      <c r="AR96" s="107">
        <f>IF(FutureTrunkParks6[[#This Row],[Hierarchy/Name]]&lt;&gt;"Local",0.25,IF(AM96="y",1,""))</f>
        <v>0.25</v>
      </c>
      <c r="AS96" s="107">
        <f>IF(FutureTrunkParks6[[#This Row],[Hierarchy/Name]]&lt;&gt;"Local",0.25,IF(AN96="y",1,""))</f>
        <v>0.25</v>
      </c>
      <c r="AT96" s="107">
        <f>IF(FutureTrunkParks6[[#This Row],[Hierarchy/Name]]&lt;&gt;"Local",0.25,IF(AO96="y",1,""))</f>
        <v>0.25</v>
      </c>
      <c r="AU96" s="107">
        <f>IF(FutureTrunkParks6[[#This Row],[Hierarchy/Name]]&lt;&gt;"Local",0.25,IF(AP96="y",1,""))</f>
        <v>0.25</v>
      </c>
      <c r="AV96" s="109">
        <f t="shared" si="20"/>
        <v>1</v>
      </c>
      <c r="AX96" s="285">
        <f t="shared" si="21"/>
        <v>221158</v>
      </c>
      <c r="AY96" s="281">
        <f t="shared" si="22"/>
        <v>221158</v>
      </c>
      <c r="AZ96" s="281">
        <f t="shared" si="23"/>
        <v>221158</v>
      </c>
      <c r="BA96" s="286">
        <f t="shared" si="24"/>
        <v>221158</v>
      </c>
      <c r="BB96" s="270">
        <f t="shared" si="25"/>
        <v>884632</v>
      </c>
      <c r="BD96" s="141"/>
    </row>
    <row r="97" spans="1:221">
      <c r="B97" s="227" t="s">
        <v>5003</v>
      </c>
      <c r="C97" s="228" t="s">
        <v>5004</v>
      </c>
      <c r="D97" s="228" t="s">
        <v>105</v>
      </c>
      <c r="E97" s="228" t="s">
        <v>142</v>
      </c>
      <c r="F97" s="228" t="s">
        <v>4991</v>
      </c>
      <c r="G97" s="203" t="str" cm="1">
        <f t="array" ref="G97">_xlfn.IFS(MID(C97,5,1)="U",MID(C97,5,2),LEN(C97)&gt;10,MID(C97,5,3)&amp;"-"&amp;LEFT(D97,1),LEN(C97)&lt;=10,MID(C97,5,2)&amp;"-"&amp;LEFT(D97,1))</f>
        <v>E5-D</v>
      </c>
      <c r="H97" s="204">
        <f>IFERROR(INDEX(LGIP1b_Park_UnitRates[],MATCH(G97,LGIP1b_Park_UnitRates[LGIP Code],0),3),"")</f>
        <v>40000</v>
      </c>
      <c r="I97" s="312">
        <f>IFERROR(MIN(J97/H97,INDEX(LGIP1b_Park_UnitRates[],MATCH(FutureTrunkParks6[[#This Row],[LGIP Code (*)]], LGIP1b_Park_UnitRates[LGIP Code], 0),4)),1)</f>
        <v>1.5</v>
      </c>
      <c r="J97" s="232">
        <v>60000</v>
      </c>
      <c r="K97" s="98">
        <f t="shared" si="26"/>
        <v>0</v>
      </c>
      <c r="L97" s="233">
        <v>0</v>
      </c>
      <c r="M97" s="238" t="str">
        <f>_xlfn.XLOOKUP(FutureTrunkParks6[[#This Row],[LGIP Code (*)]],LGIP1b_Parks_UnitRates_Summary[LGIP Code],LGIP1b_Parks_UnitRates_Summary[Stages],,0)</f>
        <v>B&amp;C</v>
      </c>
      <c r="N97" s="238" t="str">
        <f>_xlfn.XLOOKUP(FutureTrunkParks6[[#This Row],[LGIP Code (*)]],LGIP1b_Parks_UnitRates_Summary[LGIP Code],LGIP1b_Parks_UnitRates_Summary[Costing Code],,0)</f>
        <v>E5-D-B&amp;C</v>
      </c>
      <c r="O97" s="238">
        <f>_xlfn.XLOOKUP(FutureTrunkParks6[[#This Row],[Costing Code]],LGIP1b_Parks_UnitRates_Summary[Costing Code],LGIP1b_Parks_UnitRates_Summary[Scaled component],,0)</f>
        <v>740088.67916180636</v>
      </c>
      <c r="P97" s="238">
        <f>FutureTrunkParks6[[#This Row],[Unit Rate (Scale)]]*FutureTrunkParks6[[#This Row],[Scaling factor (*)]]</f>
        <v>1110133.0187427094</v>
      </c>
      <c r="Q97" s="238">
        <f>_xlfn.XLOOKUP(FutureTrunkParks6[[#This Row],[Costing Code]],LGIP1b_Parks_UnitRates_Summary[Costing Code],LGIP1b_Parks_UnitRates_Summary[Not scaled component],,0)</f>
        <v>7781441.3300164435</v>
      </c>
      <c r="R97" s="240">
        <f>_xlfn.XLOOKUP(FutureTrunkParks6[[#This Row],[Costing Code]],LGIP1b_Parks_UnitRates_Summary[Costing Code],LGIP1b_Parks_UnitRates_Summary[Preliminary Scale],,0)</f>
        <v>0.23125000000000001</v>
      </c>
      <c r="S97" s="238">
        <f>((FutureTrunkParks6[[#This Row],[Costs with Scaling Factor Applied]]+FutureTrunkParks6[[#This Row],[Unit Rate (No Scale)]])*FutureTrunkParks6[[#This Row],[Preliminary Scale %]])</f>
        <v>2056176.5681505541</v>
      </c>
      <c r="T97" s="238">
        <f>_xlfn.XLOOKUP(FutureTrunkParks6[[#This Row],[Costing Code]],LGIP1b_Parks_UnitRates_Summary[Costing Code],LGIP1b_Parks_UnitRates_Summary[Preliminary No Scale],,0)</f>
        <v>11250</v>
      </c>
      <c r="U9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10959001</v>
      </c>
      <c r="V97" s="228">
        <v>2021</v>
      </c>
      <c r="W97" s="228">
        <v>1</v>
      </c>
      <c r="X97" s="238">
        <f>ROUND(FutureTrunkParks6[[#This Row],[Direct Construction Cost]]*23%,0)</f>
        <v>2520570</v>
      </c>
      <c r="Y97" s="311">
        <f t="shared" si="14"/>
        <v>0.15</v>
      </c>
      <c r="Z97" s="211">
        <f>ROUND((FutureTrunkParks6[[#This Row],[Direct Construction Cost]]+FutureTrunkParks6[[#This Row],[Project Owners Cost (23% Direct Construction Cost)($)]])*FutureTrunkParks6[[#This Row],[Multiplier]]*FutureTrunkParks6[[#This Row],[Construction Contingency Rate %]],0)</f>
        <v>2021936</v>
      </c>
      <c r="AA97" s="212">
        <f>ROUND(FutureTrunkParks6[[#This Row],[Direct Construction Cost]]+FutureTrunkParks6[[#This Row],[Project Owners Cost (23% Direct Construction Cost)($)]]+FutureTrunkParks6[[#This Row],[Construction Contingency Cost ($)]],0)</f>
        <v>15501507</v>
      </c>
      <c r="AB97" s="236">
        <v>2029</v>
      </c>
      <c r="AC97" s="213">
        <f t="shared" si="15"/>
        <v>2.0111853187589457E-2</v>
      </c>
      <c r="AD97" s="213">
        <f t="shared" si="16"/>
        <v>1.8204777291069174E-2</v>
      </c>
      <c r="AE97" s="291">
        <f>VLOOKUP(FutureTrunkParks6[[#This Row],[Service Catchment]],'Catchment Demand - Parks'!$C$8:$M$11,11)</f>
        <v>0.31134461829061294</v>
      </c>
      <c r="AF9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0.30588873686271467</v>
      </c>
      <c r="AG97" s="291">
        <f>IF(AND(FutureTrunkParks6[[#This Row],[Spare Capacity (%)]]&gt;30%,FutureTrunkParks6[[#This Row],[Share of the total Cost with the same year of provision %]]&gt;20%),1-FutureTrunkParks6[[#This Row],[Spare Capacity (%)]],1)</f>
        <v>0.688655381709387</v>
      </c>
      <c r="AH97" s="291">
        <f>IF(FutureTrunkParks6[[#This Row],[Terminal Value Analysis]]&lt;0,0,FutureTrunkParks6[[#This Row],[Terminal Value Analysis]])</f>
        <v>0.688655381709387</v>
      </c>
      <c r="AI97" s="215">
        <f t="shared" si="17"/>
        <v>15501507</v>
      </c>
      <c r="AJ97" s="217">
        <f t="shared" si="18"/>
        <v>17908325</v>
      </c>
      <c r="AK97" s="219">
        <f t="shared" si="19"/>
        <v>11312516</v>
      </c>
      <c r="AL97" s="293">
        <f>ROUND(FutureTrunkParks6[[#This Row],[Net Present Value of Establishment Cost]]*FutureTrunkParks6[[#This Row],[Terminal Value Adjustment (%)]],0)</f>
        <v>7790425</v>
      </c>
      <c r="AM97" s="288" t="str" cm="1">
        <f t="array" ref="AM97">_xlfn.IFS(FutureTrunkParks6[[#This Row],[Hierarchy/Name]]&lt;&gt;"Local","y",AM$13=FutureTrunkParks6[[#This Row],[Service Catchment]], "y", FutureTrunkParks6[[#This Row],[Hierarchy/Name]]="Local", "")</f>
        <v>y</v>
      </c>
      <c r="AN97" s="288" t="str" cm="1">
        <f t="array" ref="AN97">_xlfn.IFS(FutureTrunkParks6[[#This Row],[Hierarchy/Name]]&lt;&gt;"Local","y",AN$13=FutureTrunkParks6[[#This Row],[Service Catchment]], "y", FutureTrunkParks6[[#This Row],[Hierarchy/Name]]="Local", "")</f>
        <v>y</v>
      </c>
      <c r="AO97" s="288" t="str" cm="1">
        <f t="array" ref="AO97">_xlfn.IFS(FutureTrunkParks6[[#This Row],[Hierarchy/Name]]&lt;&gt;"Local","y",AO$13=FutureTrunkParks6[[#This Row],[Service Catchment]], "y", FutureTrunkParks6[[#This Row],[Hierarchy/Name]]="Local", "")</f>
        <v>y</v>
      </c>
      <c r="AP97" s="288" t="str" cm="1">
        <f t="array" ref="AP97">_xlfn.IFS(FutureTrunkParks6[[#This Row],[Hierarchy/Name]]&lt;&gt;"Local","y",AP$13=FutureTrunkParks6[[#This Row],[Service Catchment]], "y", FutureTrunkParks6[[#This Row],[Hierarchy/Name]]="Local", "")</f>
        <v>y</v>
      </c>
      <c r="AR97" s="107">
        <f>IF(FutureTrunkParks6[[#This Row],[Hierarchy/Name]]&lt;&gt;"Local",0.25,IF(AM97="y",1,""))</f>
        <v>0.25</v>
      </c>
      <c r="AS97" s="107">
        <f>IF(FutureTrunkParks6[[#This Row],[Hierarchy/Name]]&lt;&gt;"Local",0.25,IF(AN97="y",1,""))</f>
        <v>0.25</v>
      </c>
      <c r="AT97" s="107">
        <f>IF(FutureTrunkParks6[[#This Row],[Hierarchy/Name]]&lt;&gt;"Local",0.25,IF(AO97="y",1,""))</f>
        <v>0.25</v>
      </c>
      <c r="AU97" s="107">
        <f>IF(FutureTrunkParks6[[#This Row],[Hierarchy/Name]]&lt;&gt;"Local",0.25,IF(AP97="y",1,""))</f>
        <v>0.25</v>
      </c>
      <c r="AV97" s="109">
        <f t="shared" si="20"/>
        <v>1</v>
      </c>
      <c r="AX97" s="285">
        <f t="shared" si="21"/>
        <v>2828129</v>
      </c>
      <c r="AY97" s="281">
        <f t="shared" si="22"/>
        <v>2828129</v>
      </c>
      <c r="AZ97" s="281">
        <f t="shared" si="23"/>
        <v>2828129</v>
      </c>
      <c r="BA97" s="286">
        <f t="shared" si="24"/>
        <v>2828129</v>
      </c>
      <c r="BB97" s="270">
        <f t="shared" si="25"/>
        <v>11312516</v>
      </c>
      <c r="BD97" s="141"/>
    </row>
    <row r="98" spans="1:221">
      <c r="B98" s="227" t="s">
        <v>5005</v>
      </c>
      <c r="C98" s="228" t="s">
        <v>5006</v>
      </c>
      <c r="D98" s="228" t="s">
        <v>105</v>
      </c>
      <c r="E98" s="228" t="s">
        <v>142</v>
      </c>
      <c r="F98" s="228" t="s">
        <v>5007</v>
      </c>
      <c r="G98" s="203" t="str" cm="1">
        <f t="array" ref="G98">_xlfn.IFS(MID(C98,5,1)="U",MID(C98,5,2),LEN(C98)&gt;10,MID(C98,5,3)&amp;"-"&amp;LEFT(D98,1),LEN(C98)&lt;=10,MID(C98,5,2)&amp;"-"&amp;LEFT(D98,1))</f>
        <v>A4-D</v>
      </c>
      <c r="H98" s="204">
        <f>IFERROR(INDEX(LGIP1b_Park_UnitRates[],MATCH(G98,LGIP1b_Park_UnitRates[LGIP Code],0),3),"")</f>
        <v>1000</v>
      </c>
      <c r="I98" s="312">
        <f>IFERROR(MIN(J98/H98,INDEX(LGIP1b_Park_UnitRates[],MATCH(FutureTrunkParks6[[#This Row],[LGIP Code (*)]], LGIP1b_Park_UnitRates[LGIP Code], 0),4)),1)</f>
        <v>3</v>
      </c>
      <c r="J98" s="232">
        <v>3000</v>
      </c>
      <c r="K98" s="98">
        <f t="shared" si="26"/>
        <v>3500</v>
      </c>
      <c r="L98" s="233">
        <v>10500000</v>
      </c>
      <c r="M98" s="238" t="str">
        <f>_xlfn.XLOOKUP(FutureTrunkParks6[[#This Row],[LGIP Code (*)]],LGIP1b_Parks_UnitRates_Summary[LGIP Code],LGIP1b_Parks_UnitRates_Summary[Stages],,0)</f>
        <v>A&amp;B</v>
      </c>
      <c r="N98" s="238" t="str">
        <f>_xlfn.XLOOKUP(FutureTrunkParks6[[#This Row],[LGIP Code (*)]],LGIP1b_Parks_UnitRates_Summary[LGIP Code],LGIP1b_Parks_UnitRates_Summary[Costing Code],,0)</f>
        <v>A4-D-A&amp;B</v>
      </c>
      <c r="O98" s="238">
        <f>_xlfn.XLOOKUP(FutureTrunkParks6[[#This Row],[Costing Code]],LGIP1b_Parks_UnitRates_Summary[Costing Code],LGIP1b_Parks_UnitRates_Summary[Scaled component],,0)</f>
        <v>294884.42740076402</v>
      </c>
      <c r="P98" s="238">
        <f>FutureTrunkParks6[[#This Row],[Unit Rate (Scale)]]*FutureTrunkParks6[[#This Row],[Scaling factor (*)]]</f>
        <v>884653.282202292</v>
      </c>
      <c r="Q98" s="238">
        <f>_xlfn.XLOOKUP(FutureTrunkParks6[[#This Row],[Costing Code]],LGIP1b_Parks_UnitRates_Summary[Costing Code],LGIP1b_Parks_UnitRates_Summary[Not scaled component],,0)</f>
        <v>805703.82838177739</v>
      </c>
      <c r="R98" s="240">
        <f>_xlfn.XLOOKUP(FutureTrunkParks6[[#This Row],[Costing Code]],LGIP1b_Parks_UnitRates_Summary[Costing Code],LGIP1b_Parks_UnitRates_Summary[Preliminary Scale],,0)</f>
        <v>0.23125000000000001</v>
      </c>
      <c r="S98" s="238">
        <f>((FutureTrunkParks6[[#This Row],[Costs with Scaling Factor Applied]]+FutureTrunkParks6[[#This Row],[Unit Rate (No Scale)]])*FutureTrunkParks6[[#This Row],[Preliminary Scale %]])</f>
        <v>390895.08182256611</v>
      </c>
      <c r="T98" s="238">
        <f>_xlfn.XLOOKUP(FutureTrunkParks6[[#This Row],[Costing Code]],LGIP1b_Parks_UnitRates_Summary[Costing Code],LGIP1b_Parks_UnitRates_Summary[Preliminary No Scale],,0)</f>
        <v>2812.5</v>
      </c>
      <c r="U9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2084065</v>
      </c>
      <c r="V98" s="228">
        <v>2021</v>
      </c>
      <c r="W98" s="228">
        <v>1</v>
      </c>
      <c r="X98" s="238">
        <f>ROUND(FutureTrunkParks6[[#This Row],[Direct Construction Cost]]*23%,0)</f>
        <v>479335</v>
      </c>
      <c r="Y98" s="311">
        <f t="shared" si="14"/>
        <v>0.2</v>
      </c>
      <c r="Z98" s="211">
        <f>ROUND((FutureTrunkParks6[[#This Row],[Direct Construction Cost]]+FutureTrunkParks6[[#This Row],[Project Owners Cost (23% Direct Construction Cost)($)]])*FutureTrunkParks6[[#This Row],[Multiplier]]*FutureTrunkParks6[[#This Row],[Construction Contingency Rate %]],0)</f>
        <v>512680</v>
      </c>
      <c r="AA98" s="212">
        <f>ROUND(FutureTrunkParks6[[#This Row],[Direct Construction Cost]]+FutureTrunkParks6[[#This Row],[Project Owners Cost (23% Direct Construction Cost)($)]]+FutureTrunkParks6[[#This Row],[Construction Contingency Cost ($)]],0)</f>
        <v>3076080</v>
      </c>
      <c r="AB98" s="236">
        <v>2034</v>
      </c>
      <c r="AC98" s="213">
        <f t="shared" si="15"/>
        <v>2.0111853187589457E-2</v>
      </c>
      <c r="AD98" s="213">
        <f t="shared" si="16"/>
        <v>1.8204777291069174E-2</v>
      </c>
      <c r="AE98" s="291">
        <f>VLOOKUP(FutureTrunkParks6[[#This Row],[Service Catchment]],'Catchment Demand - Parks'!$C$8:$M$11,11)</f>
        <v>0.31134461829061294</v>
      </c>
      <c r="AF9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0.10103137343259287</v>
      </c>
      <c r="AG98" s="291">
        <f>IF(AND(FutureTrunkParks6[[#This Row],[Spare Capacity (%)]]&gt;30%,FutureTrunkParks6[[#This Row],[Share of the total Cost with the same year of provision %]]&gt;20%),1-FutureTrunkParks6[[#This Row],[Spare Capacity (%)]],1)</f>
        <v>1</v>
      </c>
      <c r="AH98" s="291">
        <f>IF(FutureTrunkParks6[[#This Row],[Terminal Value Analysis]]&lt;0,0,FutureTrunkParks6[[#This Row],[Terminal Value Analysis]])</f>
        <v>1</v>
      </c>
      <c r="AI98" s="215">
        <f t="shared" si="17"/>
        <v>13576080</v>
      </c>
      <c r="AJ98" s="217">
        <f t="shared" si="18"/>
        <v>17491392</v>
      </c>
      <c r="AK98" s="219">
        <f t="shared" si="19"/>
        <v>8291704</v>
      </c>
      <c r="AL98" s="293">
        <f>ROUND(FutureTrunkParks6[[#This Row],[Net Present Value of Establishment Cost]]*FutureTrunkParks6[[#This Row],[Terminal Value Adjustment (%)]],0)</f>
        <v>8291704</v>
      </c>
      <c r="AM98" s="288" t="str" cm="1">
        <f t="array" ref="AM98">_xlfn.IFS(FutureTrunkParks6[[#This Row],[Hierarchy/Name]]&lt;&gt;"Local","y",AM$13=FutureTrunkParks6[[#This Row],[Service Catchment]], "y", FutureTrunkParks6[[#This Row],[Hierarchy/Name]]="Local", "")</f>
        <v>y</v>
      </c>
      <c r="AN98" s="288" t="str" cm="1">
        <f t="array" ref="AN98">_xlfn.IFS(FutureTrunkParks6[[#This Row],[Hierarchy/Name]]&lt;&gt;"Local","y",AN$13=FutureTrunkParks6[[#This Row],[Service Catchment]], "y", FutureTrunkParks6[[#This Row],[Hierarchy/Name]]="Local", "")</f>
        <v>y</v>
      </c>
      <c r="AO98" s="288" t="str" cm="1">
        <f t="array" ref="AO98">_xlfn.IFS(FutureTrunkParks6[[#This Row],[Hierarchy/Name]]&lt;&gt;"Local","y",AO$13=FutureTrunkParks6[[#This Row],[Service Catchment]], "y", FutureTrunkParks6[[#This Row],[Hierarchy/Name]]="Local", "")</f>
        <v>y</v>
      </c>
      <c r="AP98" s="288" t="str" cm="1">
        <f t="array" ref="AP98">_xlfn.IFS(FutureTrunkParks6[[#This Row],[Hierarchy/Name]]&lt;&gt;"Local","y",AP$13=FutureTrunkParks6[[#This Row],[Service Catchment]], "y", FutureTrunkParks6[[#This Row],[Hierarchy/Name]]="Local", "")</f>
        <v>y</v>
      </c>
      <c r="AR98" s="107">
        <f>IF(FutureTrunkParks6[[#This Row],[Hierarchy/Name]]&lt;&gt;"Local",0.25,IF(AM98="y",1,""))</f>
        <v>0.25</v>
      </c>
      <c r="AS98" s="107">
        <f>IF(FutureTrunkParks6[[#This Row],[Hierarchy/Name]]&lt;&gt;"Local",0.25,IF(AN98="y",1,""))</f>
        <v>0.25</v>
      </c>
      <c r="AT98" s="107">
        <f>IF(FutureTrunkParks6[[#This Row],[Hierarchy/Name]]&lt;&gt;"Local",0.25,IF(AO98="y",1,""))</f>
        <v>0.25</v>
      </c>
      <c r="AU98" s="107">
        <f>IF(FutureTrunkParks6[[#This Row],[Hierarchy/Name]]&lt;&gt;"Local",0.25,IF(AP98="y",1,""))</f>
        <v>0.25</v>
      </c>
      <c r="AV98" s="109">
        <f t="shared" si="20"/>
        <v>1</v>
      </c>
      <c r="AX98" s="285">
        <f t="shared" si="21"/>
        <v>2072926</v>
      </c>
      <c r="AY98" s="281">
        <f t="shared" si="22"/>
        <v>2072926</v>
      </c>
      <c r="AZ98" s="281">
        <f t="shared" si="23"/>
        <v>2072926</v>
      </c>
      <c r="BA98" s="286">
        <f t="shared" si="24"/>
        <v>2072926</v>
      </c>
      <c r="BB98" s="270">
        <f t="shared" si="25"/>
        <v>8291704</v>
      </c>
      <c r="BD98" s="141"/>
    </row>
    <row r="99" spans="1:221">
      <c r="B99" s="227" t="s">
        <v>5005</v>
      </c>
      <c r="C99" s="228" t="s">
        <v>5008</v>
      </c>
      <c r="D99" s="228" t="s">
        <v>110</v>
      </c>
      <c r="E99" s="228" t="s">
        <v>142</v>
      </c>
      <c r="F99" s="228" t="s">
        <v>4856</v>
      </c>
      <c r="G99" s="203" t="str" cm="1">
        <f t="array" ref="G99">_xlfn.IFS(MID(C99,5,1)="U",MID(C99,5,2),LEN(C99)&gt;10,MID(C99,5,3)&amp;"-"&amp;LEFT(D99,1),LEN(C99)&lt;=10,MID(C99,5,2)&amp;"-"&amp;LEFT(D99,1))</f>
        <v>U3</v>
      </c>
      <c r="H99" s="204">
        <f>IFERROR(INDEX(LGIP1b_Park_UnitRates[],MATCH(G99,LGIP1b_Park_UnitRates[LGIP Code],0),3),"")</f>
        <v>0</v>
      </c>
      <c r="I99" s="312">
        <f>IFERROR(MIN(J99/H99,INDEX(LGIP1b_Park_UnitRates[],MATCH(FutureTrunkParks6[[#This Row],[LGIP Code (*)]], LGIP1b_Park_UnitRates[LGIP Code], 0),4)),1)</f>
        <v>1</v>
      </c>
      <c r="J99" s="232">
        <v>3000</v>
      </c>
      <c r="K99" s="98">
        <f t="shared" si="26"/>
        <v>0</v>
      </c>
      <c r="L99" s="233">
        <v>0</v>
      </c>
      <c r="M99" s="238" t="str">
        <f>_xlfn.XLOOKUP(FutureTrunkParks6[[#This Row],[LGIP Code (*)]],LGIP1b_Parks_UnitRates_Summary[LGIP Code],LGIP1b_Parks_UnitRates_Summary[Stages],,0)</f>
        <v>U</v>
      </c>
      <c r="N99" s="238" t="str">
        <f>_xlfn.XLOOKUP(FutureTrunkParks6[[#This Row],[LGIP Code (*)]],LGIP1b_Parks_UnitRates_Summary[LGIP Code],LGIP1b_Parks_UnitRates_Summary[Costing Code],,0)</f>
        <v>U3-U</v>
      </c>
      <c r="O99" s="238">
        <f>_xlfn.XLOOKUP(FutureTrunkParks6[[#This Row],[Costing Code]],LGIP1b_Parks_UnitRates_Summary[Costing Code],LGIP1b_Parks_UnitRates_Summary[Scaled component],,0)</f>
        <v>0</v>
      </c>
      <c r="P99" s="238">
        <f>FutureTrunkParks6[[#This Row],[Unit Rate (Scale)]]*FutureTrunkParks6[[#This Row],[Scaling factor (*)]]</f>
        <v>0</v>
      </c>
      <c r="Q99" s="238">
        <f>_xlfn.XLOOKUP(FutureTrunkParks6[[#This Row],[Costing Code]],LGIP1b_Parks_UnitRates_Summary[Costing Code],LGIP1b_Parks_UnitRates_Summary[Not scaled component],,0)</f>
        <v>0</v>
      </c>
      <c r="R99" s="240">
        <f>_xlfn.XLOOKUP(FutureTrunkParks6[[#This Row],[Costing Code]],LGIP1b_Parks_UnitRates_Summary[Costing Code],LGIP1b_Parks_UnitRates_Summary[Preliminary Scale],,0)</f>
        <v>0</v>
      </c>
      <c r="S99" s="238">
        <f>((FutureTrunkParks6[[#This Row],[Costs with Scaling Factor Applied]]+FutureTrunkParks6[[#This Row],[Unit Rate (No Scale)]])*FutureTrunkParks6[[#This Row],[Preliminary Scale %]])</f>
        <v>0</v>
      </c>
      <c r="T99" s="238">
        <f>_xlfn.XLOOKUP(FutureTrunkParks6[[#This Row],[Costing Code]],LGIP1b_Parks_UnitRates_Summary[Costing Code],LGIP1b_Parks_UnitRates_Summary[Preliminary No Scale],,0)</f>
        <v>0</v>
      </c>
      <c r="U9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99" s="228">
        <v>2021</v>
      </c>
      <c r="W99" s="228">
        <v>1</v>
      </c>
      <c r="X99" s="238">
        <f>ROUND(FutureTrunkParks6[[#This Row],[Direct Construction Cost]]*23%,0)</f>
        <v>230000</v>
      </c>
      <c r="Y99" s="311">
        <f t="shared" si="14"/>
        <v>0.2</v>
      </c>
      <c r="Z99" s="211">
        <f>ROUND((FutureTrunkParks6[[#This Row],[Direct Construction Cost]]+FutureTrunkParks6[[#This Row],[Project Owners Cost (23% Direct Construction Cost)($)]])*FutureTrunkParks6[[#This Row],[Multiplier]]*FutureTrunkParks6[[#This Row],[Construction Contingency Rate %]],0)</f>
        <v>246000</v>
      </c>
      <c r="AA99" s="212">
        <f>ROUND(FutureTrunkParks6[[#This Row],[Direct Construction Cost]]+FutureTrunkParks6[[#This Row],[Project Owners Cost (23% Direct Construction Cost)($)]]+FutureTrunkParks6[[#This Row],[Construction Contingency Cost ($)]],0)</f>
        <v>1476000</v>
      </c>
      <c r="AB99" s="236">
        <v>2034</v>
      </c>
      <c r="AC99" s="213">
        <f t="shared" si="15"/>
        <v>2.0111853187589457E-2</v>
      </c>
      <c r="AD99" s="213">
        <f t="shared" si="16"/>
        <v>1.8204777291069174E-2</v>
      </c>
      <c r="AE99" s="291">
        <f>VLOOKUP(FutureTrunkParks6[[#This Row],[Service Catchment]],'Catchment Demand - Parks'!$C$8:$M$11,11)</f>
        <v>0.31134461829061294</v>
      </c>
      <c r="AF9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4.8478032816606551E-2</v>
      </c>
      <c r="AG99" s="291">
        <f>IF(AND(FutureTrunkParks6[[#This Row],[Spare Capacity (%)]]&gt;30%,FutureTrunkParks6[[#This Row],[Share of the total Cost with the same year of provision %]]&gt;20%),1-FutureTrunkParks6[[#This Row],[Spare Capacity (%)]],1)</f>
        <v>1</v>
      </c>
      <c r="AH99" s="291">
        <f>IF(FutureTrunkParks6[[#This Row],[Terminal Value Analysis]]&lt;0,0,FutureTrunkParks6[[#This Row],[Terminal Value Analysis]])</f>
        <v>1</v>
      </c>
      <c r="AI99" s="215">
        <f t="shared" si="17"/>
        <v>1476000</v>
      </c>
      <c r="AJ99" s="217">
        <f t="shared" si="18"/>
        <v>1866135</v>
      </c>
      <c r="AK99" s="219">
        <f t="shared" si="19"/>
        <v>884632</v>
      </c>
      <c r="AL99" s="293">
        <f>ROUND(FutureTrunkParks6[[#This Row],[Net Present Value of Establishment Cost]]*FutureTrunkParks6[[#This Row],[Terminal Value Adjustment (%)]],0)</f>
        <v>884632</v>
      </c>
      <c r="AM99" s="288" t="str" cm="1">
        <f t="array" ref="AM99">_xlfn.IFS(FutureTrunkParks6[[#This Row],[Hierarchy/Name]]&lt;&gt;"Local","y",AM$13=FutureTrunkParks6[[#This Row],[Service Catchment]], "y", FutureTrunkParks6[[#This Row],[Hierarchy/Name]]="Local", "")</f>
        <v/>
      </c>
      <c r="AN99" s="288" t="str" cm="1">
        <f t="array" ref="AN99">_xlfn.IFS(FutureTrunkParks6[[#This Row],[Hierarchy/Name]]&lt;&gt;"Local","y",AN$13=FutureTrunkParks6[[#This Row],[Service Catchment]], "y", FutureTrunkParks6[[#This Row],[Hierarchy/Name]]="Local", "")</f>
        <v>y</v>
      </c>
      <c r="AO99" s="288" t="str" cm="1">
        <f t="array" ref="AO99">_xlfn.IFS(FutureTrunkParks6[[#This Row],[Hierarchy/Name]]&lt;&gt;"Local","y",AO$13=FutureTrunkParks6[[#This Row],[Service Catchment]], "y", FutureTrunkParks6[[#This Row],[Hierarchy/Name]]="Local", "")</f>
        <v/>
      </c>
      <c r="AP99" s="288" t="str" cm="1">
        <f t="array" ref="AP99">_xlfn.IFS(FutureTrunkParks6[[#This Row],[Hierarchy/Name]]&lt;&gt;"Local","y",AP$13=FutureTrunkParks6[[#This Row],[Service Catchment]], "y", FutureTrunkParks6[[#This Row],[Hierarchy/Name]]="Local", "")</f>
        <v/>
      </c>
      <c r="AR99" s="107" t="str">
        <f>IF(FutureTrunkParks6[[#This Row],[Hierarchy/Name]]&lt;&gt;"Local",0.25,IF(AM99="y",1,""))</f>
        <v/>
      </c>
      <c r="AS99" s="107">
        <f>IF(FutureTrunkParks6[[#This Row],[Hierarchy/Name]]&lt;&gt;"Local",0.25,IF(AN99="y",1,""))</f>
        <v>1</v>
      </c>
      <c r="AT99" s="107" t="str">
        <f>IF(FutureTrunkParks6[[#This Row],[Hierarchy/Name]]&lt;&gt;"Local",0.25,IF(AO99="y",1,""))</f>
        <v/>
      </c>
      <c r="AU99" s="107" t="str">
        <f>IF(FutureTrunkParks6[[#This Row],[Hierarchy/Name]]&lt;&gt;"Local",0.25,IF(AP99="y",1,""))</f>
        <v/>
      </c>
      <c r="AV99" s="109">
        <f t="shared" si="20"/>
        <v>1</v>
      </c>
      <c r="AX99" s="285" t="str">
        <f t="shared" si="21"/>
        <v/>
      </c>
      <c r="AY99" s="281">
        <f t="shared" si="22"/>
        <v>884632</v>
      </c>
      <c r="AZ99" s="281" t="str">
        <f t="shared" si="23"/>
        <v/>
      </c>
      <c r="BA99" s="286" t="str">
        <f t="shared" si="24"/>
        <v/>
      </c>
      <c r="BB99" s="270">
        <f t="shared" si="25"/>
        <v>884632</v>
      </c>
      <c r="BD99" s="141"/>
    </row>
    <row r="100" spans="1:221">
      <c r="B100" s="227" t="s">
        <v>5009</v>
      </c>
      <c r="C100" s="228" t="s">
        <v>5010</v>
      </c>
      <c r="D100" s="228" t="s">
        <v>105</v>
      </c>
      <c r="E100" s="228" t="s">
        <v>113</v>
      </c>
      <c r="F100" s="228" t="s">
        <v>5011</v>
      </c>
      <c r="G100" s="203" t="str" cm="1">
        <f t="array" ref="G100">_xlfn.IFS(MID(C100,5,1)="U",MID(C100,5,2),LEN(C100)&gt;10,MID(C100,5,3)&amp;"-"&amp;LEFT(D100,1),LEN(C100)&lt;=10,MID(C100,5,2)&amp;"-"&amp;LEFT(D100,1))</f>
        <v>U2</v>
      </c>
      <c r="H100" s="204">
        <f>IFERROR(INDEX(LGIP1b_Park_UnitRates[],MATCH(G100,LGIP1b_Park_UnitRates[LGIP Code],0),3),"")</f>
        <v>0</v>
      </c>
      <c r="I100" s="312">
        <f>IFERROR(MIN(J100/H100,INDEX(LGIP1b_Park_UnitRates[],MATCH(FutureTrunkParks6[[#This Row],[LGIP Code (*)]], LGIP1b_Park_UnitRates[LGIP Code], 0),4)),1)</f>
        <v>1</v>
      </c>
      <c r="J100" s="232">
        <v>70400</v>
      </c>
      <c r="K100" s="98">
        <f t="shared" si="26"/>
        <v>0</v>
      </c>
      <c r="L100" s="233">
        <v>0</v>
      </c>
      <c r="M100" s="238" t="str">
        <f>_xlfn.XLOOKUP(FutureTrunkParks6[[#This Row],[LGIP Code (*)]],LGIP1b_Parks_UnitRates_Summary[LGIP Code],LGIP1b_Parks_UnitRates_Summary[Stages],,0)</f>
        <v>U</v>
      </c>
      <c r="N100" s="238" t="str">
        <f>_xlfn.XLOOKUP(FutureTrunkParks6[[#This Row],[LGIP Code (*)]],LGIP1b_Parks_UnitRates_Summary[LGIP Code],LGIP1b_Parks_UnitRates_Summary[Costing Code],,0)</f>
        <v>U2-U</v>
      </c>
      <c r="O100" s="238">
        <f>_xlfn.XLOOKUP(FutureTrunkParks6[[#This Row],[Costing Code]],LGIP1b_Parks_UnitRates_Summary[Costing Code],LGIP1b_Parks_UnitRates_Summary[Scaled component],,0)</f>
        <v>0</v>
      </c>
      <c r="P100" s="238">
        <f>FutureTrunkParks6[[#This Row],[Unit Rate (Scale)]]*FutureTrunkParks6[[#This Row],[Scaling factor (*)]]</f>
        <v>0</v>
      </c>
      <c r="Q100" s="238">
        <f>_xlfn.XLOOKUP(FutureTrunkParks6[[#This Row],[Costing Code]],LGIP1b_Parks_UnitRates_Summary[Costing Code],LGIP1b_Parks_UnitRates_Summary[Not scaled component],,0)</f>
        <v>0</v>
      </c>
      <c r="R100" s="240">
        <f>_xlfn.XLOOKUP(FutureTrunkParks6[[#This Row],[Costing Code]],LGIP1b_Parks_UnitRates_Summary[Costing Code],LGIP1b_Parks_UnitRates_Summary[Preliminary Scale],,0)</f>
        <v>0</v>
      </c>
      <c r="S100" s="238">
        <f>((FutureTrunkParks6[[#This Row],[Costs with Scaling Factor Applied]]+FutureTrunkParks6[[#This Row],[Unit Rate (No Scale)]])*FutureTrunkParks6[[#This Row],[Preliminary Scale %]])</f>
        <v>0</v>
      </c>
      <c r="T100" s="238">
        <f>_xlfn.XLOOKUP(FutureTrunkParks6[[#This Row],[Costing Code]],LGIP1b_Parks_UnitRates_Summary[Costing Code],LGIP1b_Parks_UnitRates_Summary[Preliminary No Scale],,0)</f>
        <v>0</v>
      </c>
      <c r="U10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00" s="228">
        <v>2021</v>
      </c>
      <c r="W100" s="228">
        <v>1</v>
      </c>
      <c r="X100" s="238">
        <f>ROUND(FutureTrunkParks6[[#This Row],[Direct Construction Cost]]*23%,0)</f>
        <v>345000</v>
      </c>
      <c r="Y100" s="311">
        <f t="shared" si="14"/>
        <v>7.4999999999999997E-2</v>
      </c>
      <c r="Z100" s="211">
        <f>ROUND((FutureTrunkParks6[[#This Row],[Direct Construction Cost]]+FutureTrunkParks6[[#This Row],[Project Owners Cost (23% Direct Construction Cost)($)]])*FutureTrunkParks6[[#This Row],[Multiplier]]*FutureTrunkParks6[[#This Row],[Construction Contingency Rate %]],0)</f>
        <v>138375</v>
      </c>
      <c r="AA100" s="212">
        <f>ROUND(FutureTrunkParks6[[#This Row],[Direct Construction Cost]]+FutureTrunkParks6[[#This Row],[Project Owners Cost (23% Direct Construction Cost)($)]]+FutureTrunkParks6[[#This Row],[Construction Contingency Cost ($)]],0)</f>
        <v>1983375</v>
      </c>
      <c r="AB100" s="236">
        <v>2024</v>
      </c>
      <c r="AC100" s="213">
        <f t="shared" si="15"/>
        <v>2.0111853187589457E-2</v>
      </c>
      <c r="AD100" s="213">
        <f t="shared" si="16"/>
        <v>1.8204777291069174E-2</v>
      </c>
      <c r="AE100" s="291">
        <f>VLOOKUP(FutureTrunkParks6[[#This Row],[Service Catchment]],'Catchment Demand - Parks'!$C$8:$M$11,11)</f>
        <v>0.15359038713546411</v>
      </c>
      <c r="AF10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00" s="291">
        <f>IF(AND(FutureTrunkParks6[[#This Row],[Spare Capacity (%)]]&gt;30%,FutureTrunkParks6[[#This Row],[Share of the total Cost with the same year of provision %]]&gt;20%),1-FutureTrunkParks6[[#This Row],[Spare Capacity (%)]],1)</f>
        <v>1</v>
      </c>
      <c r="AH100" s="291">
        <f>IF(FutureTrunkParks6[[#This Row],[Terminal Value Analysis]]&lt;0,0,FutureTrunkParks6[[#This Row],[Terminal Value Analysis]])</f>
        <v>1</v>
      </c>
      <c r="AI100" s="215">
        <f t="shared" si="17"/>
        <v>1983375</v>
      </c>
      <c r="AJ100" s="217">
        <f t="shared" si="18"/>
        <v>2093680</v>
      </c>
      <c r="AK100" s="219">
        <f t="shared" si="19"/>
        <v>1762379</v>
      </c>
      <c r="AL100" s="293">
        <f>ROUND(FutureTrunkParks6[[#This Row],[Net Present Value of Establishment Cost]]*FutureTrunkParks6[[#This Row],[Terminal Value Adjustment (%)]],0)</f>
        <v>1762379</v>
      </c>
      <c r="AM100" s="288" t="str" cm="1">
        <f t="array" ref="AM100">_xlfn.IFS(FutureTrunkParks6[[#This Row],[Hierarchy/Name]]&lt;&gt;"Local","y",AM$13=FutureTrunkParks6[[#This Row],[Service Catchment]], "y", FutureTrunkParks6[[#This Row],[Hierarchy/Name]]="Local", "")</f>
        <v>y</v>
      </c>
      <c r="AN100" s="288" t="str" cm="1">
        <f t="array" ref="AN100">_xlfn.IFS(FutureTrunkParks6[[#This Row],[Hierarchy/Name]]&lt;&gt;"Local","y",AN$13=FutureTrunkParks6[[#This Row],[Service Catchment]], "y", FutureTrunkParks6[[#This Row],[Hierarchy/Name]]="Local", "")</f>
        <v>y</v>
      </c>
      <c r="AO100" s="288" t="str" cm="1">
        <f t="array" ref="AO100">_xlfn.IFS(FutureTrunkParks6[[#This Row],[Hierarchy/Name]]&lt;&gt;"Local","y",AO$13=FutureTrunkParks6[[#This Row],[Service Catchment]], "y", FutureTrunkParks6[[#This Row],[Hierarchy/Name]]="Local", "")</f>
        <v>y</v>
      </c>
      <c r="AP100" s="288" t="str" cm="1">
        <f t="array" ref="AP100">_xlfn.IFS(FutureTrunkParks6[[#This Row],[Hierarchy/Name]]&lt;&gt;"Local","y",AP$13=FutureTrunkParks6[[#This Row],[Service Catchment]], "y", FutureTrunkParks6[[#This Row],[Hierarchy/Name]]="Local", "")</f>
        <v>y</v>
      </c>
      <c r="AR100" s="107">
        <f>IF(FutureTrunkParks6[[#This Row],[Hierarchy/Name]]&lt;&gt;"Local",0.25,IF(AM100="y",1,""))</f>
        <v>0.25</v>
      </c>
      <c r="AS100" s="107">
        <f>IF(FutureTrunkParks6[[#This Row],[Hierarchy/Name]]&lt;&gt;"Local",0.25,IF(AN100="y",1,""))</f>
        <v>0.25</v>
      </c>
      <c r="AT100" s="107">
        <f>IF(FutureTrunkParks6[[#This Row],[Hierarchy/Name]]&lt;&gt;"Local",0.25,IF(AO100="y",1,""))</f>
        <v>0.25</v>
      </c>
      <c r="AU100" s="107">
        <f>IF(FutureTrunkParks6[[#This Row],[Hierarchy/Name]]&lt;&gt;"Local",0.25,IF(AP100="y",1,""))</f>
        <v>0.25</v>
      </c>
      <c r="AV100" s="109">
        <f t="shared" si="20"/>
        <v>1</v>
      </c>
      <c r="AX100" s="285">
        <f t="shared" si="21"/>
        <v>440594.75</v>
      </c>
      <c r="AY100" s="281">
        <f t="shared" si="22"/>
        <v>440594.75</v>
      </c>
      <c r="AZ100" s="281">
        <f t="shared" si="23"/>
        <v>440594.75</v>
      </c>
      <c r="BA100" s="286">
        <f t="shared" si="24"/>
        <v>440594.75</v>
      </c>
      <c r="BB100" s="270">
        <f t="shared" si="25"/>
        <v>1762379</v>
      </c>
      <c r="BD100" s="141"/>
    </row>
    <row r="101" spans="1:221">
      <c r="B101" s="227" t="s">
        <v>5012</v>
      </c>
      <c r="C101" s="228" t="s">
        <v>5013</v>
      </c>
      <c r="D101" s="228" t="s">
        <v>110</v>
      </c>
      <c r="E101" s="228" t="s">
        <v>101</v>
      </c>
      <c r="F101" s="228" t="s">
        <v>4852</v>
      </c>
      <c r="G101" s="203" t="str" cm="1">
        <f t="array" ref="G101">_xlfn.IFS(MID(C101,5,1)="U",MID(C101,5,2),LEN(C101)&gt;10,MID(C101,5,3)&amp;"-"&amp;LEFT(D101,1),LEN(C101)&lt;=10,MID(C101,5,2)&amp;"-"&amp;LEFT(D101,1))</f>
        <v>A1-L</v>
      </c>
      <c r="H101" s="204">
        <f>IFERROR(INDEX(LGIP1b_Park_UnitRates[],MATCH(G101,LGIP1b_Park_UnitRates[LGIP Code],0),3),"")</f>
        <v>8000</v>
      </c>
      <c r="I101" s="312">
        <f>IFERROR(MIN(J101/H101,INDEX(LGIP1b_Park_UnitRates[],MATCH(FutureTrunkParks6[[#This Row],[LGIP Code (*)]], LGIP1b_Park_UnitRates[LGIP Code], 0),4)),1)</f>
        <v>0.33412500000000001</v>
      </c>
      <c r="J101" s="232">
        <v>2673</v>
      </c>
      <c r="K101" s="98">
        <f t="shared" si="26"/>
        <v>1870.5574261129816</v>
      </c>
      <c r="L101" s="233">
        <v>5000000</v>
      </c>
      <c r="M101" s="238" t="str">
        <f>_xlfn.XLOOKUP(FutureTrunkParks6[[#This Row],[LGIP Code (*)]],LGIP1b_Parks_UnitRates_Summary[LGIP Code],LGIP1b_Parks_UnitRates_Summary[Stages],,0)</f>
        <v>A&amp;B</v>
      </c>
      <c r="N101" s="238" t="str">
        <f>_xlfn.XLOOKUP(FutureTrunkParks6[[#This Row],[LGIP Code (*)]],LGIP1b_Parks_UnitRates_Summary[LGIP Code],LGIP1b_Parks_UnitRates_Summary[Costing Code],,0)</f>
        <v>A1-L-A&amp;B</v>
      </c>
      <c r="O101" s="238">
        <f>_xlfn.XLOOKUP(FutureTrunkParks6[[#This Row],[Costing Code]],LGIP1b_Parks_UnitRates_Summary[Costing Code],LGIP1b_Parks_UnitRates_Summary[Scaled component],,0)</f>
        <v>295709.98100599996</v>
      </c>
      <c r="P101" s="238">
        <f>FutureTrunkParks6[[#This Row],[Unit Rate (Scale)]]*FutureTrunkParks6[[#This Row],[Scaling factor (*)]]</f>
        <v>98804.097403629741</v>
      </c>
      <c r="Q101" s="238">
        <f>_xlfn.XLOOKUP(FutureTrunkParks6[[#This Row],[Costing Code]],LGIP1b_Parks_UnitRates_Summary[Costing Code],LGIP1b_Parks_UnitRates_Summary[Not scaled component],,0)</f>
        <v>417974.52457963559</v>
      </c>
      <c r="R101" s="240">
        <f>_xlfn.XLOOKUP(FutureTrunkParks6[[#This Row],[Costing Code]],LGIP1b_Parks_UnitRates_Summary[Costing Code],LGIP1b_Parks_UnitRates_Summary[Preliminary Scale],,0)</f>
        <v>0.23125000000000001</v>
      </c>
      <c r="S101" s="238">
        <f>((FutureTrunkParks6[[#This Row],[Costs with Scaling Factor Applied]]+FutureTrunkParks6[[#This Row],[Unit Rate (No Scale)]])*FutureTrunkParks6[[#This Row],[Preliminary Scale %]])</f>
        <v>119505.05633363011</v>
      </c>
      <c r="T101" s="238">
        <f>_xlfn.XLOOKUP(FutureTrunkParks6[[#This Row],[Costing Code]],LGIP1b_Parks_UnitRates_Summary[Costing Code],LGIP1b_Parks_UnitRates_Summary[Preliminary No Scale],,0)</f>
        <v>3750</v>
      </c>
      <c r="U10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640034</v>
      </c>
      <c r="V101" s="228">
        <v>2021</v>
      </c>
      <c r="W101" s="228">
        <v>1</v>
      </c>
      <c r="X101" s="238">
        <f>ROUND(FutureTrunkParks6[[#This Row],[Direct Construction Cost]]*23%,0)</f>
        <v>147208</v>
      </c>
      <c r="Y101" s="311">
        <f t="shared" si="14"/>
        <v>0.2</v>
      </c>
      <c r="Z101" s="211">
        <f>ROUND((FutureTrunkParks6[[#This Row],[Direct Construction Cost]]+FutureTrunkParks6[[#This Row],[Project Owners Cost (23% Direct Construction Cost)($)]])*FutureTrunkParks6[[#This Row],[Multiplier]]*FutureTrunkParks6[[#This Row],[Construction Contingency Rate %]],0)</f>
        <v>157448</v>
      </c>
      <c r="AA101" s="212">
        <f>ROUND(FutureTrunkParks6[[#This Row],[Direct Construction Cost]]+FutureTrunkParks6[[#This Row],[Project Owners Cost (23% Direct Construction Cost)($)]]+FutureTrunkParks6[[#This Row],[Construction Contingency Cost ($)]],0)</f>
        <v>944690</v>
      </c>
      <c r="AB101" s="236">
        <v>2034</v>
      </c>
      <c r="AC101" s="213">
        <f t="shared" si="15"/>
        <v>2.0111853187589457E-2</v>
      </c>
      <c r="AD101" s="213">
        <f t="shared" si="16"/>
        <v>1.8204777291069174E-2</v>
      </c>
      <c r="AE101" s="291">
        <f>VLOOKUP(FutureTrunkParks6[[#This Row],[Service Catchment]],'Catchment Demand - Parks'!$C$8:$M$11,11)</f>
        <v>0.20307557840172039</v>
      </c>
      <c r="AF10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7.7430886956142567E-3</v>
      </c>
      <c r="AG101" s="291">
        <f>IF(AND(FutureTrunkParks6[[#This Row],[Spare Capacity (%)]]&gt;30%,FutureTrunkParks6[[#This Row],[Share of the total Cost with the same year of provision %]]&gt;20%),1-FutureTrunkParks6[[#This Row],[Spare Capacity (%)]],1)</f>
        <v>1</v>
      </c>
      <c r="AH101" s="291">
        <f>IF(FutureTrunkParks6[[#This Row],[Terminal Value Analysis]]&lt;0,0,FutureTrunkParks6[[#This Row],[Terminal Value Analysis]])</f>
        <v>1</v>
      </c>
      <c r="AI101" s="215">
        <f t="shared" si="17"/>
        <v>5944690</v>
      </c>
      <c r="AJ101" s="217">
        <f t="shared" si="18"/>
        <v>7671650</v>
      </c>
      <c r="AK101" s="219">
        <f t="shared" si="19"/>
        <v>3636706</v>
      </c>
      <c r="AL101" s="293">
        <f>ROUND(FutureTrunkParks6[[#This Row],[Net Present Value of Establishment Cost]]*FutureTrunkParks6[[#This Row],[Terminal Value Adjustment (%)]],0)</f>
        <v>3636706</v>
      </c>
      <c r="AM101" s="288" t="str" cm="1">
        <f t="array" ref="AM101">_xlfn.IFS(FutureTrunkParks6[[#This Row],[Hierarchy/Name]]&lt;&gt;"Local","y",AM$13=FutureTrunkParks6[[#This Row],[Service Catchment]], "y", FutureTrunkParks6[[#This Row],[Hierarchy/Name]]="Local", "")</f>
        <v/>
      </c>
      <c r="AN101" s="288" t="str" cm="1">
        <f t="array" ref="AN101">_xlfn.IFS(FutureTrunkParks6[[#This Row],[Hierarchy/Name]]&lt;&gt;"Local","y",AN$13=FutureTrunkParks6[[#This Row],[Service Catchment]], "y", FutureTrunkParks6[[#This Row],[Hierarchy/Name]]="Local", "")</f>
        <v/>
      </c>
      <c r="AO101" s="288" t="str" cm="1">
        <f t="array" ref="AO101">_xlfn.IFS(FutureTrunkParks6[[#This Row],[Hierarchy/Name]]&lt;&gt;"Local","y",AO$13=FutureTrunkParks6[[#This Row],[Service Catchment]], "y", FutureTrunkParks6[[#This Row],[Hierarchy/Name]]="Local", "")</f>
        <v>y</v>
      </c>
      <c r="AP101" s="288" t="str" cm="1">
        <f t="array" ref="AP101">_xlfn.IFS(FutureTrunkParks6[[#This Row],[Hierarchy/Name]]&lt;&gt;"Local","y",AP$13=FutureTrunkParks6[[#This Row],[Service Catchment]], "y", FutureTrunkParks6[[#This Row],[Hierarchy/Name]]="Local", "")</f>
        <v/>
      </c>
      <c r="AR101" s="107" t="str">
        <f>IF(FutureTrunkParks6[[#This Row],[Hierarchy/Name]]&lt;&gt;"Local",0.25,IF(AM101="y",1,""))</f>
        <v/>
      </c>
      <c r="AS101" s="107" t="str">
        <f>IF(FutureTrunkParks6[[#This Row],[Hierarchy/Name]]&lt;&gt;"Local",0.25,IF(AN101="y",1,""))</f>
        <v/>
      </c>
      <c r="AT101" s="107">
        <f>IF(FutureTrunkParks6[[#This Row],[Hierarchy/Name]]&lt;&gt;"Local",0.25,IF(AO101="y",1,""))</f>
        <v>1</v>
      </c>
      <c r="AU101" s="107" t="str">
        <f>IF(FutureTrunkParks6[[#This Row],[Hierarchy/Name]]&lt;&gt;"Local",0.25,IF(AP101="y",1,""))</f>
        <v/>
      </c>
      <c r="AV101" s="109">
        <f t="shared" si="20"/>
        <v>1</v>
      </c>
      <c r="AX101" s="285" t="str">
        <f t="shared" si="21"/>
        <v/>
      </c>
      <c r="AY101" s="281" t="str">
        <f t="shared" si="22"/>
        <v/>
      </c>
      <c r="AZ101" s="281">
        <f t="shared" si="23"/>
        <v>3636706</v>
      </c>
      <c r="BA101" s="286" t="str">
        <f t="shared" si="24"/>
        <v/>
      </c>
      <c r="BB101" s="270">
        <f t="shared" si="25"/>
        <v>3636706</v>
      </c>
      <c r="BD101" s="141"/>
    </row>
    <row r="102" spans="1:221" s="431" customFormat="1">
      <c r="A102" s="173"/>
      <c r="B102" s="404" t="s">
        <v>5014</v>
      </c>
      <c r="C102" s="405" t="s">
        <v>5015</v>
      </c>
      <c r="D102" s="405" t="s">
        <v>105</v>
      </c>
      <c r="E102" s="405" t="s">
        <v>106</v>
      </c>
      <c r="F102" s="405" t="s">
        <v>5007</v>
      </c>
      <c r="G102" s="406" t="str" cm="1">
        <f t="array" ref="G102">_xlfn.IFS(MID(C102,5,1)="U",MID(C102,5,2),LEN(C102)&gt;10,MID(C102,5,3)&amp;"-"&amp;LEFT(D102,1),LEN(C102)&lt;=10,MID(C102,5,2)&amp;"-"&amp;LEFT(D102,1))</f>
        <v>A4-D</v>
      </c>
      <c r="H102" s="407">
        <f>IFERROR(INDEX(LGIP1b_Park_UnitRates[],MATCH(G102,LGIP1b_Park_UnitRates[LGIP Code],0),3),"")</f>
        <v>1000</v>
      </c>
      <c r="I102" s="312">
        <f>IFERROR(MIN(J102/H102,INDEX(LGIP1b_Park_UnitRates[],MATCH(FutureTrunkParks6[[#This Row],[LGIP Code (*)]], LGIP1b_Park_UnitRates[LGIP Code], 0),4)),1)</f>
        <v>1.3</v>
      </c>
      <c r="J102" s="408">
        <v>1300</v>
      </c>
      <c r="K102" s="409">
        <f t="shared" si="26"/>
        <v>550</v>
      </c>
      <c r="L102" s="410">
        <v>715000</v>
      </c>
      <c r="M102" s="411" t="str">
        <f>_xlfn.XLOOKUP(FutureTrunkParks6[[#This Row],[LGIP Code (*)]],LGIP1b_Parks_UnitRates_Summary[LGIP Code],LGIP1b_Parks_UnitRates_Summary[Stages],,0)</f>
        <v>A&amp;B</v>
      </c>
      <c r="N102" s="411" t="str">
        <f>_xlfn.XLOOKUP(FutureTrunkParks6[[#This Row],[LGIP Code (*)]],LGIP1b_Parks_UnitRates_Summary[LGIP Code],LGIP1b_Parks_UnitRates_Summary[Costing Code],,0)</f>
        <v>A4-D-A&amp;B</v>
      </c>
      <c r="O102" s="411">
        <f>_xlfn.XLOOKUP(FutureTrunkParks6[[#This Row],[Costing Code]],LGIP1b_Parks_UnitRates_Summary[Costing Code],LGIP1b_Parks_UnitRates_Summary[Scaled component],,0)</f>
        <v>294884.42740076402</v>
      </c>
      <c r="P102" s="411">
        <f>FutureTrunkParks6[[#This Row],[Unit Rate (Scale)]]*FutureTrunkParks6[[#This Row],[Scaling factor (*)]]</f>
        <v>383349.75562099327</v>
      </c>
      <c r="Q102" s="411">
        <f>_xlfn.XLOOKUP(FutureTrunkParks6[[#This Row],[Costing Code]],LGIP1b_Parks_UnitRates_Summary[Costing Code],LGIP1b_Parks_UnitRates_Summary[Not scaled component],,0)</f>
        <v>805703.82838177739</v>
      </c>
      <c r="R102" s="412">
        <f>_xlfn.XLOOKUP(FutureTrunkParks6[[#This Row],[Costing Code]],LGIP1b_Parks_UnitRates_Summary[Costing Code],LGIP1b_Parks_UnitRates_Summary[Preliminary Scale],,0)</f>
        <v>0.23125000000000001</v>
      </c>
      <c r="S102" s="411">
        <f>((FutureTrunkParks6[[#This Row],[Costs with Scaling Factor Applied]]+FutureTrunkParks6[[#This Row],[Unit Rate (No Scale)]])*FutureTrunkParks6[[#This Row],[Preliminary Scale %]])</f>
        <v>274968.64130064077</v>
      </c>
      <c r="T102" s="411">
        <f>_xlfn.XLOOKUP(FutureTrunkParks6[[#This Row],[Costing Code]],LGIP1b_Parks_UnitRates_Summary[Costing Code],LGIP1b_Parks_UnitRates_Summary[Preliminary No Scale],,0)</f>
        <v>2812.5</v>
      </c>
      <c r="U102" s="413">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1466835</v>
      </c>
      <c r="V102" s="405">
        <v>2021</v>
      </c>
      <c r="W102" s="405">
        <v>1</v>
      </c>
      <c r="X102" s="411">
        <f>ROUND(FutureTrunkParks6[[#This Row],[Direct Construction Cost]]*23%,0)</f>
        <v>337372</v>
      </c>
      <c r="Y102" s="414">
        <f t="shared" si="14"/>
        <v>7.4999999999999997E-2</v>
      </c>
      <c r="Z102" s="415">
        <f>ROUND((FutureTrunkParks6[[#This Row],[Direct Construction Cost]]+FutureTrunkParks6[[#This Row],[Project Owners Cost (23% Direct Construction Cost)($)]])*FutureTrunkParks6[[#This Row],[Multiplier]]*FutureTrunkParks6[[#This Row],[Construction Contingency Rate %]],0)</f>
        <v>135316</v>
      </c>
      <c r="AA102" s="416">
        <f>ROUND(FutureTrunkParks6[[#This Row],[Direct Construction Cost]]+FutureTrunkParks6[[#This Row],[Project Owners Cost (23% Direct Construction Cost)($)]]+FutureTrunkParks6[[#This Row],[Construction Contingency Cost ($)]],0)</f>
        <v>1939523</v>
      </c>
      <c r="AB102" s="417">
        <v>2024</v>
      </c>
      <c r="AC102" s="418">
        <f t="shared" si="15"/>
        <v>2.0111853187589457E-2</v>
      </c>
      <c r="AD102" s="418">
        <f t="shared" si="16"/>
        <v>1.8204777291069174E-2</v>
      </c>
      <c r="AE102" s="419">
        <f>VLOOKUP(FutureTrunkParks6[[#This Row],[Service Catchment]],'Catchment Demand - Parks'!$C$8:$M$11,11)</f>
        <v>0.23553359173481525</v>
      </c>
      <c r="AF102" s="419">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02" s="419">
        <f>IF(AND(FutureTrunkParks6[[#This Row],[Spare Capacity (%)]]&gt;30%,FutureTrunkParks6[[#This Row],[Share of the total Cost with the same year of provision %]]&gt;20%),1-FutureTrunkParks6[[#This Row],[Spare Capacity (%)]],1)</f>
        <v>1</v>
      </c>
      <c r="AH102" s="419">
        <f>IF(FutureTrunkParks6[[#This Row],[Terminal Value Analysis]]&lt;0,0,FutureTrunkParks6[[#This Row],[Terminal Value Analysis]])</f>
        <v>1</v>
      </c>
      <c r="AI102" s="420">
        <f t="shared" si="17"/>
        <v>2654523</v>
      </c>
      <c r="AJ102" s="421">
        <f t="shared" si="18"/>
        <v>2806402</v>
      </c>
      <c r="AK102" s="422">
        <f t="shared" si="19"/>
        <v>2362321</v>
      </c>
      <c r="AL102" s="423">
        <f>ROUND(FutureTrunkParks6[[#This Row],[Net Present Value of Establishment Cost]]*FutureTrunkParks6[[#This Row],[Terminal Value Adjustment (%)]],0)</f>
        <v>2362321</v>
      </c>
      <c r="AM102" s="288" t="str" cm="1">
        <f t="array" ref="AM102">_xlfn.IFS(FutureTrunkParks6[[#This Row],[Hierarchy/Name]]&lt;&gt;"Local","y",AM$13=FutureTrunkParks6[[#This Row],[Service Catchment]], "y", FutureTrunkParks6[[#This Row],[Hierarchy/Name]]="Local", "")</f>
        <v>y</v>
      </c>
      <c r="AN102" s="288" t="str" cm="1">
        <f t="array" ref="AN102">_xlfn.IFS(FutureTrunkParks6[[#This Row],[Hierarchy/Name]]&lt;&gt;"Local","y",AN$13=FutureTrunkParks6[[#This Row],[Service Catchment]], "y", FutureTrunkParks6[[#This Row],[Hierarchy/Name]]="Local", "")</f>
        <v>y</v>
      </c>
      <c r="AO102" s="288" t="str" cm="1">
        <f t="array" ref="AO102">_xlfn.IFS(FutureTrunkParks6[[#This Row],[Hierarchy/Name]]&lt;&gt;"Local","y",AO$13=FutureTrunkParks6[[#This Row],[Service Catchment]], "y", FutureTrunkParks6[[#This Row],[Hierarchy/Name]]="Local", "")</f>
        <v>y</v>
      </c>
      <c r="AP102" s="288" t="str" cm="1">
        <f t="array" ref="AP102">_xlfn.IFS(FutureTrunkParks6[[#This Row],[Hierarchy/Name]]&lt;&gt;"Local","y",AP$13=FutureTrunkParks6[[#This Row],[Service Catchment]], "y", FutureTrunkParks6[[#This Row],[Hierarchy/Name]]="Local", "")</f>
        <v>y</v>
      </c>
      <c r="AQ102" s="424"/>
      <c r="AR102" s="107">
        <f>IF(FutureTrunkParks6[[#This Row],[Hierarchy/Name]]&lt;&gt;"Local",0.25,IF(AM102="y",1,""))</f>
        <v>0.25</v>
      </c>
      <c r="AS102" s="107">
        <f>IF(FutureTrunkParks6[[#This Row],[Hierarchy/Name]]&lt;&gt;"Local",0.25,IF(AN102="y",1,""))</f>
        <v>0.25</v>
      </c>
      <c r="AT102" s="107">
        <f>IF(FutureTrunkParks6[[#This Row],[Hierarchy/Name]]&lt;&gt;"Local",0.25,IF(AO102="y",1,""))</f>
        <v>0.25</v>
      </c>
      <c r="AU102" s="107">
        <f>IF(FutureTrunkParks6[[#This Row],[Hierarchy/Name]]&lt;&gt;"Local",0.25,IF(AP102="y",1,""))</f>
        <v>0.25</v>
      </c>
      <c r="AV102" s="425">
        <f t="shared" si="20"/>
        <v>1</v>
      </c>
      <c r="AW102" s="424"/>
      <c r="AX102" s="426">
        <f t="shared" si="21"/>
        <v>590580.25</v>
      </c>
      <c r="AY102" s="427">
        <f t="shared" si="22"/>
        <v>590580.25</v>
      </c>
      <c r="AZ102" s="427">
        <f t="shared" si="23"/>
        <v>590580.25</v>
      </c>
      <c r="BA102" s="428">
        <f t="shared" si="24"/>
        <v>590580.25</v>
      </c>
      <c r="BB102" s="429">
        <f t="shared" si="25"/>
        <v>2362321</v>
      </c>
      <c r="BC102" s="173"/>
      <c r="BD102" s="430"/>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3"/>
      <c r="DF102" s="173"/>
      <c r="DG102" s="173"/>
      <c r="DH102" s="173"/>
      <c r="DI102" s="173"/>
      <c r="DJ102" s="173"/>
      <c r="DK102" s="173"/>
      <c r="DL102" s="173"/>
      <c r="DM102" s="173"/>
      <c r="DN102" s="173"/>
      <c r="DO102" s="173"/>
      <c r="DP102" s="173"/>
      <c r="DQ102" s="173"/>
      <c r="DR102" s="173"/>
      <c r="DS102" s="173"/>
      <c r="DT102" s="173"/>
      <c r="DU102" s="173"/>
      <c r="DV102" s="173"/>
      <c r="DW102" s="173"/>
      <c r="DX102" s="173"/>
      <c r="DY102" s="173"/>
      <c r="DZ102" s="173"/>
      <c r="EA102" s="173"/>
      <c r="EB102" s="173"/>
      <c r="EC102" s="173"/>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73"/>
      <c r="FM102" s="173"/>
      <c r="FN102" s="173"/>
      <c r="FO102" s="173"/>
      <c r="FP102" s="173"/>
      <c r="FQ102" s="173"/>
      <c r="FR102" s="173"/>
      <c r="FS102" s="173"/>
      <c r="FT102" s="173"/>
      <c r="FU102" s="173"/>
      <c r="FV102" s="173"/>
      <c r="FW102" s="173"/>
      <c r="FX102" s="173"/>
      <c r="FY102" s="173"/>
      <c r="FZ102" s="173"/>
      <c r="GA102" s="173"/>
      <c r="GB102" s="173"/>
      <c r="GC102" s="173"/>
      <c r="GD102" s="173"/>
      <c r="GE102" s="173"/>
      <c r="GF102" s="173"/>
      <c r="GG102" s="173"/>
      <c r="GH102" s="173"/>
      <c r="GI102" s="173"/>
      <c r="GJ102" s="173"/>
      <c r="GK102" s="173"/>
      <c r="GL102" s="173"/>
      <c r="GM102" s="173"/>
      <c r="GN102" s="173"/>
      <c r="GO102" s="173"/>
      <c r="GP102" s="173"/>
      <c r="GQ102" s="173"/>
      <c r="GR102" s="173"/>
      <c r="GS102" s="173"/>
      <c r="GT102" s="173"/>
      <c r="GU102" s="173"/>
      <c r="GV102" s="173"/>
      <c r="GW102" s="173"/>
      <c r="GX102" s="173"/>
      <c r="GY102" s="173"/>
      <c r="GZ102" s="173"/>
      <c r="HA102" s="173"/>
      <c r="HB102" s="173"/>
      <c r="HC102" s="173"/>
      <c r="HD102" s="173"/>
      <c r="HE102" s="173"/>
      <c r="HF102" s="173"/>
      <c r="HG102" s="173"/>
      <c r="HH102" s="173"/>
      <c r="HI102" s="173"/>
      <c r="HJ102" s="173"/>
      <c r="HK102" s="173"/>
      <c r="HL102" s="173"/>
      <c r="HM102" s="173"/>
    </row>
    <row r="103" spans="1:221">
      <c r="B103" s="227" t="s">
        <v>4959</v>
      </c>
      <c r="C103" s="228" t="s">
        <v>5016</v>
      </c>
      <c r="D103" s="228" t="s">
        <v>105</v>
      </c>
      <c r="E103" s="228" t="s">
        <v>106</v>
      </c>
      <c r="F103" s="228" t="s">
        <v>4861</v>
      </c>
      <c r="G103" s="203" t="str" cm="1">
        <f t="array" ref="G103">_xlfn.IFS(MID(C103,5,1)="U",MID(C103,5,2),LEN(C103)&gt;10,MID(C103,5,3)&amp;"-"&amp;LEFT(D103,1),LEN(C103)&lt;=10,MID(C103,5,2)&amp;"-"&amp;LEFT(D103,1))</f>
        <v>U1</v>
      </c>
      <c r="H103" s="204">
        <f>IFERROR(INDEX(LGIP1b_Park_UnitRates[],MATCH(G103,LGIP1b_Park_UnitRates[LGIP Code],0),3),"")</f>
        <v>0</v>
      </c>
      <c r="I103" s="312">
        <f>IFERROR(MIN(J103/H103,INDEX(LGIP1b_Park_UnitRates[],MATCH(FutureTrunkParks6[[#This Row],[LGIP Code (*)]], LGIP1b_Park_UnitRates[LGIP Code], 0),4)),1)</f>
        <v>1</v>
      </c>
      <c r="J103" s="232">
        <v>10000</v>
      </c>
      <c r="K103" s="98">
        <f t="shared" si="26"/>
        <v>0</v>
      </c>
      <c r="L103" s="233">
        <v>0</v>
      </c>
      <c r="M103" s="238" t="str">
        <f>_xlfn.XLOOKUP(FutureTrunkParks6[[#This Row],[LGIP Code (*)]],LGIP1b_Parks_UnitRates_Summary[LGIP Code],LGIP1b_Parks_UnitRates_Summary[Stages],,0)</f>
        <v>U</v>
      </c>
      <c r="N103" s="238" t="str">
        <f>_xlfn.XLOOKUP(FutureTrunkParks6[[#This Row],[LGIP Code (*)]],LGIP1b_Parks_UnitRates_Summary[LGIP Code],LGIP1b_Parks_UnitRates_Summary[Costing Code],,0)</f>
        <v>U1-U</v>
      </c>
      <c r="O103" s="238">
        <f>_xlfn.XLOOKUP(FutureTrunkParks6[[#This Row],[Costing Code]],LGIP1b_Parks_UnitRates_Summary[Costing Code],LGIP1b_Parks_UnitRates_Summary[Scaled component],,0)</f>
        <v>0</v>
      </c>
      <c r="P103" s="238">
        <f>FutureTrunkParks6[[#This Row],[Unit Rate (Scale)]]*FutureTrunkParks6[[#This Row],[Scaling factor (*)]]</f>
        <v>0</v>
      </c>
      <c r="Q103" s="238">
        <f>_xlfn.XLOOKUP(FutureTrunkParks6[[#This Row],[Costing Code]],LGIP1b_Parks_UnitRates_Summary[Costing Code],LGIP1b_Parks_UnitRates_Summary[Not scaled component],,0)</f>
        <v>0</v>
      </c>
      <c r="R103" s="240">
        <f>_xlfn.XLOOKUP(FutureTrunkParks6[[#This Row],[Costing Code]],LGIP1b_Parks_UnitRates_Summary[Costing Code],LGIP1b_Parks_UnitRates_Summary[Preliminary Scale],,0)</f>
        <v>0</v>
      </c>
      <c r="S103" s="238">
        <f>((FutureTrunkParks6[[#This Row],[Costs with Scaling Factor Applied]]+FutureTrunkParks6[[#This Row],[Unit Rate (No Scale)]])*FutureTrunkParks6[[#This Row],[Preliminary Scale %]])</f>
        <v>0</v>
      </c>
      <c r="T103" s="238">
        <f>_xlfn.XLOOKUP(FutureTrunkParks6[[#This Row],[Costing Code]],LGIP1b_Parks_UnitRates_Summary[Costing Code],LGIP1b_Parks_UnitRates_Summary[Preliminary No Scale],,0)</f>
        <v>0</v>
      </c>
      <c r="U10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03" s="228">
        <v>2021</v>
      </c>
      <c r="W103" s="228">
        <v>1</v>
      </c>
      <c r="X103" s="238">
        <f>ROUND(FutureTrunkParks6[[#This Row],[Direct Construction Cost]]*23%,0)</f>
        <v>460000</v>
      </c>
      <c r="Y103" s="311">
        <f t="shared" si="14"/>
        <v>0.2</v>
      </c>
      <c r="Z103" s="211">
        <f>ROUND((FutureTrunkParks6[[#This Row],[Direct Construction Cost]]+FutureTrunkParks6[[#This Row],[Project Owners Cost (23% Direct Construction Cost)($)]])*FutureTrunkParks6[[#This Row],[Multiplier]]*FutureTrunkParks6[[#This Row],[Construction Contingency Rate %]],0)</f>
        <v>492000</v>
      </c>
      <c r="AA103" s="212">
        <f>ROUND(FutureTrunkParks6[[#This Row],[Direct Construction Cost]]+FutureTrunkParks6[[#This Row],[Project Owners Cost (23% Direct Construction Cost)($)]]+FutureTrunkParks6[[#This Row],[Construction Contingency Cost ($)]],0)</f>
        <v>2952000</v>
      </c>
      <c r="AB103" s="236">
        <v>2034</v>
      </c>
      <c r="AC103" s="213">
        <f t="shared" si="15"/>
        <v>2.0111853187589457E-2</v>
      </c>
      <c r="AD103" s="213">
        <f t="shared" si="16"/>
        <v>1.8204777291069174E-2</v>
      </c>
      <c r="AE103" s="291">
        <f>VLOOKUP(FutureTrunkParks6[[#This Row],[Service Catchment]],'Catchment Demand - Parks'!$C$8:$M$11,11)</f>
        <v>0.23553359173481525</v>
      </c>
      <c r="AF10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2.4826903623650583E-2</v>
      </c>
      <c r="AG103" s="291">
        <f>IF(AND(FutureTrunkParks6[[#This Row],[Spare Capacity (%)]]&gt;30%,FutureTrunkParks6[[#This Row],[Share of the total Cost with the same year of provision %]]&gt;20%),1-FutureTrunkParks6[[#This Row],[Spare Capacity (%)]],1)</f>
        <v>1</v>
      </c>
      <c r="AH103" s="291">
        <f>IF(FutureTrunkParks6[[#This Row],[Terminal Value Analysis]]&lt;0,0,FutureTrunkParks6[[#This Row],[Terminal Value Analysis]])</f>
        <v>1</v>
      </c>
      <c r="AI103" s="215">
        <f t="shared" si="17"/>
        <v>2952000</v>
      </c>
      <c r="AJ103" s="217">
        <f t="shared" si="18"/>
        <v>3732270</v>
      </c>
      <c r="AK103" s="219">
        <f t="shared" si="19"/>
        <v>1769263</v>
      </c>
      <c r="AL103" s="293">
        <f>ROUND(FutureTrunkParks6[[#This Row],[Net Present Value of Establishment Cost]]*FutureTrunkParks6[[#This Row],[Terminal Value Adjustment (%)]],0)</f>
        <v>1769263</v>
      </c>
      <c r="AM103" s="288" t="str" cm="1">
        <f t="array" ref="AM103">_xlfn.IFS(FutureTrunkParks6[[#This Row],[Hierarchy/Name]]&lt;&gt;"Local","y",AM$13=FutureTrunkParks6[[#This Row],[Service Catchment]], "y", FutureTrunkParks6[[#This Row],[Hierarchy/Name]]="Local", "")</f>
        <v>y</v>
      </c>
      <c r="AN103" s="288" t="str" cm="1">
        <f t="array" ref="AN103">_xlfn.IFS(FutureTrunkParks6[[#This Row],[Hierarchy/Name]]&lt;&gt;"Local","y",AN$13=FutureTrunkParks6[[#This Row],[Service Catchment]], "y", FutureTrunkParks6[[#This Row],[Hierarchy/Name]]="Local", "")</f>
        <v>y</v>
      </c>
      <c r="AO103" s="288" t="str" cm="1">
        <f t="array" ref="AO103">_xlfn.IFS(FutureTrunkParks6[[#This Row],[Hierarchy/Name]]&lt;&gt;"Local","y",AO$13=FutureTrunkParks6[[#This Row],[Service Catchment]], "y", FutureTrunkParks6[[#This Row],[Hierarchy/Name]]="Local", "")</f>
        <v>y</v>
      </c>
      <c r="AP103" s="288" t="str" cm="1">
        <f t="array" ref="AP103">_xlfn.IFS(FutureTrunkParks6[[#This Row],[Hierarchy/Name]]&lt;&gt;"Local","y",AP$13=FutureTrunkParks6[[#This Row],[Service Catchment]], "y", FutureTrunkParks6[[#This Row],[Hierarchy/Name]]="Local", "")</f>
        <v>y</v>
      </c>
      <c r="AR103" s="107">
        <f>IF(FutureTrunkParks6[[#This Row],[Hierarchy/Name]]&lt;&gt;"Local",0.25,IF(AM103="y",1,""))</f>
        <v>0.25</v>
      </c>
      <c r="AS103" s="107">
        <f>IF(FutureTrunkParks6[[#This Row],[Hierarchy/Name]]&lt;&gt;"Local",0.25,IF(AN103="y",1,""))</f>
        <v>0.25</v>
      </c>
      <c r="AT103" s="107">
        <f>IF(FutureTrunkParks6[[#This Row],[Hierarchy/Name]]&lt;&gt;"Local",0.25,IF(AO103="y",1,""))</f>
        <v>0.25</v>
      </c>
      <c r="AU103" s="107">
        <f>IF(FutureTrunkParks6[[#This Row],[Hierarchy/Name]]&lt;&gt;"Local",0.25,IF(AP103="y",1,""))</f>
        <v>0.25</v>
      </c>
      <c r="AV103" s="109">
        <f t="shared" si="20"/>
        <v>1</v>
      </c>
      <c r="AX103" s="285">
        <f t="shared" si="21"/>
        <v>442315.75</v>
      </c>
      <c r="AY103" s="281">
        <f t="shared" si="22"/>
        <v>442315.75</v>
      </c>
      <c r="AZ103" s="281">
        <f t="shared" si="23"/>
        <v>442315.75</v>
      </c>
      <c r="BA103" s="286">
        <f t="shared" si="24"/>
        <v>442315.75</v>
      </c>
      <c r="BB103" s="270">
        <f t="shared" si="25"/>
        <v>1769263</v>
      </c>
      <c r="BD103" s="141"/>
    </row>
    <row r="104" spans="1:221">
      <c r="B104" s="227" t="s">
        <v>5017</v>
      </c>
      <c r="C104" s="228" t="s">
        <v>5018</v>
      </c>
      <c r="D104" s="228" t="s">
        <v>110</v>
      </c>
      <c r="E104" s="228" t="s">
        <v>106</v>
      </c>
      <c r="F104" s="228" t="s">
        <v>5019</v>
      </c>
      <c r="G104" s="203" t="str" cm="1">
        <f t="array" ref="G104">_xlfn.IFS(MID(C104,5,1)="U",MID(C104,5,2),LEN(C104)&gt;10,MID(C104,5,3)&amp;"-"&amp;LEFT(D104,1),LEN(C104)&lt;=10,MID(C104,5,2)&amp;"-"&amp;LEFT(D104,1))</f>
        <v>A7-L</v>
      </c>
      <c r="H104" s="204">
        <f>IFERROR(INDEX(LGIP1b_Park_UnitRates[],MATCH(G104,LGIP1b_Park_UnitRates[LGIP Code],0),3),"")</f>
        <v>8000</v>
      </c>
      <c r="I104" s="312">
        <f>IFERROR(MIN(J104/H104,INDEX(LGIP1b_Park_UnitRates[],MATCH(FutureTrunkParks6[[#This Row],[LGIP Code (*)]], LGIP1b_Park_UnitRates[LGIP Code], 0),4)),1)</f>
        <v>0.1875</v>
      </c>
      <c r="J104" s="232">
        <v>1500</v>
      </c>
      <c r="K104" s="98">
        <f t="shared" si="26"/>
        <v>126</v>
      </c>
      <c r="L104" s="233">
        <v>189000</v>
      </c>
      <c r="M104" s="238" t="str">
        <f>_xlfn.XLOOKUP(FutureTrunkParks6[[#This Row],[LGIP Code (*)]],LGIP1b_Parks_UnitRates_Summary[LGIP Code],LGIP1b_Parks_UnitRates_Summary[Stages],,0)</f>
        <v>A</v>
      </c>
      <c r="N104" s="238" t="str">
        <f>_xlfn.XLOOKUP(FutureTrunkParks6[[#This Row],[LGIP Code (*)]],LGIP1b_Parks_UnitRates_Summary[LGIP Code],LGIP1b_Parks_UnitRates_Summary[Costing Code],,0)</f>
        <v>A7-L-A</v>
      </c>
      <c r="O104" s="238">
        <f>_xlfn.XLOOKUP(FutureTrunkParks6[[#This Row],[Costing Code]],LGIP1b_Parks_UnitRates_Summary[Costing Code],LGIP1b_Parks_UnitRates_Summary[Scaled component],,0)</f>
        <v>71293.68015</v>
      </c>
      <c r="P104" s="238">
        <f>FutureTrunkParks6[[#This Row],[Unit Rate (Scale)]]*FutureTrunkParks6[[#This Row],[Scaling factor (*)]]</f>
        <v>13367.565028125</v>
      </c>
      <c r="Q104" s="238">
        <f>_xlfn.XLOOKUP(FutureTrunkParks6[[#This Row],[Costing Code]],LGIP1b_Parks_UnitRates_Summary[Costing Code],LGIP1b_Parks_UnitRates_Summary[Not scaled component],,0)</f>
        <v>30732.865240000006</v>
      </c>
      <c r="R104" s="240">
        <f>_xlfn.XLOOKUP(FutureTrunkParks6[[#This Row],[Costing Code]],LGIP1b_Parks_UnitRates_Summary[Costing Code],LGIP1b_Parks_UnitRates_Summary[Preliminary Scale],,0)</f>
        <v>0.23125000000000001</v>
      </c>
      <c r="S104" s="238">
        <f>((FutureTrunkParks6[[#This Row],[Costs with Scaling Factor Applied]]+FutureTrunkParks6[[#This Row],[Unit Rate (No Scale)]])*FutureTrunkParks6[[#This Row],[Preliminary Scale %]])</f>
        <v>10198.224499503907</v>
      </c>
      <c r="T104" s="238">
        <f>_xlfn.XLOOKUP(FutureTrunkParks6[[#This Row],[Costing Code]],LGIP1b_Parks_UnitRates_Summary[Costing Code],LGIP1b_Parks_UnitRates_Summary[Preliminary No Scale],,0)</f>
        <v>3750</v>
      </c>
      <c r="U10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58049</v>
      </c>
      <c r="V104" s="228">
        <v>2021</v>
      </c>
      <c r="W104" s="228">
        <v>1</v>
      </c>
      <c r="X104" s="238">
        <f>ROUND(FutureTrunkParks6[[#This Row],[Direct Construction Cost]]*23%,0)</f>
        <v>13351</v>
      </c>
      <c r="Y104" s="311">
        <f t="shared" si="14"/>
        <v>0.15</v>
      </c>
      <c r="Z104" s="211">
        <f>ROUND((FutureTrunkParks6[[#This Row],[Direct Construction Cost]]+FutureTrunkParks6[[#This Row],[Project Owners Cost (23% Direct Construction Cost)($)]])*FutureTrunkParks6[[#This Row],[Multiplier]]*FutureTrunkParks6[[#This Row],[Construction Contingency Rate %]],0)</f>
        <v>10710</v>
      </c>
      <c r="AA104" s="212">
        <f>ROUND(FutureTrunkParks6[[#This Row],[Direct Construction Cost]]+FutureTrunkParks6[[#This Row],[Project Owners Cost (23% Direct Construction Cost)($)]]+FutureTrunkParks6[[#This Row],[Construction Contingency Cost ($)]],0)</f>
        <v>82110</v>
      </c>
      <c r="AB104" s="236">
        <v>2029</v>
      </c>
      <c r="AC104" s="213">
        <f t="shared" si="15"/>
        <v>2.0111853187589457E-2</v>
      </c>
      <c r="AD104" s="213">
        <f t="shared" si="16"/>
        <v>1.8204777291069174E-2</v>
      </c>
      <c r="AE104" s="291">
        <f>VLOOKUP(FutureTrunkParks6[[#This Row],[Service Catchment]],'Catchment Demand - Parks'!$C$8:$M$11,11)</f>
        <v>0.23553359173481525</v>
      </c>
      <c r="AF10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8.4953359198704931E-4</v>
      </c>
      <c r="AG104" s="291">
        <f>IF(AND(FutureTrunkParks6[[#This Row],[Spare Capacity (%)]]&gt;30%,FutureTrunkParks6[[#This Row],[Share of the total Cost with the same year of provision %]]&gt;20%),1-FutureTrunkParks6[[#This Row],[Spare Capacity (%)]],1)</f>
        <v>1</v>
      </c>
      <c r="AH104" s="291">
        <f>IF(FutureTrunkParks6[[#This Row],[Terminal Value Analysis]]&lt;0,0,FutureTrunkParks6[[#This Row],[Terminal Value Analysis]])</f>
        <v>1</v>
      </c>
      <c r="AI104" s="215">
        <f t="shared" si="17"/>
        <v>271110</v>
      </c>
      <c r="AJ104" s="217">
        <f t="shared" si="18"/>
        <v>316497</v>
      </c>
      <c r="AK104" s="219">
        <f t="shared" si="19"/>
        <v>199928</v>
      </c>
      <c r="AL104" s="293">
        <f>ROUND(FutureTrunkParks6[[#This Row],[Net Present Value of Establishment Cost]]*FutureTrunkParks6[[#This Row],[Terminal Value Adjustment (%)]],0)</f>
        <v>199928</v>
      </c>
      <c r="AM104" s="288" t="str" cm="1">
        <f t="array" ref="AM104">_xlfn.IFS(FutureTrunkParks6[[#This Row],[Hierarchy/Name]]&lt;&gt;"Local","y",AM$13=FutureTrunkParks6[[#This Row],[Service Catchment]], "y", FutureTrunkParks6[[#This Row],[Hierarchy/Name]]="Local", "")</f>
        <v>y</v>
      </c>
      <c r="AN104" s="288" t="str" cm="1">
        <f t="array" ref="AN104">_xlfn.IFS(FutureTrunkParks6[[#This Row],[Hierarchy/Name]]&lt;&gt;"Local","y",AN$13=FutureTrunkParks6[[#This Row],[Service Catchment]], "y", FutureTrunkParks6[[#This Row],[Hierarchy/Name]]="Local", "")</f>
        <v/>
      </c>
      <c r="AO104" s="288" t="str" cm="1">
        <f t="array" ref="AO104">_xlfn.IFS(FutureTrunkParks6[[#This Row],[Hierarchy/Name]]&lt;&gt;"Local","y",AO$13=FutureTrunkParks6[[#This Row],[Service Catchment]], "y", FutureTrunkParks6[[#This Row],[Hierarchy/Name]]="Local", "")</f>
        <v/>
      </c>
      <c r="AP104" s="288" t="str" cm="1">
        <f t="array" ref="AP104">_xlfn.IFS(FutureTrunkParks6[[#This Row],[Hierarchy/Name]]&lt;&gt;"Local","y",AP$13=FutureTrunkParks6[[#This Row],[Service Catchment]], "y", FutureTrunkParks6[[#This Row],[Hierarchy/Name]]="Local", "")</f>
        <v/>
      </c>
      <c r="AR104" s="107">
        <f>IF(FutureTrunkParks6[[#This Row],[Hierarchy/Name]]&lt;&gt;"Local",0.25,IF(AM104="y",1,""))</f>
        <v>1</v>
      </c>
      <c r="AS104" s="107" t="str">
        <f>IF(FutureTrunkParks6[[#This Row],[Hierarchy/Name]]&lt;&gt;"Local",0.25,IF(AN104="y",1,""))</f>
        <v/>
      </c>
      <c r="AT104" s="107" t="str">
        <f>IF(FutureTrunkParks6[[#This Row],[Hierarchy/Name]]&lt;&gt;"Local",0.25,IF(AO104="y",1,""))</f>
        <v/>
      </c>
      <c r="AU104" s="107" t="str">
        <f>IF(FutureTrunkParks6[[#This Row],[Hierarchy/Name]]&lt;&gt;"Local",0.25,IF(AP104="y",1,""))</f>
        <v/>
      </c>
      <c r="AV104" s="109">
        <f t="shared" si="20"/>
        <v>1</v>
      </c>
      <c r="AX104" s="285">
        <f t="shared" si="21"/>
        <v>199928</v>
      </c>
      <c r="AY104" s="281" t="str">
        <f t="shared" si="22"/>
        <v/>
      </c>
      <c r="AZ104" s="281" t="str">
        <f t="shared" si="23"/>
        <v/>
      </c>
      <c r="BA104" s="286" t="str">
        <f t="shared" si="24"/>
        <v/>
      </c>
      <c r="BB104" s="270">
        <f t="shared" si="25"/>
        <v>199928</v>
      </c>
      <c r="BD104" s="141"/>
    </row>
    <row r="105" spans="1:221">
      <c r="B105" s="227" t="s">
        <v>5020</v>
      </c>
      <c r="C105" s="228" t="s">
        <v>5021</v>
      </c>
      <c r="D105" s="228" t="s">
        <v>110</v>
      </c>
      <c r="E105" s="228" t="s">
        <v>101</v>
      </c>
      <c r="F105" s="228" t="s">
        <v>4852</v>
      </c>
      <c r="G105" s="203" t="str" cm="1">
        <f t="array" ref="G105">_xlfn.IFS(MID(C105,5,1)="U",MID(C105,5,2),LEN(C105)&gt;10,MID(C105,5,3)&amp;"-"&amp;LEFT(D105,1),LEN(C105)&lt;=10,MID(C105,5,2)&amp;"-"&amp;LEFT(D105,1))</f>
        <v>A1-L</v>
      </c>
      <c r="H105" s="204">
        <f>IFERROR(INDEX(LGIP1b_Park_UnitRates[],MATCH(G105,LGIP1b_Park_UnitRates[LGIP Code],0),3),"")</f>
        <v>8000</v>
      </c>
      <c r="I105" s="312">
        <f>IFERROR(MIN(J105/H105,INDEX(LGIP1b_Park_UnitRates[],MATCH(FutureTrunkParks6[[#This Row],[LGIP Code (*)]], LGIP1b_Park_UnitRates[LGIP Code], 0),4)),1)</f>
        <v>0.35</v>
      </c>
      <c r="J105" s="232">
        <v>2800</v>
      </c>
      <c r="K105" s="98">
        <f t="shared" si="26"/>
        <v>300</v>
      </c>
      <c r="L105" s="233">
        <v>840000</v>
      </c>
      <c r="M105" s="238" t="str">
        <f>_xlfn.XLOOKUP(FutureTrunkParks6[[#This Row],[LGIP Code (*)]],LGIP1b_Parks_UnitRates_Summary[LGIP Code],LGIP1b_Parks_UnitRates_Summary[Stages],,0)</f>
        <v>A&amp;B</v>
      </c>
      <c r="N105" s="238" t="str">
        <f>_xlfn.XLOOKUP(FutureTrunkParks6[[#This Row],[LGIP Code (*)]],LGIP1b_Parks_UnitRates_Summary[LGIP Code],LGIP1b_Parks_UnitRates_Summary[Costing Code],,0)</f>
        <v>A1-L-A&amp;B</v>
      </c>
      <c r="O105" s="238">
        <f>_xlfn.XLOOKUP(FutureTrunkParks6[[#This Row],[Costing Code]],LGIP1b_Parks_UnitRates_Summary[Costing Code],LGIP1b_Parks_UnitRates_Summary[Scaled component],,0)</f>
        <v>295709.98100599996</v>
      </c>
      <c r="P105" s="238">
        <f>FutureTrunkParks6[[#This Row],[Unit Rate (Scale)]]*FutureTrunkParks6[[#This Row],[Scaling factor (*)]]</f>
        <v>103498.49335209998</v>
      </c>
      <c r="Q105" s="238">
        <f>_xlfn.XLOOKUP(FutureTrunkParks6[[#This Row],[Costing Code]],LGIP1b_Parks_UnitRates_Summary[Costing Code],LGIP1b_Parks_UnitRates_Summary[Not scaled component],,0)</f>
        <v>417974.52457963559</v>
      </c>
      <c r="R105" s="240">
        <f>_xlfn.XLOOKUP(FutureTrunkParks6[[#This Row],[Costing Code]],LGIP1b_Parks_UnitRates_Summary[Costing Code],LGIP1b_Parks_UnitRates_Summary[Preliminary Scale],,0)</f>
        <v>0.23125000000000001</v>
      </c>
      <c r="S105" s="238">
        <f>((FutureTrunkParks6[[#This Row],[Costs with Scaling Factor Applied]]+FutureTrunkParks6[[#This Row],[Unit Rate (No Scale)]])*FutureTrunkParks6[[#This Row],[Preliminary Scale %]])</f>
        <v>120590.63539671386</v>
      </c>
      <c r="T105" s="238">
        <f>_xlfn.XLOOKUP(FutureTrunkParks6[[#This Row],[Costing Code]],LGIP1b_Parks_UnitRates_Summary[Costing Code],LGIP1b_Parks_UnitRates_Summary[Preliminary No Scale],,0)</f>
        <v>3750</v>
      </c>
      <c r="U10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645814</v>
      </c>
      <c r="V105" s="228">
        <v>2021</v>
      </c>
      <c r="W105" s="228">
        <v>1</v>
      </c>
      <c r="X105" s="238">
        <f>ROUND(FutureTrunkParks6[[#This Row],[Direct Construction Cost]]*23%,0)</f>
        <v>148537</v>
      </c>
      <c r="Y105" s="311">
        <f t="shared" si="14"/>
        <v>7.4999999999999997E-2</v>
      </c>
      <c r="Z105" s="211">
        <f>ROUND((FutureTrunkParks6[[#This Row],[Direct Construction Cost]]+FutureTrunkParks6[[#This Row],[Project Owners Cost (23% Direct Construction Cost)($)]])*FutureTrunkParks6[[#This Row],[Multiplier]]*FutureTrunkParks6[[#This Row],[Construction Contingency Rate %]],0)</f>
        <v>59576</v>
      </c>
      <c r="AA105" s="212">
        <f>ROUND(FutureTrunkParks6[[#This Row],[Direct Construction Cost]]+FutureTrunkParks6[[#This Row],[Project Owners Cost (23% Direct Construction Cost)($)]]+FutureTrunkParks6[[#This Row],[Construction Contingency Cost ($)]],0)</f>
        <v>853927</v>
      </c>
      <c r="AB105" s="236">
        <v>2024</v>
      </c>
      <c r="AC105" s="213">
        <f t="shared" si="15"/>
        <v>2.0111853187589457E-2</v>
      </c>
      <c r="AD105" s="213">
        <f t="shared" si="16"/>
        <v>1.8204777291069174E-2</v>
      </c>
      <c r="AE105" s="291">
        <f>VLOOKUP(FutureTrunkParks6[[#This Row],[Service Catchment]],'Catchment Demand - Parks'!$C$8:$M$11,11)</f>
        <v>0.20307557840172039</v>
      </c>
      <c r="AF10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05" s="291">
        <f>IF(AND(FutureTrunkParks6[[#This Row],[Spare Capacity (%)]]&gt;30%,FutureTrunkParks6[[#This Row],[Share of the total Cost with the same year of provision %]]&gt;20%),1-FutureTrunkParks6[[#This Row],[Spare Capacity (%)]],1)</f>
        <v>1</v>
      </c>
      <c r="AH105" s="291">
        <f>IF(FutureTrunkParks6[[#This Row],[Terminal Value Analysis]]&lt;0,0,FutureTrunkParks6[[#This Row],[Terminal Value Analysis]])</f>
        <v>1</v>
      </c>
      <c r="AI105" s="215">
        <f t="shared" si="17"/>
        <v>1693927</v>
      </c>
      <c r="AJ105" s="217">
        <f t="shared" si="18"/>
        <v>1793126</v>
      </c>
      <c r="AK105" s="219">
        <f t="shared" si="19"/>
        <v>1509385</v>
      </c>
      <c r="AL105" s="293">
        <f>ROUND(FutureTrunkParks6[[#This Row],[Net Present Value of Establishment Cost]]*FutureTrunkParks6[[#This Row],[Terminal Value Adjustment (%)]],0)</f>
        <v>1509385</v>
      </c>
      <c r="AM105" s="288" t="str" cm="1">
        <f t="array" ref="AM105">_xlfn.IFS(FutureTrunkParks6[[#This Row],[Hierarchy/Name]]&lt;&gt;"Local","y",AM$13=FutureTrunkParks6[[#This Row],[Service Catchment]], "y", FutureTrunkParks6[[#This Row],[Hierarchy/Name]]="Local", "")</f>
        <v/>
      </c>
      <c r="AN105" s="288" t="str" cm="1">
        <f t="array" ref="AN105">_xlfn.IFS(FutureTrunkParks6[[#This Row],[Hierarchy/Name]]&lt;&gt;"Local","y",AN$13=FutureTrunkParks6[[#This Row],[Service Catchment]], "y", FutureTrunkParks6[[#This Row],[Hierarchy/Name]]="Local", "")</f>
        <v/>
      </c>
      <c r="AO105" s="288" t="str" cm="1">
        <f t="array" ref="AO105">_xlfn.IFS(FutureTrunkParks6[[#This Row],[Hierarchy/Name]]&lt;&gt;"Local","y",AO$13=FutureTrunkParks6[[#This Row],[Service Catchment]], "y", FutureTrunkParks6[[#This Row],[Hierarchy/Name]]="Local", "")</f>
        <v>y</v>
      </c>
      <c r="AP105" s="288" t="str" cm="1">
        <f t="array" ref="AP105">_xlfn.IFS(FutureTrunkParks6[[#This Row],[Hierarchy/Name]]&lt;&gt;"Local","y",AP$13=FutureTrunkParks6[[#This Row],[Service Catchment]], "y", FutureTrunkParks6[[#This Row],[Hierarchy/Name]]="Local", "")</f>
        <v/>
      </c>
      <c r="AR105" s="107" t="str">
        <f>IF(FutureTrunkParks6[[#This Row],[Hierarchy/Name]]&lt;&gt;"Local",0.25,IF(AM105="y",1,""))</f>
        <v/>
      </c>
      <c r="AS105" s="107" t="str">
        <f>IF(FutureTrunkParks6[[#This Row],[Hierarchy/Name]]&lt;&gt;"Local",0.25,IF(AN105="y",1,""))</f>
        <v/>
      </c>
      <c r="AT105" s="107">
        <f>IF(FutureTrunkParks6[[#This Row],[Hierarchy/Name]]&lt;&gt;"Local",0.25,IF(AO105="y",1,""))</f>
        <v>1</v>
      </c>
      <c r="AU105" s="107" t="str">
        <f>IF(FutureTrunkParks6[[#This Row],[Hierarchy/Name]]&lt;&gt;"Local",0.25,IF(AP105="y",1,""))</f>
        <v/>
      </c>
      <c r="AV105" s="109">
        <f t="shared" si="20"/>
        <v>1</v>
      </c>
      <c r="AX105" s="285" t="str">
        <f t="shared" si="21"/>
        <v/>
      </c>
      <c r="AY105" s="281" t="str">
        <f t="shared" si="22"/>
        <v/>
      </c>
      <c r="AZ105" s="281">
        <f t="shared" si="23"/>
        <v>1509385</v>
      </c>
      <c r="BA105" s="286" t="str">
        <f t="shared" si="24"/>
        <v/>
      </c>
      <c r="BB105" s="270">
        <f t="shared" si="25"/>
        <v>1509385</v>
      </c>
      <c r="BD105" s="141"/>
    </row>
    <row r="106" spans="1:221">
      <c r="B106" s="227" t="s">
        <v>5022</v>
      </c>
      <c r="C106" s="228" t="s">
        <v>5023</v>
      </c>
      <c r="D106" s="228" t="s">
        <v>105</v>
      </c>
      <c r="E106" s="228" t="s">
        <v>106</v>
      </c>
      <c r="F106" s="228" t="s">
        <v>4977</v>
      </c>
      <c r="G106" s="203" t="str" cm="1">
        <f t="array" ref="G106">_xlfn.IFS(MID(C106,5,1)="U",MID(C106,5,2),LEN(C106)&gt;10,MID(C106,5,3)&amp;"-"&amp;LEFT(D106,1),LEN(C106)&lt;=10,MID(C106,5,2)&amp;"-"&amp;LEFT(D106,1))</f>
        <v>U2</v>
      </c>
      <c r="H106" s="204">
        <f>IFERROR(INDEX(LGIP1b_Park_UnitRates[],MATCH(G106,LGIP1b_Park_UnitRates[LGIP Code],0),3),"")</f>
        <v>0</v>
      </c>
      <c r="I106" s="312">
        <f>IFERROR(MIN(J106/H106,INDEX(LGIP1b_Park_UnitRates[],MATCH(FutureTrunkParks6[[#This Row],[LGIP Code (*)]], LGIP1b_Park_UnitRates[LGIP Code], 0),4)),1)</f>
        <v>1</v>
      </c>
      <c r="J106" s="232">
        <v>58000</v>
      </c>
      <c r="K106" s="98">
        <f t="shared" si="26"/>
        <v>0</v>
      </c>
      <c r="L106" s="233">
        <v>0</v>
      </c>
      <c r="M106" s="238" t="str">
        <f>_xlfn.XLOOKUP(FutureTrunkParks6[[#This Row],[LGIP Code (*)]],LGIP1b_Parks_UnitRates_Summary[LGIP Code],LGIP1b_Parks_UnitRates_Summary[Stages],,0)</f>
        <v>U</v>
      </c>
      <c r="N106" s="238" t="str">
        <f>_xlfn.XLOOKUP(FutureTrunkParks6[[#This Row],[LGIP Code (*)]],LGIP1b_Parks_UnitRates_Summary[LGIP Code],LGIP1b_Parks_UnitRates_Summary[Costing Code],,0)</f>
        <v>U2-U</v>
      </c>
      <c r="O106" s="238">
        <f>_xlfn.XLOOKUP(FutureTrunkParks6[[#This Row],[Costing Code]],LGIP1b_Parks_UnitRates_Summary[Costing Code],LGIP1b_Parks_UnitRates_Summary[Scaled component],,0)</f>
        <v>0</v>
      </c>
      <c r="P106" s="238">
        <f>FutureTrunkParks6[[#This Row],[Unit Rate (Scale)]]*FutureTrunkParks6[[#This Row],[Scaling factor (*)]]</f>
        <v>0</v>
      </c>
      <c r="Q106" s="238">
        <f>_xlfn.XLOOKUP(FutureTrunkParks6[[#This Row],[Costing Code]],LGIP1b_Parks_UnitRates_Summary[Costing Code],LGIP1b_Parks_UnitRates_Summary[Not scaled component],,0)</f>
        <v>0</v>
      </c>
      <c r="R106" s="240">
        <f>_xlfn.XLOOKUP(FutureTrunkParks6[[#This Row],[Costing Code]],LGIP1b_Parks_UnitRates_Summary[Costing Code],LGIP1b_Parks_UnitRates_Summary[Preliminary Scale],,0)</f>
        <v>0</v>
      </c>
      <c r="S106" s="238">
        <f>((FutureTrunkParks6[[#This Row],[Costs with Scaling Factor Applied]]+FutureTrunkParks6[[#This Row],[Unit Rate (No Scale)]])*FutureTrunkParks6[[#This Row],[Preliminary Scale %]])</f>
        <v>0</v>
      </c>
      <c r="T106" s="238">
        <f>_xlfn.XLOOKUP(FutureTrunkParks6[[#This Row],[Costing Code]],LGIP1b_Parks_UnitRates_Summary[Costing Code],LGIP1b_Parks_UnitRates_Summary[Preliminary No Scale],,0)</f>
        <v>0</v>
      </c>
      <c r="U10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06" s="228">
        <v>2021</v>
      </c>
      <c r="W106" s="228">
        <v>1</v>
      </c>
      <c r="X106" s="238">
        <f>ROUND(FutureTrunkParks6[[#This Row],[Direct Construction Cost]]*23%,0)</f>
        <v>345000</v>
      </c>
      <c r="Y106" s="311">
        <f t="shared" si="14"/>
        <v>0.15</v>
      </c>
      <c r="Z106" s="211">
        <f>ROUND((FutureTrunkParks6[[#This Row],[Direct Construction Cost]]+FutureTrunkParks6[[#This Row],[Project Owners Cost (23% Direct Construction Cost)($)]])*FutureTrunkParks6[[#This Row],[Multiplier]]*FutureTrunkParks6[[#This Row],[Construction Contingency Rate %]],0)</f>
        <v>276750</v>
      </c>
      <c r="AA106" s="212">
        <f>ROUND(FutureTrunkParks6[[#This Row],[Direct Construction Cost]]+FutureTrunkParks6[[#This Row],[Project Owners Cost (23% Direct Construction Cost)($)]]+FutureTrunkParks6[[#This Row],[Construction Contingency Cost ($)]],0)</f>
        <v>2121750</v>
      </c>
      <c r="AB106" s="236">
        <v>2029</v>
      </c>
      <c r="AC106" s="213">
        <f t="shared" si="15"/>
        <v>2.0111853187589457E-2</v>
      </c>
      <c r="AD106" s="213">
        <f t="shared" si="16"/>
        <v>1.8204777291069174E-2</v>
      </c>
      <c r="AE106" s="291">
        <f>VLOOKUP(FutureTrunkParks6[[#This Row],[Service Catchment]],'Catchment Demand - Parks'!$C$8:$M$11,11)</f>
        <v>0.23553359173481525</v>
      </c>
      <c r="AF10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2.1952233574455266E-2</v>
      </c>
      <c r="AG106" s="291">
        <f>IF(AND(FutureTrunkParks6[[#This Row],[Spare Capacity (%)]]&gt;30%,FutureTrunkParks6[[#This Row],[Share of the total Cost with the same year of provision %]]&gt;20%),1-FutureTrunkParks6[[#This Row],[Spare Capacity (%)]],1)</f>
        <v>1</v>
      </c>
      <c r="AH106" s="291">
        <f>IF(FutureTrunkParks6[[#This Row],[Terminal Value Analysis]]&lt;0,0,FutureTrunkParks6[[#This Row],[Terminal Value Analysis]])</f>
        <v>1</v>
      </c>
      <c r="AI106" s="215">
        <f t="shared" si="17"/>
        <v>2121750</v>
      </c>
      <c r="AJ106" s="217">
        <f t="shared" si="18"/>
        <v>2451180</v>
      </c>
      <c r="AK106" s="219">
        <f t="shared" si="19"/>
        <v>1548387</v>
      </c>
      <c r="AL106" s="293">
        <f>ROUND(FutureTrunkParks6[[#This Row],[Net Present Value of Establishment Cost]]*FutureTrunkParks6[[#This Row],[Terminal Value Adjustment (%)]],0)</f>
        <v>1548387</v>
      </c>
      <c r="AM106" s="288" t="str" cm="1">
        <f t="array" ref="AM106">_xlfn.IFS(FutureTrunkParks6[[#This Row],[Hierarchy/Name]]&lt;&gt;"Local","y",AM$13=FutureTrunkParks6[[#This Row],[Service Catchment]], "y", FutureTrunkParks6[[#This Row],[Hierarchy/Name]]="Local", "")</f>
        <v>y</v>
      </c>
      <c r="AN106" s="288" t="str" cm="1">
        <f t="array" ref="AN106">_xlfn.IFS(FutureTrunkParks6[[#This Row],[Hierarchy/Name]]&lt;&gt;"Local","y",AN$13=FutureTrunkParks6[[#This Row],[Service Catchment]], "y", FutureTrunkParks6[[#This Row],[Hierarchy/Name]]="Local", "")</f>
        <v>y</v>
      </c>
      <c r="AO106" s="288" t="str" cm="1">
        <f t="array" ref="AO106">_xlfn.IFS(FutureTrunkParks6[[#This Row],[Hierarchy/Name]]&lt;&gt;"Local","y",AO$13=FutureTrunkParks6[[#This Row],[Service Catchment]], "y", FutureTrunkParks6[[#This Row],[Hierarchy/Name]]="Local", "")</f>
        <v>y</v>
      </c>
      <c r="AP106" s="288" t="str" cm="1">
        <f t="array" ref="AP106">_xlfn.IFS(FutureTrunkParks6[[#This Row],[Hierarchy/Name]]&lt;&gt;"Local","y",AP$13=FutureTrunkParks6[[#This Row],[Service Catchment]], "y", FutureTrunkParks6[[#This Row],[Hierarchy/Name]]="Local", "")</f>
        <v>y</v>
      </c>
      <c r="AR106" s="107">
        <f>IF(FutureTrunkParks6[[#This Row],[Hierarchy/Name]]&lt;&gt;"Local",0.25,IF(AM106="y",1,""))</f>
        <v>0.25</v>
      </c>
      <c r="AS106" s="107">
        <f>IF(FutureTrunkParks6[[#This Row],[Hierarchy/Name]]&lt;&gt;"Local",0.25,IF(AN106="y",1,""))</f>
        <v>0.25</v>
      </c>
      <c r="AT106" s="107">
        <f>IF(FutureTrunkParks6[[#This Row],[Hierarchy/Name]]&lt;&gt;"Local",0.25,IF(AO106="y",1,""))</f>
        <v>0.25</v>
      </c>
      <c r="AU106" s="107">
        <f>IF(FutureTrunkParks6[[#This Row],[Hierarchy/Name]]&lt;&gt;"Local",0.25,IF(AP106="y",1,""))</f>
        <v>0.25</v>
      </c>
      <c r="AV106" s="109">
        <f t="shared" si="20"/>
        <v>1</v>
      </c>
      <c r="AX106" s="285">
        <f t="shared" si="21"/>
        <v>387096.75</v>
      </c>
      <c r="AY106" s="281">
        <f t="shared" si="22"/>
        <v>387096.75</v>
      </c>
      <c r="AZ106" s="281">
        <f t="shared" si="23"/>
        <v>387096.75</v>
      </c>
      <c r="BA106" s="286">
        <f t="shared" si="24"/>
        <v>387096.75</v>
      </c>
      <c r="BB106" s="270">
        <f t="shared" si="25"/>
        <v>1548387</v>
      </c>
      <c r="BD106" s="141"/>
    </row>
    <row r="107" spans="1:221">
      <c r="B107" s="227" t="s">
        <v>4868</v>
      </c>
      <c r="C107" s="228" t="s">
        <v>5024</v>
      </c>
      <c r="D107" s="228" t="s">
        <v>110</v>
      </c>
      <c r="E107" s="228" t="s">
        <v>142</v>
      </c>
      <c r="F107" s="228" t="s">
        <v>4852</v>
      </c>
      <c r="G107" s="203" t="str" cm="1">
        <f t="array" ref="G107">_xlfn.IFS(MID(C107,5,1)="U",MID(C107,5,2),LEN(C107)&gt;10,MID(C107,5,3)&amp;"-"&amp;LEFT(D107,1),LEN(C107)&lt;=10,MID(C107,5,2)&amp;"-"&amp;LEFT(D107,1))</f>
        <v>A1-L</v>
      </c>
      <c r="H107" s="204">
        <f>IFERROR(INDEX(LGIP1b_Park_UnitRates[],MATCH(G107,LGIP1b_Park_UnitRates[LGIP Code],0),3),"")</f>
        <v>8000</v>
      </c>
      <c r="I107" s="312">
        <f>IFERROR(MIN(J107/H107,INDEX(LGIP1b_Park_UnitRates[],MATCH(FutureTrunkParks6[[#This Row],[LGIP Code (*)]], LGIP1b_Park_UnitRates[LGIP Code], 0),4)),1)</f>
        <v>1.25</v>
      </c>
      <c r="J107" s="232">
        <v>10000</v>
      </c>
      <c r="K107" s="98">
        <f t="shared" si="26"/>
        <v>10</v>
      </c>
      <c r="L107" s="233">
        <v>100000</v>
      </c>
      <c r="M107" s="238" t="str">
        <f>_xlfn.XLOOKUP(FutureTrunkParks6[[#This Row],[LGIP Code (*)]],LGIP1b_Parks_UnitRates_Summary[LGIP Code],LGIP1b_Parks_UnitRates_Summary[Stages],,0)</f>
        <v>A&amp;B</v>
      </c>
      <c r="N107" s="238" t="str">
        <f>_xlfn.XLOOKUP(FutureTrunkParks6[[#This Row],[LGIP Code (*)]],LGIP1b_Parks_UnitRates_Summary[LGIP Code],LGIP1b_Parks_UnitRates_Summary[Costing Code],,0)</f>
        <v>A1-L-A&amp;B</v>
      </c>
      <c r="O107" s="238">
        <f>_xlfn.XLOOKUP(FutureTrunkParks6[[#This Row],[Costing Code]],LGIP1b_Parks_UnitRates_Summary[Costing Code],LGIP1b_Parks_UnitRates_Summary[Scaled component],,0)</f>
        <v>295709.98100599996</v>
      </c>
      <c r="P107" s="238">
        <f>FutureTrunkParks6[[#This Row],[Unit Rate (Scale)]]*FutureTrunkParks6[[#This Row],[Scaling factor (*)]]</f>
        <v>369637.47625749995</v>
      </c>
      <c r="Q107" s="238">
        <f>_xlfn.XLOOKUP(FutureTrunkParks6[[#This Row],[Costing Code]],LGIP1b_Parks_UnitRates_Summary[Costing Code],LGIP1b_Parks_UnitRates_Summary[Not scaled component],,0)</f>
        <v>417974.52457963559</v>
      </c>
      <c r="R107" s="240">
        <f>_xlfn.XLOOKUP(FutureTrunkParks6[[#This Row],[Costing Code]],LGIP1b_Parks_UnitRates_Summary[Costing Code],LGIP1b_Parks_UnitRates_Summary[Preliminary Scale],,0)</f>
        <v>0.23125000000000001</v>
      </c>
      <c r="S107" s="238">
        <f>((FutureTrunkParks6[[#This Row],[Costs with Scaling Factor Applied]]+FutureTrunkParks6[[#This Row],[Unit Rate (No Scale)]])*FutureTrunkParks6[[#This Row],[Preliminary Scale %]])</f>
        <v>182135.27519358761</v>
      </c>
      <c r="T107" s="238">
        <f>_xlfn.XLOOKUP(FutureTrunkParks6[[#This Row],[Costing Code]],LGIP1b_Parks_UnitRates_Summary[Costing Code],LGIP1b_Parks_UnitRates_Summary[Preliminary No Scale],,0)</f>
        <v>3750</v>
      </c>
      <c r="U10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973497</v>
      </c>
      <c r="V107" s="228">
        <v>2021</v>
      </c>
      <c r="W107" s="228">
        <v>1</v>
      </c>
      <c r="X107" s="238">
        <f>ROUND(FutureTrunkParks6[[#This Row],[Direct Construction Cost]]*23%,0)</f>
        <v>223904</v>
      </c>
      <c r="Y107" s="311">
        <f t="shared" si="14"/>
        <v>0.15</v>
      </c>
      <c r="Z107" s="211">
        <f>ROUND((FutureTrunkParks6[[#This Row],[Direct Construction Cost]]+FutureTrunkParks6[[#This Row],[Project Owners Cost (23% Direct Construction Cost)($)]])*FutureTrunkParks6[[#This Row],[Multiplier]]*FutureTrunkParks6[[#This Row],[Construction Contingency Rate %]],0)</f>
        <v>179610</v>
      </c>
      <c r="AA107" s="212">
        <f>ROUND(FutureTrunkParks6[[#This Row],[Direct Construction Cost]]+FutureTrunkParks6[[#This Row],[Project Owners Cost (23% Direct Construction Cost)($)]]+FutureTrunkParks6[[#This Row],[Construction Contingency Cost ($)]],0)</f>
        <v>1377011</v>
      </c>
      <c r="AB107" s="236">
        <v>2029</v>
      </c>
      <c r="AC107" s="213">
        <f t="shared" si="15"/>
        <v>2.0111853187589457E-2</v>
      </c>
      <c r="AD107" s="213">
        <f t="shared" si="16"/>
        <v>1.8204777291069174E-2</v>
      </c>
      <c r="AE107" s="291">
        <f>VLOOKUP(FutureTrunkParks6[[#This Row],[Service Catchment]],'Catchment Demand - Parks'!$C$8:$M$11,11)</f>
        <v>0.31134461829061294</v>
      </c>
      <c r="AF10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2.7172335917795835E-2</v>
      </c>
      <c r="AG107" s="291">
        <f>IF(AND(FutureTrunkParks6[[#This Row],[Spare Capacity (%)]]&gt;30%,FutureTrunkParks6[[#This Row],[Share of the total Cost with the same year of provision %]]&gt;20%),1-FutureTrunkParks6[[#This Row],[Spare Capacity (%)]],1)</f>
        <v>1</v>
      </c>
      <c r="AH107" s="291">
        <f>IF(FutureTrunkParks6[[#This Row],[Terminal Value Analysis]]&lt;0,0,FutureTrunkParks6[[#This Row],[Terminal Value Analysis]])</f>
        <v>1</v>
      </c>
      <c r="AI107" s="215">
        <f t="shared" si="17"/>
        <v>1477011</v>
      </c>
      <c r="AJ107" s="217">
        <f t="shared" si="18"/>
        <v>1708079</v>
      </c>
      <c r="AK107" s="219">
        <f t="shared" si="19"/>
        <v>1078977</v>
      </c>
      <c r="AL107" s="293">
        <f>ROUND(FutureTrunkParks6[[#This Row],[Net Present Value of Establishment Cost]]*FutureTrunkParks6[[#This Row],[Terminal Value Adjustment (%)]],0)</f>
        <v>1078977</v>
      </c>
      <c r="AM107" s="288" t="str" cm="1">
        <f t="array" ref="AM107">_xlfn.IFS(FutureTrunkParks6[[#This Row],[Hierarchy/Name]]&lt;&gt;"Local","y",AM$13=FutureTrunkParks6[[#This Row],[Service Catchment]], "y", FutureTrunkParks6[[#This Row],[Hierarchy/Name]]="Local", "")</f>
        <v/>
      </c>
      <c r="AN107" s="288" t="str" cm="1">
        <f t="array" ref="AN107">_xlfn.IFS(FutureTrunkParks6[[#This Row],[Hierarchy/Name]]&lt;&gt;"Local","y",AN$13=FutureTrunkParks6[[#This Row],[Service Catchment]], "y", FutureTrunkParks6[[#This Row],[Hierarchy/Name]]="Local", "")</f>
        <v>y</v>
      </c>
      <c r="AO107" s="288" t="str" cm="1">
        <f t="array" ref="AO107">_xlfn.IFS(FutureTrunkParks6[[#This Row],[Hierarchy/Name]]&lt;&gt;"Local","y",AO$13=FutureTrunkParks6[[#This Row],[Service Catchment]], "y", FutureTrunkParks6[[#This Row],[Hierarchy/Name]]="Local", "")</f>
        <v/>
      </c>
      <c r="AP107" s="288" t="str" cm="1">
        <f t="array" ref="AP107">_xlfn.IFS(FutureTrunkParks6[[#This Row],[Hierarchy/Name]]&lt;&gt;"Local","y",AP$13=FutureTrunkParks6[[#This Row],[Service Catchment]], "y", FutureTrunkParks6[[#This Row],[Hierarchy/Name]]="Local", "")</f>
        <v/>
      </c>
      <c r="AR107" s="107" t="str">
        <f>IF(FutureTrunkParks6[[#This Row],[Hierarchy/Name]]&lt;&gt;"Local",0.25,IF(AM107="y",1,""))</f>
        <v/>
      </c>
      <c r="AS107" s="107">
        <f>IF(FutureTrunkParks6[[#This Row],[Hierarchy/Name]]&lt;&gt;"Local",0.25,IF(AN107="y",1,""))</f>
        <v>1</v>
      </c>
      <c r="AT107" s="107" t="str">
        <f>IF(FutureTrunkParks6[[#This Row],[Hierarchy/Name]]&lt;&gt;"Local",0.25,IF(AO107="y",1,""))</f>
        <v/>
      </c>
      <c r="AU107" s="107" t="str">
        <f>IF(FutureTrunkParks6[[#This Row],[Hierarchy/Name]]&lt;&gt;"Local",0.25,IF(AP107="y",1,""))</f>
        <v/>
      </c>
      <c r="AV107" s="109">
        <f t="shared" si="20"/>
        <v>1</v>
      </c>
      <c r="AX107" s="285" t="str">
        <f t="shared" si="21"/>
        <v/>
      </c>
      <c r="AY107" s="281">
        <f t="shared" si="22"/>
        <v>1078977</v>
      </c>
      <c r="AZ107" s="281" t="str">
        <f t="shared" si="23"/>
        <v/>
      </c>
      <c r="BA107" s="286" t="str">
        <f t="shared" si="24"/>
        <v/>
      </c>
      <c r="BB107" s="270">
        <f t="shared" si="25"/>
        <v>1078977</v>
      </c>
      <c r="BD107" s="141"/>
    </row>
    <row r="108" spans="1:221">
      <c r="B108" s="227" t="s">
        <v>5025</v>
      </c>
      <c r="C108" s="228" t="s">
        <v>5026</v>
      </c>
      <c r="D108" s="228" t="s">
        <v>100</v>
      </c>
      <c r="E108" s="228" t="s">
        <v>113</v>
      </c>
      <c r="F108" s="228" t="s">
        <v>5027</v>
      </c>
      <c r="G108" s="203" t="str" cm="1">
        <f t="array" ref="G108">_xlfn.IFS(MID(C108,5,1)="U",MID(C108,5,2),LEN(C108)&gt;10,MID(C108,5,3)&amp;"-"&amp;LEFT(D108,1),LEN(C108)&lt;=10,MID(C108,5,2)&amp;"-"&amp;LEFT(D108,1))</f>
        <v>E3-M</v>
      </c>
      <c r="H108" s="204">
        <f>IFERROR(INDEX(LGIP1b_Park_UnitRates[],MATCH(G108,LGIP1b_Park_UnitRates[LGIP Code],0),3),"")</f>
        <v>30000</v>
      </c>
      <c r="I108" s="312">
        <f>IFERROR(MIN(J108/H108,INDEX(LGIP1b_Park_UnitRates[],MATCH(FutureTrunkParks6[[#This Row],[LGIP Code (*)]], LGIP1b_Park_UnitRates[LGIP Code], 0),4)),1)</f>
        <v>1.67</v>
      </c>
      <c r="J108" s="232">
        <v>250000</v>
      </c>
      <c r="K108" s="98">
        <f t="shared" si="26"/>
        <v>0</v>
      </c>
      <c r="L108" s="233">
        <v>0</v>
      </c>
      <c r="M108" s="238" t="str">
        <f>_xlfn.XLOOKUP(FutureTrunkParks6[[#This Row],[LGIP Code (*)]],LGIP1b_Parks_UnitRates_Summary[LGIP Code],LGIP1b_Parks_UnitRates_Summary[Stages],,0)</f>
        <v>B&amp;C</v>
      </c>
      <c r="N108" s="238" t="str">
        <f>_xlfn.XLOOKUP(FutureTrunkParks6[[#This Row],[LGIP Code (*)]],LGIP1b_Parks_UnitRates_Summary[LGIP Code],LGIP1b_Parks_UnitRates_Summary[Costing Code],,0)</f>
        <v>E3-M-B&amp;C</v>
      </c>
      <c r="O108" s="238">
        <f>_xlfn.XLOOKUP(FutureTrunkParks6[[#This Row],[Costing Code]],LGIP1b_Parks_UnitRates_Summary[Costing Code],LGIP1b_Parks_UnitRates_Summary[Scaled component],,0)</f>
        <v>1024086.3324290323</v>
      </c>
      <c r="P108" s="238">
        <f>FutureTrunkParks6[[#This Row],[Unit Rate (Scale)]]*FutureTrunkParks6[[#This Row],[Scaling factor (*)]]</f>
        <v>1710224.1751564839</v>
      </c>
      <c r="Q108" s="238">
        <f>_xlfn.XLOOKUP(FutureTrunkParks6[[#This Row],[Costing Code]],LGIP1b_Parks_UnitRates_Summary[Costing Code],LGIP1b_Parks_UnitRates_Summary[Not scaled component],,0)</f>
        <v>7238985.4808137771</v>
      </c>
      <c r="R108" s="240">
        <f>_xlfn.XLOOKUP(FutureTrunkParks6[[#This Row],[Costing Code]],LGIP1b_Parks_UnitRates_Summary[Costing Code],LGIP1b_Parks_UnitRates_Summary[Preliminary Scale],,0)</f>
        <v>0.23125000000000001</v>
      </c>
      <c r="S108" s="238">
        <f>((FutureTrunkParks6[[#This Row],[Costs with Scaling Factor Applied]]+FutureTrunkParks6[[#This Row],[Unit Rate (No Scale)]])*FutureTrunkParks6[[#This Row],[Preliminary Scale %]])</f>
        <v>2069504.7329431227</v>
      </c>
      <c r="T108" s="238">
        <f>_xlfn.XLOOKUP(FutureTrunkParks6[[#This Row],[Costing Code]],LGIP1b_Parks_UnitRates_Summary[Costing Code],LGIP1b_Parks_UnitRates_Summary[Preliminary No Scale],,0)</f>
        <v>7500</v>
      </c>
      <c r="U10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11026214</v>
      </c>
      <c r="V108" s="228">
        <v>2021</v>
      </c>
      <c r="W108" s="228">
        <v>1</v>
      </c>
      <c r="X108" s="238">
        <f>ROUND(FutureTrunkParks6[[#This Row],[Direct Construction Cost]]*23%,0)</f>
        <v>2536029</v>
      </c>
      <c r="Y108" s="311">
        <f t="shared" si="14"/>
        <v>7.4999999999999997E-2</v>
      </c>
      <c r="Z108" s="211">
        <f>ROUND((FutureTrunkParks6[[#This Row],[Direct Construction Cost]]+FutureTrunkParks6[[#This Row],[Project Owners Cost (23% Direct Construction Cost)($)]])*FutureTrunkParks6[[#This Row],[Multiplier]]*FutureTrunkParks6[[#This Row],[Construction Contingency Rate %]],0)</f>
        <v>1017168</v>
      </c>
      <c r="AA108" s="212">
        <f>ROUND(FutureTrunkParks6[[#This Row],[Direct Construction Cost]]+FutureTrunkParks6[[#This Row],[Project Owners Cost (23% Direct Construction Cost)($)]]+FutureTrunkParks6[[#This Row],[Construction Contingency Cost ($)]],0)</f>
        <v>14579411</v>
      </c>
      <c r="AB108" s="236">
        <v>2024</v>
      </c>
      <c r="AC108" s="213">
        <f t="shared" si="15"/>
        <v>2.0111853187589457E-2</v>
      </c>
      <c r="AD108" s="213">
        <f t="shared" si="16"/>
        <v>1.8204777291069174E-2</v>
      </c>
      <c r="AE108" s="291">
        <f>VLOOKUP(FutureTrunkParks6[[#This Row],[Service Catchment]],'Catchment Demand - Parks'!$C$8:$M$11,11)</f>
        <v>0.15359038713546411</v>
      </c>
      <c r="AF10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08" s="291">
        <f>IF(AND(FutureTrunkParks6[[#This Row],[Spare Capacity (%)]]&gt;30%,FutureTrunkParks6[[#This Row],[Share of the total Cost with the same year of provision %]]&gt;20%),1-FutureTrunkParks6[[#This Row],[Spare Capacity (%)]],1)</f>
        <v>1</v>
      </c>
      <c r="AH108" s="291">
        <f>IF(FutureTrunkParks6[[#This Row],[Terminal Value Analysis]]&lt;0,0,FutureTrunkParks6[[#This Row],[Terminal Value Analysis]])</f>
        <v>1</v>
      </c>
      <c r="AI108" s="215">
        <f t="shared" si="17"/>
        <v>14579411</v>
      </c>
      <c r="AJ108" s="217">
        <f t="shared" si="18"/>
        <v>15390239</v>
      </c>
      <c r="AK108" s="219">
        <f t="shared" si="19"/>
        <v>12954912</v>
      </c>
      <c r="AL108" s="293">
        <f>ROUND(FutureTrunkParks6[[#This Row],[Net Present Value of Establishment Cost]]*FutureTrunkParks6[[#This Row],[Terminal Value Adjustment (%)]],0)</f>
        <v>12954912</v>
      </c>
      <c r="AM108" s="288" t="str" cm="1">
        <f t="array" ref="AM108">_xlfn.IFS(FutureTrunkParks6[[#This Row],[Hierarchy/Name]]&lt;&gt;"Local","y",AM$13=FutureTrunkParks6[[#This Row],[Service Catchment]], "y", FutureTrunkParks6[[#This Row],[Hierarchy/Name]]="Local", "")</f>
        <v>y</v>
      </c>
      <c r="AN108" s="288" t="str" cm="1">
        <f t="array" ref="AN108">_xlfn.IFS(FutureTrunkParks6[[#This Row],[Hierarchy/Name]]&lt;&gt;"Local","y",AN$13=FutureTrunkParks6[[#This Row],[Service Catchment]], "y", FutureTrunkParks6[[#This Row],[Hierarchy/Name]]="Local", "")</f>
        <v>y</v>
      </c>
      <c r="AO108" s="288" t="str" cm="1">
        <f t="array" ref="AO108">_xlfn.IFS(FutureTrunkParks6[[#This Row],[Hierarchy/Name]]&lt;&gt;"Local","y",AO$13=FutureTrunkParks6[[#This Row],[Service Catchment]], "y", FutureTrunkParks6[[#This Row],[Hierarchy/Name]]="Local", "")</f>
        <v>y</v>
      </c>
      <c r="AP108" s="288" t="str" cm="1">
        <f t="array" ref="AP108">_xlfn.IFS(FutureTrunkParks6[[#This Row],[Hierarchy/Name]]&lt;&gt;"Local","y",AP$13=FutureTrunkParks6[[#This Row],[Service Catchment]], "y", FutureTrunkParks6[[#This Row],[Hierarchy/Name]]="Local", "")</f>
        <v>y</v>
      </c>
      <c r="AR108" s="107">
        <f>IF(FutureTrunkParks6[[#This Row],[Hierarchy/Name]]&lt;&gt;"Local",0.25,IF(AM108="y",1,""))</f>
        <v>0.25</v>
      </c>
      <c r="AS108" s="107">
        <f>IF(FutureTrunkParks6[[#This Row],[Hierarchy/Name]]&lt;&gt;"Local",0.25,IF(AN108="y",1,""))</f>
        <v>0.25</v>
      </c>
      <c r="AT108" s="107">
        <f>IF(FutureTrunkParks6[[#This Row],[Hierarchy/Name]]&lt;&gt;"Local",0.25,IF(AO108="y",1,""))</f>
        <v>0.25</v>
      </c>
      <c r="AU108" s="107">
        <f>IF(FutureTrunkParks6[[#This Row],[Hierarchy/Name]]&lt;&gt;"Local",0.25,IF(AP108="y",1,""))</f>
        <v>0.25</v>
      </c>
      <c r="AV108" s="109">
        <f t="shared" si="20"/>
        <v>1</v>
      </c>
      <c r="AX108" s="285">
        <f t="shared" si="21"/>
        <v>3238728</v>
      </c>
      <c r="AY108" s="281">
        <f t="shared" si="22"/>
        <v>3238728</v>
      </c>
      <c r="AZ108" s="281">
        <f t="shared" si="23"/>
        <v>3238728</v>
      </c>
      <c r="BA108" s="286">
        <f t="shared" si="24"/>
        <v>3238728</v>
      </c>
      <c r="BB108" s="270">
        <f t="shared" si="25"/>
        <v>12954912</v>
      </c>
      <c r="BD108" s="141"/>
    </row>
    <row r="109" spans="1:221">
      <c r="B109" s="227" t="s">
        <v>5014</v>
      </c>
      <c r="C109" s="228" t="s">
        <v>5028</v>
      </c>
      <c r="D109" s="228" t="s">
        <v>110</v>
      </c>
      <c r="E109" s="228" t="s">
        <v>106</v>
      </c>
      <c r="F109" s="228" t="s">
        <v>4852</v>
      </c>
      <c r="G109" s="203" t="str" cm="1">
        <f t="array" ref="G109">_xlfn.IFS(MID(C109,5,1)="U",MID(C109,5,2),LEN(C109)&gt;10,MID(C109,5,3)&amp;"-"&amp;LEFT(D109,1),LEN(C109)&lt;=10,MID(C109,5,2)&amp;"-"&amp;LEFT(D109,1))</f>
        <v>A1-L</v>
      </c>
      <c r="H109" s="204">
        <f>IFERROR(INDEX(LGIP1b_Park_UnitRates[],MATCH(G109,LGIP1b_Park_UnitRates[LGIP Code],0),3),"")</f>
        <v>8000</v>
      </c>
      <c r="I109" s="312">
        <f>IFERROR(MIN(J109/H109,INDEX(LGIP1b_Park_UnitRates[],MATCH(FutureTrunkParks6[[#This Row],[LGIP Code (*)]], LGIP1b_Park_UnitRates[LGIP Code], 0),4)),1)</f>
        <v>2.5</v>
      </c>
      <c r="J109" s="232">
        <v>20000</v>
      </c>
      <c r="K109" s="98">
        <f t="shared" si="26"/>
        <v>10</v>
      </c>
      <c r="L109" s="233">
        <v>200000</v>
      </c>
      <c r="M109" s="238" t="str">
        <f>_xlfn.XLOOKUP(FutureTrunkParks6[[#This Row],[LGIP Code (*)]],LGIP1b_Parks_UnitRates_Summary[LGIP Code],LGIP1b_Parks_UnitRates_Summary[Stages],,0)</f>
        <v>A&amp;B</v>
      </c>
      <c r="N109" s="238" t="str">
        <f>_xlfn.XLOOKUP(FutureTrunkParks6[[#This Row],[LGIP Code (*)]],LGIP1b_Parks_UnitRates_Summary[LGIP Code],LGIP1b_Parks_UnitRates_Summary[Costing Code],,0)</f>
        <v>A1-L-A&amp;B</v>
      </c>
      <c r="O109" s="238">
        <f>_xlfn.XLOOKUP(FutureTrunkParks6[[#This Row],[Costing Code]],LGIP1b_Parks_UnitRates_Summary[Costing Code],LGIP1b_Parks_UnitRates_Summary[Scaled component],,0)</f>
        <v>295709.98100599996</v>
      </c>
      <c r="P109" s="238">
        <f>FutureTrunkParks6[[#This Row],[Unit Rate (Scale)]]*FutureTrunkParks6[[#This Row],[Scaling factor (*)]]</f>
        <v>739274.9525149999</v>
      </c>
      <c r="Q109" s="238">
        <f>_xlfn.XLOOKUP(FutureTrunkParks6[[#This Row],[Costing Code]],LGIP1b_Parks_UnitRates_Summary[Costing Code],LGIP1b_Parks_UnitRates_Summary[Not scaled component],,0)</f>
        <v>417974.52457963559</v>
      </c>
      <c r="R109" s="240">
        <f>_xlfn.XLOOKUP(FutureTrunkParks6[[#This Row],[Costing Code]],LGIP1b_Parks_UnitRates_Summary[Costing Code],LGIP1b_Parks_UnitRates_Summary[Preliminary Scale],,0)</f>
        <v>0.23125000000000001</v>
      </c>
      <c r="S109" s="238">
        <f>((FutureTrunkParks6[[#This Row],[Costs with Scaling Factor Applied]]+FutureTrunkParks6[[#This Row],[Unit Rate (No Scale)]])*FutureTrunkParks6[[#This Row],[Preliminary Scale %]])</f>
        <v>267613.94157813443</v>
      </c>
      <c r="T109" s="238">
        <f>_xlfn.XLOOKUP(FutureTrunkParks6[[#This Row],[Costing Code]],LGIP1b_Parks_UnitRates_Summary[Costing Code],LGIP1b_Parks_UnitRates_Summary[Preliminary No Scale],,0)</f>
        <v>3750</v>
      </c>
      <c r="U10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1428613</v>
      </c>
      <c r="V109" s="228">
        <v>2021</v>
      </c>
      <c r="W109" s="228">
        <v>1</v>
      </c>
      <c r="X109" s="238">
        <f>ROUND(FutureTrunkParks6[[#This Row],[Direct Construction Cost]]*23%,0)</f>
        <v>328581</v>
      </c>
      <c r="Y109" s="311">
        <f t="shared" si="14"/>
        <v>0.15</v>
      </c>
      <c r="Z109" s="211">
        <f>ROUND((FutureTrunkParks6[[#This Row],[Direct Construction Cost]]+FutureTrunkParks6[[#This Row],[Project Owners Cost (23% Direct Construction Cost)($)]])*FutureTrunkParks6[[#This Row],[Multiplier]]*FutureTrunkParks6[[#This Row],[Construction Contingency Rate %]],0)</f>
        <v>263579</v>
      </c>
      <c r="AA109" s="212">
        <f>ROUND(FutureTrunkParks6[[#This Row],[Direct Construction Cost]]+FutureTrunkParks6[[#This Row],[Project Owners Cost (23% Direct Construction Cost)($)]]+FutureTrunkParks6[[#This Row],[Construction Contingency Cost ($)]],0)</f>
        <v>2020773</v>
      </c>
      <c r="AB109" s="236">
        <v>2029</v>
      </c>
      <c r="AC109" s="213">
        <f t="shared" si="15"/>
        <v>2.0111853187589457E-2</v>
      </c>
      <c r="AD109" s="213">
        <f t="shared" si="16"/>
        <v>1.8204777291069174E-2</v>
      </c>
      <c r="AE109" s="291">
        <f>VLOOKUP(FutureTrunkParks6[[#This Row],[Service Catchment]],'Catchment Demand - Parks'!$C$8:$M$11,11)</f>
        <v>0.23553359173481525</v>
      </c>
      <c r="AF10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2.090749659335581E-2</v>
      </c>
      <c r="AG109" s="291">
        <f>IF(AND(FutureTrunkParks6[[#This Row],[Spare Capacity (%)]]&gt;30%,FutureTrunkParks6[[#This Row],[Share of the total Cost with the same year of provision %]]&gt;20%),1-FutureTrunkParks6[[#This Row],[Spare Capacity (%)]],1)</f>
        <v>1</v>
      </c>
      <c r="AH109" s="291">
        <f>IF(FutureTrunkParks6[[#This Row],[Terminal Value Analysis]]&lt;0,0,FutureTrunkParks6[[#This Row],[Terminal Value Analysis]])</f>
        <v>1</v>
      </c>
      <c r="AI109" s="215">
        <f t="shared" si="17"/>
        <v>2220773</v>
      </c>
      <c r="AJ109" s="217">
        <f t="shared" si="18"/>
        <v>2569063</v>
      </c>
      <c r="AK109" s="219">
        <f t="shared" si="19"/>
        <v>1622852</v>
      </c>
      <c r="AL109" s="293">
        <f>ROUND(FutureTrunkParks6[[#This Row],[Net Present Value of Establishment Cost]]*FutureTrunkParks6[[#This Row],[Terminal Value Adjustment (%)]],0)</f>
        <v>1622852</v>
      </c>
      <c r="AM109" s="288" t="str" cm="1">
        <f t="array" ref="AM109">_xlfn.IFS(FutureTrunkParks6[[#This Row],[Hierarchy/Name]]&lt;&gt;"Local","y",AM$13=FutureTrunkParks6[[#This Row],[Service Catchment]], "y", FutureTrunkParks6[[#This Row],[Hierarchy/Name]]="Local", "")</f>
        <v>y</v>
      </c>
      <c r="AN109" s="288" t="str" cm="1">
        <f t="array" ref="AN109">_xlfn.IFS(FutureTrunkParks6[[#This Row],[Hierarchy/Name]]&lt;&gt;"Local","y",AN$13=FutureTrunkParks6[[#This Row],[Service Catchment]], "y", FutureTrunkParks6[[#This Row],[Hierarchy/Name]]="Local", "")</f>
        <v/>
      </c>
      <c r="AO109" s="288" t="str" cm="1">
        <f t="array" ref="AO109">_xlfn.IFS(FutureTrunkParks6[[#This Row],[Hierarchy/Name]]&lt;&gt;"Local","y",AO$13=FutureTrunkParks6[[#This Row],[Service Catchment]], "y", FutureTrunkParks6[[#This Row],[Hierarchy/Name]]="Local", "")</f>
        <v/>
      </c>
      <c r="AP109" s="288" t="str" cm="1">
        <f t="array" ref="AP109">_xlfn.IFS(FutureTrunkParks6[[#This Row],[Hierarchy/Name]]&lt;&gt;"Local","y",AP$13=FutureTrunkParks6[[#This Row],[Service Catchment]], "y", FutureTrunkParks6[[#This Row],[Hierarchy/Name]]="Local", "")</f>
        <v/>
      </c>
      <c r="AR109" s="107">
        <f>IF(FutureTrunkParks6[[#This Row],[Hierarchy/Name]]&lt;&gt;"Local",0.25,IF(AM109="y",1,""))</f>
        <v>1</v>
      </c>
      <c r="AS109" s="107" t="str">
        <f>IF(FutureTrunkParks6[[#This Row],[Hierarchy/Name]]&lt;&gt;"Local",0.25,IF(AN109="y",1,""))</f>
        <v/>
      </c>
      <c r="AT109" s="107" t="str">
        <f>IF(FutureTrunkParks6[[#This Row],[Hierarchy/Name]]&lt;&gt;"Local",0.25,IF(AO109="y",1,""))</f>
        <v/>
      </c>
      <c r="AU109" s="107" t="str">
        <f>IF(FutureTrunkParks6[[#This Row],[Hierarchy/Name]]&lt;&gt;"Local",0.25,IF(AP109="y",1,""))</f>
        <v/>
      </c>
      <c r="AV109" s="109">
        <f t="shared" si="20"/>
        <v>1</v>
      </c>
      <c r="AX109" s="285">
        <f t="shared" si="21"/>
        <v>1622852</v>
      </c>
      <c r="AY109" s="281" t="str">
        <f t="shared" si="22"/>
        <v/>
      </c>
      <c r="AZ109" s="281" t="str">
        <f t="shared" si="23"/>
        <v/>
      </c>
      <c r="BA109" s="286" t="str">
        <f t="shared" si="24"/>
        <v/>
      </c>
      <c r="BB109" s="270">
        <f t="shared" si="25"/>
        <v>1622852</v>
      </c>
      <c r="BD109" s="141"/>
    </row>
    <row r="110" spans="1:221">
      <c r="B110" s="227" t="s">
        <v>5029</v>
      </c>
      <c r="C110" s="228" t="s">
        <v>5030</v>
      </c>
      <c r="D110" s="228" t="s">
        <v>110</v>
      </c>
      <c r="E110" s="228" t="s">
        <v>106</v>
      </c>
      <c r="F110" s="228" t="s">
        <v>4852</v>
      </c>
      <c r="G110" s="203" t="str" cm="1">
        <f t="array" ref="G110">_xlfn.IFS(MID(C110,5,1)="U",MID(C110,5,2),LEN(C110)&gt;10,MID(C110,5,3)&amp;"-"&amp;LEFT(D110,1),LEN(C110)&lt;=10,MID(C110,5,2)&amp;"-"&amp;LEFT(D110,1))</f>
        <v>A1-L</v>
      </c>
      <c r="H110" s="204">
        <f>IFERROR(INDEX(LGIP1b_Park_UnitRates[],MATCH(G110,LGIP1b_Park_UnitRates[LGIP Code],0),3),"")</f>
        <v>8000</v>
      </c>
      <c r="I110" s="312">
        <f>IFERROR(MIN(J110/H110,INDEX(LGIP1b_Park_UnitRates[],MATCH(FutureTrunkParks6[[#This Row],[LGIP Code (*)]], LGIP1b_Park_UnitRates[LGIP Code], 0),4)),1)</f>
        <v>0.58912500000000001</v>
      </c>
      <c r="J110" s="232">
        <v>4713</v>
      </c>
      <c r="K110" s="98">
        <f t="shared" si="26"/>
        <v>1697.4326331423722</v>
      </c>
      <c r="L110" s="233">
        <v>8000000</v>
      </c>
      <c r="M110" s="238" t="str">
        <f>_xlfn.XLOOKUP(FutureTrunkParks6[[#This Row],[LGIP Code (*)]],LGIP1b_Parks_UnitRates_Summary[LGIP Code],LGIP1b_Parks_UnitRates_Summary[Stages],,0)</f>
        <v>A&amp;B</v>
      </c>
      <c r="N110" s="238" t="str">
        <f>_xlfn.XLOOKUP(FutureTrunkParks6[[#This Row],[LGIP Code (*)]],LGIP1b_Parks_UnitRates_Summary[LGIP Code],LGIP1b_Parks_UnitRates_Summary[Costing Code],,0)</f>
        <v>A1-L-A&amp;B</v>
      </c>
      <c r="O110" s="238">
        <f>_xlfn.XLOOKUP(FutureTrunkParks6[[#This Row],[Costing Code]],LGIP1b_Parks_UnitRates_Summary[Costing Code],LGIP1b_Parks_UnitRates_Summary[Scaled component],,0)</f>
        <v>295709.98100599996</v>
      </c>
      <c r="P110" s="238">
        <f>FutureTrunkParks6[[#This Row],[Unit Rate (Scale)]]*FutureTrunkParks6[[#This Row],[Scaling factor (*)]]</f>
        <v>174210.14256015973</v>
      </c>
      <c r="Q110" s="238">
        <f>_xlfn.XLOOKUP(FutureTrunkParks6[[#This Row],[Costing Code]],LGIP1b_Parks_UnitRates_Summary[Costing Code],LGIP1b_Parks_UnitRates_Summary[Not scaled component],,0)</f>
        <v>417974.52457963559</v>
      </c>
      <c r="R110" s="240">
        <f>_xlfn.XLOOKUP(FutureTrunkParks6[[#This Row],[Costing Code]],LGIP1b_Parks_UnitRates_Summary[Costing Code],LGIP1b_Parks_UnitRates_Summary[Preliminary Scale],,0)</f>
        <v>0.23125000000000001</v>
      </c>
      <c r="S110" s="238">
        <f>((FutureTrunkParks6[[#This Row],[Costs with Scaling Factor Applied]]+FutureTrunkParks6[[#This Row],[Unit Rate (No Scale)]])*FutureTrunkParks6[[#This Row],[Preliminary Scale %]])</f>
        <v>136942.70427607768</v>
      </c>
      <c r="T110" s="238">
        <f>_xlfn.XLOOKUP(FutureTrunkParks6[[#This Row],[Costing Code]],LGIP1b_Parks_UnitRates_Summary[Costing Code],LGIP1b_Parks_UnitRates_Summary[Preliminary No Scale],,0)</f>
        <v>3750</v>
      </c>
      <c r="U11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732877</v>
      </c>
      <c r="V110" s="228">
        <v>2021</v>
      </c>
      <c r="W110" s="228">
        <v>1</v>
      </c>
      <c r="X110" s="238">
        <f>ROUND(FutureTrunkParks6[[#This Row],[Direct Construction Cost]]*23%,0)</f>
        <v>168562</v>
      </c>
      <c r="Y110" s="311">
        <f t="shared" si="14"/>
        <v>0.2</v>
      </c>
      <c r="Z110" s="211">
        <f>ROUND((FutureTrunkParks6[[#This Row],[Direct Construction Cost]]+FutureTrunkParks6[[#This Row],[Project Owners Cost (23% Direct Construction Cost)($)]])*FutureTrunkParks6[[#This Row],[Multiplier]]*FutureTrunkParks6[[#This Row],[Construction Contingency Rate %]],0)</f>
        <v>180288</v>
      </c>
      <c r="AA110" s="212">
        <f>ROUND(FutureTrunkParks6[[#This Row],[Direct Construction Cost]]+FutureTrunkParks6[[#This Row],[Project Owners Cost (23% Direct Construction Cost)($)]]+FutureTrunkParks6[[#This Row],[Construction Contingency Cost ($)]],0)</f>
        <v>1081727</v>
      </c>
      <c r="AB110" s="236">
        <v>2034</v>
      </c>
      <c r="AC110" s="213">
        <f t="shared" si="15"/>
        <v>2.0111853187589457E-2</v>
      </c>
      <c r="AD110" s="213">
        <f t="shared" si="16"/>
        <v>1.8204777291069174E-2</v>
      </c>
      <c r="AE110" s="291">
        <f>VLOOKUP(FutureTrunkParks6[[#This Row],[Service Catchment]],'Catchment Demand - Parks'!$C$8:$M$11,11)</f>
        <v>0.23553359173481525</v>
      </c>
      <c r="AF11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9.0975379322834268E-3</v>
      </c>
      <c r="AG110" s="291">
        <f>IF(AND(FutureTrunkParks6[[#This Row],[Spare Capacity (%)]]&gt;30%,FutureTrunkParks6[[#This Row],[Share of the total Cost with the same year of provision %]]&gt;20%),1-FutureTrunkParks6[[#This Row],[Spare Capacity (%)]],1)</f>
        <v>1</v>
      </c>
      <c r="AH110" s="291">
        <f>IF(FutureTrunkParks6[[#This Row],[Terminal Value Analysis]]&lt;0,0,FutureTrunkParks6[[#This Row],[Terminal Value Analysis]])</f>
        <v>1</v>
      </c>
      <c r="AI110" s="215">
        <f t="shared" si="17"/>
        <v>9081727</v>
      </c>
      <c r="AJ110" s="217">
        <f t="shared" si="18"/>
        <v>11731264</v>
      </c>
      <c r="AK110" s="219">
        <f t="shared" si="19"/>
        <v>5561145</v>
      </c>
      <c r="AL110" s="293">
        <f>ROUND(FutureTrunkParks6[[#This Row],[Net Present Value of Establishment Cost]]*FutureTrunkParks6[[#This Row],[Terminal Value Adjustment (%)]],0)</f>
        <v>5561145</v>
      </c>
      <c r="AM110" s="288" t="str" cm="1">
        <f t="array" ref="AM110">_xlfn.IFS(FutureTrunkParks6[[#This Row],[Hierarchy/Name]]&lt;&gt;"Local","y",AM$13=FutureTrunkParks6[[#This Row],[Service Catchment]], "y", FutureTrunkParks6[[#This Row],[Hierarchy/Name]]="Local", "")</f>
        <v>y</v>
      </c>
      <c r="AN110" s="288" t="str" cm="1">
        <f t="array" ref="AN110">_xlfn.IFS(FutureTrunkParks6[[#This Row],[Hierarchy/Name]]&lt;&gt;"Local","y",AN$13=FutureTrunkParks6[[#This Row],[Service Catchment]], "y", FutureTrunkParks6[[#This Row],[Hierarchy/Name]]="Local", "")</f>
        <v/>
      </c>
      <c r="AO110" s="288" t="str" cm="1">
        <f t="array" ref="AO110">_xlfn.IFS(FutureTrunkParks6[[#This Row],[Hierarchy/Name]]&lt;&gt;"Local","y",AO$13=FutureTrunkParks6[[#This Row],[Service Catchment]], "y", FutureTrunkParks6[[#This Row],[Hierarchy/Name]]="Local", "")</f>
        <v/>
      </c>
      <c r="AP110" s="288" t="str" cm="1">
        <f t="array" ref="AP110">_xlfn.IFS(FutureTrunkParks6[[#This Row],[Hierarchy/Name]]&lt;&gt;"Local","y",AP$13=FutureTrunkParks6[[#This Row],[Service Catchment]], "y", FutureTrunkParks6[[#This Row],[Hierarchy/Name]]="Local", "")</f>
        <v/>
      </c>
      <c r="AR110" s="107">
        <f>IF(FutureTrunkParks6[[#This Row],[Hierarchy/Name]]&lt;&gt;"Local",0.25,IF(AM110="y",1,""))</f>
        <v>1</v>
      </c>
      <c r="AS110" s="107" t="str">
        <f>IF(FutureTrunkParks6[[#This Row],[Hierarchy/Name]]&lt;&gt;"Local",0.25,IF(AN110="y",1,""))</f>
        <v/>
      </c>
      <c r="AT110" s="107" t="str">
        <f>IF(FutureTrunkParks6[[#This Row],[Hierarchy/Name]]&lt;&gt;"Local",0.25,IF(AO110="y",1,""))</f>
        <v/>
      </c>
      <c r="AU110" s="107" t="str">
        <f>IF(FutureTrunkParks6[[#This Row],[Hierarchy/Name]]&lt;&gt;"Local",0.25,IF(AP110="y",1,""))</f>
        <v/>
      </c>
      <c r="AV110" s="109">
        <f t="shared" si="20"/>
        <v>1</v>
      </c>
      <c r="AX110" s="285">
        <f t="shared" si="21"/>
        <v>5561145</v>
      </c>
      <c r="AY110" s="281" t="str">
        <f t="shared" si="22"/>
        <v/>
      </c>
      <c r="AZ110" s="281" t="str">
        <f t="shared" si="23"/>
        <v/>
      </c>
      <c r="BA110" s="286" t="str">
        <f t="shared" si="24"/>
        <v/>
      </c>
      <c r="BB110" s="270">
        <f t="shared" si="25"/>
        <v>5561145</v>
      </c>
      <c r="BD110" s="141"/>
    </row>
    <row r="111" spans="1:221">
      <c r="B111" s="227" t="s">
        <v>5014</v>
      </c>
      <c r="C111" s="228" t="s">
        <v>5031</v>
      </c>
      <c r="D111" s="228" t="s">
        <v>110</v>
      </c>
      <c r="E111" s="228" t="s">
        <v>106</v>
      </c>
      <c r="F111" s="228" t="s">
        <v>5019</v>
      </c>
      <c r="G111" s="203" t="str" cm="1">
        <f t="array" ref="G111">_xlfn.IFS(MID(C111,5,1)="U",MID(C111,5,2),LEN(C111)&gt;10,MID(C111,5,3)&amp;"-"&amp;LEFT(D111,1),LEN(C111)&lt;=10,MID(C111,5,2)&amp;"-"&amp;LEFT(D111,1))</f>
        <v>A7-L</v>
      </c>
      <c r="H111" s="204">
        <f>IFERROR(INDEX(LGIP1b_Park_UnitRates[],MATCH(G111,LGIP1b_Park_UnitRates[LGIP Code],0),3),"")</f>
        <v>8000</v>
      </c>
      <c r="I111" s="312">
        <f>IFERROR(MIN(J111/H111,INDEX(LGIP1b_Park_UnitRates[],MATCH(FutureTrunkParks6[[#This Row],[LGIP Code (*)]], LGIP1b_Park_UnitRates[LGIP Code], 0),4)),1)</f>
        <v>2</v>
      </c>
      <c r="J111" s="232">
        <v>16000</v>
      </c>
      <c r="K111" s="98">
        <f t="shared" si="26"/>
        <v>68</v>
      </c>
      <c r="L111" s="233">
        <v>1088000</v>
      </c>
      <c r="M111" s="238" t="str">
        <f>_xlfn.XLOOKUP(FutureTrunkParks6[[#This Row],[LGIP Code (*)]],LGIP1b_Parks_UnitRates_Summary[LGIP Code],LGIP1b_Parks_UnitRates_Summary[Stages],,0)</f>
        <v>A</v>
      </c>
      <c r="N111" s="238" t="str">
        <f>_xlfn.XLOOKUP(FutureTrunkParks6[[#This Row],[LGIP Code (*)]],LGIP1b_Parks_UnitRates_Summary[LGIP Code],LGIP1b_Parks_UnitRates_Summary[Costing Code],,0)</f>
        <v>A7-L-A</v>
      </c>
      <c r="O111" s="238">
        <f>_xlfn.XLOOKUP(FutureTrunkParks6[[#This Row],[Costing Code]],LGIP1b_Parks_UnitRates_Summary[Costing Code],LGIP1b_Parks_UnitRates_Summary[Scaled component],,0)</f>
        <v>71293.68015</v>
      </c>
      <c r="P111" s="238">
        <f>FutureTrunkParks6[[#This Row],[Unit Rate (Scale)]]*FutureTrunkParks6[[#This Row],[Scaling factor (*)]]</f>
        <v>142587.3603</v>
      </c>
      <c r="Q111" s="238">
        <f>_xlfn.XLOOKUP(FutureTrunkParks6[[#This Row],[Costing Code]],LGIP1b_Parks_UnitRates_Summary[Costing Code],LGIP1b_Parks_UnitRates_Summary[Not scaled component],,0)</f>
        <v>30732.865240000006</v>
      </c>
      <c r="R111" s="240">
        <f>_xlfn.XLOOKUP(FutureTrunkParks6[[#This Row],[Costing Code]],LGIP1b_Parks_UnitRates_Summary[Costing Code],LGIP1b_Parks_UnitRates_Summary[Preliminary Scale],,0)</f>
        <v>0.23125000000000001</v>
      </c>
      <c r="S111" s="238">
        <f>((FutureTrunkParks6[[#This Row],[Costs with Scaling Factor Applied]]+FutureTrunkParks6[[#This Row],[Unit Rate (No Scale)]])*FutureTrunkParks6[[#This Row],[Preliminary Scale %]])</f>
        <v>40080.302156125006</v>
      </c>
      <c r="T111" s="238">
        <f>_xlfn.XLOOKUP(FutureTrunkParks6[[#This Row],[Costing Code]],LGIP1b_Parks_UnitRates_Summary[Costing Code],LGIP1b_Parks_UnitRates_Summary[Preliminary No Scale],,0)</f>
        <v>3750</v>
      </c>
      <c r="U11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217151</v>
      </c>
      <c r="V111" s="228">
        <v>2021</v>
      </c>
      <c r="W111" s="228">
        <v>1</v>
      </c>
      <c r="X111" s="238">
        <f>ROUND(FutureTrunkParks6[[#This Row],[Direct Construction Cost]]*23%,0)</f>
        <v>49945</v>
      </c>
      <c r="Y111" s="311">
        <f t="shared" si="14"/>
        <v>0.15</v>
      </c>
      <c r="Z111" s="211">
        <f>ROUND((FutureTrunkParks6[[#This Row],[Direct Construction Cost]]+FutureTrunkParks6[[#This Row],[Project Owners Cost (23% Direct Construction Cost)($)]])*FutureTrunkParks6[[#This Row],[Multiplier]]*FutureTrunkParks6[[#This Row],[Construction Contingency Rate %]],0)</f>
        <v>40064</v>
      </c>
      <c r="AA111" s="212">
        <f>ROUND(FutureTrunkParks6[[#This Row],[Direct Construction Cost]]+FutureTrunkParks6[[#This Row],[Project Owners Cost (23% Direct Construction Cost)($)]]+FutureTrunkParks6[[#This Row],[Construction Contingency Cost ($)]],0)</f>
        <v>307160</v>
      </c>
      <c r="AB111" s="236">
        <v>2029</v>
      </c>
      <c r="AC111" s="213">
        <f t="shared" si="15"/>
        <v>2.0111853187589457E-2</v>
      </c>
      <c r="AD111" s="213">
        <f t="shared" si="16"/>
        <v>1.8204777291069174E-2</v>
      </c>
      <c r="AE111" s="291">
        <f>VLOOKUP(FutureTrunkParks6[[#This Row],[Service Catchment]],'Catchment Demand - Parks'!$C$8:$M$11,11)</f>
        <v>0.23553359173481525</v>
      </c>
      <c r="AF11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3.177965389291707E-3</v>
      </c>
      <c r="AG111" s="291">
        <f>IF(AND(FutureTrunkParks6[[#This Row],[Spare Capacity (%)]]&gt;30%,FutureTrunkParks6[[#This Row],[Share of the total Cost with the same year of provision %]]&gt;20%),1-FutureTrunkParks6[[#This Row],[Spare Capacity (%)]],1)</f>
        <v>1</v>
      </c>
      <c r="AH111" s="291">
        <f>IF(FutureTrunkParks6[[#This Row],[Terminal Value Analysis]]&lt;0,0,FutureTrunkParks6[[#This Row],[Terminal Value Analysis]])</f>
        <v>1</v>
      </c>
      <c r="AI111" s="215">
        <f t="shared" si="17"/>
        <v>1395160</v>
      </c>
      <c r="AJ111" s="217">
        <f t="shared" si="18"/>
        <v>1630735</v>
      </c>
      <c r="AK111" s="219">
        <f t="shared" si="19"/>
        <v>1030120</v>
      </c>
      <c r="AL111" s="293">
        <f>ROUND(FutureTrunkParks6[[#This Row],[Net Present Value of Establishment Cost]]*FutureTrunkParks6[[#This Row],[Terminal Value Adjustment (%)]],0)</f>
        <v>1030120</v>
      </c>
      <c r="AM111" s="288" t="str" cm="1">
        <f t="array" ref="AM111">_xlfn.IFS(FutureTrunkParks6[[#This Row],[Hierarchy/Name]]&lt;&gt;"Local","y",AM$13=FutureTrunkParks6[[#This Row],[Service Catchment]], "y", FutureTrunkParks6[[#This Row],[Hierarchy/Name]]="Local", "")</f>
        <v>y</v>
      </c>
      <c r="AN111" s="288" t="str" cm="1">
        <f t="array" ref="AN111">_xlfn.IFS(FutureTrunkParks6[[#This Row],[Hierarchy/Name]]&lt;&gt;"Local","y",AN$13=FutureTrunkParks6[[#This Row],[Service Catchment]], "y", FutureTrunkParks6[[#This Row],[Hierarchy/Name]]="Local", "")</f>
        <v/>
      </c>
      <c r="AO111" s="288" t="str" cm="1">
        <f t="array" ref="AO111">_xlfn.IFS(FutureTrunkParks6[[#This Row],[Hierarchy/Name]]&lt;&gt;"Local","y",AO$13=FutureTrunkParks6[[#This Row],[Service Catchment]], "y", FutureTrunkParks6[[#This Row],[Hierarchy/Name]]="Local", "")</f>
        <v/>
      </c>
      <c r="AP111" s="288" t="str" cm="1">
        <f t="array" ref="AP111">_xlfn.IFS(FutureTrunkParks6[[#This Row],[Hierarchy/Name]]&lt;&gt;"Local","y",AP$13=FutureTrunkParks6[[#This Row],[Service Catchment]], "y", FutureTrunkParks6[[#This Row],[Hierarchy/Name]]="Local", "")</f>
        <v/>
      </c>
      <c r="AR111" s="107">
        <f>IF(FutureTrunkParks6[[#This Row],[Hierarchy/Name]]&lt;&gt;"Local",0.25,IF(AM111="y",1,""))</f>
        <v>1</v>
      </c>
      <c r="AS111" s="107" t="str">
        <f>IF(FutureTrunkParks6[[#This Row],[Hierarchy/Name]]&lt;&gt;"Local",0.25,IF(AN111="y",1,""))</f>
        <v/>
      </c>
      <c r="AT111" s="107" t="str">
        <f>IF(FutureTrunkParks6[[#This Row],[Hierarchy/Name]]&lt;&gt;"Local",0.25,IF(AO111="y",1,""))</f>
        <v/>
      </c>
      <c r="AU111" s="107" t="str">
        <f>IF(FutureTrunkParks6[[#This Row],[Hierarchy/Name]]&lt;&gt;"Local",0.25,IF(AP111="y",1,""))</f>
        <v/>
      </c>
      <c r="AV111" s="109">
        <f t="shared" si="20"/>
        <v>1</v>
      </c>
      <c r="AX111" s="285">
        <f t="shared" si="21"/>
        <v>1030120</v>
      </c>
      <c r="AY111" s="281" t="str">
        <f t="shared" si="22"/>
        <v/>
      </c>
      <c r="AZ111" s="281" t="str">
        <f t="shared" si="23"/>
        <v/>
      </c>
      <c r="BA111" s="286" t="str">
        <f t="shared" si="24"/>
        <v/>
      </c>
      <c r="BB111" s="270">
        <f t="shared" si="25"/>
        <v>1030120</v>
      </c>
      <c r="BD111" s="141"/>
    </row>
    <row r="112" spans="1:221">
      <c r="B112" s="227" t="s">
        <v>5014</v>
      </c>
      <c r="C112" s="228" t="s">
        <v>5032</v>
      </c>
      <c r="D112" s="228" t="s">
        <v>110</v>
      </c>
      <c r="E112" s="228" t="s">
        <v>106</v>
      </c>
      <c r="F112" s="228" t="s">
        <v>5019</v>
      </c>
      <c r="G112" s="203" t="str" cm="1">
        <f t="array" ref="G112">_xlfn.IFS(MID(C112,5,1)="U",MID(C112,5,2),LEN(C112)&gt;10,MID(C112,5,3)&amp;"-"&amp;LEFT(D112,1),LEN(C112)&lt;=10,MID(C112,5,2)&amp;"-"&amp;LEFT(D112,1))</f>
        <v>A7-L</v>
      </c>
      <c r="H112" s="204">
        <f>IFERROR(INDEX(LGIP1b_Park_UnitRates[],MATCH(G112,LGIP1b_Park_UnitRates[LGIP Code],0),3),"")</f>
        <v>8000</v>
      </c>
      <c r="I112" s="312">
        <f>IFERROR(MIN(J112/H112,INDEX(LGIP1b_Park_UnitRates[],MATCH(FutureTrunkParks6[[#This Row],[LGIP Code (*)]], LGIP1b_Park_UnitRates[LGIP Code], 0),4)),1)</f>
        <v>0.17499999999999999</v>
      </c>
      <c r="J112" s="232">
        <v>1400</v>
      </c>
      <c r="K112" s="98">
        <f t="shared" si="26"/>
        <v>10</v>
      </c>
      <c r="L112" s="233">
        <v>14000</v>
      </c>
      <c r="M112" s="238" t="str">
        <f>_xlfn.XLOOKUP(FutureTrunkParks6[[#This Row],[LGIP Code (*)]],LGIP1b_Parks_UnitRates_Summary[LGIP Code],LGIP1b_Parks_UnitRates_Summary[Stages],,0)</f>
        <v>A</v>
      </c>
      <c r="N112" s="238" t="str">
        <f>_xlfn.XLOOKUP(FutureTrunkParks6[[#This Row],[LGIP Code (*)]],LGIP1b_Parks_UnitRates_Summary[LGIP Code],LGIP1b_Parks_UnitRates_Summary[Costing Code],,0)</f>
        <v>A7-L-A</v>
      </c>
      <c r="O112" s="238">
        <f>_xlfn.XLOOKUP(FutureTrunkParks6[[#This Row],[Costing Code]],LGIP1b_Parks_UnitRates_Summary[Costing Code],LGIP1b_Parks_UnitRates_Summary[Scaled component],,0)</f>
        <v>71293.68015</v>
      </c>
      <c r="P112" s="238">
        <f>FutureTrunkParks6[[#This Row],[Unit Rate (Scale)]]*FutureTrunkParks6[[#This Row],[Scaling factor (*)]]</f>
        <v>12476.39402625</v>
      </c>
      <c r="Q112" s="238">
        <f>_xlfn.XLOOKUP(FutureTrunkParks6[[#This Row],[Costing Code]],LGIP1b_Parks_UnitRates_Summary[Costing Code],LGIP1b_Parks_UnitRates_Summary[Not scaled component],,0)</f>
        <v>30732.865240000006</v>
      </c>
      <c r="R112" s="240">
        <f>_xlfn.XLOOKUP(FutureTrunkParks6[[#This Row],[Costing Code]],LGIP1b_Parks_UnitRates_Summary[Costing Code],LGIP1b_Parks_UnitRates_Summary[Preliminary Scale],,0)</f>
        <v>0.23125000000000001</v>
      </c>
      <c r="S112" s="238">
        <f>((FutureTrunkParks6[[#This Row],[Costs with Scaling Factor Applied]]+FutureTrunkParks6[[#This Row],[Unit Rate (No Scale)]])*FutureTrunkParks6[[#This Row],[Preliminary Scale %]])</f>
        <v>9992.1412053203148</v>
      </c>
      <c r="T112" s="238">
        <f>_xlfn.XLOOKUP(FutureTrunkParks6[[#This Row],[Costing Code]],LGIP1b_Parks_UnitRates_Summary[Costing Code],LGIP1b_Parks_UnitRates_Summary[Preliminary No Scale],,0)</f>
        <v>3750</v>
      </c>
      <c r="U11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56951</v>
      </c>
      <c r="V112" s="228">
        <v>2021</v>
      </c>
      <c r="W112" s="228">
        <v>1</v>
      </c>
      <c r="X112" s="238">
        <f>ROUND(FutureTrunkParks6[[#This Row],[Direct Construction Cost]]*23%,0)</f>
        <v>13099</v>
      </c>
      <c r="Y112" s="311">
        <f t="shared" si="14"/>
        <v>0.15</v>
      </c>
      <c r="Z112" s="211">
        <f>ROUND((FutureTrunkParks6[[#This Row],[Direct Construction Cost]]+FutureTrunkParks6[[#This Row],[Project Owners Cost (23% Direct Construction Cost)($)]])*FutureTrunkParks6[[#This Row],[Multiplier]]*FutureTrunkParks6[[#This Row],[Construction Contingency Rate %]],0)</f>
        <v>10508</v>
      </c>
      <c r="AA112" s="212">
        <f>ROUND(FutureTrunkParks6[[#This Row],[Direct Construction Cost]]+FutureTrunkParks6[[#This Row],[Project Owners Cost (23% Direct Construction Cost)($)]]+FutureTrunkParks6[[#This Row],[Construction Contingency Cost ($)]],0)</f>
        <v>80558</v>
      </c>
      <c r="AB112" s="236">
        <v>2029</v>
      </c>
      <c r="AC112" s="213">
        <f t="shared" si="15"/>
        <v>2.0111853187589457E-2</v>
      </c>
      <c r="AD112" s="213">
        <f t="shared" si="16"/>
        <v>1.8204777291069174E-2</v>
      </c>
      <c r="AE112" s="291">
        <f>VLOOKUP(FutureTrunkParks6[[#This Row],[Service Catchment]],'Catchment Demand - Parks'!$C$8:$M$11,11)</f>
        <v>0.23553359173481525</v>
      </c>
      <c r="AF11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8.3347615519781661E-4</v>
      </c>
      <c r="AG112" s="291">
        <f>IF(AND(FutureTrunkParks6[[#This Row],[Spare Capacity (%)]]&gt;30%,FutureTrunkParks6[[#This Row],[Share of the total Cost with the same year of provision %]]&gt;20%),1-FutureTrunkParks6[[#This Row],[Spare Capacity (%)]],1)</f>
        <v>1</v>
      </c>
      <c r="AH112" s="291">
        <f>IF(FutureTrunkParks6[[#This Row],[Terminal Value Analysis]]&lt;0,0,FutureTrunkParks6[[#This Row],[Terminal Value Analysis]])</f>
        <v>1</v>
      </c>
      <c r="AI112" s="215">
        <f t="shared" si="17"/>
        <v>94558</v>
      </c>
      <c r="AJ112" s="217">
        <f t="shared" si="18"/>
        <v>109483</v>
      </c>
      <c r="AK112" s="219">
        <f t="shared" si="19"/>
        <v>69159</v>
      </c>
      <c r="AL112" s="293">
        <f>ROUND(FutureTrunkParks6[[#This Row],[Net Present Value of Establishment Cost]]*FutureTrunkParks6[[#This Row],[Terminal Value Adjustment (%)]],0)</f>
        <v>69159</v>
      </c>
      <c r="AM112" s="288" t="str" cm="1">
        <f t="array" ref="AM112">_xlfn.IFS(FutureTrunkParks6[[#This Row],[Hierarchy/Name]]&lt;&gt;"Local","y",AM$13=FutureTrunkParks6[[#This Row],[Service Catchment]], "y", FutureTrunkParks6[[#This Row],[Hierarchy/Name]]="Local", "")</f>
        <v>y</v>
      </c>
      <c r="AN112" s="288" t="str" cm="1">
        <f t="array" ref="AN112">_xlfn.IFS(FutureTrunkParks6[[#This Row],[Hierarchy/Name]]&lt;&gt;"Local","y",AN$13=FutureTrunkParks6[[#This Row],[Service Catchment]], "y", FutureTrunkParks6[[#This Row],[Hierarchy/Name]]="Local", "")</f>
        <v/>
      </c>
      <c r="AO112" s="288" t="str" cm="1">
        <f t="array" ref="AO112">_xlfn.IFS(FutureTrunkParks6[[#This Row],[Hierarchy/Name]]&lt;&gt;"Local","y",AO$13=FutureTrunkParks6[[#This Row],[Service Catchment]], "y", FutureTrunkParks6[[#This Row],[Hierarchy/Name]]="Local", "")</f>
        <v/>
      </c>
      <c r="AP112" s="288" t="str" cm="1">
        <f t="array" ref="AP112">_xlfn.IFS(FutureTrunkParks6[[#This Row],[Hierarchy/Name]]&lt;&gt;"Local","y",AP$13=FutureTrunkParks6[[#This Row],[Service Catchment]], "y", FutureTrunkParks6[[#This Row],[Hierarchy/Name]]="Local", "")</f>
        <v/>
      </c>
      <c r="AR112" s="107">
        <f>IF(FutureTrunkParks6[[#This Row],[Hierarchy/Name]]&lt;&gt;"Local",0.25,IF(AM112="y",1,""))</f>
        <v>1</v>
      </c>
      <c r="AS112" s="107" t="str">
        <f>IF(FutureTrunkParks6[[#This Row],[Hierarchy/Name]]&lt;&gt;"Local",0.25,IF(AN112="y",1,""))</f>
        <v/>
      </c>
      <c r="AT112" s="107" t="str">
        <f>IF(FutureTrunkParks6[[#This Row],[Hierarchy/Name]]&lt;&gt;"Local",0.25,IF(AO112="y",1,""))</f>
        <v/>
      </c>
      <c r="AU112" s="107" t="str">
        <f>IF(FutureTrunkParks6[[#This Row],[Hierarchy/Name]]&lt;&gt;"Local",0.25,IF(AP112="y",1,""))</f>
        <v/>
      </c>
      <c r="AV112" s="109">
        <f t="shared" si="20"/>
        <v>1</v>
      </c>
      <c r="AX112" s="285">
        <f t="shared" si="21"/>
        <v>69159</v>
      </c>
      <c r="AY112" s="281" t="str">
        <f t="shared" si="22"/>
        <v/>
      </c>
      <c r="AZ112" s="281" t="str">
        <f t="shared" si="23"/>
        <v/>
      </c>
      <c r="BA112" s="286" t="str">
        <f t="shared" si="24"/>
        <v/>
      </c>
      <c r="BB112" s="270">
        <f t="shared" si="25"/>
        <v>69159</v>
      </c>
      <c r="BD112" s="141"/>
    </row>
    <row r="113" spans="2:56">
      <c r="B113" s="227" t="s">
        <v>4978</v>
      </c>
      <c r="C113" s="228" t="s">
        <v>5033</v>
      </c>
      <c r="D113" s="228" t="s">
        <v>105</v>
      </c>
      <c r="E113" s="228" t="s">
        <v>101</v>
      </c>
      <c r="F113" s="228" t="s">
        <v>4861</v>
      </c>
      <c r="G113" s="203" t="str" cm="1">
        <f t="array" ref="G113">_xlfn.IFS(MID(C113,5,1)="U",MID(C113,5,2),LEN(C113)&gt;10,MID(C113,5,3)&amp;"-"&amp;LEFT(D113,1),LEN(C113)&lt;=10,MID(C113,5,2)&amp;"-"&amp;LEFT(D113,1))</f>
        <v>U1</v>
      </c>
      <c r="H113" s="204">
        <f>IFERROR(INDEX(LGIP1b_Park_UnitRates[],MATCH(G113,LGIP1b_Park_UnitRates[LGIP Code],0),3),"")</f>
        <v>0</v>
      </c>
      <c r="I113" s="312">
        <f>IFERROR(MIN(J113/H113,INDEX(LGIP1b_Park_UnitRates[],MATCH(FutureTrunkParks6[[#This Row],[LGIP Code (*)]], LGIP1b_Park_UnitRates[LGIP Code], 0),4)),1)</f>
        <v>1</v>
      </c>
      <c r="J113" s="232">
        <v>53100</v>
      </c>
      <c r="K113" s="98">
        <f t="shared" si="26"/>
        <v>0</v>
      </c>
      <c r="L113" s="233">
        <v>0</v>
      </c>
      <c r="M113" s="238" t="str">
        <f>_xlfn.XLOOKUP(FutureTrunkParks6[[#This Row],[LGIP Code (*)]],LGIP1b_Parks_UnitRates_Summary[LGIP Code],LGIP1b_Parks_UnitRates_Summary[Stages],,0)</f>
        <v>U</v>
      </c>
      <c r="N113" s="238" t="str">
        <f>_xlfn.XLOOKUP(FutureTrunkParks6[[#This Row],[LGIP Code (*)]],LGIP1b_Parks_UnitRates_Summary[LGIP Code],LGIP1b_Parks_UnitRates_Summary[Costing Code],,0)</f>
        <v>U1-U</v>
      </c>
      <c r="O113" s="238">
        <f>_xlfn.XLOOKUP(FutureTrunkParks6[[#This Row],[Costing Code]],LGIP1b_Parks_UnitRates_Summary[Costing Code],LGIP1b_Parks_UnitRates_Summary[Scaled component],,0)</f>
        <v>0</v>
      </c>
      <c r="P113" s="238">
        <f>FutureTrunkParks6[[#This Row],[Unit Rate (Scale)]]*FutureTrunkParks6[[#This Row],[Scaling factor (*)]]</f>
        <v>0</v>
      </c>
      <c r="Q113" s="238">
        <f>_xlfn.XLOOKUP(FutureTrunkParks6[[#This Row],[Costing Code]],LGIP1b_Parks_UnitRates_Summary[Costing Code],LGIP1b_Parks_UnitRates_Summary[Not scaled component],,0)</f>
        <v>0</v>
      </c>
      <c r="R113" s="240">
        <f>_xlfn.XLOOKUP(FutureTrunkParks6[[#This Row],[Costing Code]],LGIP1b_Parks_UnitRates_Summary[Costing Code],LGIP1b_Parks_UnitRates_Summary[Preliminary Scale],,0)</f>
        <v>0</v>
      </c>
      <c r="S113" s="238">
        <f>((FutureTrunkParks6[[#This Row],[Costs with Scaling Factor Applied]]+FutureTrunkParks6[[#This Row],[Unit Rate (No Scale)]])*FutureTrunkParks6[[#This Row],[Preliminary Scale %]])</f>
        <v>0</v>
      </c>
      <c r="T113" s="238">
        <f>_xlfn.XLOOKUP(FutureTrunkParks6[[#This Row],[Costing Code]],LGIP1b_Parks_UnitRates_Summary[Costing Code],LGIP1b_Parks_UnitRates_Summary[Preliminary No Scale],,0)</f>
        <v>0</v>
      </c>
      <c r="U11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13" s="228">
        <v>2021</v>
      </c>
      <c r="W113" s="228">
        <v>1</v>
      </c>
      <c r="X113" s="238">
        <f>ROUND(FutureTrunkParks6[[#This Row],[Direct Construction Cost]]*23%,0)</f>
        <v>460000</v>
      </c>
      <c r="Y113" s="311">
        <f t="shared" si="14"/>
        <v>7.4999999999999997E-2</v>
      </c>
      <c r="Z113" s="211">
        <f>ROUND((FutureTrunkParks6[[#This Row],[Direct Construction Cost]]+FutureTrunkParks6[[#This Row],[Project Owners Cost (23% Direct Construction Cost)($)]])*FutureTrunkParks6[[#This Row],[Multiplier]]*FutureTrunkParks6[[#This Row],[Construction Contingency Rate %]],0)</f>
        <v>184500</v>
      </c>
      <c r="AA113" s="212">
        <f>ROUND(FutureTrunkParks6[[#This Row],[Direct Construction Cost]]+FutureTrunkParks6[[#This Row],[Project Owners Cost (23% Direct Construction Cost)($)]]+FutureTrunkParks6[[#This Row],[Construction Contingency Cost ($)]],0)</f>
        <v>2644500</v>
      </c>
      <c r="AB113" s="236">
        <v>2024</v>
      </c>
      <c r="AC113" s="213">
        <f t="shared" si="15"/>
        <v>2.0111853187589457E-2</v>
      </c>
      <c r="AD113" s="213">
        <f t="shared" si="16"/>
        <v>1.8204777291069174E-2</v>
      </c>
      <c r="AE113" s="291">
        <f>VLOOKUP(FutureTrunkParks6[[#This Row],[Service Catchment]],'Catchment Demand - Parks'!$C$8:$M$11,11)</f>
        <v>0.20307557840172039</v>
      </c>
      <c r="AF11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13" s="291">
        <f>IF(AND(FutureTrunkParks6[[#This Row],[Spare Capacity (%)]]&gt;30%,FutureTrunkParks6[[#This Row],[Share of the total Cost with the same year of provision %]]&gt;20%),1-FutureTrunkParks6[[#This Row],[Spare Capacity (%)]],1)</f>
        <v>1</v>
      </c>
      <c r="AH113" s="291">
        <f>IF(FutureTrunkParks6[[#This Row],[Terminal Value Analysis]]&lt;0,0,FutureTrunkParks6[[#This Row],[Terminal Value Analysis]])</f>
        <v>1</v>
      </c>
      <c r="AI113" s="215">
        <f t="shared" si="17"/>
        <v>2644500</v>
      </c>
      <c r="AJ113" s="217">
        <f t="shared" si="18"/>
        <v>2791573</v>
      </c>
      <c r="AK113" s="219">
        <f t="shared" si="19"/>
        <v>2349839</v>
      </c>
      <c r="AL113" s="293">
        <f>ROUND(FutureTrunkParks6[[#This Row],[Net Present Value of Establishment Cost]]*FutureTrunkParks6[[#This Row],[Terminal Value Adjustment (%)]],0)</f>
        <v>2349839</v>
      </c>
      <c r="AM113" s="288" t="str" cm="1">
        <f t="array" ref="AM113">_xlfn.IFS(FutureTrunkParks6[[#This Row],[Hierarchy/Name]]&lt;&gt;"Local","y",AM$13=FutureTrunkParks6[[#This Row],[Service Catchment]], "y", FutureTrunkParks6[[#This Row],[Hierarchy/Name]]="Local", "")</f>
        <v>y</v>
      </c>
      <c r="AN113" s="288" t="str" cm="1">
        <f t="array" ref="AN113">_xlfn.IFS(FutureTrunkParks6[[#This Row],[Hierarchy/Name]]&lt;&gt;"Local","y",AN$13=FutureTrunkParks6[[#This Row],[Service Catchment]], "y", FutureTrunkParks6[[#This Row],[Hierarchy/Name]]="Local", "")</f>
        <v>y</v>
      </c>
      <c r="AO113" s="288" t="str" cm="1">
        <f t="array" ref="AO113">_xlfn.IFS(FutureTrunkParks6[[#This Row],[Hierarchy/Name]]&lt;&gt;"Local","y",AO$13=FutureTrunkParks6[[#This Row],[Service Catchment]], "y", FutureTrunkParks6[[#This Row],[Hierarchy/Name]]="Local", "")</f>
        <v>y</v>
      </c>
      <c r="AP113" s="288" t="str" cm="1">
        <f t="array" ref="AP113">_xlfn.IFS(FutureTrunkParks6[[#This Row],[Hierarchy/Name]]&lt;&gt;"Local","y",AP$13=FutureTrunkParks6[[#This Row],[Service Catchment]], "y", FutureTrunkParks6[[#This Row],[Hierarchy/Name]]="Local", "")</f>
        <v>y</v>
      </c>
      <c r="AR113" s="107">
        <f>IF(FutureTrunkParks6[[#This Row],[Hierarchy/Name]]&lt;&gt;"Local",0.25,IF(AM113="y",1,""))</f>
        <v>0.25</v>
      </c>
      <c r="AS113" s="107">
        <f>IF(FutureTrunkParks6[[#This Row],[Hierarchy/Name]]&lt;&gt;"Local",0.25,IF(AN113="y",1,""))</f>
        <v>0.25</v>
      </c>
      <c r="AT113" s="107">
        <f>IF(FutureTrunkParks6[[#This Row],[Hierarchy/Name]]&lt;&gt;"Local",0.25,IF(AO113="y",1,""))</f>
        <v>0.25</v>
      </c>
      <c r="AU113" s="107">
        <f>IF(FutureTrunkParks6[[#This Row],[Hierarchy/Name]]&lt;&gt;"Local",0.25,IF(AP113="y",1,""))</f>
        <v>0.25</v>
      </c>
      <c r="AV113" s="109">
        <f t="shared" si="20"/>
        <v>1</v>
      </c>
      <c r="AX113" s="285">
        <f t="shared" si="21"/>
        <v>587459.75</v>
      </c>
      <c r="AY113" s="281">
        <f t="shared" si="22"/>
        <v>587459.75</v>
      </c>
      <c r="AZ113" s="281">
        <f t="shared" si="23"/>
        <v>587459.75</v>
      </c>
      <c r="BA113" s="286">
        <f t="shared" si="24"/>
        <v>587459.75</v>
      </c>
      <c r="BB113" s="270">
        <f t="shared" si="25"/>
        <v>2349839</v>
      </c>
      <c r="BD113" s="141"/>
    </row>
    <row r="114" spans="2:56">
      <c r="B114" s="227" t="s">
        <v>4948</v>
      </c>
      <c r="C114" s="228" t="s">
        <v>5034</v>
      </c>
      <c r="D114" s="228" t="s">
        <v>110</v>
      </c>
      <c r="E114" s="228" t="s">
        <v>113</v>
      </c>
      <c r="F114" s="228" t="s">
        <v>5035</v>
      </c>
      <c r="G114" s="203" t="str" cm="1">
        <f t="array" ref="G114">_xlfn.IFS(MID(C114,5,1)="U",MID(C114,5,2),LEN(C114)&gt;10,MID(C114,5,3)&amp;"-"&amp;LEFT(D114,1),LEN(C114)&lt;=10,MID(C114,5,2)&amp;"-"&amp;LEFT(D114,1))</f>
        <v>U2</v>
      </c>
      <c r="H114" s="204">
        <f>IFERROR(INDEX(LGIP1b_Park_UnitRates[],MATCH(G114,LGIP1b_Park_UnitRates[LGIP Code],0),3),"")</f>
        <v>0</v>
      </c>
      <c r="I114" s="312">
        <f>IFERROR(MIN(J114/H114,INDEX(LGIP1b_Park_UnitRates[],MATCH(FutureTrunkParks6[[#This Row],[LGIP Code (*)]], LGIP1b_Park_UnitRates[LGIP Code], 0),4)),1)</f>
        <v>1</v>
      </c>
      <c r="J114" s="232">
        <v>60000</v>
      </c>
      <c r="K114" s="98">
        <f t="shared" si="26"/>
        <v>0</v>
      </c>
      <c r="L114" s="233">
        <v>0</v>
      </c>
      <c r="M114" s="238" t="str">
        <f>_xlfn.XLOOKUP(FutureTrunkParks6[[#This Row],[LGIP Code (*)]],LGIP1b_Parks_UnitRates_Summary[LGIP Code],LGIP1b_Parks_UnitRates_Summary[Stages],,0)</f>
        <v>U</v>
      </c>
      <c r="N114" s="238" t="str">
        <f>_xlfn.XLOOKUP(FutureTrunkParks6[[#This Row],[LGIP Code (*)]],LGIP1b_Parks_UnitRates_Summary[LGIP Code],LGIP1b_Parks_UnitRates_Summary[Costing Code],,0)</f>
        <v>U2-U</v>
      </c>
      <c r="O114" s="238">
        <f>_xlfn.XLOOKUP(FutureTrunkParks6[[#This Row],[Costing Code]],LGIP1b_Parks_UnitRates_Summary[Costing Code],LGIP1b_Parks_UnitRates_Summary[Scaled component],,0)</f>
        <v>0</v>
      </c>
      <c r="P114" s="238">
        <f>FutureTrunkParks6[[#This Row],[Unit Rate (Scale)]]*FutureTrunkParks6[[#This Row],[Scaling factor (*)]]</f>
        <v>0</v>
      </c>
      <c r="Q114" s="238">
        <f>_xlfn.XLOOKUP(FutureTrunkParks6[[#This Row],[Costing Code]],LGIP1b_Parks_UnitRates_Summary[Costing Code],LGIP1b_Parks_UnitRates_Summary[Not scaled component],,0)</f>
        <v>0</v>
      </c>
      <c r="R114" s="240">
        <f>_xlfn.XLOOKUP(FutureTrunkParks6[[#This Row],[Costing Code]],LGIP1b_Parks_UnitRates_Summary[Costing Code],LGIP1b_Parks_UnitRates_Summary[Preliminary Scale],,0)</f>
        <v>0</v>
      </c>
      <c r="S114" s="238">
        <f>((FutureTrunkParks6[[#This Row],[Costs with Scaling Factor Applied]]+FutureTrunkParks6[[#This Row],[Unit Rate (No Scale)]])*FutureTrunkParks6[[#This Row],[Preliminary Scale %]])</f>
        <v>0</v>
      </c>
      <c r="T114" s="238">
        <f>_xlfn.XLOOKUP(FutureTrunkParks6[[#This Row],[Costing Code]],LGIP1b_Parks_UnitRates_Summary[Costing Code],LGIP1b_Parks_UnitRates_Summary[Preliminary No Scale],,0)</f>
        <v>0</v>
      </c>
      <c r="U11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14" s="228">
        <v>2021</v>
      </c>
      <c r="W114" s="228">
        <v>1</v>
      </c>
      <c r="X114" s="238">
        <f>ROUND(FutureTrunkParks6[[#This Row],[Direct Construction Cost]]*23%,0)</f>
        <v>345000</v>
      </c>
      <c r="Y114" s="311">
        <f t="shared" si="14"/>
        <v>0.15</v>
      </c>
      <c r="Z114" s="211">
        <f>ROUND((FutureTrunkParks6[[#This Row],[Direct Construction Cost]]+FutureTrunkParks6[[#This Row],[Project Owners Cost (23% Direct Construction Cost)($)]])*FutureTrunkParks6[[#This Row],[Multiplier]]*FutureTrunkParks6[[#This Row],[Construction Contingency Rate %]],0)</f>
        <v>276750</v>
      </c>
      <c r="AA114" s="212">
        <f>ROUND(FutureTrunkParks6[[#This Row],[Direct Construction Cost]]+FutureTrunkParks6[[#This Row],[Project Owners Cost (23% Direct Construction Cost)($)]]+FutureTrunkParks6[[#This Row],[Construction Contingency Cost ($)]],0)</f>
        <v>2121750</v>
      </c>
      <c r="AB114" s="236">
        <v>2029</v>
      </c>
      <c r="AC114" s="213">
        <f t="shared" si="15"/>
        <v>2.0111853187589457E-2</v>
      </c>
      <c r="AD114" s="213">
        <f t="shared" si="16"/>
        <v>1.8204777291069174E-2</v>
      </c>
      <c r="AE114" s="291">
        <f>VLOOKUP(FutureTrunkParks6[[#This Row],[Service Catchment]],'Catchment Demand - Parks'!$C$8:$M$11,11)</f>
        <v>0.15359038713546411</v>
      </c>
      <c r="AF11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2.1652899314288626E-2</v>
      </c>
      <c r="AG114" s="291">
        <f>IF(AND(FutureTrunkParks6[[#This Row],[Spare Capacity (%)]]&gt;30%,FutureTrunkParks6[[#This Row],[Share of the total Cost with the same year of provision %]]&gt;20%),1-FutureTrunkParks6[[#This Row],[Spare Capacity (%)]],1)</f>
        <v>1</v>
      </c>
      <c r="AH114" s="291">
        <f>IF(FutureTrunkParks6[[#This Row],[Terminal Value Analysis]]&lt;0,0,FutureTrunkParks6[[#This Row],[Terminal Value Analysis]])</f>
        <v>1</v>
      </c>
      <c r="AI114" s="215">
        <f t="shared" si="17"/>
        <v>2121750</v>
      </c>
      <c r="AJ114" s="217">
        <f t="shared" si="18"/>
        <v>2451180</v>
      </c>
      <c r="AK114" s="219">
        <f t="shared" si="19"/>
        <v>1548387</v>
      </c>
      <c r="AL114" s="293">
        <f>ROUND(FutureTrunkParks6[[#This Row],[Net Present Value of Establishment Cost]]*FutureTrunkParks6[[#This Row],[Terminal Value Adjustment (%)]],0)</f>
        <v>1548387</v>
      </c>
      <c r="AM114" s="288" t="str" cm="1">
        <f t="array" ref="AM114">_xlfn.IFS(FutureTrunkParks6[[#This Row],[Hierarchy/Name]]&lt;&gt;"Local","y",AM$13=FutureTrunkParks6[[#This Row],[Service Catchment]], "y", FutureTrunkParks6[[#This Row],[Hierarchy/Name]]="Local", "")</f>
        <v/>
      </c>
      <c r="AN114" s="288" t="str" cm="1">
        <f t="array" ref="AN114">_xlfn.IFS(FutureTrunkParks6[[#This Row],[Hierarchy/Name]]&lt;&gt;"Local","y",AN$13=FutureTrunkParks6[[#This Row],[Service Catchment]], "y", FutureTrunkParks6[[#This Row],[Hierarchy/Name]]="Local", "")</f>
        <v/>
      </c>
      <c r="AO114" s="288" t="str" cm="1">
        <f t="array" ref="AO114">_xlfn.IFS(FutureTrunkParks6[[#This Row],[Hierarchy/Name]]&lt;&gt;"Local","y",AO$13=FutureTrunkParks6[[#This Row],[Service Catchment]], "y", FutureTrunkParks6[[#This Row],[Hierarchy/Name]]="Local", "")</f>
        <v/>
      </c>
      <c r="AP114" s="288" t="str" cm="1">
        <f t="array" ref="AP114">_xlfn.IFS(FutureTrunkParks6[[#This Row],[Hierarchy/Name]]&lt;&gt;"Local","y",AP$13=FutureTrunkParks6[[#This Row],[Service Catchment]], "y", FutureTrunkParks6[[#This Row],[Hierarchy/Name]]="Local", "")</f>
        <v>y</v>
      </c>
      <c r="AR114" s="107" t="str">
        <f>IF(FutureTrunkParks6[[#This Row],[Hierarchy/Name]]&lt;&gt;"Local",0.25,IF(AM114="y",1,""))</f>
        <v/>
      </c>
      <c r="AS114" s="107" t="str">
        <f>IF(FutureTrunkParks6[[#This Row],[Hierarchy/Name]]&lt;&gt;"Local",0.25,IF(AN114="y",1,""))</f>
        <v/>
      </c>
      <c r="AT114" s="107" t="str">
        <f>IF(FutureTrunkParks6[[#This Row],[Hierarchy/Name]]&lt;&gt;"Local",0.25,IF(AO114="y",1,""))</f>
        <v/>
      </c>
      <c r="AU114" s="107">
        <f>IF(FutureTrunkParks6[[#This Row],[Hierarchy/Name]]&lt;&gt;"Local",0.25,IF(AP114="y",1,""))</f>
        <v>1</v>
      </c>
      <c r="AV114" s="109">
        <f t="shared" si="20"/>
        <v>1</v>
      </c>
      <c r="AX114" s="285" t="str">
        <f t="shared" si="21"/>
        <v/>
      </c>
      <c r="AY114" s="281" t="str">
        <f t="shared" si="22"/>
        <v/>
      </c>
      <c r="AZ114" s="281" t="str">
        <f t="shared" si="23"/>
        <v/>
      </c>
      <c r="BA114" s="286">
        <f t="shared" si="24"/>
        <v>1548387</v>
      </c>
      <c r="BB114" s="270">
        <f t="shared" si="25"/>
        <v>1548387</v>
      </c>
      <c r="BD114" s="141"/>
    </row>
    <row r="115" spans="2:56">
      <c r="B115" s="227" t="s">
        <v>5036</v>
      </c>
      <c r="C115" s="228" t="s">
        <v>5037</v>
      </c>
      <c r="D115" s="228" t="s">
        <v>105</v>
      </c>
      <c r="E115" s="228" t="s">
        <v>113</v>
      </c>
      <c r="F115" s="228" t="s">
        <v>4877</v>
      </c>
      <c r="G115" s="203" t="str" cm="1">
        <f t="array" ref="G115">_xlfn.IFS(MID(C115,5,1)="U",MID(C115,5,2),LEN(C115)&gt;10,MID(C115,5,3)&amp;"-"&amp;LEFT(D115,1),LEN(C115)&lt;=10,MID(C115,5,2)&amp;"-"&amp;LEFT(D115,1))</f>
        <v>U3</v>
      </c>
      <c r="H115" s="204">
        <f>IFERROR(INDEX(LGIP1b_Park_UnitRates[],MATCH(G115,LGIP1b_Park_UnitRates[LGIP Code],0),3),"")</f>
        <v>0</v>
      </c>
      <c r="I115" s="312">
        <f>IFERROR(MIN(J115/H115,INDEX(LGIP1b_Park_UnitRates[],MATCH(FutureTrunkParks6[[#This Row],[LGIP Code (*)]], LGIP1b_Park_UnitRates[LGIP Code], 0),4)),1)</f>
        <v>1</v>
      </c>
      <c r="J115" s="232">
        <v>9300</v>
      </c>
      <c r="K115" s="98">
        <f t="shared" si="26"/>
        <v>0</v>
      </c>
      <c r="L115" s="233">
        <v>0</v>
      </c>
      <c r="M115" s="238" t="str">
        <f>_xlfn.XLOOKUP(FutureTrunkParks6[[#This Row],[LGIP Code (*)]],LGIP1b_Parks_UnitRates_Summary[LGIP Code],LGIP1b_Parks_UnitRates_Summary[Stages],,0)</f>
        <v>U</v>
      </c>
      <c r="N115" s="238" t="str">
        <f>_xlfn.XLOOKUP(FutureTrunkParks6[[#This Row],[LGIP Code (*)]],LGIP1b_Parks_UnitRates_Summary[LGIP Code],LGIP1b_Parks_UnitRates_Summary[Costing Code],,0)</f>
        <v>U3-U</v>
      </c>
      <c r="O115" s="238">
        <f>_xlfn.XLOOKUP(FutureTrunkParks6[[#This Row],[Costing Code]],LGIP1b_Parks_UnitRates_Summary[Costing Code],LGIP1b_Parks_UnitRates_Summary[Scaled component],,0)</f>
        <v>0</v>
      </c>
      <c r="P115" s="238">
        <f>FutureTrunkParks6[[#This Row],[Unit Rate (Scale)]]*FutureTrunkParks6[[#This Row],[Scaling factor (*)]]</f>
        <v>0</v>
      </c>
      <c r="Q115" s="238">
        <f>_xlfn.XLOOKUP(FutureTrunkParks6[[#This Row],[Costing Code]],LGIP1b_Parks_UnitRates_Summary[Costing Code],LGIP1b_Parks_UnitRates_Summary[Not scaled component],,0)</f>
        <v>0</v>
      </c>
      <c r="R115" s="240">
        <f>_xlfn.XLOOKUP(FutureTrunkParks6[[#This Row],[Costing Code]],LGIP1b_Parks_UnitRates_Summary[Costing Code],LGIP1b_Parks_UnitRates_Summary[Preliminary Scale],,0)</f>
        <v>0</v>
      </c>
      <c r="S115" s="238">
        <f>((FutureTrunkParks6[[#This Row],[Costs with Scaling Factor Applied]]+FutureTrunkParks6[[#This Row],[Unit Rate (No Scale)]])*FutureTrunkParks6[[#This Row],[Preliminary Scale %]])</f>
        <v>0</v>
      </c>
      <c r="T115" s="238">
        <f>_xlfn.XLOOKUP(FutureTrunkParks6[[#This Row],[Costing Code]],LGIP1b_Parks_UnitRates_Summary[Costing Code],LGIP1b_Parks_UnitRates_Summary[Preliminary No Scale],,0)</f>
        <v>0</v>
      </c>
      <c r="U11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15" s="228">
        <v>2021</v>
      </c>
      <c r="W115" s="228">
        <v>1</v>
      </c>
      <c r="X115" s="238">
        <f>ROUND(FutureTrunkParks6[[#This Row],[Direct Construction Cost]]*23%,0)</f>
        <v>230000</v>
      </c>
      <c r="Y115" s="311">
        <f t="shared" si="14"/>
        <v>7.4999999999999997E-2</v>
      </c>
      <c r="Z115" s="211">
        <f>ROUND((FutureTrunkParks6[[#This Row],[Direct Construction Cost]]+FutureTrunkParks6[[#This Row],[Project Owners Cost (23% Direct Construction Cost)($)]])*FutureTrunkParks6[[#This Row],[Multiplier]]*FutureTrunkParks6[[#This Row],[Construction Contingency Rate %]],0)</f>
        <v>92250</v>
      </c>
      <c r="AA115" s="212">
        <f>ROUND(FutureTrunkParks6[[#This Row],[Direct Construction Cost]]+FutureTrunkParks6[[#This Row],[Project Owners Cost (23% Direct Construction Cost)($)]]+FutureTrunkParks6[[#This Row],[Construction Contingency Cost ($)]],0)</f>
        <v>1322250</v>
      </c>
      <c r="AB115" s="236">
        <v>2024</v>
      </c>
      <c r="AC115" s="213">
        <f t="shared" si="15"/>
        <v>2.0111853187589457E-2</v>
      </c>
      <c r="AD115" s="213">
        <f t="shared" si="16"/>
        <v>1.8204777291069174E-2</v>
      </c>
      <c r="AE115" s="291">
        <f>VLOOKUP(FutureTrunkParks6[[#This Row],[Service Catchment]],'Catchment Demand - Parks'!$C$8:$M$11,11)</f>
        <v>0.15359038713546411</v>
      </c>
      <c r="AF11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15" s="291">
        <f>IF(AND(FutureTrunkParks6[[#This Row],[Spare Capacity (%)]]&gt;30%,FutureTrunkParks6[[#This Row],[Share of the total Cost with the same year of provision %]]&gt;20%),1-FutureTrunkParks6[[#This Row],[Spare Capacity (%)]],1)</f>
        <v>1</v>
      </c>
      <c r="AH115" s="291">
        <f>IF(FutureTrunkParks6[[#This Row],[Terminal Value Analysis]]&lt;0,0,FutureTrunkParks6[[#This Row],[Terminal Value Analysis]])</f>
        <v>1</v>
      </c>
      <c r="AI115" s="215">
        <f t="shared" si="17"/>
        <v>1322250</v>
      </c>
      <c r="AJ115" s="217">
        <f t="shared" si="18"/>
        <v>1395786</v>
      </c>
      <c r="AK115" s="219">
        <f t="shared" si="19"/>
        <v>1174919</v>
      </c>
      <c r="AL115" s="293">
        <f>ROUND(FutureTrunkParks6[[#This Row],[Net Present Value of Establishment Cost]]*FutureTrunkParks6[[#This Row],[Terminal Value Adjustment (%)]],0)</f>
        <v>1174919</v>
      </c>
      <c r="AM115" s="288" t="str" cm="1">
        <f t="array" ref="AM115">_xlfn.IFS(FutureTrunkParks6[[#This Row],[Hierarchy/Name]]&lt;&gt;"Local","y",AM$13=FutureTrunkParks6[[#This Row],[Service Catchment]], "y", FutureTrunkParks6[[#This Row],[Hierarchy/Name]]="Local", "")</f>
        <v>y</v>
      </c>
      <c r="AN115" s="288" t="str" cm="1">
        <f t="array" ref="AN115">_xlfn.IFS(FutureTrunkParks6[[#This Row],[Hierarchy/Name]]&lt;&gt;"Local","y",AN$13=FutureTrunkParks6[[#This Row],[Service Catchment]], "y", FutureTrunkParks6[[#This Row],[Hierarchy/Name]]="Local", "")</f>
        <v>y</v>
      </c>
      <c r="AO115" s="288" t="str" cm="1">
        <f t="array" ref="AO115">_xlfn.IFS(FutureTrunkParks6[[#This Row],[Hierarchy/Name]]&lt;&gt;"Local","y",AO$13=FutureTrunkParks6[[#This Row],[Service Catchment]], "y", FutureTrunkParks6[[#This Row],[Hierarchy/Name]]="Local", "")</f>
        <v>y</v>
      </c>
      <c r="AP115" s="288" t="str" cm="1">
        <f t="array" ref="AP115">_xlfn.IFS(FutureTrunkParks6[[#This Row],[Hierarchy/Name]]&lt;&gt;"Local","y",AP$13=FutureTrunkParks6[[#This Row],[Service Catchment]], "y", FutureTrunkParks6[[#This Row],[Hierarchy/Name]]="Local", "")</f>
        <v>y</v>
      </c>
      <c r="AR115" s="107">
        <f>IF(FutureTrunkParks6[[#This Row],[Hierarchy/Name]]&lt;&gt;"Local",0.25,IF(AM115="y",1,""))</f>
        <v>0.25</v>
      </c>
      <c r="AS115" s="107">
        <f>IF(FutureTrunkParks6[[#This Row],[Hierarchy/Name]]&lt;&gt;"Local",0.25,IF(AN115="y",1,""))</f>
        <v>0.25</v>
      </c>
      <c r="AT115" s="107">
        <f>IF(FutureTrunkParks6[[#This Row],[Hierarchy/Name]]&lt;&gt;"Local",0.25,IF(AO115="y",1,""))</f>
        <v>0.25</v>
      </c>
      <c r="AU115" s="107">
        <f>IF(FutureTrunkParks6[[#This Row],[Hierarchy/Name]]&lt;&gt;"Local",0.25,IF(AP115="y",1,""))</f>
        <v>0.25</v>
      </c>
      <c r="AV115" s="109">
        <f t="shared" si="20"/>
        <v>1</v>
      </c>
      <c r="AX115" s="285">
        <f t="shared" si="21"/>
        <v>293729.75</v>
      </c>
      <c r="AY115" s="281">
        <f t="shared" si="22"/>
        <v>293729.75</v>
      </c>
      <c r="AZ115" s="281">
        <f t="shared" si="23"/>
        <v>293729.75</v>
      </c>
      <c r="BA115" s="286">
        <f t="shared" si="24"/>
        <v>293729.75</v>
      </c>
      <c r="BB115" s="270">
        <f t="shared" si="25"/>
        <v>1174919</v>
      </c>
      <c r="BD115" s="141"/>
    </row>
    <row r="116" spans="2:56">
      <c r="B116" s="227" t="s">
        <v>4951</v>
      </c>
      <c r="C116" s="228" t="s">
        <v>5038</v>
      </c>
      <c r="D116" s="228" t="s">
        <v>110</v>
      </c>
      <c r="E116" s="228" t="s">
        <v>113</v>
      </c>
      <c r="F116" s="228" t="s">
        <v>4938</v>
      </c>
      <c r="G116" s="203" t="str" cm="1">
        <f t="array" ref="G116">_xlfn.IFS(MID(C116,5,1)="U",MID(C116,5,2),LEN(C116)&gt;10,MID(C116,5,3)&amp;"-"&amp;LEFT(D116,1),LEN(C116)&lt;=10,MID(C116,5,2)&amp;"-"&amp;LEFT(D116,1))</f>
        <v>U3</v>
      </c>
      <c r="H116" s="204">
        <f>IFERROR(INDEX(LGIP1b_Park_UnitRates[],MATCH(G116,LGIP1b_Park_UnitRates[LGIP Code],0),3),"")</f>
        <v>0</v>
      </c>
      <c r="I116" s="312">
        <f>IFERROR(MIN(J116/H116,INDEX(LGIP1b_Park_UnitRates[],MATCH(FutureTrunkParks6[[#This Row],[LGIP Code (*)]], LGIP1b_Park_UnitRates[LGIP Code], 0),4)),1)</f>
        <v>1</v>
      </c>
      <c r="J116" s="232">
        <v>15700</v>
      </c>
      <c r="K116" s="98">
        <f t="shared" si="26"/>
        <v>0</v>
      </c>
      <c r="L116" s="233">
        <v>0</v>
      </c>
      <c r="M116" s="238" t="str">
        <f>_xlfn.XLOOKUP(FutureTrunkParks6[[#This Row],[LGIP Code (*)]],LGIP1b_Parks_UnitRates_Summary[LGIP Code],LGIP1b_Parks_UnitRates_Summary[Stages],,0)</f>
        <v>U</v>
      </c>
      <c r="N116" s="238" t="str">
        <f>_xlfn.XLOOKUP(FutureTrunkParks6[[#This Row],[LGIP Code (*)]],LGIP1b_Parks_UnitRates_Summary[LGIP Code],LGIP1b_Parks_UnitRates_Summary[Costing Code],,0)</f>
        <v>U3-U</v>
      </c>
      <c r="O116" s="238">
        <f>_xlfn.XLOOKUP(FutureTrunkParks6[[#This Row],[Costing Code]],LGIP1b_Parks_UnitRates_Summary[Costing Code],LGIP1b_Parks_UnitRates_Summary[Scaled component],,0)</f>
        <v>0</v>
      </c>
      <c r="P116" s="238">
        <f>FutureTrunkParks6[[#This Row],[Unit Rate (Scale)]]*FutureTrunkParks6[[#This Row],[Scaling factor (*)]]</f>
        <v>0</v>
      </c>
      <c r="Q116" s="238">
        <f>_xlfn.XLOOKUP(FutureTrunkParks6[[#This Row],[Costing Code]],LGIP1b_Parks_UnitRates_Summary[Costing Code],LGIP1b_Parks_UnitRates_Summary[Not scaled component],,0)</f>
        <v>0</v>
      </c>
      <c r="R116" s="240">
        <f>_xlfn.XLOOKUP(FutureTrunkParks6[[#This Row],[Costing Code]],LGIP1b_Parks_UnitRates_Summary[Costing Code],LGIP1b_Parks_UnitRates_Summary[Preliminary Scale],,0)</f>
        <v>0</v>
      </c>
      <c r="S116" s="238">
        <f>((FutureTrunkParks6[[#This Row],[Costs with Scaling Factor Applied]]+FutureTrunkParks6[[#This Row],[Unit Rate (No Scale)]])*FutureTrunkParks6[[#This Row],[Preliminary Scale %]])</f>
        <v>0</v>
      </c>
      <c r="T116" s="238">
        <f>_xlfn.XLOOKUP(FutureTrunkParks6[[#This Row],[Costing Code]],LGIP1b_Parks_UnitRates_Summary[Costing Code],LGIP1b_Parks_UnitRates_Summary[Preliminary No Scale],,0)</f>
        <v>0</v>
      </c>
      <c r="U11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16" s="228">
        <v>2021</v>
      </c>
      <c r="W116" s="228">
        <v>1</v>
      </c>
      <c r="X116" s="238">
        <f>ROUND(FutureTrunkParks6[[#This Row],[Direct Construction Cost]]*23%,0)</f>
        <v>230000</v>
      </c>
      <c r="Y116" s="311">
        <f t="shared" si="14"/>
        <v>0.2</v>
      </c>
      <c r="Z116" s="211">
        <f>ROUND((FutureTrunkParks6[[#This Row],[Direct Construction Cost]]+FutureTrunkParks6[[#This Row],[Project Owners Cost (23% Direct Construction Cost)($)]])*FutureTrunkParks6[[#This Row],[Multiplier]]*FutureTrunkParks6[[#This Row],[Construction Contingency Rate %]],0)</f>
        <v>246000</v>
      </c>
      <c r="AA116" s="212">
        <f>ROUND(FutureTrunkParks6[[#This Row],[Direct Construction Cost]]+FutureTrunkParks6[[#This Row],[Project Owners Cost (23% Direct Construction Cost)($)]]+FutureTrunkParks6[[#This Row],[Construction Contingency Cost ($)]],0)</f>
        <v>1476000</v>
      </c>
      <c r="AB116" s="236">
        <v>2034</v>
      </c>
      <c r="AC116" s="213">
        <f t="shared" si="15"/>
        <v>2.0111853187589457E-2</v>
      </c>
      <c r="AD116" s="213">
        <f t="shared" si="16"/>
        <v>1.8204777291069174E-2</v>
      </c>
      <c r="AE116" s="291">
        <f>VLOOKUP(FutureTrunkParks6[[#This Row],[Service Catchment]],'Catchment Demand - Parks'!$C$8:$M$11,11)</f>
        <v>0.15359038713546411</v>
      </c>
      <c r="AF11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16" s="291">
        <f>IF(AND(FutureTrunkParks6[[#This Row],[Spare Capacity (%)]]&gt;30%,FutureTrunkParks6[[#This Row],[Share of the total Cost with the same year of provision %]]&gt;20%),1-FutureTrunkParks6[[#This Row],[Spare Capacity (%)]],1)</f>
        <v>1</v>
      </c>
      <c r="AH116" s="291">
        <f>IF(FutureTrunkParks6[[#This Row],[Terminal Value Analysis]]&lt;0,0,FutureTrunkParks6[[#This Row],[Terminal Value Analysis]])</f>
        <v>1</v>
      </c>
      <c r="AI116" s="215">
        <f t="shared" si="17"/>
        <v>1476000</v>
      </c>
      <c r="AJ116" s="217">
        <f t="shared" si="18"/>
        <v>1866135</v>
      </c>
      <c r="AK116" s="219">
        <f t="shared" si="19"/>
        <v>884632</v>
      </c>
      <c r="AL116" s="293">
        <f>ROUND(FutureTrunkParks6[[#This Row],[Net Present Value of Establishment Cost]]*FutureTrunkParks6[[#This Row],[Terminal Value Adjustment (%)]],0)</f>
        <v>884632</v>
      </c>
      <c r="AM116" s="288" t="str" cm="1">
        <f t="array" ref="AM116">_xlfn.IFS(FutureTrunkParks6[[#This Row],[Hierarchy/Name]]&lt;&gt;"Local","y",AM$13=FutureTrunkParks6[[#This Row],[Service Catchment]], "y", FutureTrunkParks6[[#This Row],[Hierarchy/Name]]="Local", "")</f>
        <v/>
      </c>
      <c r="AN116" s="288" t="str" cm="1">
        <f t="array" ref="AN116">_xlfn.IFS(FutureTrunkParks6[[#This Row],[Hierarchy/Name]]&lt;&gt;"Local","y",AN$13=FutureTrunkParks6[[#This Row],[Service Catchment]], "y", FutureTrunkParks6[[#This Row],[Hierarchy/Name]]="Local", "")</f>
        <v/>
      </c>
      <c r="AO116" s="288" t="str" cm="1">
        <f t="array" ref="AO116">_xlfn.IFS(FutureTrunkParks6[[#This Row],[Hierarchy/Name]]&lt;&gt;"Local","y",AO$13=FutureTrunkParks6[[#This Row],[Service Catchment]], "y", FutureTrunkParks6[[#This Row],[Hierarchy/Name]]="Local", "")</f>
        <v/>
      </c>
      <c r="AP116" s="288" t="str" cm="1">
        <f t="array" ref="AP116">_xlfn.IFS(FutureTrunkParks6[[#This Row],[Hierarchy/Name]]&lt;&gt;"Local","y",AP$13=FutureTrunkParks6[[#This Row],[Service Catchment]], "y", FutureTrunkParks6[[#This Row],[Hierarchy/Name]]="Local", "")</f>
        <v>y</v>
      </c>
      <c r="AR116" s="107" t="str">
        <f>IF(FutureTrunkParks6[[#This Row],[Hierarchy/Name]]&lt;&gt;"Local",0.25,IF(AM116="y",1,""))</f>
        <v/>
      </c>
      <c r="AS116" s="107" t="str">
        <f>IF(FutureTrunkParks6[[#This Row],[Hierarchy/Name]]&lt;&gt;"Local",0.25,IF(AN116="y",1,""))</f>
        <v/>
      </c>
      <c r="AT116" s="107" t="str">
        <f>IF(FutureTrunkParks6[[#This Row],[Hierarchy/Name]]&lt;&gt;"Local",0.25,IF(AO116="y",1,""))</f>
        <v/>
      </c>
      <c r="AU116" s="107">
        <f>IF(FutureTrunkParks6[[#This Row],[Hierarchy/Name]]&lt;&gt;"Local",0.25,IF(AP116="y",1,""))</f>
        <v>1</v>
      </c>
      <c r="AV116" s="109">
        <f t="shared" si="20"/>
        <v>1</v>
      </c>
      <c r="AX116" s="285" t="str">
        <f t="shared" si="21"/>
        <v/>
      </c>
      <c r="AY116" s="281" t="str">
        <f t="shared" si="22"/>
        <v/>
      </c>
      <c r="AZ116" s="281" t="str">
        <f t="shared" si="23"/>
        <v/>
      </c>
      <c r="BA116" s="286">
        <f t="shared" si="24"/>
        <v>884632</v>
      </c>
      <c r="BB116" s="270">
        <f t="shared" si="25"/>
        <v>884632</v>
      </c>
      <c r="BD116" s="141"/>
    </row>
    <row r="117" spans="2:56">
      <c r="B117" s="227" t="s">
        <v>5012</v>
      </c>
      <c r="C117" s="228" t="s">
        <v>5039</v>
      </c>
      <c r="D117" s="228" t="s">
        <v>110</v>
      </c>
      <c r="E117" s="228" t="s">
        <v>113</v>
      </c>
      <c r="F117" s="228" t="s">
        <v>4856</v>
      </c>
      <c r="G117" s="203" t="str" cm="1">
        <f t="array" ref="G117">_xlfn.IFS(MID(C117,5,1)="U",MID(C117,5,2),LEN(C117)&gt;10,MID(C117,5,3)&amp;"-"&amp;LEFT(D117,1),LEN(C117)&lt;=10,MID(C117,5,2)&amp;"-"&amp;LEFT(D117,1))</f>
        <v>U3</v>
      </c>
      <c r="H117" s="204">
        <f>IFERROR(INDEX(LGIP1b_Park_UnitRates[],MATCH(G117,LGIP1b_Park_UnitRates[LGIP Code],0),3),"")</f>
        <v>0</v>
      </c>
      <c r="I117" s="312">
        <f>IFERROR(MIN(J117/H117,INDEX(LGIP1b_Park_UnitRates[],MATCH(FutureTrunkParks6[[#This Row],[LGIP Code (*)]], LGIP1b_Park_UnitRates[LGIP Code], 0),4)),1)</f>
        <v>1</v>
      </c>
      <c r="J117" s="232">
        <v>5000</v>
      </c>
      <c r="K117" s="98">
        <f t="shared" si="26"/>
        <v>0</v>
      </c>
      <c r="L117" s="233">
        <v>0</v>
      </c>
      <c r="M117" s="238" t="str">
        <f>_xlfn.XLOOKUP(FutureTrunkParks6[[#This Row],[LGIP Code (*)]],LGIP1b_Parks_UnitRates_Summary[LGIP Code],LGIP1b_Parks_UnitRates_Summary[Stages],,0)</f>
        <v>U</v>
      </c>
      <c r="N117" s="238" t="str">
        <f>_xlfn.XLOOKUP(FutureTrunkParks6[[#This Row],[LGIP Code (*)]],LGIP1b_Parks_UnitRates_Summary[LGIP Code],LGIP1b_Parks_UnitRates_Summary[Costing Code],,0)</f>
        <v>U3-U</v>
      </c>
      <c r="O117" s="238">
        <f>_xlfn.XLOOKUP(FutureTrunkParks6[[#This Row],[Costing Code]],LGIP1b_Parks_UnitRates_Summary[Costing Code],LGIP1b_Parks_UnitRates_Summary[Scaled component],,0)</f>
        <v>0</v>
      </c>
      <c r="P117" s="238">
        <f>FutureTrunkParks6[[#This Row],[Unit Rate (Scale)]]*FutureTrunkParks6[[#This Row],[Scaling factor (*)]]</f>
        <v>0</v>
      </c>
      <c r="Q117" s="238">
        <f>_xlfn.XLOOKUP(FutureTrunkParks6[[#This Row],[Costing Code]],LGIP1b_Parks_UnitRates_Summary[Costing Code],LGIP1b_Parks_UnitRates_Summary[Not scaled component],,0)</f>
        <v>0</v>
      </c>
      <c r="R117" s="240">
        <f>_xlfn.XLOOKUP(FutureTrunkParks6[[#This Row],[Costing Code]],LGIP1b_Parks_UnitRates_Summary[Costing Code],LGIP1b_Parks_UnitRates_Summary[Preliminary Scale],,0)</f>
        <v>0</v>
      </c>
      <c r="S117" s="238">
        <f>((FutureTrunkParks6[[#This Row],[Costs with Scaling Factor Applied]]+FutureTrunkParks6[[#This Row],[Unit Rate (No Scale)]])*FutureTrunkParks6[[#This Row],[Preliminary Scale %]])</f>
        <v>0</v>
      </c>
      <c r="T117" s="238">
        <f>_xlfn.XLOOKUP(FutureTrunkParks6[[#This Row],[Costing Code]],LGIP1b_Parks_UnitRates_Summary[Costing Code],LGIP1b_Parks_UnitRates_Summary[Preliminary No Scale],,0)</f>
        <v>0</v>
      </c>
      <c r="U11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17" s="228">
        <v>2021</v>
      </c>
      <c r="W117" s="228">
        <v>1</v>
      </c>
      <c r="X117" s="238">
        <f>ROUND(FutureTrunkParks6[[#This Row],[Direct Construction Cost]]*23%,0)</f>
        <v>230000</v>
      </c>
      <c r="Y117" s="311">
        <f t="shared" si="14"/>
        <v>0.2</v>
      </c>
      <c r="Z117" s="211">
        <f>ROUND((FutureTrunkParks6[[#This Row],[Direct Construction Cost]]+FutureTrunkParks6[[#This Row],[Project Owners Cost (23% Direct Construction Cost)($)]])*FutureTrunkParks6[[#This Row],[Multiplier]]*FutureTrunkParks6[[#This Row],[Construction Contingency Rate %]],0)</f>
        <v>246000</v>
      </c>
      <c r="AA117" s="212">
        <f>ROUND(FutureTrunkParks6[[#This Row],[Direct Construction Cost]]+FutureTrunkParks6[[#This Row],[Project Owners Cost (23% Direct Construction Cost)($)]]+FutureTrunkParks6[[#This Row],[Construction Contingency Cost ($)]],0)</f>
        <v>1476000</v>
      </c>
      <c r="AB117" s="236">
        <v>2034</v>
      </c>
      <c r="AC117" s="213">
        <f t="shared" si="15"/>
        <v>2.0111853187589457E-2</v>
      </c>
      <c r="AD117" s="213">
        <f t="shared" si="16"/>
        <v>1.8204777291069174E-2</v>
      </c>
      <c r="AE117" s="291">
        <f>VLOOKUP(FutureTrunkParks6[[#This Row],[Service Catchment]],'Catchment Demand - Parks'!$C$8:$M$11,11)</f>
        <v>0.15359038713546411</v>
      </c>
      <c r="AF11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17" s="291">
        <f>IF(AND(FutureTrunkParks6[[#This Row],[Spare Capacity (%)]]&gt;30%,FutureTrunkParks6[[#This Row],[Share of the total Cost with the same year of provision %]]&gt;20%),1-FutureTrunkParks6[[#This Row],[Spare Capacity (%)]],1)</f>
        <v>1</v>
      </c>
      <c r="AH117" s="291">
        <f>IF(FutureTrunkParks6[[#This Row],[Terminal Value Analysis]]&lt;0,0,FutureTrunkParks6[[#This Row],[Terminal Value Analysis]])</f>
        <v>1</v>
      </c>
      <c r="AI117" s="215">
        <f t="shared" si="17"/>
        <v>1476000</v>
      </c>
      <c r="AJ117" s="217">
        <f t="shared" si="18"/>
        <v>1866135</v>
      </c>
      <c r="AK117" s="219">
        <f t="shared" si="19"/>
        <v>884632</v>
      </c>
      <c r="AL117" s="293">
        <f>ROUND(FutureTrunkParks6[[#This Row],[Net Present Value of Establishment Cost]]*FutureTrunkParks6[[#This Row],[Terminal Value Adjustment (%)]],0)</f>
        <v>884632</v>
      </c>
      <c r="AM117" s="288" t="str" cm="1">
        <f t="array" ref="AM117">_xlfn.IFS(FutureTrunkParks6[[#This Row],[Hierarchy/Name]]&lt;&gt;"Local","y",AM$13=FutureTrunkParks6[[#This Row],[Service Catchment]], "y", FutureTrunkParks6[[#This Row],[Hierarchy/Name]]="Local", "")</f>
        <v/>
      </c>
      <c r="AN117" s="288" t="str" cm="1">
        <f t="array" ref="AN117">_xlfn.IFS(FutureTrunkParks6[[#This Row],[Hierarchy/Name]]&lt;&gt;"Local","y",AN$13=FutureTrunkParks6[[#This Row],[Service Catchment]], "y", FutureTrunkParks6[[#This Row],[Hierarchy/Name]]="Local", "")</f>
        <v/>
      </c>
      <c r="AO117" s="288" t="str" cm="1">
        <f t="array" ref="AO117">_xlfn.IFS(FutureTrunkParks6[[#This Row],[Hierarchy/Name]]&lt;&gt;"Local","y",AO$13=FutureTrunkParks6[[#This Row],[Service Catchment]], "y", FutureTrunkParks6[[#This Row],[Hierarchy/Name]]="Local", "")</f>
        <v/>
      </c>
      <c r="AP117" s="288" t="str" cm="1">
        <f t="array" ref="AP117">_xlfn.IFS(FutureTrunkParks6[[#This Row],[Hierarchy/Name]]&lt;&gt;"Local","y",AP$13=FutureTrunkParks6[[#This Row],[Service Catchment]], "y", FutureTrunkParks6[[#This Row],[Hierarchy/Name]]="Local", "")</f>
        <v>y</v>
      </c>
      <c r="AR117" s="107" t="str">
        <f>IF(FutureTrunkParks6[[#This Row],[Hierarchy/Name]]&lt;&gt;"Local",0.25,IF(AM117="y",1,""))</f>
        <v/>
      </c>
      <c r="AS117" s="107" t="str">
        <f>IF(FutureTrunkParks6[[#This Row],[Hierarchy/Name]]&lt;&gt;"Local",0.25,IF(AN117="y",1,""))</f>
        <v/>
      </c>
      <c r="AT117" s="107" t="str">
        <f>IF(FutureTrunkParks6[[#This Row],[Hierarchy/Name]]&lt;&gt;"Local",0.25,IF(AO117="y",1,""))</f>
        <v/>
      </c>
      <c r="AU117" s="107">
        <f>IF(FutureTrunkParks6[[#This Row],[Hierarchy/Name]]&lt;&gt;"Local",0.25,IF(AP117="y",1,""))</f>
        <v>1</v>
      </c>
      <c r="AV117" s="109">
        <f t="shared" si="20"/>
        <v>1</v>
      </c>
      <c r="AX117" s="285" t="str">
        <f t="shared" si="21"/>
        <v/>
      </c>
      <c r="AY117" s="281" t="str">
        <f t="shared" si="22"/>
        <v/>
      </c>
      <c r="AZ117" s="281" t="str">
        <f t="shared" si="23"/>
        <v/>
      </c>
      <c r="BA117" s="286">
        <f t="shared" si="24"/>
        <v>884632</v>
      </c>
      <c r="BB117" s="270">
        <f t="shared" si="25"/>
        <v>884632</v>
      </c>
      <c r="BD117" s="141"/>
    </row>
    <row r="118" spans="2:56">
      <c r="B118" s="227" t="s">
        <v>5036</v>
      </c>
      <c r="C118" s="228" t="s">
        <v>5040</v>
      </c>
      <c r="D118" s="228" t="s">
        <v>110</v>
      </c>
      <c r="E118" s="228" t="s">
        <v>113</v>
      </c>
      <c r="F118" s="228" t="s">
        <v>4938</v>
      </c>
      <c r="G118" s="203" t="str" cm="1">
        <f t="array" ref="G118">_xlfn.IFS(MID(C118,5,1)="U",MID(C118,5,2),LEN(C118)&gt;10,MID(C118,5,3)&amp;"-"&amp;LEFT(D118,1),LEN(C118)&lt;=10,MID(C118,5,2)&amp;"-"&amp;LEFT(D118,1))</f>
        <v>U3</v>
      </c>
      <c r="H118" s="204">
        <f>IFERROR(INDEX(LGIP1b_Park_UnitRates[],MATCH(G118,LGIP1b_Park_UnitRates[LGIP Code],0),3),"")</f>
        <v>0</v>
      </c>
      <c r="I118" s="312">
        <f>IFERROR(MIN(J118/H118,INDEX(LGIP1b_Park_UnitRates[],MATCH(FutureTrunkParks6[[#This Row],[LGIP Code (*)]], LGIP1b_Park_UnitRates[LGIP Code], 0),4)),1)</f>
        <v>1</v>
      </c>
      <c r="J118" s="232">
        <v>9900</v>
      </c>
      <c r="K118" s="98">
        <f t="shared" si="26"/>
        <v>0</v>
      </c>
      <c r="L118" s="233">
        <v>0</v>
      </c>
      <c r="M118" s="238" t="str">
        <f>_xlfn.XLOOKUP(FutureTrunkParks6[[#This Row],[LGIP Code (*)]],LGIP1b_Parks_UnitRates_Summary[LGIP Code],LGIP1b_Parks_UnitRates_Summary[Stages],,0)</f>
        <v>U</v>
      </c>
      <c r="N118" s="238" t="str">
        <f>_xlfn.XLOOKUP(FutureTrunkParks6[[#This Row],[LGIP Code (*)]],LGIP1b_Parks_UnitRates_Summary[LGIP Code],LGIP1b_Parks_UnitRates_Summary[Costing Code],,0)</f>
        <v>U3-U</v>
      </c>
      <c r="O118" s="238">
        <f>_xlfn.XLOOKUP(FutureTrunkParks6[[#This Row],[Costing Code]],LGIP1b_Parks_UnitRates_Summary[Costing Code],LGIP1b_Parks_UnitRates_Summary[Scaled component],,0)</f>
        <v>0</v>
      </c>
      <c r="P118" s="238">
        <f>FutureTrunkParks6[[#This Row],[Unit Rate (Scale)]]*FutureTrunkParks6[[#This Row],[Scaling factor (*)]]</f>
        <v>0</v>
      </c>
      <c r="Q118" s="238">
        <f>_xlfn.XLOOKUP(FutureTrunkParks6[[#This Row],[Costing Code]],LGIP1b_Parks_UnitRates_Summary[Costing Code],LGIP1b_Parks_UnitRates_Summary[Not scaled component],,0)</f>
        <v>0</v>
      </c>
      <c r="R118" s="240">
        <f>_xlfn.XLOOKUP(FutureTrunkParks6[[#This Row],[Costing Code]],LGIP1b_Parks_UnitRates_Summary[Costing Code],LGIP1b_Parks_UnitRates_Summary[Preliminary Scale],,0)</f>
        <v>0</v>
      </c>
      <c r="S118" s="238">
        <f>((FutureTrunkParks6[[#This Row],[Costs with Scaling Factor Applied]]+FutureTrunkParks6[[#This Row],[Unit Rate (No Scale)]])*FutureTrunkParks6[[#This Row],[Preliminary Scale %]])</f>
        <v>0</v>
      </c>
      <c r="T118" s="238">
        <f>_xlfn.XLOOKUP(FutureTrunkParks6[[#This Row],[Costing Code]],LGIP1b_Parks_UnitRates_Summary[Costing Code],LGIP1b_Parks_UnitRates_Summary[Preliminary No Scale],,0)</f>
        <v>0</v>
      </c>
      <c r="U11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18" s="228">
        <v>2021</v>
      </c>
      <c r="W118" s="228">
        <v>1</v>
      </c>
      <c r="X118" s="238">
        <f>ROUND(FutureTrunkParks6[[#This Row],[Direct Construction Cost]]*23%,0)</f>
        <v>230000</v>
      </c>
      <c r="Y118" s="311">
        <f t="shared" si="14"/>
        <v>0.2</v>
      </c>
      <c r="Z118" s="211">
        <f>ROUND((FutureTrunkParks6[[#This Row],[Direct Construction Cost]]+FutureTrunkParks6[[#This Row],[Project Owners Cost (23% Direct Construction Cost)($)]])*FutureTrunkParks6[[#This Row],[Multiplier]]*FutureTrunkParks6[[#This Row],[Construction Contingency Rate %]],0)</f>
        <v>246000</v>
      </c>
      <c r="AA118" s="212">
        <f>ROUND(FutureTrunkParks6[[#This Row],[Direct Construction Cost]]+FutureTrunkParks6[[#This Row],[Project Owners Cost (23% Direct Construction Cost)($)]]+FutureTrunkParks6[[#This Row],[Construction Contingency Cost ($)]],0)</f>
        <v>1476000</v>
      </c>
      <c r="AB118" s="236">
        <v>2034</v>
      </c>
      <c r="AC118" s="213">
        <f t="shared" si="15"/>
        <v>2.0111853187589457E-2</v>
      </c>
      <c r="AD118" s="213">
        <f t="shared" si="16"/>
        <v>1.8204777291069174E-2</v>
      </c>
      <c r="AE118" s="291">
        <f>VLOOKUP(FutureTrunkParks6[[#This Row],[Service Catchment]],'Catchment Demand - Parks'!$C$8:$M$11,11)</f>
        <v>0.15359038713546411</v>
      </c>
      <c r="AF11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18" s="291">
        <f>IF(AND(FutureTrunkParks6[[#This Row],[Spare Capacity (%)]]&gt;30%,FutureTrunkParks6[[#This Row],[Share of the total Cost with the same year of provision %]]&gt;20%),1-FutureTrunkParks6[[#This Row],[Spare Capacity (%)]],1)</f>
        <v>1</v>
      </c>
      <c r="AH118" s="291">
        <f>IF(FutureTrunkParks6[[#This Row],[Terminal Value Analysis]]&lt;0,0,FutureTrunkParks6[[#This Row],[Terminal Value Analysis]])</f>
        <v>1</v>
      </c>
      <c r="AI118" s="215">
        <f t="shared" si="17"/>
        <v>1476000</v>
      </c>
      <c r="AJ118" s="217">
        <f t="shared" si="18"/>
        <v>1866135</v>
      </c>
      <c r="AK118" s="219">
        <f t="shared" si="19"/>
        <v>884632</v>
      </c>
      <c r="AL118" s="293">
        <f>ROUND(FutureTrunkParks6[[#This Row],[Net Present Value of Establishment Cost]]*FutureTrunkParks6[[#This Row],[Terminal Value Adjustment (%)]],0)</f>
        <v>884632</v>
      </c>
      <c r="AM118" s="288" t="str" cm="1">
        <f t="array" ref="AM118">_xlfn.IFS(FutureTrunkParks6[[#This Row],[Hierarchy/Name]]&lt;&gt;"Local","y",AM$13=FutureTrunkParks6[[#This Row],[Service Catchment]], "y", FutureTrunkParks6[[#This Row],[Hierarchy/Name]]="Local", "")</f>
        <v/>
      </c>
      <c r="AN118" s="288" t="str" cm="1">
        <f t="array" ref="AN118">_xlfn.IFS(FutureTrunkParks6[[#This Row],[Hierarchy/Name]]&lt;&gt;"Local","y",AN$13=FutureTrunkParks6[[#This Row],[Service Catchment]], "y", FutureTrunkParks6[[#This Row],[Hierarchy/Name]]="Local", "")</f>
        <v/>
      </c>
      <c r="AO118" s="288" t="str" cm="1">
        <f t="array" ref="AO118">_xlfn.IFS(FutureTrunkParks6[[#This Row],[Hierarchy/Name]]&lt;&gt;"Local","y",AO$13=FutureTrunkParks6[[#This Row],[Service Catchment]], "y", FutureTrunkParks6[[#This Row],[Hierarchy/Name]]="Local", "")</f>
        <v/>
      </c>
      <c r="AP118" s="288" t="str" cm="1">
        <f t="array" ref="AP118">_xlfn.IFS(FutureTrunkParks6[[#This Row],[Hierarchy/Name]]&lt;&gt;"Local","y",AP$13=FutureTrunkParks6[[#This Row],[Service Catchment]], "y", FutureTrunkParks6[[#This Row],[Hierarchy/Name]]="Local", "")</f>
        <v>y</v>
      </c>
      <c r="AR118" s="107" t="str">
        <f>IF(FutureTrunkParks6[[#This Row],[Hierarchy/Name]]&lt;&gt;"Local",0.25,IF(AM118="y",1,""))</f>
        <v/>
      </c>
      <c r="AS118" s="107" t="str">
        <f>IF(FutureTrunkParks6[[#This Row],[Hierarchy/Name]]&lt;&gt;"Local",0.25,IF(AN118="y",1,""))</f>
        <v/>
      </c>
      <c r="AT118" s="107" t="str">
        <f>IF(FutureTrunkParks6[[#This Row],[Hierarchy/Name]]&lt;&gt;"Local",0.25,IF(AO118="y",1,""))</f>
        <v/>
      </c>
      <c r="AU118" s="107">
        <f>IF(FutureTrunkParks6[[#This Row],[Hierarchy/Name]]&lt;&gt;"Local",0.25,IF(AP118="y",1,""))</f>
        <v>1</v>
      </c>
      <c r="AV118" s="109">
        <f t="shared" si="20"/>
        <v>1</v>
      </c>
      <c r="AX118" s="285" t="str">
        <f t="shared" si="21"/>
        <v/>
      </c>
      <c r="AY118" s="281" t="str">
        <f t="shared" si="22"/>
        <v/>
      </c>
      <c r="AZ118" s="281" t="str">
        <f t="shared" si="23"/>
        <v/>
      </c>
      <c r="BA118" s="286">
        <f t="shared" si="24"/>
        <v>884632</v>
      </c>
      <c r="BB118" s="270">
        <f t="shared" si="25"/>
        <v>884632</v>
      </c>
      <c r="BD118" s="141"/>
    </row>
    <row r="119" spans="2:56">
      <c r="B119" s="227" t="s">
        <v>5041</v>
      </c>
      <c r="C119" s="228" t="s">
        <v>5042</v>
      </c>
      <c r="D119" s="228" t="s">
        <v>110</v>
      </c>
      <c r="E119" s="228" t="s">
        <v>113</v>
      </c>
      <c r="F119" s="228" t="s">
        <v>4941</v>
      </c>
      <c r="G119" s="203" t="str" cm="1">
        <f t="array" ref="G119">_xlfn.IFS(MID(C119,5,1)="U",MID(C119,5,2),LEN(C119)&gt;10,MID(C119,5,3)&amp;"-"&amp;LEFT(D119,1),LEN(C119)&lt;=10,MID(C119,5,2)&amp;"-"&amp;LEFT(D119,1))</f>
        <v>E1-L</v>
      </c>
      <c r="H119" s="204">
        <f>IFERROR(INDEX(LGIP1b_Park_UnitRates[],MATCH(G119,LGIP1b_Park_UnitRates[LGIP Code],0),3),"")</f>
        <v>8000</v>
      </c>
      <c r="I119" s="312">
        <f>IFERROR(MIN(J119/H119,INDEX(LGIP1b_Park_UnitRates[],MATCH(FutureTrunkParks6[[#This Row],[LGIP Code (*)]], LGIP1b_Park_UnitRates[LGIP Code], 0),4)),1)</f>
        <v>2.4500000000000002</v>
      </c>
      <c r="J119" s="232">
        <v>19600</v>
      </c>
      <c r="K119" s="98">
        <f t="shared" si="26"/>
        <v>0</v>
      </c>
      <c r="L119" s="233">
        <v>0</v>
      </c>
      <c r="M119" s="238" t="str">
        <f>_xlfn.XLOOKUP(FutureTrunkParks6[[#This Row],[LGIP Code (*)]],LGIP1b_Parks_UnitRates_Summary[LGIP Code],LGIP1b_Parks_UnitRates_Summary[Stages],,0)</f>
        <v>B&amp;C</v>
      </c>
      <c r="N119" s="238" t="str">
        <f>_xlfn.XLOOKUP(FutureTrunkParks6[[#This Row],[LGIP Code (*)]],LGIP1b_Parks_UnitRates_Summary[LGIP Code],LGIP1b_Parks_UnitRates_Summary[Costing Code],,0)</f>
        <v>E1-L-B&amp;C</v>
      </c>
      <c r="O119" s="238">
        <f>_xlfn.XLOOKUP(FutureTrunkParks6[[#This Row],[Costing Code]],LGIP1b_Parks_UnitRates_Summary[Costing Code],LGIP1b_Parks_UnitRates_Summary[Scaled component],,0)</f>
        <v>50689.811039999993</v>
      </c>
      <c r="P119" s="238">
        <f>FutureTrunkParks6[[#This Row],[Unit Rate (Scale)]]*FutureTrunkParks6[[#This Row],[Scaling factor (*)]]</f>
        <v>124190.037048</v>
      </c>
      <c r="Q119" s="238">
        <f>_xlfn.XLOOKUP(FutureTrunkParks6[[#This Row],[Costing Code]],LGIP1b_Parks_UnitRates_Summary[Costing Code],LGIP1b_Parks_UnitRates_Summary[Not scaled component],,0)</f>
        <v>434089.71377963555</v>
      </c>
      <c r="R119" s="240">
        <f>_xlfn.XLOOKUP(FutureTrunkParks6[[#This Row],[Costing Code]],LGIP1b_Parks_UnitRates_Summary[Costing Code],LGIP1b_Parks_UnitRates_Summary[Preliminary Scale],,0)</f>
        <v>0.23125000000000001</v>
      </c>
      <c r="S119" s="238">
        <f>((FutureTrunkParks6[[#This Row],[Costs with Scaling Factor Applied]]+FutureTrunkParks6[[#This Row],[Unit Rate (No Scale)]])*FutureTrunkParks6[[#This Row],[Preliminary Scale %]])</f>
        <v>129102.19237889072</v>
      </c>
      <c r="T119" s="238">
        <f>_xlfn.XLOOKUP(FutureTrunkParks6[[#This Row],[Costing Code]],LGIP1b_Parks_UnitRates_Summary[Costing Code],LGIP1b_Parks_UnitRates_Summary[Preliminary No Scale],,0)</f>
        <v>3750</v>
      </c>
      <c r="U11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691132</v>
      </c>
      <c r="V119" s="228">
        <v>2021</v>
      </c>
      <c r="W119" s="228">
        <v>1</v>
      </c>
      <c r="X119" s="238">
        <f>ROUND(FutureTrunkParks6[[#This Row],[Direct Construction Cost]]*23%,0)</f>
        <v>158960</v>
      </c>
      <c r="Y119" s="311">
        <f t="shared" si="14"/>
        <v>0.2</v>
      </c>
      <c r="Z119" s="211">
        <f>ROUND((FutureTrunkParks6[[#This Row],[Direct Construction Cost]]+FutureTrunkParks6[[#This Row],[Project Owners Cost (23% Direct Construction Cost)($)]])*FutureTrunkParks6[[#This Row],[Multiplier]]*FutureTrunkParks6[[#This Row],[Construction Contingency Rate %]],0)</f>
        <v>170018</v>
      </c>
      <c r="AA119" s="212">
        <f>ROUND(FutureTrunkParks6[[#This Row],[Direct Construction Cost]]+FutureTrunkParks6[[#This Row],[Project Owners Cost (23% Direct Construction Cost)($)]]+FutureTrunkParks6[[#This Row],[Construction Contingency Cost ($)]],0)</f>
        <v>1020110</v>
      </c>
      <c r="AB119" s="236">
        <v>2034</v>
      </c>
      <c r="AC119" s="213">
        <f t="shared" si="15"/>
        <v>2.0111853187589457E-2</v>
      </c>
      <c r="AD119" s="213">
        <f t="shared" si="16"/>
        <v>1.8204777291069174E-2</v>
      </c>
      <c r="AE119" s="291">
        <f>VLOOKUP(FutureTrunkParks6[[#This Row],[Service Catchment]],'Catchment Demand - Parks'!$C$8:$M$11,11)</f>
        <v>0.15359038713546411</v>
      </c>
      <c r="AF11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1.0760837328610608E-2</v>
      </c>
      <c r="AG119" s="291">
        <f>IF(AND(FutureTrunkParks6[[#This Row],[Spare Capacity (%)]]&gt;30%,FutureTrunkParks6[[#This Row],[Share of the total Cost with the same year of provision %]]&gt;20%),1-FutureTrunkParks6[[#This Row],[Spare Capacity (%)]],1)</f>
        <v>1</v>
      </c>
      <c r="AH119" s="291">
        <f>IF(FutureTrunkParks6[[#This Row],[Terminal Value Analysis]]&lt;0,0,FutureTrunkParks6[[#This Row],[Terminal Value Analysis]])</f>
        <v>1</v>
      </c>
      <c r="AI119" s="215">
        <f t="shared" si="17"/>
        <v>1020110</v>
      </c>
      <c r="AJ119" s="217">
        <f t="shared" si="18"/>
        <v>1289745</v>
      </c>
      <c r="AK119" s="219">
        <f t="shared" si="19"/>
        <v>611397</v>
      </c>
      <c r="AL119" s="293">
        <f>ROUND(FutureTrunkParks6[[#This Row],[Net Present Value of Establishment Cost]]*FutureTrunkParks6[[#This Row],[Terminal Value Adjustment (%)]],0)</f>
        <v>611397</v>
      </c>
      <c r="AM119" s="288" t="str" cm="1">
        <f t="array" ref="AM119">_xlfn.IFS(FutureTrunkParks6[[#This Row],[Hierarchy/Name]]&lt;&gt;"Local","y",AM$13=FutureTrunkParks6[[#This Row],[Service Catchment]], "y", FutureTrunkParks6[[#This Row],[Hierarchy/Name]]="Local", "")</f>
        <v/>
      </c>
      <c r="AN119" s="288" t="str" cm="1">
        <f t="array" ref="AN119">_xlfn.IFS(FutureTrunkParks6[[#This Row],[Hierarchy/Name]]&lt;&gt;"Local","y",AN$13=FutureTrunkParks6[[#This Row],[Service Catchment]], "y", FutureTrunkParks6[[#This Row],[Hierarchy/Name]]="Local", "")</f>
        <v/>
      </c>
      <c r="AO119" s="288" t="str" cm="1">
        <f t="array" ref="AO119">_xlfn.IFS(FutureTrunkParks6[[#This Row],[Hierarchy/Name]]&lt;&gt;"Local","y",AO$13=FutureTrunkParks6[[#This Row],[Service Catchment]], "y", FutureTrunkParks6[[#This Row],[Hierarchy/Name]]="Local", "")</f>
        <v/>
      </c>
      <c r="AP119" s="288" t="str" cm="1">
        <f t="array" ref="AP119">_xlfn.IFS(FutureTrunkParks6[[#This Row],[Hierarchy/Name]]&lt;&gt;"Local","y",AP$13=FutureTrunkParks6[[#This Row],[Service Catchment]], "y", FutureTrunkParks6[[#This Row],[Hierarchy/Name]]="Local", "")</f>
        <v>y</v>
      </c>
      <c r="AR119" s="107" t="str">
        <f>IF(FutureTrunkParks6[[#This Row],[Hierarchy/Name]]&lt;&gt;"Local",0.25,IF(AM119="y",1,""))</f>
        <v/>
      </c>
      <c r="AS119" s="107" t="str">
        <f>IF(FutureTrunkParks6[[#This Row],[Hierarchy/Name]]&lt;&gt;"Local",0.25,IF(AN119="y",1,""))</f>
        <v/>
      </c>
      <c r="AT119" s="107" t="str">
        <f>IF(FutureTrunkParks6[[#This Row],[Hierarchy/Name]]&lt;&gt;"Local",0.25,IF(AO119="y",1,""))</f>
        <v/>
      </c>
      <c r="AU119" s="107">
        <f>IF(FutureTrunkParks6[[#This Row],[Hierarchy/Name]]&lt;&gt;"Local",0.25,IF(AP119="y",1,""))</f>
        <v>1</v>
      </c>
      <c r="AV119" s="109">
        <f t="shared" si="20"/>
        <v>1</v>
      </c>
      <c r="AX119" s="285" t="str">
        <f t="shared" si="21"/>
        <v/>
      </c>
      <c r="AY119" s="281" t="str">
        <f t="shared" si="22"/>
        <v/>
      </c>
      <c r="AZ119" s="281" t="str">
        <f t="shared" si="23"/>
        <v/>
      </c>
      <c r="BA119" s="286">
        <f t="shared" si="24"/>
        <v>611397</v>
      </c>
      <c r="BB119" s="270">
        <f t="shared" si="25"/>
        <v>611397</v>
      </c>
      <c r="BD119" s="141"/>
    </row>
    <row r="120" spans="2:56">
      <c r="B120" s="227" t="s">
        <v>4889</v>
      </c>
      <c r="C120" s="228" t="s">
        <v>5043</v>
      </c>
      <c r="D120" s="228" t="s">
        <v>100</v>
      </c>
      <c r="E120" s="228" t="s">
        <v>106</v>
      </c>
      <c r="F120" s="228" t="s">
        <v>4916</v>
      </c>
      <c r="G120" s="203" t="str" cm="1">
        <f t="array" ref="G120">_xlfn.IFS(MID(C120,5,1)="U",MID(C120,5,2),LEN(C120)&gt;10,MID(C120,5,3)&amp;"-"&amp;LEFT(D120,1),LEN(C120)&lt;=10,MID(C120,5,2)&amp;"-"&amp;LEFT(D120,1))</f>
        <v>A8-M</v>
      </c>
      <c r="H120" s="204">
        <f>IFERROR(INDEX(LGIP1b_Park_UnitRates[],MATCH(G120,LGIP1b_Park_UnitRates[LGIP Code],0),3),"")</f>
        <v>30000</v>
      </c>
      <c r="I120" s="312">
        <f>IFERROR(MIN(J120/H120,INDEX(LGIP1b_Park_UnitRates[],MATCH(FutureTrunkParks6[[#This Row],[LGIP Code (*)]], LGIP1b_Park_UnitRates[LGIP Code], 0),4)),1)</f>
        <v>3.3333333333333335E-3</v>
      </c>
      <c r="J120" s="232">
        <v>100</v>
      </c>
      <c r="K120" s="98">
        <f t="shared" si="26"/>
        <v>4000</v>
      </c>
      <c r="L120" s="233">
        <v>400000</v>
      </c>
      <c r="M120" s="238" t="str">
        <f>_xlfn.XLOOKUP(FutureTrunkParks6[[#This Row],[LGIP Code (*)]],LGIP1b_Parks_UnitRates_Summary[LGIP Code],LGIP1b_Parks_UnitRates_Summary[Stages],,0)</f>
        <v>A&amp;B</v>
      </c>
      <c r="N120" s="238" t="str">
        <f>_xlfn.XLOOKUP(FutureTrunkParks6[[#This Row],[LGIP Code (*)]],LGIP1b_Parks_UnitRates_Summary[LGIP Code],LGIP1b_Parks_UnitRates_Summary[Costing Code],,0)</f>
        <v>A8-M-A&amp;B</v>
      </c>
      <c r="O120" s="238">
        <f>_xlfn.XLOOKUP(FutureTrunkParks6[[#This Row],[Costing Code]],LGIP1b_Parks_UnitRates_Summary[Costing Code],LGIP1b_Parks_UnitRates_Summary[Scaled component],,0)</f>
        <v>753032.14269090316</v>
      </c>
      <c r="P120" s="238">
        <f>FutureTrunkParks6[[#This Row],[Unit Rate (Scale)]]*FutureTrunkParks6[[#This Row],[Scaling factor (*)]]</f>
        <v>2510.1071423030107</v>
      </c>
      <c r="Q120" s="238">
        <f>_xlfn.XLOOKUP(FutureTrunkParks6[[#This Row],[Costing Code]],LGIP1b_Parks_UnitRates_Summary[Costing Code],LGIP1b_Parks_UnitRates_Summary[Not scaled component],,0)</f>
        <v>701304.17627599998</v>
      </c>
      <c r="R120" s="240">
        <f>_xlfn.XLOOKUP(FutureTrunkParks6[[#This Row],[Costing Code]],LGIP1b_Parks_UnitRates_Summary[Costing Code],LGIP1b_Parks_UnitRates_Summary[Preliminary Scale],,0)</f>
        <v>0.23125000000000001</v>
      </c>
      <c r="S120" s="238">
        <f>((FutureTrunkParks6[[#This Row],[Costs with Scaling Factor Applied]]+FutureTrunkParks6[[#This Row],[Unit Rate (No Scale)]])*FutureTrunkParks6[[#This Row],[Preliminary Scale %]])</f>
        <v>162757.05304048257</v>
      </c>
      <c r="T120" s="238">
        <f>_xlfn.XLOOKUP(FutureTrunkParks6[[#This Row],[Costing Code]],LGIP1b_Parks_UnitRates_Summary[Costing Code],LGIP1b_Parks_UnitRates_Summary[Preliminary No Scale],,0)</f>
        <v>7500</v>
      </c>
      <c r="U12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874071</v>
      </c>
      <c r="V120" s="228">
        <v>2021</v>
      </c>
      <c r="W120" s="228">
        <v>1</v>
      </c>
      <c r="X120" s="238">
        <f>ROUND(FutureTrunkParks6[[#This Row],[Direct Construction Cost]]*23%,0)</f>
        <v>201036</v>
      </c>
      <c r="Y120" s="311">
        <f t="shared" si="14"/>
        <v>7.4999999999999997E-2</v>
      </c>
      <c r="Z120" s="211">
        <f>ROUND((FutureTrunkParks6[[#This Row],[Direct Construction Cost]]+FutureTrunkParks6[[#This Row],[Project Owners Cost (23% Direct Construction Cost)($)]])*FutureTrunkParks6[[#This Row],[Multiplier]]*FutureTrunkParks6[[#This Row],[Construction Contingency Rate %]],0)</f>
        <v>80633</v>
      </c>
      <c r="AA120" s="212">
        <f>ROUND(FutureTrunkParks6[[#This Row],[Direct Construction Cost]]+FutureTrunkParks6[[#This Row],[Project Owners Cost (23% Direct Construction Cost)($)]]+FutureTrunkParks6[[#This Row],[Construction Contingency Cost ($)]],0)</f>
        <v>1155740</v>
      </c>
      <c r="AB120" s="236">
        <v>2024</v>
      </c>
      <c r="AC120" s="213">
        <f t="shared" si="15"/>
        <v>2.0111853187589457E-2</v>
      </c>
      <c r="AD120" s="213">
        <f t="shared" si="16"/>
        <v>1.8204777291069174E-2</v>
      </c>
      <c r="AE120" s="291">
        <f>VLOOKUP(FutureTrunkParks6[[#This Row],[Service Catchment]],'Catchment Demand - Parks'!$C$8:$M$11,11)</f>
        <v>0.23553359173481525</v>
      </c>
      <c r="AF12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20" s="291">
        <f>IF(AND(FutureTrunkParks6[[#This Row],[Spare Capacity (%)]]&gt;30%,FutureTrunkParks6[[#This Row],[Share of the total Cost with the same year of provision %]]&gt;20%),1-FutureTrunkParks6[[#This Row],[Spare Capacity (%)]],1)</f>
        <v>1</v>
      </c>
      <c r="AH120" s="291">
        <f>IF(FutureTrunkParks6[[#This Row],[Terminal Value Analysis]]&lt;0,0,FutureTrunkParks6[[#This Row],[Terminal Value Analysis]])</f>
        <v>1</v>
      </c>
      <c r="AI120" s="215">
        <f t="shared" si="17"/>
        <v>1555740</v>
      </c>
      <c r="AJ120" s="217">
        <f t="shared" si="18"/>
        <v>1644639</v>
      </c>
      <c r="AK120" s="219">
        <f t="shared" si="19"/>
        <v>1384394</v>
      </c>
      <c r="AL120" s="293">
        <f>ROUND(FutureTrunkParks6[[#This Row],[Net Present Value of Establishment Cost]]*FutureTrunkParks6[[#This Row],[Terminal Value Adjustment (%)]],0)</f>
        <v>1384394</v>
      </c>
      <c r="AM120" s="288" t="str" cm="1">
        <f t="array" ref="AM120">_xlfn.IFS(FutureTrunkParks6[[#This Row],[Hierarchy/Name]]&lt;&gt;"Local","y",AM$13=FutureTrunkParks6[[#This Row],[Service Catchment]], "y", FutureTrunkParks6[[#This Row],[Hierarchy/Name]]="Local", "")</f>
        <v>y</v>
      </c>
      <c r="AN120" s="288" t="str" cm="1">
        <f t="array" ref="AN120">_xlfn.IFS(FutureTrunkParks6[[#This Row],[Hierarchy/Name]]&lt;&gt;"Local","y",AN$13=FutureTrunkParks6[[#This Row],[Service Catchment]], "y", FutureTrunkParks6[[#This Row],[Hierarchy/Name]]="Local", "")</f>
        <v>y</v>
      </c>
      <c r="AO120" s="288" t="str" cm="1">
        <f t="array" ref="AO120">_xlfn.IFS(FutureTrunkParks6[[#This Row],[Hierarchy/Name]]&lt;&gt;"Local","y",AO$13=FutureTrunkParks6[[#This Row],[Service Catchment]], "y", FutureTrunkParks6[[#This Row],[Hierarchy/Name]]="Local", "")</f>
        <v>y</v>
      </c>
      <c r="AP120" s="288" t="str" cm="1">
        <f t="array" ref="AP120">_xlfn.IFS(FutureTrunkParks6[[#This Row],[Hierarchy/Name]]&lt;&gt;"Local","y",AP$13=FutureTrunkParks6[[#This Row],[Service Catchment]], "y", FutureTrunkParks6[[#This Row],[Hierarchy/Name]]="Local", "")</f>
        <v>y</v>
      </c>
      <c r="AR120" s="107">
        <f>IF(FutureTrunkParks6[[#This Row],[Hierarchy/Name]]&lt;&gt;"Local",0.25,IF(AM120="y",1,""))</f>
        <v>0.25</v>
      </c>
      <c r="AS120" s="107">
        <f>IF(FutureTrunkParks6[[#This Row],[Hierarchy/Name]]&lt;&gt;"Local",0.25,IF(AN120="y",1,""))</f>
        <v>0.25</v>
      </c>
      <c r="AT120" s="107">
        <f>IF(FutureTrunkParks6[[#This Row],[Hierarchy/Name]]&lt;&gt;"Local",0.25,IF(AO120="y",1,""))</f>
        <v>0.25</v>
      </c>
      <c r="AU120" s="107">
        <f>IF(FutureTrunkParks6[[#This Row],[Hierarchy/Name]]&lt;&gt;"Local",0.25,IF(AP120="y",1,""))</f>
        <v>0.25</v>
      </c>
      <c r="AV120" s="109">
        <f t="shared" si="20"/>
        <v>1</v>
      </c>
      <c r="AX120" s="285">
        <f t="shared" si="21"/>
        <v>346098.5</v>
      </c>
      <c r="AY120" s="281">
        <f t="shared" si="22"/>
        <v>346098.5</v>
      </c>
      <c r="AZ120" s="281">
        <f t="shared" si="23"/>
        <v>346098.5</v>
      </c>
      <c r="BA120" s="286">
        <f t="shared" si="24"/>
        <v>346098.5</v>
      </c>
      <c r="BB120" s="270">
        <f t="shared" si="25"/>
        <v>1384394</v>
      </c>
      <c r="BD120" s="141"/>
    </row>
    <row r="121" spans="2:56">
      <c r="B121" s="227" t="s">
        <v>4889</v>
      </c>
      <c r="C121" s="228" t="s">
        <v>5044</v>
      </c>
      <c r="D121" s="228" t="s">
        <v>100</v>
      </c>
      <c r="E121" s="228" t="s">
        <v>106</v>
      </c>
      <c r="F121" s="228" t="s">
        <v>4916</v>
      </c>
      <c r="G121" s="203" t="str" cm="1">
        <f t="array" ref="G121">_xlfn.IFS(MID(C121,5,1)="U",MID(C121,5,2),LEN(C121)&gt;10,MID(C121,5,3)&amp;"-"&amp;LEFT(D121,1),LEN(C121)&lt;=10,MID(C121,5,2)&amp;"-"&amp;LEFT(D121,1))</f>
        <v>A8-M</v>
      </c>
      <c r="H121" s="204">
        <f>IFERROR(INDEX(LGIP1b_Park_UnitRates[],MATCH(G121,LGIP1b_Park_UnitRates[LGIP Code],0),3),"")</f>
        <v>30000</v>
      </c>
      <c r="I121" s="312">
        <f>IFERROR(MIN(J121/H121,INDEX(LGIP1b_Park_UnitRates[],MATCH(FutureTrunkParks6[[#This Row],[LGIP Code (*)]], LGIP1b_Park_UnitRates[LGIP Code], 0),4)),1)</f>
        <v>3.3333333333333335E-3</v>
      </c>
      <c r="J121" s="232">
        <v>100</v>
      </c>
      <c r="K121" s="98">
        <f t="shared" si="26"/>
        <v>4000</v>
      </c>
      <c r="L121" s="233">
        <v>400000</v>
      </c>
      <c r="M121" s="238" t="str">
        <f>_xlfn.XLOOKUP(FutureTrunkParks6[[#This Row],[LGIP Code (*)]],LGIP1b_Parks_UnitRates_Summary[LGIP Code],LGIP1b_Parks_UnitRates_Summary[Stages],,0)</f>
        <v>A&amp;B</v>
      </c>
      <c r="N121" s="238" t="str">
        <f>_xlfn.XLOOKUP(FutureTrunkParks6[[#This Row],[LGIP Code (*)]],LGIP1b_Parks_UnitRates_Summary[LGIP Code],LGIP1b_Parks_UnitRates_Summary[Costing Code],,0)</f>
        <v>A8-M-A&amp;B</v>
      </c>
      <c r="O121" s="238">
        <f>_xlfn.XLOOKUP(FutureTrunkParks6[[#This Row],[Costing Code]],LGIP1b_Parks_UnitRates_Summary[Costing Code],LGIP1b_Parks_UnitRates_Summary[Scaled component],,0)</f>
        <v>753032.14269090316</v>
      </c>
      <c r="P121" s="238">
        <f>FutureTrunkParks6[[#This Row],[Unit Rate (Scale)]]*FutureTrunkParks6[[#This Row],[Scaling factor (*)]]</f>
        <v>2510.1071423030107</v>
      </c>
      <c r="Q121" s="238">
        <f>_xlfn.XLOOKUP(FutureTrunkParks6[[#This Row],[Costing Code]],LGIP1b_Parks_UnitRates_Summary[Costing Code],LGIP1b_Parks_UnitRates_Summary[Not scaled component],,0)</f>
        <v>701304.17627599998</v>
      </c>
      <c r="R121" s="240">
        <f>_xlfn.XLOOKUP(FutureTrunkParks6[[#This Row],[Costing Code]],LGIP1b_Parks_UnitRates_Summary[Costing Code],LGIP1b_Parks_UnitRates_Summary[Preliminary Scale],,0)</f>
        <v>0.23125000000000001</v>
      </c>
      <c r="S121" s="238">
        <f>((FutureTrunkParks6[[#This Row],[Costs with Scaling Factor Applied]]+FutureTrunkParks6[[#This Row],[Unit Rate (No Scale)]])*FutureTrunkParks6[[#This Row],[Preliminary Scale %]])</f>
        <v>162757.05304048257</v>
      </c>
      <c r="T121" s="238">
        <f>_xlfn.XLOOKUP(FutureTrunkParks6[[#This Row],[Costing Code]],LGIP1b_Parks_UnitRates_Summary[Costing Code],LGIP1b_Parks_UnitRates_Summary[Preliminary No Scale],,0)</f>
        <v>7500</v>
      </c>
      <c r="U12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874071</v>
      </c>
      <c r="V121" s="228">
        <v>2021</v>
      </c>
      <c r="W121" s="228">
        <v>1</v>
      </c>
      <c r="X121" s="238">
        <f>ROUND(FutureTrunkParks6[[#This Row],[Direct Construction Cost]]*23%,0)</f>
        <v>201036</v>
      </c>
      <c r="Y121" s="311">
        <f t="shared" si="14"/>
        <v>7.4999999999999997E-2</v>
      </c>
      <c r="Z121" s="211">
        <f>ROUND((FutureTrunkParks6[[#This Row],[Direct Construction Cost]]+FutureTrunkParks6[[#This Row],[Project Owners Cost (23% Direct Construction Cost)($)]])*FutureTrunkParks6[[#This Row],[Multiplier]]*FutureTrunkParks6[[#This Row],[Construction Contingency Rate %]],0)</f>
        <v>80633</v>
      </c>
      <c r="AA121" s="212">
        <f>ROUND(FutureTrunkParks6[[#This Row],[Direct Construction Cost]]+FutureTrunkParks6[[#This Row],[Project Owners Cost (23% Direct Construction Cost)($)]]+FutureTrunkParks6[[#This Row],[Construction Contingency Cost ($)]],0)</f>
        <v>1155740</v>
      </c>
      <c r="AB121" s="236">
        <v>2024</v>
      </c>
      <c r="AC121" s="213">
        <f t="shared" si="15"/>
        <v>2.0111853187589457E-2</v>
      </c>
      <c r="AD121" s="213">
        <f t="shared" si="16"/>
        <v>1.8204777291069174E-2</v>
      </c>
      <c r="AE121" s="291">
        <f>VLOOKUP(FutureTrunkParks6[[#This Row],[Service Catchment]],'Catchment Demand - Parks'!$C$8:$M$11,11)</f>
        <v>0.23553359173481525</v>
      </c>
      <c r="AF12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21" s="291">
        <f>IF(AND(FutureTrunkParks6[[#This Row],[Spare Capacity (%)]]&gt;30%,FutureTrunkParks6[[#This Row],[Share of the total Cost with the same year of provision %]]&gt;20%),1-FutureTrunkParks6[[#This Row],[Spare Capacity (%)]],1)</f>
        <v>1</v>
      </c>
      <c r="AH121" s="291">
        <f>IF(FutureTrunkParks6[[#This Row],[Terminal Value Analysis]]&lt;0,0,FutureTrunkParks6[[#This Row],[Terminal Value Analysis]])</f>
        <v>1</v>
      </c>
      <c r="AI121" s="215">
        <f t="shared" si="17"/>
        <v>1555740</v>
      </c>
      <c r="AJ121" s="217">
        <f t="shared" si="18"/>
        <v>1644639</v>
      </c>
      <c r="AK121" s="219">
        <f t="shared" si="19"/>
        <v>1384394</v>
      </c>
      <c r="AL121" s="293">
        <f>ROUND(FutureTrunkParks6[[#This Row],[Net Present Value of Establishment Cost]]*FutureTrunkParks6[[#This Row],[Terminal Value Adjustment (%)]],0)</f>
        <v>1384394</v>
      </c>
      <c r="AM121" s="288" t="str" cm="1">
        <f t="array" ref="AM121">_xlfn.IFS(FutureTrunkParks6[[#This Row],[Hierarchy/Name]]&lt;&gt;"Local","y",AM$13=FutureTrunkParks6[[#This Row],[Service Catchment]], "y", FutureTrunkParks6[[#This Row],[Hierarchy/Name]]="Local", "")</f>
        <v>y</v>
      </c>
      <c r="AN121" s="288" t="str" cm="1">
        <f t="array" ref="AN121">_xlfn.IFS(FutureTrunkParks6[[#This Row],[Hierarchy/Name]]&lt;&gt;"Local","y",AN$13=FutureTrunkParks6[[#This Row],[Service Catchment]], "y", FutureTrunkParks6[[#This Row],[Hierarchy/Name]]="Local", "")</f>
        <v>y</v>
      </c>
      <c r="AO121" s="288" t="str" cm="1">
        <f t="array" ref="AO121">_xlfn.IFS(FutureTrunkParks6[[#This Row],[Hierarchy/Name]]&lt;&gt;"Local","y",AO$13=FutureTrunkParks6[[#This Row],[Service Catchment]], "y", FutureTrunkParks6[[#This Row],[Hierarchy/Name]]="Local", "")</f>
        <v>y</v>
      </c>
      <c r="AP121" s="288" t="str" cm="1">
        <f t="array" ref="AP121">_xlfn.IFS(FutureTrunkParks6[[#This Row],[Hierarchy/Name]]&lt;&gt;"Local","y",AP$13=FutureTrunkParks6[[#This Row],[Service Catchment]], "y", FutureTrunkParks6[[#This Row],[Hierarchy/Name]]="Local", "")</f>
        <v>y</v>
      </c>
      <c r="AR121" s="107">
        <f>IF(FutureTrunkParks6[[#This Row],[Hierarchy/Name]]&lt;&gt;"Local",0.25,IF(AM121="y",1,""))</f>
        <v>0.25</v>
      </c>
      <c r="AS121" s="107">
        <f>IF(FutureTrunkParks6[[#This Row],[Hierarchy/Name]]&lt;&gt;"Local",0.25,IF(AN121="y",1,""))</f>
        <v>0.25</v>
      </c>
      <c r="AT121" s="107">
        <f>IF(FutureTrunkParks6[[#This Row],[Hierarchy/Name]]&lt;&gt;"Local",0.25,IF(AO121="y",1,""))</f>
        <v>0.25</v>
      </c>
      <c r="AU121" s="107">
        <f>IF(FutureTrunkParks6[[#This Row],[Hierarchy/Name]]&lt;&gt;"Local",0.25,IF(AP121="y",1,""))</f>
        <v>0.25</v>
      </c>
      <c r="AV121" s="109">
        <f t="shared" si="20"/>
        <v>1</v>
      </c>
      <c r="AX121" s="285">
        <f t="shared" si="21"/>
        <v>346098.5</v>
      </c>
      <c r="AY121" s="281">
        <f t="shared" si="22"/>
        <v>346098.5</v>
      </c>
      <c r="AZ121" s="281">
        <f t="shared" si="23"/>
        <v>346098.5</v>
      </c>
      <c r="BA121" s="286">
        <f t="shared" si="24"/>
        <v>346098.5</v>
      </c>
      <c r="BB121" s="270">
        <f t="shared" si="25"/>
        <v>1384394</v>
      </c>
      <c r="BD121" s="141"/>
    </row>
    <row r="122" spans="2:56">
      <c r="B122" s="227" t="s">
        <v>4889</v>
      </c>
      <c r="C122" s="228" t="s">
        <v>5045</v>
      </c>
      <c r="D122" s="228" t="s">
        <v>100</v>
      </c>
      <c r="E122" s="228" t="s">
        <v>106</v>
      </c>
      <c r="F122" s="228" t="s">
        <v>4916</v>
      </c>
      <c r="G122" s="203" t="str" cm="1">
        <f t="array" ref="G122">_xlfn.IFS(MID(C122,5,1)="U",MID(C122,5,2),LEN(C122)&gt;10,MID(C122,5,3)&amp;"-"&amp;LEFT(D122,1),LEN(C122)&lt;=10,MID(C122,5,2)&amp;"-"&amp;LEFT(D122,1))</f>
        <v>A8-M</v>
      </c>
      <c r="H122" s="204">
        <f>IFERROR(INDEX(LGIP1b_Park_UnitRates[],MATCH(G122,LGIP1b_Park_UnitRates[LGIP Code],0),3),"")</f>
        <v>30000</v>
      </c>
      <c r="I122" s="312">
        <f>IFERROR(MIN(J122/H122,INDEX(LGIP1b_Park_UnitRates[],MATCH(FutureTrunkParks6[[#This Row],[LGIP Code (*)]], LGIP1b_Park_UnitRates[LGIP Code], 0),4)),1)</f>
        <v>3.3333333333333335E-3</v>
      </c>
      <c r="J122" s="232">
        <v>100</v>
      </c>
      <c r="K122" s="98">
        <f t="shared" si="26"/>
        <v>4000</v>
      </c>
      <c r="L122" s="233">
        <v>400000</v>
      </c>
      <c r="M122" s="238" t="str">
        <f>_xlfn.XLOOKUP(FutureTrunkParks6[[#This Row],[LGIP Code (*)]],LGIP1b_Parks_UnitRates_Summary[LGIP Code],LGIP1b_Parks_UnitRates_Summary[Stages],,0)</f>
        <v>A&amp;B</v>
      </c>
      <c r="N122" s="238" t="str">
        <f>_xlfn.XLOOKUP(FutureTrunkParks6[[#This Row],[LGIP Code (*)]],LGIP1b_Parks_UnitRates_Summary[LGIP Code],LGIP1b_Parks_UnitRates_Summary[Costing Code],,0)</f>
        <v>A8-M-A&amp;B</v>
      </c>
      <c r="O122" s="238">
        <f>_xlfn.XLOOKUP(FutureTrunkParks6[[#This Row],[Costing Code]],LGIP1b_Parks_UnitRates_Summary[Costing Code],LGIP1b_Parks_UnitRates_Summary[Scaled component],,0)</f>
        <v>753032.14269090316</v>
      </c>
      <c r="P122" s="238">
        <f>FutureTrunkParks6[[#This Row],[Unit Rate (Scale)]]*FutureTrunkParks6[[#This Row],[Scaling factor (*)]]</f>
        <v>2510.1071423030107</v>
      </c>
      <c r="Q122" s="238">
        <f>_xlfn.XLOOKUP(FutureTrunkParks6[[#This Row],[Costing Code]],LGIP1b_Parks_UnitRates_Summary[Costing Code],LGIP1b_Parks_UnitRates_Summary[Not scaled component],,0)</f>
        <v>701304.17627599998</v>
      </c>
      <c r="R122" s="240">
        <f>_xlfn.XLOOKUP(FutureTrunkParks6[[#This Row],[Costing Code]],LGIP1b_Parks_UnitRates_Summary[Costing Code],LGIP1b_Parks_UnitRates_Summary[Preliminary Scale],,0)</f>
        <v>0.23125000000000001</v>
      </c>
      <c r="S122" s="238">
        <f>((FutureTrunkParks6[[#This Row],[Costs with Scaling Factor Applied]]+FutureTrunkParks6[[#This Row],[Unit Rate (No Scale)]])*FutureTrunkParks6[[#This Row],[Preliminary Scale %]])</f>
        <v>162757.05304048257</v>
      </c>
      <c r="T122" s="238">
        <f>_xlfn.XLOOKUP(FutureTrunkParks6[[#This Row],[Costing Code]],LGIP1b_Parks_UnitRates_Summary[Costing Code],LGIP1b_Parks_UnitRates_Summary[Preliminary No Scale],,0)</f>
        <v>7500</v>
      </c>
      <c r="U12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874071</v>
      </c>
      <c r="V122" s="228">
        <v>2021</v>
      </c>
      <c r="W122" s="228">
        <v>1</v>
      </c>
      <c r="X122" s="238">
        <f>ROUND(FutureTrunkParks6[[#This Row],[Direct Construction Cost]]*23%,0)</f>
        <v>201036</v>
      </c>
      <c r="Y122" s="311">
        <f t="shared" si="14"/>
        <v>7.4999999999999997E-2</v>
      </c>
      <c r="Z122" s="211">
        <f>ROUND((FutureTrunkParks6[[#This Row],[Direct Construction Cost]]+FutureTrunkParks6[[#This Row],[Project Owners Cost (23% Direct Construction Cost)($)]])*FutureTrunkParks6[[#This Row],[Multiplier]]*FutureTrunkParks6[[#This Row],[Construction Contingency Rate %]],0)</f>
        <v>80633</v>
      </c>
      <c r="AA122" s="212">
        <f>ROUND(FutureTrunkParks6[[#This Row],[Direct Construction Cost]]+FutureTrunkParks6[[#This Row],[Project Owners Cost (23% Direct Construction Cost)($)]]+FutureTrunkParks6[[#This Row],[Construction Contingency Cost ($)]],0)</f>
        <v>1155740</v>
      </c>
      <c r="AB122" s="236">
        <v>2024</v>
      </c>
      <c r="AC122" s="213">
        <f t="shared" si="15"/>
        <v>2.0111853187589457E-2</v>
      </c>
      <c r="AD122" s="213">
        <f t="shared" si="16"/>
        <v>1.8204777291069174E-2</v>
      </c>
      <c r="AE122" s="291">
        <f>VLOOKUP(FutureTrunkParks6[[#This Row],[Service Catchment]],'Catchment Demand - Parks'!$C$8:$M$11,11)</f>
        <v>0.23553359173481525</v>
      </c>
      <c r="AF12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22" s="291">
        <f>IF(AND(FutureTrunkParks6[[#This Row],[Spare Capacity (%)]]&gt;30%,FutureTrunkParks6[[#This Row],[Share of the total Cost with the same year of provision %]]&gt;20%),1-FutureTrunkParks6[[#This Row],[Spare Capacity (%)]],1)</f>
        <v>1</v>
      </c>
      <c r="AH122" s="291">
        <f>IF(FutureTrunkParks6[[#This Row],[Terminal Value Analysis]]&lt;0,0,FutureTrunkParks6[[#This Row],[Terminal Value Analysis]])</f>
        <v>1</v>
      </c>
      <c r="AI122" s="215">
        <f t="shared" si="17"/>
        <v>1555740</v>
      </c>
      <c r="AJ122" s="217">
        <f t="shared" si="18"/>
        <v>1644639</v>
      </c>
      <c r="AK122" s="219">
        <f t="shared" si="19"/>
        <v>1384394</v>
      </c>
      <c r="AL122" s="293">
        <f>ROUND(FutureTrunkParks6[[#This Row],[Net Present Value of Establishment Cost]]*FutureTrunkParks6[[#This Row],[Terminal Value Adjustment (%)]],0)</f>
        <v>1384394</v>
      </c>
      <c r="AM122" s="288" t="str" cm="1">
        <f t="array" ref="AM122">_xlfn.IFS(FutureTrunkParks6[[#This Row],[Hierarchy/Name]]&lt;&gt;"Local","y",AM$13=FutureTrunkParks6[[#This Row],[Service Catchment]], "y", FutureTrunkParks6[[#This Row],[Hierarchy/Name]]="Local", "")</f>
        <v>y</v>
      </c>
      <c r="AN122" s="288" t="str" cm="1">
        <f t="array" ref="AN122">_xlfn.IFS(FutureTrunkParks6[[#This Row],[Hierarchy/Name]]&lt;&gt;"Local","y",AN$13=FutureTrunkParks6[[#This Row],[Service Catchment]], "y", FutureTrunkParks6[[#This Row],[Hierarchy/Name]]="Local", "")</f>
        <v>y</v>
      </c>
      <c r="AO122" s="288" t="str" cm="1">
        <f t="array" ref="AO122">_xlfn.IFS(FutureTrunkParks6[[#This Row],[Hierarchy/Name]]&lt;&gt;"Local","y",AO$13=FutureTrunkParks6[[#This Row],[Service Catchment]], "y", FutureTrunkParks6[[#This Row],[Hierarchy/Name]]="Local", "")</f>
        <v>y</v>
      </c>
      <c r="AP122" s="288" t="str" cm="1">
        <f t="array" ref="AP122">_xlfn.IFS(FutureTrunkParks6[[#This Row],[Hierarchy/Name]]&lt;&gt;"Local","y",AP$13=FutureTrunkParks6[[#This Row],[Service Catchment]], "y", FutureTrunkParks6[[#This Row],[Hierarchy/Name]]="Local", "")</f>
        <v>y</v>
      </c>
      <c r="AR122" s="107">
        <f>IF(FutureTrunkParks6[[#This Row],[Hierarchy/Name]]&lt;&gt;"Local",0.25,IF(AM122="y",1,""))</f>
        <v>0.25</v>
      </c>
      <c r="AS122" s="107">
        <f>IF(FutureTrunkParks6[[#This Row],[Hierarchy/Name]]&lt;&gt;"Local",0.25,IF(AN122="y",1,""))</f>
        <v>0.25</v>
      </c>
      <c r="AT122" s="107">
        <f>IF(FutureTrunkParks6[[#This Row],[Hierarchy/Name]]&lt;&gt;"Local",0.25,IF(AO122="y",1,""))</f>
        <v>0.25</v>
      </c>
      <c r="AU122" s="107">
        <f>IF(FutureTrunkParks6[[#This Row],[Hierarchy/Name]]&lt;&gt;"Local",0.25,IF(AP122="y",1,""))</f>
        <v>0.25</v>
      </c>
      <c r="AV122" s="109">
        <f t="shared" si="20"/>
        <v>1</v>
      </c>
      <c r="AX122" s="285">
        <f t="shared" si="21"/>
        <v>346098.5</v>
      </c>
      <c r="AY122" s="281">
        <f t="shared" si="22"/>
        <v>346098.5</v>
      </c>
      <c r="AZ122" s="281">
        <f t="shared" si="23"/>
        <v>346098.5</v>
      </c>
      <c r="BA122" s="286">
        <f t="shared" si="24"/>
        <v>346098.5</v>
      </c>
      <c r="BB122" s="270">
        <f t="shared" si="25"/>
        <v>1384394</v>
      </c>
      <c r="BD122" s="141"/>
    </row>
    <row r="123" spans="2:56">
      <c r="B123" s="227" t="s">
        <v>4889</v>
      </c>
      <c r="C123" s="228" t="s">
        <v>5046</v>
      </c>
      <c r="D123" s="228" t="s">
        <v>100</v>
      </c>
      <c r="E123" s="228" t="s">
        <v>106</v>
      </c>
      <c r="F123" s="228" t="s">
        <v>5047</v>
      </c>
      <c r="G123" s="203" t="str" cm="1">
        <f t="array" ref="G123">_xlfn.IFS(MID(C123,5,1)="U",MID(C123,5,2),LEN(C123)&gt;10,MID(C123,5,3)&amp;"-"&amp;LEFT(D123,1),LEN(C123)&lt;=10,MID(C123,5,2)&amp;"-"&amp;LEFT(D123,1))</f>
        <v>U1</v>
      </c>
      <c r="H123" s="204">
        <f>IFERROR(INDEX(LGIP1b_Park_UnitRates[],MATCH(G123,LGIP1b_Park_UnitRates[LGIP Code],0),3),"")</f>
        <v>0</v>
      </c>
      <c r="I123" s="312">
        <f>IFERROR(MIN(J123/H123,INDEX(LGIP1b_Park_UnitRates[],MATCH(FutureTrunkParks6[[#This Row],[LGIP Code (*)]], LGIP1b_Park_UnitRates[LGIP Code], 0),4)),1)</f>
        <v>1</v>
      </c>
      <c r="J123" s="232">
        <v>108000</v>
      </c>
      <c r="K123" s="98">
        <f t="shared" si="26"/>
        <v>0</v>
      </c>
      <c r="L123" s="233">
        <v>0</v>
      </c>
      <c r="M123" s="238" t="str">
        <f>_xlfn.XLOOKUP(FutureTrunkParks6[[#This Row],[LGIP Code (*)]],LGIP1b_Parks_UnitRates_Summary[LGIP Code],LGIP1b_Parks_UnitRates_Summary[Stages],,0)</f>
        <v>U</v>
      </c>
      <c r="N123" s="238" t="str">
        <f>_xlfn.XLOOKUP(FutureTrunkParks6[[#This Row],[LGIP Code (*)]],LGIP1b_Parks_UnitRates_Summary[LGIP Code],LGIP1b_Parks_UnitRates_Summary[Costing Code],,0)</f>
        <v>U1-U</v>
      </c>
      <c r="O123" s="238">
        <f>_xlfn.XLOOKUP(FutureTrunkParks6[[#This Row],[Costing Code]],LGIP1b_Parks_UnitRates_Summary[Costing Code],LGIP1b_Parks_UnitRates_Summary[Scaled component],,0)</f>
        <v>0</v>
      </c>
      <c r="P123" s="238">
        <f>FutureTrunkParks6[[#This Row],[Unit Rate (Scale)]]*FutureTrunkParks6[[#This Row],[Scaling factor (*)]]</f>
        <v>0</v>
      </c>
      <c r="Q123" s="238">
        <f>_xlfn.XLOOKUP(FutureTrunkParks6[[#This Row],[Costing Code]],LGIP1b_Parks_UnitRates_Summary[Costing Code],LGIP1b_Parks_UnitRates_Summary[Not scaled component],,0)</f>
        <v>0</v>
      </c>
      <c r="R123" s="240">
        <f>_xlfn.XLOOKUP(FutureTrunkParks6[[#This Row],[Costing Code]],LGIP1b_Parks_UnitRates_Summary[Costing Code],LGIP1b_Parks_UnitRates_Summary[Preliminary Scale],,0)</f>
        <v>0</v>
      </c>
      <c r="S123" s="238">
        <f>((FutureTrunkParks6[[#This Row],[Costs with Scaling Factor Applied]]+FutureTrunkParks6[[#This Row],[Unit Rate (No Scale)]])*FutureTrunkParks6[[#This Row],[Preliminary Scale %]])</f>
        <v>0</v>
      </c>
      <c r="T123" s="238">
        <f>_xlfn.XLOOKUP(FutureTrunkParks6[[#This Row],[Costing Code]],LGIP1b_Parks_UnitRates_Summary[Costing Code],LGIP1b_Parks_UnitRates_Summary[Preliminary No Scale],,0)</f>
        <v>0</v>
      </c>
      <c r="U12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23" s="228">
        <v>2021</v>
      </c>
      <c r="W123" s="228">
        <v>1</v>
      </c>
      <c r="X123" s="238">
        <f>ROUND(FutureTrunkParks6[[#This Row],[Direct Construction Cost]]*23%,0)</f>
        <v>460000</v>
      </c>
      <c r="Y123" s="311">
        <f t="shared" si="14"/>
        <v>0.15</v>
      </c>
      <c r="Z123" s="211">
        <f>ROUND((FutureTrunkParks6[[#This Row],[Direct Construction Cost]]+FutureTrunkParks6[[#This Row],[Project Owners Cost (23% Direct Construction Cost)($)]])*FutureTrunkParks6[[#This Row],[Multiplier]]*FutureTrunkParks6[[#This Row],[Construction Contingency Rate %]],0)</f>
        <v>369000</v>
      </c>
      <c r="AA123" s="212">
        <f>ROUND(FutureTrunkParks6[[#This Row],[Direct Construction Cost]]+FutureTrunkParks6[[#This Row],[Project Owners Cost (23% Direct Construction Cost)($)]]+FutureTrunkParks6[[#This Row],[Construction Contingency Cost ($)]],0)</f>
        <v>2829000</v>
      </c>
      <c r="AB123" s="236">
        <v>2029</v>
      </c>
      <c r="AC123" s="213">
        <f t="shared" si="15"/>
        <v>2.0111853187589457E-2</v>
      </c>
      <c r="AD123" s="213">
        <f t="shared" si="16"/>
        <v>1.8204777291069174E-2</v>
      </c>
      <c r="AE123" s="291">
        <f>VLOOKUP(FutureTrunkParks6[[#This Row],[Service Catchment]],'Catchment Demand - Parks'!$C$8:$M$11,11)</f>
        <v>0.23553359173481525</v>
      </c>
      <c r="AF12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2.9269644765940357E-2</v>
      </c>
      <c r="AG123" s="291">
        <f>IF(AND(FutureTrunkParks6[[#This Row],[Spare Capacity (%)]]&gt;30%,FutureTrunkParks6[[#This Row],[Share of the total Cost with the same year of provision %]]&gt;20%),1-FutureTrunkParks6[[#This Row],[Spare Capacity (%)]],1)</f>
        <v>1</v>
      </c>
      <c r="AH123" s="291">
        <f>IF(FutureTrunkParks6[[#This Row],[Terminal Value Analysis]]&lt;0,0,FutureTrunkParks6[[#This Row],[Terminal Value Analysis]])</f>
        <v>1</v>
      </c>
      <c r="AI123" s="215">
        <f t="shared" si="17"/>
        <v>2829000</v>
      </c>
      <c r="AJ123" s="217">
        <f t="shared" si="18"/>
        <v>3268240</v>
      </c>
      <c r="AK123" s="219">
        <f t="shared" si="19"/>
        <v>2064516</v>
      </c>
      <c r="AL123" s="293">
        <f>ROUND(FutureTrunkParks6[[#This Row],[Net Present Value of Establishment Cost]]*FutureTrunkParks6[[#This Row],[Terminal Value Adjustment (%)]],0)</f>
        <v>2064516</v>
      </c>
      <c r="AM123" s="288" t="str" cm="1">
        <f t="array" ref="AM123">_xlfn.IFS(FutureTrunkParks6[[#This Row],[Hierarchy/Name]]&lt;&gt;"Local","y",AM$13=FutureTrunkParks6[[#This Row],[Service Catchment]], "y", FutureTrunkParks6[[#This Row],[Hierarchy/Name]]="Local", "")</f>
        <v>y</v>
      </c>
      <c r="AN123" s="288" t="str" cm="1">
        <f t="array" ref="AN123">_xlfn.IFS(FutureTrunkParks6[[#This Row],[Hierarchy/Name]]&lt;&gt;"Local","y",AN$13=FutureTrunkParks6[[#This Row],[Service Catchment]], "y", FutureTrunkParks6[[#This Row],[Hierarchy/Name]]="Local", "")</f>
        <v>y</v>
      </c>
      <c r="AO123" s="288" t="str" cm="1">
        <f t="array" ref="AO123">_xlfn.IFS(FutureTrunkParks6[[#This Row],[Hierarchy/Name]]&lt;&gt;"Local","y",AO$13=FutureTrunkParks6[[#This Row],[Service Catchment]], "y", FutureTrunkParks6[[#This Row],[Hierarchy/Name]]="Local", "")</f>
        <v>y</v>
      </c>
      <c r="AP123" s="288" t="str" cm="1">
        <f t="array" ref="AP123">_xlfn.IFS(FutureTrunkParks6[[#This Row],[Hierarchy/Name]]&lt;&gt;"Local","y",AP$13=FutureTrunkParks6[[#This Row],[Service Catchment]], "y", FutureTrunkParks6[[#This Row],[Hierarchy/Name]]="Local", "")</f>
        <v>y</v>
      </c>
      <c r="AR123" s="107">
        <f>IF(FutureTrunkParks6[[#This Row],[Hierarchy/Name]]&lt;&gt;"Local",0.25,IF(AM123="y",1,""))</f>
        <v>0.25</v>
      </c>
      <c r="AS123" s="107">
        <f>IF(FutureTrunkParks6[[#This Row],[Hierarchy/Name]]&lt;&gt;"Local",0.25,IF(AN123="y",1,""))</f>
        <v>0.25</v>
      </c>
      <c r="AT123" s="107">
        <f>IF(FutureTrunkParks6[[#This Row],[Hierarchy/Name]]&lt;&gt;"Local",0.25,IF(AO123="y",1,""))</f>
        <v>0.25</v>
      </c>
      <c r="AU123" s="107">
        <f>IF(FutureTrunkParks6[[#This Row],[Hierarchy/Name]]&lt;&gt;"Local",0.25,IF(AP123="y",1,""))</f>
        <v>0.25</v>
      </c>
      <c r="AV123" s="109">
        <f t="shared" si="20"/>
        <v>1</v>
      </c>
      <c r="AX123" s="285">
        <f t="shared" si="21"/>
        <v>516129</v>
      </c>
      <c r="AY123" s="281">
        <f t="shared" si="22"/>
        <v>516129</v>
      </c>
      <c r="AZ123" s="281">
        <f t="shared" si="23"/>
        <v>516129</v>
      </c>
      <c r="BA123" s="286">
        <f t="shared" si="24"/>
        <v>516129</v>
      </c>
      <c r="BB123" s="270">
        <f t="shared" si="25"/>
        <v>2064516</v>
      </c>
      <c r="BD123" s="141"/>
    </row>
    <row r="124" spans="2:56">
      <c r="B124" s="227" t="s">
        <v>4889</v>
      </c>
      <c r="C124" s="228" t="s">
        <v>5048</v>
      </c>
      <c r="D124" s="228" t="s">
        <v>105</v>
      </c>
      <c r="E124" s="228" t="s">
        <v>106</v>
      </c>
      <c r="F124" s="228" t="s">
        <v>4950</v>
      </c>
      <c r="G124" s="203" t="str" cm="1">
        <f t="array" ref="G124">_xlfn.IFS(MID(C124,5,1)="U",MID(C124,5,2),LEN(C124)&gt;10,MID(C124,5,3)&amp;"-"&amp;LEFT(D124,1),LEN(C124)&lt;=10,MID(C124,5,2)&amp;"-"&amp;LEFT(D124,1))</f>
        <v>U2</v>
      </c>
      <c r="H124" s="204">
        <f>IFERROR(INDEX(LGIP1b_Park_UnitRates[],MATCH(G124,LGIP1b_Park_UnitRates[LGIP Code],0),3),"")</f>
        <v>0</v>
      </c>
      <c r="I124" s="312">
        <f>IFERROR(MIN(J124/H124,INDEX(LGIP1b_Park_UnitRates[],MATCH(FutureTrunkParks6[[#This Row],[LGIP Code (*)]], LGIP1b_Park_UnitRates[LGIP Code], 0),4)),1)</f>
        <v>1</v>
      </c>
      <c r="J124" s="232">
        <v>19000</v>
      </c>
      <c r="K124" s="98">
        <f t="shared" si="26"/>
        <v>0</v>
      </c>
      <c r="L124" s="233">
        <v>0</v>
      </c>
      <c r="M124" s="238" t="str">
        <f>_xlfn.XLOOKUP(FutureTrunkParks6[[#This Row],[LGIP Code (*)]],LGIP1b_Parks_UnitRates_Summary[LGIP Code],LGIP1b_Parks_UnitRates_Summary[Stages],,0)</f>
        <v>U</v>
      </c>
      <c r="N124" s="238" t="str">
        <f>_xlfn.XLOOKUP(FutureTrunkParks6[[#This Row],[LGIP Code (*)]],LGIP1b_Parks_UnitRates_Summary[LGIP Code],LGIP1b_Parks_UnitRates_Summary[Costing Code],,0)</f>
        <v>U2-U</v>
      </c>
      <c r="O124" s="238">
        <f>_xlfn.XLOOKUP(FutureTrunkParks6[[#This Row],[Costing Code]],LGIP1b_Parks_UnitRates_Summary[Costing Code],LGIP1b_Parks_UnitRates_Summary[Scaled component],,0)</f>
        <v>0</v>
      </c>
      <c r="P124" s="238">
        <f>FutureTrunkParks6[[#This Row],[Unit Rate (Scale)]]*FutureTrunkParks6[[#This Row],[Scaling factor (*)]]</f>
        <v>0</v>
      </c>
      <c r="Q124" s="238">
        <f>_xlfn.XLOOKUP(FutureTrunkParks6[[#This Row],[Costing Code]],LGIP1b_Parks_UnitRates_Summary[Costing Code],LGIP1b_Parks_UnitRates_Summary[Not scaled component],,0)</f>
        <v>0</v>
      </c>
      <c r="R124" s="240">
        <f>_xlfn.XLOOKUP(FutureTrunkParks6[[#This Row],[Costing Code]],LGIP1b_Parks_UnitRates_Summary[Costing Code],LGIP1b_Parks_UnitRates_Summary[Preliminary Scale],,0)</f>
        <v>0</v>
      </c>
      <c r="S124" s="238">
        <f>((FutureTrunkParks6[[#This Row],[Costs with Scaling Factor Applied]]+FutureTrunkParks6[[#This Row],[Unit Rate (No Scale)]])*FutureTrunkParks6[[#This Row],[Preliminary Scale %]])</f>
        <v>0</v>
      </c>
      <c r="T124" s="238">
        <f>_xlfn.XLOOKUP(FutureTrunkParks6[[#This Row],[Costing Code]],LGIP1b_Parks_UnitRates_Summary[Costing Code],LGIP1b_Parks_UnitRates_Summary[Preliminary No Scale],,0)</f>
        <v>0</v>
      </c>
      <c r="U12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24" s="228">
        <v>2021</v>
      </c>
      <c r="W124" s="228">
        <v>1</v>
      </c>
      <c r="X124" s="238">
        <f>ROUND(FutureTrunkParks6[[#This Row],[Direct Construction Cost]]*23%,0)</f>
        <v>345000</v>
      </c>
      <c r="Y124" s="311">
        <f t="shared" si="14"/>
        <v>0.15</v>
      </c>
      <c r="Z124" s="211">
        <f>ROUND((FutureTrunkParks6[[#This Row],[Direct Construction Cost]]+FutureTrunkParks6[[#This Row],[Project Owners Cost (23% Direct Construction Cost)($)]])*FutureTrunkParks6[[#This Row],[Multiplier]]*FutureTrunkParks6[[#This Row],[Construction Contingency Rate %]],0)</f>
        <v>276750</v>
      </c>
      <c r="AA124" s="212">
        <f>ROUND(FutureTrunkParks6[[#This Row],[Direct Construction Cost]]+FutureTrunkParks6[[#This Row],[Project Owners Cost (23% Direct Construction Cost)($)]]+FutureTrunkParks6[[#This Row],[Construction Contingency Cost ($)]],0)</f>
        <v>2121750</v>
      </c>
      <c r="AB124" s="236">
        <v>2029</v>
      </c>
      <c r="AC124" s="213">
        <f t="shared" si="15"/>
        <v>2.0111853187589457E-2</v>
      </c>
      <c r="AD124" s="213">
        <f t="shared" si="16"/>
        <v>1.8204777291069174E-2</v>
      </c>
      <c r="AE124" s="291">
        <f>VLOOKUP(FutureTrunkParks6[[#This Row],[Service Catchment]],'Catchment Demand - Parks'!$C$8:$M$11,11)</f>
        <v>0.23553359173481525</v>
      </c>
      <c r="AF12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2.1952233574455266E-2</v>
      </c>
      <c r="AG124" s="291">
        <f>IF(AND(FutureTrunkParks6[[#This Row],[Spare Capacity (%)]]&gt;30%,FutureTrunkParks6[[#This Row],[Share of the total Cost with the same year of provision %]]&gt;20%),1-FutureTrunkParks6[[#This Row],[Spare Capacity (%)]],1)</f>
        <v>1</v>
      </c>
      <c r="AH124" s="291">
        <f>IF(FutureTrunkParks6[[#This Row],[Terminal Value Analysis]]&lt;0,0,FutureTrunkParks6[[#This Row],[Terminal Value Analysis]])</f>
        <v>1</v>
      </c>
      <c r="AI124" s="215">
        <f t="shared" si="17"/>
        <v>2121750</v>
      </c>
      <c r="AJ124" s="217">
        <f t="shared" si="18"/>
        <v>2451180</v>
      </c>
      <c r="AK124" s="219">
        <f t="shared" si="19"/>
        <v>1548387</v>
      </c>
      <c r="AL124" s="293">
        <f>ROUND(FutureTrunkParks6[[#This Row],[Net Present Value of Establishment Cost]]*FutureTrunkParks6[[#This Row],[Terminal Value Adjustment (%)]],0)</f>
        <v>1548387</v>
      </c>
      <c r="AM124" s="288" t="str" cm="1">
        <f t="array" ref="AM124">_xlfn.IFS(FutureTrunkParks6[[#This Row],[Hierarchy/Name]]&lt;&gt;"Local","y",AM$13=FutureTrunkParks6[[#This Row],[Service Catchment]], "y", FutureTrunkParks6[[#This Row],[Hierarchy/Name]]="Local", "")</f>
        <v>y</v>
      </c>
      <c r="AN124" s="288" t="str" cm="1">
        <f t="array" ref="AN124">_xlfn.IFS(FutureTrunkParks6[[#This Row],[Hierarchy/Name]]&lt;&gt;"Local","y",AN$13=FutureTrunkParks6[[#This Row],[Service Catchment]], "y", FutureTrunkParks6[[#This Row],[Hierarchy/Name]]="Local", "")</f>
        <v>y</v>
      </c>
      <c r="AO124" s="288" t="str" cm="1">
        <f t="array" ref="AO124">_xlfn.IFS(FutureTrunkParks6[[#This Row],[Hierarchy/Name]]&lt;&gt;"Local","y",AO$13=FutureTrunkParks6[[#This Row],[Service Catchment]], "y", FutureTrunkParks6[[#This Row],[Hierarchy/Name]]="Local", "")</f>
        <v>y</v>
      </c>
      <c r="AP124" s="288" t="str" cm="1">
        <f t="array" ref="AP124">_xlfn.IFS(FutureTrunkParks6[[#This Row],[Hierarchy/Name]]&lt;&gt;"Local","y",AP$13=FutureTrunkParks6[[#This Row],[Service Catchment]], "y", FutureTrunkParks6[[#This Row],[Hierarchy/Name]]="Local", "")</f>
        <v>y</v>
      </c>
      <c r="AR124" s="107">
        <f>IF(FutureTrunkParks6[[#This Row],[Hierarchy/Name]]&lt;&gt;"Local",0.25,IF(AM124="y",1,""))</f>
        <v>0.25</v>
      </c>
      <c r="AS124" s="107">
        <f>IF(FutureTrunkParks6[[#This Row],[Hierarchy/Name]]&lt;&gt;"Local",0.25,IF(AN124="y",1,""))</f>
        <v>0.25</v>
      </c>
      <c r="AT124" s="107">
        <f>IF(FutureTrunkParks6[[#This Row],[Hierarchy/Name]]&lt;&gt;"Local",0.25,IF(AO124="y",1,""))</f>
        <v>0.25</v>
      </c>
      <c r="AU124" s="107">
        <f>IF(FutureTrunkParks6[[#This Row],[Hierarchy/Name]]&lt;&gt;"Local",0.25,IF(AP124="y",1,""))</f>
        <v>0.25</v>
      </c>
      <c r="AV124" s="109">
        <f t="shared" si="20"/>
        <v>1</v>
      </c>
      <c r="AX124" s="285">
        <f t="shared" si="21"/>
        <v>387096.75</v>
      </c>
      <c r="AY124" s="281">
        <f t="shared" si="22"/>
        <v>387096.75</v>
      </c>
      <c r="AZ124" s="281">
        <f t="shared" si="23"/>
        <v>387096.75</v>
      </c>
      <c r="BA124" s="286">
        <f t="shared" si="24"/>
        <v>387096.75</v>
      </c>
      <c r="BB124" s="270">
        <f t="shared" si="25"/>
        <v>1548387</v>
      </c>
      <c r="BD124" s="141"/>
    </row>
    <row r="125" spans="2:56">
      <c r="B125" s="227" t="s">
        <v>4859</v>
      </c>
      <c r="C125" s="228" t="s">
        <v>5049</v>
      </c>
      <c r="D125" s="228" t="s">
        <v>110</v>
      </c>
      <c r="E125" s="228" t="s">
        <v>113</v>
      </c>
      <c r="F125" s="228" t="s">
        <v>4852</v>
      </c>
      <c r="G125" s="203" t="str" cm="1">
        <f t="array" ref="G125">_xlfn.IFS(MID(C125,5,1)="U",MID(C125,5,2),LEN(C125)&gt;10,MID(C125,5,3)&amp;"-"&amp;LEFT(D125,1),LEN(C125)&lt;=10,MID(C125,5,2)&amp;"-"&amp;LEFT(D125,1))</f>
        <v>A1-L</v>
      </c>
      <c r="H125" s="204">
        <f>IFERROR(INDEX(LGIP1b_Park_UnitRates[],MATCH(G125,LGIP1b_Park_UnitRates[LGIP Code],0),3),"")</f>
        <v>8000</v>
      </c>
      <c r="I125" s="312">
        <f>IFERROR(MIN(J125/H125,INDEX(LGIP1b_Park_UnitRates[],MATCH(FutureTrunkParks6[[#This Row],[LGIP Code (*)]], LGIP1b_Park_UnitRates[LGIP Code], 0),4)),1)</f>
        <v>0.70550000000000002</v>
      </c>
      <c r="J125" s="232">
        <v>5644</v>
      </c>
      <c r="K125" s="98">
        <f t="shared" si="26"/>
        <v>1417.4344436569809</v>
      </c>
      <c r="L125" s="233">
        <v>8000000</v>
      </c>
      <c r="M125" s="238" t="str">
        <f>_xlfn.XLOOKUP(FutureTrunkParks6[[#This Row],[LGIP Code (*)]],LGIP1b_Parks_UnitRates_Summary[LGIP Code],LGIP1b_Parks_UnitRates_Summary[Stages],,0)</f>
        <v>A&amp;B</v>
      </c>
      <c r="N125" s="238" t="str">
        <f>_xlfn.XLOOKUP(FutureTrunkParks6[[#This Row],[LGIP Code (*)]],LGIP1b_Parks_UnitRates_Summary[LGIP Code],LGIP1b_Parks_UnitRates_Summary[Costing Code],,0)</f>
        <v>A1-L-A&amp;B</v>
      </c>
      <c r="O125" s="238">
        <f>_xlfn.XLOOKUP(FutureTrunkParks6[[#This Row],[Costing Code]],LGIP1b_Parks_UnitRates_Summary[Costing Code],LGIP1b_Parks_UnitRates_Summary[Scaled component],,0)</f>
        <v>295709.98100599996</v>
      </c>
      <c r="P125" s="238">
        <f>FutureTrunkParks6[[#This Row],[Unit Rate (Scale)]]*FutureTrunkParks6[[#This Row],[Scaling factor (*)]]</f>
        <v>208623.39159973298</v>
      </c>
      <c r="Q125" s="238">
        <f>_xlfn.XLOOKUP(FutureTrunkParks6[[#This Row],[Costing Code]],LGIP1b_Parks_UnitRates_Summary[Costing Code],LGIP1b_Parks_UnitRates_Summary[Not scaled component],,0)</f>
        <v>417974.52457963559</v>
      </c>
      <c r="R125" s="240">
        <f>_xlfn.XLOOKUP(FutureTrunkParks6[[#This Row],[Costing Code]],LGIP1b_Parks_UnitRates_Summary[Costing Code],LGIP1b_Parks_UnitRates_Summary[Preliminary Scale],,0)</f>
        <v>0.23125000000000001</v>
      </c>
      <c r="S125" s="238">
        <f>((FutureTrunkParks6[[#This Row],[Costs with Scaling Factor Applied]]+FutureTrunkParks6[[#This Row],[Unit Rate (No Scale)]])*FutureTrunkParks6[[#This Row],[Preliminary Scale %]])</f>
        <v>144900.76811647898</v>
      </c>
      <c r="T125" s="238">
        <f>_xlfn.XLOOKUP(FutureTrunkParks6[[#This Row],[Costing Code]],LGIP1b_Parks_UnitRates_Summary[Costing Code],LGIP1b_Parks_UnitRates_Summary[Preliminary No Scale],,0)</f>
        <v>3750</v>
      </c>
      <c r="U12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775249</v>
      </c>
      <c r="V125" s="228">
        <v>2021</v>
      </c>
      <c r="W125" s="228">
        <v>1</v>
      </c>
      <c r="X125" s="238">
        <f>ROUND(FutureTrunkParks6[[#This Row],[Direct Construction Cost]]*23%,0)</f>
        <v>178307</v>
      </c>
      <c r="Y125" s="311">
        <f t="shared" si="14"/>
        <v>0.2</v>
      </c>
      <c r="Z125" s="211">
        <f>ROUND((FutureTrunkParks6[[#This Row],[Direct Construction Cost]]+FutureTrunkParks6[[#This Row],[Project Owners Cost (23% Direct Construction Cost)($)]])*FutureTrunkParks6[[#This Row],[Multiplier]]*FutureTrunkParks6[[#This Row],[Construction Contingency Rate %]],0)</f>
        <v>190711</v>
      </c>
      <c r="AA125" s="212">
        <f>ROUND(FutureTrunkParks6[[#This Row],[Direct Construction Cost]]+FutureTrunkParks6[[#This Row],[Project Owners Cost (23% Direct Construction Cost)($)]]+FutureTrunkParks6[[#This Row],[Construction Contingency Cost ($)]],0)</f>
        <v>1144267</v>
      </c>
      <c r="AB125" s="236">
        <v>2034</v>
      </c>
      <c r="AC125" s="213">
        <f t="shared" si="15"/>
        <v>2.0111853187589457E-2</v>
      </c>
      <c r="AD125" s="213">
        <f t="shared" si="16"/>
        <v>1.8204777291069174E-2</v>
      </c>
      <c r="AE125" s="291">
        <f>VLOOKUP(FutureTrunkParks6[[#This Row],[Service Catchment]],'Catchment Demand - Parks'!$C$8:$M$11,11)</f>
        <v>0.15359038713546411</v>
      </c>
      <c r="AF12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1.2070532636183623E-2</v>
      </c>
      <c r="AG125" s="291">
        <f>IF(AND(FutureTrunkParks6[[#This Row],[Spare Capacity (%)]]&gt;30%,FutureTrunkParks6[[#This Row],[Share of the total Cost with the same year of provision %]]&gt;20%),1-FutureTrunkParks6[[#This Row],[Spare Capacity (%)]],1)</f>
        <v>1</v>
      </c>
      <c r="AH125" s="291">
        <f>IF(FutureTrunkParks6[[#This Row],[Terminal Value Analysis]]&lt;0,0,FutureTrunkParks6[[#This Row],[Terminal Value Analysis]])</f>
        <v>1</v>
      </c>
      <c r="AI125" s="215">
        <f t="shared" si="17"/>
        <v>9144267</v>
      </c>
      <c r="AJ125" s="217">
        <f t="shared" si="18"/>
        <v>11810334</v>
      </c>
      <c r="AK125" s="219">
        <f t="shared" si="19"/>
        <v>5598628</v>
      </c>
      <c r="AL125" s="293">
        <f>ROUND(FutureTrunkParks6[[#This Row],[Net Present Value of Establishment Cost]]*FutureTrunkParks6[[#This Row],[Terminal Value Adjustment (%)]],0)</f>
        <v>5598628</v>
      </c>
      <c r="AM125" s="288" t="str" cm="1">
        <f t="array" ref="AM125">_xlfn.IFS(FutureTrunkParks6[[#This Row],[Hierarchy/Name]]&lt;&gt;"Local","y",AM$13=FutureTrunkParks6[[#This Row],[Service Catchment]], "y", FutureTrunkParks6[[#This Row],[Hierarchy/Name]]="Local", "")</f>
        <v/>
      </c>
      <c r="AN125" s="288" t="str" cm="1">
        <f t="array" ref="AN125">_xlfn.IFS(FutureTrunkParks6[[#This Row],[Hierarchy/Name]]&lt;&gt;"Local","y",AN$13=FutureTrunkParks6[[#This Row],[Service Catchment]], "y", FutureTrunkParks6[[#This Row],[Hierarchy/Name]]="Local", "")</f>
        <v/>
      </c>
      <c r="AO125" s="288" t="str" cm="1">
        <f t="array" ref="AO125">_xlfn.IFS(FutureTrunkParks6[[#This Row],[Hierarchy/Name]]&lt;&gt;"Local","y",AO$13=FutureTrunkParks6[[#This Row],[Service Catchment]], "y", FutureTrunkParks6[[#This Row],[Hierarchy/Name]]="Local", "")</f>
        <v/>
      </c>
      <c r="AP125" s="288" t="str" cm="1">
        <f t="array" ref="AP125">_xlfn.IFS(FutureTrunkParks6[[#This Row],[Hierarchy/Name]]&lt;&gt;"Local","y",AP$13=FutureTrunkParks6[[#This Row],[Service Catchment]], "y", FutureTrunkParks6[[#This Row],[Hierarchy/Name]]="Local", "")</f>
        <v>y</v>
      </c>
      <c r="AR125" s="107" t="str">
        <f>IF(FutureTrunkParks6[[#This Row],[Hierarchy/Name]]&lt;&gt;"Local",0.25,IF(AM125="y",1,""))</f>
        <v/>
      </c>
      <c r="AS125" s="107" t="str">
        <f>IF(FutureTrunkParks6[[#This Row],[Hierarchy/Name]]&lt;&gt;"Local",0.25,IF(AN125="y",1,""))</f>
        <v/>
      </c>
      <c r="AT125" s="107" t="str">
        <f>IF(FutureTrunkParks6[[#This Row],[Hierarchy/Name]]&lt;&gt;"Local",0.25,IF(AO125="y",1,""))</f>
        <v/>
      </c>
      <c r="AU125" s="107">
        <f>IF(FutureTrunkParks6[[#This Row],[Hierarchy/Name]]&lt;&gt;"Local",0.25,IF(AP125="y",1,""))</f>
        <v>1</v>
      </c>
      <c r="AV125" s="109">
        <f t="shared" si="20"/>
        <v>1</v>
      </c>
      <c r="AX125" s="285" t="str">
        <f t="shared" si="21"/>
        <v/>
      </c>
      <c r="AY125" s="281" t="str">
        <f t="shared" si="22"/>
        <v/>
      </c>
      <c r="AZ125" s="281" t="str">
        <f t="shared" si="23"/>
        <v/>
      </c>
      <c r="BA125" s="286">
        <f t="shared" si="24"/>
        <v>5598628</v>
      </c>
      <c r="BB125" s="270">
        <f t="shared" si="25"/>
        <v>5598628</v>
      </c>
      <c r="BD125" s="141"/>
    </row>
    <row r="126" spans="2:56">
      <c r="B126" s="227" t="s">
        <v>4939</v>
      </c>
      <c r="C126" s="228" t="s">
        <v>5050</v>
      </c>
      <c r="D126" s="228" t="s">
        <v>105</v>
      </c>
      <c r="E126" s="228" t="s">
        <v>113</v>
      </c>
      <c r="F126" s="228" t="s">
        <v>4861</v>
      </c>
      <c r="G126" s="203" t="str" cm="1">
        <f t="array" ref="G126">_xlfn.IFS(MID(C126,5,1)="U",MID(C126,5,2),LEN(C126)&gt;10,MID(C126,5,3)&amp;"-"&amp;LEFT(D126,1),LEN(C126)&lt;=10,MID(C126,5,2)&amp;"-"&amp;LEFT(D126,1))</f>
        <v>U1</v>
      </c>
      <c r="H126" s="204">
        <f>IFERROR(INDEX(LGIP1b_Park_UnitRates[],MATCH(G126,LGIP1b_Park_UnitRates[LGIP Code],0),3),"")</f>
        <v>0</v>
      </c>
      <c r="I126" s="312">
        <f>IFERROR(MIN(J126/H126,INDEX(LGIP1b_Park_UnitRates[],MATCH(FutureTrunkParks6[[#This Row],[LGIP Code (*)]], LGIP1b_Park_UnitRates[LGIP Code], 0),4)),1)</f>
        <v>1</v>
      </c>
      <c r="J126" s="232">
        <v>29000</v>
      </c>
      <c r="K126" s="98">
        <f t="shared" si="26"/>
        <v>0</v>
      </c>
      <c r="L126" s="233">
        <v>0</v>
      </c>
      <c r="M126" s="238" t="str">
        <f>_xlfn.XLOOKUP(FutureTrunkParks6[[#This Row],[LGIP Code (*)]],LGIP1b_Parks_UnitRates_Summary[LGIP Code],LGIP1b_Parks_UnitRates_Summary[Stages],,0)</f>
        <v>U</v>
      </c>
      <c r="N126" s="238" t="str">
        <f>_xlfn.XLOOKUP(FutureTrunkParks6[[#This Row],[LGIP Code (*)]],LGIP1b_Parks_UnitRates_Summary[LGIP Code],LGIP1b_Parks_UnitRates_Summary[Costing Code],,0)</f>
        <v>U1-U</v>
      </c>
      <c r="O126" s="238">
        <f>_xlfn.XLOOKUP(FutureTrunkParks6[[#This Row],[Costing Code]],LGIP1b_Parks_UnitRates_Summary[Costing Code],LGIP1b_Parks_UnitRates_Summary[Scaled component],,0)</f>
        <v>0</v>
      </c>
      <c r="P126" s="238">
        <f>FutureTrunkParks6[[#This Row],[Unit Rate (Scale)]]*FutureTrunkParks6[[#This Row],[Scaling factor (*)]]</f>
        <v>0</v>
      </c>
      <c r="Q126" s="238">
        <f>_xlfn.XLOOKUP(FutureTrunkParks6[[#This Row],[Costing Code]],LGIP1b_Parks_UnitRates_Summary[Costing Code],LGIP1b_Parks_UnitRates_Summary[Not scaled component],,0)</f>
        <v>0</v>
      </c>
      <c r="R126" s="240">
        <f>_xlfn.XLOOKUP(FutureTrunkParks6[[#This Row],[Costing Code]],LGIP1b_Parks_UnitRates_Summary[Costing Code],LGIP1b_Parks_UnitRates_Summary[Preliminary Scale],,0)</f>
        <v>0</v>
      </c>
      <c r="S126" s="238">
        <f>((FutureTrunkParks6[[#This Row],[Costs with Scaling Factor Applied]]+FutureTrunkParks6[[#This Row],[Unit Rate (No Scale)]])*FutureTrunkParks6[[#This Row],[Preliminary Scale %]])</f>
        <v>0</v>
      </c>
      <c r="T126" s="238">
        <f>_xlfn.XLOOKUP(FutureTrunkParks6[[#This Row],[Costing Code]],LGIP1b_Parks_UnitRates_Summary[Costing Code],LGIP1b_Parks_UnitRates_Summary[Preliminary No Scale],,0)</f>
        <v>0</v>
      </c>
      <c r="U12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26" s="228">
        <v>2021</v>
      </c>
      <c r="W126" s="228">
        <v>1</v>
      </c>
      <c r="X126" s="238">
        <f>ROUND(FutureTrunkParks6[[#This Row],[Direct Construction Cost]]*23%,0)</f>
        <v>460000</v>
      </c>
      <c r="Y126" s="311">
        <f t="shared" si="14"/>
        <v>7.4999999999999997E-2</v>
      </c>
      <c r="Z126" s="211">
        <f>ROUND((FutureTrunkParks6[[#This Row],[Direct Construction Cost]]+FutureTrunkParks6[[#This Row],[Project Owners Cost (23% Direct Construction Cost)($)]])*FutureTrunkParks6[[#This Row],[Multiplier]]*FutureTrunkParks6[[#This Row],[Construction Contingency Rate %]],0)</f>
        <v>184500</v>
      </c>
      <c r="AA126" s="212">
        <f>ROUND(FutureTrunkParks6[[#This Row],[Direct Construction Cost]]+FutureTrunkParks6[[#This Row],[Project Owners Cost (23% Direct Construction Cost)($)]]+FutureTrunkParks6[[#This Row],[Construction Contingency Cost ($)]],0)</f>
        <v>2644500</v>
      </c>
      <c r="AB126" s="236">
        <v>2024</v>
      </c>
      <c r="AC126" s="213">
        <f t="shared" si="15"/>
        <v>2.0111853187589457E-2</v>
      </c>
      <c r="AD126" s="213">
        <f t="shared" si="16"/>
        <v>1.8204777291069174E-2</v>
      </c>
      <c r="AE126" s="291">
        <f>VLOOKUP(FutureTrunkParks6[[#This Row],[Service Catchment]],'Catchment Demand - Parks'!$C$8:$M$11,11)</f>
        <v>0.15359038713546411</v>
      </c>
      <c r="AF12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26" s="291">
        <f>IF(AND(FutureTrunkParks6[[#This Row],[Spare Capacity (%)]]&gt;30%,FutureTrunkParks6[[#This Row],[Share of the total Cost with the same year of provision %]]&gt;20%),1-FutureTrunkParks6[[#This Row],[Spare Capacity (%)]],1)</f>
        <v>1</v>
      </c>
      <c r="AH126" s="291">
        <f>IF(FutureTrunkParks6[[#This Row],[Terminal Value Analysis]]&lt;0,0,FutureTrunkParks6[[#This Row],[Terminal Value Analysis]])</f>
        <v>1</v>
      </c>
      <c r="AI126" s="215">
        <f t="shared" si="17"/>
        <v>2644500</v>
      </c>
      <c r="AJ126" s="217">
        <f t="shared" si="18"/>
        <v>2791573</v>
      </c>
      <c r="AK126" s="219">
        <f t="shared" si="19"/>
        <v>2349839</v>
      </c>
      <c r="AL126" s="293">
        <f>ROUND(FutureTrunkParks6[[#This Row],[Net Present Value of Establishment Cost]]*FutureTrunkParks6[[#This Row],[Terminal Value Adjustment (%)]],0)</f>
        <v>2349839</v>
      </c>
      <c r="AM126" s="288" t="str" cm="1">
        <f t="array" ref="AM126">_xlfn.IFS(FutureTrunkParks6[[#This Row],[Hierarchy/Name]]&lt;&gt;"Local","y",AM$13=FutureTrunkParks6[[#This Row],[Service Catchment]], "y", FutureTrunkParks6[[#This Row],[Hierarchy/Name]]="Local", "")</f>
        <v>y</v>
      </c>
      <c r="AN126" s="288" t="str" cm="1">
        <f t="array" ref="AN126">_xlfn.IFS(FutureTrunkParks6[[#This Row],[Hierarchy/Name]]&lt;&gt;"Local","y",AN$13=FutureTrunkParks6[[#This Row],[Service Catchment]], "y", FutureTrunkParks6[[#This Row],[Hierarchy/Name]]="Local", "")</f>
        <v>y</v>
      </c>
      <c r="AO126" s="288" t="str" cm="1">
        <f t="array" ref="AO126">_xlfn.IFS(FutureTrunkParks6[[#This Row],[Hierarchy/Name]]&lt;&gt;"Local","y",AO$13=FutureTrunkParks6[[#This Row],[Service Catchment]], "y", FutureTrunkParks6[[#This Row],[Hierarchy/Name]]="Local", "")</f>
        <v>y</v>
      </c>
      <c r="AP126" s="288" t="str" cm="1">
        <f t="array" ref="AP126">_xlfn.IFS(FutureTrunkParks6[[#This Row],[Hierarchy/Name]]&lt;&gt;"Local","y",AP$13=FutureTrunkParks6[[#This Row],[Service Catchment]], "y", FutureTrunkParks6[[#This Row],[Hierarchy/Name]]="Local", "")</f>
        <v>y</v>
      </c>
      <c r="AR126" s="107">
        <f>IF(FutureTrunkParks6[[#This Row],[Hierarchy/Name]]&lt;&gt;"Local",0.25,IF(AM126="y",1,""))</f>
        <v>0.25</v>
      </c>
      <c r="AS126" s="107">
        <f>IF(FutureTrunkParks6[[#This Row],[Hierarchy/Name]]&lt;&gt;"Local",0.25,IF(AN126="y",1,""))</f>
        <v>0.25</v>
      </c>
      <c r="AT126" s="107">
        <f>IF(FutureTrunkParks6[[#This Row],[Hierarchy/Name]]&lt;&gt;"Local",0.25,IF(AO126="y",1,""))</f>
        <v>0.25</v>
      </c>
      <c r="AU126" s="107">
        <f>IF(FutureTrunkParks6[[#This Row],[Hierarchy/Name]]&lt;&gt;"Local",0.25,IF(AP126="y",1,""))</f>
        <v>0.25</v>
      </c>
      <c r="AV126" s="109">
        <f t="shared" si="20"/>
        <v>1</v>
      </c>
      <c r="AX126" s="285">
        <f t="shared" si="21"/>
        <v>587459.75</v>
      </c>
      <c r="AY126" s="281">
        <f t="shared" si="22"/>
        <v>587459.75</v>
      </c>
      <c r="AZ126" s="281">
        <f t="shared" si="23"/>
        <v>587459.75</v>
      </c>
      <c r="BA126" s="286">
        <f t="shared" si="24"/>
        <v>587459.75</v>
      </c>
      <c r="BB126" s="270">
        <f t="shared" si="25"/>
        <v>2349839</v>
      </c>
      <c r="BD126" s="141"/>
    </row>
    <row r="127" spans="2:56">
      <c r="B127" s="227" t="s">
        <v>4948</v>
      </c>
      <c r="C127" s="228" t="s">
        <v>5051</v>
      </c>
      <c r="D127" s="228" t="s">
        <v>110</v>
      </c>
      <c r="E127" s="228" t="s">
        <v>113</v>
      </c>
      <c r="F127" s="228" t="s">
        <v>4856</v>
      </c>
      <c r="G127" s="203" t="str" cm="1">
        <f t="array" ref="G127">_xlfn.IFS(MID(C127,5,1)="U",MID(C127,5,2),LEN(C127)&gt;10,MID(C127,5,3)&amp;"-"&amp;LEFT(D127,1),LEN(C127)&lt;=10,MID(C127,5,2)&amp;"-"&amp;LEFT(D127,1))</f>
        <v>U3</v>
      </c>
      <c r="H127" s="204">
        <f>IFERROR(INDEX(LGIP1b_Park_UnitRates[],MATCH(G127,LGIP1b_Park_UnitRates[LGIP Code],0),3),"")</f>
        <v>0</v>
      </c>
      <c r="I127" s="312">
        <f>IFERROR(MIN(J127/H127,INDEX(LGIP1b_Park_UnitRates[],MATCH(FutureTrunkParks6[[#This Row],[LGIP Code (*)]], LGIP1b_Park_UnitRates[LGIP Code], 0),4)),1)</f>
        <v>1</v>
      </c>
      <c r="J127" s="232">
        <v>4400</v>
      </c>
      <c r="K127" s="98">
        <f t="shared" si="26"/>
        <v>0</v>
      </c>
      <c r="L127" s="233">
        <v>0</v>
      </c>
      <c r="M127" s="238" t="str">
        <f>_xlfn.XLOOKUP(FutureTrunkParks6[[#This Row],[LGIP Code (*)]],LGIP1b_Parks_UnitRates_Summary[LGIP Code],LGIP1b_Parks_UnitRates_Summary[Stages],,0)</f>
        <v>U</v>
      </c>
      <c r="N127" s="238" t="str">
        <f>_xlfn.XLOOKUP(FutureTrunkParks6[[#This Row],[LGIP Code (*)]],LGIP1b_Parks_UnitRates_Summary[LGIP Code],LGIP1b_Parks_UnitRates_Summary[Costing Code],,0)</f>
        <v>U3-U</v>
      </c>
      <c r="O127" s="238">
        <f>_xlfn.XLOOKUP(FutureTrunkParks6[[#This Row],[Costing Code]],LGIP1b_Parks_UnitRates_Summary[Costing Code],LGIP1b_Parks_UnitRates_Summary[Scaled component],,0)</f>
        <v>0</v>
      </c>
      <c r="P127" s="238">
        <f>FutureTrunkParks6[[#This Row],[Unit Rate (Scale)]]*FutureTrunkParks6[[#This Row],[Scaling factor (*)]]</f>
        <v>0</v>
      </c>
      <c r="Q127" s="238">
        <f>_xlfn.XLOOKUP(FutureTrunkParks6[[#This Row],[Costing Code]],LGIP1b_Parks_UnitRates_Summary[Costing Code],LGIP1b_Parks_UnitRates_Summary[Not scaled component],,0)</f>
        <v>0</v>
      </c>
      <c r="R127" s="240">
        <f>_xlfn.XLOOKUP(FutureTrunkParks6[[#This Row],[Costing Code]],LGIP1b_Parks_UnitRates_Summary[Costing Code],LGIP1b_Parks_UnitRates_Summary[Preliminary Scale],,0)</f>
        <v>0</v>
      </c>
      <c r="S127" s="238">
        <f>((FutureTrunkParks6[[#This Row],[Costs with Scaling Factor Applied]]+FutureTrunkParks6[[#This Row],[Unit Rate (No Scale)]])*FutureTrunkParks6[[#This Row],[Preliminary Scale %]])</f>
        <v>0</v>
      </c>
      <c r="T127" s="238">
        <f>_xlfn.XLOOKUP(FutureTrunkParks6[[#This Row],[Costing Code]],LGIP1b_Parks_UnitRates_Summary[Costing Code],LGIP1b_Parks_UnitRates_Summary[Preliminary No Scale],,0)</f>
        <v>0</v>
      </c>
      <c r="U12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27" s="228">
        <v>2021</v>
      </c>
      <c r="W127" s="228">
        <v>1</v>
      </c>
      <c r="X127" s="238">
        <f>ROUND(FutureTrunkParks6[[#This Row],[Direct Construction Cost]]*23%,0)</f>
        <v>230000</v>
      </c>
      <c r="Y127" s="311">
        <f t="shared" si="14"/>
        <v>0.2</v>
      </c>
      <c r="Z127" s="211">
        <f>ROUND((FutureTrunkParks6[[#This Row],[Direct Construction Cost]]+FutureTrunkParks6[[#This Row],[Project Owners Cost (23% Direct Construction Cost)($)]])*FutureTrunkParks6[[#This Row],[Multiplier]]*FutureTrunkParks6[[#This Row],[Construction Contingency Rate %]],0)</f>
        <v>246000</v>
      </c>
      <c r="AA127" s="212">
        <f>ROUND(FutureTrunkParks6[[#This Row],[Direct Construction Cost]]+FutureTrunkParks6[[#This Row],[Project Owners Cost (23% Direct Construction Cost)($)]]+FutureTrunkParks6[[#This Row],[Construction Contingency Cost ($)]],0)</f>
        <v>1476000</v>
      </c>
      <c r="AB127" s="236">
        <v>2034</v>
      </c>
      <c r="AC127" s="213">
        <f t="shared" si="15"/>
        <v>2.0111853187589457E-2</v>
      </c>
      <c r="AD127" s="213">
        <f t="shared" si="16"/>
        <v>1.8204777291069174E-2</v>
      </c>
      <c r="AE127" s="291">
        <f>VLOOKUP(FutureTrunkParks6[[#This Row],[Service Catchment]],'Catchment Demand - Parks'!$C$8:$M$11,11)</f>
        <v>0.15359038713546411</v>
      </c>
      <c r="AF12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27" s="291">
        <f>IF(AND(FutureTrunkParks6[[#This Row],[Spare Capacity (%)]]&gt;30%,FutureTrunkParks6[[#This Row],[Share of the total Cost with the same year of provision %]]&gt;20%),1-FutureTrunkParks6[[#This Row],[Spare Capacity (%)]],1)</f>
        <v>1</v>
      </c>
      <c r="AH127" s="291">
        <f>IF(FutureTrunkParks6[[#This Row],[Terminal Value Analysis]]&lt;0,0,FutureTrunkParks6[[#This Row],[Terminal Value Analysis]])</f>
        <v>1</v>
      </c>
      <c r="AI127" s="215">
        <f t="shared" si="17"/>
        <v>1476000</v>
      </c>
      <c r="AJ127" s="217">
        <f t="shared" si="18"/>
        <v>1866135</v>
      </c>
      <c r="AK127" s="219">
        <f t="shared" si="19"/>
        <v>884632</v>
      </c>
      <c r="AL127" s="293">
        <f>ROUND(FutureTrunkParks6[[#This Row],[Net Present Value of Establishment Cost]]*FutureTrunkParks6[[#This Row],[Terminal Value Adjustment (%)]],0)</f>
        <v>884632</v>
      </c>
      <c r="AM127" s="288" t="str" cm="1">
        <f t="array" ref="AM127">_xlfn.IFS(FutureTrunkParks6[[#This Row],[Hierarchy/Name]]&lt;&gt;"Local","y",AM$13=FutureTrunkParks6[[#This Row],[Service Catchment]], "y", FutureTrunkParks6[[#This Row],[Hierarchy/Name]]="Local", "")</f>
        <v/>
      </c>
      <c r="AN127" s="288" t="str" cm="1">
        <f t="array" ref="AN127">_xlfn.IFS(FutureTrunkParks6[[#This Row],[Hierarchy/Name]]&lt;&gt;"Local","y",AN$13=FutureTrunkParks6[[#This Row],[Service Catchment]], "y", FutureTrunkParks6[[#This Row],[Hierarchy/Name]]="Local", "")</f>
        <v/>
      </c>
      <c r="AO127" s="288" t="str" cm="1">
        <f t="array" ref="AO127">_xlfn.IFS(FutureTrunkParks6[[#This Row],[Hierarchy/Name]]&lt;&gt;"Local","y",AO$13=FutureTrunkParks6[[#This Row],[Service Catchment]], "y", FutureTrunkParks6[[#This Row],[Hierarchy/Name]]="Local", "")</f>
        <v/>
      </c>
      <c r="AP127" s="288" t="str" cm="1">
        <f t="array" ref="AP127">_xlfn.IFS(FutureTrunkParks6[[#This Row],[Hierarchy/Name]]&lt;&gt;"Local","y",AP$13=FutureTrunkParks6[[#This Row],[Service Catchment]], "y", FutureTrunkParks6[[#This Row],[Hierarchy/Name]]="Local", "")</f>
        <v>y</v>
      </c>
      <c r="AR127" s="107" t="str">
        <f>IF(FutureTrunkParks6[[#This Row],[Hierarchy/Name]]&lt;&gt;"Local",0.25,IF(AM127="y",1,""))</f>
        <v/>
      </c>
      <c r="AS127" s="107" t="str">
        <f>IF(FutureTrunkParks6[[#This Row],[Hierarchy/Name]]&lt;&gt;"Local",0.25,IF(AN127="y",1,""))</f>
        <v/>
      </c>
      <c r="AT127" s="107" t="str">
        <f>IF(FutureTrunkParks6[[#This Row],[Hierarchy/Name]]&lt;&gt;"Local",0.25,IF(AO127="y",1,""))</f>
        <v/>
      </c>
      <c r="AU127" s="107">
        <f>IF(FutureTrunkParks6[[#This Row],[Hierarchy/Name]]&lt;&gt;"Local",0.25,IF(AP127="y",1,""))</f>
        <v>1</v>
      </c>
      <c r="AV127" s="109">
        <f t="shared" si="20"/>
        <v>1</v>
      </c>
      <c r="AX127" s="285" t="str">
        <f t="shared" si="21"/>
        <v/>
      </c>
      <c r="AY127" s="281" t="str">
        <f t="shared" si="22"/>
        <v/>
      </c>
      <c r="AZ127" s="281" t="str">
        <f t="shared" si="23"/>
        <v/>
      </c>
      <c r="BA127" s="286">
        <f t="shared" si="24"/>
        <v>884632</v>
      </c>
      <c r="BB127" s="270">
        <f t="shared" si="25"/>
        <v>884632</v>
      </c>
      <c r="BD127" s="141"/>
    </row>
    <row r="128" spans="2:56">
      <c r="B128" s="227" t="s">
        <v>5052</v>
      </c>
      <c r="C128" s="228" t="s">
        <v>5053</v>
      </c>
      <c r="D128" s="228" t="s">
        <v>110</v>
      </c>
      <c r="E128" s="228" t="s">
        <v>113</v>
      </c>
      <c r="F128" s="228" t="s">
        <v>4856</v>
      </c>
      <c r="G128" s="203" t="str" cm="1">
        <f t="array" ref="G128">_xlfn.IFS(MID(C128,5,1)="U",MID(C128,5,2),LEN(C128)&gt;10,MID(C128,5,3)&amp;"-"&amp;LEFT(D128,1),LEN(C128)&lt;=10,MID(C128,5,2)&amp;"-"&amp;LEFT(D128,1))</f>
        <v>U3</v>
      </c>
      <c r="H128" s="204">
        <f>IFERROR(INDEX(LGIP1b_Park_UnitRates[],MATCH(G128,LGIP1b_Park_UnitRates[LGIP Code],0),3),"")</f>
        <v>0</v>
      </c>
      <c r="I128" s="312">
        <f>IFERROR(MIN(J128/H128,INDEX(LGIP1b_Park_UnitRates[],MATCH(FutureTrunkParks6[[#This Row],[LGIP Code (*)]], LGIP1b_Park_UnitRates[LGIP Code], 0),4)),1)</f>
        <v>1</v>
      </c>
      <c r="J128" s="232">
        <v>8000</v>
      </c>
      <c r="K128" s="98">
        <f t="shared" si="26"/>
        <v>0</v>
      </c>
      <c r="L128" s="233">
        <v>0</v>
      </c>
      <c r="M128" s="238" t="str">
        <f>_xlfn.XLOOKUP(FutureTrunkParks6[[#This Row],[LGIP Code (*)]],LGIP1b_Parks_UnitRates_Summary[LGIP Code],LGIP1b_Parks_UnitRates_Summary[Stages],,0)</f>
        <v>U</v>
      </c>
      <c r="N128" s="238" t="str">
        <f>_xlfn.XLOOKUP(FutureTrunkParks6[[#This Row],[LGIP Code (*)]],LGIP1b_Parks_UnitRates_Summary[LGIP Code],LGIP1b_Parks_UnitRates_Summary[Costing Code],,0)</f>
        <v>U3-U</v>
      </c>
      <c r="O128" s="238">
        <f>_xlfn.XLOOKUP(FutureTrunkParks6[[#This Row],[Costing Code]],LGIP1b_Parks_UnitRates_Summary[Costing Code],LGIP1b_Parks_UnitRates_Summary[Scaled component],,0)</f>
        <v>0</v>
      </c>
      <c r="P128" s="238">
        <f>FutureTrunkParks6[[#This Row],[Unit Rate (Scale)]]*FutureTrunkParks6[[#This Row],[Scaling factor (*)]]</f>
        <v>0</v>
      </c>
      <c r="Q128" s="238">
        <f>_xlfn.XLOOKUP(FutureTrunkParks6[[#This Row],[Costing Code]],LGIP1b_Parks_UnitRates_Summary[Costing Code],LGIP1b_Parks_UnitRates_Summary[Not scaled component],,0)</f>
        <v>0</v>
      </c>
      <c r="R128" s="240">
        <f>_xlfn.XLOOKUP(FutureTrunkParks6[[#This Row],[Costing Code]],LGIP1b_Parks_UnitRates_Summary[Costing Code],LGIP1b_Parks_UnitRates_Summary[Preliminary Scale],,0)</f>
        <v>0</v>
      </c>
      <c r="S128" s="238">
        <f>((FutureTrunkParks6[[#This Row],[Costs with Scaling Factor Applied]]+FutureTrunkParks6[[#This Row],[Unit Rate (No Scale)]])*FutureTrunkParks6[[#This Row],[Preliminary Scale %]])</f>
        <v>0</v>
      </c>
      <c r="T128" s="238">
        <f>_xlfn.XLOOKUP(FutureTrunkParks6[[#This Row],[Costing Code]],LGIP1b_Parks_UnitRates_Summary[Costing Code],LGIP1b_Parks_UnitRates_Summary[Preliminary No Scale],,0)</f>
        <v>0</v>
      </c>
      <c r="U12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28" s="228">
        <v>2021</v>
      </c>
      <c r="W128" s="228">
        <v>1</v>
      </c>
      <c r="X128" s="238">
        <f>ROUND(FutureTrunkParks6[[#This Row],[Direct Construction Cost]]*23%,0)</f>
        <v>230000</v>
      </c>
      <c r="Y128" s="311">
        <f t="shared" si="14"/>
        <v>0.15</v>
      </c>
      <c r="Z128" s="211">
        <f>ROUND((FutureTrunkParks6[[#This Row],[Direct Construction Cost]]+FutureTrunkParks6[[#This Row],[Project Owners Cost (23% Direct Construction Cost)($)]])*FutureTrunkParks6[[#This Row],[Multiplier]]*FutureTrunkParks6[[#This Row],[Construction Contingency Rate %]],0)</f>
        <v>184500</v>
      </c>
      <c r="AA128" s="212">
        <f>ROUND(FutureTrunkParks6[[#This Row],[Direct Construction Cost]]+FutureTrunkParks6[[#This Row],[Project Owners Cost (23% Direct Construction Cost)($)]]+FutureTrunkParks6[[#This Row],[Construction Contingency Cost ($)]],0)</f>
        <v>1414500</v>
      </c>
      <c r="AB128" s="236">
        <v>2029</v>
      </c>
      <c r="AC128" s="213">
        <f t="shared" si="15"/>
        <v>2.0111853187589457E-2</v>
      </c>
      <c r="AD128" s="213">
        <f t="shared" si="16"/>
        <v>1.8204777291069174E-2</v>
      </c>
      <c r="AE128" s="291">
        <f>VLOOKUP(FutureTrunkParks6[[#This Row],[Service Catchment]],'Catchment Demand - Parks'!$C$8:$M$11,11)</f>
        <v>0.15359038713546411</v>
      </c>
      <c r="AF12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1.4435266209525751E-2</v>
      </c>
      <c r="AG128" s="291">
        <f>IF(AND(FutureTrunkParks6[[#This Row],[Spare Capacity (%)]]&gt;30%,FutureTrunkParks6[[#This Row],[Share of the total Cost with the same year of provision %]]&gt;20%),1-FutureTrunkParks6[[#This Row],[Spare Capacity (%)]],1)</f>
        <v>1</v>
      </c>
      <c r="AH128" s="291">
        <f>IF(FutureTrunkParks6[[#This Row],[Terminal Value Analysis]]&lt;0,0,FutureTrunkParks6[[#This Row],[Terminal Value Analysis]])</f>
        <v>1</v>
      </c>
      <c r="AI128" s="215">
        <f t="shared" si="17"/>
        <v>1414500</v>
      </c>
      <c r="AJ128" s="217">
        <f t="shared" si="18"/>
        <v>1634120</v>
      </c>
      <c r="AK128" s="219">
        <f t="shared" si="19"/>
        <v>1032258</v>
      </c>
      <c r="AL128" s="293">
        <f>ROUND(FutureTrunkParks6[[#This Row],[Net Present Value of Establishment Cost]]*FutureTrunkParks6[[#This Row],[Terminal Value Adjustment (%)]],0)</f>
        <v>1032258</v>
      </c>
      <c r="AM128" s="288" t="str" cm="1">
        <f t="array" ref="AM128">_xlfn.IFS(FutureTrunkParks6[[#This Row],[Hierarchy/Name]]&lt;&gt;"Local","y",AM$13=FutureTrunkParks6[[#This Row],[Service Catchment]], "y", FutureTrunkParks6[[#This Row],[Hierarchy/Name]]="Local", "")</f>
        <v/>
      </c>
      <c r="AN128" s="288" t="str" cm="1">
        <f t="array" ref="AN128">_xlfn.IFS(FutureTrunkParks6[[#This Row],[Hierarchy/Name]]&lt;&gt;"Local","y",AN$13=FutureTrunkParks6[[#This Row],[Service Catchment]], "y", FutureTrunkParks6[[#This Row],[Hierarchy/Name]]="Local", "")</f>
        <v/>
      </c>
      <c r="AO128" s="288" t="str" cm="1">
        <f t="array" ref="AO128">_xlfn.IFS(FutureTrunkParks6[[#This Row],[Hierarchy/Name]]&lt;&gt;"Local","y",AO$13=FutureTrunkParks6[[#This Row],[Service Catchment]], "y", FutureTrunkParks6[[#This Row],[Hierarchy/Name]]="Local", "")</f>
        <v/>
      </c>
      <c r="AP128" s="288" t="str" cm="1">
        <f t="array" ref="AP128">_xlfn.IFS(FutureTrunkParks6[[#This Row],[Hierarchy/Name]]&lt;&gt;"Local","y",AP$13=FutureTrunkParks6[[#This Row],[Service Catchment]], "y", FutureTrunkParks6[[#This Row],[Hierarchy/Name]]="Local", "")</f>
        <v>y</v>
      </c>
      <c r="AR128" s="107" t="str">
        <f>IF(FutureTrunkParks6[[#This Row],[Hierarchy/Name]]&lt;&gt;"Local",0.25,IF(AM128="y",1,""))</f>
        <v/>
      </c>
      <c r="AS128" s="107" t="str">
        <f>IF(FutureTrunkParks6[[#This Row],[Hierarchy/Name]]&lt;&gt;"Local",0.25,IF(AN128="y",1,""))</f>
        <v/>
      </c>
      <c r="AT128" s="107" t="str">
        <f>IF(FutureTrunkParks6[[#This Row],[Hierarchy/Name]]&lt;&gt;"Local",0.25,IF(AO128="y",1,""))</f>
        <v/>
      </c>
      <c r="AU128" s="107">
        <f>IF(FutureTrunkParks6[[#This Row],[Hierarchy/Name]]&lt;&gt;"Local",0.25,IF(AP128="y",1,""))</f>
        <v>1</v>
      </c>
      <c r="AV128" s="109">
        <f t="shared" si="20"/>
        <v>1</v>
      </c>
      <c r="AX128" s="285" t="str">
        <f t="shared" si="21"/>
        <v/>
      </c>
      <c r="AY128" s="281" t="str">
        <f t="shared" si="22"/>
        <v/>
      </c>
      <c r="AZ128" s="281" t="str">
        <f t="shared" si="23"/>
        <v/>
      </c>
      <c r="BA128" s="286">
        <f t="shared" si="24"/>
        <v>1032258</v>
      </c>
      <c r="BB128" s="270">
        <f t="shared" si="25"/>
        <v>1032258</v>
      </c>
      <c r="BD128" s="141"/>
    </row>
    <row r="129" spans="1:221">
      <c r="B129" s="227" t="s">
        <v>5025</v>
      </c>
      <c r="C129" s="228" t="s">
        <v>5054</v>
      </c>
      <c r="D129" s="228" t="s">
        <v>105</v>
      </c>
      <c r="E129" s="228" t="s">
        <v>113</v>
      </c>
      <c r="F129" s="228" t="s">
        <v>4877</v>
      </c>
      <c r="G129" s="203" t="str" cm="1">
        <f t="array" ref="G129">_xlfn.IFS(MID(C129,5,1)="U",MID(C129,5,2),LEN(C129)&gt;10,MID(C129,5,3)&amp;"-"&amp;LEFT(D129,1),LEN(C129)&lt;=10,MID(C129,5,2)&amp;"-"&amp;LEFT(D129,1))</f>
        <v>U3</v>
      </c>
      <c r="H129" s="204">
        <f>IFERROR(INDEX(LGIP1b_Park_UnitRates[],MATCH(G129,LGIP1b_Park_UnitRates[LGIP Code],0),3),"")</f>
        <v>0</v>
      </c>
      <c r="I129" s="312">
        <f>IFERROR(MIN(J129/H129,INDEX(LGIP1b_Park_UnitRates[],MATCH(FutureTrunkParks6[[#This Row],[LGIP Code (*)]], LGIP1b_Park_UnitRates[LGIP Code], 0),4)),1)</f>
        <v>1</v>
      </c>
      <c r="J129" s="232">
        <v>14000</v>
      </c>
      <c r="K129" s="98">
        <f t="shared" si="26"/>
        <v>0</v>
      </c>
      <c r="L129" s="233">
        <v>0</v>
      </c>
      <c r="M129" s="238" t="str">
        <f>_xlfn.XLOOKUP(FutureTrunkParks6[[#This Row],[LGIP Code (*)]],LGIP1b_Parks_UnitRates_Summary[LGIP Code],LGIP1b_Parks_UnitRates_Summary[Stages],,0)</f>
        <v>U</v>
      </c>
      <c r="N129" s="238" t="str">
        <f>_xlfn.XLOOKUP(FutureTrunkParks6[[#This Row],[LGIP Code (*)]],LGIP1b_Parks_UnitRates_Summary[LGIP Code],LGIP1b_Parks_UnitRates_Summary[Costing Code],,0)</f>
        <v>U3-U</v>
      </c>
      <c r="O129" s="238">
        <f>_xlfn.XLOOKUP(FutureTrunkParks6[[#This Row],[Costing Code]],LGIP1b_Parks_UnitRates_Summary[Costing Code],LGIP1b_Parks_UnitRates_Summary[Scaled component],,0)</f>
        <v>0</v>
      </c>
      <c r="P129" s="238">
        <f>FutureTrunkParks6[[#This Row],[Unit Rate (Scale)]]*FutureTrunkParks6[[#This Row],[Scaling factor (*)]]</f>
        <v>0</v>
      </c>
      <c r="Q129" s="238">
        <f>_xlfn.XLOOKUP(FutureTrunkParks6[[#This Row],[Costing Code]],LGIP1b_Parks_UnitRates_Summary[Costing Code],LGIP1b_Parks_UnitRates_Summary[Not scaled component],,0)</f>
        <v>0</v>
      </c>
      <c r="R129" s="240">
        <f>_xlfn.XLOOKUP(FutureTrunkParks6[[#This Row],[Costing Code]],LGIP1b_Parks_UnitRates_Summary[Costing Code],LGIP1b_Parks_UnitRates_Summary[Preliminary Scale],,0)</f>
        <v>0</v>
      </c>
      <c r="S129" s="238">
        <f>((FutureTrunkParks6[[#This Row],[Costs with Scaling Factor Applied]]+FutureTrunkParks6[[#This Row],[Unit Rate (No Scale)]])*FutureTrunkParks6[[#This Row],[Preliminary Scale %]])</f>
        <v>0</v>
      </c>
      <c r="T129" s="238">
        <f>_xlfn.XLOOKUP(FutureTrunkParks6[[#This Row],[Costing Code]],LGIP1b_Parks_UnitRates_Summary[Costing Code],LGIP1b_Parks_UnitRates_Summary[Preliminary No Scale],,0)</f>
        <v>0</v>
      </c>
      <c r="U12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29" s="228">
        <v>2021</v>
      </c>
      <c r="W129" s="228">
        <v>1</v>
      </c>
      <c r="X129" s="238">
        <f>ROUND(FutureTrunkParks6[[#This Row],[Direct Construction Cost]]*23%,0)</f>
        <v>230000</v>
      </c>
      <c r="Y129" s="311">
        <f t="shared" si="14"/>
        <v>0.2</v>
      </c>
      <c r="Z129" s="211">
        <f>ROUND((FutureTrunkParks6[[#This Row],[Direct Construction Cost]]+FutureTrunkParks6[[#This Row],[Project Owners Cost (23% Direct Construction Cost)($)]])*FutureTrunkParks6[[#This Row],[Multiplier]]*FutureTrunkParks6[[#This Row],[Construction Contingency Rate %]],0)</f>
        <v>246000</v>
      </c>
      <c r="AA129" s="212">
        <f>ROUND(FutureTrunkParks6[[#This Row],[Direct Construction Cost]]+FutureTrunkParks6[[#This Row],[Project Owners Cost (23% Direct Construction Cost)($)]]+FutureTrunkParks6[[#This Row],[Construction Contingency Cost ($)]],0)</f>
        <v>1476000</v>
      </c>
      <c r="AB129" s="236">
        <v>2034</v>
      </c>
      <c r="AC129" s="213">
        <f t="shared" si="15"/>
        <v>2.0111853187589457E-2</v>
      </c>
      <c r="AD129" s="213">
        <f t="shared" si="16"/>
        <v>1.8204777291069174E-2</v>
      </c>
      <c r="AE129" s="291">
        <f>VLOOKUP(FutureTrunkParks6[[#This Row],[Service Catchment]],'Catchment Demand - Parks'!$C$8:$M$11,11)</f>
        <v>0.15359038713546411</v>
      </c>
      <c r="AF12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29" s="291">
        <f>IF(AND(FutureTrunkParks6[[#This Row],[Spare Capacity (%)]]&gt;30%,FutureTrunkParks6[[#This Row],[Share of the total Cost with the same year of provision %]]&gt;20%),1-FutureTrunkParks6[[#This Row],[Spare Capacity (%)]],1)</f>
        <v>1</v>
      </c>
      <c r="AH129" s="291">
        <f>IF(FutureTrunkParks6[[#This Row],[Terminal Value Analysis]]&lt;0,0,FutureTrunkParks6[[#This Row],[Terminal Value Analysis]])</f>
        <v>1</v>
      </c>
      <c r="AI129" s="215">
        <f t="shared" si="17"/>
        <v>1476000</v>
      </c>
      <c r="AJ129" s="217">
        <f t="shared" si="18"/>
        <v>1866135</v>
      </c>
      <c r="AK129" s="219">
        <f t="shared" si="19"/>
        <v>884632</v>
      </c>
      <c r="AL129" s="293">
        <f>ROUND(FutureTrunkParks6[[#This Row],[Net Present Value of Establishment Cost]]*FutureTrunkParks6[[#This Row],[Terminal Value Adjustment (%)]],0)</f>
        <v>884632</v>
      </c>
      <c r="AM129" s="288" t="str" cm="1">
        <f t="array" ref="AM129">_xlfn.IFS(FutureTrunkParks6[[#This Row],[Hierarchy/Name]]&lt;&gt;"Local","y",AM$13=FutureTrunkParks6[[#This Row],[Service Catchment]], "y", FutureTrunkParks6[[#This Row],[Hierarchy/Name]]="Local", "")</f>
        <v>y</v>
      </c>
      <c r="AN129" s="288" t="str" cm="1">
        <f t="array" ref="AN129">_xlfn.IFS(FutureTrunkParks6[[#This Row],[Hierarchy/Name]]&lt;&gt;"Local","y",AN$13=FutureTrunkParks6[[#This Row],[Service Catchment]], "y", FutureTrunkParks6[[#This Row],[Hierarchy/Name]]="Local", "")</f>
        <v>y</v>
      </c>
      <c r="AO129" s="288" t="str" cm="1">
        <f t="array" ref="AO129">_xlfn.IFS(FutureTrunkParks6[[#This Row],[Hierarchy/Name]]&lt;&gt;"Local","y",AO$13=FutureTrunkParks6[[#This Row],[Service Catchment]], "y", FutureTrunkParks6[[#This Row],[Hierarchy/Name]]="Local", "")</f>
        <v>y</v>
      </c>
      <c r="AP129" s="288" t="str" cm="1">
        <f t="array" ref="AP129">_xlfn.IFS(FutureTrunkParks6[[#This Row],[Hierarchy/Name]]&lt;&gt;"Local","y",AP$13=FutureTrunkParks6[[#This Row],[Service Catchment]], "y", FutureTrunkParks6[[#This Row],[Hierarchy/Name]]="Local", "")</f>
        <v>y</v>
      </c>
      <c r="AR129" s="107">
        <f>IF(FutureTrunkParks6[[#This Row],[Hierarchy/Name]]&lt;&gt;"Local",0.25,IF(AM129="y",1,""))</f>
        <v>0.25</v>
      </c>
      <c r="AS129" s="107">
        <f>IF(FutureTrunkParks6[[#This Row],[Hierarchy/Name]]&lt;&gt;"Local",0.25,IF(AN129="y",1,""))</f>
        <v>0.25</v>
      </c>
      <c r="AT129" s="107">
        <f>IF(FutureTrunkParks6[[#This Row],[Hierarchy/Name]]&lt;&gt;"Local",0.25,IF(AO129="y",1,""))</f>
        <v>0.25</v>
      </c>
      <c r="AU129" s="107">
        <f>IF(FutureTrunkParks6[[#This Row],[Hierarchy/Name]]&lt;&gt;"Local",0.25,IF(AP129="y",1,""))</f>
        <v>0.25</v>
      </c>
      <c r="AV129" s="109">
        <f t="shared" si="20"/>
        <v>1</v>
      </c>
      <c r="AX129" s="285">
        <f t="shared" si="21"/>
        <v>221158</v>
      </c>
      <c r="AY129" s="281">
        <f t="shared" si="22"/>
        <v>221158</v>
      </c>
      <c r="AZ129" s="281">
        <f t="shared" si="23"/>
        <v>221158</v>
      </c>
      <c r="BA129" s="286">
        <f t="shared" si="24"/>
        <v>221158</v>
      </c>
      <c r="BB129" s="270">
        <f t="shared" si="25"/>
        <v>884632</v>
      </c>
      <c r="BD129" s="141"/>
      <c r="HL129" s="1"/>
      <c r="HM129" s="1"/>
    </row>
    <row r="130" spans="1:221">
      <c r="B130" s="227" t="s">
        <v>5055</v>
      </c>
      <c r="C130" s="228" t="s">
        <v>5056</v>
      </c>
      <c r="D130" s="228" t="s">
        <v>105</v>
      </c>
      <c r="E130" s="228" t="s">
        <v>113</v>
      </c>
      <c r="F130" s="228" t="s">
        <v>4883</v>
      </c>
      <c r="G130" s="203" t="str" cm="1">
        <f t="array" ref="G130">_xlfn.IFS(MID(C130,5,1)="U",MID(C130,5,2),LEN(C130)&gt;10,MID(C130,5,3)&amp;"-"&amp;LEFT(D130,1),LEN(C130)&lt;=10,MID(C130,5,2)&amp;"-"&amp;LEFT(D130,1))</f>
        <v>E11-D</v>
      </c>
      <c r="H130" s="204">
        <f>IFERROR(INDEX(LGIP1b_Park_UnitRates[],MATCH(G130,LGIP1b_Park_UnitRates[LGIP Code],0),3),"")</f>
        <v>20000</v>
      </c>
      <c r="I130" s="312">
        <f>IFERROR(MIN(J130/H130,INDEX(LGIP1b_Park_UnitRates[],MATCH(FutureTrunkParks6[[#This Row],[LGIP Code (*)]], LGIP1b_Park_UnitRates[LGIP Code], 0),4)),1)</f>
        <v>9.9949999999999992</v>
      </c>
      <c r="J130" s="232">
        <v>199900</v>
      </c>
      <c r="K130" s="98">
        <f t="shared" si="26"/>
        <v>0</v>
      </c>
      <c r="L130" s="233">
        <v>0</v>
      </c>
      <c r="M130" s="238" t="str">
        <f>_xlfn.XLOOKUP(FutureTrunkParks6[[#This Row],[LGIP Code (*)]],LGIP1b_Parks_UnitRates_Summary[LGIP Code],LGIP1b_Parks_UnitRates_Summary[Stages],,0)</f>
        <v>B&amp;C</v>
      </c>
      <c r="N130" s="238" t="str">
        <f>_xlfn.XLOOKUP(FutureTrunkParks6[[#This Row],[LGIP Code (*)]],LGIP1b_Parks_UnitRates_Summary[LGIP Code],LGIP1b_Parks_UnitRates_Summary[Costing Code],,0)</f>
        <v>E11-D-B&amp;C</v>
      </c>
      <c r="O130" s="238">
        <f>_xlfn.XLOOKUP(FutureTrunkParks6[[#This Row],[Costing Code]],LGIP1b_Parks_UnitRates_Summary[Costing Code],LGIP1b_Parks_UnitRates_Summary[Scaled component],,0)</f>
        <v>625485.02040532418</v>
      </c>
      <c r="P130" s="238">
        <f>FutureTrunkParks6[[#This Row],[Unit Rate (Scale)]]*FutureTrunkParks6[[#This Row],[Scaling factor (*)]]</f>
        <v>6251722.7789512146</v>
      </c>
      <c r="Q130" s="238">
        <f>_xlfn.XLOOKUP(FutureTrunkParks6[[#This Row],[Costing Code]],LGIP1b_Parks_UnitRates_Summary[Costing Code],LGIP1b_Parks_UnitRates_Summary[Not scaled component],,0)</f>
        <v>2140429.7431805041</v>
      </c>
      <c r="R130" s="240">
        <f>_xlfn.XLOOKUP(FutureTrunkParks6[[#This Row],[Costing Code]],LGIP1b_Parks_UnitRates_Summary[Costing Code],LGIP1b_Parks_UnitRates_Summary[Preliminary Scale],,0)</f>
        <v>0.23125000000000001</v>
      </c>
      <c r="S130" s="238">
        <f>((FutureTrunkParks6[[#This Row],[Costs with Scaling Factor Applied]]+FutureTrunkParks6[[#This Row],[Unit Rate (No Scale)]])*FutureTrunkParks6[[#This Row],[Preliminary Scale %]])</f>
        <v>1940685.27074296</v>
      </c>
      <c r="T130" s="238">
        <f>_xlfn.XLOOKUP(FutureTrunkParks6[[#This Row],[Costing Code]],LGIP1b_Parks_UnitRates_Summary[Costing Code],LGIP1b_Parks_UnitRates_Summary[Preliminary No Scale],,0)</f>
        <v>7500</v>
      </c>
      <c r="U13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10340338</v>
      </c>
      <c r="V130" s="228">
        <v>2021</v>
      </c>
      <c r="W130" s="228">
        <v>1</v>
      </c>
      <c r="X130" s="238">
        <f>ROUND(FutureTrunkParks6[[#This Row],[Direct Construction Cost]]*23%,0)</f>
        <v>2378278</v>
      </c>
      <c r="Y130" s="311">
        <f t="shared" si="14"/>
        <v>7.4999999999999997E-2</v>
      </c>
      <c r="Z130" s="211">
        <f>ROUND((FutureTrunkParks6[[#This Row],[Direct Construction Cost]]+FutureTrunkParks6[[#This Row],[Project Owners Cost (23% Direct Construction Cost)($)]])*FutureTrunkParks6[[#This Row],[Multiplier]]*FutureTrunkParks6[[#This Row],[Construction Contingency Rate %]],0)</f>
        <v>953896</v>
      </c>
      <c r="AA130" s="212">
        <f>ROUND(FutureTrunkParks6[[#This Row],[Direct Construction Cost]]+FutureTrunkParks6[[#This Row],[Project Owners Cost (23% Direct Construction Cost)($)]]+FutureTrunkParks6[[#This Row],[Construction Contingency Cost ($)]],0)</f>
        <v>13672512</v>
      </c>
      <c r="AB130" s="236">
        <v>2024</v>
      </c>
      <c r="AC130" s="213">
        <f t="shared" si="15"/>
        <v>2.0111853187589457E-2</v>
      </c>
      <c r="AD130" s="213">
        <f t="shared" si="16"/>
        <v>1.8204777291069174E-2</v>
      </c>
      <c r="AE130" s="291">
        <f>VLOOKUP(FutureTrunkParks6[[#This Row],[Service Catchment]],'Catchment Demand - Parks'!$C$8:$M$11,11)</f>
        <v>0.15359038713546411</v>
      </c>
      <c r="AF13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30" s="291">
        <f>IF(AND(FutureTrunkParks6[[#This Row],[Spare Capacity (%)]]&gt;30%,FutureTrunkParks6[[#This Row],[Share of the total Cost with the same year of provision %]]&gt;20%),1-FutureTrunkParks6[[#This Row],[Spare Capacity (%)]],1)</f>
        <v>1</v>
      </c>
      <c r="AH130" s="291">
        <f>IF(FutureTrunkParks6[[#This Row],[Terminal Value Analysis]]&lt;0,0,FutureTrunkParks6[[#This Row],[Terminal Value Analysis]])</f>
        <v>1</v>
      </c>
      <c r="AI130" s="215">
        <f t="shared" si="17"/>
        <v>13672512</v>
      </c>
      <c r="AJ130" s="217">
        <f t="shared" si="18"/>
        <v>14432903</v>
      </c>
      <c r="AK130" s="219">
        <f t="shared" si="19"/>
        <v>12149063</v>
      </c>
      <c r="AL130" s="293">
        <f>ROUND(FutureTrunkParks6[[#This Row],[Net Present Value of Establishment Cost]]*FutureTrunkParks6[[#This Row],[Terminal Value Adjustment (%)]],0)</f>
        <v>12149063</v>
      </c>
      <c r="AM130" s="288" t="str" cm="1">
        <f t="array" ref="AM130">_xlfn.IFS(FutureTrunkParks6[[#This Row],[Hierarchy/Name]]&lt;&gt;"Local","y",AM$13=FutureTrunkParks6[[#This Row],[Service Catchment]], "y", FutureTrunkParks6[[#This Row],[Hierarchy/Name]]="Local", "")</f>
        <v>y</v>
      </c>
      <c r="AN130" s="288" t="str" cm="1">
        <f t="array" ref="AN130">_xlfn.IFS(FutureTrunkParks6[[#This Row],[Hierarchy/Name]]&lt;&gt;"Local","y",AN$13=FutureTrunkParks6[[#This Row],[Service Catchment]], "y", FutureTrunkParks6[[#This Row],[Hierarchy/Name]]="Local", "")</f>
        <v>y</v>
      </c>
      <c r="AO130" s="288" t="str" cm="1">
        <f t="array" ref="AO130">_xlfn.IFS(FutureTrunkParks6[[#This Row],[Hierarchy/Name]]&lt;&gt;"Local","y",AO$13=FutureTrunkParks6[[#This Row],[Service Catchment]], "y", FutureTrunkParks6[[#This Row],[Hierarchy/Name]]="Local", "")</f>
        <v>y</v>
      </c>
      <c r="AP130" s="288" t="str" cm="1">
        <f t="array" ref="AP130">_xlfn.IFS(FutureTrunkParks6[[#This Row],[Hierarchy/Name]]&lt;&gt;"Local","y",AP$13=FutureTrunkParks6[[#This Row],[Service Catchment]], "y", FutureTrunkParks6[[#This Row],[Hierarchy/Name]]="Local", "")</f>
        <v>y</v>
      </c>
      <c r="AR130" s="107">
        <f>IF(FutureTrunkParks6[[#This Row],[Hierarchy/Name]]&lt;&gt;"Local",0.25,IF(AM130="y",1,""))</f>
        <v>0.25</v>
      </c>
      <c r="AS130" s="107">
        <f>IF(FutureTrunkParks6[[#This Row],[Hierarchy/Name]]&lt;&gt;"Local",0.25,IF(AN130="y",1,""))</f>
        <v>0.25</v>
      </c>
      <c r="AT130" s="107">
        <f>IF(FutureTrunkParks6[[#This Row],[Hierarchy/Name]]&lt;&gt;"Local",0.25,IF(AO130="y",1,""))</f>
        <v>0.25</v>
      </c>
      <c r="AU130" s="107">
        <f>IF(FutureTrunkParks6[[#This Row],[Hierarchy/Name]]&lt;&gt;"Local",0.25,IF(AP130="y",1,""))</f>
        <v>0.25</v>
      </c>
      <c r="AV130" s="109">
        <f t="shared" si="20"/>
        <v>1</v>
      </c>
      <c r="AX130" s="285">
        <f t="shared" si="21"/>
        <v>3037265.75</v>
      </c>
      <c r="AY130" s="281">
        <f t="shared" si="22"/>
        <v>3037265.75</v>
      </c>
      <c r="AZ130" s="281">
        <f t="shared" si="23"/>
        <v>3037265.75</v>
      </c>
      <c r="BA130" s="286">
        <f t="shared" si="24"/>
        <v>3037265.75</v>
      </c>
      <c r="BB130" s="270">
        <f t="shared" si="25"/>
        <v>12149063</v>
      </c>
      <c r="BD130" s="141"/>
    </row>
    <row r="131" spans="1:221">
      <c r="B131" s="227" t="s">
        <v>5057</v>
      </c>
      <c r="C131" s="228" t="s">
        <v>5058</v>
      </c>
      <c r="D131" s="228" t="s">
        <v>105</v>
      </c>
      <c r="E131" s="228" t="s">
        <v>113</v>
      </c>
      <c r="F131" s="228" t="s">
        <v>4883</v>
      </c>
      <c r="G131" s="203" t="str" cm="1">
        <f t="array" ref="G131">_xlfn.IFS(MID(C131,5,1)="U",MID(C131,5,2),LEN(C131)&gt;10,MID(C131,5,3)&amp;"-"&amp;LEFT(D131,1),LEN(C131)&lt;=10,MID(C131,5,2)&amp;"-"&amp;LEFT(D131,1))</f>
        <v>E11-D</v>
      </c>
      <c r="H131" s="204">
        <f>IFERROR(INDEX(LGIP1b_Park_UnitRates[],MATCH(G131,LGIP1b_Park_UnitRates[LGIP Code],0),3),"")</f>
        <v>20000</v>
      </c>
      <c r="I131" s="312">
        <f>IFERROR(MIN(J131/H131,INDEX(LGIP1b_Park_UnitRates[],MATCH(FutureTrunkParks6[[#This Row],[LGIP Code (*)]], LGIP1b_Park_UnitRates[LGIP Code], 0),4)),1)</f>
        <v>1.7</v>
      </c>
      <c r="J131" s="232">
        <v>34000</v>
      </c>
      <c r="K131" s="98">
        <f t="shared" si="26"/>
        <v>0</v>
      </c>
      <c r="L131" s="233">
        <v>0</v>
      </c>
      <c r="M131" s="238" t="str">
        <f>_xlfn.XLOOKUP(FutureTrunkParks6[[#This Row],[LGIP Code (*)]],LGIP1b_Parks_UnitRates_Summary[LGIP Code],LGIP1b_Parks_UnitRates_Summary[Stages],,0)</f>
        <v>B&amp;C</v>
      </c>
      <c r="N131" s="238" t="str">
        <f>_xlfn.XLOOKUP(FutureTrunkParks6[[#This Row],[LGIP Code (*)]],LGIP1b_Parks_UnitRates_Summary[LGIP Code],LGIP1b_Parks_UnitRates_Summary[Costing Code],,0)</f>
        <v>E11-D-B&amp;C</v>
      </c>
      <c r="O131" s="238">
        <f>_xlfn.XLOOKUP(FutureTrunkParks6[[#This Row],[Costing Code]],LGIP1b_Parks_UnitRates_Summary[Costing Code],LGIP1b_Parks_UnitRates_Summary[Scaled component],,0)</f>
        <v>625485.02040532418</v>
      </c>
      <c r="P131" s="238">
        <f>FutureTrunkParks6[[#This Row],[Unit Rate (Scale)]]*FutureTrunkParks6[[#This Row],[Scaling factor (*)]]</f>
        <v>1063324.5346890511</v>
      </c>
      <c r="Q131" s="238">
        <f>_xlfn.XLOOKUP(FutureTrunkParks6[[#This Row],[Costing Code]],LGIP1b_Parks_UnitRates_Summary[Costing Code],LGIP1b_Parks_UnitRates_Summary[Not scaled component],,0)</f>
        <v>2140429.7431805041</v>
      </c>
      <c r="R131" s="240">
        <f>_xlfn.XLOOKUP(FutureTrunkParks6[[#This Row],[Costing Code]],LGIP1b_Parks_UnitRates_Summary[Costing Code],LGIP1b_Parks_UnitRates_Summary[Preliminary Scale],,0)</f>
        <v>0.23125000000000001</v>
      </c>
      <c r="S131" s="238">
        <f>((FutureTrunkParks6[[#This Row],[Costs with Scaling Factor Applied]]+FutureTrunkParks6[[#This Row],[Unit Rate (No Scale)]])*FutureTrunkParks6[[#This Row],[Preliminary Scale %]])</f>
        <v>740868.17675733462</v>
      </c>
      <c r="T131" s="238">
        <f>_xlfn.XLOOKUP(FutureTrunkParks6[[#This Row],[Costing Code]],LGIP1b_Parks_UnitRates_Summary[Costing Code],LGIP1b_Parks_UnitRates_Summary[Preliminary No Scale],,0)</f>
        <v>7500</v>
      </c>
      <c r="U13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3952122</v>
      </c>
      <c r="V131" s="228">
        <v>2021</v>
      </c>
      <c r="W131" s="228">
        <v>1</v>
      </c>
      <c r="X131" s="238">
        <f>ROUND(FutureTrunkParks6[[#This Row],[Direct Construction Cost]]*23%,0)</f>
        <v>908988</v>
      </c>
      <c r="Y131" s="311">
        <f t="shared" si="14"/>
        <v>0.2</v>
      </c>
      <c r="Z131" s="211">
        <f>ROUND((FutureTrunkParks6[[#This Row],[Direct Construction Cost]]+FutureTrunkParks6[[#This Row],[Project Owners Cost (23% Direct Construction Cost)($)]])*FutureTrunkParks6[[#This Row],[Multiplier]]*FutureTrunkParks6[[#This Row],[Construction Contingency Rate %]],0)</f>
        <v>972222</v>
      </c>
      <c r="AA131" s="212">
        <f>ROUND(FutureTrunkParks6[[#This Row],[Direct Construction Cost]]+FutureTrunkParks6[[#This Row],[Project Owners Cost (23% Direct Construction Cost)($)]]+FutureTrunkParks6[[#This Row],[Construction Contingency Cost ($)]],0)</f>
        <v>5833332</v>
      </c>
      <c r="AB131" s="236">
        <v>2034</v>
      </c>
      <c r="AC131" s="213">
        <f t="shared" si="15"/>
        <v>2.0111853187589457E-2</v>
      </c>
      <c r="AD131" s="213">
        <f t="shared" si="16"/>
        <v>1.8204777291069174E-2</v>
      </c>
      <c r="AE131" s="291">
        <f>VLOOKUP(FutureTrunkParks6[[#This Row],[Service Catchment]],'Catchment Demand - Parks'!$C$8:$M$11,11)</f>
        <v>0.15359038713546411</v>
      </c>
      <c r="AF13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6.1534086261068689E-2</v>
      </c>
      <c r="AG131" s="291">
        <f>IF(AND(FutureTrunkParks6[[#This Row],[Spare Capacity (%)]]&gt;30%,FutureTrunkParks6[[#This Row],[Share of the total Cost with the same year of provision %]]&gt;20%),1-FutureTrunkParks6[[#This Row],[Spare Capacity (%)]],1)</f>
        <v>1</v>
      </c>
      <c r="AH131" s="291">
        <f>IF(FutureTrunkParks6[[#This Row],[Terminal Value Analysis]]&lt;0,0,FutureTrunkParks6[[#This Row],[Terminal Value Analysis]])</f>
        <v>1</v>
      </c>
      <c r="AI131" s="215">
        <f t="shared" si="17"/>
        <v>5833332</v>
      </c>
      <c r="AJ131" s="217">
        <f t="shared" si="18"/>
        <v>7375193</v>
      </c>
      <c r="AK131" s="219">
        <f t="shared" si="19"/>
        <v>3496172</v>
      </c>
      <c r="AL131" s="293">
        <f>ROUND(FutureTrunkParks6[[#This Row],[Net Present Value of Establishment Cost]]*FutureTrunkParks6[[#This Row],[Terminal Value Adjustment (%)]],0)</f>
        <v>3496172</v>
      </c>
      <c r="AM131" s="288" t="str" cm="1">
        <f t="array" ref="AM131">_xlfn.IFS(FutureTrunkParks6[[#This Row],[Hierarchy/Name]]&lt;&gt;"Local","y",AM$13=FutureTrunkParks6[[#This Row],[Service Catchment]], "y", FutureTrunkParks6[[#This Row],[Hierarchy/Name]]="Local", "")</f>
        <v>y</v>
      </c>
      <c r="AN131" s="288" t="str" cm="1">
        <f t="array" ref="AN131">_xlfn.IFS(FutureTrunkParks6[[#This Row],[Hierarchy/Name]]&lt;&gt;"Local","y",AN$13=FutureTrunkParks6[[#This Row],[Service Catchment]], "y", FutureTrunkParks6[[#This Row],[Hierarchy/Name]]="Local", "")</f>
        <v>y</v>
      </c>
      <c r="AO131" s="288" t="str" cm="1">
        <f t="array" ref="AO131">_xlfn.IFS(FutureTrunkParks6[[#This Row],[Hierarchy/Name]]&lt;&gt;"Local","y",AO$13=FutureTrunkParks6[[#This Row],[Service Catchment]], "y", FutureTrunkParks6[[#This Row],[Hierarchy/Name]]="Local", "")</f>
        <v>y</v>
      </c>
      <c r="AP131" s="288" t="str" cm="1">
        <f t="array" ref="AP131">_xlfn.IFS(FutureTrunkParks6[[#This Row],[Hierarchy/Name]]&lt;&gt;"Local","y",AP$13=FutureTrunkParks6[[#This Row],[Service Catchment]], "y", FutureTrunkParks6[[#This Row],[Hierarchy/Name]]="Local", "")</f>
        <v>y</v>
      </c>
      <c r="AR131" s="107">
        <f>IF(FutureTrunkParks6[[#This Row],[Hierarchy/Name]]&lt;&gt;"Local",0.25,IF(AM131="y",1,""))</f>
        <v>0.25</v>
      </c>
      <c r="AS131" s="107">
        <f>IF(FutureTrunkParks6[[#This Row],[Hierarchy/Name]]&lt;&gt;"Local",0.25,IF(AN131="y",1,""))</f>
        <v>0.25</v>
      </c>
      <c r="AT131" s="107">
        <f>IF(FutureTrunkParks6[[#This Row],[Hierarchy/Name]]&lt;&gt;"Local",0.25,IF(AO131="y",1,""))</f>
        <v>0.25</v>
      </c>
      <c r="AU131" s="107">
        <f>IF(FutureTrunkParks6[[#This Row],[Hierarchy/Name]]&lt;&gt;"Local",0.25,IF(AP131="y",1,""))</f>
        <v>0.25</v>
      </c>
      <c r="AV131" s="109">
        <f t="shared" si="20"/>
        <v>1</v>
      </c>
      <c r="AX131" s="285">
        <f t="shared" si="21"/>
        <v>874043</v>
      </c>
      <c r="AY131" s="281">
        <f t="shared" si="22"/>
        <v>874043</v>
      </c>
      <c r="AZ131" s="281">
        <f t="shared" si="23"/>
        <v>874043</v>
      </c>
      <c r="BA131" s="286">
        <f t="shared" si="24"/>
        <v>874043</v>
      </c>
      <c r="BB131" s="270">
        <f t="shared" si="25"/>
        <v>3496172</v>
      </c>
      <c r="BD131" s="141"/>
    </row>
    <row r="132" spans="1:221">
      <c r="B132" s="227" t="s">
        <v>5059</v>
      </c>
      <c r="C132" s="228" t="s">
        <v>5060</v>
      </c>
      <c r="D132" s="228" t="s">
        <v>110</v>
      </c>
      <c r="E132" s="228" t="s">
        <v>113</v>
      </c>
      <c r="F132" s="228" t="s">
        <v>4944</v>
      </c>
      <c r="G132" s="203" t="str" cm="1">
        <f t="array" ref="G132">_xlfn.IFS(MID(C132,5,1)="U",MID(C132,5,2),LEN(C132)&gt;10,MID(C132,5,3)&amp;"-"&amp;LEFT(D132,1),LEN(C132)&lt;=10,MID(C132,5,2)&amp;"-"&amp;LEFT(D132,1))</f>
        <v>U3</v>
      </c>
      <c r="H132" s="204">
        <f>IFERROR(INDEX(LGIP1b_Park_UnitRates[],MATCH(G132,LGIP1b_Park_UnitRates[LGIP Code],0),3),"")</f>
        <v>0</v>
      </c>
      <c r="I132" s="312">
        <f>IFERROR(MIN(J132/H132,INDEX(LGIP1b_Park_UnitRates[],MATCH(FutureTrunkParks6[[#This Row],[LGIP Code (*)]], LGIP1b_Park_UnitRates[LGIP Code], 0),4)),1)</f>
        <v>1</v>
      </c>
      <c r="J132" s="232">
        <v>40000</v>
      </c>
      <c r="K132" s="98">
        <f t="shared" si="26"/>
        <v>0</v>
      </c>
      <c r="L132" s="233">
        <v>0</v>
      </c>
      <c r="M132" s="238" t="str">
        <f>_xlfn.XLOOKUP(FutureTrunkParks6[[#This Row],[LGIP Code (*)]],LGIP1b_Parks_UnitRates_Summary[LGIP Code],LGIP1b_Parks_UnitRates_Summary[Stages],,0)</f>
        <v>U</v>
      </c>
      <c r="N132" s="238" t="str">
        <f>_xlfn.XLOOKUP(FutureTrunkParks6[[#This Row],[LGIP Code (*)]],LGIP1b_Parks_UnitRates_Summary[LGIP Code],LGIP1b_Parks_UnitRates_Summary[Costing Code],,0)</f>
        <v>U3-U</v>
      </c>
      <c r="O132" s="238">
        <f>_xlfn.XLOOKUP(FutureTrunkParks6[[#This Row],[Costing Code]],LGIP1b_Parks_UnitRates_Summary[Costing Code],LGIP1b_Parks_UnitRates_Summary[Scaled component],,0)</f>
        <v>0</v>
      </c>
      <c r="P132" s="238">
        <f>FutureTrunkParks6[[#This Row],[Unit Rate (Scale)]]*FutureTrunkParks6[[#This Row],[Scaling factor (*)]]</f>
        <v>0</v>
      </c>
      <c r="Q132" s="238">
        <f>_xlfn.XLOOKUP(FutureTrunkParks6[[#This Row],[Costing Code]],LGIP1b_Parks_UnitRates_Summary[Costing Code],LGIP1b_Parks_UnitRates_Summary[Not scaled component],,0)</f>
        <v>0</v>
      </c>
      <c r="R132" s="240">
        <f>_xlfn.XLOOKUP(FutureTrunkParks6[[#This Row],[Costing Code]],LGIP1b_Parks_UnitRates_Summary[Costing Code],LGIP1b_Parks_UnitRates_Summary[Preliminary Scale],,0)</f>
        <v>0</v>
      </c>
      <c r="S132" s="238">
        <f>((FutureTrunkParks6[[#This Row],[Costs with Scaling Factor Applied]]+FutureTrunkParks6[[#This Row],[Unit Rate (No Scale)]])*FutureTrunkParks6[[#This Row],[Preliminary Scale %]])</f>
        <v>0</v>
      </c>
      <c r="T132" s="238">
        <f>_xlfn.XLOOKUP(FutureTrunkParks6[[#This Row],[Costing Code]],LGIP1b_Parks_UnitRates_Summary[Costing Code],LGIP1b_Parks_UnitRates_Summary[Preliminary No Scale],,0)</f>
        <v>0</v>
      </c>
      <c r="U13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32" s="228">
        <v>2021</v>
      </c>
      <c r="W132" s="228">
        <v>1</v>
      </c>
      <c r="X132" s="238">
        <f>ROUND(FutureTrunkParks6[[#This Row],[Direct Construction Cost]]*23%,0)</f>
        <v>230000</v>
      </c>
      <c r="Y132" s="311">
        <f t="shared" si="14"/>
        <v>0.2</v>
      </c>
      <c r="Z132" s="211">
        <f>ROUND((FutureTrunkParks6[[#This Row],[Direct Construction Cost]]+FutureTrunkParks6[[#This Row],[Project Owners Cost (23% Direct Construction Cost)($)]])*FutureTrunkParks6[[#This Row],[Multiplier]]*FutureTrunkParks6[[#This Row],[Construction Contingency Rate %]],0)</f>
        <v>246000</v>
      </c>
      <c r="AA132" s="212">
        <f>ROUND(FutureTrunkParks6[[#This Row],[Direct Construction Cost]]+FutureTrunkParks6[[#This Row],[Project Owners Cost (23% Direct Construction Cost)($)]]+FutureTrunkParks6[[#This Row],[Construction Contingency Cost ($)]],0)</f>
        <v>1476000</v>
      </c>
      <c r="AB132" s="236">
        <v>2034</v>
      </c>
      <c r="AC132" s="213">
        <f t="shared" si="15"/>
        <v>2.0111853187589457E-2</v>
      </c>
      <c r="AD132" s="213">
        <f t="shared" si="16"/>
        <v>1.8204777291069174E-2</v>
      </c>
      <c r="AE132" s="291">
        <f>VLOOKUP(FutureTrunkParks6[[#This Row],[Service Catchment]],'Catchment Demand - Parks'!$C$8:$M$11,11)</f>
        <v>0.15359038713546411</v>
      </c>
      <c r="AF13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32" s="291">
        <f>IF(AND(FutureTrunkParks6[[#This Row],[Spare Capacity (%)]]&gt;30%,FutureTrunkParks6[[#This Row],[Share of the total Cost with the same year of provision %]]&gt;20%),1-FutureTrunkParks6[[#This Row],[Spare Capacity (%)]],1)</f>
        <v>1</v>
      </c>
      <c r="AH132" s="291">
        <f>IF(FutureTrunkParks6[[#This Row],[Terminal Value Analysis]]&lt;0,0,FutureTrunkParks6[[#This Row],[Terminal Value Analysis]])</f>
        <v>1</v>
      </c>
      <c r="AI132" s="215">
        <f t="shared" si="17"/>
        <v>1476000</v>
      </c>
      <c r="AJ132" s="217">
        <f t="shared" si="18"/>
        <v>1866135</v>
      </c>
      <c r="AK132" s="219">
        <f t="shared" si="19"/>
        <v>884632</v>
      </c>
      <c r="AL132" s="293">
        <f>ROUND(FutureTrunkParks6[[#This Row],[Net Present Value of Establishment Cost]]*FutureTrunkParks6[[#This Row],[Terminal Value Adjustment (%)]],0)</f>
        <v>884632</v>
      </c>
      <c r="AM132" s="288" t="str" cm="1">
        <f t="array" ref="AM132">_xlfn.IFS(FutureTrunkParks6[[#This Row],[Hierarchy/Name]]&lt;&gt;"Local","y",AM$13=FutureTrunkParks6[[#This Row],[Service Catchment]], "y", FutureTrunkParks6[[#This Row],[Hierarchy/Name]]="Local", "")</f>
        <v/>
      </c>
      <c r="AN132" s="288" t="str" cm="1">
        <f t="array" ref="AN132">_xlfn.IFS(FutureTrunkParks6[[#This Row],[Hierarchy/Name]]&lt;&gt;"Local","y",AN$13=FutureTrunkParks6[[#This Row],[Service Catchment]], "y", FutureTrunkParks6[[#This Row],[Hierarchy/Name]]="Local", "")</f>
        <v/>
      </c>
      <c r="AO132" s="288" t="str" cm="1">
        <f t="array" ref="AO132">_xlfn.IFS(FutureTrunkParks6[[#This Row],[Hierarchy/Name]]&lt;&gt;"Local","y",AO$13=FutureTrunkParks6[[#This Row],[Service Catchment]], "y", FutureTrunkParks6[[#This Row],[Hierarchy/Name]]="Local", "")</f>
        <v/>
      </c>
      <c r="AP132" s="288" t="str" cm="1">
        <f t="array" ref="AP132">_xlfn.IFS(FutureTrunkParks6[[#This Row],[Hierarchy/Name]]&lt;&gt;"Local","y",AP$13=FutureTrunkParks6[[#This Row],[Service Catchment]], "y", FutureTrunkParks6[[#This Row],[Hierarchy/Name]]="Local", "")</f>
        <v>y</v>
      </c>
      <c r="AR132" s="107" t="str">
        <f>IF(FutureTrunkParks6[[#This Row],[Hierarchy/Name]]&lt;&gt;"Local",0.25,IF(AM132="y",1,""))</f>
        <v/>
      </c>
      <c r="AS132" s="107" t="str">
        <f>IF(FutureTrunkParks6[[#This Row],[Hierarchy/Name]]&lt;&gt;"Local",0.25,IF(AN132="y",1,""))</f>
        <v/>
      </c>
      <c r="AT132" s="107" t="str">
        <f>IF(FutureTrunkParks6[[#This Row],[Hierarchy/Name]]&lt;&gt;"Local",0.25,IF(AO132="y",1,""))</f>
        <v/>
      </c>
      <c r="AU132" s="107">
        <f>IF(FutureTrunkParks6[[#This Row],[Hierarchy/Name]]&lt;&gt;"Local",0.25,IF(AP132="y",1,""))</f>
        <v>1</v>
      </c>
      <c r="AV132" s="109">
        <f t="shared" si="20"/>
        <v>1</v>
      </c>
      <c r="AX132" s="285" t="str">
        <f t="shared" si="21"/>
        <v/>
      </c>
      <c r="AY132" s="281" t="str">
        <f t="shared" si="22"/>
        <v/>
      </c>
      <c r="AZ132" s="281" t="str">
        <f t="shared" si="23"/>
        <v/>
      </c>
      <c r="BA132" s="286">
        <f t="shared" si="24"/>
        <v>884632</v>
      </c>
      <c r="BB132" s="270">
        <f t="shared" si="25"/>
        <v>884632</v>
      </c>
      <c r="BD132" s="141"/>
    </row>
    <row r="133" spans="1:221">
      <c r="B133" s="227" t="s">
        <v>5061</v>
      </c>
      <c r="C133" s="228" t="s">
        <v>5062</v>
      </c>
      <c r="D133" s="228" t="s">
        <v>105</v>
      </c>
      <c r="E133" s="228" t="s">
        <v>113</v>
      </c>
      <c r="F133" s="228" t="s">
        <v>4883</v>
      </c>
      <c r="G133" s="203" t="str" cm="1">
        <f t="array" ref="G133">_xlfn.IFS(MID(C133,5,1)="U",MID(C133,5,2),LEN(C133)&gt;10,MID(C133,5,3)&amp;"-"&amp;LEFT(D133,1),LEN(C133)&lt;=10,MID(C133,5,2)&amp;"-"&amp;LEFT(D133,1))</f>
        <v>E11-D</v>
      </c>
      <c r="H133" s="204">
        <f>IFERROR(INDEX(LGIP1b_Park_UnitRates[],MATCH(G133,LGIP1b_Park_UnitRates[LGIP Code],0),3),"")</f>
        <v>20000</v>
      </c>
      <c r="I133" s="312">
        <f>IFERROR(MIN(J133/H133,INDEX(LGIP1b_Park_UnitRates[],MATCH(FutureTrunkParks6[[#This Row],[LGIP Code (*)]], LGIP1b_Park_UnitRates[LGIP Code], 0),4)),1)</f>
        <v>1</v>
      </c>
      <c r="J133" s="232">
        <v>20000</v>
      </c>
      <c r="K133" s="98">
        <f t="shared" si="26"/>
        <v>0</v>
      </c>
      <c r="L133" s="233">
        <v>0</v>
      </c>
      <c r="M133" s="238" t="str">
        <f>_xlfn.XLOOKUP(FutureTrunkParks6[[#This Row],[LGIP Code (*)]],LGIP1b_Parks_UnitRates_Summary[LGIP Code],LGIP1b_Parks_UnitRates_Summary[Stages],,0)</f>
        <v>B&amp;C</v>
      </c>
      <c r="N133" s="238" t="str">
        <f>_xlfn.XLOOKUP(FutureTrunkParks6[[#This Row],[LGIP Code (*)]],LGIP1b_Parks_UnitRates_Summary[LGIP Code],LGIP1b_Parks_UnitRates_Summary[Costing Code],,0)</f>
        <v>E11-D-B&amp;C</v>
      </c>
      <c r="O133" s="238">
        <f>_xlfn.XLOOKUP(FutureTrunkParks6[[#This Row],[Costing Code]],LGIP1b_Parks_UnitRates_Summary[Costing Code],LGIP1b_Parks_UnitRates_Summary[Scaled component],,0)</f>
        <v>625485.02040532418</v>
      </c>
      <c r="P133" s="238">
        <f>FutureTrunkParks6[[#This Row],[Unit Rate (Scale)]]*FutureTrunkParks6[[#This Row],[Scaling factor (*)]]</f>
        <v>625485.02040532418</v>
      </c>
      <c r="Q133" s="238">
        <f>_xlfn.XLOOKUP(FutureTrunkParks6[[#This Row],[Costing Code]],LGIP1b_Parks_UnitRates_Summary[Costing Code],LGIP1b_Parks_UnitRates_Summary[Not scaled component],,0)</f>
        <v>2140429.7431805041</v>
      </c>
      <c r="R133" s="240">
        <f>_xlfn.XLOOKUP(FutureTrunkParks6[[#This Row],[Costing Code]],LGIP1b_Parks_UnitRates_Summary[Costing Code],LGIP1b_Parks_UnitRates_Summary[Preliminary Scale],,0)</f>
        <v>0.23125000000000001</v>
      </c>
      <c r="S133" s="238">
        <f>((FutureTrunkParks6[[#This Row],[Costs with Scaling Factor Applied]]+FutureTrunkParks6[[#This Row],[Unit Rate (No Scale)]])*FutureTrunkParks6[[#This Row],[Preliminary Scale %]])</f>
        <v>639617.78907922283</v>
      </c>
      <c r="T133" s="238">
        <f>_xlfn.XLOOKUP(FutureTrunkParks6[[#This Row],[Costing Code]],LGIP1b_Parks_UnitRates_Summary[Costing Code],LGIP1b_Parks_UnitRates_Summary[Preliminary No Scale],,0)</f>
        <v>7500</v>
      </c>
      <c r="U13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3413033</v>
      </c>
      <c r="V133" s="228">
        <v>2021</v>
      </c>
      <c r="W133" s="228">
        <v>1</v>
      </c>
      <c r="X133" s="238">
        <f>ROUND(FutureTrunkParks6[[#This Row],[Direct Construction Cost]]*23%,0)</f>
        <v>784998</v>
      </c>
      <c r="Y133" s="311">
        <f t="shared" si="14"/>
        <v>0.15</v>
      </c>
      <c r="Z133" s="211">
        <f>ROUND((FutureTrunkParks6[[#This Row],[Direct Construction Cost]]+FutureTrunkParks6[[#This Row],[Project Owners Cost (23% Direct Construction Cost)($)]])*FutureTrunkParks6[[#This Row],[Multiplier]]*FutureTrunkParks6[[#This Row],[Construction Contingency Rate %]],0)</f>
        <v>629705</v>
      </c>
      <c r="AA133" s="212">
        <f>ROUND(FutureTrunkParks6[[#This Row],[Direct Construction Cost]]+FutureTrunkParks6[[#This Row],[Project Owners Cost (23% Direct Construction Cost)($)]]+FutureTrunkParks6[[#This Row],[Construction Contingency Cost ($)]],0)</f>
        <v>4827736</v>
      </c>
      <c r="AB133" s="236">
        <v>2029</v>
      </c>
      <c r="AC133" s="213">
        <f t="shared" si="15"/>
        <v>2.0111853187589457E-2</v>
      </c>
      <c r="AD133" s="213">
        <f t="shared" si="16"/>
        <v>1.8204777291069174E-2</v>
      </c>
      <c r="AE133" s="291">
        <f>VLOOKUP(FutureTrunkParks6[[#This Row],[Service Catchment]],'Catchment Demand - Parks'!$C$8:$M$11,11)</f>
        <v>0.15359038713546411</v>
      </c>
      <c r="AF13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4.9268048320474378E-2</v>
      </c>
      <c r="AG133" s="291">
        <f>IF(AND(FutureTrunkParks6[[#This Row],[Spare Capacity (%)]]&gt;30%,FutureTrunkParks6[[#This Row],[Share of the total Cost with the same year of provision %]]&gt;20%),1-FutureTrunkParks6[[#This Row],[Spare Capacity (%)]],1)</f>
        <v>1</v>
      </c>
      <c r="AH133" s="291">
        <f>IF(FutureTrunkParks6[[#This Row],[Terminal Value Analysis]]&lt;0,0,FutureTrunkParks6[[#This Row],[Terminal Value Analysis]])</f>
        <v>1</v>
      </c>
      <c r="AI133" s="215">
        <f t="shared" si="17"/>
        <v>4827736</v>
      </c>
      <c r="AJ133" s="217">
        <f t="shared" si="18"/>
        <v>5577307</v>
      </c>
      <c r="AK133" s="219">
        <f t="shared" si="19"/>
        <v>3523131</v>
      </c>
      <c r="AL133" s="293">
        <f>ROUND(FutureTrunkParks6[[#This Row],[Net Present Value of Establishment Cost]]*FutureTrunkParks6[[#This Row],[Terminal Value Adjustment (%)]],0)</f>
        <v>3523131</v>
      </c>
      <c r="AM133" s="288" t="str" cm="1">
        <f t="array" ref="AM133">_xlfn.IFS(FutureTrunkParks6[[#This Row],[Hierarchy/Name]]&lt;&gt;"Local","y",AM$13=FutureTrunkParks6[[#This Row],[Service Catchment]], "y", FutureTrunkParks6[[#This Row],[Hierarchy/Name]]="Local", "")</f>
        <v>y</v>
      </c>
      <c r="AN133" s="288" t="str" cm="1">
        <f t="array" ref="AN133">_xlfn.IFS(FutureTrunkParks6[[#This Row],[Hierarchy/Name]]&lt;&gt;"Local","y",AN$13=FutureTrunkParks6[[#This Row],[Service Catchment]], "y", FutureTrunkParks6[[#This Row],[Hierarchy/Name]]="Local", "")</f>
        <v>y</v>
      </c>
      <c r="AO133" s="288" t="str" cm="1">
        <f t="array" ref="AO133">_xlfn.IFS(FutureTrunkParks6[[#This Row],[Hierarchy/Name]]&lt;&gt;"Local","y",AO$13=FutureTrunkParks6[[#This Row],[Service Catchment]], "y", FutureTrunkParks6[[#This Row],[Hierarchy/Name]]="Local", "")</f>
        <v>y</v>
      </c>
      <c r="AP133" s="288" t="str" cm="1">
        <f t="array" ref="AP133">_xlfn.IFS(FutureTrunkParks6[[#This Row],[Hierarchy/Name]]&lt;&gt;"Local","y",AP$13=FutureTrunkParks6[[#This Row],[Service Catchment]], "y", FutureTrunkParks6[[#This Row],[Hierarchy/Name]]="Local", "")</f>
        <v>y</v>
      </c>
      <c r="AR133" s="107">
        <f>IF(FutureTrunkParks6[[#This Row],[Hierarchy/Name]]&lt;&gt;"Local",0.25,IF(AM133="y",1,""))</f>
        <v>0.25</v>
      </c>
      <c r="AS133" s="107">
        <f>IF(FutureTrunkParks6[[#This Row],[Hierarchy/Name]]&lt;&gt;"Local",0.25,IF(AN133="y",1,""))</f>
        <v>0.25</v>
      </c>
      <c r="AT133" s="107">
        <f>IF(FutureTrunkParks6[[#This Row],[Hierarchy/Name]]&lt;&gt;"Local",0.25,IF(AO133="y",1,""))</f>
        <v>0.25</v>
      </c>
      <c r="AU133" s="107">
        <f>IF(FutureTrunkParks6[[#This Row],[Hierarchy/Name]]&lt;&gt;"Local",0.25,IF(AP133="y",1,""))</f>
        <v>0.25</v>
      </c>
      <c r="AV133" s="109">
        <f t="shared" si="20"/>
        <v>1</v>
      </c>
      <c r="AX133" s="285">
        <f t="shared" si="21"/>
        <v>880782.75</v>
      </c>
      <c r="AY133" s="281">
        <f t="shared" si="22"/>
        <v>880782.75</v>
      </c>
      <c r="AZ133" s="281">
        <f t="shared" si="23"/>
        <v>880782.75</v>
      </c>
      <c r="BA133" s="286">
        <f t="shared" si="24"/>
        <v>880782.75</v>
      </c>
      <c r="BB133" s="270">
        <f t="shared" si="25"/>
        <v>3523131</v>
      </c>
      <c r="BD133" s="141"/>
    </row>
    <row r="134" spans="1:221">
      <c r="B134" s="227" t="s">
        <v>5009</v>
      </c>
      <c r="C134" s="228" t="s">
        <v>5063</v>
      </c>
      <c r="D134" s="228" t="s">
        <v>105</v>
      </c>
      <c r="E134" s="228" t="s">
        <v>113</v>
      </c>
      <c r="F134" s="228" t="s">
        <v>4888</v>
      </c>
      <c r="G134" s="203" t="str" cm="1">
        <f t="array" ref="G134">_xlfn.IFS(MID(C134,5,1)="U",MID(C134,5,2),LEN(C134)&gt;10,MID(C134,5,3)&amp;"-"&amp;LEFT(D134,1),LEN(C134)&lt;=10,MID(C134,5,2)&amp;"-"&amp;LEFT(D134,1))</f>
        <v>E12-D</v>
      </c>
      <c r="H134" s="204">
        <f>IFERROR(INDEX(LGIP1b_Park_UnitRates[],MATCH(G134,LGIP1b_Park_UnitRates[LGIP Code],0),3),"")</f>
        <v>30000</v>
      </c>
      <c r="I134" s="312">
        <f>IFERROR(MIN(J134/H134,INDEX(LGIP1b_Park_UnitRates[],MATCH(FutureTrunkParks6[[#This Row],[LGIP Code (*)]], LGIP1b_Park_UnitRates[LGIP Code], 0),4)),1)</f>
        <v>2</v>
      </c>
      <c r="J134" s="232">
        <v>153260</v>
      </c>
      <c r="K134" s="98">
        <f t="shared" si="26"/>
        <v>0</v>
      </c>
      <c r="L134" s="233">
        <v>0</v>
      </c>
      <c r="M134" s="238" t="str">
        <f>_xlfn.XLOOKUP(FutureTrunkParks6[[#This Row],[LGIP Code (*)]],LGIP1b_Parks_UnitRates_Summary[LGIP Code],LGIP1b_Parks_UnitRates_Summary[Stages],,0)</f>
        <v>B&amp;C</v>
      </c>
      <c r="N134" s="238" t="str">
        <f>_xlfn.XLOOKUP(FutureTrunkParks6[[#This Row],[LGIP Code (*)]],LGIP1b_Parks_UnitRates_Summary[LGIP Code],LGIP1b_Parks_UnitRates_Summary[Costing Code],,0)</f>
        <v>E12-D-B&amp;C</v>
      </c>
      <c r="O134" s="238">
        <f>_xlfn.XLOOKUP(FutureTrunkParks6[[#This Row],[Costing Code]],LGIP1b_Parks_UnitRates_Summary[Costing Code],LGIP1b_Parks_UnitRates_Summary[Scaled component],,0)</f>
        <v>426148.28061473684</v>
      </c>
      <c r="P134" s="238">
        <f>FutureTrunkParks6[[#This Row],[Unit Rate (Scale)]]*FutureTrunkParks6[[#This Row],[Scaling factor (*)]]</f>
        <v>852296.56122947368</v>
      </c>
      <c r="Q134" s="238">
        <f>_xlfn.XLOOKUP(FutureTrunkParks6[[#This Row],[Costing Code]],LGIP1b_Parks_UnitRates_Summary[Costing Code],LGIP1b_Parks_UnitRates_Summary[Not scaled component],,0)</f>
        <v>729086.20583200001</v>
      </c>
      <c r="R134" s="240">
        <f>_xlfn.XLOOKUP(FutureTrunkParks6[[#This Row],[Costing Code]],LGIP1b_Parks_UnitRates_Summary[Costing Code],LGIP1b_Parks_UnitRates_Summary[Preliminary Scale],,0)</f>
        <v>0.23125000000000001</v>
      </c>
      <c r="S134" s="238">
        <f>((FutureTrunkParks6[[#This Row],[Costs with Scaling Factor Applied]]+FutureTrunkParks6[[#This Row],[Unit Rate (No Scale)]])*FutureTrunkParks6[[#This Row],[Preliminary Scale %]])</f>
        <v>365694.76488296583</v>
      </c>
      <c r="T134" s="238">
        <f>_xlfn.XLOOKUP(FutureTrunkParks6[[#This Row],[Costing Code]],LGIP1b_Parks_UnitRates_Summary[Costing Code],LGIP1b_Parks_UnitRates_Summary[Preliminary No Scale],,0)</f>
        <v>7500</v>
      </c>
      <c r="U13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1954578</v>
      </c>
      <c r="V134" s="228">
        <v>2021</v>
      </c>
      <c r="W134" s="228">
        <v>1</v>
      </c>
      <c r="X134" s="238">
        <f>ROUND(FutureTrunkParks6[[#This Row],[Direct Construction Cost]]*23%,0)</f>
        <v>449553</v>
      </c>
      <c r="Y134" s="311">
        <f t="shared" si="14"/>
        <v>0.15</v>
      </c>
      <c r="Z134" s="211">
        <f>ROUND((FutureTrunkParks6[[#This Row],[Direct Construction Cost]]+FutureTrunkParks6[[#This Row],[Project Owners Cost (23% Direct Construction Cost)($)]])*FutureTrunkParks6[[#This Row],[Multiplier]]*FutureTrunkParks6[[#This Row],[Construction Contingency Rate %]],0)</f>
        <v>360620</v>
      </c>
      <c r="AA134" s="212">
        <f>ROUND(FutureTrunkParks6[[#This Row],[Direct Construction Cost]]+FutureTrunkParks6[[#This Row],[Project Owners Cost (23% Direct Construction Cost)($)]]+FutureTrunkParks6[[#This Row],[Construction Contingency Cost ($)]],0)</f>
        <v>2764751</v>
      </c>
      <c r="AB134" s="236">
        <v>2029</v>
      </c>
      <c r="AC134" s="213">
        <f t="shared" si="15"/>
        <v>2.0111853187589457E-2</v>
      </c>
      <c r="AD134" s="213">
        <f t="shared" si="16"/>
        <v>1.8204777291069174E-2</v>
      </c>
      <c r="AE134" s="291">
        <f>VLOOKUP(FutureTrunkParks6[[#This Row],[Service Catchment]],'Catchment Demand - Parks'!$C$8:$M$11,11)</f>
        <v>0.15359038713546411</v>
      </c>
      <c r="AF13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2.8214858033264425E-2</v>
      </c>
      <c r="AG134" s="291">
        <f>IF(AND(FutureTrunkParks6[[#This Row],[Spare Capacity (%)]]&gt;30%,FutureTrunkParks6[[#This Row],[Share of the total Cost with the same year of provision %]]&gt;20%),1-FutureTrunkParks6[[#This Row],[Spare Capacity (%)]],1)</f>
        <v>1</v>
      </c>
      <c r="AH134" s="291">
        <f>IF(FutureTrunkParks6[[#This Row],[Terminal Value Analysis]]&lt;0,0,FutureTrunkParks6[[#This Row],[Terminal Value Analysis]])</f>
        <v>1</v>
      </c>
      <c r="AI134" s="215">
        <f t="shared" si="17"/>
        <v>2764751</v>
      </c>
      <c r="AJ134" s="217">
        <f t="shared" si="18"/>
        <v>3194016</v>
      </c>
      <c r="AK134" s="219">
        <f t="shared" si="19"/>
        <v>2017629</v>
      </c>
      <c r="AL134" s="293">
        <f>ROUND(FutureTrunkParks6[[#This Row],[Net Present Value of Establishment Cost]]*FutureTrunkParks6[[#This Row],[Terminal Value Adjustment (%)]],0)</f>
        <v>2017629</v>
      </c>
      <c r="AM134" s="288" t="str" cm="1">
        <f t="array" ref="AM134">_xlfn.IFS(FutureTrunkParks6[[#This Row],[Hierarchy/Name]]&lt;&gt;"Local","y",AM$13=FutureTrunkParks6[[#This Row],[Service Catchment]], "y", FutureTrunkParks6[[#This Row],[Hierarchy/Name]]="Local", "")</f>
        <v>y</v>
      </c>
      <c r="AN134" s="288" t="str" cm="1">
        <f t="array" ref="AN134">_xlfn.IFS(FutureTrunkParks6[[#This Row],[Hierarchy/Name]]&lt;&gt;"Local","y",AN$13=FutureTrunkParks6[[#This Row],[Service Catchment]], "y", FutureTrunkParks6[[#This Row],[Hierarchy/Name]]="Local", "")</f>
        <v>y</v>
      </c>
      <c r="AO134" s="288" t="str" cm="1">
        <f t="array" ref="AO134">_xlfn.IFS(FutureTrunkParks6[[#This Row],[Hierarchy/Name]]&lt;&gt;"Local","y",AO$13=FutureTrunkParks6[[#This Row],[Service Catchment]], "y", FutureTrunkParks6[[#This Row],[Hierarchy/Name]]="Local", "")</f>
        <v>y</v>
      </c>
      <c r="AP134" s="288" t="str" cm="1">
        <f t="array" ref="AP134">_xlfn.IFS(FutureTrunkParks6[[#This Row],[Hierarchy/Name]]&lt;&gt;"Local","y",AP$13=FutureTrunkParks6[[#This Row],[Service Catchment]], "y", FutureTrunkParks6[[#This Row],[Hierarchy/Name]]="Local", "")</f>
        <v>y</v>
      </c>
      <c r="AR134" s="107">
        <f>IF(FutureTrunkParks6[[#This Row],[Hierarchy/Name]]&lt;&gt;"Local",0.25,IF(AM134="y",1,""))</f>
        <v>0.25</v>
      </c>
      <c r="AS134" s="107">
        <f>IF(FutureTrunkParks6[[#This Row],[Hierarchy/Name]]&lt;&gt;"Local",0.25,IF(AN134="y",1,""))</f>
        <v>0.25</v>
      </c>
      <c r="AT134" s="107">
        <f>IF(FutureTrunkParks6[[#This Row],[Hierarchy/Name]]&lt;&gt;"Local",0.25,IF(AO134="y",1,""))</f>
        <v>0.25</v>
      </c>
      <c r="AU134" s="107">
        <f>IF(FutureTrunkParks6[[#This Row],[Hierarchy/Name]]&lt;&gt;"Local",0.25,IF(AP134="y",1,""))</f>
        <v>0.25</v>
      </c>
      <c r="AV134" s="109">
        <f t="shared" si="20"/>
        <v>1</v>
      </c>
      <c r="AX134" s="285">
        <f t="shared" si="21"/>
        <v>504407.25</v>
      </c>
      <c r="AY134" s="281">
        <f t="shared" si="22"/>
        <v>504407.25</v>
      </c>
      <c r="AZ134" s="281">
        <f t="shared" si="23"/>
        <v>504407.25</v>
      </c>
      <c r="BA134" s="286">
        <f t="shared" si="24"/>
        <v>504407.25</v>
      </c>
      <c r="BB134" s="270">
        <f t="shared" si="25"/>
        <v>2017629</v>
      </c>
      <c r="BD134" s="141"/>
    </row>
    <row r="135" spans="1:221">
      <c r="B135" s="227" t="s">
        <v>5064</v>
      </c>
      <c r="C135" s="228" t="s">
        <v>5065</v>
      </c>
      <c r="D135" s="228" t="s">
        <v>110</v>
      </c>
      <c r="E135" s="228" t="s">
        <v>101</v>
      </c>
      <c r="F135" s="228" t="s">
        <v>4856</v>
      </c>
      <c r="G135" s="203" t="str" cm="1">
        <f t="array" ref="G135">_xlfn.IFS(MID(C135,5,1)="U",MID(C135,5,2),LEN(C135)&gt;10,MID(C135,5,3)&amp;"-"&amp;LEFT(D135,1),LEN(C135)&lt;=10,MID(C135,5,2)&amp;"-"&amp;LEFT(D135,1))</f>
        <v>U3</v>
      </c>
      <c r="H135" s="204">
        <f>IFERROR(INDEX(LGIP1b_Park_UnitRates[],MATCH(G135,LGIP1b_Park_UnitRates[LGIP Code],0),3),"")</f>
        <v>0</v>
      </c>
      <c r="I135" s="312">
        <f>IFERROR(MIN(J135/H135,INDEX(LGIP1b_Park_UnitRates[],MATCH(FutureTrunkParks6[[#This Row],[LGIP Code (*)]], LGIP1b_Park_UnitRates[LGIP Code], 0),4)),1)</f>
        <v>1</v>
      </c>
      <c r="J135" s="232">
        <v>8200</v>
      </c>
      <c r="K135" s="98">
        <f t="shared" si="26"/>
        <v>0</v>
      </c>
      <c r="L135" s="233">
        <v>0</v>
      </c>
      <c r="M135" s="238" t="str">
        <f>_xlfn.XLOOKUP(FutureTrunkParks6[[#This Row],[LGIP Code (*)]],LGIP1b_Parks_UnitRates_Summary[LGIP Code],LGIP1b_Parks_UnitRates_Summary[Stages],,0)</f>
        <v>U</v>
      </c>
      <c r="N135" s="238" t="str">
        <f>_xlfn.XLOOKUP(FutureTrunkParks6[[#This Row],[LGIP Code (*)]],LGIP1b_Parks_UnitRates_Summary[LGIP Code],LGIP1b_Parks_UnitRates_Summary[Costing Code],,0)</f>
        <v>U3-U</v>
      </c>
      <c r="O135" s="238">
        <f>_xlfn.XLOOKUP(FutureTrunkParks6[[#This Row],[Costing Code]],LGIP1b_Parks_UnitRates_Summary[Costing Code],LGIP1b_Parks_UnitRates_Summary[Scaled component],,0)</f>
        <v>0</v>
      </c>
      <c r="P135" s="238">
        <f>FutureTrunkParks6[[#This Row],[Unit Rate (Scale)]]*FutureTrunkParks6[[#This Row],[Scaling factor (*)]]</f>
        <v>0</v>
      </c>
      <c r="Q135" s="238">
        <f>_xlfn.XLOOKUP(FutureTrunkParks6[[#This Row],[Costing Code]],LGIP1b_Parks_UnitRates_Summary[Costing Code],LGIP1b_Parks_UnitRates_Summary[Not scaled component],,0)</f>
        <v>0</v>
      </c>
      <c r="R135" s="240">
        <f>_xlfn.XLOOKUP(FutureTrunkParks6[[#This Row],[Costing Code]],LGIP1b_Parks_UnitRates_Summary[Costing Code],LGIP1b_Parks_UnitRates_Summary[Preliminary Scale],,0)</f>
        <v>0</v>
      </c>
      <c r="S135" s="238">
        <f>((FutureTrunkParks6[[#This Row],[Costs with Scaling Factor Applied]]+FutureTrunkParks6[[#This Row],[Unit Rate (No Scale)]])*FutureTrunkParks6[[#This Row],[Preliminary Scale %]])</f>
        <v>0</v>
      </c>
      <c r="T135" s="238">
        <f>_xlfn.XLOOKUP(FutureTrunkParks6[[#This Row],[Costing Code]],LGIP1b_Parks_UnitRates_Summary[Costing Code],LGIP1b_Parks_UnitRates_Summary[Preliminary No Scale],,0)</f>
        <v>0</v>
      </c>
      <c r="U13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35" s="228">
        <v>2021</v>
      </c>
      <c r="W135" s="228">
        <v>1</v>
      </c>
      <c r="X135" s="238">
        <f>ROUND(FutureTrunkParks6[[#This Row],[Direct Construction Cost]]*23%,0)</f>
        <v>230000</v>
      </c>
      <c r="Y135" s="311">
        <f t="shared" si="14"/>
        <v>0.2</v>
      </c>
      <c r="Z135" s="211">
        <f>ROUND((FutureTrunkParks6[[#This Row],[Direct Construction Cost]]+FutureTrunkParks6[[#This Row],[Project Owners Cost (23% Direct Construction Cost)($)]])*FutureTrunkParks6[[#This Row],[Multiplier]]*FutureTrunkParks6[[#This Row],[Construction Contingency Rate %]],0)</f>
        <v>246000</v>
      </c>
      <c r="AA135" s="212">
        <f>ROUND(FutureTrunkParks6[[#This Row],[Direct Construction Cost]]+FutureTrunkParks6[[#This Row],[Project Owners Cost (23% Direct Construction Cost)($)]]+FutureTrunkParks6[[#This Row],[Construction Contingency Cost ($)]],0)</f>
        <v>1476000</v>
      </c>
      <c r="AB135" s="236">
        <v>2034</v>
      </c>
      <c r="AC135" s="213">
        <f t="shared" si="15"/>
        <v>2.0111853187589457E-2</v>
      </c>
      <c r="AD135" s="213">
        <f t="shared" si="16"/>
        <v>1.8204777291069174E-2</v>
      </c>
      <c r="AE135" s="291">
        <f>VLOOKUP(FutureTrunkParks6[[#This Row],[Service Catchment]],'Catchment Demand - Parks'!$C$8:$M$11,11)</f>
        <v>0.20307557840172039</v>
      </c>
      <c r="AF13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135" s="291">
        <f>IF(AND(FutureTrunkParks6[[#This Row],[Spare Capacity (%)]]&gt;30%,FutureTrunkParks6[[#This Row],[Share of the total Cost with the same year of provision %]]&gt;20%),1-FutureTrunkParks6[[#This Row],[Spare Capacity (%)]],1)</f>
        <v>1</v>
      </c>
      <c r="AH135" s="291">
        <f>IF(FutureTrunkParks6[[#This Row],[Terminal Value Analysis]]&lt;0,0,FutureTrunkParks6[[#This Row],[Terminal Value Analysis]])</f>
        <v>1</v>
      </c>
      <c r="AI135" s="215">
        <f t="shared" si="17"/>
        <v>1476000</v>
      </c>
      <c r="AJ135" s="217">
        <f t="shared" si="18"/>
        <v>1866135</v>
      </c>
      <c r="AK135" s="219">
        <f t="shared" si="19"/>
        <v>884632</v>
      </c>
      <c r="AL135" s="293">
        <f>ROUND(FutureTrunkParks6[[#This Row],[Net Present Value of Establishment Cost]]*FutureTrunkParks6[[#This Row],[Terminal Value Adjustment (%)]],0)</f>
        <v>884632</v>
      </c>
      <c r="AM135" s="288" t="str" cm="1">
        <f t="array" ref="AM135">_xlfn.IFS(FutureTrunkParks6[[#This Row],[Hierarchy/Name]]&lt;&gt;"Local","y",AM$13=FutureTrunkParks6[[#This Row],[Service Catchment]], "y", FutureTrunkParks6[[#This Row],[Hierarchy/Name]]="Local", "")</f>
        <v/>
      </c>
      <c r="AN135" s="288" t="str" cm="1">
        <f t="array" ref="AN135">_xlfn.IFS(FutureTrunkParks6[[#This Row],[Hierarchy/Name]]&lt;&gt;"Local","y",AN$13=FutureTrunkParks6[[#This Row],[Service Catchment]], "y", FutureTrunkParks6[[#This Row],[Hierarchy/Name]]="Local", "")</f>
        <v/>
      </c>
      <c r="AO135" s="288" t="str" cm="1">
        <f t="array" ref="AO135">_xlfn.IFS(FutureTrunkParks6[[#This Row],[Hierarchy/Name]]&lt;&gt;"Local","y",AO$13=FutureTrunkParks6[[#This Row],[Service Catchment]], "y", FutureTrunkParks6[[#This Row],[Hierarchy/Name]]="Local", "")</f>
        <v>y</v>
      </c>
      <c r="AP135" s="288" t="str" cm="1">
        <f t="array" ref="AP135">_xlfn.IFS(FutureTrunkParks6[[#This Row],[Hierarchy/Name]]&lt;&gt;"Local","y",AP$13=FutureTrunkParks6[[#This Row],[Service Catchment]], "y", FutureTrunkParks6[[#This Row],[Hierarchy/Name]]="Local", "")</f>
        <v/>
      </c>
      <c r="AR135" s="107" t="str">
        <f>IF(FutureTrunkParks6[[#This Row],[Hierarchy/Name]]&lt;&gt;"Local",0.25,IF(AM135="y",1,""))</f>
        <v/>
      </c>
      <c r="AS135" s="107" t="str">
        <f>IF(FutureTrunkParks6[[#This Row],[Hierarchy/Name]]&lt;&gt;"Local",0.25,IF(AN135="y",1,""))</f>
        <v/>
      </c>
      <c r="AT135" s="107">
        <f>IF(FutureTrunkParks6[[#This Row],[Hierarchy/Name]]&lt;&gt;"Local",0.25,IF(AO135="y",1,""))</f>
        <v>1</v>
      </c>
      <c r="AU135" s="107" t="str">
        <f>IF(FutureTrunkParks6[[#This Row],[Hierarchy/Name]]&lt;&gt;"Local",0.25,IF(AP135="y",1,""))</f>
        <v/>
      </c>
      <c r="AV135" s="109">
        <f t="shared" si="20"/>
        <v>1</v>
      </c>
      <c r="AX135" s="285" t="str">
        <f t="shared" si="21"/>
        <v/>
      </c>
      <c r="AY135" s="281" t="str">
        <f t="shared" si="22"/>
        <v/>
      </c>
      <c r="AZ135" s="281">
        <f t="shared" si="23"/>
        <v>884632</v>
      </c>
      <c r="BA135" s="286" t="str">
        <f t="shared" si="24"/>
        <v/>
      </c>
      <c r="BB135" s="270">
        <f t="shared" si="25"/>
        <v>884632</v>
      </c>
      <c r="BD135" s="141"/>
      <c r="HL135" s="1"/>
      <c r="HM135" s="1"/>
    </row>
    <row r="136" spans="1:221">
      <c r="B136" s="227" t="s">
        <v>5066</v>
      </c>
      <c r="C136" s="228" t="s">
        <v>5067</v>
      </c>
      <c r="D136" s="228" t="s">
        <v>105</v>
      </c>
      <c r="E136" s="228" t="s">
        <v>101</v>
      </c>
      <c r="F136" s="228" t="s">
        <v>4888</v>
      </c>
      <c r="G136" s="203" t="str" cm="1">
        <f t="array" ref="G136">_xlfn.IFS(MID(C136,5,1)="U",MID(C136,5,2),LEN(C136)&gt;10,MID(C136,5,3)&amp;"-"&amp;LEFT(D136,1),LEN(C136)&lt;=10,MID(C136,5,2)&amp;"-"&amp;LEFT(D136,1))</f>
        <v>E12-D</v>
      </c>
      <c r="H136" s="204">
        <f>IFERROR(INDEX(LGIP1b_Park_UnitRates[],MATCH(G136,LGIP1b_Park_UnitRates[LGIP Code],0),3),"")</f>
        <v>30000</v>
      </c>
      <c r="I136" s="312">
        <f>IFERROR(MIN(J136/H136,INDEX(LGIP1b_Park_UnitRates[],MATCH(FutureTrunkParks6[[#This Row],[LGIP Code (*)]], LGIP1b_Park_UnitRates[LGIP Code], 0),4)),1)</f>
        <v>1.85</v>
      </c>
      <c r="J136" s="232">
        <v>55500</v>
      </c>
      <c r="K136" s="98">
        <f t="shared" si="26"/>
        <v>0</v>
      </c>
      <c r="L136" s="233">
        <v>0</v>
      </c>
      <c r="M136" s="238" t="str">
        <f>_xlfn.XLOOKUP(FutureTrunkParks6[[#This Row],[LGIP Code (*)]],LGIP1b_Parks_UnitRates_Summary[LGIP Code],LGIP1b_Parks_UnitRates_Summary[Stages],,0)</f>
        <v>B&amp;C</v>
      </c>
      <c r="N136" s="238" t="str">
        <f>_xlfn.XLOOKUP(FutureTrunkParks6[[#This Row],[LGIP Code (*)]],LGIP1b_Parks_UnitRates_Summary[LGIP Code],LGIP1b_Parks_UnitRates_Summary[Costing Code],,0)</f>
        <v>E12-D-B&amp;C</v>
      </c>
      <c r="O136" s="238">
        <f>_xlfn.XLOOKUP(FutureTrunkParks6[[#This Row],[Costing Code]],LGIP1b_Parks_UnitRates_Summary[Costing Code],LGIP1b_Parks_UnitRates_Summary[Scaled component],,0)</f>
        <v>426148.28061473684</v>
      </c>
      <c r="P136" s="238">
        <f>FutureTrunkParks6[[#This Row],[Unit Rate (Scale)]]*FutureTrunkParks6[[#This Row],[Scaling factor (*)]]</f>
        <v>788374.31913726323</v>
      </c>
      <c r="Q136" s="238">
        <f>_xlfn.XLOOKUP(FutureTrunkParks6[[#This Row],[Costing Code]],LGIP1b_Parks_UnitRates_Summary[Costing Code],LGIP1b_Parks_UnitRates_Summary[Not scaled component],,0)</f>
        <v>729086.20583200001</v>
      </c>
      <c r="R136" s="240">
        <f>_xlfn.XLOOKUP(FutureTrunkParks6[[#This Row],[Costing Code]],LGIP1b_Parks_UnitRates_Summary[Costing Code],LGIP1b_Parks_UnitRates_Summary[Preliminary Scale],,0)</f>
        <v>0.23125000000000001</v>
      </c>
      <c r="S136" s="238">
        <f>((FutureTrunkParks6[[#This Row],[Costs with Scaling Factor Applied]]+FutureTrunkParks6[[#This Row],[Unit Rate (No Scale)]])*FutureTrunkParks6[[#This Row],[Preliminary Scale %]])</f>
        <v>350912.74639914214</v>
      </c>
      <c r="T136" s="238">
        <f>_xlfn.XLOOKUP(FutureTrunkParks6[[#This Row],[Costing Code]],LGIP1b_Parks_UnitRates_Summary[Costing Code],LGIP1b_Parks_UnitRates_Summary[Preliminary No Scale],,0)</f>
        <v>7500</v>
      </c>
      <c r="U13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1875873</v>
      </c>
      <c r="V136" s="228">
        <v>2021</v>
      </c>
      <c r="W136" s="228">
        <v>1</v>
      </c>
      <c r="X136" s="238">
        <f>ROUND(FutureTrunkParks6[[#This Row],[Direct Construction Cost]]*23%,0)</f>
        <v>431451</v>
      </c>
      <c r="Y136" s="311">
        <f t="shared" si="14"/>
        <v>0.2</v>
      </c>
      <c r="Z136" s="211">
        <f>ROUND((FutureTrunkParks6[[#This Row],[Direct Construction Cost]]+FutureTrunkParks6[[#This Row],[Project Owners Cost (23% Direct Construction Cost)($)]])*FutureTrunkParks6[[#This Row],[Multiplier]]*FutureTrunkParks6[[#This Row],[Construction Contingency Rate %]],0)</f>
        <v>461465</v>
      </c>
      <c r="AA136" s="212">
        <f>ROUND(FutureTrunkParks6[[#This Row],[Direct Construction Cost]]+FutureTrunkParks6[[#This Row],[Project Owners Cost (23% Direct Construction Cost)($)]]+FutureTrunkParks6[[#This Row],[Construction Contingency Cost ($)]],0)</f>
        <v>2768789</v>
      </c>
      <c r="AB136" s="236">
        <v>2034</v>
      </c>
      <c r="AC136" s="213">
        <f t="shared" si="15"/>
        <v>2.0111853187589457E-2</v>
      </c>
      <c r="AD136" s="213">
        <f t="shared" si="16"/>
        <v>1.8204777291069174E-2</v>
      </c>
      <c r="AE136" s="291">
        <f>VLOOKUP(FutureTrunkParks6[[#This Row],[Service Catchment]],'Catchment Demand - Parks'!$C$8:$M$11,11)</f>
        <v>0.20307557840172039</v>
      </c>
      <c r="AF13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2.2694194716193779E-2</v>
      </c>
      <c r="AG136" s="291">
        <f>IF(AND(FutureTrunkParks6[[#This Row],[Spare Capacity (%)]]&gt;30%,FutureTrunkParks6[[#This Row],[Share of the total Cost with the same year of provision %]]&gt;20%),1-FutureTrunkParks6[[#This Row],[Spare Capacity (%)]],1)</f>
        <v>1</v>
      </c>
      <c r="AH136" s="291">
        <f>IF(FutureTrunkParks6[[#This Row],[Terminal Value Analysis]]&lt;0,0,FutureTrunkParks6[[#This Row],[Terminal Value Analysis]])</f>
        <v>1</v>
      </c>
      <c r="AI136" s="215">
        <f t="shared" si="17"/>
        <v>2768789</v>
      </c>
      <c r="AJ136" s="217">
        <f t="shared" si="18"/>
        <v>3500633</v>
      </c>
      <c r="AK136" s="219">
        <f t="shared" si="19"/>
        <v>1659457</v>
      </c>
      <c r="AL136" s="293">
        <f>ROUND(FutureTrunkParks6[[#This Row],[Net Present Value of Establishment Cost]]*FutureTrunkParks6[[#This Row],[Terminal Value Adjustment (%)]],0)</f>
        <v>1659457</v>
      </c>
      <c r="AM136" s="288" t="str" cm="1">
        <f t="array" ref="AM136">_xlfn.IFS(FutureTrunkParks6[[#This Row],[Hierarchy/Name]]&lt;&gt;"Local","y",AM$13=FutureTrunkParks6[[#This Row],[Service Catchment]], "y", FutureTrunkParks6[[#This Row],[Hierarchy/Name]]="Local", "")</f>
        <v>y</v>
      </c>
      <c r="AN136" s="288" t="str" cm="1">
        <f t="array" ref="AN136">_xlfn.IFS(FutureTrunkParks6[[#This Row],[Hierarchy/Name]]&lt;&gt;"Local","y",AN$13=FutureTrunkParks6[[#This Row],[Service Catchment]], "y", FutureTrunkParks6[[#This Row],[Hierarchy/Name]]="Local", "")</f>
        <v>y</v>
      </c>
      <c r="AO136" s="288" t="str" cm="1">
        <f t="array" ref="AO136">_xlfn.IFS(FutureTrunkParks6[[#This Row],[Hierarchy/Name]]&lt;&gt;"Local","y",AO$13=FutureTrunkParks6[[#This Row],[Service Catchment]], "y", FutureTrunkParks6[[#This Row],[Hierarchy/Name]]="Local", "")</f>
        <v>y</v>
      </c>
      <c r="AP136" s="288" t="str" cm="1">
        <f t="array" ref="AP136">_xlfn.IFS(FutureTrunkParks6[[#This Row],[Hierarchy/Name]]&lt;&gt;"Local","y",AP$13=FutureTrunkParks6[[#This Row],[Service Catchment]], "y", FutureTrunkParks6[[#This Row],[Hierarchy/Name]]="Local", "")</f>
        <v>y</v>
      </c>
      <c r="AR136" s="107">
        <f>IF(FutureTrunkParks6[[#This Row],[Hierarchy/Name]]&lt;&gt;"Local",0.25,IF(AM136="y",1,""))</f>
        <v>0.25</v>
      </c>
      <c r="AS136" s="107">
        <f>IF(FutureTrunkParks6[[#This Row],[Hierarchy/Name]]&lt;&gt;"Local",0.25,IF(AN136="y",1,""))</f>
        <v>0.25</v>
      </c>
      <c r="AT136" s="107">
        <f>IF(FutureTrunkParks6[[#This Row],[Hierarchy/Name]]&lt;&gt;"Local",0.25,IF(AO136="y",1,""))</f>
        <v>0.25</v>
      </c>
      <c r="AU136" s="107">
        <f>IF(FutureTrunkParks6[[#This Row],[Hierarchy/Name]]&lt;&gt;"Local",0.25,IF(AP136="y",1,""))</f>
        <v>0.25</v>
      </c>
      <c r="AV136" s="109">
        <f t="shared" si="20"/>
        <v>1</v>
      </c>
      <c r="AX136" s="285">
        <f t="shared" si="21"/>
        <v>414864.25</v>
      </c>
      <c r="AY136" s="281">
        <f t="shared" si="22"/>
        <v>414864.25</v>
      </c>
      <c r="AZ136" s="281">
        <f t="shared" si="23"/>
        <v>414864.25</v>
      </c>
      <c r="BA136" s="286">
        <f t="shared" si="24"/>
        <v>414864.25</v>
      </c>
      <c r="BB136" s="270">
        <f t="shared" si="25"/>
        <v>1659457</v>
      </c>
      <c r="BD136" s="141"/>
      <c r="HL136" s="1"/>
      <c r="HM136" s="1"/>
    </row>
    <row r="137" spans="1:221">
      <c r="B137" s="227" t="s">
        <v>5066</v>
      </c>
      <c r="C137" s="228" t="s">
        <v>5068</v>
      </c>
      <c r="D137" s="228" t="s">
        <v>105</v>
      </c>
      <c r="E137" s="228" t="s">
        <v>101</v>
      </c>
      <c r="F137" s="228" t="s">
        <v>4991</v>
      </c>
      <c r="G137" s="203" t="str" cm="1">
        <f t="array" ref="G137">_xlfn.IFS(MID(C137,5,1)="U",MID(C137,5,2),LEN(C137)&gt;10,MID(C137,5,3)&amp;"-"&amp;LEFT(D137,1),LEN(C137)&lt;=10,MID(C137,5,2)&amp;"-"&amp;LEFT(D137,1))</f>
        <v>E5-D</v>
      </c>
      <c r="H137" s="204">
        <f>IFERROR(INDEX(LGIP1b_Park_UnitRates[],MATCH(G137,LGIP1b_Park_UnitRates[LGIP Code],0),3),"")</f>
        <v>40000</v>
      </c>
      <c r="I137" s="312">
        <f>IFERROR(MIN(J137/H137,INDEX(LGIP1b_Park_UnitRates[],MATCH(FutureTrunkParks6[[#This Row],[LGIP Code (*)]], LGIP1b_Park_UnitRates[LGIP Code], 0),4)),1)</f>
        <v>0.71499999999999997</v>
      </c>
      <c r="J137" s="232">
        <v>28600</v>
      </c>
      <c r="K137" s="98">
        <f t="shared" si="26"/>
        <v>0</v>
      </c>
      <c r="L137" s="233">
        <v>0</v>
      </c>
      <c r="M137" s="238" t="str">
        <f>_xlfn.XLOOKUP(FutureTrunkParks6[[#This Row],[LGIP Code (*)]],LGIP1b_Parks_UnitRates_Summary[LGIP Code],LGIP1b_Parks_UnitRates_Summary[Stages],,0)</f>
        <v>B&amp;C</v>
      </c>
      <c r="N137" s="238" t="str">
        <f>_xlfn.XLOOKUP(FutureTrunkParks6[[#This Row],[LGIP Code (*)]],LGIP1b_Parks_UnitRates_Summary[LGIP Code],LGIP1b_Parks_UnitRates_Summary[Costing Code],,0)</f>
        <v>E5-D-B&amp;C</v>
      </c>
      <c r="O137" s="238">
        <f>_xlfn.XLOOKUP(FutureTrunkParks6[[#This Row],[Costing Code]],LGIP1b_Parks_UnitRates_Summary[Costing Code],LGIP1b_Parks_UnitRates_Summary[Scaled component],,0)</f>
        <v>740088.67916180636</v>
      </c>
      <c r="P137" s="238">
        <f>FutureTrunkParks6[[#This Row],[Unit Rate (Scale)]]*FutureTrunkParks6[[#This Row],[Scaling factor (*)]]</f>
        <v>529163.40560069156</v>
      </c>
      <c r="Q137" s="238">
        <f>_xlfn.XLOOKUP(FutureTrunkParks6[[#This Row],[Costing Code]],LGIP1b_Parks_UnitRates_Summary[Costing Code],LGIP1b_Parks_UnitRates_Summary[Not scaled component],,0)</f>
        <v>7781441.3300164435</v>
      </c>
      <c r="R137" s="240">
        <f>_xlfn.XLOOKUP(FutureTrunkParks6[[#This Row],[Costing Code]],LGIP1b_Parks_UnitRates_Summary[Costing Code],LGIP1b_Parks_UnitRates_Summary[Preliminary Scale],,0)</f>
        <v>0.23125000000000001</v>
      </c>
      <c r="S137" s="238">
        <f>((FutureTrunkParks6[[#This Row],[Costs with Scaling Factor Applied]]+FutureTrunkParks6[[#This Row],[Unit Rate (No Scale)]])*FutureTrunkParks6[[#This Row],[Preliminary Scale %]])</f>
        <v>1921827.3451114625</v>
      </c>
      <c r="T137" s="238">
        <f>_xlfn.XLOOKUP(FutureTrunkParks6[[#This Row],[Costing Code]],LGIP1b_Parks_UnitRates_Summary[Costing Code],LGIP1b_Parks_UnitRates_Summary[Preliminary No Scale],,0)</f>
        <v>11250</v>
      </c>
      <c r="U13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10243682</v>
      </c>
      <c r="V137" s="228">
        <v>2021</v>
      </c>
      <c r="W137" s="228">
        <v>1</v>
      </c>
      <c r="X137" s="238">
        <f>ROUND(FutureTrunkParks6[[#This Row],[Direct Construction Cost]]*23%,0)</f>
        <v>2356047</v>
      </c>
      <c r="Y137" s="311">
        <f t="shared" si="14"/>
        <v>0.2</v>
      </c>
      <c r="Z137" s="211">
        <f>ROUND((FutureTrunkParks6[[#This Row],[Direct Construction Cost]]+FutureTrunkParks6[[#This Row],[Project Owners Cost (23% Direct Construction Cost)($)]])*FutureTrunkParks6[[#This Row],[Multiplier]]*FutureTrunkParks6[[#This Row],[Construction Contingency Rate %]],0)</f>
        <v>2519946</v>
      </c>
      <c r="AA137" s="212">
        <f>ROUND(FutureTrunkParks6[[#This Row],[Direct Construction Cost]]+FutureTrunkParks6[[#This Row],[Project Owners Cost (23% Direct Construction Cost)($)]]+FutureTrunkParks6[[#This Row],[Construction Contingency Cost ($)]],0)</f>
        <v>15119675</v>
      </c>
      <c r="AB137" s="236">
        <v>2034</v>
      </c>
      <c r="AC137" s="213">
        <f t="shared" si="15"/>
        <v>2.0111853187589457E-2</v>
      </c>
      <c r="AD137" s="213">
        <f t="shared" si="16"/>
        <v>1.8204777291069174E-2</v>
      </c>
      <c r="AE137" s="291">
        <f>VLOOKUP(FutureTrunkParks6[[#This Row],[Service Catchment]],'Catchment Demand - Parks'!$C$8:$M$11,11)</f>
        <v>0.20307557840172039</v>
      </c>
      <c r="AF13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0.12392740959876943</v>
      </c>
      <c r="AG137" s="291">
        <f>IF(AND(FutureTrunkParks6[[#This Row],[Spare Capacity (%)]]&gt;30%,FutureTrunkParks6[[#This Row],[Share of the total Cost with the same year of provision %]]&gt;20%),1-FutureTrunkParks6[[#This Row],[Spare Capacity (%)]],1)</f>
        <v>1</v>
      </c>
      <c r="AH137" s="291">
        <f>IF(FutureTrunkParks6[[#This Row],[Terminal Value Analysis]]&lt;0,0,FutureTrunkParks6[[#This Row],[Terminal Value Analysis]])</f>
        <v>1</v>
      </c>
      <c r="AI137" s="215">
        <f t="shared" si="17"/>
        <v>15119675</v>
      </c>
      <c r="AJ137" s="217">
        <f t="shared" si="18"/>
        <v>19116094</v>
      </c>
      <c r="AK137" s="219">
        <f t="shared" si="19"/>
        <v>9061886</v>
      </c>
      <c r="AL137" s="293">
        <f>ROUND(FutureTrunkParks6[[#This Row],[Net Present Value of Establishment Cost]]*FutureTrunkParks6[[#This Row],[Terminal Value Adjustment (%)]],0)</f>
        <v>9061886</v>
      </c>
      <c r="AM137" s="288" t="str" cm="1">
        <f t="array" ref="AM137">_xlfn.IFS(FutureTrunkParks6[[#This Row],[Hierarchy/Name]]&lt;&gt;"Local","y",AM$13=FutureTrunkParks6[[#This Row],[Service Catchment]], "y", FutureTrunkParks6[[#This Row],[Hierarchy/Name]]="Local", "")</f>
        <v>y</v>
      </c>
      <c r="AN137" s="288" t="str" cm="1">
        <f t="array" ref="AN137">_xlfn.IFS(FutureTrunkParks6[[#This Row],[Hierarchy/Name]]&lt;&gt;"Local","y",AN$13=FutureTrunkParks6[[#This Row],[Service Catchment]], "y", FutureTrunkParks6[[#This Row],[Hierarchy/Name]]="Local", "")</f>
        <v>y</v>
      </c>
      <c r="AO137" s="288" t="str" cm="1">
        <f t="array" ref="AO137">_xlfn.IFS(FutureTrunkParks6[[#This Row],[Hierarchy/Name]]&lt;&gt;"Local","y",AO$13=FutureTrunkParks6[[#This Row],[Service Catchment]], "y", FutureTrunkParks6[[#This Row],[Hierarchy/Name]]="Local", "")</f>
        <v>y</v>
      </c>
      <c r="AP137" s="288" t="str" cm="1">
        <f t="array" ref="AP137">_xlfn.IFS(FutureTrunkParks6[[#This Row],[Hierarchy/Name]]&lt;&gt;"Local","y",AP$13=FutureTrunkParks6[[#This Row],[Service Catchment]], "y", FutureTrunkParks6[[#This Row],[Hierarchy/Name]]="Local", "")</f>
        <v>y</v>
      </c>
      <c r="AR137" s="107">
        <f>IF(FutureTrunkParks6[[#This Row],[Hierarchy/Name]]&lt;&gt;"Local",0.25,IF(AM137="y",1,""))</f>
        <v>0.25</v>
      </c>
      <c r="AS137" s="107">
        <f>IF(FutureTrunkParks6[[#This Row],[Hierarchy/Name]]&lt;&gt;"Local",0.25,IF(AN137="y",1,""))</f>
        <v>0.25</v>
      </c>
      <c r="AT137" s="107">
        <f>IF(FutureTrunkParks6[[#This Row],[Hierarchy/Name]]&lt;&gt;"Local",0.25,IF(AO137="y",1,""))</f>
        <v>0.25</v>
      </c>
      <c r="AU137" s="107">
        <f>IF(FutureTrunkParks6[[#This Row],[Hierarchy/Name]]&lt;&gt;"Local",0.25,IF(AP137="y",1,""))</f>
        <v>0.25</v>
      </c>
      <c r="AV137" s="109">
        <f t="shared" si="20"/>
        <v>1</v>
      </c>
      <c r="AX137" s="285">
        <f t="shared" si="21"/>
        <v>2265471.5</v>
      </c>
      <c r="AY137" s="281">
        <f t="shared" si="22"/>
        <v>2265471.5</v>
      </c>
      <c r="AZ137" s="281">
        <f t="shared" si="23"/>
        <v>2265471.5</v>
      </c>
      <c r="BA137" s="286">
        <f t="shared" si="24"/>
        <v>2265471.5</v>
      </c>
      <c r="BB137" s="270">
        <f t="shared" si="25"/>
        <v>9061886</v>
      </c>
      <c r="BD137" s="141"/>
    </row>
    <row r="138" spans="1:221" s="431" customFormat="1">
      <c r="A138" s="173"/>
      <c r="B138" s="404" t="s">
        <v>5069</v>
      </c>
      <c r="C138" s="405" t="s">
        <v>5070</v>
      </c>
      <c r="D138" s="405" t="s">
        <v>100</v>
      </c>
      <c r="E138" s="405" t="s">
        <v>101</v>
      </c>
      <c r="F138" s="405" t="s">
        <v>5071</v>
      </c>
      <c r="G138" s="406" t="str" cm="1">
        <f t="array" ref="G138">_xlfn.IFS(MID(C138,5,1)="U",MID(C138,5,2),LEN(C138)&gt;10,MID(C138,5,3)&amp;"-"&amp;LEFT(D138,1),LEN(C138)&lt;=10,MID(C138,5,2)&amp;"-"&amp;LEFT(D138,1))</f>
        <v>U1</v>
      </c>
      <c r="H138" s="407">
        <f>IFERROR(INDEX(LGIP1b_Park_UnitRates[],MATCH(G138,LGIP1b_Park_UnitRates[LGIP Code],0),3),"")</f>
        <v>0</v>
      </c>
      <c r="I138" s="312">
        <f>IFERROR(MIN(J138/H138,INDEX(LGIP1b_Park_UnitRates[],MATCH(FutureTrunkParks6[[#This Row],[LGIP Code (*)]], LGIP1b_Park_UnitRates[LGIP Code], 0),4)),1)</f>
        <v>1</v>
      </c>
      <c r="J138" s="408">
        <v>147500</v>
      </c>
      <c r="K138" s="409">
        <f t="shared" si="26"/>
        <v>0</v>
      </c>
      <c r="L138" s="410">
        <v>0</v>
      </c>
      <c r="M138" s="411" t="str">
        <f>_xlfn.XLOOKUP(FutureTrunkParks6[[#This Row],[LGIP Code (*)]],LGIP1b_Parks_UnitRates_Summary[LGIP Code],LGIP1b_Parks_UnitRates_Summary[Stages],,0)</f>
        <v>U</v>
      </c>
      <c r="N138" s="411" t="str">
        <f>_xlfn.XLOOKUP(FutureTrunkParks6[[#This Row],[LGIP Code (*)]],LGIP1b_Parks_UnitRates_Summary[LGIP Code],LGIP1b_Parks_UnitRates_Summary[Costing Code],,0)</f>
        <v>U1-U</v>
      </c>
      <c r="O138" s="411">
        <f>_xlfn.XLOOKUP(FutureTrunkParks6[[#This Row],[Costing Code]],LGIP1b_Parks_UnitRates_Summary[Costing Code],LGIP1b_Parks_UnitRates_Summary[Scaled component],,0)</f>
        <v>0</v>
      </c>
      <c r="P138" s="411">
        <f>FutureTrunkParks6[[#This Row],[Unit Rate (Scale)]]*FutureTrunkParks6[[#This Row],[Scaling factor (*)]]</f>
        <v>0</v>
      </c>
      <c r="Q138" s="411">
        <f>_xlfn.XLOOKUP(FutureTrunkParks6[[#This Row],[Costing Code]],LGIP1b_Parks_UnitRates_Summary[Costing Code],LGIP1b_Parks_UnitRates_Summary[Not scaled component],,0)</f>
        <v>0</v>
      </c>
      <c r="R138" s="412">
        <f>_xlfn.XLOOKUP(FutureTrunkParks6[[#This Row],[Costing Code]],LGIP1b_Parks_UnitRates_Summary[Costing Code],LGIP1b_Parks_UnitRates_Summary[Preliminary Scale],,0)</f>
        <v>0</v>
      </c>
      <c r="S138" s="411">
        <f>((FutureTrunkParks6[[#This Row],[Costs with Scaling Factor Applied]]+FutureTrunkParks6[[#This Row],[Unit Rate (No Scale)]])*FutureTrunkParks6[[#This Row],[Preliminary Scale %]])</f>
        <v>0</v>
      </c>
      <c r="T138" s="411">
        <f>_xlfn.XLOOKUP(FutureTrunkParks6[[#This Row],[Costing Code]],LGIP1b_Parks_UnitRates_Summary[Costing Code],LGIP1b_Parks_UnitRates_Summary[Preliminary No Scale],,0)</f>
        <v>0</v>
      </c>
      <c r="U138" s="413">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38" s="405">
        <v>2021</v>
      </c>
      <c r="W138" s="405">
        <v>1</v>
      </c>
      <c r="X138" s="411">
        <f>ROUND(FutureTrunkParks6[[#This Row],[Direct Construction Cost]]*23%,0)</f>
        <v>460000</v>
      </c>
      <c r="Y138" s="414">
        <f t="shared" si="14"/>
        <v>0.2</v>
      </c>
      <c r="Z138" s="415">
        <f>ROUND((FutureTrunkParks6[[#This Row],[Direct Construction Cost]]+FutureTrunkParks6[[#This Row],[Project Owners Cost (23% Direct Construction Cost)($)]])*FutureTrunkParks6[[#This Row],[Multiplier]]*FutureTrunkParks6[[#This Row],[Construction Contingency Rate %]],0)</f>
        <v>492000</v>
      </c>
      <c r="AA138" s="416">
        <f>ROUND(FutureTrunkParks6[[#This Row],[Direct Construction Cost]]+FutureTrunkParks6[[#This Row],[Project Owners Cost (23% Direct Construction Cost)($)]]+FutureTrunkParks6[[#This Row],[Construction Contingency Cost ($)]],0)</f>
        <v>2952000</v>
      </c>
      <c r="AB138" s="417">
        <v>2034</v>
      </c>
      <c r="AC138" s="418">
        <f t="shared" si="15"/>
        <v>2.0111853187589457E-2</v>
      </c>
      <c r="AD138" s="418">
        <f t="shared" si="16"/>
        <v>1.8204777291069174E-2</v>
      </c>
      <c r="AE138" s="419">
        <f>VLOOKUP(FutureTrunkParks6[[#This Row],[Service Catchment]],'Catchment Demand - Parks'!$C$8:$M$11,11)</f>
        <v>0.20307557840172039</v>
      </c>
      <c r="AF138" s="419">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2.419587148107134E-2</v>
      </c>
      <c r="AG138" s="419">
        <f>IF(AND(FutureTrunkParks6[[#This Row],[Spare Capacity (%)]]&gt;30%,FutureTrunkParks6[[#This Row],[Share of the total Cost with the same year of provision %]]&gt;20%),1-FutureTrunkParks6[[#This Row],[Spare Capacity (%)]],1)</f>
        <v>1</v>
      </c>
      <c r="AH138" s="419">
        <f>IF(FutureTrunkParks6[[#This Row],[Terminal Value Analysis]]&lt;0,0,FutureTrunkParks6[[#This Row],[Terminal Value Analysis]])</f>
        <v>1</v>
      </c>
      <c r="AI138" s="420">
        <f t="shared" si="17"/>
        <v>2952000</v>
      </c>
      <c r="AJ138" s="421">
        <f t="shared" si="18"/>
        <v>3732270</v>
      </c>
      <c r="AK138" s="422">
        <f t="shared" si="19"/>
        <v>1769263</v>
      </c>
      <c r="AL138" s="423">
        <f>ROUND(FutureTrunkParks6[[#This Row],[Net Present Value of Establishment Cost]]*FutureTrunkParks6[[#This Row],[Terminal Value Adjustment (%)]],0)</f>
        <v>1769263</v>
      </c>
      <c r="AM138" s="288" t="str" cm="1">
        <f t="array" ref="AM138">_xlfn.IFS(FutureTrunkParks6[[#This Row],[Hierarchy/Name]]&lt;&gt;"Local","y",AM$13=FutureTrunkParks6[[#This Row],[Service Catchment]], "y", FutureTrunkParks6[[#This Row],[Hierarchy/Name]]="Local", "")</f>
        <v>y</v>
      </c>
      <c r="AN138" s="288" t="str" cm="1">
        <f t="array" ref="AN138">_xlfn.IFS(FutureTrunkParks6[[#This Row],[Hierarchy/Name]]&lt;&gt;"Local","y",AN$13=FutureTrunkParks6[[#This Row],[Service Catchment]], "y", FutureTrunkParks6[[#This Row],[Hierarchy/Name]]="Local", "")</f>
        <v>y</v>
      </c>
      <c r="AO138" s="288" t="str" cm="1">
        <f t="array" ref="AO138">_xlfn.IFS(FutureTrunkParks6[[#This Row],[Hierarchy/Name]]&lt;&gt;"Local","y",AO$13=FutureTrunkParks6[[#This Row],[Service Catchment]], "y", FutureTrunkParks6[[#This Row],[Hierarchy/Name]]="Local", "")</f>
        <v>y</v>
      </c>
      <c r="AP138" s="288" t="str" cm="1">
        <f t="array" ref="AP138">_xlfn.IFS(FutureTrunkParks6[[#This Row],[Hierarchy/Name]]&lt;&gt;"Local","y",AP$13=FutureTrunkParks6[[#This Row],[Service Catchment]], "y", FutureTrunkParks6[[#This Row],[Hierarchy/Name]]="Local", "")</f>
        <v>y</v>
      </c>
      <c r="AQ138" s="424"/>
      <c r="AR138" s="107">
        <f>IF(FutureTrunkParks6[[#This Row],[Hierarchy/Name]]&lt;&gt;"Local",0.25,IF(AM138="y",1,""))</f>
        <v>0.25</v>
      </c>
      <c r="AS138" s="107">
        <f>IF(FutureTrunkParks6[[#This Row],[Hierarchy/Name]]&lt;&gt;"Local",0.25,IF(AN138="y",1,""))</f>
        <v>0.25</v>
      </c>
      <c r="AT138" s="107">
        <f>IF(FutureTrunkParks6[[#This Row],[Hierarchy/Name]]&lt;&gt;"Local",0.25,IF(AO138="y",1,""))</f>
        <v>0.25</v>
      </c>
      <c r="AU138" s="107">
        <f>IF(FutureTrunkParks6[[#This Row],[Hierarchy/Name]]&lt;&gt;"Local",0.25,IF(AP138="y",1,""))</f>
        <v>0.25</v>
      </c>
      <c r="AV138" s="425">
        <f t="shared" si="20"/>
        <v>1</v>
      </c>
      <c r="AW138" s="424"/>
      <c r="AX138" s="426">
        <f t="shared" si="21"/>
        <v>442315.75</v>
      </c>
      <c r="AY138" s="427">
        <f t="shared" si="22"/>
        <v>442315.75</v>
      </c>
      <c r="AZ138" s="427">
        <f t="shared" si="23"/>
        <v>442315.75</v>
      </c>
      <c r="BA138" s="428">
        <f t="shared" si="24"/>
        <v>442315.75</v>
      </c>
      <c r="BB138" s="429">
        <f t="shared" si="25"/>
        <v>1769263</v>
      </c>
      <c r="BC138" s="173"/>
      <c r="BD138" s="430"/>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3"/>
      <c r="EN138" s="173"/>
      <c r="EO138" s="173"/>
      <c r="EP138" s="173"/>
      <c r="EQ138" s="173"/>
      <c r="ER138" s="173"/>
      <c r="ES138" s="173"/>
      <c r="ET138" s="173"/>
      <c r="EU138" s="173"/>
      <c r="EV138" s="173"/>
      <c r="EW138" s="173"/>
      <c r="EX138" s="173"/>
      <c r="EY138" s="173"/>
      <c r="EZ138" s="173"/>
      <c r="FA138" s="173"/>
      <c r="FB138" s="173"/>
      <c r="FC138" s="173"/>
      <c r="FD138" s="173"/>
      <c r="FE138" s="173"/>
      <c r="FF138" s="173"/>
      <c r="FG138" s="173"/>
      <c r="FH138" s="173"/>
      <c r="FI138" s="173"/>
      <c r="FJ138" s="173"/>
      <c r="FK138" s="173"/>
      <c r="FL138" s="173"/>
      <c r="FM138" s="173"/>
      <c r="FN138" s="173"/>
      <c r="FO138" s="173"/>
      <c r="FP138" s="173"/>
      <c r="FQ138" s="173"/>
      <c r="FR138" s="173"/>
      <c r="FS138" s="173"/>
      <c r="FT138" s="173"/>
      <c r="FU138" s="173"/>
      <c r="FV138" s="173"/>
      <c r="FW138" s="173"/>
      <c r="FX138" s="173"/>
      <c r="FY138" s="173"/>
      <c r="FZ138" s="173"/>
      <c r="GA138" s="173"/>
      <c r="GB138" s="173"/>
      <c r="GC138" s="173"/>
      <c r="GD138" s="173"/>
      <c r="GE138" s="173"/>
      <c r="GF138" s="173"/>
      <c r="GG138" s="173"/>
      <c r="GH138" s="173"/>
      <c r="GI138" s="173"/>
      <c r="GJ138" s="173"/>
      <c r="GK138" s="173"/>
      <c r="GL138" s="173"/>
      <c r="GM138" s="173"/>
      <c r="GN138" s="173"/>
      <c r="GO138" s="173"/>
      <c r="GP138" s="173"/>
      <c r="GQ138" s="173"/>
      <c r="GR138" s="173"/>
      <c r="GS138" s="173"/>
      <c r="GT138" s="173"/>
      <c r="GU138" s="173"/>
      <c r="GV138" s="173"/>
      <c r="GW138" s="173"/>
      <c r="GX138" s="173"/>
      <c r="GY138" s="173"/>
      <c r="GZ138" s="173"/>
      <c r="HA138" s="173"/>
      <c r="HB138" s="173"/>
      <c r="HC138" s="173"/>
      <c r="HD138" s="173"/>
      <c r="HE138" s="173"/>
      <c r="HF138" s="173"/>
      <c r="HG138" s="173"/>
      <c r="HH138" s="173"/>
      <c r="HI138" s="173"/>
      <c r="HJ138" s="173"/>
      <c r="HK138" s="173"/>
      <c r="HL138" s="173"/>
      <c r="HM138" s="173"/>
    </row>
    <row r="139" spans="1:221">
      <c r="B139" s="227" t="s">
        <v>5072</v>
      </c>
      <c r="C139" s="228" t="s">
        <v>5073</v>
      </c>
      <c r="D139" s="228" t="s">
        <v>105</v>
      </c>
      <c r="E139" s="228" t="s">
        <v>101</v>
      </c>
      <c r="F139" s="228" t="s">
        <v>4888</v>
      </c>
      <c r="G139" s="203" t="str" cm="1">
        <f t="array" ref="G139">_xlfn.IFS(MID(C139,5,1)="U",MID(C139,5,2),LEN(C139)&gt;10,MID(C139,5,3)&amp;"-"&amp;LEFT(D139,1),LEN(C139)&lt;=10,MID(C139,5,2)&amp;"-"&amp;LEFT(D139,1))</f>
        <v>E12-D</v>
      </c>
      <c r="H139" s="204">
        <f>IFERROR(INDEX(LGIP1b_Park_UnitRates[],MATCH(G139,LGIP1b_Park_UnitRates[LGIP Code],0),3),"")</f>
        <v>30000</v>
      </c>
      <c r="I139" s="312">
        <f>IFERROR(MIN(J139/H139,INDEX(LGIP1b_Park_UnitRates[],MATCH(FutureTrunkParks6[[#This Row],[LGIP Code (*)]], LGIP1b_Park_UnitRates[LGIP Code], 0),4)),1)</f>
        <v>2</v>
      </c>
      <c r="J139" s="232">
        <v>124290</v>
      </c>
      <c r="K139" s="98">
        <f t="shared" si="26"/>
        <v>0</v>
      </c>
      <c r="L139" s="233">
        <v>0</v>
      </c>
      <c r="M139" s="238" t="str">
        <f>_xlfn.XLOOKUP(FutureTrunkParks6[[#This Row],[LGIP Code (*)]],LGIP1b_Parks_UnitRates_Summary[LGIP Code],LGIP1b_Parks_UnitRates_Summary[Stages],,0)</f>
        <v>B&amp;C</v>
      </c>
      <c r="N139" s="238" t="str">
        <f>_xlfn.XLOOKUP(FutureTrunkParks6[[#This Row],[LGIP Code (*)]],LGIP1b_Parks_UnitRates_Summary[LGIP Code],LGIP1b_Parks_UnitRates_Summary[Costing Code],,0)</f>
        <v>E12-D-B&amp;C</v>
      </c>
      <c r="O139" s="238">
        <f>_xlfn.XLOOKUP(FutureTrunkParks6[[#This Row],[Costing Code]],LGIP1b_Parks_UnitRates_Summary[Costing Code],LGIP1b_Parks_UnitRates_Summary[Scaled component],,0)</f>
        <v>426148.28061473684</v>
      </c>
      <c r="P139" s="238">
        <f>FutureTrunkParks6[[#This Row],[Unit Rate (Scale)]]*FutureTrunkParks6[[#This Row],[Scaling factor (*)]]</f>
        <v>852296.56122947368</v>
      </c>
      <c r="Q139" s="238">
        <f>_xlfn.XLOOKUP(FutureTrunkParks6[[#This Row],[Costing Code]],LGIP1b_Parks_UnitRates_Summary[Costing Code],LGIP1b_Parks_UnitRates_Summary[Not scaled component],,0)</f>
        <v>729086.20583200001</v>
      </c>
      <c r="R139" s="240">
        <f>_xlfn.XLOOKUP(FutureTrunkParks6[[#This Row],[Costing Code]],LGIP1b_Parks_UnitRates_Summary[Costing Code],LGIP1b_Parks_UnitRates_Summary[Preliminary Scale],,0)</f>
        <v>0.23125000000000001</v>
      </c>
      <c r="S139" s="238">
        <f>((FutureTrunkParks6[[#This Row],[Costs with Scaling Factor Applied]]+FutureTrunkParks6[[#This Row],[Unit Rate (No Scale)]])*FutureTrunkParks6[[#This Row],[Preliminary Scale %]])</f>
        <v>365694.76488296583</v>
      </c>
      <c r="T139" s="238">
        <f>_xlfn.XLOOKUP(FutureTrunkParks6[[#This Row],[Costing Code]],LGIP1b_Parks_UnitRates_Summary[Costing Code],LGIP1b_Parks_UnitRates_Summary[Preliminary No Scale],,0)</f>
        <v>7500</v>
      </c>
      <c r="U13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1954578</v>
      </c>
      <c r="V139" s="228">
        <v>2021</v>
      </c>
      <c r="W139" s="228">
        <v>1</v>
      </c>
      <c r="X139" s="238">
        <f>ROUND(FutureTrunkParks6[[#This Row],[Direct Construction Cost]]*23%,0)</f>
        <v>449553</v>
      </c>
      <c r="Y139" s="311">
        <f t="shared" si="14"/>
        <v>7.4999999999999997E-2</v>
      </c>
      <c r="Z139" s="211">
        <f>ROUND((FutureTrunkParks6[[#This Row],[Direct Construction Cost]]+FutureTrunkParks6[[#This Row],[Project Owners Cost (23% Direct Construction Cost)($)]])*FutureTrunkParks6[[#This Row],[Multiplier]]*FutureTrunkParks6[[#This Row],[Construction Contingency Rate %]],0)</f>
        <v>180310</v>
      </c>
      <c r="AA139" s="212">
        <f>ROUND(FutureTrunkParks6[[#This Row],[Direct Construction Cost]]+FutureTrunkParks6[[#This Row],[Project Owners Cost (23% Direct Construction Cost)($)]]+FutureTrunkParks6[[#This Row],[Construction Contingency Cost ($)]],0)</f>
        <v>2584441</v>
      </c>
      <c r="AB139" s="236">
        <v>2024</v>
      </c>
      <c r="AC139" s="213">
        <f t="shared" si="15"/>
        <v>2.0111853187589457E-2</v>
      </c>
      <c r="AD139" s="213">
        <f t="shared" si="16"/>
        <v>1.8204777291069174E-2</v>
      </c>
      <c r="AE139" s="291">
        <f>VLOOKUP(FutureTrunkParks6[[#This Row],[Service Catchment]],'Catchment Demand - Parks'!$C$8:$M$11,11)</f>
        <v>0.20307557840172039</v>
      </c>
      <c r="AF13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39" s="291">
        <f>IF(AND(FutureTrunkParks6[[#This Row],[Spare Capacity (%)]]&gt;30%,FutureTrunkParks6[[#This Row],[Share of the total Cost with the same year of provision %]]&gt;20%),1-FutureTrunkParks6[[#This Row],[Spare Capacity (%)]],1)</f>
        <v>1</v>
      </c>
      <c r="AH139" s="291">
        <f>IF(FutureTrunkParks6[[#This Row],[Terminal Value Analysis]]&lt;0,0,FutureTrunkParks6[[#This Row],[Terminal Value Analysis]])</f>
        <v>1</v>
      </c>
      <c r="AI139" s="215">
        <f t="shared" si="17"/>
        <v>2584441</v>
      </c>
      <c r="AJ139" s="217">
        <f t="shared" si="18"/>
        <v>2728174</v>
      </c>
      <c r="AK139" s="219">
        <f t="shared" si="19"/>
        <v>2296472</v>
      </c>
      <c r="AL139" s="293">
        <f>ROUND(FutureTrunkParks6[[#This Row],[Net Present Value of Establishment Cost]]*FutureTrunkParks6[[#This Row],[Terminal Value Adjustment (%)]],0)</f>
        <v>2296472</v>
      </c>
      <c r="AM139" s="288" t="str" cm="1">
        <f t="array" ref="AM139">_xlfn.IFS(FutureTrunkParks6[[#This Row],[Hierarchy/Name]]&lt;&gt;"Local","y",AM$13=FutureTrunkParks6[[#This Row],[Service Catchment]], "y", FutureTrunkParks6[[#This Row],[Hierarchy/Name]]="Local", "")</f>
        <v>y</v>
      </c>
      <c r="AN139" s="288" t="str" cm="1">
        <f t="array" ref="AN139">_xlfn.IFS(FutureTrunkParks6[[#This Row],[Hierarchy/Name]]&lt;&gt;"Local","y",AN$13=FutureTrunkParks6[[#This Row],[Service Catchment]], "y", FutureTrunkParks6[[#This Row],[Hierarchy/Name]]="Local", "")</f>
        <v>y</v>
      </c>
      <c r="AO139" s="288" t="str" cm="1">
        <f t="array" ref="AO139">_xlfn.IFS(FutureTrunkParks6[[#This Row],[Hierarchy/Name]]&lt;&gt;"Local","y",AO$13=FutureTrunkParks6[[#This Row],[Service Catchment]], "y", FutureTrunkParks6[[#This Row],[Hierarchy/Name]]="Local", "")</f>
        <v>y</v>
      </c>
      <c r="AP139" s="288" t="str" cm="1">
        <f t="array" ref="AP139">_xlfn.IFS(FutureTrunkParks6[[#This Row],[Hierarchy/Name]]&lt;&gt;"Local","y",AP$13=FutureTrunkParks6[[#This Row],[Service Catchment]], "y", FutureTrunkParks6[[#This Row],[Hierarchy/Name]]="Local", "")</f>
        <v>y</v>
      </c>
      <c r="AR139" s="107">
        <f>IF(FutureTrunkParks6[[#This Row],[Hierarchy/Name]]&lt;&gt;"Local",0.25,IF(AM139="y",1,""))</f>
        <v>0.25</v>
      </c>
      <c r="AS139" s="107">
        <f>IF(FutureTrunkParks6[[#This Row],[Hierarchy/Name]]&lt;&gt;"Local",0.25,IF(AN139="y",1,""))</f>
        <v>0.25</v>
      </c>
      <c r="AT139" s="107">
        <f>IF(FutureTrunkParks6[[#This Row],[Hierarchy/Name]]&lt;&gt;"Local",0.25,IF(AO139="y",1,""))</f>
        <v>0.25</v>
      </c>
      <c r="AU139" s="107">
        <f>IF(FutureTrunkParks6[[#This Row],[Hierarchy/Name]]&lt;&gt;"Local",0.25,IF(AP139="y",1,""))</f>
        <v>0.25</v>
      </c>
      <c r="AV139" s="109">
        <f t="shared" si="20"/>
        <v>1</v>
      </c>
      <c r="AX139" s="285">
        <f t="shared" si="21"/>
        <v>574118</v>
      </c>
      <c r="AY139" s="281">
        <f t="shared" si="22"/>
        <v>574118</v>
      </c>
      <c r="AZ139" s="281">
        <f t="shared" si="23"/>
        <v>574118</v>
      </c>
      <c r="BA139" s="286">
        <f t="shared" si="24"/>
        <v>574118</v>
      </c>
      <c r="BB139" s="270">
        <f t="shared" si="25"/>
        <v>2296472</v>
      </c>
      <c r="BD139" s="141"/>
    </row>
    <row r="140" spans="1:221">
      <c r="B140" s="227" t="s">
        <v>4857</v>
      </c>
      <c r="C140" s="228" t="s">
        <v>5074</v>
      </c>
      <c r="D140" s="228" t="s">
        <v>110</v>
      </c>
      <c r="E140" s="228" t="s">
        <v>142</v>
      </c>
      <c r="F140" s="228" t="s">
        <v>4941</v>
      </c>
      <c r="G140" s="203" t="str" cm="1">
        <f t="array" ref="G140">_xlfn.IFS(MID(C140,5,1)="U",MID(C140,5,2),LEN(C140)&gt;10,MID(C140,5,3)&amp;"-"&amp;LEFT(D140,1),LEN(C140)&lt;=10,MID(C140,5,2)&amp;"-"&amp;LEFT(D140,1))</f>
        <v>E1-L</v>
      </c>
      <c r="H140" s="204">
        <f>IFERROR(INDEX(LGIP1b_Park_UnitRates[],MATCH(G140,LGIP1b_Park_UnitRates[LGIP Code],0),3),"")</f>
        <v>8000</v>
      </c>
      <c r="I140" s="312">
        <f>IFERROR(MIN(J140/H140,INDEX(LGIP1b_Park_UnitRates[],MATCH(FutureTrunkParks6[[#This Row],[LGIP Code (*)]], LGIP1b_Park_UnitRates[LGIP Code], 0),4)),1)</f>
        <v>0.86250000000000004</v>
      </c>
      <c r="J140" s="232">
        <v>6900</v>
      </c>
      <c r="K140" s="98">
        <f t="shared" si="26"/>
        <v>0</v>
      </c>
      <c r="L140" s="233">
        <v>0</v>
      </c>
      <c r="M140" s="238" t="str">
        <f>_xlfn.XLOOKUP(FutureTrunkParks6[[#This Row],[LGIP Code (*)]],LGIP1b_Parks_UnitRates_Summary[LGIP Code],LGIP1b_Parks_UnitRates_Summary[Stages],,0)</f>
        <v>B&amp;C</v>
      </c>
      <c r="N140" s="238" t="str">
        <f>_xlfn.XLOOKUP(FutureTrunkParks6[[#This Row],[LGIP Code (*)]],LGIP1b_Parks_UnitRates_Summary[LGIP Code],LGIP1b_Parks_UnitRates_Summary[Costing Code],,0)</f>
        <v>E1-L-B&amp;C</v>
      </c>
      <c r="O140" s="238">
        <f>_xlfn.XLOOKUP(FutureTrunkParks6[[#This Row],[Costing Code]],LGIP1b_Parks_UnitRates_Summary[Costing Code],LGIP1b_Parks_UnitRates_Summary[Scaled component],,0)</f>
        <v>50689.811039999993</v>
      </c>
      <c r="P140" s="238">
        <f>FutureTrunkParks6[[#This Row],[Unit Rate (Scale)]]*FutureTrunkParks6[[#This Row],[Scaling factor (*)]]</f>
        <v>43719.962022</v>
      </c>
      <c r="Q140" s="238">
        <f>_xlfn.XLOOKUP(FutureTrunkParks6[[#This Row],[Costing Code]],LGIP1b_Parks_UnitRates_Summary[Costing Code],LGIP1b_Parks_UnitRates_Summary[Not scaled component],,0)</f>
        <v>434089.71377963555</v>
      </c>
      <c r="R140" s="240">
        <f>_xlfn.XLOOKUP(FutureTrunkParks6[[#This Row],[Costing Code]],LGIP1b_Parks_UnitRates_Summary[Costing Code],LGIP1b_Parks_UnitRates_Summary[Preliminary Scale],,0)</f>
        <v>0.23125000000000001</v>
      </c>
      <c r="S140" s="238">
        <f>((FutureTrunkParks6[[#This Row],[Costs with Scaling Factor Applied]]+FutureTrunkParks6[[#This Row],[Unit Rate (No Scale)]])*FutureTrunkParks6[[#This Row],[Preliminary Scale %]])</f>
        <v>110493.48752912822</v>
      </c>
      <c r="T140" s="238">
        <f>_xlfn.XLOOKUP(FutureTrunkParks6[[#This Row],[Costing Code]],LGIP1b_Parks_UnitRates_Summary[Costing Code],LGIP1b_Parks_UnitRates_Summary[Preliminary No Scale],,0)</f>
        <v>3750</v>
      </c>
      <c r="U14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592053</v>
      </c>
      <c r="V140" s="228">
        <v>2021</v>
      </c>
      <c r="W140" s="228">
        <v>1</v>
      </c>
      <c r="X140" s="238">
        <f>ROUND(FutureTrunkParks6[[#This Row],[Direct Construction Cost]]*23%,0)</f>
        <v>136172</v>
      </c>
      <c r="Y140" s="311">
        <f t="shared" si="14"/>
        <v>7.4999999999999997E-2</v>
      </c>
      <c r="Z140" s="211">
        <f>ROUND((FutureTrunkParks6[[#This Row],[Direct Construction Cost]]+FutureTrunkParks6[[#This Row],[Project Owners Cost (23% Direct Construction Cost)($)]])*FutureTrunkParks6[[#This Row],[Multiplier]]*FutureTrunkParks6[[#This Row],[Construction Contingency Rate %]],0)</f>
        <v>54617</v>
      </c>
      <c r="AA140" s="212">
        <f>ROUND(FutureTrunkParks6[[#This Row],[Direct Construction Cost]]+FutureTrunkParks6[[#This Row],[Project Owners Cost (23% Direct Construction Cost)($)]]+FutureTrunkParks6[[#This Row],[Construction Contingency Cost ($)]],0)</f>
        <v>782842</v>
      </c>
      <c r="AB140" s="236">
        <v>2024</v>
      </c>
      <c r="AC140" s="213">
        <f t="shared" si="15"/>
        <v>2.0111853187589457E-2</v>
      </c>
      <c r="AD140" s="213">
        <f t="shared" si="16"/>
        <v>1.8204777291069174E-2</v>
      </c>
      <c r="AE140" s="291">
        <f>VLOOKUP(FutureTrunkParks6[[#This Row],[Service Catchment]],'Catchment Demand - Parks'!$C$8:$M$11,11)</f>
        <v>0.31134461829061294</v>
      </c>
      <c r="AF14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40" s="291">
        <f>IF(AND(FutureTrunkParks6[[#This Row],[Spare Capacity (%)]]&gt;30%,FutureTrunkParks6[[#This Row],[Share of the total Cost with the same year of provision %]]&gt;20%),1-FutureTrunkParks6[[#This Row],[Spare Capacity (%)]],1)</f>
        <v>1</v>
      </c>
      <c r="AH140" s="291">
        <f>IF(FutureTrunkParks6[[#This Row],[Terminal Value Analysis]]&lt;0,0,FutureTrunkParks6[[#This Row],[Terminal Value Analysis]])</f>
        <v>1</v>
      </c>
      <c r="AI140" s="215">
        <f t="shared" si="17"/>
        <v>782842</v>
      </c>
      <c r="AJ140" s="217">
        <f t="shared" si="18"/>
        <v>826379</v>
      </c>
      <c r="AK140" s="219">
        <f t="shared" si="19"/>
        <v>695614</v>
      </c>
      <c r="AL140" s="293">
        <f>ROUND(FutureTrunkParks6[[#This Row],[Net Present Value of Establishment Cost]]*FutureTrunkParks6[[#This Row],[Terminal Value Adjustment (%)]],0)</f>
        <v>695614</v>
      </c>
      <c r="AM140" s="288" t="str" cm="1">
        <f t="array" ref="AM140">_xlfn.IFS(FutureTrunkParks6[[#This Row],[Hierarchy/Name]]&lt;&gt;"Local","y",AM$13=FutureTrunkParks6[[#This Row],[Service Catchment]], "y", FutureTrunkParks6[[#This Row],[Hierarchy/Name]]="Local", "")</f>
        <v/>
      </c>
      <c r="AN140" s="288" t="str" cm="1">
        <f t="array" ref="AN140">_xlfn.IFS(FutureTrunkParks6[[#This Row],[Hierarchy/Name]]&lt;&gt;"Local","y",AN$13=FutureTrunkParks6[[#This Row],[Service Catchment]], "y", FutureTrunkParks6[[#This Row],[Hierarchy/Name]]="Local", "")</f>
        <v>y</v>
      </c>
      <c r="AO140" s="288" t="str" cm="1">
        <f t="array" ref="AO140">_xlfn.IFS(FutureTrunkParks6[[#This Row],[Hierarchy/Name]]&lt;&gt;"Local","y",AO$13=FutureTrunkParks6[[#This Row],[Service Catchment]], "y", FutureTrunkParks6[[#This Row],[Hierarchy/Name]]="Local", "")</f>
        <v/>
      </c>
      <c r="AP140" s="288" t="str" cm="1">
        <f t="array" ref="AP140">_xlfn.IFS(FutureTrunkParks6[[#This Row],[Hierarchy/Name]]&lt;&gt;"Local","y",AP$13=FutureTrunkParks6[[#This Row],[Service Catchment]], "y", FutureTrunkParks6[[#This Row],[Hierarchy/Name]]="Local", "")</f>
        <v/>
      </c>
      <c r="AR140" s="107" t="str">
        <f>IF(FutureTrunkParks6[[#This Row],[Hierarchy/Name]]&lt;&gt;"Local",0.25,IF(AM140="y",1,""))</f>
        <v/>
      </c>
      <c r="AS140" s="107">
        <f>IF(FutureTrunkParks6[[#This Row],[Hierarchy/Name]]&lt;&gt;"Local",0.25,IF(AN140="y",1,""))</f>
        <v>1</v>
      </c>
      <c r="AT140" s="107" t="str">
        <f>IF(FutureTrunkParks6[[#This Row],[Hierarchy/Name]]&lt;&gt;"Local",0.25,IF(AO140="y",1,""))</f>
        <v/>
      </c>
      <c r="AU140" s="107" t="str">
        <f>IF(FutureTrunkParks6[[#This Row],[Hierarchy/Name]]&lt;&gt;"Local",0.25,IF(AP140="y",1,""))</f>
        <v/>
      </c>
      <c r="AV140" s="109">
        <f t="shared" si="20"/>
        <v>1</v>
      </c>
      <c r="AX140" s="285" t="str">
        <f t="shared" si="21"/>
        <v/>
      </c>
      <c r="AY140" s="281">
        <f t="shared" si="22"/>
        <v>695614</v>
      </c>
      <c r="AZ140" s="281" t="str">
        <f t="shared" si="23"/>
        <v/>
      </c>
      <c r="BA140" s="286" t="str">
        <f t="shared" si="24"/>
        <v/>
      </c>
      <c r="BB140" s="270">
        <f t="shared" si="25"/>
        <v>695614</v>
      </c>
      <c r="BD140" s="141"/>
    </row>
    <row r="141" spans="1:221">
      <c r="B141" s="227" t="s">
        <v>4992</v>
      </c>
      <c r="C141" s="228" t="s">
        <v>5075</v>
      </c>
      <c r="D141" s="228" t="s">
        <v>110</v>
      </c>
      <c r="E141" s="228" t="s">
        <v>101</v>
      </c>
      <c r="F141" s="228" t="s">
        <v>4941</v>
      </c>
      <c r="G141" s="203" t="str" cm="1">
        <f t="array" ref="G141">_xlfn.IFS(MID(C141,5,1)="U",MID(C141,5,2),LEN(C141)&gt;10,MID(C141,5,3)&amp;"-"&amp;LEFT(D141,1),LEN(C141)&lt;=10,MID(C141,5,2)&amp;"-"&amp;LEFT(D141,1))</f>
        <v>E1-L</v>
      </c>
      <c r="H141" s="204">
        <f>IFERROR(INDEX(LGIP1b_Park_UnitRates[],MATCH(G141,LGIP1b_Park_UnitRates[LGIP Code],0),3),"")</f>
        <v>8000</v>
      </c>
      <c r="I141" s="312">
        <f>IFERROR(MIN(J141/H141,INDEX(LGIP1b_Park_UnitRates[],MATCH(FutureTrunkParks6[[#This Row],[LGIP Code (*)]], LGIP1b_Park_UnitRates[LGIP Code], 0),4)),1)</f>
        <v>0.25</v>
      </c>
      <c r="J141" s="232">
        <v>2000</v>
      </c>
      <c r="K141" s="98">
        <f t="shared" si="26"/>
        <v>0</v>
      </c>
      <c r="L141" s="233">
        <v>0</v>
      </c>
      <c r="M141" s="238" t="str">
        <f>_xlfn.XLOOKUP(FutureTrunkParks6[[#This Row],[LGIP Code (*)]],LGIP1b_Parks_UnitRates_Summary[LGIP Code],LGIP1b_Parks_UnitRates_Summary[Stages],,0)</f>
        <v>B&amp;C</v>
      </c>
      <c r="N141" s="238" t="str">
        <f>_xlfn.XLOOKUP(FutureTrunkParks6[[#This Row],[LGIP Code (*)]],LGIP1b_Parks_UnitRates_Summary[LGIP Code],LGIP1b_Parks_UnitRates_Summary[Costing Code],,0)</f>
        <v>E1-L-B&amp;C</v>
      </c>
      <c r="O141" s="238">
        <f>_xlfn.XLOOKUP(FutureTrunkParks6[[#This Row],[Costing Code]],LGIP1b_Parks_UnitRates_Summary[Costing Code],LGIP1b_Parks_UnitRates_Summary[Scaled component],,0)</f>
        <v>50689.811039999993</v>
      </c>
      <c r="P141" s="238">
        <f>FutureTrunkParks6[[#This Row],[Unit Rate (Scale)]]*FutureTrunkParks6[[#This Row],[Scaling factor (*)]]</f>
        <v>12672.452759999998</v>
      </c>
      <c r="Q141" s="238">
        <f>_xlfn.XLOOKUP(FutureTrunkParks6[[#This Row],[Costing Code]],LGIP1b_Parks_UnitRates_Summary[Costing Code],LGIP1b_Parks_UnitRates_Summary[Not scaled component],,0)</f>
        <v>434089.71377963555</v>
      </c>
      <c r="R141" s="240">
        <f>_xlfn.XLOOKUP(FutureTrunkParks6[[#This Row],[Costing Code]],LGIP1b_Parks_UnitRates_Summary[Costing Code],LGIP1b_Parks_UnitRates_Summary[Preliminary Scale],,0)</f>
        <v>0.23125000000000001</v>
      </c>
      <c r="S141" s="238">
        <f>((FutureTrunkParks6[[#This Row],[Costs with Scaling Factor Applied]]+FutureTrunkParks6[[#This Row],[Unit Rate (No Scale)]])*FutureTrunkParks6[[#This Row],[Preliminary Scale %]])</f>
        <v>103313.75101229073</v>
      </c>
      <c r="T141" s="238">
        <f>_xlfn.XLOOKUP(FutureTrunkParks6[[#This Row],[Costing Code]],LGIP1b_Parks_UnitRates_Summary[Costing Code],LGIP1b_Parks_UnitRates_Summary[Preliminary No Scale],,0)</f>
        <v>3750</v>
      </c>
      <c r="U14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553826</v>
      </c>
      <c r="V141" s="228">
        <v>2021</v>
      </c>
      <c r="W141" s="228">
        <v>1</v>
      </c>
      <c r="X141" s="238">
        <f>ROUND(FutureTrunkParks6[[#This Row],[Direct Construction Cost]]*23%,0)</f>
        <v>127380</v>
      </c>
      <c r="Y141" s="311">
        <f t="shared" si="14"/>
        <v>0.2</v>
      </c>
      <c r="Z141" s="211">
        <f>ROUND((FutureTrunkParks6[[#This Row],[Direct Construction Cost]]+FutureTrunkParks6[[#This Row],[Project Owners Cost (23% Direct Construction Cost)($)]])*FutureTrunkParks6[[#This Row],[Multiplier]]*FutureTrunkParks6[[#This Row],[Construction Contingency Rate %]],0)</f>
        <v>136241</v>
      </c>
      <c r="AA141" s="212">
        <f>ROUND(FutureTrunkParks6[[#This Row],[Direct Construction Cost]]+FutureTrunkParks6[[#This Row],[Project Owners Cost (23% Direct Construction Cost)($)]]+FutureTrunkParks6[[#This Row],[Construction Contingency Cost ($)]],0)</f>
        <v>817447</v>
      </c>
      <c r="AB141" s="236">
        <v>2034</v>
      </c>
      <c r="AC141" s="213">
        <f t="shared" si="15"/>
        <v>2.0111853187589457E-2</v>
      </c>
      <c r="AD141" s="213">
        <f t="shared" si="16"/>
        <v>1.8204777291069174E-2</v>
      </c>
      <c r="AE141" s="291">
        <f>VLOOKUP(FutureTrunkParks6[[#This Row],[Service Catchment]],'Catchment Demand - Parks'!$C$8:$M$11,11)</f>
        <v>0.20307557840172039</v>
      </c>
      <c r="AF14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6.700149916865625E-3</v>
      </c>
      <c r="AG141" s="291">
        <f>IF(AND(FutureTrunkParks6[[#This Row],[Spare Capacity (%)]]&gt;30%,FutureTrunkParks6[[#This Row],[Share of the total Cost with the same year of provision %]]&gt;20%),1-FutureTrunkParks6[[#This Row],[Spare Capacity (%)]],1)</f>
        <v>1</v>
      </c>
      <c r="AH141" s="291">
        <f>IF(FutureTrunkParks6[[#This Row],[Terminal Value Analysis]]&lt;0,0,FutureTrunkParks6[[#This Row],[Terminal Value Analysis]])</f>
        <v>1</v>
      </c>
      <c r="AI141" s="215">
        <f t="shared" si="17"/>
        <v>817447</v>
      </c>
      <c r="AJ141" s="217">
        <f t="shared" si="18"/>
        <v>1033514</v>
      </c>
      <c r="AK141" s="219">
        <f t="shared" si="19"/>
        <v>489932</v>
      </c>
      <c r="AL141" s="293">
        <f>ROUND(FutureTrunkParks6[[#This Row],[Net Present Value of Establishment Cost]]*FutureTrunkParks6[[#This Row],[Terminal Value Adjustment (%)]],0)</f>
        <v>489932</v>
      </c>
      <c r="AM141" s="288" t="str" cm="1">
        <f t="array" ref="AM141">_xlfn.IFS(FutureTrunkParks6[[#This Row],[Hierarchy/Name]]&lt;&gt;"Local","y",AM$13=FutureTrunkParks6[[#This Row],[Service Catchment]], "y", FutureTrunkParks6[[#This Row],[Hierarchy/Name]]="Local", "")</f>
        <v/>
      </c>
      <c r="AN141" s="288" t="str" cm="1">
        <f t="array" ref="AN141">_xlfn.IFS(FutureTrunkParks6[[#This Row],[Hierarchy/Name]]&lt;&gt;"Local","y",AN$13=FutureTrunkParks6[[#This Row],[Service Catchment]], "y", FutureTrunkParks6[[#This Row],[Hierarchy/Name]]="Local", "")</f>
        <v/>
      </c>
      <c r="AO141" s="288" t="str" cm="1">
        <f t="array" ref="AO141">_xlfn.IFS(FutureTrunkParks6[[#This Row],[Hierarchy/Name]]&lt;&gt;"Local","y",AO$13=FutureTrunkParks6[[#This Row],[Service Catchment]], "y", FutureTrunkParks6[[#This Row],[Hierarchy/Name]]="Local", "")</f>
        <v>y</v>
      </c>
      <c r="AP141" s="288" t="str" cm="1">
        <f t="array" ref="AP141">_xlfn.IFS(FutureTrunkParks6[[#This Row],[Hierarchy/Name]]&lt;&gt;"Local","y",AP$13=FutureTrunkParks6[[#This Row],[Service Catchment]], "y", FutureTrunkParks6[[#This Row],[Hierarchy/Name]]="Local", "")</f>
        <v/>
      </c>
      <c r="AR141" s="107" t="str">
        <f>IF(FutureTrunkParks6[[#This Row],[Hierarchy/Name]]&lt;&gt;"Local",0.25,IF(AM141="y",1,""))</f>
        <v/>
      </c>
      <c r="AS141" s="107" t="str">
        <f>IF(FutureTrunkParks6[[#This Row],[Hierarchy/Name]]&lt;&gt;"Local",0.25,IF(AN141="y",1,""))</f>
        <v/>
      </c>
      <c r="AT141" s="107">
        <f>IF(FutureTrunkParks6[[#This Row],[Hierarchy/Name]]&lt;&gt;"Local",0.25,IF(AO141="y",1,""))</f>
        <v>1</v>
      </c>
      <c r="AU141" s="107" t="str">
        <f>IF(FutureTrunkParks6[[#This Row],[Hierarchy/Name]]&lt;&gt;"Local",0.25,IF(AP141="y",1,""))</f>
        <v/>
      </c>
      <c r="AV141" s="109">
        <f t="shared" si="20"/>
        <v>1</v>
      </c>
      <c r="AX141" s="285" t="str">
        <f t="shared" si="21"/>
        <v/>
      </c>
      <c r="AY141" s="281" t="str">
        <f t="shared" si="22"/>
        <v/>
      </c>
      <c r="AZ141" s="281">
        <f t="shared" si="23"/>
        <v>489932</v>
      </c>
      <c r="BA141" s="286" t="str">
        <f t="shared" si="24"/>
        <v/>
      </c>
      <c r="BB141" s="270">
        <f t="shared" si="25"/>
        <v>489932</v>
      </c>
      <c r="BD141" s="141"/>
    </row>
    <row r="142" spans="1:221">
      <c r="B142" s="227" t="s">
        <v>4992</v>
      </c>
      <c r="C142" s="228" t="s">
        <v>5076</v>
      </c>
      <c r="D142" s="228" t="s">
        <v>110</v>
      </c>
      <c r="E142" s="228" t="s">
        <v>101</v>
      </c>
      <c r="F142" s="228" t="s">
        <v>4941</v>
      </c>
      <c r="G142" s="203" t="str" cm="1">
        <f t="array" ref="G142">_xlfn.IFS(MID(C142,5,1)="U",MID(C142,5,2),LEN(C142)&gt;10,MID(C142,5,3)&amp;"-"&amp;LEFT(D142,1),LEN(C142)&lt;=10,MID(C142,5,2)&amp;"-"&amp;LEFT(D142,1))</f>
        <v>E1-L</v>
      </c>
      <c r="H142" s="204">
        <f>IFERROR(INDEX(LGIP1b_Park_UnitRates[],MATCH(G142,LGIP1b_Park_UnitRates[LGIP Code],0),3),"")</f>
        <v>8000</v>
      </c>
      <c r="I142" s="312">
        <f>IFERROR(MIN(J142/H142,INDEX(LGIP1b_Park_UnitRates[],MATCH(FutureTrunkParks6[[#This Row],[LGIP Code (*)]], LGIP1b_Park_UnitRates[LGIP Code], 0),4)),1)</f>
        <v>0.67500000000000004</v>
      </c>
      <c r="J142" s="232">
        <v>5400</v>
      </c>
      <c r="K142" s="98">
        <f t="shared" si="26"/>
        <v>0</v>
      </c>
      <c r="L142" s="233">
        <v>0</v>
      </c>
      <c r="M142" s="238" t="str">
        <f>_xlfn.XLOOKUP(FutureTrunkParks6[[#This Row],[LGIP Code (*)]],LGIP1b_Parks_UnitRates_Summary[LGIP Code],LGIP1b_Parks_UnitRates_Summary[Stages],,0)</f>
        <v>B&amp;C</v>
      </c>
      <c r="N142" s="238" t="str">
        <f>_xlfn.XLOOKUP(FutureTrunkParks6[[#This Row],[LGIP Code (*)]],LGIP1b_Parks_UnitRates_Summary[LGIP Code],LGIP1b_Parks_UnitRates_Summary[Costing Code],,0)</f>
        <v>E1-L-B&amp;C</v>
      </c>
      <c r="O142" s="238">
        <f>_xlfn.XLOOKUP(FutureTrunkParks6[[#This Row],[Costing Code]],LGIP1b_Parks_UnitRates_Summary[Costing Code],LGIP1b_Parks_UnitRates_Summary[Scaled component],,0)</f>
        <v>50689.811039999993</v>
      </c>
      <c r="P142" s="238">
        <f>FutureTrunkParks6[[#This Row],[Unit Rate (Scale)]]*FutureTrunkParks6[[#This Row],[Scaling factor (*)]]</f>
        <v>34215.622451999996</v>
      </c>
      <c r="Q142" s="238">
        <f>_xlfn.XLOOKUP(FutureTrunkParks6[[#This Row],[Costing Code]],LGIP1b_Parks_UnitRates_Summary[Costing Code],LGIP1b_Parks_UnitRates_Summary[Not scaled component],,0)</f>
        <v>434089.71377963555</v>
      </c>
      <c r="R142" s="240">
        <f>_xlfn.XLOOKUP(FutureTrunkParks6[[#This Row],[Costing Code]],LGIP1b_Parks_UnitRates_Summary[Costing Code],LGIP1b_Parks_UnitRates_Summary[Preliminary Scale],,0)</f>
        <v>0.23125000000000001</v>
      </c>
      <c r="S142" s="238">
        <f>((FutureTrunkParks6[[#This Row],[Costs with Scaling Factor Applied]]+FutureTrunkParks6[[#This Row],[Unit Rate (No Scale)]])*FutureTrunkParks6[[#This Row],[Preliminary Scale %]])</f>
        <v>108295.60900356573</v>
      </c>
      <c r="T142" s="238">
        <f>_xlfn.XLOOKUP(FutureTrunkParks6[[#This Row],[Costing Code]],LGIP1b_Parks_UnitRates_Summary[Costing Code],LGIP1b_Parks_UnitRates_Summary[Preliminary No Scale],,0)</f>
        <v>3750</v>
      </c>
      <c r="U14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580351</v>
      </c>
      <c r="V142" s="228">
        <v>2021</v>
      </c>
      <c r="W142" s="228">
        <v>1</v>
      </c>
      <c r="X142" s="238">
        <f>ROUND(FutureTrunkParks6[[#This Row],[Direct Construction Cost]]*23%,0)</f>
        <v>133481</v>
      </c>
      <c r="Y142" s="311">
        <f t="shared" si="14"/>
        <v>7.4999999999999997E-2</v>
      </c>
      <c r="Z142" s="211">
        <f>ROUND((FutureTrunkParks6[[#This Row],[Direct Construction Cost]]+FutureTrunkParks6[[#This Row],[Project Owners Cost (23% Direct Construction Cost)($)]])*FutureTrunkParks6[[#This Row],[Multiplier]]*FutureTrunkParks6[[#This Row],[Construction Contingency Rate %]],0)</f>
        <v>53537</v>
      </c>
      <c r="AA142" s="212">
        <f>ROUND(FutureTrunkParks6[[#This Row],[Direct Construction Cost]]+FutureTrunkParks6[[#This Row],[Project Owners Cost (23% Direct Construction Cost)($)]]+FutureTrunkParks6[[#This Row],[Construction Contingency Cost ($)]],0)</f>
        <v>767369</v>
      </c>
      <c r="AB142" s="236">
        <v>2024</v>
      </c>
      <c r="AC142" s="213">
        <f t="shared" si="15"/>
        <v>2.0111853187589457E-2</v>
      </c>
      <c r="AD142" s="213">
        <f t="shared" si="16"/>
        <v>1.8204777291069174E-2</v>
      </c>
      <c r="AE142" s="291">
        <f>VLOOKUP(FutureTrunkParks6[[#This Row],[Service Catchment]],'Catchment Demand - Parks'!$C$8:$M$11,11)</f>
        <v>0.20307557840172039</v>
      </c>
      <c r="AF14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42" s="291">
        <f>IF(AND(FutureTrunkParks6[[#This Row],[Spare Capacity (%)]]&gt;30%,FutureTrunkParks6[[#This Row],[Share of the total Cost with the same year of provision %]]&gt;20%),1-FutureTrunkParks6[[#This Row],[Spare Capacity (%)]],1)</f>
        <v>1</v>
      </c>
      <c r="AH142" s="291">
        <f>IF(FutureTrunkParks6[[#This Row],[Terminal Value Analysis]]&lt;0,0,FutureTrunkParks6[[#This Row],[Terminal Value Analysis]])</f>
        <v>1</v>
      </c>
      <c r="AI142" s="215">
        <f t="shared" si="17"/>
        <v>767369</v>
      </c>
      <c r="AJ142" s="217">
        <f t="shared" si="18"/>
        <v>810046</v>
      </c>
      <c r="AK142" s="219">
        <f t="shared" si="19"/>
        <v>681866</v>
      </c>
      <c r="AL142" s="293">
        <f>ROUND(FutureTrunkParks6[[#This Row],[Net Present Value of Establishment Cost]]*FutureTrunkParks6[[#This Row],[Terminal Value Adjustment (%)]],0)</f>
        <v>681866</v>
      </c>
      <c r="AM142" s="288" t="str" cm="1">
        <f t="array" ref="AM142">_xlfn.IFS(FutureTrunkParks6[[#This Row],[Hierarchy/Name]]&lt;&gt;"Local","y",AM$13=FutureTrunkParks6[[#This Row],[Service Catchment]], "y", FutureTrunkParks6[[#This Row],[Hierarchy/Name]]="Local", "")</f>
        <v/>
      </c>
      <c r="AN142" s="288" t="str" cm="1">
        <f t="array" ref="AN142">_xlfn.IFS(FutureTrunkParks6[[#This Row],[Hierarchy/Name]]&lt;&gt;"Local","y",AN$13=FutureTrunkParks6[[#This Row],[Service Catchment]], "y", FutureTrunkParks6[[#This Row],[Hierarchy/Name]]="Local", "")</f>
        <v/>
      </c>
      <c r="AO142" s="288" t="str" cm="1">
        <f t="array" ref="AO142">_xlfn.IFS(FutureTrunkParks6[[#This Row],[Hierarchy/Name]]&lt;&gt;"Local","y",AO$13=FutureTrunkParks6[[#This Row],[Service Catchment]], "y", FutureTrunkParks6[[#This Row],[Hierarchy/Name]]="Local", "")</f>
        <v>y</v>
      </c>
      <c r="AP142" s="288" t="str" cm="1">
        <f t="array" ref="AP142">_xlfn.IFS(FutureTrunkParks6[[#This Row],[Hierarchy/Name]]&lt;&gt;"Local","y",AP$13=FutureTrunkParks6[[#This Row],[Service Catchment]], "y", FutureTrunkParks6[[#This Row],[Hierarchy/Name]]="Local", "")</f>
        <v/>
      </c>
      <c r="AR142" s="107" t="str">
        <f>IF(FutureTrunkParks6[[#This Row],[Hierarchy/Name]]&lt;&gt;"Local",0.25,IF(AM142="y",1,""))</f>
        <v/>
      </c>
      <c r="AS142" s="107" t="str">
        <f>IF(FutureTrunkParks6[[#This Row],[Hierarchy/Name]]&lt;&gt;"Local",0.25,IF(AN142="y",1,""))</f>
        <v/>
      </c>
      <c r="AT142" s="107">
        <f>IF(FutureTrunkParks6[[#This Row],[Hierarchy/Name]]&lt;&gt;"Local",0.25,IF(AO142="y",1,""))</f>
        <v>1</v>
      </c>
      <c r="AU142" s="107" t="str">
        <f>IF(FutureTrunkParks6[[#This Row],[Hierarchy/Name]]&lt;&gt;"Local",0.25,IF(AP142="y",1,""))</f>
        <v/>
      </c>
      <c r="AV142" s="109">
        <f t="shared" si="20"/>
        <v>1</v>
      </c>
      <c r="AX142" s="285" t="str">
        <f t="shared" si="21"/>
        <v/>
      </c>
      <c r="AY142" s="281" t="str">
        <f t="shared" si="22"/>
        <v/>
      </c>
      <c r="AZ142" s="281">
        <f t="shared" si="23"/>
        <v>681866</v>
      </c>
      <c r="BA142" s="286" t="str">
        <f t="shared" si="24"/>
        <v/>
      </c>
      <c r="BB142" s="270">
        <f t="shared" si="25"/>
        <v>681866</v>
      </c>
      <c r="BD142" s="141"/>
    </row>
    <row r="143" spans="1:221">
      <c r="B143" s="227" t="s">
        <v>4992</v>
      </c>
      <c r="C143" s="228" t="s">
        <v>5077</v>
      </c>
      <c r="D143" s="228" t="s">
        <v>105</v>
      </c>
      <c r="E143" s="228" t="s">
        <v>101</v>
      </c>
      <c r="F143" s="228" t="s">
        <v>4927</v>
      </c>
      <c r="G143" s="203" t="str" cm="1">
        <f t="array" ref="G143">_xlfn.IFS(MID(C143,5,1)="U",MID(C143,5,2),LEN(C143)&gt;10,MID(C143,5,3)&amp;"-"&amp;LEFT(D143,1),LEN(C143)&lt;=10,MID(C143,5,2)&amp;"-"&amp;LEFT(D143,1))</f>
        <v>U3</v>
      </c>
      <c r="H143" s="204">
        <f>IFERROR(INDEX(LGIP1b_Park_UnitRates[],MATCH(G143,LGIP1b_Park_UnitRates[LGIP Code],0),3),"")</f>
        <v>0</v>
      </c>
      <c r="I143" s="312">
        <f>IFERROR(MIN(J143/H143,INDEX(LGIP1b_Park_UnitRates[],MATCH(FutureTrunkParks6[[#This Row],[LGIP Code (*)]], LGIP1b_Park_UnitRates[LGIP Code], 0),4)),1)</f>
        <v>1</v>
      </c>
      <c r="J143" s="232">
        <v>44100</v>
      </c>
      <c r="K143" s="98">
        <f t="shared" si="26"/>
        <v>0</v>
      </c>
      <c r="L143" s="233">
        <v>0</v>
      </c>
      <c r="M143" s="238" t="str">
        <f>_xlfn.XLOOKUP(FutureTrunkParks6[[#This Row],[LGIP Code (*)]],LGIP1b_Parks_UnitRates_Summary[LGIP Code],LGIP1b_Parks_UnitRates_Summary[Stages],,0)</f>
        <v>U</v>
      </c>
      <c r="N143" s="238" t="str">
        <f>_xlfn.XLOOKUP(FutureTrunkParks6[[#This Row],[LGIP Code (*)]],LGIP1b_Parks_UnitRates_Summary[LGIP Code],LGIP1b_Parks_UnitRates_Summary[Costing Code],,0)</f>
        <v>U3-U</v>
      </c>
      <c r="O143" s="238">
        <f>_xlfn.XLOOKUP(FutureTrunkParks6[[#This Row],[Costing Code]],LGIP1b_Parks_UnitRates_Summary[Costing Code],LGIP1b_Parks_UnitRates_Summary[Scaled component],,0)</f>
        <v>0</v>
      </c>
      <c r="P143" s="238">
        <f>FutureTrunkParks6[[#This Row],[Unit Rate (Scale)]]*FutureTrunkParks6[[#This Row],[Scaling factor (*)]]</f>
        <v>0</v>
      </c>
      <c r="Q143" s="238">
        <f>_xlfn.XLOOKUP(FutureTrunkParks6[[#This Row],[Costing Code]],LGIP1b_Parks_UnitRates_Summary[Costing Code],LGIP1b_Parks_UnitRates_Summary[Not scaled component],,0)</f>
        <v>0</v>
      </c>
      <c r="R143" s="240">
        <f>_xlfn.XLOOKUP(FutureTrunkParks6[[#This Row],[Costing Code]],LGIP1b_Parks_UnitRates_Summary[Costing Code],LGIP1b_Parks_UnitRates_Summary[Preliminary Scale],,0)</f>
        <v>0</v>
      </c>
      <c r="S143" s="238">
        <f>((FutureTrunkParks6[[#This Row],[Costs with Scaling Factor Applied]]+FutureTrunkParks6[[#This Row],[Unit Rate (No Scale)]])*FutureTrunkParks6[[#This Row],[Preliminary Scale %]])</f>
        <v>0</v>
      </c>
      <c r="T143" s="238">
        <f>_xlfn.XLOOKUP(FutureTrunkParks6[[#This Row],[Costing Code]],LGIP1b_Parks_UnitRates_Summary[Costing Code],LGIP1b_Parks_UnitRates_Summary[Preliminary No Scale],,0)</f>
        <v>0</v>
      </c>
      <c r="U14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43" s="228">
        <v>2021</v>
      </c>
      <c r="W143" s="228">
        <v>1</v>
      </c>
      <c r="X143" s="238">
        <f>ROUND(FutureTrunkParks6[[#This Row],[Direct Construction Cost]]*23%,0)</f>
        <v>230000</v>
      </c>
      <c r="Y143" s="311">
        <f t="shared" si="14"/>
        <v>7.4999999999999997E-2</v>
      </c>
      <c r="Z143" s="211">
        <f>ROUND((FutureTrunkParks6[[#This Row],[Direct Construction Cost]]+FutureTrunkParks6[[#This Row],[Project Owners Cost (23% Direct Construction Cost)($)]])*FutureTrunkParks6[[#This Row],[Multiplier]]*FutureTrunkParks6[[#This Row],[Construction Contingency Rate %]],0)</f>
        <v>92250</v>
      </c>
      <c r="AA143" s="212">
        <f>ROUND(FutureTrunkParks6[[#This Row],[Direct Construction Cost]]+FutureTrunkParks6[[#This Row],[Project Owners Cost (23% Direct Construction Cost)($)]]+FutureTrunkParks6[[#This Row],[Construction Contingency Cost ($)]],0)</f>
        <v>1322250</v>
      </c>
      <c r="AB143" s="236">
        <v>2024</v>
      </c>
      <c r="AC143" s="213">
        <f t="shared" si="15"/>
        <v>2.0111853187589457E-2</v>
      </c>
      <c r="AD143" s="213">
        <f t="shared" si="16"/>
        <v>1.8204777291069174E-2</v>
      </c>
      <c r="AE143" s="291">
        <f>VLOOKUP(FutureTrunkParks6[[#This Row],[Service Catchment]],'Catchment Demand - Parks'!$C$8:$M$11,11)</f>
        <v>0.20307557840172039</v>
      </c>
      <c r="AF14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43" s="291">
        <f>IF(AND(FutureTrunkParks6[[#This Row],[Spare Capacity (%)]]&gt;30%,FutureTrunkParks6[[#This Row],[Share of the total Cost with the same year of provision %]]&gt;20%),1-FutureTrunkParks6[[#This Row],[Spare Capacity (%)]],1)</f>
        <v>1</v>
      </c>
      <c r="AH143" s="291">
        <f>IF(FutureTrunkParks6[[#This Row],[Terminal Value Analysis]]&lt;0,0,FutureTrunkParks6[[#This Row],[Terminal Value Analysis]])</f>
        <v>1</v>
      </c>
      <c r="AI143" s="215">
        <f t="shared" si="17"/>
        <v>1322250</v>
      </c>
      <c r="AJ143" s="217">
        <f t="shared" si="18"/>
        <v>1395786</v>
      </c>
      <c r="AK143" s="219">
        <f t="shared" si="19"/>
        <v>1174919</v>
      </c>
      <c r="AL143" s="293">
        <f>ROUND(FutureTrunkParks6[[#This Row],[Net Present Value of Establishment Cost]]*FutureTrunkParks6[[#This Row],[Terminal Value Adjustment (%)]],0)</f>
        <v>1174919</v>
      </c>
      <c r="AM143" s="288" t="str" cm="1">
        <f t="array" ref="AM143">_xlfn.IFS(FutureTrunkParks6[[#This Row],[Hierarchy/Name]]&lt;&gt;"Local","y",AM$13=FutureTrunkParks6[[#This Row],[Service Catchment]], "y", FutureTrunkParks6[[#This Row],[Hierarchy/Name]]="Local", "")</f>
        <v>y</v>
      </c>
      <c r="AN143" s="288" t="str" cm="1">
        <f t="array" ref="AN143">_xlfn.IFS(FutureTrunkParks6[[#This Row],[Hierarchy/Name]]&lt;&gt;"Local","y",AN$13=FutureTrunkParks6[[#This Row],[Service Catchment]], "y", FutureTrunkParks6[[#This Row],[Hierarchy/Name]]="Local", "")</f>
        <v>y</v>
      </c>
      <c r="AO143" s="288" t="str" cm="1">
        <f t="array" ref="AO143">_xlfn.IFS(FutureTrunkParks6[[#This Row],[Hierarchy/Name]]&lt;&gt;"Local","y",AO$13=FutureTrunkParks6[[#This Row],[Service Catchment]], "y", FutureTrunkParks6[[#This Row],[Hierarchy/Name]]="Local", "")</f>
        <v>y</v>
      </c>
      <c r="AP143" s="288" t="str" cm="1">
        <f t="array" ref="AP143">_xlfn.IFS(FutureTrunkParks6[[#This Row],[Hierarchy/Name]]&lt;&gt;"Local","y",AP$13=FutureTrunkParks6[[#This Row],[Service Catchment]], "y", FutureTrunkParks6[[#This Row],[Hierarchy/Name]]="Local", "")</f>
        <v>y</v>
      </c>
      <c r="AR143" s="107">
        <f>IF(FutureTrunkParks6[[#This Row],[Hierarchy/Name]]&lt;&gt;"Local",0.25,IF(AM143="y",1,""))</f>
        <v>0.25</v>
      </c>
      <c r="AS143" s="107">
        <f>IF(FutureTrunkParks6[[#This Row],[Hierarchy/Name]]&lt;&gt;"Local",0.25,IF(AN143="y",1,""))</f>
        <v>0.25</v>
      </c>
      <c r="AT143" s="107">
        <f>IF(FutureTrunkParks6[[#This Row],[Hierarchy/Name]]&lt;&gt;"Local",0.25,IF(AO143="y",1,""))</f>
        <v>0.25</v>
      </c>
      <c r="AU143" s="107">
        <f>IF(FutureTrunkParks6[[#This Row],[Hierarchy/Name]]&lt;&gt;"Local",0.25,IF(AP143="y",1,""))</f>
        <v>0.25</v>
      </c>
      <c r="AV143" s="109">
        <f t="shared" si="20"/>
        <v>1</v>
      </c>
      <c r="AX143" s="285">
        <f t="shared" si="21"/>
        <v>293729.75</v>
      </c>
      <c r="AY143" s="281">
        <f t="shared" si="22"/>
        <v>293729.75</v>
      </c>
      <c r="AZ143" s="281">
        <f t="shared" si="23"/>
        <v>293729.75</v>
      </c>
      <c r="BA143" s="286">
        <f t="shared" si="24"/>
        <v>293729.75</v>
      </c>
      <c r="BB143" s="270">
        <f t="shared" si="25"/>
        <v>1174919</v>
      </c>
      <c r="BD143" s="141"/>
    </row>
    <row r="144" spans="1:221">
      <c r="B144" s="227" t="s">
        <v>5078</v>
      </c>
      <c r="C144" s="228" t="s">
        <v>5079</v>
      </c>
      <c r="D144" s="228" t="s">
        <v>100</v>
      </c>
      <c r="E144" s="228" t="s">
        <v>113</v>
      </c>
      <c r="F144" s="228" t="s">
        <v>5080</v>
      </c>
      <c r="G144" s="203" t="str" cm="1">
        <f t="array" ref="G144">_xlfn.IFS(MID(C144,5,1)="U",MID(C144,5,2),LEN(C144)&gt;10,MID(C144,5,3)&amp;"-"&amp;LEFT(D144,1),LEN(C144)&lt;=10,MID(C144,5,2)&amp;"-"&amp;LEFT(D144,1))</f>
        <v>U1</v>
      </c>
      <c r="H144" s="204">
        <f>IFERROR(INDEX(LGIP1b_Park_UnitRates[],MATCH(G144,LGIP1b_Park_UnitRates[LGIP Code],0),3),"")</f>
        <v>0</v>
      </c>
      <c r="I144" s="312">
        <f>IFERROR(MIN(J144/H144,INDEX(LGIP1b_Park_UnitRates[],MATCH(FutureTrunkParks6[[#This Row],[LGIP Code (*)]], LGIP1b_Park_UnitRates[LGIP Code], 0),4)),1)</f>
        <v>1</v>
      </c>
      <c r="J144" s="232">
        <v>283200</v>
      </c>
      <c r="K144" s="98">
        <f t="shared" si="26"/>
        <v>0</v>
      </c>
      <c r="L144" s="233">
        <v>0</v>
      </c>
      <c r="M144" s="238" t="str">
        <f>_xlfn.XLOOKUP(FutureTrunkParks6[[#This Row],[LGIP Code (*)]],LGIP1b_Parks_UnitRates_Summary[LGIP Code],LGIP1b_Parks_UnitRates_Summary[Stages],,0)</f>
        <v>U</v>
      </c>
      <c r="N144" s="238" t="str">
        <f>_xlfn.XLOOKUP(FutureTrunkParks6[[#This Row],[LGIP Code (*)]],LGIP1b_Parks_UnitRates_Summary[LGIP Code],LGIP1b_Parks_UnitRates_Summary[Costing Code],,0)</f>
        <v>U1-U</v>
      </c>
      <c r="O144" s="238">
        <f>_xlfn.XLOOKUP(FutureTrunkParks6[[#This Row],[Costing Code]],LGIP1b_Parks_UnitRates_Summary[Costing Code],LGIP1b_Parks_UnitRates_Summary[Scaled component],,0)</f>
        <v>0</v>
      </c>
      <c r="P144" s="238">
        <f>FutureTrunkParks6[[#This Row],[Unit Rate (Scale)]]*FutureTrunkParks6[[#This Row],[Scaling factor (*)]]</f>
        <v>0</v>
      </c>
      <c r="Q144" s="238">
        <f>_xlfn.XLOOKUP(FutureTrunkParks6[[#This Row],[Costing Code]],LGIP1b_Parks_UnitRates_Summary[Costing Code],LGIP1b_Parks_UnitRates_Summary[Not scaled component],,0)</f>
        <v>0</v>
      </c>
      <c r="R144" s="240">
        <f>_xlfn.XLOOKUP(FutureTrunkParks6[[#This Row],[Costing Code]],LGIP1b_Parks_UnitRates_Summary[Costing Code],LGIP1b_Parks_UnitRates_Summary[Preliminary Scale],,0)</f>
        <v>0</v>
      </c>
      <c r="S144" s="238">
        <f>((FutureTrunkParks6[[#This Row],[Costs with Scaling Factor Applied]]+FutureTrunkParks6[[#This Row],[Unit Rate (No Scale)]])*FutureTrunkParks6[[#This Row],[Preliminary Scale %]])</f>
        <v>0</v>
      </c>
      <c r="T144" s="238">
        <f>_xlfn.XLOOKUP(FutureTrunkParks6[[#This Row],[Costing Code]],LGIP1b_Parks_UnitRates_Summary[Costing Code],LGIP1b_Parks_UnitRates_Summary[Preliminary No Scale],,0)</f>
        <v>0</v>
      </c>
      <c r="U14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44" s="228">
        <v>2021</v>
      </c>
      <c r="W144" s="228">
        <v>1</v>
      </c>
      <c r="X144" s="238">
        <f>ROUND(FutureTrunkParks6[[#This Row],[Direct Construction Cost]]*23%,0)</f>
        <v>460000</v>
      </c>
      <c r="Y144" s="311">
        <f t="shared" ref="Y144:Y207" si="27">IF(AB144="","",IF(AB144&lt;=YEAR+5,0.075,IF(AND(AB144&gt;YEAR+5,AB144&lt;=YEAR+10),0.15,IF(AND(AB144&gt;YEAR+10,AB144&lt;=YEAR+20),0.2,IF(AB144&gt;YEAR+20,0.25,"")))))</f>
        <v>0.15</v>
      </c>
      <c r="Z144" s="211">
        <f>ROUND((FutureTrunkParks6[[#This Row],[Direct Construction Cost]]+FutureTrunkParks6[[#This Row],[Project Owners Cost (23% Direct Construction Cost)($)]])*FutureTrunkParks6[[#This Row],[Multiplier]]*FutureTrunkParks6[[#This Row],[Construction Contingency Rate %]],0)</f>
        <v>369000</v>
      </c>
      <c r="AA144" s="212">
        <f>ROUND(FutureTrunkParks6[[#This Row],[Direct Construction Cost]]+FutureTrunkParks6[[#This Row],[Project Owners Cost (23% Direct Construction Cost)($)]]+FutureTrunkParks6[[#This Row],[Construction Contingency Cost ($)]],0)</f>
        <v>2829000</v>
      </c>
      <c r="AB144" s="236">
        <v>2029</v>
      </c>
      <c r="AC144" s="213">
        <f t="shared" ref="AC144:AC207" si="28">Landind</f>
        <v>2.0111853187589457E-2</v>
      </c>
      <c r="AD144" s="213">
        <f t="shared" ref="AD144:AD207" si="29">PPI</f>
        <v>1.8204777291069174E-2</v>
      </c>
      <c r="AE144" s="291">
        <f>VLOOKUP(FutureTrunkParks6[[#This Row],[Service Catchment]],'Catchment Demand - Parks'!$C$8:$M$11,11)</f>
        <v>0.15359038713546411</v>
      </c>
      <c r="AF14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2.8870532419051503E-2</v>
      </c>
      <c r="AG144" s="291">
        <f>IF(AND(FutureTrunkParks6[[#This Row],[Spare Capacity (%)]]&gt;30%,FutureTrunkParks6[[#This Row],[Share of the total Cost with the same year of provision %]]&gt;20%),1-FutureTrunkParks6[[#This Row],[Spare Capacity (%)]],1)</f>
        <v>1</v>
      </c>
      <c r="AH144" s="291">
        <f>IF(FutureTrunkParks6[[#This Row],[Terminal Value Analysis]]&lt;0,0,FutureTrunkParks6[[#This Row],[Terminal Value Analysis]])</f>
        <v>1</v>
      </c>
      <c r="AI144" s="215">
        <f t="shared" ref="AI144:AI207" si="30">ROUND(AA144+L144,0)</f>
        <v>2829000</v>
      </c>
      <c r="AJ144" s="217">
        <f t="shared" ref="AJ144:AJ207" si="31">ROUND(AA144*(1+AD144)^(AB144-YEAR)+L144*(1+AC144)^(AB144-YEAR),0)</f>
        <v>3268240</v>
      </c>
      <c r="AK144" s="219">
        <f t="shared" ref="AK144:AK207" si="32">ROUND(AJ144*(1/(1+WACC))^(AB144-YEAR),0)</f>
        <v>2064516</v>
      </c>
      <c r="AL144" s="293">
        <f>ROUND(FutureTrunkParks6[[#This Row],[Net Present Value of Establishment Cost]]*FutureTrunkParks6[[#This Row],[Terminal Value Adjustment (%)]],0)</f>
        <v>2064516</v>
      </c>
      <c r="AM144" s="288" t="str" cm="1">
        <f t="array" ref="AM144">_xlfn.IFS(FutureTrunkParks6[[#This Row],[Hierarchy/Name]]&lt;&gt;"Local","y",AM$13=FutureTrunkParks6[[#This Row],[Service Catchment]], "y", FutureTrunkParks6[[#This Row],[Hierarchy/Name]]="Local", "")</f>
        <v>y</v>
      </c>
      <c r="AN144" s="288" t="str" cm="1">
        <f t="array" ref="AN144">_xlfn.IFS(FutureTrunkParks6[[#This Row],[Hierarchy/Name]]&lt;&gt;"Local","y",AN$13=FutureTrunkParks6[[#This Row],[Service Catchment]], "y", FutureTrunkParks6[[#This Row],[Hierarchy/Name]]="Local", "")</f>
        <v>y</v>
      </c>
      <c r="AO144" s="288" t="str" cm="1">
        <f t="array" ref="AO144">_xlfn.IFS(FutureTrunkParks6[[#This Row],[Hierarchy/Name]]&lt;&gt;"Local","y",AO$13=FutureTrunkParks6[[#This Row],[Service Catchment]], "y", FutureTrunkParks6[[#This Row],[Hierarchy/Name]]="Local", "")</f>
        <v>y</v>
      </c>
      <c r="AP144" s="288" t="str" cm="1">
        <f t="array" ref="AP144">_xlfn.IFS(FutureTrunkParks6[[#This Row],[Hierarchy/Name]]&lt;&gt;"Local","y",AP$13=FutureTrunkParks6[[#This Row],[Service Catchment]], "y", FutureTrunkParks6[[#This Row],[Hierarchy/Name]]="Local", "")</f>
        <v>y</v>
      </c>
      <c r="AR144" s="107">
        <f>IF(FutureTrunkParks6[[#This Row],[Hierarchy/Name]]&lt;&gt;"Local",0.25,IF(AM144="y",1,""))</f>
        <v>0.25</v>
      </c>
      <c r="AS144" s="107">
        <f>IF(FutureTrunkParks6[[#This Row],[Hierarchy/Name]]&lt;&gt;"Local",0.25,IF(AN144="y",1,""))</f>
        <v>0.25</v>
      </c>
      <c r="AT144" s="107">
        <f>IF(FutureTrunkParks6[[#This Row],[Hierarchy/Name]]&lt;&gt;"Local",0.25,IF(AO144="y",1,""))</f>
        <v>0.25</v>
      </c>
      <c r="AU144" s="107">
        <f>IF(FutureTrunkParks6[[#This Row],[Hierarchy/Name]]&lt;&gt;"Local",0.25,IF(AP144="y",1,""))</f>
        <v>0.25</v>
      </c>
      <c r="AV144" s="109">
        <f t="shared" ref="AV144:AV207" si="33">SUM(AR144:AU144)</f>
        <v>1</v>
      </c>
      <c r="AX144" s="285">
        <f t="shared" ref="AX144:AX207" si="34">IF(AR144="","",(AR144/$AV144)*$AK144)</f>
        <v>516129</v>
      </c>
      <c r="AY144" s="281">
        <f t="shared" ref="AY144:AY207" si="35">IF(AS144="","",(AS144/$AV144)*$AK144)</f>
        <v>516129</v>
      </c>
      <c r="AZ144" s="281">
        <f t="shared" ref="AZ144:AZ207" si="36">IF(AT144="","",(AT144/$AV144)*$AK144)</f>
        <v>516129</v>
      </c>
      <c r="BA144" s="286">
        <f t="shared" ref="BA144:BA207" si="37">IF(AU144="","",(AU144/$AV144)*$AK144)</f>
        <v>516129</v>
      </c>
      <c r="BB144" s="270">
        <f t="shared" ref="BB144:BB207" si="38">SUM(AX144:BA144)</f>
        <v>2064516</v>
      </c>
      <c r="BD144" s="141"/>
    </row>
    <row r="145" spans="2:221">
      <c r="B145" s="227" t="s">
        <v>4875</v>
      </c>
      <c r="C145" s="228" t="s">
        <v>5081</v>
      </c>
      <c r="D145" s="228" t="s">
        <v>100</v>
      </c>
      <c r="E145" s="228" t="s">
        <v>113</v>
      </c>
      <c r="F145" s="228" t="s">
        <v>4891</v>
      </c>
      <c r="G145" s="203" t="str" cm="1">
        <f t="array" ref="G145">_xlfn.IFS(MID(C145,5,1)="U",MID(C145,5,2),LEN(C145)&gt;10,MID(C145,5,3)&amp;"-"&amp;LEFT(D145,1),LEN(C145)&lt;=10,MID(C145,5,2)&amp;"-"&amp;LEFT(D145,1))</f>
        <v>U1</v>
      </c>
      <c r="H145" s="204">
        <f>IFERROR(INDEX(LGIP1b_Park_UnitRates[],MATCH(G145,LGIP1b_Park_UnitRates[LGIP Code],0),3),"")</f>
        <v>0</v>
      </c>
      <c r="I145" s="312">
        <f>IFERROR(MIN(J145/H145,INDEX(LGIP1b_Park_UnitRates[],MATCH(FutureTrunkParks6[[#This Row],[LGIP Code (*)]], LGIP1b_Park_UnitRates[LGIP Code], 0),4)),1)</f>
        <v>1</v>
      </c>
      <c r="J145" s="232">
        <v>448300</v>
      </c>
      <c r="K145" s="98">
        <f t="shared" ref="K145:K208" si="39">L145/J145</f>
        <v>0</v>
      </c>
      <c r="L145" s="233">
        <v>0</v>
      </c>
      <c r="M145" s="238" t="str">
        <f>_xlfn.XLOOKUP(FutureTrunkParks6[[#This Row],[LGIP Code (*)]],LGIP1b_Parks_UnitRates_Summary[LGIP Code],LGIP1b_Parks_UnitRates_Summary[Stages],,0)</f>
        <v>U</v>
      </c>
      <c r="N145" s="238" t="str">
        <f>_xlfn.XLOOKUP(FutureTrunkParks6[[#This Row],[LGIP Code (*)]],LGIP1b_Parks_UnitRates_Summary[LGIP Code],LGIP1b_Parks_UnitRates_Summary[Costing Code],,0)</f>
        <v>U1-U</v>
      </c>
      <c r="O145" s="238">
        <f>_xlfn.XLOOKUP(FutureTrunkParks6[[#This Row],[Costing Code]],LGIP1b_Parks_UnitRates_Summary[Costing Code],LGIP1b_Parks_UnitRates_Summary[Scaled component],,0)</f>
        <v>0</v>
      </c>
      <c r="P145" s="238">
        <f>FutureTrunkParks6[[#This Row],[Unit Rate (Scale)]]*FutureTrunkParks6[[#This Row],[Scaling factor (*)]]</f>
        <v>0</v>
      </c>
      <c r="Q145" s="238">
        <f>_xlfn.XLOOKUP(FutureTrunkParks6[[#This Row],[Costing Code]],LGIP1b_Parks_UnitRates_Summary[Costing Code],LGIP1b_Parks_UnitRates_Summary[Not scaled component],,0)</f>
        <v>0</v>
      </c>
      <c r="R145" s="240">
        <f>_xlfn.XLOOKUP(FutureTrunkParks6[[#This Row],[Costing Code]],LGIP1b_Parks_UnitRates_Summary[Costing Code],LGIP1b_Parks_UnitRates_Summary[Preliminary Scale],,0)</f>
        <v>0</v>
      </c>
      <c r="S145" s="238">
        <f>((FutureTrunkParks6[[#This Row],[Costs with Scaling Factor Applied]]+FutureTrunkParks6[[#This Row],[Unit Rate (No Scale)]])*FutureTrunkParks6[[#This Row],[Preliminary Scale %]])</f>
        <v>0</v>
      </c>
      <c r="T145" s="238">
        <f>_xlfn.XLOOKUP(FutureTrunkParks6[[#This Row],[Costing Code]],LGIP1b_Parks_UnitRates_Summary[Costing Code],LGIP1b_Parks_UnitRates_Summary[Preliminary No Scale],,0)</f>
        <v>0</v>
      </c>
      <c r="U14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45" s="228">
        <v>2021</v>
      </c>
      <c r="W145" s="228">
        <v>1</v>
      </c>
      <c r="X145" s="238">
        <f>ROUND(FutureTrunkParks6[[#This Row],[Direct Construction Cost]]*23%,0)</f>
        <v>460000</v>
      </c>
      <c r="Y145" s="311">
        <f t="shared" si="27"/>
        <v>7.4999999999999997E-2</v>
      </c>
      <c r="Z145" s="211">
        <f>ROUND((FutureTrunkParks6[[#This Row],[Direct Construction Cost]]+FutureTrunkParks6[[#This Row],[Project Owners Cost (23% Direct Construction Cost)($)]])*FutureTrunkParks6[[#This Row],[Multiplier]]*FutureTrunkParks6[[#This Row],[Construction Contingency Rate %]],0)</f>
        <v>184500</v>
      </c>
      <c r="AA145" s="212">
        <f>ROUND(FutureTrunkParks6[[#This Row],[Direct Construction Cost]]+FutureTrunkParks6[[#This Row],[Project Owners Cost (23% Direct Construction Cost)($)]]+FutureTrunkParks6[[#This Row],[Construction Contingency Cost ($)]],0)</f>
        <v>2644500</v>
      </c>
      <c r="AB145" s="236">
        <v>2024</v>
      </c>
      <c r="AC145" s="213">
        <f t="shared" si="28"/>
        <v>2.0111853187589457E-2</v>
      </c>
      <c r="AD145" s="213">
        <f t="shared" si="29"/>
        <v>1.8204777291069174E-2</v>
      </c>
      <c r="AE145" s="291">
        <f>VLOOKUP(FutureTrunkParks6[[#This Row],[Service Catchment]],'Catchment Demand - Parks'!$C$8:$M$11,11)</f>
        <v>0.15359038713546411</v>
      </c>
      <c r="AF14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45" s="291">
        <f>IF(AND(FutureTrunkParks6[[#This Row],[Spare Capacity (%)]]&gt;30%,FutureTrunkParks6[[#This Row],[Share of the total Cost with the same year of provision %]]&gt;20%),1-FutureTrunkParks6[[#This Row],[Spare Capacity (%)]],1)</f>
        <v>1</v>
      </c>
      <c r="AH145" s="291">
        <f>IF(FutureTrunkParks6[[#This Row],[Terminal Value Analysis]]&lt;0,0,FutureTrunkParks6[[#This Row],[Terminal Value Analysis]])</f>
        <v>1</v>
      </c>
      <c r="AI145" s="215">
        <f t="shared" si="30"/>
        <v>2644500</v>
      </c>
      <c r="AJ145" s="217">
        <f t="shared" si="31"/>
        <v>2791573</v>
      </c>
      <c r="AK145" s="219">
        <f t="shared" si="32"/>
        <v>2349839</v>
      </c>
      <c r="AL145" s="293">
        <f>ROUND(FutureTrunkParks6[[#This Row],[Net Present Value of Establishment Cost]]*FutureTrunkParks6[[#This Row],[Terminal Value Adjustment (%)]],0)</f>
        <v>2349839</v>
      </c>
      <c r="AM145" s="288" t="str" cm="1">
        <f t="array" ref="AM145">_xlfn.IFS(FutureTrunkParks6[[#This Row],[Hierarchy/Name]]&lt;&gt;"Local","y",AM$13=FutureTrunkParks6[[#This Row],[Service Catchment]], "y", FutureTrunkParks6[[#This Row],[Hierarchy/Name]]="Local", "")</f>
        <v>y</v>
      </c>
      <c r="AN145" s="288" t="str" cm="1">
        <f t="array" ref="AN145">_xlfn.IFS(FutureTrunkParks6[[#This Row],[Hierarchy/Name]]&lt;&gt;"Local","y",AN$13=FutureTrunkParks6[[#This Row],[Service Catchment]], "y", FutureTrunkParks6[[#This Row],[Hierarchy/Name]]="Local", "")</f>
        <v>y</v>
      </c>
      <c r="AO145" s="288" t="str" cm="1">
        <f t="array" ref="AO145">_xlfn.IFS(FutureTrunkParks6[[#This Row],[Hierarchy/Name]]&lt;&gt;"Local","y",AO$13=FutureTrunkParks6[[#This Row],[Service Catchment]], "y", FutureTrunkParks6[[#This Row],[Hierarchy/Name]]="Local", "")</f>
        <v>y</v>
      </c>
      <c r="AP145" s="288" t="str" cm="1">
        <f t="array" ref="AP145">_xlfn.IFS(FutureTrunkParks6[[#This Row],[Hierarchy/Name]]&lt;&gt;"Local","y",AP$13=FutureTrunkParks6[[#This Row],[Service Catchment]], "y", FutureTrunkParks6[[#This Row],[Hierarchy/Name]]="Local", "")</f>
        <v>y</v>
      </c>
      <c r="AR145" s="107">
        <f>IF(FutureTrunkParks6[[#This Row],[Hierarchy/Name]]&lt;&gt;"Local",0.25,IF(AM145="y",1,""))</f>
        <v>0.25</v>
      </c>
      <c r="AS145" s="107">
        <f>IF(FutureTrunkParks6[[#This Row],[Hierarchy/Name]]&lt;&gt;"Local",0.25,IF(AN145="y",1,""))</f>
        <v>0.25</v>
      </c>
      <c r="AT145" s="107">
        <f>IF(FutureTrunkParks6[[#This Row],[Hierarchy/Name]]&lt;&gt;"Local",0.25,IF(AO145="y",1,""))</f>
        <v>0.25</v>
      </c>
      <c r="AU145" s="107">
        <f>IF(FutureTrunkParks6[[#This Row],[Hierarchy/Name]]&lt;&gt;"Local",0.25,IF(AP145="y",1,""))</f>
        <v>0.25</v>
      </c>
      <c r="AV145" s="109">
        <f t="shared" si="33"/>
        <v>1</v>
      </c>
      <c r="AX145" s="285">
        <f t="shared" si="34"/>
        <v>587459.75</v>
      </c>
      <c r="AY145" s="281">
        <f t="shared" si="35"/>
        <v>587459.75</v>
      </c>
      <c r="AZ145" s="281">
        <f t="shared" si="36"/>
        <v>587459.75</v>
      </c>
      <c r="BA145" s="286">
        <f t="shared" si="37"/>
        <v>587459.75</v>
      </c>
      <c r="BB145" s="270">
        <f t="shared" si="38"/>
        <v>2349839</v>
      </c>
      <c r="BD145" s="141"/>
    </row>
    <row r="146" spans="2:221">
      <c r="B146" s="227" t="s">
        <v>5041</v>
      </c>
      <c r="C146" s="228" t="s">
        <v>5082</v>
      </c>
      <c r="D146" s="228" t="s">
        <v>105</v>
      </c>
      <c r="E146" s="228" t="s">
        <v>113</v>
      </c>
      <c r="F146" s="228" t="s">
        <v>4883</v>
      </c>
      <c r="G146" s="203" t="str" cm="1">
        <f t="array" ref="G146">_xlfn.IFS(MID(C146,5,1)="U",MID(C146,5,2),LEN(C146)&gt;10,MID(C146,5,3)&amp;"-"&amp;LEFT(D146,1),LEN(C146)&lt;=10,MID(C146,5,2)&amp;"-"&amp;LEFT(D146,1))</f>
        <v>E11-D</v>
      </c>
      <c r="H146" s="204">
        <f>IFERROR(INDEX(LGIP1b_Park_UnitRates[],MATCH(G146,LGIP1b_Park_UnitRates[LGIP Code],0),3),"")</f>
        <v>20000</v>
      </c>
      <c r="I146" s="312">
        <f>IFERROR(MIN(J146/H146,INDEX(LGIP1b_Park_UnitRates[],MATCH(FutureTrunkParks6[[#This Row],[LGIP Code (*)]], LGIP1b_Park_UnitRates[LGIP Code], 0),4)),1)</f>
        <v>1</v>
      </c>
      <c r="J146" s="232">
        <v>20000</v>
      </c>
      <c r="K146" s="98">
        <f t="shared" si="39"/>
        <v>0</v>
      </c>
      <c r="L146" s="233">
        <v>0</v>
      </c>
      <c r="M146" s="238" t="str">
        <f>_xlfn.XLOOKUP(FutureTrunkParks6[[#This Row],[LGIP Code (*)]],LGIP1b_Parks_UnitRates_Summary[LGIP Code],LGIP1b_Parks_UnitRates_Summary[Stages],,0)</f>
        <v>B&amp;C</v>
      </c>
      <c r="N146" s="238" t="str">
        <f>_xlfn.XLOOKUP(FutureTrunkParks6[[#This Row],[LGIP Code (*)]],LGIP1b_Parks_UnitRates_Summary[LGIP Code],LGIP1b_Parks_UnitRates_Summary[Costing Code],,0)</f>
        <v>E11-D-B&amp;C</v>
      </c>
      <c r="O146" s="238">
        <f>_xlfn.XLOOKUP(FutureTrunkParks6[[#This Row],[Costing Code]],LGIP1b_Parks_UnitRates_Summary[Costing Code],LGIP1b_Parks_UnitRates_Summary[Scaled component],,0)</f>
        <v>625485.02040532418</v>
      </c>
      <c r="P146" s="238">
        <f>FutureTrunkParks6[[#This Row],[Unit Rate (Scale)]]*FutureTrunkParks6[[#This Row],[Scaling factor (*)]]</f>
        <v>625485.02040532418</v>
      </c>
      <c r="Q146" s="238">
        <f>_xlfn.XLOOKUP(FutureTrunkParks6[[#This Row],[Costing Code]],LGIP1b_Parks_UnitRates_Summary[Costing Code],LGIP1b_Parks_UnitRates_Summary[Not scaled component],,0)</f>
        <v>2140429.7431805041</v>
      </c>
      <c r="R146" s="240">
        <f>_xlfn.XLOOKUP(FutureTrunkParks6[[#This Row],[Costing Code]],LGIP1b_Parks_UnitRates_Summary[Costing Code],LGIP1b_Parks_UnitRates_Summary[Preliminary Scale],,0)</f>
        <v>0.23125000000000001</v>
      </c>
      <c r="S146" s="238">
        <f>((FutureTrunkParks6[[#This Row],[Costs with Scaling Factor Applied]]+FutureTrunkParks6[[#This Row],[Unit Rate (No Scale)]])*FutureTrunkParks6[[#This Row],[Preliminary Scale %]])</f>
        <v>639617.78907922283</v>
      </c>
      <c r="T146" s="238">
        <f>_xlfn.XLOOKUP(FutureTrunkParks6[[#This Row],[Costing Code]],LGIP1b_Parks_UnitRates_Summary[Costing Code],LGIP1b_Parks_UnitRates_Summary[Preliminary No Scale],,0)</f>
        <v>7500</v>
      </c>
      <c r="U14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3413033</v>
      </c>
      <c r="V146" s="228">
        <v>2021</v>
      </c>
      <c r="W146" s="228">
        <v>1</v>
      </c>
      <c r="X146" s="238">
        <f>ROUND(FutureTrunkParks6[[#This Row],[Direct Construction Cost]]*23%,0)</f>
        <v>784998</v>
      </c>
      <c r="Y146" s="311">
        <f t="shared" si="27"/>
        <v>0.2</v>
      </c>
      <c r="Z146" s="211">
        <f>ROUND((FutureTrunkParks6[[#This Row],[Direct Construction Cost]]+FutureTrunkParks6[[#This Row],[Project Owners Cost (23% Direct Construction Cost)($)]])*FutureTrunkParks6[[#This Row],[Multiplier]]*FutureTrunkParks6[[#This Row],[Construction Contingency Rate %]],0)</f>
        <v>839606</v>
      </c>
      <c r="AA146" s="212">
        <f>ROUND(FutureTrunkParks6[[#This Row],[Direct Construction Cost]]+FutureTrunkParks6[[#This Row],[Project Owners Cost (23% Direct Construction Cost)($)]]+FutureTrunkParks6[[#This Row],[Construction Contingency Cost ($)]],0)</f>
        <v>5037637</v>
      </c>
      <c r="AB146" s="236">
        <v>2034</v>
      </c>
      <c r="AC146" s="213">
        <f t="shared" si="28"/>
        <v>2.0111853187589457E-2</v>
      </c>
      <c r="AD146" s="213">
        <f t="shared" si="29"/>
        <v>1.8204777291069174E-2</v>
      </c>
      <c r="AE146" s="291">
        <f>VLOOKUP(FutureTrunkParks6[[#This Row],[Service Catchment]],'Catchment Demand - Parks'!$C$8:$M$11,11)</f>
        <v>0.15359038713546411</v>
      </c>
      <c r="AF14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5.3140536096685613E-2</v>
      </c>
      <c r="AG146" s="291">
        <f>IF(AND(FutureTrunkParks6[[#This Row],[Spare Capacity (%)]]&gt;30%,FutureTrunkParks6[[#This Row],[Share of the total Cost with the same year of provision %]]&gt;20%),1-FutureTrunkParks6[[#This Row],[Spare Capacity (%)]],1)</f>
        <v>1</v>
      </c>
      <c r="AH146" s="291">
        <f>IF(FutureTrunkParks6[[#This Row],[Terminal Value Analysis]]&lt;0,0,FutureTrunkParks6[[#This Row],[Terminal Value Analysis]])</f>
        <v>1</v>
      </c>
      <c r="AI146" s="215">
        <f t="shared" si="30"/>
        <v>5037637</v>
      </c>
      <c r="AJ146" s="217">
        <f t="shared" si="31"/>
        <v>6369181</v>
      </c>
      <c r="AK146" s="219">
        <f t="shared" si="32"/>
        <v>3019277</v>
      </c>
      <c r="AL146" s="293">
        <f>ROUND(FutureTrunkParks6[[#This Row],[Net Present Value of Establishment Cost]]*FutureTrunkParks6[[#This Row],[Terminal Value Adjustment (%)]],0)</f>
        <v>3019277</v>
      </c>
      <c r="AM146" s="288" t="str" cm="1">
        <f t="array" ref="AM146">_xlfn.IFS(FutureTrunkParks6[[#This Row],[Hierarchy/Name]]&lt;&gt;"Local","y",AM$13=FutureTrunkParks6[[#This Row],[Service Catchment]], "y", FutureTrunkParks6[[#This Row],[Hierarchy/Name]]="Local", "")</f>
        <v>y</v>
      </c>
      <c r="AN146" s="288" t="str" cm="1">
        <f t="array" ref="AN146">_xlfn.IFS(FutureTrunkParks6[[#This Row],[Hierarchy/Name]]&lt;&gt;"Local","y",AN$13=FutureTrunkParks6[[#This Row],[Service Catchment]], "y", FutureTrunkParks6[[#This Row],[Hierarchy/Name]]="Local", "")</f>
        <v>y</v>
      </c>
      <c r="AO146" s="288" t="str" cm="1">
        <f t="array" ref="AO146">_xlfn.IFS(FutureTrunkParks6[[#This Row],[Hierarchy/Name]]&lt;&gt;"Local","y",AO$13=FutureTrunkParks6[[#This Row],[Service Catchment]], "y", FutureTrunkParks6[[#This Row],[Hierarchy/Name]]="Local", "")</f>
        <v>y</v>
      </c>
      <c r="AP146" s="288" t="str" cm="1">
        <f t="array" ref="AP146">_xlfn.IFS(FutureTrunkParks6[[#This Row],[Hierarchy/Name]]&lt;&gt;"Local","y",AP$13=FutureTrunkParks6[[#This Row],[Service Catchment]], "y", FutureTrunkParks6[[#This Row],[Hierarchy/Name]]="Local", "")</f>
        <v>y</v>
      </c>
      <c r="AR146" s="107">
        <f>IF(FutureTrunkParks6[[#This Row],[Hierarchy/Name]]&lt;&gt;"Local",0.25,IF(AM146="y",1,""))</f>
        <v>0.25</v>
      </c>
      <c r="AS146" s="107">
        <f>IF(FutureTrunkParks6[[#This Row],[Hierarchy/Name]]&lt;&gt;"Local",0.25,IF(AN146="y",1,""))</f>
        <v>0.25</v>
      </c>
      <c r="AT146" s="107">
        <f>IF(FutureTrunkParks6[[#This Row],[Hierarchy/Name]]&lt;&gt;"Local",0.25,IF(AO146="y",1,""))</f>
        <v>0.25</v>
      </c>
      <c r="AU146" s="107">
        <f>IF(FutureTrunkParks6[[#This Row],[Hierarchy/Name]]&lt;&gt;"Local",0.25,IF(AP146="y",1,""))</f>
        <v>0.25</v>
      </c>
      <c r="AV146" s="109">
        <f t="shared" si="33"/>
        <v>1</v>
      </c>
      <c r="AX146" s="285">
        <f t="shared" si="34"/>
        <v>754819.25</v>
      </c>
      <c r="AY146" s="281">
        <f t="shared" si="35"/>
        <v>754819.25</v>
      </c>
      <c r="AZ146" s="281">
        <f t="shared" si="36"/>
        <v>754819.25</v>
      </c>
      <c r="BA146" s="286">
        <f t="shared" si="37"/>
        <v>754819.25</v>
      </c>
      <c r="BB146" s="270">
        <f t="shared" si="38"/>
        <v>3019277</v>
      </c>
      <c r="BD146" s="141"/>
      <c r="HL146" s="1"/>
      <c r="HM146" s="1"/>
    </row>
    <row r="147" spans="2:221">
      <c r="B147" s="227" t="s">
        <v>4994</v>
      </c>
      <c r="C147" s="228" t="s">
        <v>5083</v>
      </c>
      <c r="D147" s="228" t="s">
        <v>110</v>
      </c>
      <c r="E147" s="228" t="s">
        <v>113</v>
      </c>
      <c r="F147" s="228" t="s">
        <v>4852</v>
      </c>
      <c r="G147" s="203" t="str" cm="1">
        <f t="array" ref="G147">_xlfn.IFS(MID(C147,5,1)="U",MID(C147,5,2),LEN(C147)&gt;10,MID(C147,5,3)&amp;"-"&amp;LEFT(D147,1),LEN(C147)&lt;=10,MID(C147,5,2)&amp;"-"&amp;LEFT(D147,1))</f>
        <v>A1-L</v>
      </c>
      <c r="H147" s="204">
        <f>IFERROR(INDEX(LGIP1b_Park_UnitRates[],MATCH(G147,LGIP1b_Park_UnitRates[LGIP Code],0),3),"")</f>
        <v>8000</v>
      </c>
      <c r="I147" s="312">
        <f>IFERROR(MIN(J147/H147,INDEX(LGIP1b_Park_UnitRates[],MATCH(FutureTrunkParks6[[#This Row],[LGIP Code (*)]], LGIP1b_Park_UnitRates[LGIP Code], 0),4)),1)</f>
        <v>0.625</v>
      </c>
      <c r="J147" s="232">
        <v>5000</v>
      </c>
      <c r="K147" s="98">
        <f t="shared" si="39"/>
        <v>163</v>
      </c>
      <c r="L147" s="233">
        <v>815000</v>
      </c>
      <c r="M147" s="238" t="str">
        <f>_xlfn.XLOOKUP(FutureTrunkParks6[[#This Row],[LGIP Code (*)]],LGIP1b_Parks_UnitRates_Summary[LGIP Code],LGIP1b_Parks_UnitRates_Summary[Stages],,0)</f>
        <v>A&amp;B</v>
      </c>
      <c r="N147" s="238" t="str">
        <f>_xlfn.XLOOKUP(FutureTrunkParks6[[#This Row],[LGIP Code (*)]],LGIP1b_Parks_UnitRates_Summary[LGIP Code],LGIP1b_Parks_UnitRates_Summary[Costing Code],,0)</f>
        <v>A1-L-A&amp;B</v>
      </c>
      <c r="O147" s="238">
        <f>_xlfn.XLOOKUP(FutureTrunkParks6[[#This Row],[Costing Code]],LGIP1b_Parks_UnitRates_Summary[Costing Code],LGIP1b_Parks_UnitRates_Summary[Scaled component],,0)</f>
        <v>295709.98100599996</v>
      </c>
      <c r="P147" s="238">
        <f>FutureTrunkParks6[[#This Row],[Unit Rate (Scale)]]*FutureTrunkParks6[[#This Row],[Scaling factor (*)]]</f>
        <v>184818.73812874997</v>
      </c>
      <c r="Q147" s="238">
        <f>_xlfn.XLOOKUP(FutureTrunkParks6[[#This Row],[Costing Code]],LGIP1b_Parks_UnitRates_Summary[Costing Code],LGIP1b_Parks_UnitRates_Summary[Not scaled component],,0)</f>
        <v>417974.52457963559</v>
      </c>
      <c r="R147" s="240">
        <f>_xlfn.XLOOKUP(FutureTrunkParks6[[#This Row],[Costing Code]],LGIP1b_Parks_UnitRates_Summary[Costing Code],LGIP1b_Parks_UnitRates_Summary[Preliminary Scale],,0)</f>
        <v>0.23125000000000001</v>
      </c>
      <c r="S147" s="238">
        <f>((FutureTrunkParks6[[#This Row],[Costs with Scaling Factor Applied]]+FutureTrunkParks6[[#This Row],[Unit Rate (No Scale)]])*FutureTrunkParks6[[#This Row],[Preliminary Scale %]])</f>
        <v>139395.94200131416</v>
      </c>
      <c r="T147" s="238">
        <f>_xlfn.XLOOKUP(FutureTrunkParks6[[#This Row],[Costing Code]],LGIP1b_Parks_UnitRates_Summary[Costing Code],LGIP1b_Parks_UnitRates_Summary[Preliminary No Scale],,0)</f>
        <v>3750</v>
      </c>
      <c r="U14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147" s="228">
        <v>2021</v>
      </c>
      <c r="W147" s="228">
        <v>1</v>
      </c>
      <c r="X147" s="238">
        <f>ROUND(FutureTrunkParks6[[#This Row],[Direct Construction Cost]]*23%,0)</f>
        <v>171566</v>
      </c>
      <c r="Y147" s="311">
        <f t="shared" si="27"/>
        <v>0.2</v>
      </c>
      <c r="Z147" s="211">
        <f>ROUND((FutureTrunkParks6[[#This Row],[Direct Construction Cost]]+FutureTrunkParks6[[#This Row],[Project Owners Cost (23% Direct Construction Cost)($)]])*FutureTrunkParks6[[#This Row],[Multiplier]]*FutureTrunkParks6[[#This Row],[Construction Contingency Rate %]],0)</f>
        <v>183501</v>
      </c>
      <c r="AA147" s="212">
        <f>ROUND(FutureTrunkParks6[[#This Row],[Direct Construction Cost]]+FutureTrunkParks6[[#This Row],[Project Owners Cost (23% Direct Construction Cost)($)]]+FutureTrunkParks6[[#This Row],[Construction Contingency Cost ($)]],0)</f>
        <v>1101006</v>
      </c>
      <c r="AB147" s="236">
        <v>2034</v>
      </c>
      <c r="AC147" s="213">
        <f t="shared" si="28"/>
        <v>2.0111853187589457E-2</v>
      </c>
      <c r="AD147" s="213">
        <f t="shared" si="29"/>
        <v>1.8204777291069174E-2</v>
      </c>
      <c r="AE147" s="291">
        <f>VLOOKUP(FutureTrunkParks6[[#This Row],[Service Catchment]],'Catchment Demand - Parks'!$C$8:$M$11,11)</f>
        <v>0.15359038713546411</v>
      </c>
      <c r="AF14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1.1614185199463049E-2</v>
      </c>
      <c r="AG147" s="291">
        <f>IF(AND(FutureTrunkParks6[[#This Row],[Spare Capacity (%)]]&gt;30%,FutureTrunkParks6[[#This Row],[Share of the total Cost with the same year of provision %]]&gt;20%),1-FutureTrunkParks6[[#This Row],[Spare Capacity (%)]],1)</f>
        <v>1</v>
      </c>
      <c r="AH147" s="291">
        <f>IF(FutureTrunkParks6[[#This Row],[Terminal Value Analysis]]&lt;0,0,FutureTrunkParks6[[#This Row],[Terminal Value Analysis]])</f>
        <v>1</v>
      </c>
      <c r="AI147" s="215">
        <f t="shared" si="30"/>
        <v>1916006</v>
      </c>
      <c r="AJ147" s="217">
        <f t="shared" si="31"/>
        <v>2447816</v>
      </c>
      <c r="AK147" s="219">
        <f t="shared" si="32"/>
        <v>1160375</v>
      </c>
      <c r="AL147" s="293">
        <f>ROUND(FutureTrunkParks6[[#This Row],[Net Present Value of Establishment Cost]]*FutureTrunkParks6[[#This Row],[Terminal Value Adjustment (%)]],0)</f>
        <v>1160375</v>
      </c>
      <c r="AM147" s="288" t="str" cm="1">
        <f t="array" ref="AM147">_xlfn.IFS(FutureTrunkParks6[[#This Row],[Hierarchy/Name]]&lt;&gt;"Local","y",AM$13=FutureTrunkParks6[[#This Row],[Service Catchment]], "y", FutureTrunkParks6[[#This Row],[Hierarchy/Name]]="Local", "")</f>
        <v/>
      </c>
      <c r="AN147" s="288" t="str" cm="1">
        <f t="array" ref="AN147">_xlfn.IFS(FutureTrunkParks6[[#This Row],[Hierarchy/Name]]&lt;&gt;"Local","y",AN$13=FutureTrunkParks6[[#This Row],[Service Catchment]], "y", FutureTrunkParks6[[#This Row],[Hierarchy/Name]]="Local", "")</f>
        <v/>
      </c>
      <c r="AO147" s="288" t="str" cm="1">
        <f t="array" ref="AO147">_xlfn.IFS(FutureTrunkParks6[[#This Row],[Hierarchy/Name]]&lt;&gt;"Local","y",AO$13=FutureTrunkParks6[[#This Row],[Service Catchment]], "y", FutureTrunkParks6[[#This Row],[Hierarchy/Name]]="Local", "")</f>
        <v/>
      </c>
      <c r="AP147" s="288" t="str" cm="1">
        <f t="array" ref="AP147">_xlfn.IFS(FutureTrunkParks6[[#This Row],[Hierarchy/Name]]&lt;&gt;"Local","y",AP$13=FutureTrunkParks6[[#This Row],[Service Catchment]], "y", FutureTrunkParks6[[#This Row],[Hierarchy/Name]]="Local", "")</f>
        <v>y</v>
      </c>
      <c r="AR147" s="107" t="str">
        <f>IF(FutureTrunkParks6[[#This Row],[Hierarchy/Name]]&lt;&gt;"Local",0.25,IF(AM147="y",1,""))</f>
        <v/>
      </c>
      <c r="AS147" s="107" t="str">
        <f>IF(FutureTrunkParks6[[#This Row],[Hierarchy/Name]]&lt;&gt;"Local",0.25,IF(AN147="y",1,""))</f>
        <v/>
      </c>
      <c r="AT147" s="107" t="str">
        <f>IF(FutureTrunkParks6[[#This Row],[Hierarchy/Name]]&lt;&gt;"Local",0.25,IF(AO147="y",1,""))</f>
        <v/>
      </c>
      <c r="AU147" s="107">
        <f>IF(FutureTrunkParks6[[#This Row],[Hierarchy/Name]]&lt;&gt;"Local",0.25,IF(AP147="y",1,""))</f>
        <v>1</v>
      </c>
      <c r="AV147" s="109">
        <f t="shared" si="33"/>
        <v>1</v>
      </c>
      <c r="AX147" s="285" t="str">
        <f t="shared" si="34"/>
        <v/>
      </c>
      <c r="AY147" s="281" t="str">
        <f t="shared" si="35"/>
        <v/>
      </c>
      <c r="AZ147" s="281" t="str">
        <f t="shared" si="36"/>
        <v/>
      </c>
      <c r="BA147" s="286">
        <f t="shared" si="37"/>
        <v>1160375</v>
      </c>
      <c r="BB147" s="270">
        <f t="shared" si="38"/>
        <v>1160375</v>
      </c>
      <c r="BD147" s="141"/>
      <c r="HL147" s="1"/>
      <c r="HM147" s="1"/>
    </row>
    <row r="148" spans="2:221">
      <c r="B148" s="227" t="s">
        <v>5084</v>
      </c>
      <c r="C148" s="228" t="s">
        <v>5085</v>
      </c>
      <c r="D148" s="228" t="s">
        <v>110</v>
      </c>
      <c r="E148" s="228" t="s">
        <v>106</v>
      </c>
      <c r="F148" s="228" t="s">
        <v>4852</v>
      </c>
      <c r="G148" s="203" t="str" cm="1">
        <f t="array" ref="G148">_xlfn.IFS(MID(C148,5,1)="U",MID(C148,5,2),LEN(C148)&gt;10,MID(C148,5,3)&amp;"-"&amp;LEFT(D148,1),LEN(C148)&lt;=10,MID(C148,5,2)&amp;"-"&amp;LEFT(D148,1))</f>
        <v>A1-L</v>
      </c>
      <c r="H148" s="204">
        <f>IFERROR(INDEX(LGIP1b_Park_UnitRates[],MATCH(G148,LGIP1b_Park_UnitRates[LGIP Code],0),3),"")</f>
        <v>8000</v>
      </c>
      <c r="I148" s="312">
        <f>IFERROR(MIN(J148/H148,INDEX(LGIP1b_Park_UnitRates[],MATCH(FutureTrunkParks6[[#This Row],[LGIP Code (*)]], LGIP1b_Park_UnitRates[LGIP Code], 0),4)),1)</f>
        <v>0.70274999999999999</v>
      </c>
      <c r="J148" s="232">
        <v>5622</v>
      </c>
      <c r="K148" s="98">
        <f t="shared" si="39"/>
        <v>1422.9811454998221</v>
      </c>
      <c r="L148" s="233">
        <v>8000000</v>
      </c>
      <c r="M148" s="238" t="str">
        <f>_xlfn.XLOOKUP(FutureTrunkParks6[[#This Row],[LGIP Code (*)]],LGIP1b_Parks_UnitRates_Summary[LGIP Code],LGIP1b_Parks_UnitRates_Summary[Stages],,0)</f>
        <v>A&amp;B</v>
      </c>
      <c r="N148" s="238" t="str">
        <f>_xlfn.XLOOKUP(FutureTrunkParks6[[#This Row],[LGIP Code (*)]],LGIP1b_Parks_UnitRates_Summary[LGIP Code],LGIP1b_Parks_UnitRates_Summary[Costing Code],,0)</f>
        <v>A1-L-A&amp;B</v>
      </c>
      <c r="O148" s="238">
        <f>_xlfn.XLOOKUP(FutureTrunkParks6[[#This Row],[Costing Code]],LGIP1b_Parks_UnitRates_Summary[Costing Code],LGIP1b_Parks_UnitRates_Summary[Scaled component],,0)</f>
        <v>295709.98100599996</v>
      </c>
      <c r="P148" s="238">
        <f>FutureTrunkParks6[[#This Row],[Unit Rate (Scale)]]*FutureTrunkParks6[[#This Row],[Scaling factor (*)]]</f>
        <v>207810.18915196648</v>
      </c>
      <c r="Q148" s="238">
        <f>_xlfn.XLOOKUP(FutureTrunkParks6[[#This Row],[Costing Code]],LGIP1b_Parks_UnitRates_Summary[Costing Code],LGIP1b_Parks_UnitRates_Summary[Not scaled component],,0)</f>
        <v>417974.52457963559</v>
      </c>
      <c r="R148" s="240">
        <f>_xlfn.XLOOKUP(FutureTrunkParks6[[#This Row],[Costing Code]],LGIP1b_Parks_UnitRates_Summary[Costing Code],LGIP1b_Parks_UnitRates_Summary[Preliminary Scale],,0)</f>
        <v>0.23125000000000001</v>
      </c>
      <c r="S148" s="238">
        <f>((FutureTrunkParks6[[#This Row],[Costs with Scaling Factor Applied]]+FutureTrunkParks6[[#This Row],[Unit Rate (No Scale)]])*FutureTrunkParks6[[#This Row],[Preliminary Scale %]])</f>
        <v>144712.71505043298</v>
      </c>
      <c r="T148" s="238">
        <f>_xlfn.XLOOKUP(FutureTrunkParks6[[#This Row],[Costing Code]],LGIP1b_Parks_UnitRates_Summary[Costing Code],LGIP1b_Parks_UnitRates_Summary[Preliminary No Scale],,0)</f>
        <v>3750</v>
      </c>
      <c r="U14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774247</v>
      </c>
      <c r="V148" s="228">
        <v>2021</v>
      </c>
      <c r="W148" s="228">
        <v>1</v>
      </c>
      <c r="X148" s="238">
        <f>ROUND(FutureTrunkParks6[[#This Row],[Direct Construction Cost]]*23%,0)</f>
        <v>178077</v>
      </c>
      <c r="Y148" s="311">
        <f t="shared" si="27"/>
        <v>0.2</v>
      </c>
      <c r="Z148" s="211">
        <f>ROUND((FutureTrunkParks6[[#This Row],[Direct Construction Cost]]+FutureTrunkParks6[[#This Row],[Project Owners Cost (23% Direct Construction Cost)($)]])*FutureTrunkParks6[[#This Row],[Multiplier]]*FutureTrunkParks6[[#This Row],[Construction Contingency Rate %]],0)</f>
        <v>190465</v>
      </c>
      <c r="AA148" s="212">
        <f>ROUND(FutureTrunkParks6[[#This Row],[Direct Construction Cost]]+FutureTrunkParks6[[#This Row],[Project Owners Cost (23% Direct Construction Cost)($)]]+FutureTrunkParks6[[#This Row],[Construction Contingency Cost ($)]],0)</f>
        <v>1142789</v>
      </c>
      <c r="AB148" s="236">
        <v>2034</v>
      </c>
      <c r="AC148" s="213">
        <f t="shared" si="28"/>
        <v>2.0111853187589457E-2</v>
      </c>
      <c r="AD148" s="213">
        <f t="shared" si="29"/>
        <v>1.8204777291069174E-2</v>
      </c>
      <c r="AE148" s="291">
        <f>VLOOKUP(FutureTrunkParks6[[#This Row],[Service Catchment]],'Catchment Demand - Parks'!$C$8:$M$11,11)</f>
        <v>0.23553359173481525</v>
      </c>
      <c r="AF14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9.6110814245149133E-3</v>
      </c>
      <c r="AG148" s="291">
        <f>IF(AND(FutureTrunkParks6[[#This Row],[Spare Capacity (%)]]&gt;30%,FutureTrunkParks6[[#This Row],[Share of the total Cost with the same year of provision %]]&gt;20%),1-FutureTrunkParks6[[#This Row],[Spare Capacity (%)]],1)</f>
        <v>1</v>
      </c>
      <c r="AH148" s="291">
        <f>IF(FutureTrunkParks6[[#This Row],[Terminal Value Analysis]]&lt;0,0,FutureTrunkParks6[[#This Row],[Terminal Value Analysis]])</f>
        <v>1</v>
      </c>
      <c r="AI148" s="215">
        <f t="shared" si="30"/>
        <v>9142789</v>
      </c>
      <c r="AJ148" s="217">
        <f t="shared" si="31"/>
        <v>11808466</v>
      </c>
      <c r="AK148" s="219">
        <f t="shared" si="32"/>
        <v>5597742</v>
      </c>
      <c r="AL148" s="293">
        <f>ROUND(FutureTrunkParks6[[#This Row],[Net Present Value of Establishment Cost]]*FutureTrunkParks6[[#This Row],[Terminal Value Adjustment (%)]],0)</f>
        <v>5597742</v>
      </c>
      <c r="AM148" s="288" t="str" cm="1">
        <f t="array" ref="AM148">_xlfn.IFS(FutureTrunkParks6[[#This Row],[Hierarchy/Name]]&lt;&gt;"Local","y",AM$13=FutureTrunkParks6[[#This Row],[Service Catchment]], "y", FutureTrunkParks6[[#This Row],[Hierarchy/Name]]="Local", "")</f>
        <v>y</v>
      </c>
      <c r="AN148" s="288" t="str" cm="1">
        <f t="array" ref="AN148">_xlfn.IFS(FutureTrunkParks6[[#This Row],[Hierarchy/Name]]&lt;&gt;"Local","y",AN$13=FutureTrunkParks6[[#This Row],[Service Catchment]], "y", FutureTrunkParks6[[#This Row],[Hierarchy/Name]]="Local", "")</f>
        <v/>
      </c>
      <c r="AO148" s="288" t="str" cm="1">
        <f t="array" ref="AO148">_xlfn.IFS(FutureTrunkParks6[[#This Row],[Hierarchy/Name]]&lt;&gt;"Local","y",AO$13=FutureTrunkParks6[[#This Row],[Service Catchment]], "y", FutureTrunkParks6[[#This Row],[Hierarchy/Name]]="Local", "")</f>
        <v/>
      </c>
      <c r="AP148" s="288" t="str" cm="1">
        <f t="array" ref="AP148">_xlfn.IFS(FutureTrunkParks6[[#This Row],[Hierarchy/Name]]&lt;&gt;"Local","y",AP$13=FutureTrunkParks6[[#This Row],[Service Catchment]], "y", FutureTrunkParks6[[#This Row],[Hierarchy/Name]]="Local", "")</f>
        <v/>
      </c>
      <c r="AR148" s="107">
        <f>IF(FutureTrunkParks6[[#This Row],[Hierarchy/Name]]&lt;&gt;"Local",0.25,IF(AM148="y",1,""))</f>
        <v>1</v>
      </c>
      <c r="AS148" s="107" t="str">
        <f>IF(FutureTrunkParks6[[#This Row],[Hierarchy/Name]]&lt;&gt;"Local",0.25,IF(AN148="y",1,""))</f>
        <v/>
      </c>
      <c r="AT148" s="107" t="str">
        <f>IF(FutureTrunkParks6[[#This Row],[Hierarchy/Name]]&lt;&gt;"Local",0.25,IF(AO148="y",1,""))</f>
        <v/>
      </c>
      <c r="AU148" s="107" t="str">
        <f>IF(FutureTrunkParks6[[#This Row],[Hierarchy/Name]]&lt;&gt;"Local",0.25,IF(AP148="y",1,""))</f>
        <v/>
      </c>
      <c r="AV148" s="109">
        <f t="shared" si="33"/>
        <v>1</v>
      </c>
      <c r="AX148" s="285">
        <f t="shared" si="34"/>
        <v>5597742</v>
      </c>
      <c r="AY148" s="281" t="str">
        <f t="shared" si="35"/>
        <v/>
      </c>
      <c r="AZ148" s="281" t="str">
        <f t="shared" si="36"/>
        <v/>
      </c>
      <c r="BA148" s="286" t="str">
        <f t="shared" si="37"/>
        <v/>
      </c>
      <c r="BB148" s="270">
        <f t="shared" si="38"/>
        <v>5597742</v>
      </c>
      <c r="BD148" s="141"/>
    </row>
    <row r="149" spans="2:221">
      <c r="B149" s="227" t="s">
        <v>5086</v>
      </c>
      <c r="C149" s="228" t="s">
        <v>5087</v>
      </c>
      <c r="D149" s="228" t="s">
        <v>110</v>
      </c>
      <c r="E149" s="228" t="s">
        <v>106</v>
      </c>
      <c r="F149" s="228" t="s">
        <v>4852</v>
      </c>
      <c r="G149" s="203" t="str" cm="1">
        <f t="array" ref="G149">_xlfn.IFS(MID(C149,5,1)="U",MID(C149,5,2),LEN(C149)&gt;10,MID(C149,5,3)&amp;"-"&amp;LEFT(D149,1),LEN(C149)&lt;=10,MID(C149,5,2)&amp;"-"&amp;LEFT(D149,1))</f>
        <v>A1-L</v>
      </c>
      <c r="H149" s="204">
        <f>IFERROR(INDEX(LGIP1b_Park_UnitRates[],MATCH(G149,LGIP1b_Park_UnitRates[LGIP Code],0),3),"")</f>
        <v>8000</v>
      </c>
      <c r="I149" s="312">
        <f>IFERROR(MIN(J149/H149,INDEX(LGIP1b_Park_UnitRates[],MATCH(FutureTrunkParks6[[#This Row],[LGIP Code (*)]], LGIP1b_Park_UnitRates[LGIP Code], 0),4)),1)</f>
        <v>0.68049999999999999</v>
      </c>
      <c r="J149" s="232">
        <v>5444</v>
      </c>
      <c r="K149" s="98">
        <f t="shared" si="39"/>
        <v>1469.5077149155034</v>
      </c>
      <c r="L149" s="233">
        <v>8000000</v>
      </c>
      <c r="M149" s="238" t="str">
        <f>_xlfn.XLOOKUP(FutureTrunkParks6[[#This Row],[LGIP Code (*)]],LGIP1b_Parks_UnitRates_Summary[LGIP Code],LGIP1b_Parks_UnitRates_Summary[Stages],,0)</f>
        <v>A&amp;B</v>
      </c>
      <c r="N149" s="238" t="str">
        <f>_xlfn.XLOOKUP(FutureTrunkParks6[[#This Row],[LGIP Code (*)]],LGIP1b_Parks_UnitRates_Summary[LGIP Code],LGIP1b_Parks_UnitRates_Summary[Costing Code],,0)</f>
        <v>A1-L-A&amp;B</v>
      </c>
      <c r="O149" s="238">
        <f>_xlfn.XLOOKUP(FutureTrunkParks6[[#This Row],[Costing Code]],LGIP1b_Parks_UnitRates_Summary[Costing Code],LGIP1b_Parks_UnitRates_Summary[Scaled component],,0)</f>
        <v>295709.98100599996</v>
      </c>
      <c r="P149" s="238">
        <f>FutureTrunkParks6[[#This Row],[Unit Rate (Scale)]]*FutureTrunkParks6[[#This Row],[Scaling factor (*)]]</f>
        <v>201230.64207458298</v>
      </c>
      <c r="Q149" s="238">
        <f>_xlfn.XLOOKUP(FutureTrunkParks6[[#This Row],[Costing Code]],LGIP1b_Parks_UnitRates_Summary[Costing Code],LGIP1b_Parks_UnitRates_Summary[Not scaled component],,0)</f>
        <v>417974.52457963559</v>
      </c>
      <c r="R149" s="240">
        <f>_xlfn.XLOOKUP(FutureTrunkParks6[[#This Row],[Costing Code]],LGIP1b_Parks_UnitRates_Summary[Costing Code],LGIP1b_Parks_UnitRates_Summary[Preliminary Scale],,0)</f>
        <v>0.23125000000000001</v>
      </c>
      <c r="S149" s="238">
        <f>((FutureTrunkParks6[[#This Row],[Costs with Scaling Factor Applied]]+FutureTrunkParks6[[#This Row],[Unit Rate (No Scale)]])*FutureTrunkParks6[[#This Row],[Preliminary Scale %]])</f>
        <v>143191.19478878804</v>
      </c>
      <c r="T149" s="238">
        <f>_xlfn.XLOOKUP(FutureTrunkParks6[[#This Row],[Costing Code]],LGIP1b_Parks_UnitRates_Summary[Costing Code],LGIP1b_Parks_UnitRates_Summary[Preliminary No Scale],,0)</f>
        <v>3750</v>
      </c>
      <c r="U14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766146</v>
      </c>
      <c r="V149" s="228">
        <v>2021</v>
      </c>
      <c r="W149" s="228">
        <v>1</v>
      </c>
      <c r="X149" s="238">
        <f>ROUND(FutureTrunkParks6[[#This Row],[Direct Construction Cost]]*23%,0)</f>
        <v>176214</v>
      </c>
      <c r="Y149" s="311">
        <f t="shared" si="27"/>
        <v>0.15</v>
      </c>
      <c r="Z149" s="211">
        <f>ROUND((FutureTrunkParks6[[#This Row],[Direct Construction Cost]]+FutureTrunkParks6[[#This Row],[Project Owners Cost (23% Direct Construction Cost)($)]])*FutureTrunkParks6[[#This Row],[Multiplier]]*FutureTrunkParks6[[#This Row],[Construction Contingency Rate %]],0)</f>
        <v>141354</v>
      </c>
      <c r="AA149" s="212">
        <f>ROUND(FutureTrunkParks6[[#This Row],[Direct Construction Cost]]+FutureTrunkParks6[[#This Row],[Project Owners Cost (23% Direct Construction Cost)($)]]+FutureTrunkParks6[[#This Row],[Construction Contingency Cost ($)]],0)</f>
        <v>1083714</v>
      </c>
      <c r="AB149" s="236">
        <v>2029</v>
      </c>
      <c r="AC149" s="213">
        <f t="shared" si="28"/>
        <v>2.0111853187589457E-2</v>
      </c>
      <c r="AD149" s="213">
        <f t="shared" si="29"/>
        <v>1.8204777291069174E-2</v>
      </c>
      <c r="AE149" s="291">
        <f>VLOOKUP(FutureTrunkParks6[[#This Row],[Service Catchment]],'Catchment Demand - Parks'!$C$8:$M$11,11)</f>
        <v>0.23553359173481525</v>
      </c>
      <c r="AF14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1.1212415626679493E-2</v>
      </c>
      <c r="AG149" s="291">
        <f>IF(AND(FutureTrunkParks6[[#This Row],[Spare Capacity (%)]]&gt;30%,FutureTrunkParks6[[#This Row],[Share of the total Cost with the same year of provision %]]&gt;20%),1-FutureTrunkParks6[[#This Row],[Spare Capacity (%)]],1)</f>
        <v>1</v>
      </c>
      <c r="AH149" s="291">
        <f>IF(FutureTrunkParks6[[#This Row],[Terminal Value Analysis]]&lt;0,0,FutureTrunkParks6[[#This Row],[Terminal Value Analysis]])</f>
        <v>1</v>
      </c>
      <c r="AI149" s="215">
        <f t="shared" si="30"/>
        <v>9083714</v>
      </c>
      <c r="AJ149" s="217">
        <f t="shared" si="31"/>
        <v>10633476</v>
      </c>
      <c r="AK149" s="219">
        <f t="shared" si="32"/>
        <v>6717064</v>
      </c>
      <c r="AL149" s="293">
        <f>ROUND(FutureTrunkParks6[[#This Row],[Net Present Value of Establishment Cost]]*FutureTrunkParks6[[#This Row],[Terminal Value Adjustment (%)]],0)</f>
        <v>6717064</v>
      </c>
      <c r="AM149" s="288" t="str" cm="1">
        <f t="array" ref="AM149">_xlfn.IFS(FutureTrunkParks6[[#This Row],[Hierarchy/Name]]&lt;&gt;"Local","y",AM$13=FutureTrunkParks6[[#This Row],[Service Catchment]], "y", FutureTrunkParks6[[#This Row],[Hierarchy/Name]]="Local", "")</f>
        <v>y</v>
      </c>
      <c r="AN149" s="288" t="str" cm="1">
        <f t="array" ref="AN149">_xlfn.IFS(FutureTrunkParks6[[#This Row],[Hierarchy/Name]]&lt;&gt;"Local","y",AN$13=FutureTrunkParks6[[#This Row],[Service Catchment]], "y", FutureTrunkParks6[[#This Row],[Hierarchy/Name]]="Local", "")</f>
        <v/>
      </c>
      <c r="AO149" s="288" t="str" cm="1">
        <f t="array" ref="AO149">_xlfn.IFS(FutureTrunkParks6[[#This Row],[Hierarchy/Name]]&lt;&gt;"Local","y",AO$13=FutureTrunkParks6[[#This Row],[Service Catchment]], "y", FutureTrunkParks6[[#This Row],[Hierarchy/Name]]="Local", "")</f>
        <v/>
      </c>
      <c r="AP149" s="288" t="str" cm="1">
        <f t="array" ref="AP149">_xlfn.IFS(FutureTrunkParks6[[#This Row],[Hierarchy/Name]]&lt;&gt;"Local","y",AP$13=FutureTrunkParks6[[#This Row],[Service Catchment]], "y", FutureTrunkParks6[[#This Row],[Hierarchy/Name]]="Local", "")</f>
        <v/>
      </c>
      <c r="AR149" s="107">
        <f>IF(FutureTrunkParks6[[#This Row],[Hierarchy/Name]]&lt;&gt;"Local",0.25,IF(AM149="y",1,""))</f>
        <v>1</v>
      </c>
      <c r="AS149" s="107" t="str">
        <f>IF(FutureTrunkParks6[[#This Row],[Hierarchy/Name]]&lt;&gt;"Local",0.25,IF(AN149="y",1,""))</f>
        <v/>
      </c>
      <c r="AT149" s="107" t="str">
        <f>IF(FutureTrunkParks6[[#This Row],[Hierarchy/Name]]&lt;&gt;"Local",0.25,IF(AO149="y",1,""))</f>
        <v/>
      </c>
      <c r="AU149" s="107" t="str">
        <f>IF(FutureTrunkParks6[[#This Row],[Hierarchy/Name]]&lt;&gt;"Local",0.25,IF(AP149="y",1,""))</f>
        <v/>
      </c>
      <c r="AV149" s="109">
        <f t="shared" si="33"/>
        <v>1</v>
      </c>
      <c r="AX149" s="285">
        <f t="shared" si="34"/>
        <v>6717064</v>
      </c>
      <c r="AY149" s="281" t="str">
        <f t="shared" si="35"/>
        <v/>
      </c>
      <c r="AZ149" s="281" t="str">
        <f t="shared" si="36"/>
        <v/>
      </c>
      <c r="BA149" s="286" t="str">
        <f t="shared" si="37"/>
        <v/>
      </c>
      <c r="BB149" s="270">
        <f t="shared" si="38"/>
        <v>6717064</v>
      </c>
      <c r="BD149" s="141"/>
      <c r="HL149" s="1"/>
      <c r="HM149" s="1"/>
    </row>
    <row r="150" spans="2:221">
      <c r="B150" s="227" t="s">
        <v>5086</v>
      </c>
      <c r="C150" s="228" t="s">
        <v>5088</v>
      </c>
      <c r="D150" s="228" t="s">
        <v>100</v>
      </c>
      <c r="E150" s="228" t="s">
        <v>106</v>
      </c>
      <c r="F150" s="228" t="s">
        <v>5089</v>
      </c>
      <c r="G150" s="203" t="str" cm="1">
        <f t="array" ref="G150">_xlfn.IFS(MID(C150,5,1)="U",MID(C150,5,2),LEN(C150)&gt;10,MID(C150,5,3)&amp;"-"&amp;LEFT(D150,1),LEN(C150)&lt;=10,MID(C150,5,2)&amp;"-"&amp;LEFT(D150,1))</f>
        <v>U2</v>
      </c>
      <c r="H150" s="204">
        <f>IFERROR(INDEX(LGIP1b_Park_UnitRates[],MATCH(G150,LGIP1b_Park_UnitRates[LGIP Code],0),3),"")</f>
        <v>0</v>
      </c>
      <c r="I150" s="312">
        <f>IFERROR(MIN(J150/H150,INDEX(LGIP1b_Park_UnitRates[],MATCH(FutureTrunkParks6[[#This Row],[LGIP Code (*)]], LGIP1b_Park_UnitRates[LGIP Code], 0),4)),1)</f>
        <v>1</v>
      </c>
      <c r="J150" s="232">
        <v>15600</v>
      </c>
      <c r="K150" s="98">
        <f t="shared" si="39"/>
        <v>0</v>
      </c>
      <c r="L150" s="233">
        <v>0</v>
      </c>
      <c r="M150" s="238" t="str">
        <f>_xlfn.XLOOKUP(FutureTrunkParks6[[#This Row],[LGIP Code (*)]],LGIP1b_Parks_UnitRates_Summary[LGIP Code],LGIP1b_Parks_UnitRates_Summary[Stages],,0)</f>
        <v>U</v>
      </c>
      <c r="N150" s="238" t="str">
        <f>_xlfn.XLOOKUP(FutureTrunkParks6[[#This Row],[LGIP Code (*)]],LGIP1b_Parks_UnitRates_Summary[LGIP Code],LGIP1b_Parks_UnitRates_Summary[Costing Code],,0)</f>
        <v>U2-U</v>
      </c>
      <c r="O150" s="238">
        <f>_xlfn.XLOOKUP(FutureTrunkParks6[[#This Row],[Costing Code]],LGIP1b_Parks_UnitRates_Summary[Costing Code],LGIP1b_Parks_UnitRates_Summary[Scaled component],,0)</f>
        <v>0</v>
      </c>
      <c r="P150" s="238">
        <f>FutureTrunkParks6[[#This Row],[Unit Rate (Scale)]]*FutureTrunkParks6[[#This Row],[Scaling factor (*)]]</f>
        <v>0</v>
      </c>
      <c r="Q150" s="238">
        <f>_xlfn.XLOOKUP(FutureTrunkParks6[[#This Row],[Costing Code]],LGIP1b_Parks_UnitRates_Summary[Costing Code],LGIP1b_Parks_UnitRates_Summary[Not scaled component],,0)</f>
        <v>0</v>
      </c>
      <c r="R150" s="240">
        <f>_xlfn.XLOOKUP(FutureTrunkParks6[[#This Row],[Costing Code]],LGIP1b_Parks_UnitRates_Summary[Costing Code],LGIP1b_Parks_UnitRates_Summary[Preliminary Scale],,0)</f>
        <v>0</v>
      </c>
      <c r="S150" s="238">
        <f>((FutureTrunkParks6[[#This Row],[Costs with Scaling Factor Applied]]+FutureTrunkParks6[[#This Row],[Unit Rate (No Scale)]])*FutureTrunkParks6[[#This Row],[Preliminary Scale %]])</f>
        <v>0</v>
      </c>
      <c r="T150" s="238">
        <f>_xlfn.XLOOKUP(FutureTrunkParks6[[#This Row],[Costing Code]],LGIP1b_Parks_UnitRates_Summary[Costing Code],LGIP1b_Parks_UnitRates_Summary[Preliminary No Scale],,0)</f>
        <v>0</v>
      </c>
      <c r="U15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50" s="228">
        <v>2021</v>
      </c>
      <c r="W150" s="228">
        <v>1</v>
      </c>
      <c r="X150" s="238">
        <f>ROUND(FutureTrunkParks6[[#This Row],[Direct Construction Cost]]*23%,0)</f>
        <v>345000</v>
      </c>
      <c r="Y150" s="311">
        <f t="shared" si="27"/>
        <v>7.4999999999999997E-2</v>
      </c>
      <c r="Z150" s="211">
        <f>ROUND((FutureTrunkParks6[[#This Row],[Direct Construction Cost]]+FutureTrunkParks6[[#This Row],[Project Owners Cost (23% Direct Construction Cost)($)]])*FutureTrunkParks6[[#This Row],[Multiplier]]*FutureTrunkParks6[[#This Row],[Construction Contingency Rate %]],0)</f>
        <v>138375</v>
      </c>
      <c r="AA150" s="212">
        <f>ROUND(FutureTrunkParks6[[#This Row],[Direct Construction Cost]]+FutureTrunkParks6[[#This Row],[Project Owners Cost (23% Direct Construction Cost)($)]]+FutureTrunkParks6[[#This Row],[Construction Contingency Cost ($)]],0)</f>
        <v>1983375</v>
      </c>
      <c r="AB150" s="236">
        <v>2024</v>
      </c>
      <c r="AC150" s="213">
        <f t="shared" si="28"/>
        <v>2.0111853187589457E-2</v>
      </c>
      <c r="AD150" s="213">
        <f t="shared" si="29"/>
        <v>1.8204777291069174E-2</v>
      </c>
      <c r="AE150" s="291">
        <f>VLOOKUP(FutureTrunkParks6[[#This Row],[Service Catchment]],'Catchment Demand - Parks'!$C$8:$M$11,11)</f>
        <v>0.23553359173481525</v>
      </c>
      <c r="AF15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50" s="291">
        <f>IF(AND(FutureTrunkParks6[[#This Row],[Spare Capacity (%)]]&gt;30%,FutureTrunkParks6[[#This Row],[Share of the total Cost with the same year of provision %]]&gt;20%),1-FutureTrunkParks6[[#This Row],[Spare Capacity (%)]],1)</f>
        <v>1</v>
      </c>
      <c r="AH150" s="291">
        <f>IF(FutureTrunkParks6[[#This Row],[Terminal Value Analysis]]&lt;0,0,FutureTrunkParks6[[#This Row],[Terminal Value Analysis]])</f>
        <v>1</v>
      </c>
      <c r="AI150" s="215">
        <f t="shared" si="30"/>
        <v>1983375</v>
      </c>
      <c r="AJ150" s="217">
        <f t="shared" si="31"/>
        <v>2093680</v>
      </c>
      <c r="AK150" s="219">
        <f t="shared" si="32"/>
        <v>1762379</v>
      </c>
      <c r="AL150" s="293">
        <f>ROUND(FutureTrunkParks6[[#This Row],[Net Present Value of Establishment Cost]]*FutureTrunkParks6[[#This Row],[Terminal Value Adjustment (%)]],0)</f>
        <v>1762379</v>
      </c>
      <c r="AM150" s="288" t="str" cm="1">
        <f t="array" ref="AM150">_xlfn.IFS(FutureTrunkParks6[[#This Row],[Hierarchy/Name]]&lt;&gt;"Local","y",AM$13=FutureTrunkParks6[[#This Row],[Service Catchment]], "y", FutureTrunkParks6[[#This Row],[Hierarchy/Name]]="Local", "")</f>
        <v>y</v>
      </c>
      <c r="AN150" s="288" t="str" cm="1">
        <f t="array" ref="AN150">_xlfn.IFS(FutureTrunkParks6[[#This Row],[Hierarchy/Name]]&lt;&gt;"Local","y",AN$13=FutureTrunkParks6[[#This Row],[Service Catchment]], "y", FutureTrunkParks6[[#This Row],[Hierarchy/Name]]="Local", "")</f>
        <v>y</v>
      </c>
      <c r="AO150" s="288" t="str" cm="1">
        <f t="array" ref="AO150">_xlfn.IFS(FutureTrunkParks6[[#This Row],[Hierarchy/Name]]&lt;&gt;"Local","y",AO$13=FutureTrunkParks6[[#This Row],[Service Catchment]], "y", FutureTrunkParks6[[#This Row],[Hierarchy/Name]]="Local", "")</f>
        <v>y</v>
      </c>
      <c r="AP150" s="288" t="str" cm="1">
        <f t="array" ref="AP150">_xlfn.IFS(FutureTrunkParks6[[#This Row],[Hierarchy/Name]]&lt;&gt;"Local","y",AP$13=FutureTrunkParks6[[#This Row],[Service Catchment]], "y", FutureTrunkParks6[[#This Row],[Hierarchy/Name]]="Local", "")</f>
        <v>y</v>
      </c>
      <c r="AR150" s="107">
        <f>IF(FutureTrunkParks6[[#This Row],[Hierarchy/Name]]&lt;&gt;"Local",0.25,IF(AM150="y",1,""))</f>
        <v>0.25</v>
      </c>
      <c r="AS150" s="107">
        <f>IF(FutureTrunkParks6[[#This Row],[Hierarchy/Name]]&lt;&gt;"Local",0.25,IF(AN150="y",1,""))</f>
        <v>0.25</v>
      </c>
      <c r="AT150" s="107">
        <f>IF(FutureTrunkParks6[[#This Row],[Hierarchy/Name]]&lt;&gt;"Local",0.25,IF(AO150="y",1,""))</f>
        <v>0.25</v>
      </c>
      <c r="AU150" s="107">
        <f>IF(FutureTrunkParks6[[#This Row],[Hierarchy/Name]]&lt;&gt;"Local",0.25,IF(AP150="y",1,""))</f>
        <v>0.25</v>
      </c>
      <c r="AV150" s="109">
        <f t="shared" si="33"/>
        <v>1</v>
      </c>
      <c r="AX150" s="285">
        <f t="shared" si="34"/>
        <v>440594.75</v>
      </c>
      <c r="AY150" s="281">
        <f t="shared" si="35"/>
        <v>440594.75</v>
      </c>
      <c r="AZ150" s="281">
        <f t="shared" si="36"/>
        <v>440594.75</v>
      </c>
      <c r="BA150" s="286">
        <f t="shared" si="37"/>
        <v>440594.75</v>
      </c>
      <c r="BB150" s="270">
        <f t="shared" si="38"/>
        <v>1762379</v>
      </c>
      <c r="BD150" s="141"/>
    </row>
    <row r="151" spans="2:221">
      <c r="B151" s="227" t="s">
        <v>5090</v>
      </c>
      <c r="C151" s="228" t="s">
        <v>5091</v>
      </c>
      <c r="D151" s="228" t="s">
        <v>105</v>
      </c>
      <c r="E151" s="228" t="s">
        <v>113</v>
      </c>
      <c r="F151" s="228" t="s">
        <v>5092</v>
      </c>
      <c r="G151" s="203" t="str" cm="1">
        <f t="array" ref="G151">_xlfn.IFS(MID(C151,5,1)="U",MID(C151,5,2),LEN(C151)&gt;10,MID(C151,5,3)&amp;"-"&amp;LEFT(D151,1),LEN(C151)&lt;=10,MID(C151,5,2)&amp;"-"&amp;LEFT(D151,1))</f>
        <v>U2</v>
      </c>
      <c r="H151" s="204">
        <f>IFERROR(INDEX(LGIP1b_Park_UnitRates[],MATCH(G151,LGIP1b_Park_UnitRates[LGIP Code],0),3),"")</f>
        <v>0</v>
      </c>
      <c r="I151" s="312">
        <f>IFERROR(MIN(J151/H151,INDEX(LGIP1b_Park_UnitRates[],MATCH(FutureTrunkParks6[[#This Row],[LGIP Code (*)]], LGIP1b_Park_UnitRates[LGIP Code], 0),4)),1)</f>
        <v>1</v>
      </c>
      <c r="J151" s="232">
        <v>1500</v>
      </c>
      <c r="K151" s="98">
        <f t="shared" si="39"/>
        <v>0</v>
      </c>
      <c r="L151" s="233">
        <v>0</v>
      </c>
      <c r="M151" s="238" t="str">
        <f>_xlfn.XLOOKUP(FutureTrunkParks6[[#This Row],[LGIP Code (*)]],LGIP1b_Parks_UnitRates_Summary[LGIP Code],LGIP1b_Parks_UnitRates_Summary[Stages],,0)</f>
        <v>U</v>
      </c>
      <c r="N151" s="238" t="str">
        <f>_xlfn.XLOOKUP(FutureTrunkParks6[[#This Row],[LGIP Code (*)]],LGIP1b_Parks_UnitRates_Summary[LGIP Code],LGIP1b_Parks_UnitRates_Summary[Costing Code],,0)</f>
        <v>U2-U</v>
      </c>
      <c r="O151" s="238">
        <f>_xlfn.XLOOKUP(FutureTrunkParks6[[#This Row],[Costing Code]],LGIP1b_Parks_UnitRates_Summary[Costing Code],LGIP1b_Parks_UnitRates_Summary[Scaled component],,0)</f>
        <v>0</v>
      </c>
      <c r="P151" s="238">
        <f>FutureTrunkParks6[[#This Row],[Unit Rate (Scale)]]*FutureTrunkParks6[[#This Row],[Scaling factor (*)]]</f>
        <v>0</v>
      </c>
      <c r="Q151" s="238">
        <f>_xlfn.XLOOKUP(FutureTrunkParks6[[#This Row],[Costing Code]],LGIP1b_Parks_UnitRates_Summary[Costing Code],LGIP1b_Parks_UnitRates_Summary[Not scaled component],,0)</f>
        <v>0</v>
      </c>
      <c r="R151" s="240">
        <f>_xlfn.XLOOKUP(FutureTrunkParks6[[#This Row],[Costing Code]],LGIP1b_Parks_UnitRates_Summary[Costing Code],LGIP1b_Parks_UnitRates_Summary[Preliminary Scale],,0)</f>
        <v>0</v>
      </c>
      <c r="S151" s="238">
        <f>((FutureTrunkParks6[[#This Row],[Costs with Scaling Factor Applied]]+FutureTrunkParks6[[#This Row],[Unit Rate (No Scale)]])*FutureTrunkParks6[[#This Row],[Preliminary Scale %]])</f>
        <v>0</v>
      </c>
      <c r="T151" s="238">
        <f>_xlfn.XLOOKUP(FutureTrunkParks6[[#This Row],[Costing Code]],LGIP1b_Parks_UnitRates_Summary[Costing Code],LGIP1b_Parks_UnitRates_Summary[Preliminary No Scale],,0)</f>
        <v>0</v>
      </c>
      <c r="U15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51" s="228">
        <v>2021</v>
      </c>
      <c r="W151" s="228">
        <v>1</v>
      </c>
      <c r="X151" s="238">
        <f>ROUND(FutureTrunkParks6[[#This Row],[Direct Construction Cost]]*23%,0)</f>
        <v>345000</v>
      </c>
      <c r="Y151" s="311">
        <f t="shared" si="27"/>
        <v>0.15</v>
      </c>
      <c r="Z151" s="211">
        <f>ROUND((FutureTrunkParks6[[#This Row],[Direct Construction Cost]]+FutureTrunkParks6[[#This Row],[Project Owners Cost (23% Direct Construction Cost)($)]])*FutureTrunkParks6[[#This Row],[Multiplier]]*FutureTrunkParks6[[#This Row],[Construction Contingency Rate %]],0)</f>
        <v>276750</v>
      </c>
      <c r="AA151" s="212">
        <f>ROUND(FutureTrunkParks6[[#This Row],[Direct Construction Cost]]+FutureTrunkParks6[[#This Row],[Project Owners Cost (23% Direct Construction Cost)($)]]+FutureTrunkParks6[[#This Row],[Construction Contingency Cost ($)]],0)</f>
        <v>2121750</v>
      </c>
      <c r="AB151" s="236">
        <v>2029</v>
      </c>
      <c r="AC151" s="213">
        <f t="shared" si="28"/>
        <v>2.0111853187589457E-2</v>
      </c>
      <c r="AD151" s="213">
        <f t="shared" si="29"/>
        <v>1.8204777291069174E-2</v>
      </c>
      <c r="AE151" s="291">
        <f>VLOOKUP(FutureTrunkParks6[[#This Row],[Service Catchment]],'Catchment Demand - Parks'!$C$8:$M$11,11)</f>
        <v>0.15359038713546411</v>
      </c>
      <c r="AF15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2.1652899314288626E-2</v>
      </c>
      <c r="AG151" s="291">
        <f>IF(AND(FutureTrunkParks6[[#This Row],[Spare Capacity (%)]]&gt;30%,FutureTrunkParks6[[#This Row],[Share of the total Cost with the same year of provision %]]&gt;20%),1-FutureTrunkParks6[[#This Row],[Spare Capacity (%)]],1)</f>
        <v>1</v>
      </c>
      <c r="AH151" s="291">
        <f>IF(FutureTrunkParks6[[#This Row],[Terminal Value Analysis]]&lt;0,0,FutureTrunkParks6[[#This Row],[Terminal Value Analysis]])</f>
        <v>1</v>
      </c>
      <c r="AI151" s="215">
        <f t="shared" si="30"/>
        <v>2121750</v>
      </c>
      <c r="AJ151" s="217">
        <f t="shared" si="31"/>
        <v>2451180</v>
      </c>
      <c r="AK151" s="219">
        <f t="shared" si="32"/>
        <v>1548387</v>
      </c>
      <c r="AL151" s="293">
        <f>ROUND(FutureTrunkParks6[[#This Row],[Net Present Value of Establishment Cost]]*FutureTrunkParks6[[#This Row],[Terminal Value Adjustment (%)]],0)</f>
        <v>1548387</v>
      </c>
      <c r="AM151" s="288" t="str" cm="1">
        <f t="array" ref="AM151">_xlfn.IFS(FutureTrunkParks6[[#This Row],[Hierarchy/Name]]&lt;&gt;"Local","y",AM$13=FutureTrunkParks6[[#This Row],[Service Catchment]], "y", FutureTrunkParks6[[#This Row],[Hierarchy/Name]]="Local", "")</f>
        <v>y</v>
      </c>
      <c r="AN151" s="288" t="str" cm="1">
        <f t="array" ref="AN151">_xlfn.IFS(FutureTrunkParks6[[#This Row],[Hierarchy/Name]]&lt;&gt;"Local","y",AN$13=FutureTrunkParks6[[#This Row],[Service Catchment]], "y", FutureTrunkParks6[[#This Row],[Hierarchy/Name]]="Local", "")</f>
        <v>y</v>
      </c>
      <c r="AO151" s="288" t="str" cm="1">
        <f t="array" ref="AO151">_xlfn.IFS(FutureTrunkParks6[[#This Row],[Hierarchy/Name]]&lt;&gt;"Local","y",AO$13=FutureTrunkParks6[[#This Row],[Service Catchment]], "y", FutureTrunkParks6[[#This Row],[Hierarchy/Name]]="Local", "")</f>
        <v>y</v>
      </c>
      <c r="AP151" s="288" t="str" cm="1">
        <f t="array" ref="AP151">_xlfn.IFS(FutureTrunkParks6[[#This Row],[Hierarchy/Name]]&lt;&gt;"Local","y",AP$13=FutureTrunkParks6[[#This Row],[Service Catchment]], "y", FutureTrunkParks6[[#This Row],[Hierarchy/Name]]="Local", "")</f>
        <v>y</v>
      </c>
      <c r="AR151" s="107">
        <f>IF(FutureTrunkParks6[[#This Row],[Hierarchy/Name]]&lt;&gt;"Local",0.25,IF(AM151="y",1,""))</f>
        <v>0.25</v>
      </c>
      <c r="AS151" s="107">
        <f>IF(FutureTrunkParks6[[#This Row],[Hierarchy/Name]]&lt;&gt;"Local",0.25,IF(AN151="y",1,""))</f>
        <v>0.25</v>
      </c>
      <c r="AT151" s="107">
        <f>IF(FutureTrunkParks6[[#This Row],[Hierarchy/Name]]&lt;&gt;"Local",0.25,IF(AO151="y",1,""))</f>
        <v>0.25</v>
      </c>
      <c r="AU151" s="107">
        <f>IF(FutureTrunkParks6[[#This Row],[Hierarchy/Name]]&lt;&gt;"Local",0.25,IF(AP151="y",1,""))</f>
        <v>0.25</v>
      </c>
      <c r="AV151" s="109">
        <f t="shared" si="33"/>
        <v>1</v>
      </c>
      <c r="AX151" s="285">
        <f t="shared" si="34"/>
        <v>387096.75</v>
      </c>
      <c r="AY151" s="281">
        <f t="shared" si="35"/>
        <v>387096.75</v>
      </c>
      <c r="AZ151" s="281">
        <f t="shared" si="36"/>
        <v>387096.75</v>
      </c>
      <c r="BA151" s="286">
        <f t="shared" si="37"/>
        <v>387096.75</v>
      </c>
      <c r="BB151" s="270">
        <f t="shared" si="38"/>
        <v>1548387</v>
      </c>
      <c r="BD151" s="141"/>
    </row>
    <row r="152" spans="2:221">
      <c r="B152" s="227" t="s">
        <v>4875</v>
      </c>
      <c r="C152" s="228" t="s">
        <v>5093</v>
      </c>
      <c r="D152" s="228" t="s">
        <v>105</v>
      </c>
      <c r="E152" s="228" t="s">
        <v>113</v>
      </c>
      <c r="F152" s="228" t="s">
        <v>4963</v>
      </c>
      <c r="G152" s="203" t="str" cm="1">
        <f t="array" ref="G152">_xlfn.IFS(MID(C152,5,1)="U",MID(C152,5,2),LEN(C152)&gt;10,MID(C152,5,3)&amp;"-"&amp;LEFT(D152,1),LEN(C152)&lt;=10,MID(C152,5,2)&amp;"-"&amp;LEFT(D152,1))</f>
        <v>U3</v>
      </c>
      <c r="H152" s="204">
        <f>IFERROR(INDEX(LGIP1b_Park_UnitRates[],MATCH(G152,LGIP1b_Park_UnitRates[LGIP Code],0),3),"")</f>
        <v>0</v>
      </c>
      <c r="I152" s="312">
        <f>IFERROR(MIN(J152/H152,INDEX(LGIP1b_Park_UnitRates[],MATCH(FutureTrunkParks6[[#This Row],[LGIP Code (*)]], LGIP1b_Park_UnitRates[LGIP Code], 0),4)),1)</f>
        <v>1</v>
      </c>
      <c r="J152" s="232">
        <v>20900</v>
      </c>
      <c r="K152" s="98">
        <f t="shared" si="39"/>
        <v>0</v>
      </c>
      <c r="L152" s="233">
        <v>0</v>
      </c>
      <c r="M152" s="238" t="str">
        <f>_xlfn.XLOOKUP(FutureTrunkParks6[[#This Row],[LGIP Code (*)]],LGIP1b_Parks_UnitRates_Summary[LGIP Code],LGIP1b_Parks_UnitRates_Summary[Stages],,0)</f>
        <v>U</v>
      </c>
      <c r="N152" s="238" t="str">
        <f>_xlfn.XLOOKUP(FutureTrunkParks6[[#This Row],[LGIP Code (*)]],LGIP1b_Parks_UnitRates_Summary[LGIP Code],LGIP1b_Parks_UnitRates_Summary[Costing Code],,0)</f>
        <v>U3-U</v>
      </c>
      <c r="O152" s="238">
        <f>_xlfn.XLOOKUP(FutureTrunkParks6[[#This Row],[Costing Code]],LGIP1b_Parks_UnitRates_Summary[Costing Code],LGIP1b_Parks_UnitRates_Summary[Scaled component],,0)</f>
        <v>0</v>
      </c>
      <c r="P152" s="238">
        <f>FutureTrunkParks6[[#This Row],[Unit Rate (Scale)]]*FutureTrunkParks6[[#This Row],[Scaling factor (*)]]</f>
        <v>0</v>
      </c>
      <c r="Q152" s="238">
        <f>_xlfn.XLOOKUP(FutureTrunkParks6[[#This Row],[Costing Code]],LGIP1b_Parks_UnitRates_Summary[Costing Code],LGIP1b_Parks_UnitRates_Summary[Not scaled component],,0)</f>
        <v>0</v>
      </c>
      <c r="R152" s="240">
        <f>_xlfn.XLOOKUP(FutureTrunkParks6[[#This Row],[Costing Code]],LGIP1b_Parks_UnitRates_Summary[Costing Code],LGIP1b_Parks_UnitRates_Summary[Preliminary Scale],,0)</f>
        <v>0</v>
      </c>
      <c r="S152" s="238">
        <f>((FutureTrunkParks6[[#This Row],[Costs with Scaling Factor Applied]]+FutureTrunkParks6[[#This Row],[Unit Rate (No Scale)]])*FutureTrunkParks6[[#This Row],[Preliminary Scale %]])</f>
        <v>0</v>
      </c>
      <c r="T152" s="238">
        <f>_xlfn.XLOOKUP(FutureTrunkParks6[[#This Row],[Costing Code]],LGIP1b_Parks_UnitRates_Summary[Costing Code],LGIP1b_Parks_UnitRates_Summary[Preliminary No Scale],,0)</f>
        <v>0</v>
      </c>
      <c r="U15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52" s="228">
        <v>2021</v>
      </c>
      <c r="W152" s="228">
        <v>1</v>
      </c>
      <c r="X152" s="238">
        <f>ROUND(FutureTrunkParks6[[#This Row],[Direct Construction Cost]]*23%,0)</f>
        <v>230000</v>
      </c>
      <c r="Y152" s="311">
        <f t="shared" si="27"/>
        <v>0.2</v>
      </c>
      <c r="Z152" s="211">
        <f>ROUND((FutureTrunkParks6[[#This Row],[Direct Construction Cost]]+FutureTrunkParks6[[#This Row],[Project Owners Cost (23% Direct Construction Cost)($)]])*FutureTrunkParks6[[#This Row],[Multiplier]]*FutureTrunkParks6[[#This Row],[Construction Contingency Rate %]],0)</f>
        <v>246000</v>
      </c>
      <c r="AA152" s="212">
        <f>ROUND(FutureTrunkParks6[[#This Row],[Direct Construction Cost]]+FutureTrunkParks6[[#This Row],[Project Owners Cost (23% Direct Construction Cost)($)]]+FutureTrunkParks6[[#This Row],[Construction Contingency Cost ($)]],0)</f>
        <v>1476000</v>
      </c>
      <c r="AB152" s="236">
        <v>2034</v>
      </c>
      <c r="AC152" s="213">
        <f t="shared" si="28"/>
        <v>2.0111853187589457E-2</v>
      </c>
      <c r="AD152" s="213">
        <f t="shared" si="29"/>
        <v>1.8204777291069174E-2</v>
      </c>
      <c r="AE152" s="291">
        <f>VLOOKUP(FutureTrunkParks6[[#This Row],[Service Catchment]],'Catchment Demand - Parks'!$C$8:$M$11,11)</f>
        <v>0.15359038713546411</v>
      </c>
      <c r="AF15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52" s="291">
        <f>IF(AND(FutureTrunkParks6[[#This Row],[Spare Capacity (%)]]&gt;30%,FutureTrunkParks6[[#This Row],[Share of the total Cost with the same year of provision %]]&gt;20%),1-FutureTrunkParks6[[#This Row],[Spare Capacity (%)]],1)</f>
        <v>1</v>
      </c>
      <c r="AH152" s="291">
        <f>IF(FutureTrunkParks6[[#This Row],[Terminal Value Analysis]]&lt;0,0,FutureTrunkParks6[[#This Row],[Terminal Value Analysis]])</f>
        <v>1</v>
      </c>
      <c r="AI152" s="215">
        <f t="shared" si="30"/>
        <v>1476000</v>
      </c>
      <c r="AJ152" s="217">
        <f t="shared" si="31"/>
        <v>1866135</v>
      </c>
      <c r="AK152" s="219">
        <f t="shared" si="32"/>
        <v>884632</v>
      </c>
      <c r="AL152" s="293">
        <f>ROUND(FutureTrunkParks6[[#This Row],[Net Present Value of Establishment Cost]]*FutureTrunkParks6[[#This Row],[Terminal Value Adjustment (%)]],0)</f>
        <v>884632</v>
      </c>
      <c r="AM152" s="288" t="str" cm="1">
        <f t="array" ref="AM152">_xlfn.IFS(FutureTrunkParks6[[#This Row],[Hierarchy/Name]]&lt;&gt;"Local","y",AM$13=FutureTrunkParks6[[#This Row],[Service Catchment]], "y", FutureTrunkParks6[[#This Row],[Hierarchy/Name]]="Local", "")</f>
        <v>y</v>
      </c>
      <c r="AN152" s="288" t="str" cm="1">
        <f t="array" ref="AN152">_xlfn.IFS(FutureTrunkParks6[[#This Row],[Hierarchy/Name]]&lt;&gt;"Local","y",AN$13=FutureTrunkParks6[[#This Row],[Service Catchment]], "y", FutureTrunkParks6[[#This Row],[Hierarchy/Name]]="Local", "")</f>
        <v>y</v>
      </c>
      <c r="AO152" s="288" t="str" cm="1">
        <f t="array" ref="AO152">_xlfn.IFS(FutureTrunkParks6[[#This Row],[Hierarchy/Name]]&lt;&gt;"Local","y",AO$13=FutureTrunkParks6[[#This Row],[Service Catchment]], "y", FutureTrunkParks6[[#This Row],[Hierarchy/Name]]="Local", "")</f>
        <v>y</v>
      </c>
      <c r="AP152" s="288" t="str" cm="1">
        <f t="array" ref="AP152">_xlfn.IFS(FutureTrunkParks6[[#This Row],[Hierarchy/Name]]&lt;&gt;"Local","y",AP$13=FutureTrunkParks6[[#This Row],[Service Catchment]], "y", FutureTrunkParks6[[#This Row],[Hierarchy/Name]]="Local", "")</f>
        <v>y</v>
      </c>
      <c r="AR152" s="107">
        <f>IF(FutureTrunkParks6[[#This Row],[Hierarchy/Name]]&lt;&gt;"Local",0.25,IF(AM152="y",1,""))</f>
        <v>0.25</v>
      </c>
      <c r="AS152" s="107">
        <f>IF(FutureTrunkParks6[[#This Row],[Hierarchy/Name]]&lt;&gt;"Local",0.25,IF(AN152="y",1,""))</f>
        <v>0.25</v>
      </c>
      <c r="AT152" s="107">
        <f>IF(FutureTrunkParks6[[#This Row],[Hierarchy/Name]]&lt;&gt;"Local",0.25,IF(AO152="y",1,""))</f>
        <v>0.25</v>
      </c>
      <c r="AU152" s="107">
        <f>IF(FutureTrunkParks6[[#This Row],[Hierarchy/Name]]&lt;&gt;"Local",0.25,IF(AP152="y",1,""))</f>
        <v>0.25</v>
      </c>
      <c r="AV152" s="109">
        <f t="shared" si="33"/>
        <v>1</v>
      </c>
      <c r="AX152" s="285">
        <f t="shared" si="34"/>
        <v>221158</v>
      </c>
      <c r="AY152" s="281">
        <f t="shared" si="35"/>
        <v>221158</v>
      </c>
      <c r="AZ152" s="281">
        <f t="shared" si="36"/>
        <v>221158</v>
      </c>
      <c r="BA152" s="286">
        <f t="shared" si="37"/>
        <v>221158</v>
      </c>
      <c r="BB152" s="270">
        <f t="shared" si="38"/>
        <v>884632</v>
      </c>
      <c r="BD152" s="141"/>
    </row>
    <row r="153" spans="2:221">
      <c r="B153" s="227" t="s">
        <v>5094</v>
      </c>
      <c r="C153" s="228" t="s">
        <v>5095</v>
      </c>
      <c r="D153" s="228" t="s">
        <v>110</v>
      </c>
      <c r="E153" s="228" t="s">
        <v>113</v>
      </c>
      <c r="F153" s="228" t="s">
        <v>4852</v>
      </c>
      <c r="G153" s="203" t="str" cm="1">
        <f t="array" ref="G153">_xlfn.IFS(MID(C153,5,1)="U",MID(C153,5,2),LEN(C153)&gt;10,MID(C153,5,3)&amp;"-"&amp;LEFT(D153,1),LEN(C153)&lt;=10,MID(C153,5,2)&amp;"-"&amp;LEFT(D153,1))</f>
        <v>A1-L</v>
      </c>
      <c r="H153" s="204">
        <f>IFERROR(INDEX(LGIP1b_Park_UnitRates[],MATCH(G153,LGIP1b_Park_UnitRates[LGIP Code],0),3),"")</f>
        <v>8000</v>
      </c>
      <c r="I153" s="312">
        <f>IFERROR(MIN(J153/H153,INDEX(LGIP1b_Park_UnitRates[],MATCH(FutureTrunkParks6[[#This Row],[LGIP Code (*)]], LGIP1b_Park_UnitRates[LGIP Code], 0),4)),1)</f>
        <v>1</v>
      </c>
      <c r="J153" s="232">
        <v>8000</v>
      </c>
      <c r="K153" s="98">
        <f t="shared" si="39"/>
        <v>300</v>
      </c>
      <c r="L153" s="233">
        <v>2400000</v>
      </c>
      <c r="M153" s="238" t="str">
        <f>_xlfn.XLOOKUP(FutureTrunkParks6[[#This Row],[LGIP Code (*)]],LGIP1b_Parks_UnitRates_Summary[LGIP Code],LGIP1b_Parks_UnitRates_Summary[Stages],,0)</f>
        <v>A&amp;B</v>
      </c>
      <c r="N153" s="238" t="str">
        <f>_xlfn.XLOOKUP(FutureTrunkParks6[[#This Row],[LGIP Code (*)]],LGIP1b_Parks_UnitRates_Summary[LGIP Code],LGIP1b_Parks_UnitRates_Summary[Costing Code],,0)</f>
        <v>A1-L-A&amp;B</v>
      </c>
      <c r="O153" s="238">
        <f>_xlfn.XLOOKUP(FutureTrunkParks6[[#This Row],[Costing Code]],LGIP1b_Parks_UnitRates_Summary[Costing Code],LGIP1b_Parks_UnitRates_Summary[Scaled component],,0)</f>
        <v>295709.98100599996</v>
      </c>
      <c r="P153" s="238">
        <f>FutureTrunkParks6[[#This Row],[Unit Rate (Scale)]]*FutureTrunkParks6[[#This Row],[Scaling factor (*)]]</f>
        <v>295709.98100599996</v>
      </c>
      <c r="Q153" s="238">
        <f>_xlfn.XLOOKUP(FutureTrunkParks6[[#This Row],[Costing Code]],LGIP1b_Parks_UnitRates_Summary[Costing Code],LGIP1b_Parks_UnitRates_Summary[Not scaled component],,0)</f>
        <v>417974.52457963559</v>
      </c>
      <c r="R153" s="240">
        <f>_xlfn.XLOOKUP(FutureTrunkParks6[[#This Row],[Costing Code]],LGIP1b_Parks_UnitRates_Summary[Costing Code],LGIP1b_Parks_UnitRates_Summary[Preliminary Scale],,0)</f>
        <v>0.23125000000000001</v>
      </c>
      <c r="S153" s="238">
        <f>((FutureTrunkParks6[[#This Row],[Costs with Scaling Factor Applied]]+FutureTrunkParks6[[#This Row],[Unit Rate (No Scale)]])*FutureTrunkParks6[[#This Row],[Preliminary Scale %]])</f>
        <v>165039.54191667822</v>
      </c>
      <c r="T153" s="238">
        <f>_xlfn.XLOOKUP(FutureTrunkParks6[[#This Row],[Costing Code]],LGIP1b_Parks_UnitRates_Summary[Costing Code],LGIP1b_Parks_UnitRates_Summary[Preliminary No Scale],,0)</f>
        <v>3750</v>
      </c>
      <c r="U15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53" s="228">
        <v>2021</v>
      </c>
      <c r="W153" s="228">
        <v>1</v>
      </c>
      <c r="X153" s="238">
        <f>ROUND(FutureTrunkParks6[[#This Row],[Direct Construction Cost]]*23%,0)</f>
        <v>202969</v>
      </c>
      <c r="Y153" s="311">
        <f t="shared" si="27"/>
        <v>0.2</v>
      </c>
      <c r="Z153" s="211">
        <f>ROUND((FutureTrunkParks6[[#This Row],[Direct Construction Cost]]+FutureTrunkParks6[[#This Row],[Project Owners Cost (23% Direct Construction Cost)($)]])*FutureTrunkParks6[[#This Row],[Multiplier]]*FutureTrunkParks6[[#This Row],[Construction Contingency Rate %]],0)</f>
        <v>217089</v>
      </c>
      <c r="AA153" s="212">
        <f>ROUND(FutureTrunkParks6[[#This Row],[Direct Construction Cost]]+FutureTrunkParks6[[#This Row],[Project Owners Cost (23% Direct Construction Cost)($)]]+FutureTrunkParks6[[#This Row],[Construction Contingency Cost ($)]],0)</f>
        <v>1302532</v>
      </c>
      <c r="AB153" s="236">
        <v>2034</v>
      </c>
      <c r="AC153" s="213">
        <f t="shared" si="28"/>
        <v>2.0111853187589457E-2</v>
      </c>
      <c r="AD153" s="213">
        <f t="shared" si="29"/>
        <v>1.8204777291069174E-2</v>
      </c>
      <c r="AE153" s="291">
        <f>VLOOKUP(FutureTrunkParks6[[#This Row],[Service Catchment]],'Catchment Demand - Parks'!$C$8:$M$11,11)</f>
        <v>0.15359038713546411</v>
      </c>
      <c r="AF15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1.3740023102714249E-2</v>
      </c>
      <c r="AG153" s="291">
        <f>IF(AND(FutureTrunkParks6[[#This Row],[Spare Capacity (%)]]&gt;30%,FutureTrunkParks6[[#This Row],[Share of the total Cost with the same year of provision %]]&gt;20%),1-FutureTrunkParks6[[#This Row],[Spare Capacity (%)]],1)</f>
        <v>1</v>
      </c>
      <c r="AH153" s="291">
        <f>IF(FutureTrunkParks6[[#This Row],[Terminal Value Analysis]]&lt;0,0,FutureTrunkParks6[[#This Row],[Terminal Value Analysis]])</f>
        <v>1</v>
      </c>
      <c r="AI153" s="215">
        <f t="shared" si="30"/>
        <v>3702532</v>
      </c>
      <c r="AJ153" s="217">
        <f t="shared" si="31"/>
        <v>4755901</v>
      </c>
      <c r="AK153" s="219">
        <f t="shared" si="32"/>
        <v>2254510</v>
      </c>
      <c r="AL153" s="293">
        <f>ROUND(FutureTrunkParks6[[#This Row],[Net Present Value of Establishment Cost]]*FutureTrunkParks6[[#This Row],[Terminal Value Adjustment (%)]],0)</f>
        <v>2254510</v>
      </c>
      <c r="AM153" s="288" t="str" cm="1">
        <f t="array" ref="AM153">_xlfn.IFS(FutureTrunkParks6[[#This Row],[Hierarchy/Name]]&lt;&gt;"Local","y",AM$13=FutureTrunkParks6[[#This Row],[Service Catchment]], "y", FutureTrunkParks6[[#This Row],[Hierarchy/Name]]="Local", "")</f>
        <v/>
      </c>
      <c r="AN153" s="288" t="str" cm="1">
        <f t="array" ref="AN153">_xlfn.IFS(FutureTrunkParks6[[#This Row],[Hierarchy/Name]]&lt;&gt;"Local","y",AN$13=FutureTrunkParks6[[#This Row],[Service Catchment]], "y", FutureTrunkParks6[[#This Row],[Hierarchy/Name]]="Local", "")</f>
        <v/>
      </c>
      <c r="AO153" s="288" t="str" cm="1">
        <f t="array" ref="AO153">_xlfn.IFS(FutureTrunkParks6[[#This Row],[Hierarchy/Name]]&lt;&gt;"Local","y",AO$13=FutureTrunkParks6[[#This Row],[Service Catchment]], "y", FutureTrunkParks6[[#This Row],[Hierarchy/Name]]="Local", "")</f>
        <v/>
      </c>
      <c r="AP153" s="288" t="str" cm="1">
        <f t="array" ref="AP153">_xlfn.IFS(FutureTrunkParks6[[#This Row],[Hierarchy/Name]]&lt;&gt;"Local","y",AP$13=FutureTrunkParks6[[#This Row],[Service Catchment]], "y", FutureTrunkParks6[[#This Row],[Hierarchy/Name]]="Local", "")</f>
        <v>y</v>
      </c>
      <c r="AR153" s="107" t="str">
        <f>IF(FutureTrunkParks6[[#This Row],[Hierarchy/Name]]&lt;&gt;"Local",0.25,IF(AM153="y",1,""))</f>
        <v/>
      </c>
      <c r="AS153" s="107" t="str">
        <f>IF(FutureTrunkParks6[[#This Row],[Hierarchy/Name]]&lt;&gt;"Local",0.25,IF(AN153="y",1,""))</f>
        <v/>
      </c>
      <c r="AT153" s="107" t="str">
        <f>IF(FutureTrunkParks6[[#This Row],[Hierarchy/Name]]&lt;&gt;"Local",0.25,IF(AO153="y",1,""))</f>
        <v/>
      </c>
      <c r="AU153" s="107">
        <f>IF(FutureTrunkParks6[[#This Row],[Hierarchy/Name]]&lt;&gt;"Local",0.25,IF(AP153="y",1,""))</f>
        <v>1</v>
      </c>
      <c r="AV153" s="109">
        <f t="shared" si="33"/>
        <v>1</v>
      </c>
      <c r="AX153" s="285" t="str">
        <f t="shared" si="34"/>
        <v/>
      </c>
      <c r="AY153" s="281" t="str">
        <f t="shared" si="35"/>
        <v/>
      </c>
      <c r="AZ153" s="281" t="str">
        <f t="shared" si="36"/>
        <v/>
      </c>
      <c r="BA153" s="286">
        <f t="shared" si="37"/>
        <v>2254510</v>
      </c>
      <c r="BB153" s="270">
        <f t="shared" si="38"/>
        <v>2254510</v>
      </c>
      <c r="BD153" s="141"/>
    </row>
    <row r="154" spans="2:221">
      <c r="B154" s="227" t="s">
        <v>4997</v>
      </c>
      <c r="C154" s="228" t="s">
        <v>5096</v>
      </c>
      <c r="D154" s="228" t="s">
        <v>105</v>
      </c>
      <c r="E154" s="228" t="s">
        <v>113</v>
      </c>
      <c r="F154" s="228" t="s">
        <v>5007</v>
      </c>
      <c r="G154" s="203" t="str" cm="1">
        <f t="array" ref="G154">_xlfn.IFS(MID(C154,5,1)="U",MID(C154,5,2),LEN(C154)&gt;10,MID(C154,5,3)&amp;"-"&amp;LEFT(D154,1),LEN(C154)&lt;=10,MID(C154,5,2)&amp;"-"&amp;LEFT(D154,1))</f>
        <v>A4-D</v>
      </c>
      <c r="H154" s="204">
        <f>IFERROR(INDEX(LGIP1b_Park_UnitRates[],MATCH(G154,LGIP1b_Park_UnitRates[LGIP Code],0),3),"")</f>
        <v>1000</v>
      </c>
      <c r="I154" s="312">
        <f>IFERROR(MIN(J154/H154,INDEX(LGIP1b_Park_UnitRates[],MATCH(FutureTrunkParks6[[#This Row],[LGIP Code (*)]], LGIP1b_Park_UnitRates[LGIP Code], 0),4)),1)</f>
        <v>3.2</v>
      </c>
      <c r="J154" s="232">
        <v>3200</v>
      </c>
      <c r="K154" s="98">
        <f t="shared" si="39"/>
        <v>1500</v>
      </c>
      <c r="L154" s="233">
        <v>4800000</v>
      </c>
      <c r="M154" s="238" t="str">
        <f>_xlfn.XLOOKUP(FutureTrunkParks6[[#This Row],[LGIP Code (*)]],LGIP1b_Parks_UnitRates_Summary[LGIP Code],LGIP1b_Parks_UnitRates_Summary[Stages],,0)</f>
        <v>A&amp;B</v>
      </c>
      <c r="N154" s="238" t="str">
        <f>_xlfn.XLOOKUP(FutureTrunkParks6[[#This Row],[LGIP Code (*)]],LGIP1b_Parks_UnitRates_Summary[LGIP Code],LGIP1b_Parks_UnitRates_Summary[Costing Code],,0)</f>
        <v>A4-D-A&amp;B</v>
      </c>
      <c r="O154" s="238">
        <f>_xlfn.XLOOKUP(FutureTrunkParks6[[#This Row],[Costing Code]],LGIP1b_Parks_UnitRates_Summary[Costing Code],LGIP1b_Parks_UnitRates_Summary[Scaled component],,0)</f>
        <v>294884.42740076402</v>
      </c>
      <c r="P154" s="238">
        <f>FutureTrunkParks6[[#This Row],[Unit Rate (Scale)]]*FutureTrunkParks6[[#This Row],[Scaling factor (*)]]</f>
        <v>943630.16768244491</v>
      </c>
      <c r="Q154" s="238">
        <f>_xlfn.XLOOKUP(FutureTrunkParks6[[#This Row],[Costing Code]],LGIP1b_Parks_UnitRates_Summary[Costing Code],LGIP1b_Parks_UnitRates_Summary[Not scaled component],,0)</f>
        <v>805703.82838177739</v>
      </c>
      <c r="R154" s="240">
        <f>_xlfn.XLOOKUP(FutureTrunkParks6[[#This Row],[Costing Code]],LGIP1b_Parks_UnitRates_Summary[Costing Code],LGIP1b_Parks_UnitRates_Summary[Preliminary Scale],,0)</f>
        <v>0.23125000000000001</v>
      </c>
      <c r="S154" s="238">
        <f>((FutureTrunkParks6[[#This Row],[Costs with Scaling Factor Applied]]+FutureTrunkParks6[[#This Row],[Unit Rate (No Scale)]])*FutureTrunkParks6[[#This Row],[Preliminary Scale %]])</f>
        <v>404533.48658985144</v>
      </c>
      <c r="T154" s="238">
        <f>_xlfn.XLOOKUP(FutureTrunkParks6[[#This Row],[Costing Code]],LGIP1b_Parks_UnitRates_Summary[Costing Code],LGIP1b_Parks_UnitRates_Summary[Preliminary No Scale],,0)</f>
        <v>2812.5</v>
      </c>
      <c r="U15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2156680</v>
      </c>
      <c r="V154" s="228">
        <v>2021</v>
      </c>
      <c r="W154" s="228">
        <v>1</v>
      </c>
      <c r="X154" s="238">
        <f>ROUND(FutureTrunkParks6[[#This Row],[Direct Construction Cost]]*23%,0)</f>
        <v>496036</v>
      </c>
      <c r="Y154" s="311">
        <f t="shared" si="27"/>
        <v>0.2</v>
      </c>
      <c r="Z154" s="211">
        <f>ROUND((FutureTrunkParks6[[#This Row],[Direct Construction Cost]]+FutureTrunkParks6[[#This Row],[Project Owners Cost (23% Direct Construction Cost)($)]])*FutureTrunkParks6[[#This Row],[Multiplier]]*FutureTrunkParks6[[#This Row],[Construction Contingency Rate %]],0)</f>
        <v>530543</v>
      </c>
      <c r="AA154" s="212">
        <f>ROUND(FutureTrunkParks6[[#This Row],[Direct Construction Cost]]+FutureTrunkParks6[[#This Row],[Project Owners Cost (23% Direct Construction Cost)($)]]+FutureTrunkParks6[[#This Row],[Construction Contingency Cost ($)]],0)</f>
        <v>3183259</v>
      </c>
      <c r="AB154" s="236">
        <v>2034</v>
      </c>
      <c r="AC154" s="213">
        <f t="shared" si="28"/>
        <v>2.0111853187589457E-2</v>
      </c>
      <c r="AD154" s="213">
        <f t="shared" si="29"/>
        <v>1.8204777291069174E-2</v>
      </c>
      <c r="AE154" s="291">
        <f>VLOOKUP(FutureTrunkParks6[[#This Row],[Service Catchment]],'Catchment Demand - Parks'!$C$8:$M$11,11)</f>
        <v>0.15359038713546411</v>
      </c>
      <c r="AF15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3.3579253486227638E-2</v>
      </c>
      <c r="AG154" s="291">
        <f>IF(AND(FutureTrunkParks6[[#This Row],[Spare Capacity (%)]]&gt;30%,FutureTrunkParks6[[#This Row],[Share of the total Cost with the same year of provision %]]&gt;20%),1-FutureTrunkParks6[[#This Row],[Spare Capacity (%)]],1)</f>
        <v>1</v>
      </c>
      <c r="AH154" s="291">
        <f>IF(FutureTrunkParks6[[#This Row],[Terminal Value Analysis]]&lt;0,0,FutureTrunkParks6[[#This Row],[Terminal Value Analysis]])</f>
        <v>1</v>
      </c>
      <c r="AI154" s="215">
        <f t="shared" si="30"/>
        <v>7983259</v>
      </c>
      <c r="AJ154" s="217">
        <f t="shared" si="31"/>
        <v>10242825</v>
      </c>
      <c r="AK154" s="219">
        <f t="shared" si="32"/>
        <v>4855558</v>
      </c>
      <c r="AL154" s="293">
        <f>ROUND(FutureTrunkParks6[[#This Row],[Net Present Value of Establishment Cost]]*FutureTrunkParks6[[#This Row],[Terminal Value Adjustment (%)]],0)</f>
        <v>4855558</v>
      </c>
      <c r="AM154" s="288" t="str" cm="1">
        <f t="array" ref="AM154">_xlfn.IFS(FutureTrunkParks6[[#This Row],[Hierarchy/Name]]&lt;&gt;"Local","y",AM$13=FutureTrunkParks6[[#This Row],[Service Catchment]], "y", FutureTrunkParks6[[#This Row],[Hierarchy/Name]]="Local", "")</f>
        <v>y</v>
      </c>
      <c r="AN154" s="288" t="str" cm="1">
        <f t="array" ref="AN154">_xlfn.IFS(FutureTrunkParks6[[#This Row],[Hierarchy/Name]]&lt;&gt;"Local","y",AN$13=FutureTrunkParks6[[#This Row],[Service Catchment]], "y", FutureTrunkParks6[[#This Row],[Hierarchy/Name]]="Local", "")</f>
        <v>y</v>
      </c>
      <c r="AO154" s="288" t="str" cm="1">
        <f t="array" ref="AO154">_xlfn.IFS(FutureTrunkParks6[[#This Row],[Hierarchy/Name]]&lt;&gt;"Local","y",AO$13=FutureTrunkParks6[[#This Row],[Service Catchment]], "y", FutureTrunkParks6[[#This Row],[Hierarchy/Name]]="Local", "")</f>
        <v>y</v>
      </c>
      <c r="AP154" s="288" t="str" cm="1">
        <f t="array" ref="AP154">_xlfn.IFS(FutureTrunkParks6[[#This Row],[Hierarchy/Name]]&lt;&gt;"Local","y",AP$13=FutureTrunkParks6[[#This Row],[Service Catchment]], "y", FutureTrunkParks6[[#This Row],[Hierarchy/Name]]="Local", "")</f>
        <v>y</v>
      </c>
      <c r="AR154" s="107">
        <f>IF(FutureTrunkParks6[[#This Row],[Hierarchy/Name]]&lt;&gt;"Local",0.25,IF(AM154="y",1,""))</f>
        <v>0.25</v>
      </c>
      <c r="AS154" s="107">
        <f>IF(FutureTrunkParks6[[#This Row],[Hierarchy/Name]]&lt;&gt;"Local",0.25,IF(AN154="y",1,""))</f>
        <v>0.25</v>
      </c>
      <c r="AT154" s="107">
        <f>IF(FutureTrunkParks6[[#This Row],[Hierarchy/Name]]&lt;&gt;"Local",0.25,IF(AO154="y",1,""))</f>
        <v>0.25</v>
      </c>
      <c r="AU154" s="107">
        <f>IF(FutureTrunkParks6[[#This Row],[Hierarchy/Name]]&lt;&gt;"Local",0.25,IF(AP154="y",1,""))</f>
        <v>0.25</v>
      </c>
      <c r="AV154" s="109">
        <f t="shared" si="33"/>
        <v>1</v>
      </c>
      <c r="AX154" s="285">
        <f t="shared" si="34"/>
        <v>1213889.5</v>
      </c>
      <c r="AY154" s="281">
        <f t="shared" si="35"/>
        <v>1213889.5</v>
      </c>
      <c r="AZ154" s="281">
        <f t="shared" si="36"/>
        <v>1213889.5</v>
      </c>
      <c r="BA154" s="286">
        <f t="shared" si="37"/>
        <v>1213889.5</v>
      </c>
      <c r="BB154" s="270">
        <f t="shared" si="38"/>
        <v>4855558</v>
      </c>
      <c r="BD154" s="141"/>
    </row>
    <row r="155" spans="2:221">
      <c r="B155" s="227" t="s">
        <v>5097</v>
      </c>
      <c r="C155" s="228" t="s">
        <v>5098</v>
      </c>
      <c r="D155" s="228" t="s">
        <v>110</v>
      </c>
      <c r="E155" s="228" t="s">
        <v>101</v>
      </c>
      <c r="F155" s="228" t="s">
        <v>4852</v>
      </c>
      <c r="G155" s="203" t="str" cm="1">
        <f t="array" ref="G155">_xlfn.IFS(MID(C155,5,1)="U",MID(C155,5,2),LEN(C155)&gt;10,MID(C155,5,3)&amp;"-"&amp;LEFT(D155,1),LEN(C155)&lt;=10,MID(C155,5,2)&amp;"-"&amp;LEFT(D155,1))</f>
        <v>A1-L</v>
      </c>
      <c r="H155" s="204">
        <f>IFERROR(INDEX(LGIP1b_Park_UnitRates[],MATCH(G155,LGIP1b_Park_UnitRates[LGIP Code],0),3),"")</f>
        <v>8000</v>
      </c>
      <c r="I155" s="312">
        <f>IFERROR(MIN(J155/H155,INDEX(LGIP1b_Park_UnitRates[],MATCH(FutureTrunkParks6[[#This Row],[LGIP Code (*)]], LGIP1b_Park_UnitRates[LGIP Code], 0),4)),1)</f>
        <v>0.72837499999999999</v>
      </c>
      <c r="J155" s="232">
        <v>5827</v>
      </c>
      <c r="K155" s="98">
        <f t="shared" si="39"/>
        <v>1716.1489617298782</v>
      </c>
      <c r="L155" s="233">
        <v>10000000</v>
      </c>
      <c r="M155" s="238" t="str">
        <f>_xlfn.XLOOKUP(FutureTrunkParks6[[#This Row],[LGIP Code (*)]],LGIP1b_Parks_UnitRates_Summary[LGIP Code],LGIP1b_Parks_UnitRates_Summary[Stages],,0)</f>
        <v>A&amp;B</v>
      </c>
      <c r="N155" s="238" t="str">
        <f>_xlfn.XLOOKUP(FutureTrunkParks6[[#This Row],[LGIP Code (*)]],LGIP1b_Parks_UnitRates_Summary[LGIP Code],LGIP1b_Parks_UnitRates_Summary[Costing Code],,0)</f>
        <v>A1-L-A&amp;B</v>
      </c>
      <c r="O155" s="238">
        <f>_xlfn.XLOOKUP(FutureTrunkParks6[[#This Row],[Costing Code]],LGIP1b_Parks_UnitRates_Summary[Costing Code],LGIP1b_Parks_UnitRates_Summary[Scaled component],,0)</f>
        <v>295709.98100599996</v>
      </c>
      <c r="P155" s="238">
        <f>FutureTrunkParks6[[#This Row],[Unit Rate (Scale)]]*FutureTrunkParks6[[#This Row],[Scaling factor (*)]]</f>
        <v>215387.75741524523</v>
      </c>
      <c r="Q155" s="238">
        <f>_xlfn.XLOOKUP(FutureTrunkParks6[[#This Row],[Costing Code]],LGIP1b_Parks_UnitRates_Summary[Costing Code],LGIP1b_Parks_UnitRates_Summary[Not scaled component],,0)</f>
        <v>417974.52457963559</v>
      </c>
      <c r="R155" s="240">
        <f>_xlfn.XLOOKUP(FutureTrunkParks6[[#This Row],[Costing Code]],LGIP1b_Parks_UnitRates_Summary[Costing Code],LGIP1b_Parks_UnitRates_Summary[Preliminary Scale],,0)</f>
        <v>0.23125000000000001</v>
      </c>
      <c r="S155" s="238">
        <f>((FutureTrunkParks6[[#This Row],[Costs with Scaling Factor Applied]]+FutureTrunkParks6[[#This Row],[Unit Rate (No Scale)]])*FutureTrunkParks6[[#This Row],[Preliminary Scale %]])</f>
        <v>146465.02771131622</v>
      </c>
      <c r="T155" s="238">
        <f>_xlfn.XLOOKUP(FutureTrunkParks6[[#This Row],[Costing Code]],LGIP1b_Parks_UnitRates_Summary[Costing Code],LGIP1b_Parks_UnitRates_Summary[Preliminary No Scale],,0)</f>
        <v>3750</v>
      </c>
      <c r="U15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783577</v>
      </c>
      <c r="V155" s="228">
        <v>2021</v>
      </c>
      <c r="W155" s="228">
        <v>1</v>
      </c>
      <c r="X155" s="238">
        <f>ROUND(FutureTrunkParks6[[#This Row],[Direct Construction Cost]]*23%,0)</f>
        <v>180223</v>
      </c>
      <c r="Y155" s="311">
        <f t="shared" si="27"/>
        <v>0.15</v>
      </c>
      <c r="Z155" s="211">
        <f>ROUND((FutureTrunkParks6[[#This Row],[Direct Construction Cost]]+FutureTrunkParks6[[#This Row],[Project Owners Cost (23% Direct Construction Cost)($)]])*FutureTrunkParks6[[#This Row],[Multiplier]]*FutureTrunkParks6[[#This Row],[Construction Contingency Rate %]],0)</f>
        <v>144570</v>
      </c>
      <c r="AA155" s="212">
        <f>ROUND(FutureTrunkParks6[[#This Row],[Direct Construction Cost]]+FutureTrunkParks6[[#This Row],[Project Owners Cost (23% Direct Construction Cost)($)]]+FutureTrunkParks6[[#This Row],[Construction Contingency Cost ($)]],0)</f>
        <v>1108370</v>
      </c>
      <c r="AB155" s="236">
        <v>2029</v>
      </c>
      <c r="AC155" s="213">
        <f t="shared" si="28"/>
        <v>2.0111853187589457E-2</v>
      </c>
      <c r="AD155" s="213">
        <f t="shared" si="29"/>
        <v>1.8204777291069174E-2</v>
      </c>
      <c r="AE155" s="291">
        <f>VLOOKUP(FutureTrunkParks6[[#This Row],[Service Catchment]],'Catchment Demand - Parks'!$C$8:$M$11,11)</f>
        <v>0.20307557840172039</v>
      </c>
      <c r="AF15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1.1113345404533865E-2</v>
      </c>
      <c r="AG155" s="291">
        <f>IF(AND(FutureTrunkParks6[[#This Row],[Spare Capacity (%)]]&gt;30%,FutureTrunkParks6[[#This Row],[Share of the total Cost with the same year of provision %]]&gt;20%),1-FutureTrunkParks6[[#This Row],[Spare Capacity (%)]],1)</f>
        <v>1</v>
      </c>
      <c r="AH155" s="291">
        <f>IF(FutureTrunkParks6[[#This Row],[Terminal Value Analysis]]&lt;0,0,FutureTrunkParks6[[#This Row],[Terminal Value Analysis]])</f>
        <v>1</v>
      </c>
      <c r="AI155" s="215">
        <f t="shared" si="30"/>
        <v>11108370</v>
      </c>
      <c r="AJ155" s="217">
        <f t="shared" si="31"/>
        <v>13007336</v>
      </c>
      <c r="AK155" s="219">
        <f t="shared" si="32"/>
        <v>8216609</v>
      </c>
      <c r="AL155" s="293">
        <f>ROUND(FutureTrunkParks6[[#This Row],[Net Present Value of Establishment Cost]]*FutureTrunkParks6[[#This Row],[Terminal Value Adjustment (%)]],0)</f>
        <v>8216609</v>
      </c>
      <c r="AM155" s="288" t="str" cm="1">
        <f t="array" ref="AM155">_xlfn.IFS(FutureTrunkParks6[[#This Row],[Hierarchy/Name]]&lt;&gt;"Local","y",AM$13=FutureTrunkParks6[[#This Row],[Service Catchment]], "y", FutureTrunkParks6[[#This Row],[Hierarchy/Name]]="Local", "")</f>
        <v/>
      </c>
      <c r="AN155" s="288" t="str" cm="1">
        <f t="array" ref="AN155">_xlfn.IFS(FutureTrunkParks6[[#This Row],[Hierarchy/Name]]&lt;&gt;"Local","y",AN$13=FutureTrunkParks6[[#This Row],[Service Catchment]], "y", FutureTrunkParks6[[#This Row],[Hierarchy/Name]]="Local", "")</f>
        <v/>
      </c>
      <c r="AO155" s="288" t="str" cm="1">
        <f t="array" ref="AO155">_xlfn.IFS(FutureTrunkParks6[[#This Row],[Hierarchy/Name]]&lt;&gt;"Local","y",AO$13=FutureTrunkParks6[[#This Row],[Service Catchment]], "y", FutureTrunkParks6[[#This Row],[Hierarchy/Name]]="Local", "")</f>
        <v>y</v>
      </c>
      <c r="AP155" s="288" t="str" cm="1">
        <f t="array" ref="AP155">_xlfn.IFS(FutureTrunkParks6[[#This Row],[Hierarchy/Name]]&lt;&gt;"Local","y",AP$13=FutureTrunkParks6[[#This Row],[Service Catchment]], "y", FutureTrunkParks6[[#This Row],[Hierarchy/Name]]="Local", "")</f>
        <v/>
      </c>
      <c r="AR155" s="107" t="str">
        <f>IF(FutureTrunkParks6[[#This Row],[Hierarchy/Name]]&lt;&gt;"Local",0.25,IF(AM155="y",1,""))</f>
        <v/>
      </c>
      <c r="AS155" s="107" t="str">
        <f>IF(FutureTrunkParks6[[#This Row],[Hierarchy/Name]]&lt;&gt;"Local",0.25,IF(AN155="y",1,""))</f>
        <v/>
      </c>
      <c r="AT155" s="107">
        <f>IF(FutureTrunkParks6[[#This Row],[Hierarchy/Name]]&lt;&gt;"Local",0.25,IF(AO155="y",1,""))</f>
        <v>1</v>
      </c>
      <c r="AU155" s="107" t="str">
        <f>IF(FutureTrunkParks6[[#This Row],[Hierarchy/Name]]&lt;&gt;"Local",0.25,IF(AP155="y",1,""))</f>
        <v/>
      </c>
      <c r="AV155" s="109">
        <f t="shared" si="33"/>
        <v>1</v>
      </c>
      <c r="AX155" s="285" t="str">
        <f t="shared" si="34"/>
        <v/>
      </c>
      <c r="AY155" s="281" t="str">
        <f t="shared" si="35"/>
        <v/>
      </c>
      <c r="AZ155" s="281">
        <f t="shared" si="36"/>
        <v>8216609</v>
      </c>
      <c r="BA155" s="286" t="str">
        <f t="shared" si="37"/>
        <v/>
      </c>
      <c r="BB155" s="270">
        <f t="shared" si="38"/>
        <v>8216609</v>
      </c>
      <c r="BD155" s="141"/>
    </row>
    <row r="156" spans="2:221">
      <c r="B156" s="227" t="s">
        <v>5099</v>
      </c>
      <c r="C156" s="228" t="s">
        <v>5100</v>
      </c>
      <c r="D156" s="228" t="s">
        <v>110</v>
      </c>
      <c r="E156" s="228" t="s">
        <v>106</v>
      </c>
      <c r="F156" s="228" t="s">
        <v>5019</v>
      </c>
      <c r="G156" s="203" t="str" cm="1">
        <f t="array" ref="G156">_xlfn.IFS(MID(C156,5,1)="U",MID(C156,5,2),LEN(C156)&gt;10,MID(C156,5,3)&amp;"-"&amp;LEFT(D156,1),LEN(C156)&lt;=10,MID(C156,5,2)&amp;"-"&amp;LEFT(D156,1))</f>
        <v>A7-L</v>
      </c>
      <c r="H156" s="204">
        <f>IFERROR(INDEX(LGIP1b_Park_UnitRates[],MATCH(G156,LGIP1b_Park_UnitRates[LGIP Code],0),3),"")</f>
        <v>8000</v>
      </c>
      <c r="I156" s="312">
        <f>IFERROR(MIN(J156/H156,INDEX(LGIP1b_Park_UnitRates[],MATCH(FutureTrunkParks6[[#This Row],[LGIP Code (*)]], LGIP1b_Park_UnitRates[LGIP Code], 0),4)),1)</f>
        <v>0.25</v>
      </c>
      <c r="J156" s="232">
        <v>2000</v>
      </c>
      <c r="K156" s="98">
        <f t="shared" si="39"/>
        <v>10</v>
      </c>
      <c r="L156" s="233">
        <v>20000</v>
      </c>
      <c r="M156" s="238" t="str">
        <f>_xlfn.XLOOKUP(FutureTrunkParks6[[#This Row],[LGIP Code (*)]],LGIP1b_Parks_UnitRates_Summary[LGIP Code],LGIP1b_Parks_UnitRates_Summary[Stages],,0)</f>
        <v>A</v>
      </c>
      <c r="N156" s="238" t="str">
        <f>_xlfn.XLOOKUP(FutureTrunkParks6[[#This Row],[LGIP Code (*)]],LGIP1b_Parks_UnitRates_Summary[LGIP Code],LGIP1b_Parks_UnitRates_Summary[Costing Code],,0)</f>
        <v>A7-L-A</v>
      </c>
      <c r="O156" s="238">
        <f>_xlfn.XLOOKUP(FutureTrunkParks6[[#This Row],[Costing Code]],LGIP1b_Parks_UnitRates_Summary[Costing Code],LGIP1b_Parks_UnitRates_Summary[Scaled component],,0)</f>
        <v>71293.68015</v>
      </c>
      <c r="P156" s="238">
        <f>FutureTrunkParks6[[#This Row],[Unit Rate (Scale)]]*FutureTrunkParks6[[#This Row],[Scaling factor (*)]]</f>
        <v>17823.4200375</v>
      </c>
      <c r="Q156" s="238">
        <f>_xlfn.XLOOKUP(FutureTrunkParks6[[#This Row],[Costing Code]],LGIP1b_Parks_UnitRates_Summary[Costing Code],LGIP1b_Parks_UnitRates_Summary[Not scaled component],,0)</f>
        <v>30732.865240000006</v>
      </c>
      <c r="R156" s="240">
        <f>_xlfn.XLOOKUP(FutureTrunkParks6[[#This Row],[Costing Code]],LGIP1b_Parks_UnitRates_Summary[Costing Code],LGIP1b_Parks_UnitRates_Summary[Preliminary Scale],,0)</f>
        <v>0.23125000000000001</v>
      </c>
      <c r="S156" s="238">
        <f>((FutureTrunkParks6[[#This Row],[Costs with Scaling Factor Applied]]+FutureTrunkParks6[[#This Row],[Unit Rate (No Scale)]])*FutureTrunkParks6[[#This Row],[Preliminary Scale %]])</f>
        <v>11228.640970421877</v>
      </c>
      <c r="T156" s="238">
        <f>_xlfn.XLOOKUP(FutureTrunkParks6[[#This Row],[Costing Code]],LGIP1b_Parks_UnitRates_Summary[Costing Code],LGIP1b_Parks_UnitRates_Summary[Preliminary No Scale],,0)</f>
        <v>3750</v>
      </c>
      <c r="U15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63535</v>
      </c>
      <c r="V156" s="228">
        <v>2021</v>
      </c>
      <c r="W156" s="228">
        <v>1</v>
      </c>
      <c r="X156" s="238">
        <f>ROUND(FutureTrunkParks6[[#This Row],[Direct Construction Cost]]*23%,0)</f>
        <v>14613</v>
      </c>
      <c r="Y156" s="311">
        <f t="shared" si="27"/>
        <v>7.4999999999999997E-2</v>
      </c>
      <c r="Z156" s="211">
        <f>ROUND((FutureTrunkParks6[[#This Row],[Direct Construction Cost]]+FutureTrunkParks6[[#This Row],[Project Owners Cost (23% Direct Construction Cost)($)]])*FutureTrunkParks6[[#This Row],[Multiplier]]*FutureTrunkParks6[[#This Row],[Construction Contingency Rate %]],0)</f>
        <v>5861</v>
      </c>
      <c r="AA156" s="212">
        <f>ROUND(FutureTrunkParks6[[#This Row],[Direct Construction Cost]]+FutureTrunkParks6[[#This Row],[Project Owners Cost (23% Direct Construction Cost)($)]]+FutureTrunkParks6[[#This Row],[Construction Contingency Cost ($)]],0)</f>
        <v>84009</v>
      </c>
      <c r="AB156" s="236">
        <v>2024</v>
      </c>
      <c r="AC156" s="213">
        <f t="shared" si="28"/>
        <v>2.0111853187589457E-2</v>
      </c>
      <c r="AD156" s="213">
        <f t="shared" si="29"/>
        <v>1.8204777291069174E-2</v>
      </c>
      <c r="AE156" s="291">
        <f>VLOOKUP(FutureTrunkParks6[[#This Row],[Service Catchment]],'Catchment Demand - Parks'!$C$8:$M$11,11)</f>
        <v>0.23553359173481525</v>
      </c>
      <c r="AF15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56" s="291">
        <f>IF(AND(FutureTrunkParks6[[#This Row],[Spare Capacity (%)]]&gt;30%,FutureTrunkParks6[[#This Row],[Share of the total Cost with the same year of provision %]]&gt;20%),1-FutureTrunkParks6[[#This Row],[Spare Capacity (%)]],1)</f>
        <v>1</v>
      </c>
      <c r="AH156" s="291">
        <f>IF(FutureTrunkParks6[[#This Row],[Terminal Value Analysis]]&lt;0,0,FutureTrunkParks6[[#This Row],[Terminal Value Analysis]])</f>
        <v>1</v>
      </c>
      <c r="AI156" s="215">
        <f t="shared" si="30"/>
        <v>104009</v>
      </c>
      <c r="AJ156" s="217">
        <f t="shared" si="31"/>
        <v>109912</v>
      </c>
      <c r="AK156" s="219">
        <f t="shared" si="32"/>
        <v>92520</v>
      </c>
      <c r="AL156" s="293">
        <f>ROUND(FutureTrunkParks6[[#This Row],[Net Present Value of Establishment Cost]]*FutureTrunkParks6[[#This Row],[Terminal Value Adjustment (%)]],0)</f>
        <v>92520</v>
      </c>
      <c r="AM156" s="288" t="str" cm="1">
        <f t="array" ref="AM156">_xlfn.IFS(FutureTrunkParks6[[#This Row],[Hierarchy/Name]]&lt;&gt;"Local","y",AM$13=FutureTrunkParks6[[#This Row],[Service Catchment]], "y", FutureTrunkParks6[[#This Row],[Hierarchy/Name]]="Local", "")</f>
        <v>y</v>
      </c>
      <c r="AN156" s="288" t="str" cm="1">
        <f t="array" ref="AN156">_xlfn.IFS(FutureTrunkParks6[[#This Row],[Hierarchy/Name]]&lt;&gt;"Local","y",AN$13=FutureTrunkParks6[[#This Row],[Service Catchment]], "y", FutureTrunkParks6[[#This Row],[Hierarchy/Name]]="Local", "")</f>
        <v/>
      </c>
      <c r="AO156" s="288" t="str" cm="1">
        <f t="array" ref="AO156">_xlfn.IFS(FutureTrunkParks6[[#This Row],[Hierarchy/Name]]&lt;&gt;"Local","y",AO$13=FutureTrunkParks6[[#This Row],[Service Catchment]], "y", FutureTrunkParks6[[#This Row],[Hierarchy/Name]]="Local", "")</f>
        <v/>
      </c>
      <c r="AP156" s="288" t="str" cm="1">
        <f t="array" ref="AP156">_xlfn.IFS(FutureTrunkParks6[[#This Row],[Hierarchy/Name]]&lt;&gt;"Local","y",AP$13=FutureTrunkParks6[[#This Row],[Service Catchment]], "y", FutureTrunkParks6[[#This Row],[Hierarchy/Name]]="Local", "")</f>
        <v/>
      </c>
      <c r="AR156" s="107">
        <f>IF(FutureTrunkParks6[[#This Row],[Hierarchy/Name]]&lt;&gt;"Local",0.25,IF(AM156="y",1,""))</f>
        <v>1</v>
      </c>
      <c r="AS156" s="107" t="str">
        <f>IF(FutureTrunkParks6[[#This Row],[Hierarchy/Name]]&lt;&gt;"Local",0.25,IF(AN156="y",1,""))</f>
        <v/>
      </c>
      <c r="AT156" s="107" t="str">
        <f>IF(FutureTrunkParks6[[#This Row],[Hierarchy/Name]]&lt;&gt;"Local",0.25,IF(AO156="y",1,""))</f>
        <v/>
      </c>
      <c r="AU156" s="107" t="str">
        <f>IF(FutureTrunkParks6[[#This Row],[Hierarchy/Name]]&lt;&gt;"Local",0.25,IF(AP156="y",1,""))</f>
        <v/>
      </c>
      <c r="AV156" s="109">
        <f t="shared" si="33"/>
        <v>1</v>
      </c>
      <c r="AX156" s="285">
        <f t="shared" si="34"/>
        <v>92520</v>
      </c>
      <c r="AY156" s="281" t="str">
        <f t="shared" si="35"/>
        <v/>
      </c>
      <c r="AZ156" s="281" t="str">
        <f t="shared" si="36"/>
        <v/>
      </c>
      <c r="BA156" s="286" t="str">
        <f t="shared" si="37"/>
        <v/>
      </c>
      <c r="BB156" s="270">
        <f t="shared" si="38"/>
        <v>92520</v>
      </c>
      <c r="BD156" s="141"/>
    </row>
    <row r="157" spans="2:221">
      <c r="B157" s="227" t="s">
        <v>5101</v>
      </c>
      <c r="C157" s="228" t="s">
        <v>5102</v>
      </c>
      <c r="D157" s="228" t="s">
        <v>110</v>
      </c>
      <c r="E157" s="228" t="s">
        <v>106</v>
      </c>
      <c r="F157" s="228" t="s">
        <v>5019</v>
      </c>
      <c r="G157" s="203" t="str" cm="1">
        <f t="array" ref="G157">_xlfn.IFS(MID(C157,5,1)="U",MID(C157,5,2),LEN(C157)&gt;10,MID(C157,5,3)&amp;"-"&amp;LEFT(D157,1),LEN(C157)&lt;=10,MID(C157,5,2)&amp;"-"&amp;LEFT(D157,1))</f>
        <v>A7-L</v>
      </c>
      <c r="H157" s="204">
        <f>IFERROR(INDEX(LGIP1b_Park_UnitRates[],MATCH(G157,LGIP1b_Park_UnitRates[LGIP Code],0),3),"")</f>
        <v>8000</v>
      </c>
      <c r="I157" s="312">
        <f>IFERROR(MIN(J157/H157,INDEX(LGIP1b_Park_UnitRates[],MATCH(FutureTrunkParks6[[#This Row],[LGIP Code (*)]], LGIP1b_Park_UnitRates[LGIP Code], 0),4)),1)</f>
        <v>0.375</v>
      </c>
      <c r="J157" s="232">
        <v>3000</v>
      </c>
      <c r="K157" s="98">
        <f t="shared" si="39"/>
        <v>10</v>
      </c>
      <c r="L157" s="233">
        <v>30000</v>
      </c>
      <c r="M157" s="238" t="str">
        <f>_xlfn.XLOOKUP(FutureTrunkParks6[[#This Row],[LGIP Code (*)]],LGIP1b_Parks_UnitRates_Summary[LGIP Code],LGIP1b_Parks_UnitRates_Summary[Stages],,0)</f>
        <v>A</v>
      </c>
      <c r="N157" s="238" t="str">
        <f>_xlfn.XLOOKUP(FutureTrunkParks6[[#This Row],[LGIP Code (*)]],LGIP1b_Parks_UnitRates_Summary[LGIP Code],LGIP1b_Parks_UnitRates_Summary[Costing Code],,0)</f>
        <v>A7-L-A</v>
      </c>
      <c r="O157" s="238">
        <f>_xlfn.XLOOKUP(FutureTrunkParks6[[#This Row],[Costing Code]],LGIP1b_Parks_UnitRates_Summary[Costing Code],LGIP1b_Parks_UnitRates_Summary[Scaled component],,0)</f>
        <v>71293.68015</v>
      </c>
      <c r="P157" s="238">
        <f>FutureTrunkParks6[[#This Row],[Unit Rate (Scale)]]*FutureTrunkParks6[[#This Row],[Scaling factor (*)]]</f>
        <v>26735.13005625</v>
      </c>
      <c r="Q157" s="238">
        <f>_xlfn.XLOOKUP(FutureTrunkParks6[[#This Row],[Costing Code]],LGIP1b_Parks_UnitRates_Summary[Costing Code],LGIP1b_Parks_UnitRates_Summary[Not scaled component],,0)</f>
        <v>30732.865240000006</v>
      </c>
      <c r="R157" s="240">
        <f>_xlfn.XLOOKUP(FutureTrunkParks6[[#This Row],[Costing Code]],LGIP1b_Parks_UnitRates_Summary[Costing Code],LGIP1b_Parks_UnitRates_Summary[Preliminary Scale],,0)</f>
        <v>0.23125000000000001</v>
      </c>
      <c r="S157" s="238">
        <f>((FutureTrunkParks6[[#This Row],[Costs with Scaling Factor Applied]]+FutureTrunkParks6[[#This Row],[Unit Rate (No Scale)]])*FutureTrunkParks6[[#This Row],[Preliminary Scale %]])</f>
        <v>13289.473912257816</v>
      </c>
      <c r="T157" s="238">
        <f>_xlfn.XLOOKUP(FutureTrunkParks6[[#This Row],[Costing Code]],LGIP1b_Parks_UnitRates_Summary[Costing Code],LGIP1b_Parks_UnitRates_Summary[Preliminary No Scale],,0)</f>
        <v>3750</v>
      </c>
      <c r="U15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74507</v>
      </c>
      <c r="V157" s="228">
        <v>2021</v>
      </c>
      <c r="W157" s="228">
        <v>1</v>
      </c>
      <c r="X157" s="238">
        <f>ROUND(FutureTrunkParks6[[#This Row],[Direct Construction Cost]]*23%,0)</f>
        <v>17137</v>
      </c>
      <c r="Y157" s="311">
        <f t="shared" si="27"/>
        <v>0.2</v>
      </c>
      <c r="Z157" s="211">
        <f>ROUND((FutureTrunkParks6[[#This Row],[Direct Construction Cost]]+FutureTrunkParks6[[#This Row],[Project Owners Cost (23% Direct Construction Cost)($)]])*FutureTrunkParks6[[#This Row],[Multiplier]]*FutureTrunkParks6[[#This Row],[Construction Contingency Rate %]],0)</f>
        <v>18329</v>
      </c>
      <c r="AA157" s="212">
        <f>ROUND(FutureTrunkParks6[[#This Row],[Direct Construction Cost]]+FutureTrunkParks6[[#This Row],[Project Owners Cost (23% Direct Construction Cost)($)]]+FutureTrunkParks6[[#This Row],[Construction Contingency Cost ($)]],0)</f>
        <v>109973</v>
      </c>
      <c r="AB157" s="236">
        <v>2034</v>
      </c>
      <c r="AC157" s="213">
        <f t="shared" si="28"/>
        <v>2.0111853187589457E-2</v>
      </c>
      <c r="AD157" s="213">
        <f t="shared" si="29"/>
        <v>1.8204777291069174E-2</v>
      </c>
      <c r="AE157" s="291">
        <f>VLOOKUP(FutureTrunkParks6[[#This Row],[Service Catchment]],'Catchment Demand - Parks'!$C$8:$M$11,11)</f>
        <v>0.23553359173481525</v>
      </c>
      <c r="AF15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9.2489467215573363E-4</v>
      </c>
      <c r="AG157" s="291">
        <f>IF(AND(FutureTrunkParks6[[#This Row],[Spare Capacity (%)]]&gt;30%,FutureTrunkParks6[[#This Row],[Share of the total Cost with the same year of provision %]]&gt;20%),1-FutureTrunkParks6[[#This Row],[Spare Capacity (%)]],1)</f>
        <v>1</v>
      </c>
      <c r="AH157" s="291">
        <f>IF(FutureTrunkParks6[[#This Row],[Terminal Value Analysis]]&lt;0,0,FutureTrunkParks6[[#This Row],[Terminal Value Analysis]])</f>
        <v>1</v>
      </c>
      <c r="AI157" s="215">
        <f t="shared" si="30"/>
        <v>139973</v>
      </c>
      <c r="AJ157" s="217">
        <f t="shared" si="31"/>
        <v>177905</v>
      </c>
      <c r="AK157" s="219">
        <f t="shared" si="32"/>
        <v>84335</v>
      </c>
      <c r="AL157" s="293">
        <f>ROUND(FutureTrunkParks6[[#This Row],[Net Present Value of Establishment Cost]]*FutureTrunkParks6[[#This Row],[Terminal Value Adjustment (%)]],0)</f>
        <v>84335</v>
      </c>
      <c r="AM157" s="288" t="str" cm="1">
        <f t="array" ref="AM157">_xlfn.IFS(FutureTrunkParks6[[#This Row],[Hierarchy/Name]]&lt;&gt;"Local","y",AM$13=FutureTrunkParks6[[#This Row],[Service Catchment]], "y", FutureTrunkParks6[[#This Row],[Hierarchy/Name]]="Local", "")</f>
        <v>y</v>
      </c>
      <c r="AN157" s="288" t="str" cm="1">
        <f t="array" ref="AN157">_xlfn.IFS(FutureTrunkParks6[[#This Row],[Hierarchy/Name]]&lt;&gt;"Local","y",AN$13=FutureTrunkParks6[[#This Row],[Service Catchment]], "y", FutureTrunkParks6[[#This Row],[Hierarchy/Name]]="Local", "")</f>
        <v/>
      </c>
      <c r="AO157" s="288" t="str" cm="1">
        <f t="array" ref="AO157">_xlfn.IFS(FutureTrunkParks6[[#This Row],[Hierarchy/Name]]&lt;&gt;"Local","y",AO$13=FutureTrunkParks6[[#This Row],[Service Catchment]], "y", FutureTrunkParks6[[#This Row],[Hierarchy/Name]]="Local", "")</f>
        <v/>
      </c>
      <c r="AP157" s="288" t="str" cm="1">
        <f t="array" ref="AP157">_xlfn.IFS(FutureTrunkParks6[[#This Row],[Hierarchy/Name]]&lt;&gt;"Local","y",AP$13=FutureTrunkParks6[[#This Row],[Service Catchment]], "y", FutureTrunkParks6[[#This Row],[Hierarchy/Name]]="Local", "")</f>
        <v/>
      </c>
      <c r="AR157" s="107">
        <f>IF(FutureTrunkParks6[[#This Row],[Hierarchy/Name]]&lt;&gt;"Local",0.25,IF(AM157="y",1,""))</f>
        <v>1</v>
      </c>
      <c r="AS157" s="107" t="str">
        <f>IF(FutureTrunkParks6[[#This Row],[Hierarchy/Name]]&lt;&gt;"Local",0.25,IF(AN157="y",1,""))</f>
        <v/>
      </c>
      <c r="AT157" s="107" t="str">
        <f>IF(FutureTrunkParks6[[#This Row],[Hierarchy/Name]]&lt;&gt;"Local",0.25,IF(AO157="y",1,""))</f>
        <v/>
      </c>
      <c r="AU157" s="107" t="str">
        <f>IF(FutureTrunkParks6[[#This Row],[Hierarchy/Name]]&lt;&gt;"Local",0.25,IF(AP157="y",1,""))</f>
        <v/>
      </c>
      <c r="AV157" s="109">
        <f t="shared" si="33"/>
        <v>1</v>
      </c>
      <c r="AX157" s="285">
        <f t="shared" si="34"/>
        <v>84335</v>
      </c>
      <c r="AY157" s="281" t="str">
        <f t="shared" si="35"/>
        <v/>
      </c>
      <c r="AZ157" s="281" t="str">
        <f t="shared" si="36"/>
        <v/>
      </c>
      <c r="BA157" s="286" t="str">
        <f t="shared" si="37"/>
        <v/>
      </c>
      <c r="BB157" s="270">
        <f t="shared" si="38"/>
        <v>84335</v>
      </c>
      <c r="BD157" s="141"/>
    </row>
    <row r="158" spans="2:221">
      <c r="B158" s="227" t="s">
        <v>5099</v>
      </c>
      <c r="C158" s="228" t="s">
        <v>5103</v>
      </c>
      <c r="D158" s="228" t="s">
        <v>110</v>
      </c>
      <c r="E158" s="228" t="s">
        <v>106</v>
      </c>
      <c r="F158" s="228" t="s">
        <v>5104</v>
      </c>
      <c r="G158" s="203" t="str" cm="1">
        <f t="array" ref="G158">_xlfn.IFS(MID(C158,5,1)="U",MID(C158,5,2),LEN(C158)&gt;10,MID(C158,5,3)&amp;"-"&amp;LEFT(D158,1),LEN(C158)&lt;=10,MID(C158,5,2)&amp;"-"&amp;LEFT(D158,1))</f>
        <v>E7-L</v>
      </c>
      <c r="H158" s="204">
        <f>IFERROR(INDEX(LGIP1b_Park_UnitRates[],MATCH(G158,LGIP1b_Park_UnitRates[LGIP Code],0),3),"")</f>
        <v>8000</v>
      </c>
      <c r="I158" s="312">
        <f>IFERROR(MIN(J158/H158,INDEX(LGIP1b_Park_UnitRates[],MATCH(FutureTrunkParks6[[#This Row],[LGIP Code (*)]], LGIP1b_Park_UnitRates[LGIP Code], 0),4)),1)</f>
        <v>2.29</v>
      </c>
      <c r="J158" s="232">
        <v>27000</v>
      </c>
      <c r="K158" s="98">
        <f t="shared" si="39"/>
        <v>0</v>
      </c>
      <c r="L158" s="233">
        <v>0</v>
      </c>
      <c r="M158" s="238" t="str">
        <f>_xlfn.XLOOKUP(FutureTrunkParks6[[#This Row],[LGIP Code (*)]],LGIP1b_Parks_UnitRates_Summary[LGIP Code],LGIP1b_Parks_UnitRates_Summary[Stages],,0)</f>
        <v>B&amp;C</v>
      </c>
      <c r="N158" s="238" t="str">
        <f>_xlfn.XLOOKUP(FutureTrunkParks6[[#This Row],[LGIP Code (*)]],LGIP1b_Parks_UnitRates_Summary[LGIP Code],LGIP1b_Parks_UnitRates_Summary[Costing Code],,0)</f>
        <v>E7-L-B&amp;C</v>
      </c>
      <c r="O158" s="238">
        <f>_xlfn.XLOOKUP(FutureTrunkParks6[[#This Row],[Costing Code]],LGIP1b_Parks_UnitRates_Summary[Costing Code],LGIP1b_Parks_UnitRates_Summary[Scaled component],,0)</f>
        <v>334762.88001267228</v>
      </c>
      <c r="P158" s="238">
        <f>FutureTrunkParks6[[#This Row],[Unit Rate (Scale)]]*FutureTrunkParks6[[#This Row],[Scaling factor (*)]]</f>
        <v>766606.99522901955</v>
      </c>
      <c r="Q158" s="238">
        <f>_xlfn.XLOOKUP(FutureTrunkParks6[[#This Row],[Costing Code]],LGIP1b_Parks_UnitRates_Summary[Costing Code],LGIP1b_Parks_UnitRates_Summary[Not scaled component],,0)</f>
        <v>267190.31195999996</v>
      </c>
      <c r="R158" s="240">
        <f>_xlfn.XLOOKUP(FutureTrunkParks6[[#This Row],[Costing Code]],LGIP1b_Parks_UnitRates_Summary[Costing Code],LGIP1b_Parks_UnitRates_Summary[Preliminary Scale],,0)</f>
        <v>0.23125000000000001</v>
      </c>
      <c r="S158" s="238">
        <f>((FutureTrunkParks6[[#This Row],[Costs with Scaling Factor Applied]]+FutureTrunkParks6[[#This Row],[Unit Rate (No Scale)]])*FutureTrunkParks6[[#This Row],[Preliminary Scale %]])</f>
        <v>239065.62728746078</v>
      </c>
      <c r="T158" s="238">
        <f>_xlfn.XLOOKUP(FutureTrunkParks6[[#This Row],[Costing Code]],LGIP1b_Parks_UnitRates_Summary[Costing Code],LGIP1b_Parks_UnitRates_Summary[Preliminary No Scale],,0)</f>
        <v>3750</v>
      </c>
      <c r="U15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1276613</v>
      </c>
      <c r="V158" s="228">
        <v>2021</v>
      </c>
      <c r="W158" s="228">
        <v>1</v>
      </c>
      <c r="X158" s="238">
        <f>ROUND(FutureTrunkParks6[[#This Row],[Direct Construction Cost]]*23%,0)</f>
        <v>293621</v>
      </c>
      <c r="Y158" s="311">
        <f t="shared" si="27"/>
        <v>0.2</v>
      </c>
      <c r="Z158" s="211">
        <f>ROUND((FutureTrunkParks6[[#This Row],[Direct Construction Cost]]+FutureTrunkParks6[[#This Row],[Project Owners Cost (23% Direct Construction Cost)($)]])*FutureTrunkParks6[[#This Row],[Multiplier]]*FutureTrunkParks6[[#This Row],[Construction Contingency Rate %]],0)</f>
        <v>314047</v>
      </c>
      <c r="AA158" s="212">
        <f>ROUND(FutureTrunkParks6[[#This Row],[Direct Construction Cost]]+FutureTrunkParks6[[#This Row],[Project Owners Cost (23% Direct Construction Cost)($)]]+FutureTrunkParks6[[#This Row],[Construction Contingency Cost ($)]],0)</f>
        <v>1884281</v>
      </c>
      <c r="AB158" s="236">
        <v>2034</v>
      </c>
      <c r="AC158" s="213">
        <f t="shared" si="28"/>
        <v>2.0111853187589457E-2</v>
      </c>
      <c r="AD158" s="213">
        <f t="shared" si="29"/>
        <v>1.8204777291069174E-2</v>
      </c>
      <c r="AE158" s="291">
        <f>VLOOKUP(FutureTrunkParks6[[#This Row],[Service Catchment]],'Catchment Demand - Parks'!$C$8:$M$11,11)</f>
        <v>0.23553359173481525</v>
      </c>
      <c r="AF15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1.5847175740811632E-2</v>
      </c>
      <c r="AG158" s="291">
        <f>IF(AND(FutureTrunkParks6[[#This Row],[Spare Capacity (%)]]&gt;30%,FutureTrunkParks6[[#This Row],[Share of the total Cost with the same year of provision %]]&gt;20%),1-FutureTrunkParks6[[#This Row],[Spare Capacity (%)]],1)</f>
        <v>1</v>
      </c>
      <c r="AH158" s="291">
        <f>IF(FutureTrunkParks6[[#This Row],[Terminal Value Analysis]]&lt;0,0,FutureTrunkParks6[[#This Row],[Terminal Value Analysis]])</f>
        <v>1</v>
      </c>
      <c r="AI158" s="215">
        <f t="shared" si="30"/>
        <v>1884281</v>
      </c>
      <c r="AJ158" s="217">
        <f t="shared" si="31"/>
        <v>2382332</v>
      </c>
      <c r="AK158" s="219">
        <f t="shared" si="32"/>
        <v>1129332</v>
      </c>
      <c r="AL158" s="293">
        <f>ROUND(FutureTrunkParks6[[#This Row],[Net Present Value of Establishment Cost]]*FutureTrunkParks6[[#This Row],[Terminal Value Adjustment (%)]],0)</f>
        <v>1129332</v>
      </c>
      <c r="AM158" s="288" t="str" cm="1">
        <f t="array" ref="AM158">_xlfn.IFS(FutureTrunkParks6[[#This Row],[Hierarchy/Name]]&lt;&gt;"Local","y",AM$13=FutureTrunkParks6[[#This Row],[Service Catchment]], "y", FutureTrunkParks6[[#This Row],[Hierarchy/Name]]="Local", "")</f>
        <v>y</v>
      </c>
      <c r="AN158" s="288" t="str" cm="1">
        <f t="array" ref="AN158">_xlfn.IFS(FutureTrunkParks6[[#This Row],[Hierarchy/Name]]&lt;&gt;"Local","y",AN$13=FutureTrunkParks6[[#This Row],[Service Catchment]], "y", FutureTrunkParks6[[#This Row],[Hierarchy/Name]]="Local", "")</f>
        <v/>
      </c>
      <c r="AO158" s="288" t="str" cm="1">
        <f t="array" ref="AO158">_xlfn.IFS(FutureTrunkParks6[[#This Row],[Hierarchy/Name]]&lt;&gt;"Local","y",AO$13=FutureTrunkParks6[[#This Row],[Service Catchment]], "y", FutureTrunkParks6[[#This Row],[Hierarchy/Name]]="Local", "")</f>
        <v/>
      </c>
      <c r="AP158" s="288" t="str" cm="1">
        <f t="array" ref="AP158">_xlfn.IFS(FutureTrunkParks6[[#This Row],[Hierarchy/Name]]&lt;&gt;"Local","y",AP$13=FutureTrunkParks6[[#This Row],[Service Catchment]], "y", FutureTrunkParks6[[#This Row],[Hierarchy/Name]]="Local", "")</f>
        <v/>
      </c>
      <c r="AR158" s="107">
        <f>IF(FutureTrunkParks6[[#This Row],[Hierarchy/Name]]&lt;&gt;"Local",0.25,IF(AM158="y",1,""))</f>
        <v>1</v>
      </c>
      <c r="AS158" s="107" t="str">
        <f>IF(FutureTrunkParks6[[#This Row],[Hierarchy/Name]]&lt;&gt;"Local",0.25,IF(AN158="y",1,""))</f>
        <v/>
      </c>
      <c r="AT158" s="107" t="str">
        <f>IF(FutureTrunkParks6[[#This Row],[Hierarchy/Name]]&lt;&gt;"Local",0.25,IF(AO158="y",1,""))</f>
        <v/>
      </c>
      <c r="AU158" s="107" t="str">
        <f>IF(FutureTrunkParks6[[#This Row],[Hierarchy/Name]]&lt;&gt;"Local",0.25,IF(AP158="y",1,""))</f>
        <v/>
      </c>
      <c r="AV158" s="109">
        <f t="shared" si="33"/>
        <v>1</v>
      </c>
      <c r="AX158" s="285">
        <f t="shared" si="34"/>
        <v>1129332</v>
      </c>
      <c r="AY158" s="281" t="str">
        <f t="shared" si="35"/>
        <v/>
      </c>
      <c r="AZ158" s="281" t="str">
        <f t="shared" si="36"/>
        <v/>
      </c>
      <c r="BA158" s="286" t="str">
        <f t="shared" si="37"/>
        <v/>
      </c>
      <c r="BB158" s="270">
        <f t="shared" si="38"/>
        <v>1129332</v>
      </c>
      <c r="BD158" s="141"/>
    </row>
    <row r="159" spans="2:221">
      <c r="B159" s="227" t="s">
        <v>5105</v>
      </c>
      <c r="C159" s="228" t="s">
        <v>5106</v>
      </c>
      <c r="D159" s="228" t="s">
        <v>110</v>
      </c>
      <c r="E159" s="228" t="s">
        <v>113</v>
      </c>
      <c r="F159" s="228" t="s">
        <v>4852</v>
      </c>
      <c r="G159" s="203" t="str" cm="1">
        <f t="array" ref="G159">_xlfn.IFS(MID(C159,5,1)="U",MID(C159,5,2),LEN(C159)&gt;10,MID(C159,5,3)&amp;"-"&amp;LEFT(D159,1),LEN(C159)&lt;=10,MID(C159,5,2)&amp;"-"&amp;LEFT(D159,1))</f>
        <v>A1-L</v>
      </c>
      <c r="H159" s="204">
        <f>IFERROR(INDEX(LGIP1b_Park_UnitRates[],MATCH(G159,LGIP1b_Park_UnitRates[LGIP Code],0),3),"")</f>
        <v>8000</v>
      </c>
      <c r="I159" s="312">
        <f>IFERROR(MIN(J159/H159,INDEX(LGIP1b_Park_UnitRates[],MATCH(FutureTrunkParks6[[#This Row],[LGIP Code (*)]], LGIP1b_Park_UnitRates[LGIP Code], 0),4)),1)</f>
        <v>0.625</v>
      </c>
      <c r="J159" s="232">
        <v>5000</v>
      </c>
      <c r="K159" s="98">
        <f t="shared" si="39"/>
        <v>100</v>
      </c>
      <c r="L159" s="233">
        <v>500000</v>
      </c>
      <c r="M159" s="238" t="str">
        <f>_xlfn.XLOOKUP(FutureTrunkParks6[[#This Row],[LGIP Code (*)]],LGIP1b_Parks_UnitRates_Summary[LGIP Code],LGIP1b_Parks_UnitRates_Summary[Stages],,0)</f>
        <v>A&amp;B</v>
      </c>
      <c r="N159" s="238" t="str">
        <f>_xlfn.XLOOKUP(FutureTrunkParks6[[#This Row],[LGIP Code (*)]],LGIP1b_Parks_UnitRates_Summary[LGIP Code],LGIP1b_Parks_UnitRates_Summary[Costing Code],,0)</f>
        <v>A1-L-A&amp;B</v>
      </c>
      <c r="O159" s="238">
        <f>_xlfn.XLOOKUP(FutureTrunkParks6[[#This Row],[Costing Code]],LGIP1b_Parks_UnitRates_Summary[Costing Code],LGIP1b_Parks_UnitRates_Summary[Scaled component],,0)</f>
        <v>295709.98100599996</v>
      </c>
      <c r="P159" s="238">
        <f>FutureTrunkParks6[[#This Row],[Unit Rate (Scale)]]*FutureTrunkParks6[[#This Row],[Scaling factor (*)]]</f>
        <v>184818.73812874997</v>
      </c>
      <c r="Q159" s="238">
        <f>_xlfn.XLOOKUP(FutureTrunkParks6[[#This Row],[Costing Code]],LGIP1b_Parks_UnitRates_Summary[Costing Code],LGIP1b_Parks_UnitRates_Summary[Not scaled component],,0)</f>
        <v>417974.52457963559</v>
      </c>
      <c r="R159" s="240">
        <f>_xlfn.XLOOKUP(FutureTrunkParks6[[#This Row],[Costing Code]],LGIP1b_Parks_UnitRates_Summary[Costing Code],LGIP1b_Parks_UnitRates_Summary[Preliminary Scale],,0)</f>
        <v>0.23125000000000001</v>
      </c>
      <c r="S159" s="238">
        <f>((FutureTrunkParks6[[#This Row],[Costs with Scaling Factor Applied]]+FutureTrunkParks6[[#This Row],[Unit Rate (No Scale)]])*FutureTrunkParks6[[#This Row],[Preliminary Scale %]])</f>
        <v>139395.94200131416</v>
      </c>
      <c r="T159" s="238">
        <f>_xlfn.XLOOKUP(FutureTrunkParks6[[#This Row],[Costing Code]],LGIP1b_Parks_UnitRates_Summary[Costing Code],LGIP1b_Parks_UnitRates_Summary[Preliminary No Scale],,0)</f>
        <v>3750</v>
      </c>
      <c r="U15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159" s="228">
        <v>2021</v>
      </c>
      <c r="W159" s="228">
        <v>1</v>
      </c>
      <c r="X159" s="238">
        <f>ROUND(FutureTrunkParks6[[#This Row],[Direct Construction Cost]]*23%,0)</f>
        <v>171566</v>
      </c>
      <c r="Y159" s="311">
        <f t="shared" si="27"/>
        <v>0.15</v>
      </c>
      <c r="Z159" s="211">
        <f>ROUND((FutureTrunkParks6[[#This Row],[Direct Construction Cost]]+FutureTrunkParks6[[#This Row],[Project Owners Cost (23% Direct Construction Cost)($)]])*FutureTrunkParks6[[#This Row],[Multiplier]]*FutureTrunkParks6[[#This Row],[Construction Contingency Rate %]],0)</f>
        <v>137626</v>
      </c>
      <c r="AA159" s="212">
        <f>ROUND(FutureTrunkParks6[[#This Row],[Direct Construction Cost]]+FutureTrunkParks6[[#This Row],[Project Owners Cost (23% Direct Construction Cost)($)]]+FutureTrunkParks6[[#This Row],[Construction Contingency Cost ($)]],0)</f>
        <v>1055131</v>
      </c>
      <c r="AB159" s="236">
        <v>2029</v>
      </c>
      <c r="AC159" s="213">
        <f t="shared" si="28"/>
        <v>2.0111853187589457E-2</v>
      </c>
      <c r="AD159" s="213">
        <f t="shared" si="29"/>
        <v>1.8204777291069174E-2</v>
      </c>
      <c r="AE159" s="291">
        <f>VLOOKUP(FutureTrunkParks6[[#This Row],[Service Catchment]],'Catchment Demand - Parks'!$C$8:$M$11,11)</f>
        <v>0.15359038713546411</v>
      </c>
      <c r="AF15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1.0767830944449004E-2</v>
      </c>
      <c r="AG159" s="291">
        <f>IF(AND(FutureTrunkParks6[[#This Row],[Spare Capacity (%)]]&gt;30%,FutureTrunkParks6[[#This Row],[Share of the total Cost with the same year of provision %]]&gt;20%),1-FutureTrunkParks6[[#This Row],[Spare Capacity (%)]],1)</f>
        <v>1</v>
      </c>
      <c r="AH159" s="291">
        <f>IF(FutureTrunkParks6[[#This Row],[Terminal Value Analysis]]&lt;0,0,FutureTrunkParks6[[#This Row],[Terminal Value Analysis]])</f>
        <v>1</v>
      </c>
      <c r="AI159" s="215">
        <f t="shared" si="30"/>
        <v>1555131</v>
      </c>
      <c r="AJ159" s="217">
        <f t="shared" si="31"/>
        <v>1805298</v>
      </c>
      <c r="AK159" s="219">
        <f t="shared" si="32"/>
        <v>1140389</v>
      </c>
      <c r="AL159" s="293">
        <f>ROUND(FutureTrunkParks6[[#This Row],[Net Present Value of Establishment Cost]]*FutureTrunkParks6[[#This Row],[Terminal Value Adjustment (%)]],0)</f>
        <v>1140389</v>
      </c>
      <c r="AM159" s="288" t="str" cm="1">
        <f t="array" ref="AM159">_xlfn.IFS(FutureTrunkParks6[[#This Row],[Hierarchy/Name]]&lt;&gt;"Local","y",AM$13=FutureTrunkParks6[[#This Row],[Service Catchment]], "y", FutureTrunkParks6[[#This Row],[Hierarchy/Name]]="Local", "")</f>
        <v/>
      </c>
      <c r="AN159" s="288" t="str" cm="1">
        <f t="array" ref="AN159">_xlfn.IFS(FutureTrunkParks6[[#This Row],[Hierarchy/Name]]&lt;&gt;"Local","y",AN$13=FutureTrunkParks6[[#This Row],[Service Catchment]], "y", FutureTrunkParks6[[#This Row],[Hierarchy/Name]]="Local", "")</f>
        <v/>
      </c>
      <c r="AO159" s="288" t="str" cm="1">
        <f t="array" ref="AO159">_xlfn.IFS(FutureTrunkParks6[[#This Row],[Hierarchy/Name]]&lt;&gt;"Local","y",AO$13=FutureTrunkParks6[[#This Row],[Service Catchment]], "y", FutureTrunkParks6[[#This Row],[Hierarchy/Name]]="Local", "")</f>
        <v/>
      </c>
      <c r="AP159" s="288" t="str" cm="1">
        <f t="array" ref="AP159">_xlfn.IFS(FutureTrunkParks6[[#This Row],[Hierarchy/Name]]&lt;&gt;"Local","y",AP$13=FutureTrunkParks6[[#This Row],[Service Catchment]], "y", FutureTrunkParks6[[#This Row],[Hierarchy/Name]]="Local", "")</f>
        <v>y</v>
      </c>
      <c r="AR159" s="107" t="str">
        <f>IF(FutureTrunkParks6[[#This Row],[Hierarchy/Name]]&lt;&gt;"Local",0.25,IF(AM159="y",1,""))</f>
        <v/>
      </c>
      <c r="AS159" s="107" t="str">
        <f>IF(FutureTrunkParks6[[#This Row],[Hierarchy/Name]]&lt;&gt;"Local",0.25,IF(AN159="y",1,""))</f>
        <v/>
      </c>
      <c r="AT159" s="107" t="str">
        <f>IF(FutureTrunkParks6[[#This Row],[Hierarchy/Name]]&lt;&gt;"Local",0.25,IF(AO159="y",1,""))</f>
        <v/>
      </c>
      <c r="AU159" s="107">
        <f>IF(FutureTrunkParks6[[#This Row],[Hierarchy/Name]]&lt;&gt;"Local",0.25,IF(AP159="y",1,""))</f>
        <v>1</v>
      </c>
      <c r="AV159" s="109">
        <f t="shared" si="33"/>
        <v>1</v>
      </c>
      <c r="AX159" s="285" t="str">
        <f t="shared" si="34"/>
        <v/>
      </c>
      <c r="AY159" s="281" t="str">
        <f t="shared" si="35"/>
        <v/>
      </c>
      <c r="AZ159" s="281" t="str">
        <f t="shared" si="36"/>
        <v/>
      </c>
      <c r="BA159" s="286">
        <f t="shared" si="37"/>
        <v>1140389</v>
      </c>
      <c r="BB159" s="270">
        <f t="shared" si="38"/>
        <v>1140389</v>
      </c>
      <c r="BD159" s="141"/>
      <c r="HL159" s="1"/>
      <c r="HM159" s="1"/>
    </row>
    <row r="160" spans="2:221">
      <c r="B160" s="227" t="s">
        <v>5107</v>
      </c>
      <c r="C160" s="228" t="s">
        <v>5108</v>
      </c>
      <c r="D160" s="228" t="s">
        <v>105</v>
      </c>
      <c r="E160" s="228" t="s">
        <v>113</v>
      </c>
      <c r="F160" s="228" t="s">
        <v>4966</v>
      </c>
      <c r="G160" s="203" t="str" cm="1">
        <f t="array" ref="G160">_xlfn.IFS(MID(C160,5,1)="U",MID(C160,5,2),LEN(C160)&gt;10,MID(C160,5,3)&amp;"-"&amp;LEFT(D160,1),LEN(C160)&lt;=10,MID(C160,5,2)&amp;"-"&amp;LEFT(D160,1))</f>
        <v>E2-D</v>
      </c>
      <c r="H160" s="204">
        <f>IFERROR(INDEX(LGIP1b_Park_UnitRates[],MATCH(G160,LGIP1b_Park_UnitRates[LGIP Code],0),3),"")</f>
        <v>30000</v>
      </c>
      <c r="I160" s="312">
        <f>IFERROR(MIN(J160/H160,INDEX(LGIP1b_Park_UnitRates[],MATCH(FutureTrunkParks6[[#This Row],[LGIP Code (*)]], LGIP1b_Park_UnitRates[LGIP Code], 0),4)),1)</f>
        <v>1.4</v>
      </c>
      <c r="J160" s="232">
        <v>82000</v>
      </c>
      <c r="K160" s="98">
        <f t="shared" si="39"/>
        <v>0</v>
      </c>
      <c r="L160" s="233">
        <v>0</v>
      </c>
      <c r="M160" s="238" t="str">
        <f>_xlfn.XLOOKUP(FutureTrunkParks6[[#This Row],[LGIP Code (*)]],LGIP1b_Parks_UnitRates_Summary[LGIP Code],LGIP1b_Parks_UnitRates_Summary[Stages],,0)</f>
        <v>B&amp;C</v>
      </c>
      <c r="N160" s="238" t="str">
        <f>_xlfn.XLOOKUP(FutureTrunkParks6[[#This Row],[LGIP Code (*)]],LGIP1b_Parks_UnitRates_Summary[LGIP Code],LGIP1b_Parks_UnitRates_Summary[Costing Code],,0)</f>
        <v>E2-D-B&amp;C</v>
      </c>
      <c r="O160" s="238">
        <f>_xlfn.XLOOKUP(FutureTrunkParks6[[#This Row],[Costing Code]],LGIP1b_Parks_UnitRates_Summary[Costing Code],LGIP1b_Parks_UnitRates_Summary[Scaled component],,0)</f>
        <v>908750.50522903237</v>
      </c>
      <c r="P160" s="238">
        <f>FutureTrunkParks6[[#This Row],[Unit Rate (Scale)]]*FutureTrunkParks6[[#This Row],[Scaling factor (*)]]</f>
        <v>1272250.7073206452</v>
      </c>
      <c r="Q160" s="238">
        <f>_xlfn.XLOOKUP(FutureTrunkParks6[[#This Row],[Costing Code]],LGIP1b_Parks_UnitRates_Summary[Costing Code],LGIP1b_Parks_UnitRates_Summary[Not scaled component],,0)</f>
        <v>6900188.3885097774</v>
      </c>
      <c r="R160" s="240">
        <f>_xlfn.XLOOKUP(FutureTrunkParks6[[#This Row],[Costing Code]],LGIP1b_Parks_UnitRates_Summary[Costing Code],LGIP1b_Parks_UnitRates_Summary[Preliminary Scale],,0)</f>
        <v>0.23125000000000001</v>
      </c>
      <c r="S160" s="238">
        <f>((FutureTrunkParks6[[#This Row],[Costs with Scaling Factor Applied]]+FutureTrunkParks6[[#This Row],[Unit Rate (No Scale)]])*FutureTrunkParks6[[#This Row],[Preliminary Scale %]])</f>
        <v>1889876.5409107853</v>
      </c>
      <c r="T160" s="238">
        <f>_xlfn.XLOOKUP(FutureTrunkParks6[[#This Row],[Costing Code]],LGIP1b_Parks_UnitRates_Summary[Costing Code],LGIP1b_Parks_UnitRates_Summary[Preliminary No Scale],,0)</f>
        <v>7500</v>
      </c>
      <c r="U16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10069816</v>
      </c>
      <c r="V160" s="228">
        <v>2021</v>
      </c>
      <c r="W160" s="228">
        <v>1</v>
      </c>
      <c r="X160" s="238">
        <f>ROUND(FutureTrunkParks6[[#This Row],[Direct Construction Cost]]*23%,0)</f>
        <v>2316058</v>
      </c>
      <c r="Y160" s="311">
        <f t="shared" si="27"/>
        <v>0.15</v>
      </c>
      <c r="Z160" s="211">
        <f>ROUND((FutureTrunkParks6[[#This Row],[Direct Construction Cost]]+FutureTrunkParks6[[#This Row],[Project Owners Cost (23% Direct Construction Cost)($)]])*FutureTrunkParks6[[#This Row],[Multiplier]]*FutureTrunkParks6[[#This Row],[Construction Contingency Rate %]],0)</f>
        <v>1857881</v>
      </c>
      <c r="AA160" s="212">
        <f>ROUND(FutureTrunkParks6[[#This Row],[Direct Construction Cost]]+FutureTrunkParks6[[#This Row],[Project Owners Cost (23% Direct Construction Cost)($)]]+FutureTrunkParks6[[#This Row],[Construction Contingency Cost ($)]],0)</f>
        <v>14243755</v>
      </c>
      <c r="AB160" s="236">
        <v>2029</v>
      </c>
      <c r="AC160" s="213">
        <f t="shared" si="28"/>
        <v>2.0111853187589457E-2</v>
      </c>
      <c r="AD160" s="213">
        <f t="shared" si="29"/>
        <v>1.8204777291069174E-2</v>
      </c>
      <c r="AE160" s="291">
        <f>VLOOKUP(FutureTrunkParks6[[#This Row],[Service Catchment]],'Catchment Demand - Parks'!$C$8:$M$11,11)</f>
        <v>0.15359038713546411</v>
      </c>
      <c r="AF16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0.14536047737593741</v>
      </c>
      <c r="AG160" s="291">
        <f>IF(AND(FutureTrunkParks6[[#This Row],[Spare Capacity (%)]]&gt;30%,FutureTrunkParks6[[#This Row],[Share of the total Cost with the same year of provision %]]&gt;20%),1-FutureTrunkParks6[[#This Row],[Spare Capacity (%)]],1)</f>
        <v>1</v>
      </c>
      <c r="AH160" s="291">
        <f>IF(FutureTrunkParks6[[#This Row],[Terminal Value Analysis]]&lt;0,0,FutureTrunkParks6[[#This Row],[Terminal Value Analysis]])</f>
        <v>1</v>
      </c>
      <c r="AI160" s="215">
        <f t="shared" si="30"/>
        <v>14243755</v>
      </c>
      <c r="AJ160" s="217">
        <f t="shared" si="31"/>
        <v>16455290</v>
      </c>
      <c r="AK160" s="219">
        <f t="shared" si="32"/>
        <v>10394648</v>
      </c>
      <c r="AL160" s="293">
        <f>ROUND(FutureTrunkParks6[[#This Row],[Net Present Value of Establishment Cost]]*FutureTrunkParks6[[#This Row],[Terminal Value Adjustment (%)]],0)</f>
        <v>10394648</v>
      </c>
      <c r="AM160" s="288" t="str" cm="1">
        <f t="array" ref="AM160">_xlfn.IFS(FutureTrunkParks6[[#This Row],[Hierarchy/Name]]&lt;&gt;"Local","y",AM$13=FutureTrunkParks6[[#This Row],[Service Catchment]], "y", FutureTrunkParks6[[#This Row],[Hierarchy/Name]]="Local", "")</f>
        <v>y</v>
      </c>
      <c r="AN160" s="288" t="str" cm="1">
        <f t="array" ref="AN160">_xlfn.IFS(FutureTrunkParks6[[#This Row],[Hierarchy/Name]]&lt;&gt;"Local","y",AN$13=FutureTrunkParks6[[#This Row],[Service Catchment]], "y", FutureTrunkParks6[[#This Row],[Hierarchy/Name]]="Local", "")</f>
        <v>y</v>
      </c>
      <c r="AO160" s="288" t="str" cm="1">
        <f t="array" ref="AO160">_xlfn.IFS(FutureTrunkParks6[[#This Row],[Hierarchy/Name]]&lt;&gt;"Local","y",AO$13=FutureTrunkParks6[[#This Row],[Service Catchment]], "y", FutureTrunkParks6[[#This Row],[Hierarchy/Name]]="Local", "")</f>
        <v>y</v>
      </c>
      <c r="AP160" s="288" t="str" cm="1">
        <f t="array" ref="AP160">_xlfn.IFS(FutureTrunkParks6[[#This Row],[Hierarchy/Name]]&lt;&gt;"Local","y",AP$13=FutureTrunkParks6[[#This Row],[Service Catchment]], "y", FutureTrunkParks6[[#This Row],[Hierarchy/Name]]="Local", "")</f>
        <v>y</v>
      </c>
      <c r="AR160" s="107">
        <f>IF(FutureTrunkParks6[[#This Row],[Hierarchy/Name]]&lt;&gt;"Local",0.25,IF(AM160="y",1,""))</f>
        <v>0.25</v>
      </c>
      <c r="AS160" s="107">
        <f>IF(FutureTrunkParks6[[#This Row],[Hierarchy/Name]]&lt;&gt;"Local",0.25,IF(AN160="y",1,""))</f>
        <v>0.25</v>
      </c>
      <c r="AT160" s="107">
        <f>IF(FutureTrunkParks6[[#This Row],[Hierarchy/Name]]&lt;&gt;"Local",0.25,IF(AO160="y",1,""))</f>
        <v>0.25</v>
      </c>
      <c r="AU160" s="107">
        <f>IF(FutureTrunkParks6[[#This Row],[Hierarchy/Name]]&lt;&gt;"Local",0.25,IF(AP160="y",1,""))</f>
        <v>0.25</v>
      </c>
      <c r="AV160" s="109">
        <f t="shared" si="33"/>
        <v>1</v>
      </c>
      <c r="AX160" s="285">
        <f t="shared" si="34"/>
        <v>2598662</v>
      </c>
      <c r="AY160" s="281">
        <f t="shared" si="35"/>
        <v>2598662</v>
      </c>
      <c r="AZ160" s="281">
        <f t="shared" si="36"/>
        <v>2598662</v>
      </c>
      <c r="BA160" s="286">
        <f t="shared" si="37"/>
        <v>2598662</v>
      </c>
      <c r="BB160" s="270">
        <f t="shared" si="38"/>
        <v>10394648</v>
      </c>
      <c r="BD160" s="141"/>
    </row>
    <row r="161" spans="2:221">
      <c r="B161" s="227" t="s">
        <v>5105</v>
      </c>
      <c r="C161" s="228" t="s">
        <v>5109</v>
      </c>
      <c r="D161" s="228" t="s">
        <v>110</v>
      </c>
      <c r="E161" s="228" t="s">
        <v>113</v>
      </c>
      <c r="F161" s="228" t="s">
        <v>5110</v>
      </c>
      <c r="G161" s="203" t="str" cm="1">
        <f t="array" ref="G161">_xlfn.IFS(MID(C161,5,1)="U",MID(C161,5,2),LEN(C161)&gt;10,MID(C161,5,3)&amp;"-"&amp;LEFT(D161,1),LEN(C161)&lt;=10,MID(C161,5,2)&amp;"-"&amp;LEFT(D161,1))</f>
        <v>U3</v>
      </c>
      <c r="H161" s="204">
        <f>IFERROR(INDEX(LGIP1b_Park_UnitRates[],MATCH(G161,LGIP1b_Park_UnitRates[LGIP Code],0),3),"")</f>
        <v>0</v>
      </c>
      <c r="I161" s="312">
        <f>IFERROR(MIN(J161/H161,INDEX(LGIP1b_Park_UnitRates[],MATCH(FutureTrunkParks6[[#This Row],[LGIP Code (*)]], LGIP1b_Park_UnitRates[LGIP Code], 0),4)),1)</f>
        <v>1</v>
      </c>
      <c r="J161" s="232">
        <v>43400</v>
      </c>
      <c r="K161" s="98">
        <f t="shared" si="39"/>
        <v>0</v>
      </c>
      <c r="L161" s="233">
        <v>0</v>
      </c>
      <c r="M161" s="238" t="str">
        <f>_xlfn.XLOOKUP(FutureTrunkParks6[[#This Row],[LGIP Code (*)]],LGIP1b_Parks_UnitRates_Summary[LGIP Code],LGIP1b_Parks_UnitRates_Summary[Stages],,0)</f>
        <v>U</v>
      </c>
      <c r="N161" s="238" t="str">
        <f>_xlfn.XLOOKUP(FutureTrunkParks6[[#This Row],[LGIP Code (*)]],LGIP1b_Parks_UnitRates_Summary[LGIP Code],LGIP1b_Parks_UnitRates_Summary[Costing Code],,0)</f>
        <v>U3-U</v>
      </c>
      <c r="O161" s="238">
        <f>_xlfn.XLOOKUP(FutureTrunkParks6[[#This Row],[Costing Code]],LGIP1b_Parks_UnitRates_Summary[Costing Code],LGIP1b_Parks_UnitRates_Summary[Scaled component],,0)</f>
        <v>0</v>
      </c>
      <c r="P161" s="238">
        <f>FutureTrunkParks6[[#This Row],[Unit Rate (Scale)]]*FutureTrunkParks6[[#This Row],[Scaling factor (*)]]</f>
        <v>0</v>
      </c>
      <c r="Q161" s="238">
        <f>_xlfn.XLOOKUP(FutureTrunkParks6[[#This Row],[Costing Code]],LGIP1b_Parks_UnitRates_Summary[Costing Code],LGIP1b_Parks_UnitRates_Summary[Not scaled component],,0)</f>
        <v>0</v>
      </c>
      <c r="R161" s="240">
        <f>_xlfn.XLOOKUP(FutureTrunkParks6[[#This Row],[Costing Code]],LGIP1b_Parks_UnitRates_Summary[Costing Code],LGIP1b_Parks_UnitRates_Summary[Preliminary Scale],,0)</f>
        <v>0</v>
      </c>
      <c r="S161" s="238">
        <f>((FutureTrunkParks6[[#This Row],[Costs with Scaling Factor Applied]]+FutureTrunkParks6[[#This Row],[Unit Rate (No Scale)]])*FutureTrunkParks6[[#This Row],[Preliminary Scale %]])</f>
        <v>0</v>
      </c>
      <c r="T161" s="238">
        <f>_xlfn.XLOOKUP(FutureTrunkParks6[[#This Row],[Costing Code]],LGIP1b_Parks_UnitRates_Summary[Costing Code],LGIP1b_Parks_UnitRates_Summary[Preliminary No Scale],,0)</f>
        <v>0</v>
      </c>
      <c r="U16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61" s="228">
        <v>2021</v>
      </c>
      <c r="W161" s="228">
        <v>1</v>
      </c>
      <c r="X161" s="238">
        <f>ROUND(FutureTrunkParks6[[#This Row],[Direct Construction Cost]]*23%,0)</f>
        <v>230000</v>
      </c>
      <c r="Y161" s="311">
        <f t="shared" si="27"/>
        <v>0.2</v>
      </c>
      <c r="Z161" s="211">
        <f>ROUND((FutureTrunkParks6[[#This Row],[Direct Construction Cost]]+FutureTrunkParks6[[#This Row],[Project Owners Cost (23% Direct Construction Cost)($)]])*FutureTrunkParks6[[#This Row],[Multiplier]]*FutureTrunkParks6[[#This Row],[Construction Contingency Rate %]],0)</f>
        <v>246000</v>
      </c>
      <c r="AA161" s="212">
        <f>ROUND(FutureTrunkParks6[[#This Row],[Direct Construction Cost]]+FutureTrunkParks6[[#This Row],[Project Owners Cost (23% Direct Construction Cost)($)]]+FutureTrunkParks6[[#This Row],[Construction Contingency Cost ($)]],0)</f>
        <v>1476000</v>
      </c>
      <c r="AB161" s="236">
        <v>2034</v>
      </c>
      <c r="AC161" s="213">
        <f t="shared" si="28"/>
        <v>2.0111853187589457E-2</v>
      </c>
      <c r="AD161" s="213">
        <f t="shared" si="29"/>
        <v>1.8204777291069174E-2</v>
      </c>
      <c r="AE161" s="291">
        <f>VLOOKUP(FutureTrunkParks6[[#This Row],[Service Catchment]],'Catchment Demand - Parks'!$C$8:$M$11,11)</f>
        <v>0.15359038713546411</v>
      </c>
      <c r="AF16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61" s="291">
        <f>IF(AND(FutureTrunkParks6[[#This Row],[Spare Capacity (%)]]&gt;30%,FutureTrunkParks6[[#This Row],[Share of the total Cost with the same year of provision %]]&gt;20%),1-FutureTrunkParks6[[#This Row],[Spare Capacity (%)]],1)</f>
        <v>1</v>
      </c>
      <c r="AH161" s="291">
        <f>IF(FutureTrunkParks6[[#This Row],[Terminal Value Analysis]]&lt;0,0,FutureTrunkParks6[[#This Row],[Terminal Value Analysis]])</f>
        <v>1</v>
      </c>
      <c r="AI161" s="215">
        <f t="shared" si="30"/>
        <v>1476000</v>
      </c>
      <c r="AJ161" s="217">
        <f t="shared" si="31"/>
        <v>1866135</v>
      </c>
      <c r="AK161" s="219">
        <f t="shared" si="32"/>
        <v>884632</v>
      </c>
      <c r="AL161" s="293">
        <f>ROUND(FutureTrunkParks6[[#This Row],[Net Present Value of Establishment Cost]]*FutureTrunkParks6[[#This Row],[Terminal Value Adjustment (%)]],0)</f>
        <v>884632</v>
      </c>
      <c r="AM161" s="288" t="str" cm="1">
        <f t="array" ref="AM161">_xlfn.IFS(FutureTrunkParks6[[#This Row],[Hierarchy/Name]]&lt;&gt;"Local","y",AM$13=FutureTrunkParks6[[#This Row],[Service Catchment]], "y", FutureTrunkParks6[[#This Row],[Hierarchy/Name]]="Local", "")</f>
        <v/>
      </c>
      <c r="AN161" s="288" t="str" cm="1">
        <f t="array" ref="AN161">_xlfn.IFS(FutureTrunkParks6[[#This Row],[Hierarchy/Name]]&lt;&gt;"Local","y",AN$13=FutureTrunkParks6[[#This Row],[Service Catchment]], "y", FutureTrunkParks6[[#This Row],[Hierarchy/Name]]="Local", "")</f>
        <v/>
      </c>
      <c r="AO161" s="288" t="str" cm="1">
        <f t="array" ref="AO161">_xlfn.IFS(FutureTrunkParks6[[#This Row],[Hierarchy/Name]]&lt;&gt;"Local","y",AO$13=FutureTrunkParks6[[#This Row],[Service Catchment]], "y", FutureTrunkParks6[[#This Row],[Hierarchy/Name]]="Local", "")</f>
        <v/>
      </c>
      <c r="AP161" s="288" t="str" cm="1">
        <f t="array" ref="AP161">_xlfn.IFS(FutureTrunkParks6[[#This Row],[Hierarchy/Name]]&lt;&gt;"Local","y",AP$13=FutureTrunkParks6[[#This Row],[Service Catchment]], "y", FutureTrunkParks6[[#This Row],[Hierarchy/Name]]="Local", "")</f>
        <v>y</v>
      </c>
      <c r="AR161" s="107" t="str">
        <f>IF(FutureTrunkParks6[[#This Row],[Hierarchy/Name]]&lt;&gt;"Local",0.25,IF(AM161="y",1,""))</f>
        <v/>
      </c>
      <c r="AS161" s="107" t="str">
        <f>IF(FutureTrunkParks6[[#This Row],[Hierarchy/Name]]&lt;&gt;"Local",0.25,IF(AN161="y",1,""))</f>
        <v/>
      </c>
      <c r="AT161" s="107" t="str">
        <f>IF(FutureTrunkParks6[[#This Row],[Hierarchy/Name]]&lt;&gt;"Local",0.25,IF(AO161="y",1,""))</f>
        <v/>
      </c>
      <c r="AU161" s="107">
        <f>IF(FutureTrunkParks6[[#This Row],[Hierarchy/Name]]&lt;&gt;"Local",0.25,IF(AP161="y",1,""))</f>
        <v>1</v>
      </c>
      <c r="AV161" s="109">
        <f t="shared" si="33"/>
        <v>1</v>
      </c>
      <c r="AX161" s="285" t="str">
        <f t="shared" si="34"/>
        <v/>
      </c>
      <c r="AY161" s="281" t="str">
        <f t="shared" si="35"/>
        <v/>
      </c>
      <c r="AZ161" s="281" t="str">
        <f t="shared" si="36"/>
        <v/>
      </c>
      <c r="BA161" s="286">
        <f t="shared" si="37"/>
        <v>884632</v>
      </c>
      <c r="BB161" s="270">
        <f t="shared" si="38"/>
        <v>884632</v>
      </c>
      <c r="BD161" s="141"/>
      <c r="HL161" s="1"/>
      <c r="HM161" s="1"/>
    </row>
    <row r="162" spans="2:221">
      <c r="B162" s="227" t="s">
        <v>5111</v>
      </c>
      <c r="C162" s="228" t="s">
        <v>5112</v>
      </c>
      <c r="D162" s="228" t="s">
        <v>105</v>
      </c>
      <c r="E162" s="228" t="s">
        <v>106</v>
      </c>
      <c r="F162" s="228" t="s">
        <v>4861</v>
      </c>
      <c r="G162" s="203" t="str" cm="1">
        <f t="array" ref="G162">_xlfn.IFS(MID(C162,5,1)="U",MID(C162,5,2),LEN(C162)&gt;10,MID(C162,5,3)&amp;"-"&amp;LEFT(D162,1),LEN(C162)&lt;=10,MID(C162,5,2)&amp;"-"&amp;LEFT(D162,1))</f>
        <v>U1</v>
      </c>
      <c r="H162" s="204">
        <f>IFERROR(INDEX(LGIP1b_Park_UnitRates[],MATCH(G162,LGIP1b_Park_UnitRates[LGIP Code],0),3),"")</f>
        <v>0</v>
      </c>
      <c r="I162" s="312">
        <f>IFERROR(MIN(J162/H162,INDEX(LGIP1b_Park_UnitRates[],MATCH(FutureTrunkParks6[[#This Row],[LGIP Code (*)]], LGIP1b_Park_UnitRates[LGIP Code], 0),4)),1)</f>
        <v>1</v>
      </c>
      <c r="J162" s="232">
        <v>89900</v>
      </c>
      <c r="K162" s="98">
        <f t="shared" si="39"/>
        <v>0</v>
      </c>
      <c r="L162" s="233">
        <v>0</v>
      </c>
      <c r="M162" s="238" t="str">
        <f>_xlfn.XLOOKUP(FutureTrunkParks6[[#This Row],[LGIP Code (*)]],LGIP1b_Parks_UnitRates_Summary[LGIP Code],LGIP1b_Parks_UnitRates_Summary[Stages],,0)</f>
        <v>U</v>
      </c>
      <c r="N162" s="238" t="str">
        <f>_xlfn.XLOOKUP(FutureTrunkParks6[[#This Row],[LGIP Code (*)]],LGIP1b_Parks_UnitRates_Summary[LGIP Code],LGIP1b_Parks_UnitRates_Summary[Costing Code],,0)</f>
        <v>U1-U</v>
      </c>
      <c r="O162" s="238">
        <f>_xlfn.XLOOKUP(FutureTrunkParks6[[#This Row],[Costing Code]],LGIP1b_Parks_UnitRates_Summary[Costing Code],LGIP1b_Parks_UnitRates_Summary[Scaled component],,0)</f>
        <v>0</v>
      </c>
      <c r="P162" s="238">
        <f>FutureTrunkParks6[[#This Row],[Unit Rate (Scale)]]*FutureTrunkParks6[[#This Row],[Scaling factor (*)]]</f>
        <v>0</v>
      </c>
      <c r="Q162" s="238">
        <f>_xlfn.XLOOKUP(FutureTrunkParks6[[#This Row],[Costing Code]],LGIP1b_Parks_UnitRates_Summary[Costing Code],LGIP1b_Parks_UnitRates_Summary[Not scaled component],,0)</f>
        <v>0</v>
      </c>
      <c r="R162" s="240">
        <f>_xlfn.XLOOKUP(FutureTrunkParks6[[#This Row],[Costing Code]],LGIP1b_Parks_UnitRates_Summary[Costing Code],LGIP1b_Parks_UnitRates_Summary[Preliminary Scale],,0)</f>
        <v>0</v>
      </c>
      <c r="S162" s="238">
        <f>((FutureTrunkParks6[[#This Row],[Costs with Scaling Factor Applied]]+FutureTrunkParks6[[#This Row],[Unit Rate (No Scale)]])*FutureTrunkParks6[[#This Row],[Preliminary Scale %]])</f>
        <v>0</v>
      </c>
      <c r="T162" s="238">
        <f>_xlfn.XLOOKUP(FutureTrunkParks6[[#This Row],[Costing Code]],LGIP1b_Parks_UnitRates_Summary[Costing Code],LGIP1b_Parks_UnitRates_Summary[Preliminary No Scale],,0)</f>
        <v>0</v>
      </c>
      <c r="U16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62" s="228">
        <v>2021</v>
      </c>
      <c r="W162" s="228">
        <v>1</v>
      </c>
      <c r="X162" s="238">
        <f>ROUND(FutureTrunkParks6[[#This Row],[Direct Construction Cost]]*23%,0)</f>
        <v>460000</v>
      </c>
      <c r="Y162" s="311">
        <f t="shared" si="27"/>
        <v>7.4999999999999997E-2</v>
      </c>
      <c r="Z162" s="211">
        <f>ROUND((FutureTrunkParks6[[#This Row],[Direct Construction Cost]]+FutureTrunkParks6[[#This Row],[Project Owners Cost (23% Direct Construction Cost)($)]])*FutureTrunkParks6[[#This Row],[Multiplier]]*FutureTrunkParks6[[#This Row],[Construction Contingency Rate %]],0)</f>
        <v>184500</v>
      </c>
      <c r="AA162" s="212">
        <f>ROUND(FutureTrunkParks6[[#This Row],[Direct Construction Cost]]+FutureTrunkParks6[[#This Row],[Project Owners Cost (23% Direct Construction Cost)($)]]+FutureTrunkParks6[[#This Row],[Construction Contingency Cost ($)]],0)</f>
        <v>2644500</v>
      </c>
      <c r="AB162" s="236">
        <v>2024</v>
      </c>
      <c r="AC162" s="213">
        <f t="shared" si="28"/>
        <v>2.0111853187589457E-2</v>
      </c>
      <c r="AD162" s="213">
        <f t="shared" si="29"/>
        <v>1.8204777291069174E-2</v>
      </c>
      <c r="AE162" s="291">
        <f>VLOOKUP(FutureTrunkParks6[[#This Row],[Service Catchment]],'Catchment Demand - Parks'!$C$8:$M$11,11)</f>
        <v>0.23553359173481525</v>
      </c>
      <c r="AF16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62" s="291">
        <f>IF(AND(FutureTrunkParks6[[#This Row],[Spare Capacity (%)]]&gt;30%,FutureTrunkParks6[[#This Row],[Share of the total Cost with the same year of provision %]]&gt;20%),1-FutureTrunkParks6[[#This Row],[Spare Capacity (%)]],1)</f>
        <v>1</v>
      </c>
      <c r="AH162" s="291">
        <f>IF(FutureTrunkParks6[[#This Row],[Terminal Value Analysis]]&lt;0,0,FutureTrunkParks6[[#This Row],[Terminal Value Analysis]])</f>
        <v>1</v>
      </c>
      <c r="AI162" s="215">
        <f t="shared" si="30"/>
        <v>2644500</v>
      </c>
      <c r="AJ162" s="217">
        <f t="shared" si="31"/>
        <v>2791573</v>
      </c>
      <c r="AK162" s="219">
        <f t="shared" si="32"/>
        <v>2349839</v>
      </c>
      <c r="AL162" s="293">
        <f>ROUND(FutureTrunkParks6[[#This Row],[Net Present Value of Establishment Cost]]*FutureTrunkParks6[[#This Row],[Terminal Value Adjustment (%)]],0)</f>
        <v>2349839</v>
      </c>
      <c r="AM162" s="288" t="str" cm="1">
        <f t="array" ref="AM162">_xlfn.IFS(FutureTrunkParks6[[#This Row],[Hierarchy/Name]]&lt;&gt;"Local","y",AM$13=FutureTrunkParks6[[#This Row],[Service Catchment]], "y", FutureTrunkParks6[[#This Row],[Hierarchy/Name]]="Local", "")</f>
        <v>y</v>
      </c>
      <c r="AN162" s="288" t="str" cm="1">
        <f t="array" ref="AN162">_xlfn.IFS(FutureTrunkParks6[[#This Row],[Hierarchy/Name]]&lt;&gt;"Local","y",AN$13=FutureTrunkParks6[[#This Row],[Service Catchment]], "y", FutureTrunkParks6[[#This Row],[Hierarchy/Name]]="Local", "")</f>
        <v>y</v>
      </c>
      <c r="AO162" s="288" t="str" cm="1">
        <f t="array" ref="AO162">_xlfn.IFS(FutureTrunkParks6[[#This Row],[Hierarchy/Name]]&lt;&gt;"Local","y",AO$13=FutureTrunkParks6[[#This Row],[Service Catchment]], "y", FutureTrunkParks6[[#This Row],[Hierarchy/Name]]="Local", "")</f>
        <v>y</v>
      </c>
      <c r="AP162" s="288" t="str" cm="1">
        <f t="array" ref="AP162">_xlfn.IFS(FutureTrunkParks6[[#This Row],[Hierarchy/Name]]&lt;&gt;"Local","y",AP$13=FutureTrunkParks6[[#This Row],[Service Catchment]], "y", FutureTrunkParks6[[#This Row],[Hierarchy/Name]]="Local", "")</f>
        <v>y</v>
      </c>
      <c r="AR162" s="107">
        <f>IF(FutureTrunkParks6[[#This Row],[Hierarchy/Name]]&lt;&gt;"Local",0.25,IF(AM162="y",1,""))</f>
        <v>0.25</v>
      </c>
      <c r="AS162" s="107">
        <f>IF(FutureTrunkParks6[[#This Row],[Hierarchy/Name]]&lt;&gt;"Local",0.25,IF(AN162="y",1,""))</f>
        <v>0.25</v>
      </c>
      <c r="AT162" s="107">
        <f>IF(FutureTrunkParks6[[#This Row],[Hierarchy/Name]]&lt;&gt;"Local",0.25,IF(AO162="y",1,""))</f>
        <v>0.25</v>
      </c>
      <c r="AU162" s="107">
        <f>IF(FutureTrunkParks6[[#This Row],[Hierarchy/Name]]&lt;&gt;"Local",0.25,IF(AP162="y",1,""))</f>
        <v>0.25</v>
      </c>
      <c r="AV162" s="109">
        <f t="shared" si="33"/>
        <v>1</v>
      </c>
      <c r="AX162" s="285">
        <f t="shared" si="34"/>
        <v>587459.75</v>
      </c>
      <c r="AY162" s="281">
        <f t="shared" si="35"/>
        <v>587459.75</v>
      </c>
      <c r="AZ162" s="281">
        <f t="shared" si="36"/>
        <v>587459.75</v>
      </c>
      <c r="BA162" s="286">
        <f t="shared" si="37"/>
        <v>587459.75</v>
      </c>
      <c r="BB162" s="270">
        <f t="shared" si="38"/>
        <v>2349839</v>
      </c>
      <c r="BD162" s="141"/>
    </row>
    <row r="163" spans="2:221">
      <c r="B163" s="227" t="s">
        <v>4934</v>
      </c>
      <c r="C163" s="228" t="s">
        <v>5113</v>
      </c>
      <c r="D163" s="228" t="s">
        <v>105</v>
      </c>
      <c r="E163" s="228" t="s">
        <v>106</v>
      </c>
      <c r="F163" s="228" t="s">
        <v>4861</v>
      </c>
      <c r="G163" s="203" t="str" cm="1">
        <f t="array" ref="G163">_xlfn.IFS(MID(C163,5,1)="U",MID(C163,5,2),LEN(C163)&gt;10,MID(C163,5,3)&amp;"-"&amp;LEFT(D163,1),LEN(C163)&lt;=10,MID(C163,5,2)&amp;"-"&amp;LEFT(D163,1))</f>
        <v>U1</v>
      </c>
      <c r="H163" s="204">
        <f>IFERROR(INDEX(LGIP1b_Park_UnitRates[],MATCH(G163,LGIP1b_Park_UnitRates[LGIP Code],0),3),"")</f>
        <v>0</v>
      </c>
      <c r="I163" s="312">
        <f>IFERROR(MIN(J163/H163,INDEX(LGIP1b_Park_UnitRates[],MATCH(FutureTrunkParks6[[#This Row],[LGIP Code (*)]], LGIP1b_Park_UnitRates[LGIP Code], 0),4)),1)</f>
        <v>1</v>
      </c>
      <c r="J163" s="232">
        <v>100300</v>
      </c>
      <c r="K163" s="98">
        <f t="shared" si="39"/>
        <v>0</v>
      </c>
      <c r="L163" s="233">
        <v>0</v>
      </c>
      <c r="M163" s="238" t="str">
        <f>_xlfn.XLOOKUP(FutureTrunkParks6[[#This Row],[LGIP Code (*)]],LGIP1b_Parks_UnitRates_Summary[LGIP Code],LGIP1b_Parks_UnitRates_Summary[Stages],,0)</f>
        <v>U</v>
      </c>
      <c r="N163" s="238" t="str">
        <f>_xlfn.XLOOKUP(FutureTrunkParks6[[#This Row],[LGIP Code (*)]],LGIP1b_Parks_UnitRates_Summary[LGIP Code],LGIP1b_Parks_UnitRates_Summary[Costing Code],,0)</f>
        <v>U1-U</v>
      </c>
      <c r="O163" s="238">
        <f>_xlfn.XLOOKUP(FutureTrunkParks6[[#This Row],[Costing Code]],LGIP1b_Parks_UnitRates_Summary[Costing Code],LGIP1b_Parks_UnitRates_Summary[Scaled component],,0)</f>
        <v>0</v>
      </c>
      <c r="P163" s="238">
        <f>FutureTrunkParks6[[#This Row],[Unit Rate (Scale)]]*FutureTrunkParks6[[#This Row],[Scaling factor (*)]]</f>
        <v>0</v>
      </c>
      <c r="Q163" s="238">
        <f>_xlfn.XLOOKUP(FutureTrunkParks6[[#This Row],[Costing Code]],LGIP1b_Parks_UnitRates_Summary[Costing Code],LGIP1b_Parks_UnitRates_Summary[Not scaled component],,0)</f>
        <v>0</v>
      </c>
      <c r="R163" s="240">
        <f>_xlfn.XLOOKUP(FutureTrunkParks6[[#This Row],[Costing Code]],LGIP1b_Parks_UnitRates_Summary[Costing Code],LGIP1b_Parks_UnitRates_Summary[Preliminary Scale],,0)</f>
        <v>0</v>
      </c>
      <c r="S163" s="238">
        <f>((FutureTrunkParks6[[#This Row],[Costs with Scaling Factor Applied]]+FutureTrunkParks6[[#This Row],[Unit Rate (No Scale)]])*FutureTrunkParks6[[#This Row],[Preliminary Scale %]])</f>
        <v>0</v>
      </c>
      <c r="T163" s="238">
        <f>_xlfn.XLOOKUP(FutureTrunkParks6[[#This Row],[Costing Code]],LGIP1b_Parks_UnitRates_Summary[Costing Code],LGIP1b_Parks_UnitRates_Summary[Preliminary No Scale],,0)</f>
        <v>0</v>
      </c>
      <c r="U16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63" s="228">
        <v>2021</v>
      </c>
      <c r="W163" s="228">
        <v>1</v>
      </c>
      <c r="X163" s="238">
        <f>ROUND(FutureTrunkParks6[[#This Row],[Direct Construction Cost]]*23%,0)</f>
        <v>460000</v>
      </c>
      <c r="Y163" s="311">
        <f t="shared" si="27"/>
        <v>0.15</v>
      </c>
      <c r="Z163" s="211">
        <f>ROUND((FutureTrunkParks6[[#This Row],[Direct Construction Cost]]+FutureTrunkParks6[[#This Row],[Project Owners Cost (23% Direct Construction Cost)($)]])*FutureTrunkParks6[[#This Row],[Multiplier]]*FutureTrunkParks6[[#This Row],[Construction Contingency Rate %]],0)</f>
        <v>369000</v>
      </c>
      <c r="AA163" s="212">
        <f>ROUND(FutureTrunkParks6[[#This Row],[Direct Construction Cost]]+FutureTrunkParks6[[#This Row],[Project Owners Cost (23% Direct Construction Cost)($)]]+FutureTrunkParks6[[#This Row],[Construction Contingency Cost ($)]],0)</f>
        <v>2829000</v>
      </c>
      <c r="AB163" s="236">
        <v>2029</v>
      </c>
      <c r="AC163" s="213">
        <f t="shared" si="28"/>
        <v>2.0111853187589457E-2</v>
      </c>
      <c r="AD163" s="213">
        <f t="shared" si="29"/>
        <v>1.8204777291069174E-2</v>
      </c>
      <c r="AE163" s="291">
        <f>VLOOKUP(FutureTrunkParks6[[#This Row],[Service Catchment]],'Catchment Demand - Parks'!$C$8:$M$11,11)</f>
        <v>0.23553359173481525</v>
      </c>
      <c r="AF16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2.9269644765940357E-2</v>
      </c>
      <c r="AG163" s="291">
        <f>IF(AND(FutureTrunkParks6[[#This Row],[Spare Capacity (%)]]&gt;30%,FutureTrunkParks6[[#This Row],[Share of the total Cost with the same year of provision %]]&gt;20%),1-FutureTrunkParks6[[#This Row],[Spare Capacity (%)]],1)</f>
        <v>1</v>
      </c>
      <c r="AH163" s="291">
        <f>IF(FutureTrunkParks6[[#This Row],[Terminal Value Analysis]]&lt;0,0,FutureTrunkParks6[[#This Row],[Terminal Value Analysis]])</f>
        <v>1</v>
      </c>
      <c r="AI163" s="215">
        <f t="shared" si="30"/>
        <v>2829000</v>
      </c>
      <c r="AJ163" s="217">
        <f t="shared" si="31"/>
        <v>3268240</v>
      </c>
      <c r="AK163" s="219">
        <f t="shared" si="32"/>
        <v>2064516</v>
      </c>
      <c r="AL163" s="293">
        <f>ROUND(FutureTrunkParks6[[#This Row],[Net Present Value of Establishment Cost]]*FutureTrunkParks6[[#This Row],[Terminal Value Adjustment (%)]],0)</f>
        <v>2064516</v>
      </c>
      <c r="AM163" s="288" t="str" cm="1">
        <f t="array" ref="AM163">_xlfn.IFS(FutureTrunkParks6[[#This Row],[Hierarchy/Name]]&lt;&gt;"Local","y",AM$13=FutureTrunkParks6[[#This Row],[Service Catchment]], "y", FutureTrunkParks6[[#This Row],[Hierarchy/Name]]="Local", "")</f>
        <v>y</v>
      </c>
      <c r="AN163" s="288" t="str" cm="1">
        <f t="array" ref="AN163">_xlfn.IFS(FutureTrunkParks6[[#This Row],[Hierarchy/Name]]&lt;&gt;"Local","y",AN$13=FutureTrunkParks6[[#This Row],[Service Catchment]], "y", FutureTrunkParks6[[#This Row],[Hierarchy/Name]]="Local", "")</f>
        <v>y</v>
      </c>
      <c r="AO163" s="288" t="str" cm="1">
        <f t="array" ref="AO163">_xlfn.IFS(FutureTrunkParks6[[#This Row],[Hierarchy/Name]]&lt;&gt;"Local","y",AO$13=FutureTrunkParks6[[#This Row],[Service Catchment]], "y", FutureTrunkParks6[[#This Row],[Hierarchy/Name]]="Local", "")</f>
        <v>y</v>
      </c>
      <c r="AP163" s="288" t="str" cm="1">
        <f t="array" ref="AP163">_xlfn.IFS(FutureTrunkParks6[[#This Row],[Hierarchy/Name]]&lt;&gt;"Local","y",AP$13=FutureTrunkParks6[[#This Row],[Service Catchment]], "y", FutureTrunkParks6[[#This Row],[Hierarchy/Name]]="Local", "")</f>
        <v>y</v>
      </c>
      <c r="AR163" s="107">
        <f>IF(FutureTrunkParks6[[#This Row],[Hierarchy/Name]]&lt;&gt;"Local",0.25,IF(AM163="y",1,""))</f>
        <v>0.25</v>
      </c>
      <c r="AS163" s="107">
        <f>IF(FutureTrunkParks6[[#This Row],[Hierarchy/Name]]&lt;&gt;"Local",0.25,IF(AN163="y",1,""))</f>
        <v>0.25</v>
      </c>
      <c r="AT163" s="107">
        <f>IF(FutureTrunkParks6[[#This Row],[Hierarchy/Name]]&lt;&gt;"Local",0.25,IF(AO163="y",1,""))</f>
        <v>0.25</v>
      </c>
      <c r="AU163" s="107">
        <f>IF(FutureTrunkParks6[[#This Row],[Hierarchy/Name]]&lt;&gt;"Local",0.25,IF(AP163="y",1,""))</f>
        <v>0.25</v>
      </c>
      <c r="AV163" s="109">
        <f t="shared" si="33"/>
        <v>1</v>
      </c>
      <c r="AX163" s="285">
        <f t="shared" si="34"/>
        <v>516129</v>
      </c>
      <c r="AY163" s="281">
        <f t="shared" si="35"/>
        <v>516129</v>
      </c>
      <c r="AZ163" s="281">
        <f t="shared" si="36"/>
        <v>516129</v>
      </c>
      <c r="BA163" s="286">
        <f t="shared" si="37"/>
        <v>516129</v>
      </c>
      <c r="BB163" s="270">
        <f t="shared" si="38"/>
        <v>2064516</v>
      </c>
      <c r="BD163" s="141"/>
    </row>
    <row r="164" spans="2:221">
      <c r="B164" s="227" t="s">
        <v>4934</v>
      </c>
      <c r="C164" s="228" t="s">
        <v>5114</v>
      </c>
      <c r="D164" s="228" t="s">
        <v>105</v>
      </c>
      <c r="E164" s="228" t="s">
        <v>106</v>
      </c>
      <c r="F164" s="228" t="s">
        <v>4969</v>
      </c>
      <c r="G164" s="203" t="str" cm="1">
        <f t="array" ref="G164">_xlfn.IFS(MID(C164,5,1)="U",MID(C164,5,2),LEN(C164)&gt;10,MID(C164,5,3)&amp;"-"&amp;LEFT(D164,1),LEN(C164)&lt;=10,MID(C164,5,2)&amp;"-"&amp;LEFT(D164,1))</f>
        <v>U1</v>
      </c>
      <c r="H164" s="204">
        <f>IFERROR(INDEX(LGIP1b_Park_UnitRates[],MATCH(G164,LGIP1b_Park_UnitRates[LGIP Code],0),3),"")</f>
        <v>0</v>
      </c>
      <c r="I164" s="312">
        <f>IFERROR(MIN(J164/H164,INDEX(LGIP1b_Park_UnitRates[],MATCH(FutureTrunkParks6[[#This Row],[LGIP Code (*)]], LGIP1b_Park_UnitRates[LGIP Code], 0),4)),1)</f>
        <v>1</v>
      </c>
      <c r="J164" s="232">
        <v>188400</v>
      </c>
      <c r="K164" s="98">
        <f t="shared" si="39"/>
        <v>0</v>
      </c>
      <c r="L164" s="233">
        <v>0</v>
      </c>
      <c r="M164" s="238" t="str">
        <f>_xlfn.XLOOKUP(FutureTrunkParks6[[#This Row],[LGIP Code (*)]],LGIP1b_Parks_UnitRates_Summary[LGIP Code],LGIP1b_Parks_UnitRates_Summary[Stages],,0)</f>
        <v>U</v>
      </c>
      <c r="N164" s="238" t="str">
        <f>_xlfn.XLOOKUP(FutureTrunkParks6[[#This Row],[LGIP Code (*)]],LGIP1b_Parks_UnitRates_Summary[LGIP Code],LGIP1b_Parks_UnitRates_Summary[Costing Code],,0)</f>
        <v>U1-U</v>
      </c>
      <c r="O164" s="238">
        <f>_xlfn.XLOOKUP(FutureTrunkParks6[[#This Row],[Costing Code]],LGIP1b_Parks_UnitRates_Summary[Costing Code],LGIP1b_Parks_UnitRates_Summary[Scaled component],,0)</f>
        <v>0</v>
      </c>
      <c r="P164" s="238">
        <f>FutureTrunkParks6[[#This Row],[Unit Rate (Scale)]]*FutureTrunkParks6[[#This Row],[Scaling factor (*)]]</f>
        <v>0</v>
      </c>
      <c r="Q164" s="238">
        <f>_xlfn.XLOOKUP(FutureTrunkParks6[[#This Row],[Costing Code]],LGIP1b_Parks_UnitRates_Summary[Costing Code],LGIP1b_Parks_UnitRates_Summary[Not scaled component],,0)</f>
        <v>0</v>
      </c>
      <c r="R164" s="240">
        <f>_xlfn.XLOOKUP(FutureTrunkParks6[[#This Row],[Costing Code]],LGIP1b_Parks_UnitRates_Summary[Costing Code],LGIP1b_Parks_UnitRates_Summary[Preliminary Scale],,0)</f>
        <v>0</v>
      </c>
      <c r="S164" s="238">
        <f>((FutureTrunkParks6[[#This Row],[Costs with Scaling Factor Applied]]+FutureTrunkParks6[[#This Row],[Unit Rate (No Scale)]])*FutureTrunkParks6[[#This Row],[Preliminary Scale %]])</f>
        <v>0</v>
      </c>
      <c r="T164" s="238">
        <f>_xlfn.XLOOKUP(FutureTrunkParks6[[#This Row],[Costing Code]],LGIP1b_Parks_UnitRates_Summary[Costing Code],LGIP1b_Parks_UnitRates_Summary[Preliminary No Scale],,0)</f>
        <v>0</v>
      </c>
      <c r="U16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64" s="228">
        <v>2021</v>
      </c>
      <c r="W164" s="228">
        <v>1</v>
      </c>
      <c r="X164" s="238">
        <f>ROUND(FutureTrunkParks6[[#This Row],[Direct Construction Cost]]*23%,0)</f>
        <v>460000</v>
      </c>
      <c r="Y164" s="311">
        <f t="shared" si="27"/>
        <v>7.4999999999999997E-2</v>
      </c>
      <c r="Z164" s="211">
        <f>ROUND((FutureTrunkParks6[[#This Row],[Direct Construction Cost]]+FutureTrunkParks6[[#This Row],[Project Owners Cost (23% Direct Construction Cost)($)]])*FutureTrunkParks6[[#This Row],[Multiplier]]*FutureTrunkParks6[[#This Row],[Construction Contingency Rate %]],0)</f>
        <v>184500</v>
      </c>
      <c r="AA164" s="212">
        <f>ROUND(FutureTrunkParks6[[#This Row],[Direct Construction Cost]]+FutureTrunkParks6[[#This Row],[Project Owners Cost (23% Direct Construction Cost)($)]]+FutureTrunkParks6[[#This Row],[Construction Contingency Cost ($)]],0)</f>
        <v>2644500</v>
      </c>
      <c r="AB164" s="236">
        <v>2024</v>
      </c>
      <c r="AC164" s="213">
        <f t="shared" si="28"/>
        <v>2.0111853187589457E-2</v>
      </c>
      <c r="AD164" s="213">
        <f t="shared" si="29"/>
        <v>1.8204777291069174E-2</v>
      </c>
      <c r="AE164" s="291">
        <f>VLOOKUP(FutureTrunkParks6[[#This Row],[Service Catchment]],'Catchment Demand - Parks'!$C$8:$M$11,11)</f>
        <v>0.23553359173481525</v>
      </c>
      <c r="AF16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64" s="291">
        <f>IF(AND(FutureTrunkParks6[[#This Row],[Spare Capacity (%)]]&gt;30%,FutureTrunkParks6[[#This Row],[Share of the total Cost with the same year of provision %]]&gt;20%),1-FutureTrunkParks6[[#This Row],[Spare Capacity (%)]],1)</f>
        <v>1</v>
      </c>
      <c r="AH164" s="291">
        <f>IF(FutureTrunkParks6[[#This Row],[Terminal Value Analysis]]&lt;0,0,FutureTrunkParks6[[#This Row],[Terminal Value Analysis]])</f>
        <v>1</v>
      </c>
      <c r="AI164" s="215">
        <f t="shared" si="30"/>
        <v>2644500</v>
      </c>
      <c r="AJ164" s="217">
        <f t="shared" si="31"/>
        <v>2791573</v>
      </c>
      <c r="AK164" s="219">
        <f t="shared" si="32"/>
        <v>2349839</v>
      </c>
      <c r="AL164" s="293">
        <f>ROUND(FutureTrunkParks6[[#This Row],[Net Present Value of Establishment Cost]]*FutureTrunkParks6[[#This Row],[Terminal Value Adjustment (%)]],0)</f>
        <v>2349839</v>
      </c>
      <c r="AM164" s="288" t="str" cm="1">
        <f t="array" ref="AM164">_xlfn.IFS(FutureTrunkParks6[[#This Row],[Hierarchy/Name]]&lt;&gt;"Local","y",AM$13=FutureTrunkParks6[[#This Row],[Service Catchment]], "y", FutureTrunkParks6[[#This Row],[Hierarchy/Name]]="Local", "")</f>
        <v>y</v>
      </c>
      <c r="AN164" s="288" t="str" cm="1">
        <f t="array" ref="AN164">_xlfn.IFS(FutureTrunkParks6[[#This Row],[Hierarchy/Name]]&lt;&gt;"Local","y",AN$13=FutureTrunkParks6[[#This Row],[Service Catchment]], "y", FutureTrunkParks6[[#This Row],[Hierarchy/Name]]="Local", "")</f>
        <v>y</v>
      </c>
      <c r="AO164" s="288" t="str" cm="1">
        <f t="array" ref="AO164">_xlfn.IFS(FutureTrunkParks6[[#This Row],[Hierarchy/Name]]&lt;&gt;"Local","y",AO$13=FutureTrunkParks6[[#This Row],[Service Catchment]], "y", FutureTrunkParks6[[#This Row],[Hierarchy/Name]]="Local", "")</f>
        <v>y</v>
      </c>
      <c r="AP164" s="288" t="str" cm="1">
        <f t="array" ref="AP164">_xlfn.IFS(FutureTrunkParks6[[#This Row],[Hierarchy/Name]]&lt;&gt;"Local","y",AP$13=FutureTrunkParks6[[#This Row],[Service Catchment]], "y", FutureTrunkParks6[[#This Row],[Hierarchy/Name]]="Local", "")</f>
        <v>y</v>
      </c>
      <c r="AR164" s="107">
        <f>IF(FutureTrunkParks6[[#This Row],[Hierarchy/Name]]&lt;&gt;"Local",0.25,IF(AM164="y",1,""))</f>
        <v>0.25</v>
      </c>
      <c r="AS164" s="107">
        <f>IF(FutureTrunkParks6[[#This Row],[Hierarchy/Name]]&lt;&gt;"Local",0.25,IF(AN164="y",1,""))</f>
        <v>0.25</v>
      </c>
      <c r="AT164" s="107">
        <f>IF(FutureTrunkParks6[[#This Row],[Hierarchy/Name]]&lt;&gt;"Local",0.25,IF(AO164="y",1,""))</f>
        <v>0.25</v>
      </c>
      <c r="AU164" s="107">
        <f>IF(FutureTrunkParks6[[#This Row],[Hierarchy/Name]]&lt;&gt;"Local",0.25,IF(AP164="y",1,""))</f>
        <v>0.25</v>
      </c>
      <c r="AV164" s="109">
        <f t="shared" si="33"/>
        <v>1</v>
      </c>
      <c r="AX164" s="285">
        <f t="shared" si="34"/>
        <v>587459.75</v>
      </c>
      <c r="AY164" s="281">
        <f t="shared" si="35"/>
        <v>587459.75</v>
      </c>
      <c r="AZ164" s="281">
        <f t="shared" si="36"/>
        <v>587459.75</v>
      </c>
      <c r="BA164" s="286">
        <f t="shared" si="37"/>
        <v>587459.75</v>
      </c>
      <c r="BB164" s="270">
        <f t="shared" si="38"/>
        <v>2349839</v>
      </c>
      <c r="BD164" s="141"/>
    </row>
    <row r="165" spans="2:221">
      <c r="B165" s="227" t="s">
        <v>5115</v>
      </c>
      <c r="C165" s="228" t="s">
        <v>5116</v>
      </c>
      <c r="D165" s="228" t="s">
        <v>100</v>
      </c>
      <c r="E165" s="228" t="s">
        <v>101</v>
      </c>
      <c r="F165" s="228" t="s">
        <v>5117</v>
      </c>
      <c r="G165" s="203" t="str" cm="1">
        <f t="array" ref="G165">_xlfn.IFS(MID(C165,5,1)="U",MID(C165,5,2),LEN(C165)&gt;10,MID(C165,5,3)&amp;"-"&amp;LEFT(D165,1),LEN(C165)&lt;=10,MID(C165,5,2)&amp;"-"&amp;LEFT(D165,1))</f>
        <v>U2</v>
      </c>
      <c r="H165" s="204">
        <f>IFERROR(INDEX(LGIP1b_Park_UnitRates[],MATCH(G165,LGIP1b_Park_UnitRates[LGIP Code],0),3),"")</f>
        <v>0</v>
      </c>
      <c r="I165" s="312">
        <f>IFERROR(MIN(J165/H165,INDEX(LGIP1b_Park_UnitRates[],MATCH(FutureTrunkParks6[[#This Row],[LGIP Code (*)]], LGIP1b_Park_UnitRates[LGIP Code], 0),4)),1)</f>
        <v>1</v>
      </c>
      <c r="J165" s="232">
        <v>192590</v>
      </c>
      <c r="K165" s="98">
        <f t="shared" si="39"/>
        <v>0</v>
      </c>
      <c r="L165" s="233">
        <v>0</v>
      </c>
      <c r="M165" s="238" t="str">
        <f>_xlfn.XLOOKUP(FutureTrunkParks6[[#This Row],[LGIP Code (*)]],LGIP1b_Parks_UnitRates_Summary[LGIP Code],LGIP1b_Parks_UnitRates_Summary[Stages],,0)</f>
        <v>U</v>
      </c>
      <c r="N165" s="238" t="str">
        <f>_xlfn.XLOOKUP(FutureTrunkParks6[[#This Row],[LGIP Code (*)]],LGIP1b_Parks_UnitRates_Summary[LGIP Code],LGIP1b_Parks_UnitRates_Summary[Costing Code],,0)</f>
        <v>U2-U</v>
      </c>
      <c r="O165" s="238">
        <f>_xlfn.XLOOKUP(FutureTrunkParks6[[#This Row],[Costing Code]],LGIP1b_Parks_UnitRates_Summary[Costing Code],LGIP1b_Parks_UnitRates_Summary[Scaled component],,0)</f>
        <v>0</v>
      </c>
      <c r="P165" s="238">
        <f>FutureTrunkParks6[[#This Row],[Unit Rate (Scale)]]*FutureTrunkParks6[[#This Row],[Scaling factor (*)]]</f>
        <v>0</v>
      </c>
      <c r="Q165" s="238">
        <f>_xlfn.XLOOKUP(FutureTrunkParks6[[#This Row],[Costing Code]],LGIP1b_Parks_UnitRates_Summary[Costing Code],LGIP1b_Parks_UnitRates_Summary[Not scaled component],,0)</f>
        <v>0</v>
      </c>
      <c r="R165" s="240">
        <f>_xlfn.XLOOKUP(FutureTrunkParks6[[#This Row],[Costing Code]],LGIP1b_Parks_UnitRates_Summary[Costing Code],LGIP1b_Parks_UnitRates_Summary[Preliminary Scale],,0)</f>
        <v>0</v>
      </c>
      <c r="S165" s="238">
        <f>((FutureTrunkParks6[[#This Row],[Costs with Scaling Factor Applied]]+FutureTrunkParks6[[#This Row],[Unit Rate (No Scale)]])*FutureTrunkParks6[[#This Row],[Preliminary Scale %]])</f>
        <v>0</v>
      </c>
      <c r="T165" s="238">
        <f>_xlfn.XLOOKUP(FutureTrunkParks6[[#This Row],[Costing Code]],LGIP1b_Parks_UnitRates_Summary[Costing Code],LGIP1b_Parks_UnitRates_Summary[Preliminary No Scale],,0)</f>
        <v>0</v>
      </c>
      <c r="U16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65" s="228">
        <v>2021</v>
      </c>
      <c r="W165" s="228">
        <v>1</v>
      </c>
      <c r="X165" s="238">
        <f>ROUND(FutureTrunkParks6[[#This Row],[Direct Construction Cost]]*23%,0)</f>
        <v>345000</v>
      </c>
      <c r="Y165" s="311">
        <f t="shared" si="27"/>
        <v>0.15</v>
      </c>
      <c r="Z165" s="211">
        <f>ROUND((FutureTrunkParks6[[#This Row],[Direct Construction Cost]]+FutureTrunkParks6[[#This Row],[Project Owners Cost (23% Direct Construction Cost)($)]])*FutureTrunkParks6[[#This Row],[Multiplier]]*FutureTrunkParks6[[#This Row],[Construction Contingency Rate %]],0)</f>
        <v>276750</v>
      </c>
      <c r="AA165" s="212">
        <f>ROUND(FutureTrunkParks6[[#This Row],[Direct Construction Cost]]+FutureTrunkParks6[[#This Row],[Project Owners Cost (23% Direct Construction Cost)($)]]+FutureTrunkParks6[[#This Row],[Construction Contingency Cost ($)]],0)</f>
        <v>2121750</v>
      </c>
      <c r="AB165" s="236">
        <v>2029</v>
      </c>
      <c r="AC165" s="213">
        <f t="shared" si="28"/>
        <v>2.0111853187589457E-2</v>
      </c>
      <c r="AD165" s="213">
        <f t="shared" si="29"/>
        <v>1.8204777291069174E-2</v>
      </c>
      <c r="AE165" s="291">
        <f>VLOOKUP(FutureTrunkParks6[[#This Row],[Service Catchment]],'Catchment Demand - Parks'!$C$8:$M$11,11)</f>
        <v>0.20307557840172039</v>
      </c>
      <c r="AF16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2.1274250125923409E-2</v>
      </c>
      <c r="AG165" s="291">
        <f>IF(AND(FutureTrunkParks6[[#This Row],[Spare Capacity (%)]]&gt;30%,FutureTrunkParks6[[#This Row],[Share of the total Cost with the same year of provision %]]&gt;20%),1-FutureTrunkParks6[[#This Row],[Spare Capacity (%)]],1)</f>
        <v>1</v>
      </c>
      <c r="AH165" s="291">
        <f>IF(FutureTrunkParks6[[#This Row],[Terminal Value Analysis]]&lt;0,0,FutureTrunkParks6[[#This Row],[Terminal Value Analysis]])</f>
        <v>1</v>
      </c>
      <c r="AI165" s="215">
        <f t="shared" si="30"/>
        <v>2121750</v>
      </c>
      <c r="AJ165" s="217">
        <f t="shared" si="31"/>
        <v>2451180</v>
      </c>
      <c r="AK165" s="219">
        <f t="shared" si="32"/>
        <v>1548387</v>
      </c>
      <c r="AL165" s="293">
        <f>ROUND(FutureTrunkParks6[[#This Row],[Net Present Value of Establishment Cost]]*FutureTrunkParks6[[#This Row],[Terminal Value Adjustment (%)]],0)</f>
        <v>1548387</v>
      </c>
      <c r="AM165" s="288" t="str" cm="1">
        <f t="array" ref="AM165">_xlfn.IFS(FutureTrunkParks6[[#This Row],[Hierarchy/Name]]&lt;&gt;"Local","y",AM$13=FutureTrunkParks6[[#This Row],[Service Catchment]], "y", FutureTrunkParks6[[#This Row],[Hierarchy/Name]]="Local", "")</f>
        <v>y</v>
      </c>
      <c r="AN165" s="288" t="str" cm="1">
        <f t="array" ref="AN165">_xlfn.IFS(FutureTrunkParks6[[#This Row],[Hierarchy/Name]]&lt;&gt;"Local","y",AN$13=FutureTrunkParks6[[#This Row],[Service Catchment]], "y", FutureTrunkParks6[[#This Row],[Hierarchy/Name]]="Local", "")</f>
        <v>y</v>
      </c>
      <c r="AO165" s="288" t="str" cm="1">
        <f t="array" ref="AO165">_xlfn.IFS(FutureTrunkParks6[[#This Row],[Hierarchy/Name]]&lt;&gt;"Local","y",AO$13=FutureTrunkParks6[[#This Row],[Service Catchment]], "y", FutureTrunkParks6[[#This Row],[Hierarchy/Name]]="Local", "")</f>
        <v>y</v>
      </c>
      <c r="AP165" s="288" t="str" cm="1">
        <f t="array" ref="AP165">_xlfn.IFS(FutureTrunkParks6[[#This Row],[Hierarchy/Name]]&lt;&gt;"Local","y",AP$13=FutureTrunkParks6[[#This Row],[Service Catchment]], "y", FutureTrunkParks6[[#This Row],[Hierarchy/Name]]="Local", "")</f>
        <v>y</v>
      </c>
      <c r="AR165" s="107">
        <f>IF(FutureTrunkParks6[[#This Row],[Hierarchy/Name]]&lt;&gt;"Local",0.25,IF(AM165="y",1,""))</f>
        <v>0.25</v>
      </c>
      <c r="AS165" s="107">
        <f>IF(FutureTrunkParks6[[#This Row],[Hierarchy/Name]]&lt;&gt;"Local",0.25,IF(AN165="y",1,""))</f>
        <v>0.25</v>
      </c>
      <c r="AT165" s="107">
        <f>IF(FutureTrunkParks6[[#This Row],[Hierarchy/Name]]&lt;&gt;"Local",0.25,IF(AO165="y",1,""))</f>
        <v>0.25</v>
      </c>
      <c r="AU165" s="107">
        <f>IF(FutureTrunkParks6[[#This Row],[Hierarchy/Name]]&lt;&gt;"Local",0.25,IF(AP165="y",1,""))</f>
        <v>0.25</v>
      </c>
      <c r="AV165" s="109">
        <f t="shared" si="33"/>
        <v>1</v>
      </c>
      <c r="AX165" s="285">
        <f t="shared" si="34"/>
        <v>387096.75</v>
      </c>
      <c r="AY165" s="281">
        <f t="shared" si="35"/>
        <v>387096.75</v>
      </c>
      <c r="AZ165" s="281">
        <f t="shared" si="36"/>
        <v>387096.75</v>
      </c>
      <c r="BA165" s="286">
        <f t="shared" si="37"/>
        <v>387096.75</v>
      </c>
      <c r="BB165" s="270">
        <f t="shared" si="38"/>
        <v>1548387</v>
      </c>
      <c r="BD165" s="141"/>
    </row>
    <row r="166" spans="2:221">
      <c r="B166" s="227" t="s">
        <v>5118</v>
      </c>
      <c r="C166" s="228" t="s">
        <v>5119</v>
      </c>
      <c r="D166" s="228" t="s">
        <v>105</v>
      </c>
      <c r="E166" s="228" t="s">
        <v>142</v>
      </c>
      <c r="F166" s="228" t="s">
        <v>5011</v>
      </c>
      <c r="G166" s="203" t="str" cm="1">
        <f t="array" ref="G166">_xlfn.IFS(MID(C166,5,1)="U",MID(C166,5,2),LEN(C166)&gt;10,MID(C166,5,3)&amp;"-"&amp;LEFT(D166,1),LEN(C166)&lt;=10,MID(C166,5,2)&amp;"-"&amp;LEFT(D166,1))</f>
        <v>U3</v>
      </c>
      <c r="H166" s="204">
        <f>IFERROR(INDEX(LGIP1b_Park_UnitRates[],MATCH(G166,LGIP1b_Park_UnitRates[LGIP Code],0),3),"")</f>
        <v>0</v>
      </c>
      <c r="I166" s="312">
        <f>IFERROR(MIN(J166/H166,INDEX(LGIP1b_Park_UnitRates[],MATCH(FutureTrunkParks6[[#This Row],[LGIP Code (*)]], LGIP1b_Park_UnitRates[LGIP Code], 0),4)),1)</f>
        <v>1</v>
      </c>
      <c r="J166" s="232">
        <v>65300</v>
      </c>
      <c r="K166" s="98">
        <f t="shared" si="39"/>
        <v>0</v>
      </c>
      <c r="L166" s="233">
        <v>0</v>
      </c>
      <c r="M166" s="238" t="str">
        <f>_xlfn.XLOOKUP(FutureTrunkParks6[[#This Row],[LGIP Code (*)]],LGIP1b_Parks_UnitRates_Summary[LGIP Code],LGIP1b_Parks_UnitRates_Summary[Stages],,0)</f>
        <v>U</v>
      </c>
      <c r="N166" s="238" t="str">
        <f>_xlfn.XLOOKUP(FutureTrunkParks6[[#This Row],[LGIP Code (*)]],LGIP1b_Parks_UnitRates_Summary[LGIP Code],LGIP1b_Parks_UnitRates_Summary[Costing Code],,0)</f>
        <v>U3-U</v>
      </c>
      <c r="O166" s="238">
        <f>_xlfn.XLOOKUP(FutureTrunkParks6[[#This Row],[Costing Code]],LGIP1b_Parks_UnitRates_Summary[Costing Code],LGIP1b_Parks_UnitRates_Summary[Scaled component],,0)</f>
        <v>0</v>
      </c>
      <c r="P166" s="238">
        <f>FutureTrunkParks6[[#This Row],[Unit Rate (Scale)]]*FutureTrunkParks6[[#This Row],[Scaling factor (*)]]</f>
        <v>0</v>
      </c>
      <c r="Q166" s="238">
        <f>_xlfn.XLOOKUP(FutureTrunkParks6[[#This Row],[Costing Code]],LGIP1b_Parks_UnitRates_Summary[Costing Code],LGIP1b_Parks_UnitRates_Summary[Not scaled component],,0)</f>
        <v>0</v>
      </c>
      <c r="R166" s="240">
        <f>_xlfn.XLOOKUP(FutureTrunkParks6[[#This Row],[Costing Code]],LGIP1b_Parks_UnitRates_Summary[Costing Code],LGIP1b_Parks_UnitRates_Summary[Preliminary Scale],,0)</f>
        <v>0</v>
      </c>
      <c r="S166" s="238">
        <f>((FutureTrunkParks6[[#This Row],[Costs with Scaling Factor Applied]]+FutureTrunkParks6[[#This Row],[Unit Rate (No Scale)]])*FutureTrunkParks6[[#This Row],[Preliminary Scale %]])</f>
        <v>0</v>
      </c>
      <c r="T166" s="238">
        <f>_xlfn.XLOOKUP(FutureTrunkParks6[[#This Row],[Costing Code]],LGIP1b_Parks_UnitRates_Summary[Costing Code],LGIP1b_Parks_UnitRates_Summary[Preliminary No Scale],,0)</f>
        <v>0</v>
      </c>
      <c r="U16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66" s="228">
        <v>2021</v>
      </c>
      <c r="W166" s="228">
        <v>1</v>
      </c>
      <c r="X166" s="238">
        <f>ROUND(FutureTrunkParks6[[#This Row],[Direct Construction Cost]]*23%,0)</f>
        <v>230000</v>
      </c>
      <c r="Y166" s="311">
        <f t="shared" si="27"/>
        <v>0.2</v>
      </c>
      <c r="Z166" s="211">
        <f>ROUND((FutureTrunkParks6[[#This Row],[Direct Construction Cost]]+FutureTrunkParks6[[#This Row],[Project Owners Cost (23% Direct Construction Cost)($)]])*FutureTrunkParks6[[#This Row],[Multiplier]]*FutureTrunkParks6[[#This Row],[Construction Contingency Rate %]],0)</f>
        <v>246000</v>
      </c>
      <c r="AA166" s="212">
        <f>ROUND(FutureTrunkParks6[[#This Row],[Direct Construction Cost]]+FutureTrunkParks6[[#This Row],[Project Owners Cost (23% Direct Construction Cost)($)]]+FutureTrunkParks6[[#This Row],[Construction Contingency Cost ($)]],0)</f>
        <v>1476000</v>
      </c>
      <c r="AB166" s="236">
        <v>2034</v>
      </c>
      <c r="AC166" s="213">
        <f t="shared" si="28"/>
        <v>2.0111853187589457E-2</v>
      </c>
      <c r="AD166" s="213">
        <f t="shared" si="29"/>
        <v>1.8204777291069174E-2</v>
      </c>
      <c r="AE166" s="291">
        <f>VLOOKUP(FutureTrunkParks6[[#This Row],[Service Catchment]],'Catchment Demand - Parks'!$C$8:$M$11,11)</f>
        <v>0.31134461829061294</v>
      </c>
      <c r="AF16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4.8478032816606551E-2</v>
      </c>
      <c r="AG166" s="291">
        <f>IF(AND(FutureTrunkParks6[[#This Row],[Spare Capacity (%)]]&gt;30%,FutureTrunkParks6[[#This Row],[Share of the total Cost with the same year of provision %]]&gt;20%),1-FutureTrunkParks6[[#This Row],[Spare Capacity (%)]],1)</f>
        <v>1</v>
      </c>
      <c r="AH166" s="291">
        <f>IF(FutureTrunkParks6[[#This Row],[Terminal Value Analysis]]&lt;0,0,FutureTrunkParks6[[#This Row],[Terminal Value Analysis]])</f>
        <v>1</v>
      </c>
      <c r="AI166" s="215">
        <f t="shared" si="30"/>
        <v>1476000</v>
      </c>
      <c r="AJ166" s="217">
        <f t="shared" si="31"/>
        <v>1866135</v>
      </c>
      <c r="AK166" s="219">
        <f t="shared" si="32"/>
        <v>884632</v>
      </c>
      <c r="AL166" s="293">
        <f>ROUND(FutureTrunkParks6[[#This Row],[Net Present Value of Establishment Cost]]*FutureTrunkParks6[[#This Row],[Terminal Value Adjustment (%)]],0)</f>
        <v>884632</v>
      </c>
      <c r="AM166" s="288" t="str" cm="1">
        <f t="array" ref="AM166">_xlfn.IFS(FutureTrunkParks6[[#This Row],[Hierarchy/Name]]&lt;&gt;"Local","y",AM$13=FutureTrunkParks6[[#This Row],[Service Catchment]], "y", FutureTrunkParks6[[#This Row],[Hierarchy/Name]]="Local", "")</f>
        <v>y</v>
      </c>
      <c r="AN166" s="288" t="str" cm="1">
        <f t="array" ref="AN166">_xlfn.IFS(FutureTrunkParks6[[#This Row],[Hierarchy/Name]]&lt;&gt;"Local","y",AN$13=FutureTrunkParks6[[#This Row],[Service Catchment]], "y", FutureTrunkParks6[[#This Row],[Hierarchy/Name]]="Local", "")</f>
        <v>y</v>
      </c>
      <c r="AO166" s="288" t="str" cm="1">
        <f t="array" ref="AO166">_xlfn.IFS(FutureTrunkParks6[[#This Row],[Hierarchy/Name]]&lt;&gt;"Local","y",AO$13=FutureTrunkParks6[[#This Row],[Service Catchment]], "y", FutureTrunkParks6[[#This Row],[Hierarchy/Name]]="Local", "")</f>
        <v>y</v>
      </c>
      <c r="AP166" s="288" t="str" cm="1">
        <f t="array" ref="AP166">_xlfn.IFS(FutureTrunkParks6[[#This Row],[Hierarchy/Name]]&lt;&gt;"Local","y",AP$13=FutureTrunkParks6[[#This Row],[Service Catchment]], "y", FutureTrunkParks6[[#This Row],[Hierarchy/Name]]="Local", "")</f>
        <v>y</v>
      </c>
      <c r="AR166" s="107">
        <f>IF(FutureTrunkParks6[[#This Row],[Hierarchy/Name]]&lt;&gt;"Local",0.25,IF(AM166="y",1,""))</f>
        <v>0.25</v>
      </c>
      <c r="AS166" s="107">
        <f>IF(FutureTrunkParks6[[#This Row],[Hierarchy/Name]]&lt;&gt;"Local",0.25,IF(AN166="y",1,""))</f>
        <v>0.25</v>
      </c>
      <c r="AT166" s="107">
        <f>IF(FutureTrunkParks6[[#This Row],[Hierarchy/Name]]&lt;&gt;"Local",0.25,IF(AO166="y",1,""))</f>
        <v>0.25</v>
      </c>
      <c r="AU166" s="107">
        <f>IF(FutureTrunkParks6[[#This Row],[Hierarchy/Name]]&lt;&gt;"Local",0.25,IF(AP166="y",1,""))</f>
        <v>0.25</v>
      </c>
      <c r="AV166" s="109">
        <f t="shared" si="33"/>
        <v>1</v>
      </c>
      <c r="AX166" s="285">
        <f t="shared" si="34"/>
        <v>221158</v>
      </c>
      <c r="AY166" s="281">
        <f t="shared" si="35"/>
        <v>221158</v>
      </c>
      <c r="AZ166" s="281">
        <f t="shared" si="36"/>
        <v>221158</v>
      </c>
      <c r="BA166" s="286">
        <f t="shared" si="37"/>
        <v>221158</v>
      </c>
      <c r="BB166" s="270">
        <f t="shared" si="38"/>
        <v>884632</v>
      </c>
      <c r="BD166" s="141"/>
    </row>
    <row r="167" spans="2:221">
      <c r="B167" s="227" t="s">
        <v>4889</v>
      </c>
      <c r="C167" s="228" t="s">
        <v>5120</v>
      </c>
      <c r="D167" s="228" t="s">
        <v>105</v>
      </c>
      <c r="E167" s="228" t="s">
        <v>106</v>
      </c>
      <c r="F167" s="228" t="s">
        <v>4877</v>
      </c>
      <c r="G167" s="203" t="str" cm="1">
        <f t="array" ref="G167">_xlfn.IFS(MID(C167,5,1)="U",MID(C167,5,2),LEN(C167)&gt;10,MID(C167,5,3)&amp;"-"&amp;LEFT(D167,1),LEN(C167)&lt;=10,MID(C167,5,2)&amp;"-"&amp;LEFT(D167,1))</f>
        <v>U3</v>
      </c>
      <c r="H167" s="204">
        <f>IFERROR(INDEX(LGIP1b_Park_UnitRates[],MATCH(G167,LGIP1b_Park_UnitRates[LGIP Code],0),3),"")</f>
        <v>0</v>
      </c>
      <c r="I167" s="312">
        <f>IFERROR(MIN(J167/H167,INDEX(LGIP1b_Park_UnitRates[],MATCH(FutureTrunkParks6[[#This Row],[LGIP Code (*)]], LGIP1b_Park_UnitRates[LGIP Code], 0),4)),1)</f>
        <v>1</v>
      </c>
      <c r="J167" s="232">
        <v>14300</v>
      </c>
      <c r="K167" s="98">
        <f t="shared" si="39"/>
        <v>0</v>
      </c>
      <c r="L167" s="233">
        <v>0</v>
      </c>
      <c r="M167" s="238" t="str">
        <f>_xlfn.XLOOKUP(FutureTrunkParks6[[#This Row],[LGIP Code (*)]],LGIP1b_Parks_UnitRates_Summary[LGIP Code],LGIP1b_Parks_UnitRates_Summary[Stages],,0)</f>
        <v>U</v>
      </c>
      <c r="N167" s="238" t="str">
        <f>_xlfn.XLOOKUP(FutureTrunkParks6[[#This Row],[LGIP Code (*)]],LGIP1b_Parks_UnitRates_Summary[LGIP Code],LGIP1b_Parks_UnitRates_Summary[Costing Code],,0)</f>
        <v>U3-U</v>
      </c>
      <c r="O167" s="238">
        <f>_xlfn.XLOOKUP(FutureTrunkParks6[[#This Row],[Costing Code]],LGIP1b_Parks_UnitRates_Summary[Costing Code],LGIP1b_Parks_UnitRates_Summary[Scaled component],,0)</f>
        <v>0</v>
      </c>
      <c r="P167" s="238">
        <f>FutureTrunkParks6[[#This Row],[Unit Rate (Scale)]]*FutureTrunkParks6[[#This Row],[Scaling factor (*)]]</f>
        <v>0</v>
      </c>
      <c r="Q167" s="238">
        <f>_xlfn.XLOOKUP(FutureTrunkParks6[[#This Row],[Costing Code]],LGIP1b_Parks_UnitRates_Summary[Costing Code],LGIP1b_Parks_UnitRates_Summary[Not scaled component],,0)</f>
        <v>0</v>
      </c>
      <c r="R167" s="240">
        <f>_xlfn.XLOOKUP(FutureTrunkParks6[[#This Row],[Costing Code]],LGIP1b_Parks_UnitRates_Summary[Costing Code],LGIP1b_Parks_UnitRates_Summary[Preliminary Scale],,0)</f>
        <v>0</v>
      </c>
      <c r="S167" s="238">
        <f>((FutureTrunkParks6[[#This Row],[Costs with Scaling Factor Applied]]+FutureTrunkParks6[[#This Row],[Unit Rate (No Scale)]])*FutureTrunkParks6[[#This Row],[Preliminary Scale %]])</f>
        <v>0</v>
      </c>
      <c r="T167" s="238">
        <f>_xlfn.XLOOKUP(FutureTrunkParks6[[#This Row],[Costing Code]],LGIP1b_Parks_UnitRates_Summary[Costing Code],LGIP1b_Parks_UnitRates_Summary[Preliminary No Scale],,0)</f>
        <v>0</v>
      </c>
      <c r="U16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67" s="228">
        <v>2021</v>
      </c>
      <c r="W167" s="228">
        <v>1</v>
      </c>
      <c r="X167" s="238">
        <f>ROUND(FutureTrunkParks6[[#This Row],[Direct Construction Cost]]*23%,0)</f>
        <v>230000</v>
      </c>
      <c r="Y167" s="311">
        <f t="shared" si="27"/>
        <v>0.15</v>
      </c>
      <c r="Z167" s="211">
        <f>ROUND((FutureTrunkParks6[[#This Row],[Direct Construction Cost]]+FutureTrunkParks6[[#This Row],[Project Owners Cost (23% Direct Construction Cost)($)]])*FutureTrunkParks6[[#This Row],[Multiplier]]*FutureTrunkParks6[[#This Row],[Construction Contingency Rate %]],0)</f>
        <v>184500</v>
      </c>
      <c r="AA167" s="212">
        <f>ROUND(FutureTrunkParks6[[#This Row],[Direct Construction Cost]]+FutureTrunkParks6[[#This Row],[Project Owners Cost (23% Direct Construction Cost)($)]]+FutureTrunkParks6[[#This Row],[Construction Contingency Cost ($)]],0)</f>
        <v>1414500</v>
      </c>
      <c r="AB167" s="236">
        <v>2029</v>
      </c>
      <c r="AC167" s="213">
        <f t="shared" si="28"/>
        <v>2.0111853187589457E-2</v>
      </c>
      <c r="AD167" s="213">
        <f t="shared" si="29"/>
        <v>1.8204777291069174E-2</v>
      </c>
      <c r="AE167" s="291">
        <f>VLOOKUP(FutureTrunkParks6[[#This Row],[Service Catchment]],'Catchment Demand - Parks'!$C$8:$M$11,11)</f>
        <v>0.23553359173481525</v>
      </c>
      <c r="AF16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1.4634822382970179E-2</v>
      </c>
      <c r="AG167" s="291">
        <f>IF(AND(FutureTrunkParks6[[#This Row],[Spare Capacity (%)]]&gt;30%,FutureTrunkParks6[[#This Row],[Share of the total Cost with the same year of provision %]]&gt;20%),1-FutureTrunkParks6[[#This Row],[Spare Capacity (%)]],1)</f>
        <v>1</v>
      </c>
      <c r="AH167" s="291">
        <f>IF(FutureTrunkParks6[[#This Row],[Terminal Value Analysis]]&lt;0,0,FutureTrunkParks6[[#This Row],[Terminal Value Analysis]])</f>
        <v>1</v>
      </c>
      <c r="AI167" s="215">
        <f t="shared" si="30"/>
        <v>1414500</v>
      </c>
      <c r="AJ167" s="217">
        <f t="shared" si="31"/>
        <v>1634120</v>
      </c>
      <c r="AK167" s="219">
        <f t="shared" si="32"/>
        <v>1032258</v>
      </c>
      <c r="AL167" s="293">
        <f>ROUND(FutureTrunkParks6[[#This Row],[Net Present Value of Establishment Cost]]*FutureTrunkParks6[[#This Row],[Terminal Value Adjustment (%)]],0)</f>
        <v>1032258</v>
      </c>
      <c r="AM167" s="288" t="str" cm="1">
        <f t="array" ref="AM167">_xlfn.IFS(FutureTrunkParks6[[#This Row],[Hierarchy/Name]]&lt;&gt;"Local","y",AM$13=FutureTrunkParks6[[#This Row],[Service Catchment]], "y", FutureTrunkParks6[[#This Row],[Hierarchy/Name]]="Local", "")</f>
        <v>y</v>
      </c>
      <c r="AN167" s="288" t="str" cm="1">
        <f t="array" ref="AN167">_xlfn.IFS(FutureTrunkParks6[[#This Row],[Hierarchy/Name]]&lt;&gt;"Local","y",AN$13=FutureTrunkParks6[[#This Row],[Service Catchment]], "y", FutureTrunkParks6[[#This Row],[Hierarchy/Name]]="Local", "")</f>
        <v>y</v>
      </c>
      <c r="AO167" s="288" t="str" cm="1">
        <f t="array" ref="AO167">_xlfn.IFS(FutureTrunkParks6[[#This Row],[Hierarchy/Name]]&lt;&gt;"Local","y",AO$13=FutureTrunkParks6[[#This Row],[Service Catchment]], "y", FutureTrunkParks6[[#This Row],[Hierarchy/Name]]="Local", "")</f>
        <v>y</v>
      </c>
      <c r="AP167" s="288" t="str" cm="1">
        <f t="array" ref="AP167">_xlfn.IFS(FutureTrunkParks6[[#This Row],[Hierarchy/Name]]&lt;&gt;"Local","y",AP$13=FutureTrunkParks6[[#This Row],[Service Catchment]], "y", FutureTrunkParks6[[#This Row],[Hierarchy/Name]]="Local", "")</f>
        <v>y</v>
      </c>
      <c r="AR167" s="107">
        <f>IF(FutureTrunkParks6[[#This Row],[Hierarchy/Name]]&lt;&gt;"Local",0.25,IF(AM167="y",1,""))</f>
        <v>0.25</v>
      </c>
      <c r="AS167" s="107">
        <f>IF(FutureTrunkParks6[[#This Row],[Hierarchy/Name]]&lt;&gt;"Local",0.25,IF(AN167="y",1,""))</f>
        <v>0.25</v>
      </c>
      <c r="AT167" s="107">
        <f>IF(FutureTrunkParks6[[#This Row],[Hierarchy/Name]]&lt;&gt;"Local",0.25,IF(AO167="y",1,""))</f>
        <v>0.25</v>
      </c>
      <c r="AU167" s="107">
        <f>IF(FutureTrunkParks6[[#This Row],[Hierarchy/Name]]&lt;&gt;"Local",0.25,IF(AP167="y",1,""))</f>
        <v>0.25</v>
      </c>
      <c r="AV167" s="109">
        <f t="shared" si="33"/>
        <v>1</v>
      </c>
      <c r="AX167" s="285">
        <f t="shared" si="34"/>
        <v>258064.5</v>
      </c>
      <c r="AY167" s="281">
        <f t="shared" si="35"/>
        <v>258064.5</v>
      </c>
      <c r="AZ167" s="281">
        <f t="shared" si="36"/>
        <v>258064.5</v>
      </c>
      <c r="BA167" s="286">
        <f t="shared" si="37"/>
        <v>258064.5</v>
      </c>
      <c r="BB167" s="270">
        <f t="shared" si="38"/>
        <v>1032258</v>
      </c>
      <c r="BD167" s="141"/>
    </row>
    <row r="168" spans="2:221">
      <c r="B168" s="227" t="s">
        <v>4878</v>
      </c>
      <c r="C168" s="228" t="s">
        <v>5121</v>
      </c>
      <c r="D168" s="228" t="s">
        <v>105</v>
      </c>
      <c r="E168" s="228" t="s">
        <v>142</v>
      </c>
      <c r="F168" s="228" t="s">
        <v>4991</v>
      </c>
      <c r="G168" s="203" t="str" cm="1">
        <f t="array" ref="G168">_xlfn.IFS(MID(C168,5,1)="U",MID(C168,5,2),LEN(C168)&gt;10,MID(C168,5,3)&amp;"-"&amp;LEFT(D168,1),LEN(C168)&lt;=10,MID(C168,5,2)&amp;"-"&amp;LEFT(D168,1))</f>
        <v>E5-D</v>
      </c>
      <c r="H168" s="204">
        <f>IFERROR(INDEX(LGIP1b_Park_UnitRates[],MATCH(G168,LGIP1b_Park_UnitRates[LGIP Code],0),3),"")</f>
        <v>40000</v>
      </c>
      <c r="I168" s="312">
        <f>IFERROR(MIN(J168/H168,INDEX(LGIP1b_Park_UnitRates[],MATCH(FutureTrunkParks6[[#This Row],[LGIP Code (*)]], LGIP1b_Park_UnitRates[LGIP Code], 0),4)),1)</f>
        <v>1.5774999999999999</v>
      </c>
      <c r="J168" s="232">
        <v>63100</v>
      </c>
      <c r="K168" s="98">
        <f t="shared" si="39"/>
        <v>0</v>
      </c>
      <c r="L168" s="233">
        <v>0</v>
      </c>
      <c r="M168" s="238" t="str">
        <f>_xlfn.XLOOKUP(FutureTrunkParks6[[#This Row],[LGIP Code (*)]],LGIP1b_Parks_UnitRates_Summary[LGIP Code],LGIP1b_Parks_UnitRates_Summary[Stages],,0)</f>
        <v>B&amp;C</v>
      </c>
      <c r="N168" s="238" t="str">
        <f>_xlfn.XLOOKUP(FutureTrunkParks6[[#This Row],[LGIP Code (*)]],LGIP1b_Parks_UnitRates_Summary[LGIP Code],LGIP1b_Parks_UnitRates_Summary[Costing Code],,0)</f>
        <v>E5-D-B&amp;C</v>
      </c>
      <c r="O168" s="238">
        <f>_xlfn.XLOOKUP(FutureTrunkParks6[[#This Row],[Costing Code]],LGIP1b_Parks_UnitRates_Summary[Costing Code],LGIP1b_Parks_UnitRates_Summary[Scaled component],,0)</f>
        <v>740088.67916180636</v>
      </c>
      <c r="P168" s="238">
        <f>FutureTrunkParks6[[#This Row],[Unit Rate (Scale)]]*FutureTrunkParks6[[#This Row],[Scaling factor (*)]]</f>
        <v>1167489.8913777494</v>
      </c>
      <c r="Q168" s="238">
        <f>_xlfn.XLOOKUP(FutureTrunkParks6[[#This Row],[Costing Code]],LGIP1b_Parks_UnitRates_Summary[Costing Code],LGIP1b_Parks_UnitRates_Summary[Not scaled component],,0)</f>
        <v>7781441.3300164435</v>
      </c>
      <c r="R168" s="240">
        <f>_xlfn.XLOOKUP(FutureTrunkParks6[[#This Row],[Costing Code]],LGIP1b_Parks_UnitRates_Summary[Costing Code],LGIP1b_Parks_UnitRates_Summary[Preliminary Scale],,0)</f>
        <v>0.23125000000000001</v>
      </c>
      <c r="S168" s="238">
        <f>((FutureTrunkParks6[[#This Row],[Costs with Scaling Factor Applied]]+FutureTrunkParks6[[#This Row],[Unit Rate (No Scale)]])*FutureTrunkParks6[[#This Row],[Preliminary Scale %]])</f>
        <v>2069440.344947407</v>
      </c>
      <c r="T168" s="238">
        <f>_xlfn.XLOOKUP(FutureTrunkParks6[[#This Row],[Costing Code]],LGIP1b_Parks_UnitRates_Summary[Costing Code],LGIP1b_Parks_UnitRates_Summary[Preliminary No Scale],,0)</f>
        <v>11250</v>
      </c>
      <c r="U16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11029622</v>
      </c>
      <c r="V168" s="228">
        <v>2021</v>
      </c>
      <c r="W168" s="228">
        <v>1</v>
      </c>
      <c r="X168" s="238">
        <f>ROUND(FutureTrunkParks6[[#This Row],[Direct Construction Cost]]*23%,0)</f>
        <v>2536813</v>
      </c>
      <c r="Y168" s="311">
        <f t="shared" si="27"/>
        <v>7.4999999999999997E-2</v>
      </c>
      <c r="Z168" s="211">
        <f>ROUND((FutureTrunkParks6[[#This Row],[Direct Construction Cost]]+FutureTrunkParks6[[#This Row],[Project Owners Cost (23% Direct Construction Cost)($)]])*FutureTrunkParks6[[#This Row],[Multiplier]]*FutureTrunkParks6[[#This Row],[Construction Contingency Rate %]],0)</f>
        <v>1017483</v>
      </c>
      <c r="AA168" s="212">
        <f>ROUND(FutureTrunkParks6[[#This Row],[Direct Construction Cost]]+FutureTrunkParks6[[#This Row],[Project Owners Cost (23% Direct Construction Cost)($)]]+FutureTrunkParks6[[#This Row],[Construction Contingency Cost ($)]],0)</f>
        <v>14583918</v>
      </c>
      <c r="AB168" s="236">
        <v>2024</v>
      </c>
      <c r="AC168" s="213">
        <f t="shared" si="28"/>
        <v>2.0111853187589457E-2</v>
      </c>
      <c r="AD168" s="213">
        <f t="shared" si="29"/>
        <v>1.8204777291069174E-2</v>
      </c>
      <c r="AE168" s="291">
        <f>VLOOKUP(FutureTrunkParks6[[#This Row],[Service Catchment]],'Catchment Demand - Parks'!$C$8:$M$11,11)</f>
        <v>0.31134461829061294</v>
      </c>
      <c r="AF16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68" s="291">
        <f>IF(AND(FutureTrunkParks6[[#This Row],[Spare Capacity (%)]]&gt;30%,FutureTrunkParks6[[#This Row],[Share of the total Cost with the same year of provision %]]&gt;20%),1-FutureTrunkParks6[[#This Row],[Spare Capacity (%)]],1)</f>
        <v>1</v>
      </c>
      <c r="AH168" s="291">
        <f>IF(FutureTrunkParks6[[#This Row],[Terminal Value Analysis]]&lt;0,0,FutureTrunkParks6[[#This Row],[Terminal Value Analysis]])</f>
        <v>1</v>
      </c>
      <c r="AI168" s="215">
        <f t="shared" si="30"/>
        <v>14583918</v>
      </c>
      <c r="AJ168" s="217">
        <f t="shared" si="31"/>
        <v>15394997</v>
      </c>
      <c r="AK168" s="219">
        <f t="shared" si="32"/>
        <v>12958917</v>
      </c>
      <c r="AL168" s="293">
        <f>ROUND(FutureTrunkParks6[[#This Row],[Net Present Value of Establishment Cost]]*FutureTrunkParks6[[#This Row],[Terminal Value Adjustment (%)]],0)</f>
        <v>12958917</v>
      </c>
      <c r="AM168" s="288" t="str" cm="1">
        <f t="array" ref="AM168">_xlfn.IFS(FutureTrunkParks6[[#This Row],[Hierarchy/Name]]&lt;&gt;"Local","y",AM$13=FutureTrunkParks6[[#This Row],[Service Catchment]], "y", FutureTrunkParks6[[#This Row],[Hierarchy/Name]]="Local", "")</f>
        <v>y</v>
      </c>
      <c r="AN168" s="288" t="str" cm="1">
        <f t="array" ref="AN168">_xlfn.IFS(FutureTrunkParks6[[#This Row],[Hierarchy/Name]]&lt;&gt;"Local","y",AN$13=FutureTrunkParks6[[#This Row],[Service Catchment]], "y", FutureTrunkParks6[[#This Row],[Hierarchy/Name]]="Local", "")</f>
        <v>y</v>
      </c>
      <c r="AO168" s="288" t="str" cm="1">
        <f t="array" ref="AO168">_xlfn.IFS(FutureTrunkParks6[[#This Row],[Hierarchy/Name]]&lt;&gt;"Local","y",AO$13=FutureTrunkParks6[[#This Row],[Service Catchment]], "y", FutureTrunkParks6[[#This Row],[Hierarchy/Name]]="Local", "")</f>
        <v>y</v>
      </c>
      <c r="AP168" s="288" t="str" cm="1">
        <f t="array" ref="AP168">_xlfn.IFS(FutureTrunkParks6[[#This Row],[Hierarchy/Name]]&lt;&gt;"Local","y",AP$13=FutureTrunkParks6[[#This Row],[Service Catchment]], "y", FutureTrunkParks6[[#This Row],[Hierarchy/Name]]="Local", "")</f>
        <v>y</v>
      </c>
      <c r="AR168" s="107">
        <f>IF(FutureTrunkParks6[[#This Row],[Hierarchy/Name]]&lt;&gt;"Local",0.25,IF(AM168="y",1,""))</f>
        <v>0.25</v>
      </c>
      <c r="AS168" s="107">
        <f>IF(FutureTrunkParks6[[#This Row],[Hierarchy/Name]]&lt;&gt;"Local",0.25,IF(AN168="y",1,""))</f>
        <v>0.25</v>
      </c>
      <c r="AT168" s="107">
        <f>IF(FutureTrunkParks6[[#This Row],[Hierarchy/Name]]&lt;&gt;"Local",0.25,IF(AO168="y",1,""))</f>
        <v>0.25</v>
      </c>
      <c r="AU168" s="107">
        <f>IF(FutureTrunkParks6[[#This Row],[Hierarchy/Name]]&lt;&gt;"Local",0.25,IF(AP168="y",1,""))</f>
        <v>0.25</v>
      </c>
      <c r="AV168" s="109">
        <f t="shared" si="33"/>
        <v>1</v>
      </c>
      <c r="AX168" s="285">
        <f t="shared" si="34"/>
        <v>3239729.25</v>
      </c>
      <c r="AY168" s="281">
        <f t="shared" si="35"/>
        <v>3239729.25</v>
      </c>
      <c r="AZ168" s="281">
        <f t="shared" si="36"/>
        <v>3239729.25</v>
      </c>
      <c r="BA168" s="286">
        <f t="shared" si="37"/>
        <v>3239729.25</v>
      </c>
      <c r="BB168" s="270">
        <f t="shared" si="38"/>
        <v>12958917</v>
      </c>
      <c r="BD168" s="141"/>
      <c r="HL168" s="1"/>
      <c r="HM168" s="1"/>
    </row>
    <row r="169" spans="2:221">
      <c r="B169" s="227" t="s">
        <v>5122</v>
      </c>
      <c r="C169" s="228" t="s">
        <v>5123</v>
      </c>
      <c r="D169" s="228" t="s">
        <v>105</v>
      </c>
      <c r="E169" s="228" t="s">
        <v>142</v>
      </c>
      <c r="F169" s="228" t="s">
        <v>4927</v>
      </c>
      <c r="G169" s="203" t="str" cm="1">
        <f t="array" ref="G169">_xlfn.IFS(MID(C169,5,1)="U",MID(C169,5,2),LEN(C169)&gt;10,MID(C169,5,3)&amp;"-"&amp;LEFT(D169,1),LEN(C169)&lt;=10,MID(C169,5,2)&amp;"-"&amp;LEFT(D169,1))</f>
        <v>U3</v>
      </c>
      <c r="H169" s="204">
        <f>IFERROR(INDEX(LGIP1b_Park_UnitRates[],MATCH(G169,LGIP1b_Park_UnitRates[LGIP Code],0),3),"")</f>
        <v>0</v>
      </c>
      <c r="I169" s="312">
        <f>IFERROR(MIN(J169/H169,INDEX(LGIP1b_Park_UnitRates[],MATCH(FutureTrunkParks6[[#This Row],[LGIP Code (*)]], LGIP1b_Park_UnitRates[LGIP Code], 0),4)),1)</f>
        <v>1</v>
      </c>
      <c r="J169" s="232">
        <v>27100</v>
      </c>
      <c r="K169" s="98">
        <f t="shared" si="39"/>
        <v>0</v>
      </c>
      <c r="L169" s="233">
        <v>0</v>
      </c>
      <c r="M169" s="238" t="str">
        <f>_xlfn.XLOOKUP(FutureTrunkParks6[[#This Row],[LGIP Code (*)]],LGIP1b_Parks_UnitRates_Summary[LGIP Code],LGIP1b_Parks_UnitRates_Summary[Stages],,0)</f>
        <v>U</v>
      </c>
      <c r="N169" s="238" t="str">
        <f>_xlfn.XLOOKUP(FutureTrunkParks6[[#This Row],[LGIP Code (*)]],LGIP1b_Parks_UnitRates_Summary[LGIP Code],LGIP1b_Parks_UnitRates_Summary[Costing Code],,0)</f>
        <v>U3-U</v>
      </c>
      <c r="O169" s="238">
        <f>_xlfn.XLOOKUP(FutureTrunkParks6[[#This Row],[Costing Code]],LGIP1b_Parks_UnitRates_Summary[Costing Code],LGIP1b_Parks_UnitRates_Summary[Scaled component],,0)</f>
        <v>0</v>
      </c>
      <c r="P169" s="238">
        <f>FutureTrunkParks6[[#This Row],[Unit Rate (Scale)]]*FutureTrunkParks6[[#This Row],[Scaling factor (*)]]</f>
        <v>0</v>
      </c>
      <c r="Q169" s="238">
        <f>_xlfn.XLOOKUP(FutureTrunkParks6[[#This Row],[Costing Code]],LGIP1b_Parks_UnitRates_Summary[Costing Code],LGIP1b_Parks_UnitRates_Summary[Not scaled component],,0)</f>
        <v>0</v>
      </c>
      <c r="R169" s="240">
        <f>_xlfn.XLOOKUP(FutureTrunkParks6[[#This Row],[Costing Code]],LGIP1b_Parks_UnitRates_Summary[Costing Code],LGIP1b_Parks_UnitRates_Summary[Preliminary Scale],,0)</f>
        <v>0</v>
      </c>
      <c r="S169" s="238">
        <f>((FutureTrunkParks6[[#This Row],[Costs with Scaling Factor Applied]]+FutureTrunkParks6[[#This Row],[Unit Rate (No Scale)]])*FutureTrunkParks6[[#This Row],[Preliminary Scale %]])</f>
        <v>0</v>
      </c>
      <c r="T169" s="238">
        <f>_xlfn.XLOOKUP(FutureTrunkParks6[[#This Row],[Costing Code]],LGIP1b_Parks_UnitRates_Summary[Costing Code],LGIP1b_Parks_UnitRates_Summary[Preliminary No Scale],,0)</f>
        <v>0</v>
      </c>
      <c r="U16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69" s="228">
        <v>2021</v>
      </c>
      <c r="W169" s="228">
        <v>1</v>
      </c>
      <c r="X169" s="238">
        <f>ROUND(FutureTrunkParks6[[#This Row],[Direct Construction Cost]]*23%,0)</f>
        <v>230000</v>
      </c>
      <c r="Y169" s="311">
        <f t="shared" si="27"/>
        <v>7.4999999999999997E-2</v>
      </c>
      <c r="Z169" s="211">
        <f>ROUND((FutureTrunkParks6[[#This Row],[Direct Construction Cost]]+FutureTrunkParks6[[#This Row],[Project Owners Cost (23% Direct Construction Cost)($)]])*FutureTrunkParks6[[#This Row],[Multiplier]]*FutureTrunkParks6[[#This Row],[Construction Contingency Rate %]],0)</f>
        <v>92250</v>
      </c>
      <c r="AA169" s="212">
        <f>ROUND(FutureTrunkParks6[[#This Row],[Direct Construction Cost]]+FutureTrunkParks6[[#This Row],[Project Owners Cost (23% Direct Construction Cost)($)]]+FutureTrunkParks6[[#This Row],[Construction Contingency Cost ($)]],0)</f>
        <v>1322250</v>
      </c>
      <c r="AB169" s="236">
        <v>2024</v>
      </c>
      <c r="AC169" s="213">
        <f t="shared" si="28"/>
        <v>2.0111853187589457E-2</v>
      </c>
      <c r="AD169" s="213">
        <f t="shared" si="29"/>
        <v>1.8204777291069174E-2</v>
      </c>
      <c r="AE169" s="291">
        <f>VLOOKUP(FutureTrunkParks6[[#This Row],[Service Catchment]],'Catchment Demand - Parks'!$C$8:$M$11,11)</f>
        <v>0.31134461829061294</v>
      </c>
      <c r="AF16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69" s="291">
        <f>IF(AND(FutureTrunkParks6[[#This Row],[Spare Capacity (%)]]&gt;30%,FutureTrunkParks6[[#This Row],[Share of the total Cost with the same year of provision %]]&gt;20%),1-FutureTrunkParks6[[#This Row],[Spare Capacity (%)]],1)</f>
        <v>1</v>
      </c>
      <c r="AH169" s="291">
        <f>IF(FutureTrunkParks6[[#This Row],[Terminal Value Analysis]]&lt;0,0,FutureTrunkParks6[[#This Row],[Terminal Value Analysis]])</f>
        <v>1</v>
      </c>
      <c r="AI169" s="215">
        <f t="shared" si="30"/>
        <v>1322250</v>
      </c>
      <c r="AJ169" s="217">
        <f t="shared" si="31"/>
        <v>1395786</v>
      </c>
      <c r="AK169" s="219">
        <f t="shared" si="32"/>
        <v>1174919</v>
      </c>
      <c r="AL169" s="293">
        <f>ROUND(FutureTrunkParks6[[#This Row],[Net Present Value of Establishment Cost]]*FutureTrunkParks6[[#This Row],[Terminal Value Adjustment (%)]],0)</f>
        <v>1174919</v>
      </c>
      <c r="AM169" s="288" t="str" cm="1">
        <f t="array" ref="AM169">_xlfn.IFS(FutureTrunkParks6[[#This Row],[Hierarchy/Name]]&lt;&gt;"Local","y",AM$13=FutureTrunkParks6[[#This Row],[Service Catchment]], "y", FutureTrunkParks6[[#This Row],[Hierarchy/Name]]="Local", "")</f>
        <v>y</v>
      </c>
      <c r="AN169" s="288" t="str" cm="1">
        <f t="array" ref="AN169">_xlfn.IFS(FutureTrunkParks6[[#This Row],[Hierarchy/Name]]&lt;&gt;"Local","y",AN$13=FutureTrunkParks6[[#This Row],[Service Catchment]], "y", FutureTrunkParks6[[#This Row],[Hierarchy/Name]]="Local", "")</f>
        <v>y</v>
      </c>
      <c r="AO169" s="288" t="str" cm="1">
        <f t="array" ref="AO169">_xlfn.IFS(FutureTrunkParks6[[#This Row],[Hierarchy/Name]]&lt;&gt;"Local","y",AO$13=FutureTrunkParks6[[#This Row],[Service Catchment]], "y", FutureTrunkParks6[[#This Row],[Hierarchy/Name]]="Local", "")</f>
        <v>y</v>
      </c>
      <c r="AP169" s="288" t="str" cm="1">
        <f t="array" ref="AP169">_xlfn.IFS(FutureTrunkParks6[[#This Row],[Hierarchy/Name]]&lt;&gt;"Local","y",AP$13=FutureTrunkParks6[[#This Row],[Service Catchment]], "y", FutureTrunkParks6[[#This Row],[Hierarchy/Name]]="Local", "")</f>
        <v>y</v>
      </c>
      <c r="AR169" s="107">
        <f>IF(FutureTrunkParks6[[#This Row],[Hierarchy/Name]]&lt;&gt;"Local",0.25,IF(AM169="y",1,""))</f>
        <v>0.25</v>
      </c>
      <c r="AS169" s="107">
        <f>IF(FutureTrunkParks6[[#This Row],[Hierarchy/Name]]&lt;&gt;"Local",0.25,IF(AN169="y",1,""))</f>
        <v>0.25</v>
      </c>
      <c r="AT169" s="107">
        <f>IF(FutureTrunkParks6[[#This Row],[Hierarchy/Name]]&lt;&gt;"Local",0.25,IF(AO169="y",1,""))</f>
        <v>0.25</v>
      </c>
      <c r="AU169" s="107">
        <f>IF(FutureTrunkParks6[[#This Row],[Hierarchy/Name]]&lt;&gt;"Local",0.25,IF(AP169="y",1,""))</f>
        <v>0.25</v>
      </c>
      <c r="AV169" s="109">
        <f t="shared" si="33"/>
        <v>1</v>
      </c>
      <c r="AX169" s="285">
        <f t="shared" si="34"/>
        <v>293729.75</v>
      </c>
      <c r="AY169" s="281">
        <f t="shared" si="35"/>
        <v>293729.75</v>
      </c>
      <c r="AZ169" s="281">
        <f t="shared" si="36"/>
        <v>293729.75</v>
      </c>
      <c r="BA169" s="286">
        <f t="shared" si="37"/>
        <v>293729.75</v>
      </c>
      <c r="BB169" s="270">
        <f t="shared" si="38"/>
        <v>1174919</v>
      </c>
      <c r="BD169" s="141"/>
      <c r="HL169" s="1"/>
      <c r="HM169" s="1"/>
    </row>
    <row r="170" spans="2:221">
      <c r="B170" s="227" t="s">
        <v>5124</v>
      </c>
      <c r="C170" s="228" t="s">
        <v>5125</v>
      </c>
      <c r="D170" s="228" t="s">
        <v>105</v>
      </c>
      <c r="E170" s="228" t="s">
        <v>113</v>
      </c>
      <c r="F170" s="228" t="s">
        <v>4849</v>
      </c>
      <c r="G170" s="203" t="str" cm="1">
        <f t="array" ref="G170">_xlfn.IFS(MID(C170,5,1)="U",MID(C170,5,2),LEN(C170)&gt;10,MID(C170,5,3)&amp;"-"&amp;LEFT(D170,1),LEN(C170)&lt;=10,MID(C170,5,2)&amp;"-"&amp;LEFT(D170,1))</f>
        <v>U1</v>
      </c>
      <c r="H170" s="204">
        <f>IFERROR(INDEX(LGIP1b_Park_UnitRates[],MATCH(G170,LGIP1b_Park_UnitRates[LGIP Code],0),3),"")</f>
        <v>0</v>
      </c>
      <c r="I170" s="312">
        <f>IFERROR(MIN(J170/H170,INDEX(LGIP1b_Park_UnitRates[],MATCH(FutureTrunkParks6[[#This Row],[LGIP Code (*)]], LGIP1b_Park_UnitRates[LGIP Code], 0),4)),1)</f>
        <v>1</v>
      </c>
      <c r="J170" s="232">
        <v>259300</v>
      </c>
      <c r="K170" s="98">
        <f t="shared" si="39"/>
        <v>0</v>
      </c>
      <c r="L170" s="233">
        <v>0</v>
      </c>
      <c r="M170" s="238" t="str">
        <f>_xlfn.XLOOKUP(FutureTrunkParks6[[#This Row],[LGIP Code (*)]],LGIP1b_Parks_UnitRates_Summary[LGIP Code],LGIP1b_Parks_UnitRates_Summary[Stages],,0)</f>
        <v>U</v>
      </c>
      <c r="N170" s="238" t="str">
        <f>_xlfn.XLOOKUP(FutureTrunkParks6[[#This Row],[LGIP Code (*)]],LGIP1b_Parks_UnitRates_Summary[LGIP Code],LGIP1b_Parks_UnitRates_Summary[Costing Code],,0)</f>
        <v>U1-U</v>
      </c>
      <c r="O170" s="238">
        <f>_xlfn.XLOOKUP(FutureTrunkParks6[[#This Row],[Costing Code]],LGIP1b_Parks_UnitRates_Summary[Costing Code],LGIP1b_Parks_UnitRates_Summary[Scaled component],,0)</f>
        <v>0</v>
      </c>
      <c r="P170" s="238">
        <f>FutureTrunkParks6[[#This Row],[Unit Rate (Scale)]]*FutureTrunkParks6[[#This Row],[Scaling factor (*)]]</f>
        <v>0</v>
      </c>
      <c r="Q170" s="238">
        <f>_xlfn.XLOOKUP(FutureTrunkParks6[[#This Row],[Costing Code]],LGIP1b_Parks_UnitRates_Summary[Costing Code],LGIP1b_Parks_UnitRates_Summary[Not scaled component],,0)</f>
        <v>0</v>
      </c>
      <c r="R170" s="240">
        <f>_xlfn.XLOOKUP(FutureTrunkParks6[[#This Row],[Costing Code]],LGIP1b_Parks_UnitRates_Summary[Costing Code],LGIP1b_Parks_UnitRates_Summary[Preliminary Scale],,0)</f>
        <v>0</v>
      </c>
      <c r="S170" s="238">
        <f>((FutureTrunkParks6[[#This Row],[Costs with Scaling Factor Applied]]+FutureTrunkParks6[[#This Row],[Unit Rate (No Scale)]])*FutureTrunkParks6[[#This Row],[Preliminary Scale %]])</f>
        <v>0</v>
      </c>
      <c r="T170" s="238">
        <f>_xlfn.XLOOKUP(FutureTrunkParks6[[#This Row],[Costing Code]],LGIP1b_Parks_UnitRates_Summary[Costing Code],LGIP1b_Parks_UnitRates_Summary[Preliminary No Scale],,0)</f>
        <v>0</v>
      </c>
      <c r="U17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170" s="228">
        <v>2021</v>
      </c>
      <c r="W170" s="228">
        <v>1</v>
      </c>
      <c r="X170" s="238">
        <f>ROUND(FutureTrunkParks6[[#This Row],[Direct Construction Cost]]*23%,0)</f>
        <v>460000</v>
      </c>
      <c r="Y170" s="311">
        <f t="shared" si="27"/>
        <v>0.15</v>
      </c>
      <c r="Z170" s="211">
        <f>ROUND((FutureTrunkParks6[[#This Row],[Direct Construction Cost]]+FutureTrunkParks6[[#This Row],[Project Owners Cost (23% Direct Construction Cost)($)]])*FutureTrunkParks6[[#This Row],[Multiplier]]*FutureTrunkParks6[[#This Row],[Construction Contingency Rate %]],0)</f>
        <v>369000</v>
      </c>
      <c r="AA170" s="212">
        <f>ROUND(FutureTrunkParks6[[#This Row],[Direct Construction Cost]]+FutureTrunkParks6[[#This Row],[Project Owners Cost (23% Direct Construction Cost)($)]]+FutureTrunkParks6[[#This Row],[Construction Contingency Cost ($)]],0)</f>
        <v>2829000</v>
      </c>
      <c r="AB170" s="236">
        <v>2029</v>
      </c>
      <c r="AC170" s="213">
        <f t="shared" si="28"/>
        <v>2.0111853187589457E-2</v>
      </c>
      <c r="AD170" s="213">
        <f t="shared" si="29"/>
        <v>1.8204777291069174E-2</v>
      </c>
      <c r="AE170" s="291">
        <f>VLOOKUP(FutureTrunkParks6[[#This Row],[Service Catchment]],'Catchment Demand - Parks'!$C$8:$M$11,11)</f>
        <v>0.15359038713546411</v>
      </c>
      <c r="AF17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2.8870532419051503E-2</v>
      </c>
      <c r="AG170" s="291">
        <f>IF(AND(FutureTrunkParks6[[#This Row],[Spare Capacity (%)]]&gt;30%,FutureTrunkParks6[[#This Row],[Share of the total Cost with the same year of provision %]]&gt;20%),1-FutureTrunkParks6[[#This Row],[Spare Capacity (%)]],1)</f>
        <v>1</v>
      </c>
      <c r="AH170" s="291">
        <f>IF(FutureTrunkParks6[[#This Row],[Terminal Value Analysis]]&lt;0,0,FutureTrunkParks6[[#This Row],[Terminal Value Analysis]])</f>
        <v>1</v>
      </c>
      <c r="AI170" s="215">
        <f t="shared" si="30"/>
        <v>2829000</v>
      </c>
      <c r="AJ170" s="217">
        <f t="shared" si="31"/>
        <v>3268240</v>
      </c>
      <c r="AK170" s="219">
        <f t="shared" si="32"/>
        <v>2064516</v>
      </c>
      <c r="AL170" s="293">
        <f>ROUND(FutureTrunkParks6[[#This Row],[Net Present Value of Establishment Cost]]*FutureTrunkParks6[[#This Row],[Terminal Value Adjustment (%)]],0)</f>
        <v>2064516</v>
      </c>
      <c r="AM170" s="288" t="str" cm="1">
        <f t="array" ref="AM170">_xlfn.IFS(FutureTrunkParks6[[#This Row],[Hierarchy/Name]]&lt;&gt;"Local","y",AM$13=FutureTrunkParks6[[#This Row],[Service Catchment]], "y", FutureTrunkParks6[[#This Row],[Hierarchy/Name]]="Local", "")</f>
        <v>y</v>
      </c>
      <c r="AN170" s="288" t="str" cm="1">
        <f t="array" ref="AN170">_xlfn.IFS(FutureTrunkParks6[[#This Row],[Hierarchy/Name]]&lt;&gt;"Local","y",AN$13=FutureTrunkParks6[[#This Row],[Service Catchment]], "y", FutureTrunkParks6[[#This Row],[Hierarchy/Name]]="Local", "")</f>
        <v>y</v>
      </c>
      <c r="AO170" s="288" t="str" cm="1">
        <f t="array" ref="AO170">_xlfn.IFS(FutureTrunkParks6[[#This Row],[Hierarchy/Name]]&lt;&gt;"Local","y",AO$13=FutureTrunkParks6[[#This Row],[Service Catchment]], "y", FutureTrunkParks6[[#This Row],[Hierarchy/Name]]="Local", "")</f>
        <v>y</v>
      </c>
      <c r="AP170" s="288" t="str" cm="1">
        <f t="array" ref="AP170">_xlfn.IFS(FutureTrunkParks6[[#This Row],[Hierarchy/Name]]&lt;&gt;"Local","y",AP$13=FutureTrunkParks6[[#This Row],[Service Catchment]], "y", FutureTrunkParks6[[#This Row],[Hierarchy/Name]]="Local", "")</f>
        <v>y</v>
      </c>
      <c r="AR170" s="107">
        <f>IF(FutureTrunkParks6[[#This Row],[Hierarchy/Name]]&lt;&gt;"Local",0.25,IF(AM170="y",1,""))</f>
        <v>0.25</v>
      </c>
      <c r="AS170" s="107">
        <f>IF(FutureTrunkParks6[[#This Row],[Hierarchy/Name]]&lt;&gt;"Local",0.25,IF(AN170="y",1,""))</f>
        <v>0.25</v>
      </c>
      <c r="AT170" s="107">
        <f>IF(FutureTrunkParks6[[#This Row],[Hierarchy/Name]]&lt;&gt;"Local",0.25,IF(AO170="y",1,""))</f>
        <v>0.25</v>
      </c>
      <c r="AU170" s="107">
        <f>IF(FutureTrunkParks6[[#This Row],[Hierarchy/Name]]&lt;&gt;"Local",0.25,IF(AP170="y",1,""))</f>
        <v>0.25</v>
      </c>
      <c r="AV170" s="109">
        <f t="shared" si="33"/>
        <v>1</v>
      </c>
      <c r="AX170" s="285">
        <f t="shared" si="34"/>
        <v>516129</v>
      </c>
      <c r="AY170" s="281">
        <f t="shared" si="35"/>
        <v>516129</v>
      </c>
      <c r="AZ170" s="281">
        <f t="shared" si="36"/>
        <v>516129</v>
      </c>
      <c r="BA170" s="286">
        <f t="shared" si="37"/>
        <v>516129</v>
      </c>
      <c r="BB170" s="270">
        <f t="shared" si="38"/>
        <v>2064516</v>
      </c>
      <c r="BD170" s="141"/>
    </row>
    <row r="171" spans="2:221">
      <c r="B171" s="227" t="s">
        <v>5005</v>
      </c>
      <c r="C171" s="228" t="s">
        <v>5126</v>
      </c>
      <c r="D171" s="228" t="s">
        <v>105</v>
      </c>
      <c r="E171" s="228" t="s">
        <v>142</v>
      </c>
      <c r="F171" s="228" t="s">
        <v>4950</v>
      </c>
      <c r="G171" s="203" t="str" cm="1">
        <f t="array" ref="G171">_xlfn.IFS(MID(C171,5,1)="U",MID(C171,5,2),LEN(C171)&gt;10,MID(C171,5,3)&amp;"-"&amp;LEFT(D171,1),LEN(C171)&lt;=10,MID(C171,5,2)&amp;"-"&amp;LEFT(D171,1))</f>
        <v>U2</v>
      </c>
      <c r="H171" s="204">
        <f>IFERROR(INDEX(LGIP1b_Park_UnitRates[],MATCH(G171,LGIP1b_Park_UnitRates[LGIP Code],0),3),"")</f>
        <v>0</v>
      </c>
      <c r="I171" s="312">
        <f>IFERROR(MIN(J171/H171,INDEX(LGIP1b_Park_UnitRates[],MATCH(FutureTrunkParks6[[#This Row],[LGIP Code (*)]], LGIP1b_Park_UnitRates[LGIP Code], 0),4)),1)</f>
        <v>1</v>
      </c>
      <c r="J171" s="232">
        <v>5100</v>
      </c>
      <c r="K171" s="98">
        <f t="shared" si="39"/>
        <v>0</v>
      </c>
      <c r="L171" s="233">
        <v>0</v>
      </c>
      <c r="M171" s="238" t="str">
        <f>_xlfn.XLOOKUP(FutureTrunkParks6[[#This Row],[LGIP Code (*)]],LGIP1b_Parks_UnitRates_Summary[LGIP Code],LGIP1b_Parks_UnitRates_Summary[Stages],,0)</f>
        <v>U</v>
      </c>
      <c r="N171" s="238" t="str">
        <f>_xlfn.XLOOKUP(FutureTrunkParks6[[#This Row],[LGIP Code (*)]],LGIP1b_Parks_UnitRates_Summary[LGIP Code],LGIP1b_Parks_UnitRates_Summary[Costing Code],,0)</f>
        <v>U2-U</v>
      </c>
      <c r="O171" s="238">
        <f>_xlfn.XLOOKUP(FutureTrunkParks6[[#This Row],[Costing Code]],LGIP1b_Parks_UnitRates_Summary[Costing Code],LGIP1b_Parks_UnitRates_Summary[Scaled component],,0)</f>
        <v>0</v>
      </c>
      <c r="P171" s="238">
        <f>FutureTrunkParks6[[#This Row],[Unit Rate (Scale)]]*FutureTrunkParks6[[#This Row],[Scaling factor (*)]]</f>
        <v>0</v>
      </c>
      <c r="Q171" s="238">
        <f>_xlfn.XLOOKUP(FutureTrunkParks6[[#This Row],[Costing Code]],LGIP1b_Parks_UnitRates_Summary[Costing Code],LGIP1b_Parks_UnitRates_Summary[Not scaled component],,0)</f>
        <v>0</v>
      </c>
      <c r="R171" s="240">
        <f>_xlfn.XLOOKUP(FutureTrunkParks6[[#This Row],[Costing Code]],LGIP1b_Parks_UnitRates_Summary[Costing Code],LGIP1b_Parks_UnitRates_Summary[Preliminary Scale],,0)</f>
        <v>0</v>
      </c>
      <c r="S171" s="238">
        <f>((FutureTrunkParks6[[#This Row],[Costs with Scaling Factor Applied]]+FutureTrunkParks6[[#This Row],[Unit Rate (No Scale)]])*FutureTrunkParks6[[#This Row],[Preliminary Scale %]])</f>
        <v>0</v>
      </c>
      <c r="T171" s="238">
        <f>_xlfn.XLOOKUP(FutureTrunkParks6[[#This Row],[Costing Code]],LGIP1b_Parks_UnitRates_Summary[Costing Code],LGIP1b_Parks_UnitRates_Summary[Preliminary No Scale],,0)</f>
        <v>0</v>
      </c>
      <c r="U17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171" s="228">
        <v>2021</v>
      </c>
      <c r="W171" s="228">
        <v>1</v>
      </c>
      <c r="X171" s="238">
        <f>ROUND(FutureTrunkParks6[[#This Row],[Direct Construction Cost]]*23%,0)</f>
        <v>345000</v>
      </c>
      <c r="Y171" s="311">
        <f t="shared" si="27"/>
        <v>0.15</v>
      </c>
      <c r="Z171" s="211">
        <f>ROUND((FutureTrunkParks6[[#This Row],[Direct Construction Cost]]+FutureTrunkParks6[[#This Row],[Project Owners Cost (23% Direct Construction Cost)($)]])*FutureTrunkParks6[[#This Row],[Multiplier]]*FutureTrunkParks6[[#This Row],[Construction Contingency Rate %]],0)</f>
        <v>276750</v>
      </c>
      <c r="AA171" s="212">
        <f>ROUND(FutureTrunkParks6[[#This Row],[Direct Construction Cost]]+FutureTrunkParks6[[#This Row],[Project Owners Cost (23% Direct Construction Cost)($)]]+FutureTrunkParks6[[#This Row],[Construction Contingency Cost ($)]],0)</f>
        <v>2121750</v>
      </c>
      <c r="AB171" s="236">
        <v>2029</v>
      </c>
      <c r="AC171" s="213">
        <f t="shared" si="28"/>
        <v>2.0111853187589457E-2</v>
      </c>
      <c r="AD171" s="213">
        <f t="shared" si="29"/>
        <v>1.8204777291069174E-2</v>
      </c>
      <c r="AE171" s="291">
        <f>VLOOKUP(FutureTrunkParks6[[#This Row],[Service Catchment]],'Catchment Demand - Parks'!$C$8:$M$11,11)</f>
        <v>0.31134461829061294</v>
      </c>
      <c r="AF17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4.1868150460369097E-2</v>
      </c>
      <c r="AG171" s="291">
        <f>IF(AND(FutureTrunkParks6[[#This Row],[Spare Capacity (%)]]&gt;30%,FutureTrunkParks6[[#This Row],[Share of the total Cost with the same year of provision %]]&gt;20%),1-FutureTrunkParks6[[#This Row],[Spare Capacity (%)]],1)</f>
        <v>1</v>
      </c>
      <c r="AH171" s="291">
        <f>IF(FutureTrunkParks6[[#This Row],[Terminal Value Analysis]]&lt;0,0,FutureTrunkParks6[[#This Row],[Terminal Value Analysis]])</f>
        <v>1</v>
      </c>
      <c r="AI171" s="215">
        <f t="shared" si="30"/>
        <v>2121750</v>
      </c>
      <c r="AJ171" s="217">
        <f t="shared" si="31"/>
        <v>2451180</v>
      </c>
      <c r="AK171" s="219">
        <f t="shared" si="32"/>
        <v>1548387</v>
      </c>
      <c r="AL171" s="293">
        <f>ROUND(FutureTrunkParks6[[#This Row],[Net Present Value of Establishment Cost]]*FutureTrunkParks6[[#This Row],[Terminal Value Adjustment (%)]],0)</f>
        <v>1548387</v>
      </c>
      <c r="AM171" s="288" t="str" cm="1">
        <f t="array" ref="AM171">_xlfn.IFS(FutureTrunkParks6[[#This Row],[Hierarchy/Name]]&lt;&gt;"Local","y",AM$13=FutureTrunkParks6[[#This Row],[Service Catchment]], "y", FutureTrunkParks6[[#This Row],[Hierarchy/Name]]="Local", "")</f>
        <v>y</v>
      </c>
      <c r="AN171" s="288" t="str" cm="1">
        <f t="array" ref="AN171">_xlfn.IFS(FutureTrunkParks6[[#This Row],[Hierarchy/Name]]&lt;&gt;"Local","y",AN$13=FutureTrunkParks6[[#This Row],[Service Catchment]], "y", FutureTrunkParks6[[#This Row],[Hierarchy/Name]]="Local", "")</f>
        <v>y</v>
      </c>
      <c r="AO171" s="288" t="str" cm="1">
        <f t="array" ref="AO171">_xlfn.IFS(FutureTrunkParks6[[#This Row],[Hierarchy/Name]]&lt;&gt;"Local","y",AO$13=FutureTrunkParks6[[#This Row],[Service Catchment]], "y", FutureTrunkParks6[[#This Row],[Hierarchy/Name]]="Local", "")</f>
        <v>y</v>
      </c>
      <c r="AP171" s="288" t="str" cm="1">
        <f t="array" ref="AP171">_xlfn.IFS(FutureTrunkParks6[[#This Row],[Hierarchy/Name]]&lt;&gt;"Local","y",AP$13=FutureTrunkParks6[[#This Row],[Service Catchment]], "y", FutureTrunkParks6[[#This Row],[Hierarchy/Name]]="Local", "")</f>
        <v>y</v>
      </c>
      <c r="AR171" s="107">
        <f>IF(FutureTrunkParks6[[#This Row],[Hierarchy/Name]]&lt;&gt;"Local",0.25,IF(AM171="y",1,""))</f>
        <v>0.25</v>
      </c>
      <c r="AS171" s="107">
        <f>IF(FutureTrunkParks6[[#This Row],[Hierarchy/Name]]&lt;&gt;"Local",0.25,IF(AN171="y",1,""))</f>
        <v>0.25</v>
      </c>
      <c r="AT171" s="107">
        <f>IF(FutureTrunkParks6[[#This Row],[Hierarchy/Name]]&lt;&gt;"Local",0.25,IF(AO171="y",1,""))</f>
        <v>0.25</v>
      </c>
      <c r="AU171" s="107">
        <f>IF(FutureTrunkParks6[[#This Row],[Hierarchy/Name]]&lt;&gt;"Local",0.25,IF(AP171="y",1,""))</f>
        <v>0.25</v>
      </c>
      <c r="AV171" s="109">
        <f t="shared" si="33"/>
        <v>1</v>
      </c>
      <c r="AX171" s="285">
        <f t="shared" si="34"/>
        <v>387096.75</v>
      </c>
      <c r="AY171" s="281">
        <f t="shared" si="35"/>
        <v>387096.75</v>
      </c>
      <c r="AZ171" s="281">
        <f t="shared" si="36"/>
        <v>387096.75</v>
      </c>
      <c r="BA171" s="286">
        <f t="shared" si="37"/>
        <v>387096.75</v>
      </c>
      <c r="BB171" s="270">
        <f t="shared" si="38"/>
        <v>1548387</v>
      </c>
      <c r="BD171" s="141"/>
      <c r="HL171" s="1"/>
      <c r="HM171" s="1"/>
    </row>
    <row r="172" spans="2:221">
      <c r="B172" s="227" t="s">
        <v>5025</v>
      </c>
      <c r="C172" s="228" t="s">
        <v>5127</v>
      </c>
      <c r="D172" s="228" t="s">
        <v>105</v>
      </c>
      <c r="E172" s="228" t="s">
        <v>113</v>
      </c>
      <c r="F172" s="228" t="s">
        <v>4963</v>
      </c>
      <c r="G172" s="203" t="str" cm="1">
        <f t="array" ref="G172">_xlfn.IFS(MID(C172,5,1)="U",MID(C172,5,2),LEN(C172)&gt;10,MID(C172,5,3)&amp;"-"&amp;LEFT(D172,1),LEN(C172)&lt;=10,MID(C172,5,2)&amp;"-"&amp;LEFT(D172,1))</f>
        <v>U3</v>
      </c>
      <c r="H172" s="204">
        <f>IFERROR(INDEX(LGIP1b_Park_UnitRates[],MATCH(G172,LGIP1b_Park_UnitRates[LGIP Code],0),3),"")</f>
        <v>0</v>
      </c>
      <c r="I172" s="312">
        <f>IFERROR(MIN(J172/H172,INDEX(LGIP1b_Park_UnitRates[],MATCH(FutureTrunkParks6[[#This Row],[LGIP Code (*)]], LGIP1b_Park_UnitRates[LGIP Code], 0),4)),1)</f>
        <v>1</v>
      </c>
      <c r="J172" s="232">
        <v>13100</v>
      </c>
      <c r="K172" s="98">
        <f t="shared" si="39"/>
        <v>0</v>
      </c>
      <c r="L172" s="233">
        <v>0</v>
      </c>
      <c r="M172" s="238" t="str">
        <f>_xlfn.XLOOKUP(FutureTrunkParks6[[#This Row],[LGIP Code (*)]],LGIP1b_Parks_UnitRates_Summary[LGIP Code],LGIP1b_Parks_UnitRates_Summary[Stages],,0)</f>
        <v>U</v>
      </c>
      <c r="N172" s="238" t="str">
        <f>_xlfn.XLOOKUP(FutureTrunkParks6[[#This Row],[LGIP Code (*)]],LGIP1b_Parks_UnitRates_Summary[LGIP Code],LGIP1b_Parks_UnitRates_Summary[Costing Code],,0)</f>
        <v>U3-U</v>
      </c>
      <c r="O172" s="238">
        <f>_xlfn.XLOOKUP(FutureTrunkParks6[[#This Row],[Costing Code]],LGIP1b_Parks_UnitRates_Summary[Costing Code],LGIP1b_Parks_UnitRates_Summary[Scaled component],,0)</f>
        <v>0</v>
      </c>
      <c r="P172" s="238">
        <f>FutureTrunkParks6[[#This Row],[Unit Rate (Scale)]]*FutureTrunkParks6[[#This Row],[Scaling factor (*)]]</f>
        <v>0</v>
      </c>
      <c r="Q172" s="238">
        <f>_xlfn.XLOOKUP(FutureTrunkParks6[[#This Row],[Costing Code]],LGIP1b_Parks_UnitRates_Summary[Costing Code],LGIP1b_Parks_UnitRates_Summary[Not scaled component],,0)</f>
        <v>0</v>
      </c>
      <c r="R172" s="240">
        <f>_xlfn.XLOOKUP(FutureTrunkParks6[[#This Row],[Costing Code]],LGIP1b_Parks_UnitRates_Summary[Costing Code],LGIP1b_Parks_UnitRates_Summary[Preliminary Scale],,0)</f>
        <v>0</v>
      </c>
      <c r="S172" s="238">
        <f>((FutureTrunkParks6[[#This Row],[Costs with Scaling Factor Applied]]+FutureTrunkParks6[[#This Row],[Unit Rate (No Scale)]])*FutureTrunkParks6[[#This Row],[Preliminary Scale %]])</f>
        <v>0</v>
      </c>
      <c r="T172" s="238">
        <f>_xlfn.XLOOKUP(FutureTrunkParks6[[#This Row],[Costing Code]],LGIP1b_Parks_UnitRates_Summary[Costing Code],LGIP1b_Parks_UnitRates_Summary[Preliminary No Scale],,0)</f>
        <v>0</v>
      </c>
      <c r="U17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72" s="228">
        <v>2021</v>
      </c>
      <c r="W172" s="228">
        <v>1</v>
      </c>
      <c r="X172" s="238">
        <f>ROUND(FutureTrunkParks6[[#This Row],[Direct Construction Cost]]*23%,0)</f>
        <v>230000</v>
      </c>
      <c r="Y172" s="311">
        <f t="shared" si="27"/>
        <v>0.2</v>
      </c>
      <c r="Z172" s="211">
        <f>ROUND((FutureTrunkParks6[[#This Row],[Direct Construction Cost]]+FutureTrunkParks6[[#This Row],[Project Owners Cost (23% Direct Construction Cost)($)]])*FutureTrunkParks6[[#This Row],[Multiplier]]*FutureTrunkParks6[[#This Row],[Construction Contingency Rate %]],0)</f>
        <v>246000</v>
      </c>
      <c r="AA172" s="212">
        <f>ROUND(FutureTrunkParks6[[#This Row],[Direct Construction Cost]]+FutureTrunkParks6[[#This Row],[Project Owners Cost (23% Direct Construction Cost)($)]]+FutureTrunkParks6[[#This Row],[Construction Contingency Cost ($)]],0)</f>
        <v>1476000</v>
      </c>
      <c r="AB172" s="236">
        <v>2034</v>
      </c>
      <c r="AC172" s="213">
        <f t="shared" si="28"/>
        <v>2.0111853187589457E-2</v>
      </c>
      <c r="AD172" s="213">
        <f t="shared" si="29"/>
        <v>1.8204777291069174E-2</v>
      </c>
      <c r="AE172" s="291">
        <f>VLOOKUP(FutureTrunkParks6[[#This Row],[Service Catchment]],'Catchment Demand - Parks'!$C$8:$M$11,11)</f>
        <v>0.15359038713546411</v>
      </c>
      <c r="AF17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172" s="291">
        <f>IF(AND(FutureTrunkParks6[[#This Row],[Spare Capacity (%)]]&gt;30%,FutureTrunkParks6[[#This Row],[Share of the total Cost with the same year of provision %]]&gt;20%),1-FutureTrunkParks6[[#This Row],[Spare Capacity (%)]],1)</f>
        <v>1</v>
      </c>
      <c r="AH172" s="291">
        <f>IF(FutureTrunkParks6[[#This Row],[Terminal Value Analysis]]&lt;0,0,FutureTrunkParks6[[#This Row],[Terminal Value Analysis]])</f>
        <v>1</v>
      </c>
      <c r="AI172" s="215">
        <f t="shared" si="30"/>
        <v>1476000</v>
      </c>
      <c r="AJ172" s="217">
        <f t="shared" si="31"/>
        <v>1866135</v>
      </c>
      <c r="AK172" s="219">
        <f t="shared" si="32"/>
        <v>884632</v>
      </c>
      <c r="AL172" s="293">
        <f>ROUND(FutureTrunkParks6[[#This Row],[Net Present Value of Establishment Cost]]*FutureTrunkParks6[[#This Row],[Terminal Value Adjustment (%)]],0)</f>
        <v>884632</v>
      </c>
      <c r="AM172" s="288" t="str" cm="1">
        <f t="array" ref="AM172">_xlfn.IFS(FutureTrunkParks6[[#This Row],[Hierarchy/Name]]&lt;&gt;"Local","y",AM$13=FutureTrunkParks6[[#This Row],[Service Catchment]], "y", FutureTrunkParks6[[#This Row],[Hierarchy/Name]]="Local", "")</f>
        <v>y</v>
      </c>
      <c r="AN172" s="288" t="str" cm="1">
        <f t="array" ref="AN172">_xlfn.IFS(FutureTrunkParks6[[#This Row],[Hierarchy/Name]]&lt;&gt;"Local","y",AN$13=FutureTrunkParks6[[#This Row],[Service Catchment]], "y", FutureTrunkParks6[[#This Row],[Hierarchy/Name]]="Local", "")</f>
        <v>y</v>
      </c>
      <c r="AO172" s="288" t="str" cm="1">
        <f t="array" ref="AO172">_xlfn.IFS(FutureTrunkParks6[[#This Row],[Hierarchy/Name]]&lt;&gt;"Local","y",AO$13=FutureTrunkParks6[[#This Row],[Service Catchment]], "y", FutureTrunkParks6[[#This Row],[Hierarchy/Name]]="Local", "")</f>
        <v>y</v>
      </c>
      <c r="AP172" s="288" t="str" cm="1">
        <f t="array" ref="AP172">_xlfn.IFS(FutureTrunkParks6[[#This Row],[Hierarchy/Name]]&lt;&gt;"Local","y",AP$13=FutureTrunkParks6[[#This Row],[Service Catchment]], "y", FutureTrunkParks6[[#This Row],[Hierarchy/Name]]="Local", "")</f>
        <v>y</v>
      </c>
      <c r="AR172" s="107">
        <f>IF(FutureTrunkParks6[[#This Row],[Hierarchy/Name]]&lt;&gt;"Local",0.25,IF(AM172="y",1,""))</f>
        <v>0.25</v>
      </c>
      <c r="AS172" s="107">
        <f>IF(FutureTrunkParks6[[#This Row],[Hierarchy/Name]]&lt;&gt;"Local",0.25,IF(AN172="y",1,""))</f>
        <v>0.25</v>
      </c>
      <c r="AT172" s="107">
        <f>IF(FutureTrunkParks6[[#This Row],[Hierarchy/Name]]&lt;&gt;"Local",0.25,IF(AO172="y",1,""))</f>
        <v>0.25</v>
      </c>
      <c r="AU172" s="107">
        <f>IF(FutureTrunkParks6[[#This Row],[Hierarchy/Name]]&lt;&gt;"Local",0.25,IF(AP172="y",1,""))</f>
        <v>0.25</v>
      </c>
      <c r="AV172" s="109">
        <f t="shared" si="33"/>
        <v>1</v>
      </c>
      <c r="AX172" s="285">
        <f t="shared" si="34"/>
        <v>221158</v>
      </c>
      <c r="AY172" s="281">
        <f t="shared" si="35"/>
        <v>221158</v>
      </c>
      <c r="AZ172" s="281">
        <f t="shared" si="36"/>
        <v>221158</v>
      </c>
      <c r="BA172" s="286">
        <f t="shared" si="37"/>
        <v>221158</v>
      </c>
      <c r="BB172" s="270">
        <f t="shared" si="38"/>
        <v>884632</v>
      </c>
      <c r="BD172" s="141"/>
    </row>
    <row r="173" spans="2:221">
      <c r="B173" s="227" t="s">
        <v>5128</v>
      </c>
      <c r="C173" s="228" t="s">
        <v>5129</v>
      </c>
      <c r="D173" s="228" t="s">
        <v>110</v>
      </c>
      <c r="E173" s="228" t="s">
        <v>101</v>
      </c>
      <c r="F173" s="228" t="s">
        <v>4852</v>
      </c>
      <c r="G173" s="203" t="str" cm="1">
        <f t="array" ref="G173">_xlfn.IFS(MID(C173,5,1)="U",MID(C173,5,2),LEN(C173)&gt;10,MID(C173,5,3)&amp;"-"&amp;LEFT(D173,1),LEN(C173)&lt;=10,MID(C173,5,2)&amp;"-"&amp;LEFT(D173,1))</f>
        <v>A1-L</v>
      </c>
      <c r="H173" s="204">
        <f>IFERROR(INDEX(LGIP1b_Park_UnitRates[],MATCH(G173,LGIP1b_Park_UnitRates[LGIP Code],0),3),"")</f>
        <v>8000</v>
      </c>
      <c r="I173" s="312">
        <f>IFERROR(MIN(J173/H173,INDEX(LGIP1b_Park_UnitRates[],MATCH(FutureTrunkParks6[[#This Row],[LGIP Code (*)]], LGIP1b_Park_UnitRates[LGIP Code], 0),4)),1)</f>
        <v>1</v>
      </c>
      <c r="J173" s="232">
        <v>8000</v>
      </c>
      <c r="K173" s="98">
        <f t="shared" si="39"/>
        <v>10</v>
      </c>
      <c r="L173" s="233">
        <v>80000</v>
      </c>
      <c r="M173" s="238" t="str">
        <f>_xlfn.XLOOKUP(FutureTrunkParks6[[#This Row],[LGIP Code (*)]],LGIP1b_Parks_UnitRates_Summary[LGIP Code],LGIP1b_Parks_UnitRates_Summary[Stages],,0)</f>
        <v>A&amp;B</v>
      </c>
      <c r="N173" s="238" t="str">
        <f>_xlfn.XLOOKUP(FutureTrunkParks6[[#This Row],[LGIP Code (*)]],LGIP1b_Parks_UnitRates_Summary[LGIP Code],LGIP1b_Parks_UnitRates_Summary[Costing Code],,0)</f>
        <v>A1-L-A&amp;B</v>
      </c>
      <c r="O173" s="238">
        <f>_xlfn.XLOOKUP(FutureTrunkParks6[[#This Row],[Costing Code]],LGIP1b_Parks_UnitRates_Summary[Costing Code],LGIP1b_Parks_UnitRates_Summary[Scaled component],,0)</f>
        <v>295709.98100599996</v>
      </c>
      <c r="P173" s="238">
        <f>FutureTrunkParks6[[#This Row],[Unit Rate (Scale)]]*FutureTrunkParks6[[#This Row],[Scaling factor (*)]]</f>
        <v>295709.98100599996</v>
      </c>
      <c r="Q173" s="238">
        <f>_xlfn.XLOOKUP(FutureTrunkParks6[[#This Row],[Costing Code]],LGIP1b_Parks_UnitRates_Summary[Costing Code],LGIP1b_Parks_UnitRates_Summary[Not scaled component],,0)</f>
        <v>417974.52457963559</v>
      </c>
      <c r="R173" s="240">
        <f>_xlfn.XLOOKUP(FutureTrunkParks6[[#This Row],[Costing Code]],LGIP1b_Parks_UnitRates_Summary[Costing Code],LGIP1b_Parks_UnitRates_Summary[Preliminary Scale],,0)</f>
        <v>0.23125000000000001</v>
      </c>
      <c r="S173" s="238">
        <f>((FutureTrunkParks6[[#This Row],[Costs with Scaling Factor Applied]]+FutureTrunkParks6[[#This Row],[Unit Rate (No Scale)]])*FutureTrunkParks6[[#This Row],[Preliminary Scale %]])</f>
        <v>165039.54191667822</v>
      </c>
      <c r="T173" s="238">
        <f>_xlfn.XLOOKUP(FutureTrunkParks6[[#This Row],[Costing Code]],LGIP1b_Parks_UnitRates_Summary[Costing Code],LGIP1b_Parks_UnitRates_Summary[Preliminary No Scale],,0)</f>
        <v>3750</v>
      </c>
      <c r="U17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73" s="228">
        <v>2021</v>
      </c>
      <c r="W173" s="228">
        <v>1</v>
      </c>
      <c r="X173" s="238">
        <f>ROUND(FutureTrunkParks6[[#This Row],[Direct Construction Cost]]*23%,0)</f>
        <v>202969</v>
      </c>
      <c r="Y173" s="311">
        <f t="shared" si="27"/>
        <v>7.4999999999999997E-2</v>
      </c>
      <c r="Z173" s="211">
        <f>ROUND((FutureTrunkParks6[[#This Row],[Direct Construction Cost]]+FutureTrunkParks6[[#This Row],[Project Owners Cost (23% Direct Construction Cost)($)]])*FutureTrunkParks6[[#This Row],[Multiplier]]*FutureTrunkParks6[[#This Row],[Construction Contingency Rate %]],0)</f>
        <v>81408</v>
      </c>
      <c r="AA173" s="212">
        <f>ROUND(FutureTrunkParks6[[#This Row],[Direct Construction Cost]]+FutureTrunkParks6[[#This Row],[Project Owners Cost (23% Direct Construction Cost)($)]]+FutureTrunkParks6[[#This Row],[Construction Contingency Cost ($)]],0)</f>
        <v>1166851</v>
      </c>
      <c r="AB173" s="236">
        <v>2024</v>
      </c>
      <c r="AC173" s="213">
        <f t="shared" si="28"/>
        <v>2.0111853187589457E-2</v>
      </c>
      <c r="AD173" s="213">
        <f t="shared" si="29"/>
        <v>1.8204777291069174E-2</v>
      </c>
      <c r="AE173" s="291">
        <f>VLOOKUP(FutureTrunkParks6[[#This Row],[Service Catchment]],'Catchment Demand - Parks'!$C$8:$M$11,11)</f>
        <v>0.20307557840172039</v>
      </c>
      <c r="AF17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73" s="291">
        <f>IF(AND(FutureTrunkParks6[[#This Row],[Spare Capacity (%)]]&gt;30%,FutureTrunkParks6[[#This Row],[Share of the total Cost with the same year of provision %]]&gt;20%),1-FutureTrunkParks6[[#This Row],[Spare Capacity (%)]],1)</f>
        <v>1</v>
      </c>
      <c r="AH173" s="291">
        <f>IF(FutureTrunkParks6[[#This Row],[Terminal Value Analysis]]&lt;0,0,FutureTrunkParks6[[#This Row],[Terminal Value Analysis]])</f>
        <v>1</v>
      </c>
      <c r="AI173" s="215">
        <f t="shared" si="30"/>
        <v>1246851</v>
      </c>
      <c r="AJ173" s="217">
        <f t="shared" si="31"/>
        <v>1316670</v>
      </c>
      <c r="AK173" s="219">
        <f t="shared" si="32"/>
        <v>1108322</v>
      </c>
      <c r="AL173" s="293">
        <f>ROUND(FutureTrunkParks6[[#This Row],[Net Present Value of Establishment Cost]]*FutureTrunkParks6[[#This Row],[Terminal Value Adjustment (%)]],0)</f>
        <v>1108322</v>
      </c>
      <c r="AM173" s="288" t="str" cm="1">
        <f t="array" ref="AM173">_xlfn.IFS(FutureTrunkParks6[[#This Row],[Hierarchy/Name]]&lt;&gt;"Local","y",AM$13=FutureTrunkParks6[[#This Row],[Service Catchment]], "y", FutureTrunkParks6[[#This Row],[Hierarchy/Name]]="Local", "")</f>
        <v/>
      </c>
      <c r="AN173" s="288" t="str" cm="1">
        <f t="array" ref="AN173">_xlfn.IFS(FutureTrunkParks6[[#This Row],[Hierarchy/Name]]&lt;&gt;"Local","y",AN$13=FutureTrunkParks6[[#This Row],[Service Catchment]], "y", FutureTrunkParks6[[#This Row],[Hierarchy/Name]]="Local", "")</f>
        <v/>
      </c>
      <c r="AO173" s="288" t="str" cm="1">
        <f t="array" ref="AO173">_xlfn.IFS(FutureTrunkParks6[[#This Row],[Hierarchy/Name]]&lt;&gt;"Local","y",AO$13=FutureTrunkParks6[[#This Row],[Service Catchment]], "y", FutureTrunkParks6[[#This Row],[Hierarchy/Name]]="Local", "")</f>
        <v>y</v>
      </c>
      <c r="AP173" s="288" t="str" cm="1">
        <f t="array" ref="AP173">_xlfn.IFS(FutureTrunkParks6[[#This Row],[Hierarchy/Name]]&lt;&gt;"Local","y",AP$13=FutureTrunkParks6[[#This Row],[Service Catchment]], "y", FutureTrunkParks6[[#This Row],[Hierarchy/Name]]="Local", "")</f>
        <v/>
      </c>
      <c r="AR173" s="107" t="str">
        <f>IF(FutureTrunkParks6[[#This Row],[Hierarchy/Name]]&lt;&gt;"Local",0.25,IF(AM173="y",1,""))</f>
        <v/>
      </c>
      <c r="AS173" s="107" t="str">
        <f>IF(FutureTrunkParks6[[#This Row],[Hierarchy/Name]]&lt;&gt;"Local",0.25,IF(AN173="y",1,""))</f>
        <v/>
      </c>
      <c r="AT173" s="107">
        <f>IF(FutureTrunkParks6[[#This Row],[Hierarchy/Name]]&lt;&gt;"Local",0.25,IF(AO173="y",1,""))</f>
        <v>1</v>
      </c>
      <c r="AU173" s="107" t="str">
        <f>IF(FutureTrunkParks6[[#This Row],[Hierarchy/Name]]&lt;&gt;"Local",0.25,IF(AP173="y",1,""))</f>
        <v/>
      </c>
      <c r="AV173" s="109">
        <f t="shared" si="33"/>
        <v>1</v>
      </c>
      <c r="AX173" s="285" t="str">
        <f t="shared" si="34"/>
        <v/>
      </c>
      <c r="AY173" s="281" t="str">
        <f t="shared" si="35"/>
        <v/>
      </c>
      <c r="AZ173" s="281">
        <f t="shared" si="36"/>
        <v>1108322</v>
      </c>
      <c r="BA173" s="286" t="str">
        <f t="shared" si="37"/>
        <v/>
      </c>
      <c r="BB173" s="270">
        <f t="shared" si="38"/>
        <v>1108322</v>
      </c>
      <c r="BD173" s="141"/>
    </row>
    <row r="174" spans="2:221">
      <c r="B174" s="227" t="s">
        <v>5130</v>
      </c>
      <c r="C174" s="228" t="s">
        <v>5131</v>
      </c>
      <c r="D174" s="228" t="s">
        <v>110</v>
      </c>
      <c r="E174" s="228" t="s">
        <v>101</v>
      </c>
      <c r="F174" s="228" t="s">
        <v>4852</v>
      </c>
      <c r="G174" s="203" t="str" cm="1">
        <f t="array" ref="G174">_xlfn.IFS(MID(C174,5,1)="U",MID(C174,5,2),LEN(C174)&gt;10,MID(C174,5,3)&amp;"-"&amp;LEFT(D174,1),LEN(C174)&lt;=10,MID(C174,5,2)&amp;"-"&amp;LEFT(D174,1))</f>
        <v>A1-L</v>
      </c>
      <c r="H174" s="204">
        <f>IFERROR(INDEX(LGIP1b_Park_UnitRates[],MATCH(G174,LGIP1b_Park_UnitRates[LGIP Code],0),3),"")</f>
        <v>8000</v>
      </c>
      <c r="I174" s="312">
        <f>IFERROR(MIN(J174/H174,INDEX(LGIP1b_Park_UnitRates[],MATCH(FutureTrunkParks6[[#This Row],[LGIP Code (*)]], LGIP1b_Park_UnitRates[LGIP Code], 0),4)),1)</f>
        <v>1</v>
      </c>
      <c r="J174" s="232">
        <v>8000</v>
      </c>
      <c r="K174" s="98">
        <f t="shared" si="39"/>
        <v>10</v>
      </c>
      <c r="L174" s="233">
        <v>80000</v>
      </c>
      <c r="M174" s="238" t="str">
        <f>_xlfn.XLOOKUP(FutureTrunkParks6[[#This Row],[LGIP Code (*)]],LGIP1b_Parks_UnitRates_Summary[LGIP Code],LGIP1b_Parks_UnitRates_Summary[Stages],,0)</f>
        <v>A&amp;B</v>
      </c>
      <c r="N174" s="238" t="str">
        <f>_xlfn.XLOOKUP(FutureTrunkParks6[[#This Row],[LGIP Code (*)]],LGIP1b_Parks_UnitRates_Summary[LGIP Code],LGIP1b_Parks_UnitRates_Summary[Costing Code],,0)</f>
        <v>A1-L-A&amp;B</v>
      </c>
      <c r="O174" s="238">
        <f>_xlfn.XLOOKUP(FutureTrunkParks6[[#This Row],[Costing Code]],LGIP1b_Parks_UnitRates_Summary[Costing Code],LGIP1b_Parks_UnitRates_Summary[Scaled component],,0)</f>
        <v>295709.98100599996</v>
      </c>
      <c r="P174" s="238">
        <f>FutureTrunkParks6[[#This Row],[Unit Rate (Scale)]]*FutureTrunkParks6[[#This Row],[Scaling factor (*)]]</f>
        <v>295709.98100599996</v>
      </c>
      <c r="Q174" s="238">
        <f>_xlfn.XLOOKUP(FutureTrunkParks6[[#This Row],[Costing Code]],LGIP1b_Parks_UnitRates_Summary[Costing Code],LGIP1b_Parks_UnitRates_Summary[Not scaled component],,0)</f>
        <v>417974.52457963559</v>
      </c>
      <c r="R174" s="240">
        <f>_xlfn.XLOOKUP(FutureTrunkParks6[[#This Row],[Costing Code]],LGIP1b_Parks_UnitRates_Summary[Costing Code],LGIP1b_Parks_UnitRates_Summary[Preliminary Scale],,0)</f>
        <v>0.23125000000000001</v>
      </c>
      <c r="S174" s="238">
        <f>((FutureTrunkParks6[[#This Row],[Costs with Scaling Factor Applied]]+FutureTrunkParks6[[#This Row],[Unit Rate (No Scale)]])*FutureTrunkParks6[[#This Row],[Preliminary Scale %]])</f>
        <v>165039.54191667822</v>
      </c>
      <c r="T174" s="238">
        <f>_xlfn.XLOOKUP(FutureTrunkParks6[[#This Row],[Costing Code]],LGIP1b_Parks_UnitRates_Summary[Costing Code],LGIP1b_Parks_UnitRates_Summary[Preliminary No Scale],,0)</f>
        <v>3750</v>
      </c>
      <c r="U17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74" s="228">
        <v>2021</v>
      </c>
      <c r="W174" s="228">
        <v>1</v>
      </c>
      <c r="X174" s="238">
        <f>ROUND(FutureTrunkParks6[[#This Row],[Direct Construction Cost]]*23%,0)</f>
        <v>202969</v>
      </c>
      <c r="Y174" s="311">
        <f t="shared" si="27"/>
        <v>7.4999999999999997E-2</v>
      </c>
      <c r="Z174" s="211">
        <f>ROUND((FutureTrunkParks6[[#This Row],[Direct Construction Cost]]+FutureTrunkParks6[[#This Row],[Project Owners Cost (23% Direct Construction Cost)($)]])*FutureTrunkParks6[[#This Row],[Multiplier]]*FutureTrunkParks6[[#This Row],[Construction Contingency Rate %]],0)</f>
        <v>81408</v>
      </c>
      <c r="AA174" s="212">
        <f>ROUND(FutureTrunkParks6[[#This Row],[Direct Construction Cost]]+FutureTrunkParks6[[#This Row],[Project Owners Cost (23% Direct Construction Cost)($)]]+FutureTrunkParks6[[#This Row],[Construction Contingency Cost ($)]],0)</f>
        <v>1166851</v>
      </c>
      <c r="AB174" s="236">
        <v>2024</v>
      </c>
      <c r="AC174" s="213">
        <f t="shared" si="28"/>
        <v>2.0111853187589457E-2</v>
      </c>
      <c r="AD174" s="213">
        <f t="shared" si="29"/>
        <v>1.8204777291069174E-2</v>
      </c>
      <c r="AE174" s="291">
        <f>VLOOKUP(FutureTrunkParks6[[#This Row],[Service Catchment]],'Catchment Demand - Parks'!$C$8:$M$11,11)</f>
        <v>0.20307557840172039</v>
      </c>
      <c r="AF17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74" s="291">
        <f>IF(AND(FutureTrunkParks6[[#This Row],[Spare Capacity (%)]]&gt;30%,FutureTrunkParks6[[#This Row],[Share of the total Cost with the same year of provision %]]&gt;20%),1-FutureTrunkParks6[[#This Row],[Spare Capacity (%)]],1)</f>
        <v>1</v>
      </c>
      <c r="AH174" s="291">
        <f>IF(FutureTrunkParks6[[#This Row],[Terminal Value Analysis]]&lt;0,0,FutureTrunkParks6[[#This Row],[Terminal Value Analysis]])</f>
        <v>1</v>
      </c>
      <c r="AI174" s="215">
        <f t="shared" si="30"/>
        <v>1246851</v>
      </c>
      <c r="AJ174" s="217">
        <f t="shared" si="31"/>
        <v>1316670</v>
      </c>
      <c r="AK174" s="219">
        <f t="shared" si="32"/>
        <v>1108322</v>
      </c>
      <c r="AL174" s="293">
        <f>ROUND(FutureTrunkParks6[[#This Row],[Net Present Value of Establishment Cost]]*FutureTrunkParks6[[#This Row],[Terminal Value Adjustment (%)]],0)</f>
        <v>1108322</v>
      </c>
      <c r="AM174" s="288" t="str" cm="1">
        <f t="array" ref="AM174">_xlfn.IFS(FutureTrunkParks6[[#This Row],[Hierarchy/Name]]&lt;&gt;"Local","y",AM$13=FutureTrunkParks6[[#This Row],[Service Catchment]], "y", FutureTrunkParks6[[#This Row],[Hierarchy/Name]]="Local", "")</f>
        <v/>
      </c>
      <c r="AN174" s="288" t="str" cm="1">
        <f t="array" ref="AN174">_xlfn.IFS(FutureTrunkParks6[[#This Row],[Hierarchy/Name]]&lt;&gt;"Local","y",AN$13=FutureTrunkParks6[[#This Row],[Service Catchment]], "y", FutureTrunkParks6[[#This Row],[Hierarchy/Name]]="Local", "")</f>
        <v/>
      </c>
      <c r="AO174" s="288" t="str" cm="1">
        <f t="array" ref="AO174">_xlfn.IFS(FutureTrunkParks6[[#This Row],[Hierarchy/Name]]&lt;&gt;"Local","y",AO$13=FutureTrunkParks6[[#This Row],[Service Catchment]], "y", FutureTrunkParks6[[#This Row],[Hierarchy/Name]]="Local", "")</f>
        <v>y</v>
      </c>
      <c r="AP174" s="288" t="str" cm="1">
        <f t="array" ref="AP174">_xlfn.IFS(FutureTrunkParks6[[#This Row],[Hierarchy/Name]]&lt;&gt;"Local","y",AP$13=FutureTrunkParks6[[#This Row],[Service Catchment]], "y", FutureTrunkParks6[[#This Row],[Hierarchy/Name]]="Local", "")</f>
        <v/>
      </c>
      <c r="AR174" s="107" t="str">
        <f>IF(FutureTrunkParks6[[#This Row],[Hierarchy/Name]]&lt;&gt;"Local",0.25,IF(AM174="y",1,""))</f>
        <v/>
      </c>
      <c r="AS174" s="107" t="str">
        <f>IF(FutureTrunkParks6[[#This Row],[Hierarchy/Name]]&lt;&gt;"Local",0.25,IF(AN174="y",1,""))</f>
        <v/>
      </c>
      <c r="AT174" s="107">
        <f>IF(FutureTrunkParks6[[#This Row],[Hierarchy/Name]]&lt;&gt;"Local",0.25,IF(AO174="y",1,""))</f>
        <v>1</v>
      </c>
      <c r="AU174" s="107" t="str">
        <f>IF(FutureTrunkParks6[[#This Row],[Hierarchy/Name]]&lt;&gt;"Local",0.25,IF(AP174="y",1,""))</f>
        <v/>
      </c>
      <c r="AV174" s="109">
        <f t="shared" si="33"/>
        <v>1</v>
      </c>
      <c r="AX174" s="285" t="str">
        <f t="shared" si="34"/>
        <v/>
      </c>
      <c r="AY174" s="281" t="str">
        <f t="shared" si="35"/>
        <v/>
      </c>
      <c r="AZ174" s="281">
        <f t="shared" si="36"/>
        <v>1108322</v>
      </c>
      <c r="BA174" s="286" t="str">
        <f t="shared" si="37"/>
        <v/>
      </c>
      <c r="BB174" s="270">
        <f t="shared" si="38"/>
        <v>1108322</v>
      </c>
      <c r="BD174" s="141"/>
    </row>
    <row r="175" spans="2:221">
      <c r="B175" s="227" t="s">
        <v>5130</v>
      </c>
      <c r="C175" s="228" t="s">
        <v>5132</v>
      </c>
      <c r="D175" s="228" t="s">
        <v>105</v>
      </c>
      <c r="E175" s="228" t="s">
        <v>101</v>
      </c>
      <c r="F175" s="228" t="s">
        <v>4899</v>
      </c>
      <c r="G175" s="203" t="str" cm="1">
        <f t="array" ref="G175">_xlfn.IFS(MID(C175,5,1)="U",MID(C175,5,2),LEN(C175)&gt;10,MID(C175,5,3)&amp;"-"&amp;LEFT(D175,1),LEN(C175)&lt;=10,MID(C175,5,2)&amp;"-"&amp;LEFT(D175,1))</f>
        <v>A2-D</v>
      </c>
      <c r="H175" s="204">
        <f>IFERROR(INDEX(LGIP1b_Park_UnitRates[],MATCH(G175,LGIP1b_Park_UnitRates[LGIP Code],0),3),"")</f>
        <v>30000</v>
      </c>
      <c r="I175" s="312">
        <f>IFERROR(MIN(J175/H175,INDEX(LGIP1b_Park_UnitRates[],MATCH(FutureTrunkParks6[[#This Row],[LGIP Code (*)]], LGIP1b_Park_UnitRates[LGIP Code], 0),4)),1)</f>
        <v>1.0666666666666667</v>
      </c>
      <c r="J175" s="232">
        <v>32000</v>
      </c>
      <c r="K175" s="98">
        <f t="shared" si="39"/>
        <v>162</v>
      </c>
      <c r="L175" s="233">
        <v>5184000</v>
      </c>
      <c r="M175" s="238" t="str">
        <f>_xlfn.XLOOKUP(FutureTrunkParks6[[#This Row],[LGIP Code (*)]],LGIP1b_Parks_UnitRates_Summary[LGIP Code],LGIP1b_Parks_UnitRates_Summary[Stages],,0)</f>
        <v>A&amp;B</v>
      </c>
      <c r="N175" s="238" t="str">
        <f>_xlfn.XLOOKUP(FutureTrunkParks6[[#This Row],[LGIP Code (*)]],LGIP1b_Parks_UnitRates_Summary[LGIP Code],LGIP1b_Parks_UnitRates_Summary[Costing Code],,0)</f>
        <v>A2-D-A&amp;B</v>
      </c>
      <c r="O175" s="238">
        <f>_xlfn.XLOOKUP(FutureTrunkParks6[[#This Row],[Costing Code]],LGIP1b_Parks_UnitRates_Summary[Costing Code],LGIP1b_Parks_UnitRates_Summary[Scaled component],,0)</f>
        <v>1640677.0630379796</v>
      </c>
      <c r="P175" s="238">
        <f>FutureTrunkParks6[[#This Row],[Unit Rate (Scale)]]*FutureTrunkParks6[[#This Row],[Scaling factor (*)]]</f>
        <v>1750055.5339071783</v>
      </c>
      <c r="Q175" s="238">
        <f>_xlfn.XLOOKUP(FutureTrunkParks6[[#This Row],[Costing Code]],LGIP1b_Parks_UnitRates_Summary[Costing Code],LGIP1b_Parks_UnitRates_Summary[Not scaled component],,0)</f>
        <v>5581164.1358097773</v>
      </c>
      <c r="R175" s="240">
        <f>_xlfn.XLOOKUP(FutureTrunkParks6[[#This Row],[Costing Code]],LGIP1b_Parks_UnitRates_Summary[Costing Code],LGIP1b_Parks_UnitRates_Summary[Preliminary Scale],,0)</f>
        <v>0.23125000000000001</v>
      </c>
      <c r="S175" s="238">
        <f>((FutureTrunkParks6[[#This Row],[Costs with Scaling Factor Applied]]+FutureTrunkParks6[[#This Row],[Unit Rate (No Scale)]])*FutureTrunkParks6[[#This Row],[Preliminary Scale %]])</f>
        <v>1695344.5486220461</v>
      </c>
      <c r="T175" s="238">
        <f>_xlfn.XLOOKUP(FutureTrunkParks6[[#This Row],[Costing Code]],LGIP1b_Parks_UnitRates_Summary[Costing Code],LGIP1b_Parks_UnitRates_Summary[Preliminary No Scale],,0)</f>
        <v>7500</v>
      </c>
      <c r="U17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9034064</v>
      </c>
      <c r="V175" s="228">
        <v>2021</v>
      </c>
      <c r="W175" s="228">
        <v>1</v>
      </c>
      <c r="X175" s="238">
        <f>ROUND(FutureTrunkParks6[[#This Row],[Direct Construction Cost]]*23%,0)</f>
        <v>2077835</v>
      </c>
      <c r="Y175" s="311">
        <f t="shared" si="27"/>
        <v>7.4999999999999997E-2</v>
      </c>
      <c r="Z175" s="211">
        <f>ROUND((FutureTrunkParks6[[#This Row],[Direct Construction Cost]]+FutureTrunkParks6[[#This Row],[Project Owners Cost (23% Direct Construction Cost)($)]])*FutureTrunkParks6[[#This Row],[Multiplier]]*FutureTrunkParks6[[#This Row],[Construction Contingency Rate %]],0)</f>
        <v>833392</v>
      </c>
      <c r="AA175" s="212">
        <f>ROUND(FutureTrunkParks6[[#This Row],[Direct Construction Cost]]+FutureTrunkParks6[[#This Row],[Project Owners Cost (23% Direct Construction Cost)($)]]+FutureTrunkParks6[[#This Row],[Construction Contingency Cost ($)]],0)</f>
        <v>11945291</v>
      </c>
      <c r="AB175" s="236">
        <v>2024</v>
      </c>
      <c r="AC175" s="213">
        <f t="shared" si="28"/>
        <v>2.0111853187589457E-2</v>
      </c>
      <c r="AD175" s="213">
        <f t="shared" si="29"/>
        <v>1.8204777291069174E-2</v>
      </c>
      <c r="AE175" s="291">
        <f>VLOOKUP(FutureTrunkParks6[[#This Row],[Service Catchment]],'Catchment Demand - Parks'!$C$8:$M$11,11)</f>
        <v>0.20307557840172039</v>
      </c>
      <c r="AF17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75" s="291">
        <f>IF(AND(FutureTrunkParks6[[#This Row],[Spare Capacity (%)]]&gt;30%,FutureTrunkParks6[[#This Row],[Share of the total Cost with the same year of provision %]]&gt;20%),1-FutureTrunkParks6[[#This Row],[Spare Capacity (%)]],1)</f>
        <v>1</v>
      </c>
      <c r="AH175" s="291">
        <f>IF(FutureTrunkParks6[[#This Row],[Terminal Value Analysis]]&lt;0,0,FutureTrunkParks6[[#This Row],[Terminal Value Analysis]])</f>
        <v>1</v>
      </c>
      <c r="AI175" s="215">
        <f t="shared" si="30"/>
        <v>17129291</v>
      </c>
      <c r="AJ175" s="217">
        <f t="shared" si="31"/>
        <v>18112736</v>
      </c>
      <c r="AK175" s="219">
        <f t="shared" si="32"/>
        <v>15246605</v>
      </c>
      <c r="AL175" s="293">
        <f>ROUND(FutureTrunkParks6[[#This Row],[Net Present Value of Establishment Cost]]*FutureTrunkParks6[[#This Row],[Terminal Value Adjustment (%)]],0)</f>
        <v>15246605</v>
      </c>
      <c r="AM175" s="288" t="str" cm="1">
        <f t="array" ref="AM175">_xlfn.IFS(FutureTrunkParks6[[#This Row],[Hierarchy/Name]]&lt;&gt;"Local","y",AM$13=FutureTrunkParks6[[#This Row],[Service Catchment]], "y", FutureTrunkParks6[[#This Row],[Hierarchy/Name]]="Local", "")</f>
        <v>y</v>
      </c>
      <c r="AN175" s="288" t="str" cm="1">
        <f t="array" ref="AN175">_xlfn.IFS(FutureTrunkParks6[[#This Row],[Hierarchy/Name]]&lt;&gt;"Local","y",AN$13=FutureTrunkParks6[[#This Row],[Service Catchment]], "y", FutureTrunkParks6[[#This Row],[Hierarchy/Name]]="Local", "")</f>
        <v>y</v>
      </c>
      <c r="AO175" s="288" t="str" cm="1">
        <f t="array" ref="AO175">_xlfn.IFS(FutureTrunkParks6[[#This Row],[Hierarchy/Name]]&lt;&gt;"Local","y",AO$13=FutureTrunkParks6[[#This Row],[Service Catchment]], "y", FutureTrunkParks6[[#This Row],[Hierarchy/Name]]="Local", "")</f>
        <v>y</v>
      </c>
      <c r="AP175" s="288" t="str" cm="1">
        <f t="array" ref="AP175">_xlfn.IFS(FutureTrunkParks6[[#This Row],[Hierarchy/Name]]&lt;&gt;"Local","y",AP$13=FutureTrunkParks6[[#This Row],[Service Catchment]], "y", FutureTrunkParks6[[#This Row],[Hierarchy/Name]]="Local", "")</f>
        <v>y</v>
      </c>
      <c r="AR175" s="107">
        <f>IF(FutureTrunkParks6[[#This Row],[Hierarchy/Name]]&lt;&gt;"Local",0.25,IF(AM175="y",1,""))</f>
        <v>0.25</v>
      </c>
      <c r="AS175" s="107">
        <f>IF(FutureTrunkParks6[[#This Row],[Hierarchy/Name]]&lt;&gt;"Local",0.25,IF(AN175="y",1,""))</f>
        <v>0.25</v>
      </c>
      <c r="AT175" s="107">
        <f>IF(FutureTrunkParks6[[#This Row],[Hierarchy/Name]]&lt;&gt;"Local",0.25,IF(AO175="y",1,""))</f>
        <v>0.25</v>
      </c>
      <c r="AU175" s="107">
        <f>IF(FutureTrunkParks6[[#This Row],[Hierarchy/Name]]&lt;&gt;"Local",0.25,IF(AP175="y",1,""))</f>
        <v>0.25</v>
      </c>
      <c r="AV175" s="109">
        <f t="shared" si="33"/>
        <v>1</v>
      </c>
      <c r="AX175" s="285">
        <f t="shared" si="34"/>
        <v>3811651.25</v>
      </c>
      <c r="AY175" s="281">
        <f t="shared" si="35"/>
        <v>3811651.25</v>
      </c>
      <c r="AZ175" s="281">
        <f t="shared" si="36"/>
        <v>3811651.25</v>
      </c>
      <c r="BA175" s="286">
        <f t="shared" si="37"/>
        <v>3811651.25</v>
      </c>
      <c r="BB175" s="270">
        <f t="shared" si="38"/>
        <v>15246605</v>
      </c>
      <c r="BD175" s="141"/>
    </row>
    <row r="176" spans="2:221">
      <c r="B176" s="227" t="s">
        <v>5020</v>
      </c>
      <c r="C176" s="228" t="s">
        <v>5133</v>
      </c>
      <c r="D176" s="228" t="s">
        <v>105</v>
      </c>
      <c r="E176" s="228" t="s">
        <v>101</v>
      </c>
      <c r="F176" s="228" t="s">
        <v>5134</v>
      </c>
      <c r="G176" s="203" t="str" cm="1">
        <f t="array" ref="G176">_xlfn.IFS(MID(C176,5,1)="U",MID(C176,5,2),LEN(C176)&gt;10,MID(C176,5,3)&amp;"-"&amp;LEFT(D176,1),LEN(C176)&lt;=10,MID(C176,5,2)&amp;"-"&amp;LEFT(D176,1))</f>
        <v>A5-D</v>
      </c>
      <c r="H176" s="204">
        <f>IFERROR(INDEX(LGIP1b_Park_UnitRates[],MATCH(G176,LGIP1b_Park_UnitRates[LGIP Code],0),3),"")</f>
        <v>40000</v>
      </c>
      <c r="I176" s="312">
        <f>IFERROR(MIN(J176/H176,INDEX(LGIP1b_Park_UnitRates[],MATCH(FutureTrunkParks6[[#This Row],[LGIP Code (*)]], LGIP1b_Park_UnitRates[LGIP Code], 0),4)),1)</f>
        <v>1.2250000000000001</v>
      </c>
      <c r="J176" s="232">
        <v>49000</v>
      </c>
      <c r="K176" s="98">
        <f t="shared" si="39"/>
        <v>105</v>
      </c>
      <c r="L176" s="233">
        <v>5145000</v>
      </c>
      <c r="M176" s="238" t="str">
        <f>_xlfn.XLOOKUP(FutureTrunkParks6[[#This Row],[LGIP Code (*)]],LGIP1b_Parks_UnitRates_Summary[LGIP Code],LGIP1b_Parks_UnitRates_Summary[Stages],,0)</f>
        <v>A&amp;B</v>
      </c>
      <c r="N176" s="238" t="str">
        <f>_xlfn.XLOOKUP(FutureTrunkParks6[[#This Row],[LGIP Code (*)]],LGIP1b_Parks_UnitRates_Summary[LGIP Code],LGIP1b_Parks_UnitRates_Summary[Costing Code],,0)</f>
        <v>A5-D-A&amp;B</v>
      </c>
      <c r="O176" s="238">
        <f>_xlfn.XLOOKUP(FutureTrunkParks6[[#This Row],[Costing Code]],LGIP1b_Parks_UnitRates_Summary[Costing Code],LGIP1b_Parks_UnitRates_Summary[Scaled component],,0)</f>
        <v>1820215.6293648588</v>
      </c>
      <c r="P176" s="238">
        <f>FutureTrunkParks6[[#This Row],[Unit Rate (Scale)]]*FutureTrunkParks6[[#This Row],[Scaling factor (*)]]</f>
        <v>2229764.1459719525</v>
      </c>
      <c r="Q176" s="238">
        <f>_xlfn.XLOOKUP(FutureTrunkParks6[[#This Row],[Costing Code]],LGIP1b_Parks_UnitRates_Summary[Costing Code],LGIP1b_Parks_UnitRates_Summary[Not scaled component],,0)</f>
        <v>7253574.4109799992</v>
      </c>
      <c r="R176" s="240">
        <f>_xlfn.XLOOKUP(FutureTrunkParks6[[#This Row],[Costing Code]],LGIP1b_Parks_UnitRates_Summary[Costing Code],LGIP1b_Parks_UnitRates_Summary[Preliminary Scale],,0)</f>
        <v>0.23125000000000001</v>
      </c>
      <c r="S176" s="238">
        <f>((FutureTrunkParks6[[#This Row],[Costs with Scaling Factor Applied]]+FutureTrunkParks6[[#This Row],[Unit Rate (No Scale)]])*FutureTrunkParks6[[#This Row],[Preliminary Scale %]])</f>
        <v>2193022.0412951387</v>
      </c>
      <c r="T176" s="238">
        <f>_xlfn.XLOOKUP(FutureTrunkParks6[[#This Row],[Costing Code]],LGIP1b_Parks_UnitRates_Summary[Costing Code],LGIP1b_Parks_UnitRates_Summary[Preliminary No Scale],,0)</f>
        <v>11250</v>
      </c>
      <c r="U17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11687611</v>
      </c>
      <c r="V176" s="228">
        <v>2021</v>
      </c>
      <c r="W176" s="228">
        <v>1</v>
      </c>
      <c r="X176" s="238">
        <f>ROUND(FutureTrunkParks6[[#This Row],[Direct Construction Cost]]*23%,0)</f>
        <v>2688151</v>
      </c>
      <c r="Y176" s="311">
        <f t="shared" si="27"/>
        <v>7.4999999999999997E-2</v>
      </c>
      <c r="Z176" s="211">
        <f>ROUND((FutureTrunkParks6[[#This Row],[Direct Construction Cost]]+FutureTrunkParks6[[#This Row],[Project Owners Cost (23% Direct Construction Cost)($)]])*FutureTrunkParks6[[#This Row],[Multiplier]]*FutureTrunkParks6[[#This Row],[Construction Contingency Rate %]],0)</f>
        <v>1078182</v>
      </c>
      <c r="AA176" s="212">
        <f>ROUND(FutureTrunkParks6[[#This Row],[Direct Construction Cost]]+FutureTrunkParks6[[#This Row],[Project Owners Cost (23% Direct Construction Cost)($)]]+FutureTrunkParks6[[#This Row],[Construction Contingency Cost ($)]],0)</f>
        <v>15453944</v>
      </c>
      <c r="AB176" s="236">
        <v>2024</v>
      </c>
      <c r="AC176" s="213">
        <f t="shared" si="28"/>
        <v>2.0111853187589457E-2</v>
      </c>
      <c r="AD176" s="213">
        <f t="shared" si="29"/>
        <v>1.8204777291069174E-2</v>
      </c>
      <c r="AE176" s="291">
        <f>VLOOKUP(FutureTrunkParks6[[#This Row],[Service Catchment]],'Catchment Demand - Parks'!$C$8:$M$11,11)</f>
        <v>0.20307557840172039</v>
      </c>
      <c r="AF17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76" s="291">
        <f>IF(AND(FutureTrunkParks6[[#This Row],[Spare Capacity (%)]]&gt;30%,FutureTrunkParks6[[#This Row],[Share of the total Cost with the same year of provision %]]&gt;20%),1-FutureTrunkParks6[[#This Row],[Spare Capacity (%)]],1)</f>
        <v>1</v>
      </c>
      <c r="AH176" s="291">
        <f>IF(FutureTrunkParks6[[#This Row],[Terminal Value Analysis]]&lt;0,0,FutureTrunkParks6[[#This Row],[Terminal Value Analysis]])</f>
        <v>1</v>
      </c>
      <c r="AI176" s="215">
        <f t="shared" si="30"/>
        <v>20598944</v>
      </c>
      <c r="AJ176" s="217">
        <f t="shared" si="31"/>
        <v>21775121</v>
      </c>
      <c r="AK176" s="219">
        <f t="shared" si="32"/>
        <v>18329460</v>
      </c>
      <c r="AL176" s="293">
        <f>ROUND(FutureTrunkParks6[[#This Row],[Net Present Value of Establishment Cost]]*FutureTrunkParks6[[#This Row],[Terminal Value Adjustment (%)]],0)</f>
        <v>18329460</v>
      </c>
      <c r="AM176" s="288" t="str" cm="1">
        <f t="array" ref="AM176">_xlfn.IFS(FutureTrunkParks6[[#This Row],[Hierarchy/Name]]&lt;&gt;"Local","y",AM$13=FutureTrunkParks6[[#This Row],[Service Catchment]], "y", FutureTrunkParks6[[#This Row],[Hierarchy/Name]]="Local", "")</f>
        <v>y</v>
      </c>
      <c r="AN176" s="288" t="str" cm="1">
        <f t="array" ref="AN176">_xlfn.IFS(FutureTrunkParks6[[#This Row],[Hierarchy/Name]]&lt;&gt;"Local","y",AN$13=FutureTrunkParks6[[#This Row],[Service Catchment]], "y", FutureTrunkParks6[[#This Row],[Hierarchy/Name]]="Local", "")</f>
        <v>y</v>
      </c>
      <c r="AO176" s="288" t="str" cm="1">
        <f t="array" ref="AO176">_xlfn.IFS(FutureTrunkParks6[[#This Row],[Hierarchy/Name]]&lt;&gt;"Local","y",AO$13=FutureTrunkParks6[[#This Row],[Service Catchment]], "y", FutureTrunkParks6[[#This Row],[Hierarchy/Name]]="Local", "")</f>
        <v>y</v>
      </c>
      <c r="AP176" s="288" t="str" cm="1">
        <f t="array" ref="AP176">_xlfn.IFS(FutureTrunkParks6[[#This Row],[Hierarchy/Name]]&lt;&gt;"Local","y",AP$13=FutureTrunkParks6[[#This Row],[Service Catchment]], "y", FutureTrunkParks6[[#This Row],[Hierarchy/Name]]="Local", "")</f>
        <v>y</v>
      </c>
      <c r="AR176" s="107">
        <f>IF(FutureTrunkParks6[[#This Row],[Hierarchy/Name]]&lt;&gt;"Local",0.25,IF(AM176="y",1,""))</f>
        <v>0.25</v>
      </c>
      <c r="AS176" s="107">
        <f>IF(FutureTrunkParks6[[#This Row],[Hierarchy/Name]]&lt;&gt;"Local",0.25,IF(AN176="y",1,""))</f>
        <v>0.25</v>
      </c>
      <c r="AT176" s="107">
        <f>IF(FutureTrunkParks6[[#This Row],[Hierarchy/Name]]&lt;&gt;"Local",0.25,IF(AO176="y",1,""))</f>
        <v>0.25</v>
      </c>
      <c r="AU176" s="107">
        <f>IF(FutureTrunkParks6[[#This Row],[Hierarchy/Name]]&lt;&gt;"Local",0.25,IF(AP176="y",1,""))</f>
        <v>0.25</v>
      </c>
      <c r="AV176" s="109">
        <f t="shared" si="33"/>
        <v>1</v>
      </c>
      <c r="AX176" s="285">
        <f t="shared" si="34"/>
        <v>4582365</v>
      </c>
      <c r="AY176" s="281">
        <f t="shared" si="35"/>
        <v>4582365</v>
      </c>
      <c r="AZ176" s="281">
        <f t="shared" si="36"/>
        <v>4582365</v>
      </c>
      <c r="BA176" s="286">
        <f t="shared" si="37"/>
        <v>4582365</v>
      </c>
      <c r="BB176" s="270">
        <f t="shared" si="38"/>
        <v>18329460</v>
      </c>
      <c r="BD176" s="141"/>
    </row>
    <row r="177" spans="2:56">
      <c r="B177" s="227" t="s">
        <v>5130</v>
      </c>
      <c r="C177" s="228" t="s">
        <v>5135</v>
      </c>
      <c r="D177" s="228" t="s">
        <v>110</v>
      </c>
      <c r="E177" s="228" t="s">
        <v>101</v>
      </c>
      <c r="F177" s="228" t="s">
        <v>5019</v>
      </c>
      <c r="G177" s="203" t="str" cm="1">
        <f t="array" ref="G177">_xlfn.IFS(MID(C177,5,1)="U",MID(C177,5,2),LEN(C177)&gt;10,MID(C177,5,3)&amp;"-"&amp;LEFT(D177,1),LEN(C177)&lt;=10,MID(C177,5,2)&amp;"-"&amp;LEFT(D177,1))</f>
        <v>A7-L</v>
      </c>
      <c r="H177" s="204">
        <f>IFERROR(INDEX(LGIP1b_Park_UnitRates[],MATCH(G177,LGIP1b_Park_UnitRates[LGIP Code],0),3),"")</f>
        <v>8000</v>
      </c>
      <c r="I177" s="312">
        <f>IFERROR(MIN(J177/H177,INDEX(LGIP1b_Park_UnitRates[],MATCH(FutureTrunkParks6[[#This Row],[LGIP Code (*)]], LGIP1b_Park_UnitRates[LGIP Code], 0),4)),1)</f>
        <v>2.125</v>
      </c>
      <c r="J177" s="232">
        <v>17000</v>
      </c>
      <c r="K177" s="98">
        <f t="shared" si="39"/>
        <v>67</v>
      </c>
      <c r="L177" s="233">
        <v>1139000</v>
      </c>
      <c r="M177" s="238" t="str">
        <f>_xlfn.XLOOKUP(FutureTrunkParks6[[#This Row],[LGIP Code (*)]],LGIP1b_Parks_UnitRates_Summary[LGIP Code],LGIP1b_Parks_UnitRates_Summary[Stages],,0)</f>
        <v>A</v>
      </c>
      <c r="N177" s="238" t="str">
        <f>_xlfn.XLOOKUP(FutureTrunkParks6[[#This Row],[LGIP Code (*)]],LGIP1b_Parks_UnitRates_Summary[LGIP Code],LGIP1b_Parks_UnitRates_Summary[Costing Code],,0)</f>
        <v>A7-L-A</v>
      </c>
      <c r="O177" s="238">
        <f>_xlfn.XLOOKUP(FutureTrunkParks6[[#This Row],[Costing Code]],LGIP1b_Parks_UnitRates_Summary[Costing Code],LGIP1b_Parks_UnitRates_Summary[Scaled component],,0)</f>
        <v>71293.68015</v>
      </c>
      <c r="P177" s="238">
        <f>FutureTrunkParks6[[#This Row],[Unit Rate (Scale)]]*FutureTrunkParks6[[#This Row],[Scaling factor (*)]]</f>
        <v>151499.07031874999</v>
      </c>
      <c r="Q177" s="238">
        <f>_xlfn.XLOOKUP(FutureTrunkParks6[[#This Row],[Costing Code]],LGIP1b_Parks_UnitRates_Summary[Costing Code],LGIP1b_Parks_UnitRates_Summary[Not scaled component],,0)</f>
        <v>30732.865240000006</v>
      </c>
      <c r="R177" s="240">
        <f>_xlfn.XLOOKUP(FutureTrunkParks6[[#This Row],[Costing Code]],LGIP1b_Parks_UnitRates_Summary[Costing Code],LGIP1b_Parks_UnitRates_Summary[Preliminary Scale],,0)</f>
        <v>0.23125000000000001</v>
      </c>
      <c r="S177" s="238">
        <f>((FutureTrunkParks6[[#This Row],[Costs with Scaling Factor Applied]]+FutureTrunkParks6[[#This Row],[Unit Rate (No Scale)]])*FutureTrunkParks6[[#This Row],[Preliminary Scale %]])</f>
        <v>42141.135097960941</v>
      </c>
      <c r="T177" s="238">
        <f>_xlfn.XLOOKUP(FutureTrunkParks6[[#This Row],[Costing Code]],LGIP1b_Parks_UnitRates_Summary[Costing Code],LGIP1b_Parks_UnitRates_Summary[Preliminary No Scale],,0)</f>
        <v>3750</v>
      </c>
      <c r="U17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228123</v>
      </c>
      <c r="V177" s="228">
        <v>2021</v>
      </c>
      <c r="W177" s="228">
        <v>1</v>
      </c>
      <c r="X177" s="238">
        <f>ROUND(FutureTrunkParks6[[#This Row],[Direct Construction Cost]]*23%,0)</f>
        <v>52468</v>
      </c>
      <c r="Y177" s="311">
        <f t="shared" si="27"/>
        <v>0.15</v>
      </c>
      <c r="Z177" s="211">
        <f>ROUND((FutureTrunkParks6[[#This Row],[Direct Construction Cost]]+FutureTrunkParks6[[#This Row],[Project Owners Cost (23% Direct Construction Cost)($)]])*FutureTrunkParks6[[#This Row],[Multiplier]]*FutureTrunkParks6[[#This Row],[Construction Contingency Rate %]],0)</f>
        <v>42089</v>
      </c>
      <c r="AA177" s="212">
        <f>ROUND(FutureTrunkParks6[[#This Row],[Direct Construction Cost]]+FutureTrunkParks6[[#This Row],[Project Owners Cost (23% Direct Construction Cost)($)]]+FutureTrunkParks6[[#This Row],[Construction Contingency Cost ($)]],0)</f>
        <v>322680</v>
      </c>
      <c r="AB177" s="236">
        <v>2029</v>
      </c>
      <c r="AC177" s="213">
        <f t="shared" si="28"/>
        <v>2.0111853187589457E-2</v>
      </c>
      <c r="AD177" s="213">
        <f t="shared" si="29"/>
        <v>1.8204777291069174E-2</v>
      </c>
      <c r="AE177" s="291">
        <f>VLOOKUP(FutureTrunkParks6[[#This Row],[Service Catchment]],'Catchment Demand - Parks'!$C$8:$M$11,11)</f>
        <v>0.20307557840172039</v>
      </c>
      <c r="AF17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3.2354306730920067E-3</v>
      </c>
      <c r="AG177" s="291">
        <f>IF(AND(FutureTrunkParks6[[#This Row],[Spare Capacity (%)]]&gt;30%,FutureTrunkParks6[[#This Row],[Share of the total Cost with the same year of provision %]]&gt;20%),1-FutureTrunkParks6[[#This Row],[Spare Capacity (%)]],1)</f>
        <v>1</v>
      </c>
      <c r="AH177" s="291">
        <f>IF(FutureTrunkParks6[[#This Row],[Terminal Value Analysis]]&lt;0,0,FutureTrunkParks6[[#This Row],[Terminal Value Analysis]])</f>
        <v>1</v>
      </c>
      <c r="AI177" s="215">
        <f t="shared" si="30"/>
        <v>1461680</v>
      </c>
      <c r="AJ177" s="217">
        <f t="shared" si="31"/>
        <v>1708472</v>
      </c>
      <c r="AK177" s="219">
        <f t="shared" si="32"/>
        <v>1079225</v>
      </c>
      <c r="AL177" s="293">
        <f>ROUND(FutureTrunkParks6[[#This Row],[Net Present Value of Establishment Cost]]*FutureTrunkParks6[[#This Row],[Terminal Value Adjustment (%)]],0)</f>
        <v>1079225</v>
      </c>
      <c r="AM177" s="288" t="str" cm="1">
        <f t="array" ref="AM177">_xlfn.IFS(FutureTrunkParks6[[#This Row],[Hierarchy/Name]]&lt;&gt;"Local","y",AM$13=FutureTrunkParks6[[#This Row],[Service Catchment]], "y", FutureTrunkParks6[[#This Row],[Hierarchy/Name]]="Local", "")</f>
        <v/>
      </c>
      <c r="AN177" s="288" t="str" cm="1">
        <f t="array" ref="AN177">_xlfn.IFS(FutureTrunkParks6[[#This Row],[Hierarchy/Name]]&lt;&gt;"Local","y",AN$13=FutureTrunkParks6[[#This Row],[Service Catchment]], "y", FutureTrunkParks6[[#This Row],[Hierarchy/Name]]="Local", "")</f>
        <v/>
      </c>
      <c r="AO177" s="288" t="str" cm="1">
        <f t="array" ref="AO177">_xlfn.IFS(FutureTrunkParks6[[#This Row],[Hierarchy/Name]]&lt;&gt;"Local","y",AO$13=FutureTrunkParks6[[#This Row],[Service Catchment]], "y", FutureTrunkParks6[[#This Row],[Hierarchy/Name]]="Local", "")</f>
        <v>y</v>
      </c>
      <c r="AP177" s="288" t="str" cm="1">
        <f t="array" ref="AP177">_xlfn.IFS(FutureTrunkParks6[[#This Row],[Hierarchy/Name]]&lt;&gt;"Local","y",AP$13=FutureTrunkParks6[[#This Row],[Service Catchment]], "y", FutureTrunkParks6[[#This Row],[Hierarchy/Name]]="Local", "")</f>
        <v/>
      </c>
      <c r="AR177" s="107" t="str">
        <f>IF(FutureTrunkParks6[[#This Row],[Hierarchy/Name]]&lt;&gt;"Local",0.25,IF(AM177="y",1,""))</f>
        <v/>
      </c>
      <c r="AS177" s="107" t="str">
        <f>IF(FutureTrunkParks6[[#This Row],[Hierarchy/Name]]&lt;&gt;"Local",0.25,IF(AN177="y",1,""))</f>
        <v/>
      </c>
      <c r="AT177" s="107">
        <f>IF(FutureTrunkParks6[[#This Row],[Hierarchy/Name]]&lt;&gt;"Local",0.25,IF(AO177="y",1,""))</f>
        <v>1</v>
      </c>
      <c r="AU177" s="107" t="str">
        <f>IF(FutureTrunkParks6[[#This Row],[Hierarchy/Name]]&lt;&gt;"Local",0.25,IF(AP177="y",1,""))</f>
        <v/>
      </c>
      <c r="AV177" s="109">
        <f t="shared" si="33"/>
        <v>1</v>
      </c>
      <c r="AX177" s="285" t="str">
        <f t="shared" si="34"/>
        <v/>
      </c>
      <c r="AY177" s="281" t="str">
        <f t="shared" si="35"/>
        <v/>
      </c>
      <c r="AZ177" s="281">
        <f t="shared" si="36"/>
        <v>1079225</v>
      </c>
      <c r="BA177" s="286" t="str">
        <f t="shared" si="37"/>
        <v/>
      </c>
      <c r="BB177" s="270">
        <f t="shared" si="38"/>
        <v>1079225</v>
      </c>
      <c r="BD177" s="141"/>
    </row>
    <row r="178" spans="2:56">
      <c r="B178" s="227" t="s">
        <v>4854</v>
      </c>
      <c r="C178" s="228" t="s">
        <v>5136</v>
      </c>
      <c r="D178" s="228" t="s">
        <v>110</v>
      </c>
      <c r="E178" s="228" t="s">
        <v>101</v>
      </c>
      <c r="F178" s="228" t="s">
        <v>4852</v>
      </c>
      <c r="G178" s="203" t="str" cm="1">
        <f t="array" ref="G178">_xlfn.IFS(MID(C178,5,1)="U",MID(C178,5,2),LEN(C178)&gt;10,MID(C178,5,3)&amp;"-"&amp;LEFT(D178,1),LEN(C178)&lt;=10,MID(C178,5,2)&amp;"-"&amp;LEFT(D178,1))</f>
        <v>A1-L</v>
      </c>
      <c r="H178" s="204">
        <f>IFERROR(INDEX(LGIP1b_Park_UnitRates[],MATCH(G178,LGIP1b_Park_UnitRates[LGIP Code],0),3),"")</f>
        <v>8000</v>
      </c>
      <c r="I178" s="312">
        <f>IFERROR(MIN(J178/H178,INDEX(LGIP1b_Park_UnitRates[],MATCH(FutureTrunkParks6[[#This Row],[LGIP Code (*)]], LGIP1b_Park_UnitRates[LGIP Code], 0),4)),1)</f>
        <v>0.75</v>
      </c>
      <c r="J178" s="232">
        <v>6000</v>
      </c>
      <c r="K178" s="98">
        <f t="shared" si="39"/>
        <v>300</v>
      </c>
      <c r="L178" s="233">
        <v>1800000</v>
      </c>
      <c r="M178" s="238" t="str">
        <f>_xlfn.XLOOKUP(FutureTrunkParks6[[#This Row],[LGIP Code (*)]],LGIP1b_Parks_UnitRates_Summary[LGIP Code],LGIP1b_Parks_UnitRates_Summary[Stages],,0)</f>
        <v>A&amp;B</v>
      </c>
      <c r="N178" s="238" t="str">
        <f>_xlfn.XLOOKUP(FutureTrunkParks6[[#This Row],[LGIP Code (*)]],LGIP1b_Parks_UnitRates_Summary[LGIP Code],LGIP1b_Parks_UnitRates_Summary[Costing Code],,0)</f>
        <v>A1-L-A&amp;B</v>
      </c>
      <c r="O178" s="238">
        <f>_xlfn.XLOOKUP(FutureTrunkParks6[[#This Row],[Costing Code]],LGIP1b_Parks_UnitRates_Summary[Costing Code],LGIP1b_Parks_UnitRates_Summary[Scaled component],,0)</f>
        <v>295709.98100599996</v>
      </c>
      <c r="P178" s="238">
        <f>FutureTrunkParks6[[#This Row],[Unit Rate (Scale)]]*FutureTrunkParks6[[#This Row],[Scaling factor (*)]]</f>
        <v>221782.48575449997</v>
      </c>
      <c r="Q178" s="238">
        <f>_xlfn.XLOOKUP(FutureTrunkParks6[[#This Row],[Costing Code]],LGIP1b_Parks_UnitRates_Summary[Costing Code],LGIP1b_Parks_UnitRates_Summary[Not scaled component],,0)</f>
        <v>417974.52457963559</v>
      </c>
      <c r="R178" s="240">
        <f>_xlfn.XLOOKUP(FutureTrunkParks6[[#This Row],[Costing Code]],LGIP1b_Parks_UnitRates_Summary[Costing Code],LGIP1b_Parks_UnitRates_Summary[Preliminary Scale],,0)</f>
        <v>0.23125000000000001</v>
      </c>
      <c r="S178" s="238">
        <f>((FutureTrunkParks6[[#This Row],[Costs with Scaling Factor Applied]]+FutureTrunkParks6[[#This Row],[Unit Rate (No Scale)]])*FutureTrunkParks6[[#This Row],[Preliminary Scale %]])</f>
        <v>147943.80863976883</v>
      </c>
      <c r="T178" s="238">
        <f>_xlfn.XLOOKUP(FutureTrunkParks6[[#This Row],[Costing Code]],LGIP1b_Parks_UnitRates_Summary[Costing Code],LGIP1b_Parks_UnitRates_Summary[Preliminary No Scale],,0)</f>
        <v>3750</v>
      </c>
      <c r="U17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791451</v>
      </c>
      <c r="V178" s="228">
        <v>2021</v>
      </c>
      <c r="W178" s="228">
        <v>1</v>
      </c>
      <c r="X178" s="238">
        <f>ROUND(FutureTrunkParks6[[#This Row],[Direct Construction Cost]]*23%,0)</f>
        <v>182034</v>
      </c>
      <c r="Y178" s="311">
        <f t="shared" si="27"/>
        <v>0.15</v>
      </c>
      <c r="Z178" s="211">
        <f>ROUND((FutureTrunkParks6[[#This Row],[Direct Construction Cost]]+FutureTrunkParks6[[#This Row],[Project Owners Cost (23% Direct Construction Cost)($)]])*FutureTrunkParks6[[#This Row],[Multiplier]]*FutureTrunkParks6[[#This Row],[Construction Contingency Rate %]],0)</f>
        <v>146023</v>
      </c>
      <c r="AA178" s="212">
        <f>ROUND(FutureTrunkParks6[[#This Row],[Direct Construction Cost]]+FutureTrunkParks6[[#This Row],[Project Owners Cost (23% Direct Construction Cost)($)]]+FutureTrunkParks6[[#This Row],[Construction Contingency Cost ($)]],0)</f>
        <v>1119508</v>
      </c>
      <c r="AB178" s="236">
        <v>2029</v>
      </c>
      <c r="AC178" s="213">
        <f t="shared" si="28"/>
        <v>2.0111853187589457E-2</v>
      </c>
      <c r="AD178" s="213">
        <f t="shared" si="29"/>
        <v>1.8204777291069174E-2</v>
      </c>
      <c r="AE178" s="291">
        <f>VLOOKUP(FutureTrunkParks6[[#This Row],[Service Catchment]],'Catchment Demand - Parks'!$C$8:$M$11,11)</f>
        <v>0.20307557840172039</v>
      </c>
      <c r="AF17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1.122502331093308E-2</v>
      </c>
      <c r="AG178" s="291">
        <f>IF(AND(FutureTrunkParks6[[#This Row],[Spare Capacity (%)]]&gt;30%,FutureTrunkParks6[[#This Row],[Share of the total Cost with the same year of provision %]]&gt;20%),1-FutureTrunkParks6[[#This Row],[Spare Capacity (%)]],1)</f>
        <v>1</v>
      </c>
      <c r="AH178" s="291">
        <f>IF(FutureTrunkParks6[[#This Row],[Terminal Value Analysis]]&lt;0,0,FutureTrunkParks6[[#This Row],[Terminal Value Analysis]])</f>
        <v>1</v>
      </c>
      <c r="AI178" s="215">
        <f t="shared" si="30"/>
        <v>2919508</v>
      </c>
      <c r="AJ178" s="217">
        <f t="shared" si="31"/>
        <v>3404164</v>
      </c>
      <c r="AK178" s="219">
        <f t="shared" si="32"/>
        <v>2150378</v>
      </c>
      <c r="AL178" s="293">
        <f>ROUND(FutureTrunkParks6[[#This Row],[Net Present Value of Establishment Cost]]*FutureTrunkParks6[[#This Row],[Terminal Value Adjustment (%)]],0)</f>
        <v>2150378</v>
      </c>
      <c r="AM178" s="288" t="str" cm="1">
        <f t="array" ref="AM178">_xlfn.IFS(FutureTrunkParks6[[#This Row],[Hierarchy/Name]]&lt;&gt;"Local","y",AM$13=FutureTrunkParks6[[#This Row],[Service Catchment]], "y", FutureTrunkParks6[[#This Row],[Hierarchy/Name]]="Local", "")</f>
        <v/>
      </c>
      <c r="AN178" s="288" t="str" cm="1">
        <f t="array" ref="AN178">_xlfn.IFS(FutureTrunkParks6[[#This Row],[Hierarchy/Name]]&lt;&gt;"Local","y",AN$13=FutureTrunkParks6[[#This Row],[Service Catchment]], "y", FutureTrunkParks6[[#This Row],[Hierarchy/Name]]="Local", "")</f>
        <v/>
      </c>
      <c r="AO178" s="288" t="str" cm="1">
        <f t="array" ref="AO178">_xlfn.IFS(FutureTrunkParks6[[#This Row],[Hierarchy/Name]]&lt;&gt;"Local","y",AO$13=FutureTrunkParks6[[#This Row],[Service Catchment]], "y", FutureTrunkParks6[[#This Row],[Hierarchy/Name]]="Local", "")</f>
        <v>y</v>
      </c>
      <c r="AP178" s="288" t="str" cm="1">
        <f t="array" ref="AP178">_xlfn.IFS(FutureTrunkParks6[[#This Row],[Hierarchy/Name]]&lt;&gt;"Local","y",AP$13=FutureTrunkParks6[[#This Row],[Service Catchment]], "y", FutureTrunkParks6[[#This Row],[Hierarchy/Name]]="Local", "")</f>
        <v/>
      </c>
      <c r="AR178" s="107" t="str">
        <f>IF(FutureTrunkParks6[[#This Row],[Hierarchy/Name]]&lt;&gt;"Local",0.25,IF(AM178="y",1,""))</f>
        <v/>
      </c>
      <c r="AS178" s="107" t="str">
        <f>IF(FutureTrunkParks6[[#This Row],[Hierarchy/Name]]&lt;&gt;"Local",0.25,IF(AN178="y",1,""))</f>
        <v/>
      </c>
      <c r="AT178" s="107">
        <f>IF(FutureTrunkParks6[[#This Row],[Hierarchy/Name]]&lt;&gt;"Local",0.25,IF(AO178="y",1,""))</f>
        <v>1</v>
      </c>
      <c r="AU178" s="107" t="str">
        <f>IF(FutureTrunkParks6[[#This Row],[Hierarchy/Name]]&lt;&gt;"Local",0.25,IF(AP178="y",1,""))</f>
        <v/>
      </c>
      <c r="AV178" s="109">
        <f t="shared" si="33"/>
        <v>1</v>
      </c>
      <c r="AX178" s="285" t="str">
        <f t="shared" si="34"/>
        <v/>
      </c>
      <c r="AY178" s="281" t="str">
        <f t="shared" si="35"/>
        <v/>
      </c>
      <c r="AZ178" s="281">
        <f t="shared" si="36"/>
        <v>2150378</v>
      </c>
      <c r="BA178" s="286" t="str">
        <f t="shared" si="37"/>
        <v/>
      </c>
      <c r="BB178" s="270">
        <f t="shared" si="38"/>
        <v>2150378</v>
      </c>
      <c r="BD178" s="141"/>
    </row>
    <row r="179" spans="2:56">
      <c r="B179" s="227" t="s">
        <v>5128</v>
      </c>
      <c r="C179" s="228" t="s">
        <v>5137</v>
      </c>
      <c r="D179" s="228" t="s">
        <v>105</v>
      </c>
      <c r="E179" s="228" t="s">
        <v>101</v>
      </c>
      <c r="F179" s="228" t="s">
        <v>4947</v>
      </c>
      <c r="G179" s="203" t="str" cm="1">
        <f t="array" ref="G179">_xlfn.IFS(MID(C179,5,1)="U",MID(C179,5,2),LEN(C179)&gt;10,MID(C179,5,3)&amp;"-"&amp;LEFT(D179,1),LEN(C179)&lt;=10,MID(C179,5,2)&amp;"-"&amp;LEFT(D179,1))</f>
        <v>U3</v>
      </c>
      <c r="H179" s="204">
        <f>IFERROR(INDEX(LGIP1b_Park_UnitRates[],MATCH(G179,LGIP1b_Park_UnitRates[LGIP Code],0),3),"")</f>
        <v>0</v>
      </c>
      <c r="I179" s="312">
        <f>IFERROR(MIN(J179/H179,INDEX(LGIP1b_Park_UnitRates[],MATCH(FutureTrunkParks6[[#This Row],[LGIP Code (*)]], LGIP1b_Park_UnitRates[LGIP Code], 0),4)),1)</f>
        <v>1</v>
      </c>
      <c r="J179" s="232">
        <v>41900</v>
      </c>
      <c r="K179" s="98">
        <f t="shared" si="39"/>
        <v>0</v>
      </c>
      <c r="L179" s="233">
        <v>0</v>
      </c>
      <c r="M179" s="238" t="str">
        <f>_xlfn.XLOOKUP(FutureTrunkParks6[[#This Row],[LGIP Code (*)]],LGIP1b_Parks_UnitRates_Summary[LGIP Code],LGIP1b_Parks_UnitRates_Summary[Stages],,0)</f>
        <v>U</v>
      </c>
      <c r="N179" s="238" t="str">
        <f>_xlfn.XLOOKUP(FutureTrunkParks6[[#This Row],[LGIP Code (*)]],LGIP1b_Parks_UnitRates_Summary[LGIP Code],LGIP1b_Parks_UnitRates_Summary[Costing Code],,0)</f>
        <v>U3-U</v>
      </c>
      <c r="O179" s="238">
        <f>_xlfn.XLOOKUP(FutureTrunkParks6[[#This Row],[Costing Code]],LGIP1b_Parks_UnitRates_Summary[Costing Code],LGIP1b_Parks_UnitRates_Summary[Scaled component],,0)</f>
        <v>0</v>
      </c>
      <c r="P179" s="238">
        <f>FutureTrunkParks6[[#This Row],[Unit Rate (Scale)]]*FutureTrunkParks6[[#This Row],[Scaling factor (*)]]</f>
        <v>0</v>
      </c>
      <c r="Q179" s="238">
        <f>_xlfn.XLOOKUP(FutureTrunkParks6[[#This Row],[Costing Code]],LGIP1b_Parks_UnitRates_Summary[Costing Code],LGIP1b_Parks_UnitRates_Summary[Not scaled component],,0)</f>
        <v>0</v>
      </c>
      <c r="R179" s="240">
        <f>_xlfn.XLOOKUP(FutureTrunkParks6[[#This Row],[Costing Code]],LGIP1b_Parks_UnitRates_Summary[Costing Code],LGIP1b_Parks_UnitRates_Summary[Preliminary Scale],,0)</f>
        <v>0</v>
      </c>
      <c r="S179" s="238">
        <f>((FutureTrunkParks6[[#This Row],[Costs with Scaling Factor Applied]]+FutureTrunkParks6[[#This Row],[Unit Rate (No Scale)]])*FutureTrunkParks6[[#This Row],[Preliminary Scale %]])</f>
        <v>0</v>
      </c>
      <c r="T179" s="238">
        <f>_xlfn.XLOOKUP(FutureTrunkParks6[[#This Row],[Costing Code]],LGIP1b_Parks_UnitRates_Summary[Costing Code],LGIP1b_Parks_UnitRates_Summary[Preliminary No Scale],,0)</f>
        <v>0</v>
      </c>
      <c r="U17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79" s="228">
        <v>2021</v>
      </c>
      <c r="W179" s="228">
        <v>1</v>
      </c>
      <c r="X179" s="238">
        <f>ROUND(FutureTrunkParks6[[#This Row],[Direct Construction Cost]]*23%,0)</f>
        <v>230000</v>
      </c>
      <c r="Y179" s="311">
        <f t="shared" si="27"/>
        <v>0.2</v>
      </c>
      <c r="Z179" s="211">
        <f>ROUND((FutureTrunkParks6[[#This Row],[Direct Construction Cost]]+FutureTrunkParks6[[#This Row],[Project Owners Cost (23% Direct Construction Cost)($)]])*FutureTrunkParks6[[#This Row],[Multiplier]]*FutureTrunkParks6[[#This Row],[Construction Contingency Rate %]],0)</f>
        <v>246000</v>
      </c>
      <c r="AA179" s="212">
        <f>ROUND(FutureTrunkParks6[[#This Row],[Direct Construction Cost]]+FutureTrunkParks6[[#This Row],[Project Owners Cost (23% Direct Construction Cost)($)]]+FutureTrunkParks6[[#This Row],[Construction Contingency Cost ($)]],0)</f>
        <v>1476000</v>
      </c>
      <c r="AB179" s="236">
        <v>2034</v>
      </c>
      <c r="AC179" s="213">
        <f t="shared" si="28"/>
        <v>2.0111853187589457E-2</v>
      </c>
      <c r="AD179" s="213">
        <f t="shared" si="29"/>
        <v>1.8204777291069174E-2</v>
      </c>
      <c r="AE179" s="291">
        <f>VLOOKUP(FutureTrunkParks6[[#This Row],[Service Catchment]],'Catchment Demand - Parks'!$C$8:$M$11,11)</f>
        <v>0.20307557840172039</v>
      </c>
      <c r="AF17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179" s="291">
        <f>IF(AND(FutureTrunkParks6[[#This Row],[Spare Capacity (%)]]&gt;30%,FutureTrunkParks6[[#This Row],[Share of the total Cost with the same year of provision %]]&gt;20%),1-FutureTrunkParks6[[#This Row],[Spare Capacity (%)]],1)</f>
        <v>1</v>
      </c>
      <c r="AH179" s="291">
        <f>IF(FutureTrunkParks6[[#This Row],[Terminal Value Analysis]]&lt;0,0,FutureTrunkParks6[[#This Row],[Terminal Value Analysis]])</f>
        <v>1</v>
      </c>
      <c r="AI179" s="215">
        <f t="shared" si="30"/>
        <v>1476000</v>
      </c>
      <c r="AJ179" s="217">
        <f t="shared" si="31"/>
        <v>1866135</v>
      </c>
      <c r="AK179" s="219">
        <f t="shared" si="32"/>
        <v>884632</v>
      </c>
      <c r="AL179" s="293">
        <f>ROUND(FutureTrunkParks6[[#This Row],[Net Present Value of Establishment Cost]]*FutureTrunkParks6[[#This Row],[Terminal Value Adjustment (%)]],0)</f>
        <v>884632</v>
      </c>
      <c r="AM179" s="288" t="str" cm="1">
        <f t="array" ref="AM179">_xlfn.IFS(FutureTrunkParks6[[#This Row],[Hierarchy/Name]]&lt;&gt;"Local","y",AM$13=FutureTrunkParks6[[#This Row],[Service Catchment]], "y", FutureTrunkParks6[[#This Row],[Hierarchy/Name]]="Local", "")</f>
        <v>y</v>
      </c>
      <c r="AN179" s="288" t="str" cm="1">
        <f t="array" ref="AN179">_xlfn.IFS(FutureTrunkParks6[[#This Row],[Hierarchy/Name]]&lt;&gt;"Local","y",AN$13=FutureTrunkParks6[[#This Row],[Service Catchment]], "y", FutureTrunkParks6[[#This Row],[Hierarchy/Name]]="Local", "")</f>
        <v>y</v>
      </c>
      <c r="AO179" s="288" t="str" cm="1">
        <f t="array" ref="AO179">_xlfn.IFS(FutureTrunkParks6[[#This Row],[Hierarchy/Name]]&lt;&gt;"Local","y",AO$13=FutureTrunkParks6[[#This Row],[Service Catchment]], "y", FutureTrunkParks6[[#This Row],[Hierarchy/Name]]="Local", "")</f>
        <v>y</v>
      </c>
      <c r="AP179" s="288" t="str" cm="1">
        <f t="array" ref="AP179">_xlfn.IFS(FutureTrunkParks6[[#This Row],[Hierarchy/Name]]&lt;&gt;"Local","y",AP$13=FutureTrunkParks6[[#This Row],[Service Catchment]], "y", FutureTrunkParks6[[#This Row],[Hierarchy/Name]]="Local", "")</f>
        <v>y</v>
      </c>
      <c r="AR179" s="107">
        <f>IF(FutureTrunkParks6[[#This Row],[Hierarchy/Name]]&lt;&gt;"Local",0.25,IF(AM179="y",1,""))</f>
        <v>0.25</v>
      </c>
      <c r="AS179" s="107">
        <f>IF(FutureTrunkParks6[[#This Row],[Hierarchy/Name]]&lt;&gt;"Local",0.25,IF(AN179="y",1,""))</f>
        <v>0.25</v>
      </c>
      <c r="AT179" s="107">
        <f>IF(FutureTrunkParks6[[#This Row],[Hierarchy/Name]]&lt;&gt;"Local",0.25,IF(AO179="y",1,""))</f>
        <v>0.25</v>
      </c>
      <c r="AU179" s="107">
        <f>IF(FutureTrunkParks6[[#This Row],[Hierarchy/Name]]&lt;&gt;"Local",0.25,IF(AP179="y",1,""))</f>
        <v>0.25</v>
      </c>
      <c r="AV179" s="109">
        <f t="shared" si="33"/>
        <v>1</v>
      </c>
      <c r="AX179" s="285">
        <f t="shared" si="34"/>
        <v>221158</v>
      </c>
      <c r="AY179" s="281">
        <f t="shared" si="35"/>
        <v>221158</v>
      </c>
      <c r="AZ179" s="281">
        <f t="shared" si="36"/>
        <v>221158</v>
      </c>
      <c r="BA179" s="286">
        <f t="shared" si="37"/>
        <v>221158</v>
      </c>
      <c r="BB179" s="270">
        <f t="shared" si="38"/>
        <v>884632</v>
      </c>
      <c r="BD179" s="141"/>
    </row>
    <row r="180" spans="2:56">
      <c r="B180" s="227" t="s">
        <v>5138</v>
      </c>
      <c r="C180" s="228" t="s">
        <v>5139</v>
      </c>
      <c r="D180" s="228" t="s">
        <v>110</v>
      </c>
      <c r="E180" s="228" t="s">
        <v>101</v>
      </c>
      <c r="F180" s="228" t="s">
        <v>4852</v>
      </c>
      <c r="G180" s="203" t="str" cm="1">
        <f t="array" ref="G180">_xlfn.IFS(MID(C180,5,1)="U",MID(C180,5,2),LEN(C180)&gt;10,MID(C180,5,3)&amp;"-"&amp;LEFT(D180,1),LEN(C180)&lt;=10,MID(C180,5,2)&amp;"-"&amp;LEFT(D180,1))</f>
        <v>A1-L</v>
      </c>
      <c r="H180" s="204">
        <f>IFERROR(INDEX(LGIP1b_Park_UnitRates[],MATCH(G180,LGIP1b_Park_UnitRates[LGIP Code],0),3),"")</f>
        <v>8000</v>
      </c>
      <c r="I180" s="312">
        <f>IFERROR(MIN(J180/H180,INDEX(LGIP1b_Park_UnitRates[],MATCH(FutureTrunkParks6[[#This Row],[LGIP Code (*)]], LGIP1b_Park_UnitRates[LGIP Code], 0),4)),1)</f>
        <v>0.25</v>
      </c>
      <c r="J180" s="232">
        <v>2000</v>
      </c>
      <c r="K180" s="98">
        <f t="shared" si="39"/>
        <v>250</v>
      </c>
      <c r="L180" s="233">
        <v>500000</v>
      </c>
      <c r="M180" s="238" t="str">
        <f>_xlfn.XLOOKUP(FutureTrunkParks6[[#This Row],[LGIP Code (*)]],LGIP1b_Parks_UnitRates_Summary[LGIP Code],LGIP1b_Parks_UnitRates_Summary[Stages],,0)</f>
        <v>A&amp;B</v>
      </c>
      <c r="N180" s="238" t="str">
        <f>_xlfn.XLOOKUP(FutureTrunkParks6[[#This Row],[LGIP Code (*)]],LGIP1b_Parks_UnitRates_Summary[LGIP Code],LGIP1b_Parks_UnitRates_Summary[Costing Code],,0)</f>
        <v>A1-L-A&amp;B</v>
      </c>
      <c r="O180" s="238">
        <f>_xlfn.XLOOKUP(FutureTrunkParks6[[#This Row],[Costing Code]],LGIP1b_Parks_UnitRates_Summary[Costing Code],LGIP1b_Parks_UnitRates_Summary[Scaled component],,0)</f>
        <v>295709.98100599996</v>
      </c>
      <c r="P180" s="238">
        <f>FutureTrunkParks6[[#This Row],[Unit Rate (Scale)]]*FutureTrunkParks6[[#This Row],[Scaling factor (*)]]</f>
        <v>73927.49525149999</v>
      </c>
      <c r="Q180" s="238">
        <f>_xlfn.XLOOKUP(FutureTrunkParks6[[#This Row],[Costing Code]],LGIP1b_Parks_UnitRates_Summary[Costing Code],LGIP1b_Parks_UnitRates_Summary[Not scaled component],,0)</f>
        <v>417974.52457963559</v>
      </c>
      <c r="R180" s="240">
        <f>_xlfn.XLOOKUP(FutureTrunkParks6[[#This Row],[Costing Code]],LGIP1b_Parks_UnitRates_Summary[Costing Code],LGIP1b_Parks_UnitRates_Summary[Preliminary Scale],,0)</f>
        <v>0.23125000000000001</v>
      </c>
      <c r="S180" s="238">
        <f>((FutureTrunkParks6[[#This Row],[Costs with Scaling Factor Applied]]+FutureTrunkParks6[[#This Row],[Unit Rate (No Scale)]])*FutureTrunkParks6[[#This Row],[Preliminary Scale %]])</f>
        <v>113752.34208595011</v>
      </c>
      <c r="T180" s="238">
        <f>_xlfn.XLOOKUP(FutureTrunkParks6[[#This Row],[Costing Code]],LGIP1b_Parks_UnitRates_Summary[Costing Code],LGIP1b_Parks_UnitRates_Summary[Preliminary No Scale],,0)</f>
        <v>3750</v>
      </c>
      <c r="U18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609404</v>
      </c>
      <c r="V180" s="228">
        <v>2021</v>
      </c>
      <c r="W180" s="228">
        <v>1</v>
      </c>
      <c r="X180" s="238">
        <f>ROUND(FutureTrunkParks6[[#This Row],[Direct Construction Cost]]*23%,0)</f>
        <v>140163</v>
      </c>
      <c r="Y180" s="311">
        <f t="shared" si="27"/>
        <v>0.2</v>
      </c>
      <c r="Z180" s="211">
        <f>ROUND((FutureTrunkParks6[[#This Row],[Direct Construction Cost]]+FutureTrunkParks6[[#This Row],[Project Owners Cost (23% Direct Construction Cost)($)]])*FutureTrunkParks6[[#This Row],[Multiplier]]*FutureTrunkParks6[[#This Row],[Construction Contingency Rate %]],0)</f>
        <v>149913</v>
      </c>
      <c r="AA180" s="212">
        <f>ROUND(FutureTrunkParks6[[#This Row],[Direct Construction Cost]]+FutureTrunkParks6[[#This Row],[Project Owners Cost (23% Direct Construction Cost)($)]]+FutureTrunkParks6[[#This Row],[Construction Contingency Cost ($)]],0)</f>
        <v>899480</v>
      </c>
      <c r="AB180" s="236">
        <v>2034</v>
      </c>
      <c r="AC180" s="213">
        <f t="shared" si="28"/>
        <v>2.0111853187589457E-2</v>
      </c>
      <c r="AD180" s="213">
        <f t="shared" si="29"/>
        <v>1.8204777291069174E-2</v>
      </c>
      <c r="AE180" s="291">
        <f>VLOOKUP(FutureTrunkParks6[[#This Row],[Service Catchment]],'Catchment Demand - Parks'!$C$8:$M$11,11)</f>
        <v>0.20307557840172039</v>
      </c>
      <c r="AF18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7.3725279403096377E-3</v>
      </c>
      <c r="AG180" s="291">
        <f>IF(AND(FutureTrunkParks6[[#This Row],[Spare Capacity (%)]]&gt;30%,FutureTrunkParks6[[#This Row],[Share of the total Cost with the same year of provision %]]&gt;20%),1-FutureTrunkParks6[[#This Row],[Spare Capacity (%)]],1)</f>
        <v>1</v>
      </c>
      <c r="AH180" s="291">
        <f>IF(FutureTrunkParks6[[#This Row],[Terminal Value Analysis]]&lt;0,0,FutureTrunkParks6[[#This Row],[Terminal Value Analysis]])</f>
        <v>1</v>
      </c>
      <c r="AI180" s="215">
        <f t="shared" si="30"/>
        <v>1399480</v>
      </c>
      <c r="AJ180" s="217">
        <f t="shared" si="31"/>
        <v>1784956</v>
      </c>
      <c r="AK180" s="219">
        <f t="shared" si="32"/>
        <v>846149</v>
      </c>
      <c r="AL180" s="293">
        <f>ROUND(FutureTrunkParks6[[#This Row],[Net Present Value of Establishment Cost]]*FutureTrunkParks6[[#This Row],[Terminal Value Adjustment (%)]],0)</f>
        <v>846149</v>
      </c>
      <c r="AM180" s="288" t="str" cm="1">
        <f t="array" ref="AM180">_xlfn.IFS(FutureTrunkParks6[[#This Row],[Hierarchy/Name]]&lt;&gt;"Local","y",AM$13=FutureTrunkParks6[[#This Row],[Service Catchment]], "y", FutureTrunkParks6[[#This Row],[Hierarchy/Name]]="Local", "")</f>
        <v/>
      </c>
      <c r="AN180" s="288" t="str" cm="1">
        <f t="array" ref="AN180">_xlfn.IFS(FutureTrunkParks6[[#This Row],[Hierarchy/Name]]&lt;&gt;"Local","y",AN$13=FutureTrunkParks6[[#This Row],[Service Catchment]], "y", FutureTrunkParks6[[#This Row],[Hierarchy/Name]]="Local", "")</f>
        <v/>
      </c>
      <c r="AO180" s="288" t="str" cm="1">
        <f t="array" ref="AO180">_xlfn.IFS(FutureTrunkParks6[[#This Row],[Hierarchy/Name]]&lt;&gt;"Local","y",AO$13=FutureTrunkParks6[[#This Row],[Service Catchment]], "y", FutureTrunkParks6[[#This Row],[Hierarchy/Name]]="Local", "")</f>
        <v>y</v>
      </c>
      <c r="AP180" s="288" t="str" cm="1">
        <f t="array" ref="AP180">_xlfn.IFS(FutureTrunkParks6[[#This Row],[Hierarchy/Name]]&lt;&gt;"Local","y",AP$13=FutureTrunkParks6[[#This Row],[Service Catchment]], "y", FutureTrunkParks6[[#This Row],[Hierarchy/Name]]="Local", "")</f>
        <v/>
      </c>
      <c r="AR180" s="107" t="str">
        <f>IF(FutureTrunkParks6[[#This Row],[Hierarchy/Name]]&lt;&gt;"Local",0.25,IF(AM180="y",1,""))</f>
        <v/>
      </c>
      <c r="AS180" s="107" t="str">
        <f>IF(FutureTrunkParks6[[#This Row],[Hierarchy/Name]]&lt;&gt;"Local",0.25,IF(AN180="y",1,""))</f>
        <v/>
      </c>
      <c r="AT180" s="107">
        <f>IF(FutureTrunkParks6[[#This Row],[Hierarchy/Name]]&lt;&gt;"Local",0.25,IF(AO180="y",1,""))</f>
        <v>1</v>
      </c>
      <c r="AU180" s="107" t="str">
        <f>IF(FutureTrunkParks6[[#This Row],[Hierarchy/Name]]&lt;&gt;"Local",0.25,IF(AP180="y",1,""))</f>
        <v/>
      </c>
      <c r="AV180" s="109">
        <f t="shared" si="33"/>
        <v>1</v>
      </c>
      <c r="AX180" s="285" t="str">
        <f t="shared" si="34"/>
        <v/>
      </c>
      <c r="AY180" s="281" t="str">
        <f t="shared" si="35"/>
        <v/>
      </c>
      <c r="AZ180" s="281">
        <f t="shared" si="36"/>
        <v>846149</v>
      </c>
      <c r="BA180" s="286" t="str">
        <f t="shared" si="37"/>
        <v/>
      </c>
      <c r="BB180" s="270">
        <f t="shared" si="38"/>
        <v>846149</v>
      </c>
      <c r="BD180" s="141"/>
    </row>
    <row r="181" spans="2:56">
      <c r="B181" s="227" t="s">
        <v>5138</v>
      </c>
      <c r="C181" s="228" t="s">
        <v>5140</v>
      </c>
      <c r="D181" s="228" t="s">
        <v>110</v>
      </c>
      <c r="E181" s="228" t="s">
        <v>101</v>
      </c>
      <c r="F181" s="228" t="s">
        <v>4941</v>
      </c>
      <c r="G181" s="203" t="str" cm="1">
        <f t="array" ref="G181">_xlfn.IFS(MID(C181,5,1)="U",MID(C181,5,2),LEN(C181)&gt;10,MID(C181,5,3)&amp;"-"&amp;LEFT(D181,1),LEN(C181)&lt;=10,MID(C181,5,2)&amp;"-"&amp;LEFT(D181,1))</f>
        <v>E1-L</v>
      </c>
      <c r="H181" s="204">
        <f>IFERROR(INDEX(LGIP1b_Park_UnitRates[],MATCH(G181,LGIP1b_Park_UnitRates[LGIP Code],0),3),"")</f>
        <v>8000</v>
      </c>
      <c r="I181" s="312">
        <f>IFERROR(MIN(J181/H181,INDEX(LGIP1b_Park_UnitRates[],MATCH(FutureTrunkParks6[[#This Row],[LGIP Code (*)]], LGIP1b_Park_UnitRates[LGIP Code], 0),4)),1)</f>
        <v>2.9375</v>
      </c>
      <c r="J181" s="232">
        <v>23500</v>
      </c>
      <c r="K181" s="98">
        <f t="shared" si="39"/>
        <v>0</v>
      </c>
      <c r="L181" s="233">
        <v>0</v>
      </c>
      <c r="M181" s="238" t="str">
        <f>_xlfn.XLOOKUP(FutureTrunkParks6[[#This Row],[LGIP Code (*)]],LGIP1b_Parks_UnitRates_Summary[LGIP Code],LGIP1b_Parks_UnitRates_Summary[Stages],,0)</f>
        <v>B&amp;C</v>
      </c>
      <c r="N181" s="238" t="str">
        <f>_xlfn.XLOOKUP(FutureTrunkParks6[[#This Row],[LGIP Code (*)]],LGIP1b_Parks_UnitRates_Summary[LGIP Code],LGIP1b_Parks_UnitRates_Summary[Costing Code],,0)</f>
        <v>E1-L-B&amp;C</v>
      </c>
      <c r="O181" s="238">
        <f>_xlfn.XLOOKUP(FutureTrunkParks6[[#This Row],[Costing Code]],LGIP1b_Parks_UnitRates_Summary[Costing Code],LGIP1b_Parks_UnitRates_Summary[Scaled component],,0)</f>
        <v>50689.811039999993</v>
      </c>
      <c r="P181" s="238">
        <f>FutureTrunkParks6[[#This Row],[Unit Rate (Scale)]]*FutureTrunkParks6[[#This Row],[Scaling factor (*)]]</f>
        <v>148901.31992999997</v>
      </c>
      <c r="Q181" s="238">
        <f>_xlfn.XLOOKUP(FutureTrunkParks6[[#This Row],[Costing Code]],LGIP1b_Parks_UnitRates_Summary[Costing Code],LGIP1b_Parks_UnitRates_Summary[Not scaled component],,0)</f>
        <v>434089.71377963555</v>
      </c>
      <c r="R181" s="240">
        <f>_xlfn.XLOOKUP(FutureTrunkParks6[[#This Row],[Costing Code]],LGIP1b_Parks_UnitRates_Summary[Costing Code],LGIP1b_Parks_UnitRates_Summary[Preliminary Scale],,0)</f>
        <v>0.23125000000000001</v>
      </c>
      <c r="S181" s="238">
        <f>((FutureTrunkParks6[[#This Row],[Costs with Scaling Factor Applied]]+FutureTrunkParks6[[#This Row],[Unit Rate (No Scale)]])*FutureTrunkParks6[[#This Row],[Preliminary Scale %]])</f>
        <v>134816.67654535323</v>
      </c>
      <c r="T181" s="238">
        <f>_xlfn.XLOOKUP(FutureTrunkParks6[[#This Row],[Costing Code]],LGIP1b_Parks_UnitRates_Summary[Costing Code],LGIP1b_Parks_UnitRates_Summary[Preliminary No Scale],,0)</f>
        <v>3750</v>
      </c>
      <c r="U18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721558</v>
      </c>
      <c r="V181" s="228">
        <v>2021</v>
      </c>
      <c r="W181" s="228">
        <v>1</v>
      </c>
      <c r="X181" s="238">
        <f>ROUND(FutureTrunkParks6[[#This Row],[Direct Construction Cost]]*23%,0)</f>
        <v>165958</v>
      </c>
      <c r="Y181" s="311">
        <f t="shared" si="27"/>
        <v>0.15</v>
      </c>
      <c r="Z181" s="211">
        <f>ROUND((FutureTrunkParks6[[#This Row],[Direct Construction Cost]]+FutureTrunkParks6[[#This Row],[Project Owners Cost (23% Direct Construction Cost)($)]])*FutureTrunkParks6[[#This Row],[Multiplier]]*FutureTrunkParks6[[#This Row],[Construction Contingency Rate %]],0)</f>
        <v>133127</v>
      </c>
      <c r="AA181" s="212">
        <f>ROUND(FutureTrunkParks6[[#This Row],[Direct Construction Cost]]+FutureTrunkParks6[[#This Row],[Project Owners Cost (23% Direct Construction Cost)($)]]+FutureTrunkParks6[[#This Row],[Construction Contingency Cost ($)]],0)</f>
        <v>1020643</v>
      </c>
      <c r="AB181" s="236">
        <v>2029</v>
      </c>
      <c r="AC181" s="213">
        <f t="shared" si="28"/>
        <v>2.0111853187589457E-2</v>
      </c>
      <c r="AD181" s="213">
        <f t="shared" si="29"/>
        <v>1.8204777291069174E-2</v>
      </c>
      <c r="AE181" s="291">
        <f>VLOOKUP(FutureTrunkParks6[[#This Row],[Service Catchment]],'Catchment Demand - Parks'!$C$8:$M$11,11)</f>
        <v>0.20307557840172039</v>
      </c>
      <c r="AF18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1.0233728983750605E-2</v>
      </c>
      <c r="AG181" s="291">
        <f>IF(AND(FutureTrunkParks6[[#This Row],[Spare Capacity (%)]]&gt;30%,FutureTrunkParks6[[#This Row],[Share of the total Cost with the same year of provision %]]&gt;20%),1-FutureTrunkParks6[[#This Row],[Spare Capacity (%)]],1)</f>
        <v>1</v>
      </c>
      <c r="AH181" s="291">
        <f>IF(FutureTrunkParks6[[#This Row],[Terminal Value Analysis]]&lt;0,0,FutureTrunkParks6[[#This Row],[Terminal Value Analysis]])</f>
        <v>1</v>
      </c>
      <c r="AI181" s="215">
        <f t="shared" si="30"/>
        <v>1020643</v>
      </c>
      <c r="AJ181" s="217">
        <f t="shared" si="31"/>
        <v>1179112</v>
      </c>
      <c r="AK181" s="219">
        <f t="shared" si="32"/>
        <v>744834</v>
      </c>
      <c r="AL181" s="293">
        <f>ROUND(FutureTrunkParks6[[#This Row],[Net Present Value of Establishment Cost]]*FutureTrunkParks6[[#This Row],[Terminal Value Adjustment (%)]],0)</f>
        <v>744834</v>
      </c>
      <c r="AM181" s="288" t="str" cm="1">
        <f t="array" ref="AM181">_xlfn.IFS(FutureTrunkParks6[[#This Row],[Hierarchy/Name]]&lt;&gt;"Local","y",AM$13=FutureTrunkParks6[[#This Row],[Service Catchment]], "y", FutureTrunkParks6[[#This Row],[Hierarchy/Name]]="Local", "")</f>
        <v/>
      </c>
      <c r="AN181" s="288" t="str" cm="1">
        <f t="array" ref="AN181">_xlfn.IFS(FutureTrunkParks6[[#This Row],[Hierarchy/Name]]&lt;&gt;"Local","y",AN$13=FutureTrunkParks6[[#This Row],[Service Catchment]], "y", FutureTrunkParks6[[#This Row],[Hierarchy/Name]]="Local", "")</f>
        <v/>
      </c>
      <c r="AO181" s="288" t="str" cm="1">
        <f t="array" ref="AO181">_xlfn.IFS(FutureTrunkParks6[[#This Row],[Hierarchy/Name]]&lt;&gt;"Local","y",AO$13=FutureTrunkParks6[[#This Row],[Service Catchment]], "y", FutureTrunkParks6[[#This Row],[Hierarchy/Name]]="Local", "")</f>
        <v>y</v>
      </c>
      <c r="AP181" s="288" t="str" cm="1">
        <f t="array" ref="AP181">_xlfn.IFS(FutureTrunkParks6[[#This Row],[Hierarchy/Name]]&lt;&gt;"Local","y",AP$13=FutureTrunkParks6[[#This Row],[Service Catchment]], "y", FutureTrunkParks6[[#This Row],[Hierarchy/Name]]="Local", "")</f>
        <v/>
      </c>
      <c r="AR181" s="107" t="str">
        <f>IF(FutureTrunkParks6[[#This Row],[Hierarchy/Name]]&lt;&gt;"Local",0.25,IF(AM181="y",1,""))</f>
        <v/>
      </c>
      <c r="AS181" s="107" t="str">
        <f>IF(FutureTrunkParks6[[#This Row],[Hierarchy/Name]]&lt;&gt;"Local",0.25,IF(AN181="y",1,""))</f>
        <v/>
      </c>
      <c r="AT181" s="107">
        <f>IF(FutureTrunkParks6[[#This Row],[Hierarchy/Name]]&lt;&gt;"Local",0.25,IF(AO181="y",1,""))</f>
        <v>1</v>
      </c>
      <c r="AU181" s="107" t="str">
        <f>IF(FutureTrunkParks6[[#This Row],[Hierarchy/Name]]&lt;&gt;"Local",0.25,IF(AP181="y",1,""))</f>
        <v/>
      </c>
      <c r="AV181" s="109">
        <f t="shared" si="33"/>
        <v>1</v>
      </c>
      <c r="AX181" s="285" t="str">
        <f t="shared" si="34"/>
        <v/>
      </c>
      <c r="AY181" s="281" t="str">
        <f t="shared" si="35"/>
        <v/>
      </c>
      <c r="AZ181" s="281">
        <f t="shared" si="36"/>
        <v>744834</v>
      </c>
      <c r="BA181" s="286" t="str">
        <f t="shared" si="37"/>
        <v/>
      </c>
      <c r="BB181" s="270">
        <f t="shared" si="38"/>
        <v>744834</v>
      </c>
      <c r="BD181" s="141"/>
    </row>
    <row r="182" spans="2:56">
      <c r="B182" s="227" t="s">
        <v>5138</v>
      </c>
      <c r="C182" s="228" t="s">
        <v>5141</v>
      </c>
      <c r="D182" s="228" t="s">
        <v>105</v>
      </c>
      <c r="E182" s="228" t="s">
        <v>101</v>
      </c>
      <c r="F182" s="228" t="s">
        <v>4991</v>
      </c>
      <c r="G182" s="203" t="str" cm="1">
        <f t="array" ref="G182">_xlfn.IFS(MID(C182,5,1)="U",MID(C182,5,2),LEN(C182)&gt;10,MID(C182,5,3)&amp;"-"&amp;LEFT(D182,1),LEN(C182)&lt;=10,MID(C182,5,2)&amp;"-"&amp;LEFT(D182,1))</f>
        <v>E5-D</v>
      </c>
      <c r="H182" s="204">
        <f>IFERROR(INDEX(LGIP1b_Park_UnitRates[],MATCH(G182,LGIP1b_Park_UnitRates[LGIP Code],0),3),"")</f>
        <v>40000</v>
      </c>
      <c r="I182" s="312">
        <f>IFERROR(MIN(J182/H182,INDEX(LGIP1b_Park_UnitRates[],MATCH(FutureTrunkParks6[[#This Row],[LGIP Code (*)]], LGIP1b_Park_UnitRates[LGIP Code], 0),4)),1)</f>
        <v>1.355</v>
      </c>
      <c r="J182" s="232">
        <v>54200</v>
      </c>
      <c r="K182" s="98">
        <f t="shared" si="39"/>
        <v>0</v>
      </c>
      <c r="L182" s="233">
        <v>0</v>
      </c>
      <c r="M182" s="238" t="str">
        <f>_xlfn.XLOOKUP(FutureTrunkParks6[[#This Row],[LGIP Code (*)]],LGIP1b_Parks_UnitRates_Summary[LGIP Code],LGIP1b_Parks_UnitRates_Summary[Stages],,0)</f>
        <v>B&amp;C</v>
      </c>
      <c r="N182" s="238" t="str">
        <f>_xlfn.XLOOKUP(FutureTrunkParks6[[#This Row],[LGIP Code (*)]],LGIP1b_Parks_UnitRates_Summary[LGIP Code],LGIP1b_Parks_UnitRates_Summary[Costing Code],,0)</f>
        <v>E5-D-B&amp;C</v>
      </c>
      <c r="O182" s="238">
        <f>_xlfn.XLOOKUP(FutureTrunkParks6[[#This Row],[Costing Code]],LGIP1b_Parks_UnitRates_Summary[Costing Code],LGIP1b_Parks_UnitRates_Summary[Scaled component],,0)</f>
        <v>740088.67916180636</v>
      </c>
      <c r="P182" s="238">
        <f>FutureTrunkParks6[[#This Row],[Unit Rate (Scale)]]*FutureTrunkParks6[[#This Row],[Scaling factor (*)]]</f>
        <v>1002820.1602642476</v>
      </c>
      <c r="Q182" s="238">
        <f>_xlfn.XLOOKUP(FutureTrunkParks6[[#This Row],[Costing Code]],LGIP1b_Parks_UnitRates_Summary[Costing Code],LGIP1b_Parks_UnitRates_Summary[Not scaled component],,0)</f>
        <v>7781441.3300164435</v>
      </c>
      <c r="R182" s="240">
        <f>_xlfn.XLOOKUP(FutureTrunkParks6[[#This Row],[Costing Code]],LGIP1b_Parks_UnitRates_Summary[Costing Code],LGIP1b_Parks_UnitRates_Summary[Preliminary Scale],,0)</f>
        <v>0.23125000000000001</v>
      </c>
      <c r="S182" s="238">
        <f>((FutureTrunkParks6[[#This Row],[Costs with Scaling Factor Applied]]+FutureTrunkParks6[[#This Row],[Unit Rate (No Scale)]])*FutureTrunkParks6[[#This Row],[Preliminary Scale %]])</f>
        <v>2031360.4696274099</v>
      </c>
      <c r="T182" s="238">
        <f>_xlfn.XLOOKUP(FutureTrunkParks6[[#This Row],[Costing Code]],LGIP1b_Parks_UnitRates_Summary[Costing Code],LGIP1b_Parks_UnitRates_Summary[Preliminary No Scale],,0)</f>
        <v>11250</v>
      </c>
      <c r="U18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10826872</v>
      </c>
      <c r="V182" s="228">
        <v>2021</v>
      </c>
      <c r="W182" s="228">
        <v>1</v>
      </c>
      <c r="X182" s="238">
        <f>ROUND(FutureTrunkParks6[[#This Row],[Direct Construction Cost]]*23%,0)</f>
        <v>2490181</v>
      </c>
      <c r="Y182" s="311">
        <f t="shared" si="27"/>
        <v>7.4999999999999997E-2</v>
      </c>
      <c r="Z182" s="211">
        <f>ROUND((FutureTrunkParks6[[#This Row],[Direct Construction Cost]]+FutureTrunkParks6[[#This Row],[Project Owners Cost (23% Direct Construction Cost)($)]])*FutureTrunkParks6[[#This Row],[Multiplier]]*FutureTrunkParks6[[#This Row],[Construction Contingency Rate %]],0)</f>
        <v>998779</v>
      </c>
      <c r="AA182" s="212">
        <f>ROUND(FutureTrunkParks6[[#This Row],[Direct Construction Cost]]+FutureTrunkParks6[[#This Row],[Project Owners Cost (23% Direct Construction Cost)($)]]+FutureTrunkParks6[[#This Row],[Construction Contingency Cost ($)]],0)</f>
        <v>14315832</v>
      </c>
      <c r="AB182" s="236">
        <v>2024</v>
      </c>
      <c r="AC182" s="213">
        <f t="shared" si="28"/>
        <v>2.0111853187589457E-2</v>
      </c>
      <c r="AD182" s="213">
        <f t="shared" si="29"/>
        <v>1.8204777291069174E-2</v>
      </c>
      <c r="AE182" s="291">
        <f>VLOOKUP(FutureTrunkParks6[[#This Row],[Service Catchment]],'Catchment Demand - Parks'!$C$8:$M$11,11)</f>
        <v>0.20307557840172039</v>
      </c>
      <c r="AF18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82" s="291">
        <f>IF(AND(FutureTrunkParks6[[#This Row],[Spare Capacity (%)]]&gt;30%,FutureTrunkParks6[[#This Row],[Share of the total Cost with the same year of provision %]]&gt;20%),1-FutureTrunkParks6[[#This Row],[Spare Capacity (%)]],1)</f>
        <v>1</v>
      </c>
      <c r="AH182" s="291">
        <f>IF(FutureTrunkParks6[[#This Row],[Terminal Value Analysis]]&lt;0,0,FutureTrunkParks6[[#This Row],[Terminal Value Analysis]])</f>
        <v>1</v>
      </c>
      <c r="AI182" s="215">
        <f t="shared" si="30"/>
        <v>14315832</v>
      </c>
      <c r="AJ182" s="217">
        <f t="shared" si="31"/>
        <v>15112001</v>
      </c>
      <c r="AK182" s="219">
        <f t="shared" si="32"/>
        <v>12720702</v>
      </c>
      <c r="AL182" s="293">
        <f>ROUND(FutureTrunkParks6[[#This Row],[Net Present Value of Establishment Cost]]*FutureTrunkParks6[[#This Row],[Terminal Value Adjustment (%)]],0)</f>
        <v>12720702</v>
      </c>
      <c r="AM182" s="288" t="str" cm="1">
        <f t="array" ref="AM182">_xlfn.IFS(FutureTrunkParks6[[#This Row],[Hierarchy/Name]]&lt;&gt;"Local","y",AM$13=FutureTrunkParks6[[#This Row],[Service Catchment]], "y", FutureTrunkParks6[[#This Row],[Hierarchy/Name]]="Local", "")</f>
        <v>y</v>
      </c>
      <c r="AN182" s="288" t="str" cm="1">
        <f t="array" ref="AN182">_xlfn.IFS(FutureTrunkParks6[[#This Row],[Hierarchy/Name]]&lt;&gt;"Local","y",AN$13=FutureTrunkParks6[[#This Row],[Service Catchment]], "y", FutureTrunkParks6[[#This Row],[Hierarchy/Name]]="Local", "")</f>
        <v>y</v>
      </c>
      <c r="AO182" s="288" t="str" cm="1">
        <f t="array" ref="AO182">_xlfn.IFS(FutureTrunkParks6[[#This Row],[Hierarchy/Name]]&lt;&gt;"Local","y",AO$13=FutureTrunkParks6[[#This Row],[Service Catchment]], "y", FutureTrunkParks6[[#This Row],[Hierarchy/Name]]="Local", "")</f>
        <v>y</v>
      </c>
      <c r="AP182" s="288" t="str" cm="1">
        <f t="array" ref="AP182">_xlfn.IFS(FutureTrunkParks6[[#This Row],[Hierarchy/Name]]&lt;&gt;"Local","y",AP$13=FutureTrunkParks6[[#This Row],[Service Catchment]], "y", FutureTrunkParks6[[#This Row],[Hierarchy/Name]]="Local", "")</f>
        <v>y</v>
      </c>
      <c r="AR182" s="107">
        <f>IF(FutureTrunkParks6[[#This Row],[Hierarchy/Name]]&lt;&gt;"Local",0.25,IF(AM182="y",1,""))</f>
        <v>0.25</v>
      </c>
      <c r="AS182" s="107">
        <f>IF(FutureTrunkParks6[[#This Row],[Hierarchy/Name]]&lt;&gt;"Local",0.25,IF(AN182="y",1,""))</f>
        <v>0.25</v>
      </c>
      <c r="AT182" s="107">
        <f>IF(FutureTrunkParks6[[#This Row],[Hierarchy/Name]]&lt;&gt;"Local",0.25,IF(AO182="y",1,""))</f>
        <v>0.25</v>
      </c>
      <c r="AU182" s="107">
        <f>IF(FutureTrunkParks6[[#This Row],[Hierarchy/Name]]&lt;&gt;"Local",0.25,IF(AP182="y",1,""))</f>
        <v>0.25</v>
      </c>
      <c r="AV182" s="109">
        <f t="shared" si="33"/>
        <v>1</v>
      </c>
      <c r="AX182" s="285">
        <f t="shared" si="34"/>
        <v>3180175.5</v>
      </c>
      <c r="AY182" s="281">
        <f t="shared" si="35"/>
        <v>3180175.5</v>
      </c>
      <c r="AZ182" s="281">
        <f t="shared" si="36"/>
        <v>3180175.5</v>
      </c>
      <c r="BA182" s="286">
        <f t="shared" si="37"/>
        <v>3180175.5</v>
      </c>
      <c r="BB182" s="270">
        <f t="shared" si="38"/>
        <v>12720702</v>
      </c>
      <c r="BD182" s="141"/>
    </row>
    <row r="183" spans="2:56">
      <c r="B183" s="227" t="s">
        <v>5138</v>
      </c>
      <c r="C183" s="228" t="s">
        <v>5142</v>
      </c>
      <c r="D183" s="228" t="s">
        <v>110</v>
      </c>
      <c r="E183" s="228" t="s">
        <v>101</v>
      </c>
      <c r="F183" s="228" t="s">
        <v>4856</v>
      </c>
      <c r="G183" s="203" t="str" cm="1">
        <f t="array" ref="G183">_xlfn.IFS(MID(C183,5,1)="U",MID(C183,5,2),LEN(C183)&gt;10,MID(C183,5,3)&amp;"-"&amp;LEFT(D183,1),LEN(C183)&lt;=10,MID(C183,5,2)&amp;"-"&amp;LEFT(D183,1))</f>
        <v>U3</v>
      </c>
      <c r="H183" s="204">
        <f>IFERROR(INDEX(LGIP1b_Park_UnitRates[],MATCH(G183,LGIP1b_Park_UnitRates[LGIP Code],0),3),"")</f>
        <v>0</v>
      </c>
      <c r="I183" s="312">
        <f>IFERROR(MIN(J183/H183,INDEX(LGIP1b_Park_UnitRates[],MATCH(FutureTrunkParks6[[#This Row],[LGIP Code (*)]], LGIP1b_Park_UnitRates[LGIP Code], 0),4)),1)</f>
        <v>1</v>
      </c>
      <c r="J183" s="232">
        <v>9600</v>
      </c>
      <c r="K183" s="98">
        <f t="shared" si="39"/>
        <v>0</v>
      </c>
      <c r="L183" s="233">
        <v>0</v>
      </c>
      <c r="M183" s="238" t="str">
        <f>_xlfn.XLOOKUP(FutureTrunkParks6[[#This Row],[LGIP Code (*)]],LGIP1b_Parks_UnitRates_Summary[LGIP Code],LGIP1b_Parks_UnitRates_Summary[Stages],,0)</f>
        <v>U</v>
      </c>
      <c r="N183" s="238" t="str">
        <f>_xlfn.XLOOKUP(FutureTrunkParks6[[#This Row],[LGIP Code (*)]],LGIP1b_Parks_UnitRates_Summary[LGIP Code],LGIP1b_Parks_UnitRates_Summary[Costing Code],,0)</f>
        <v>U3-U</v>
      </c>
      <c r="O183" s="238">
        <f>_xlfn.XLOOKUP(FutureTrunkParks6[[#This Row],[Costing Code]],LGIP1b_Parks_UnitRates_Summary[Costing Code],LGIP1b_Parks_UnitRates_Summary[Scaled component],,0)</f>
        <v>0</v>
      </c>
      <c r="P183" s="238">
        <f>FutureTrunkParks6[[#This Row],[Unit Rate (Scale)]]*FutureTrunkParks6[[#This Row],[Scaling factor (*)]]</f>
        <v>0</v>
      </c>
      <c r="Q183" s="238">
        <f>_xlfn.XLOOKUP(FutureTrunkParks6[[#This Row],[Costing Code]],LGIP1b_Parks_UnitRates_Summary[Costing Code],LGIP1b_Parks_UnitRates_Summary[Not scaled component],,0)</f>
        <v>0</v>
      </c>
      <c r="R183" s="240">
        <f>_xlfn.XLOOKUP(FutureTrunkParks6[[#This Row],[Costing Code]],LGIP1b_Parks_UnitRates_Summary[Costing Code],LGIP1b_Parks_UnitRates_Summary[Preliminary Scale],,0)</f>
        <v>0</v>
      </c>
      <c r="S183" s="238">
        <f>((FutureTrunkParks6[[#This Row],[Costs with Scaling Factor Applied]]+FutureTrunkParks6[[#This Row],[Unit Rate (No Scale)]])*FutureTrunkParks6[[#This Row],[Preliminary Scale %]])</f>
        <v>0</v>
      </c>
      <c r="T183" s="238">
        <f>_xlfn.XLOOKUP(FutureTrunkParks6[[#This Row],[Costing Code]],LGIP1b_Parks_UnitRates_Summary[Costing Code],LGIP1b_Parks_UnitRates_Summary[Preliminary No Scale],,0)</f>
        <v>0</v>
      </c>
      <c r="U18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183" s="228">
        <v>2021</v>
      </c>
      <c r="W183" s="228">
        <v>1</v>
      </c>
      <c r="X183" s="238">
        <f>ROUND(FutureTrunkParks6[[#This Row],[Direct Construction Cost]]*23%,0)</f>
        <v>230000</v>
      </c>
      <c r="Y183" s="311">
        <f t="shared" si="27"/>
        <v>7.4999999999999997E-2</v>
      </c>
      <c r="Z183" s="211">
        <f>ROUND((FutureTrunkParks6[[#This Row],[Direct Construction Cost]]+FutureTrunkParks6[[#This Row],[Project Owners Cost (23% Direct Construction Cost)($)]])*FutureTrunkParks6[[#This Row],[Multiplier]]*FutureTrunkParks6[[#This Row],[Construction Contingency Rate %]],0)</f>
        <v>92250</v>
      </c>
      <c r="AA183" s="212">
        <f>ROUND(FutureTrunkParks6[[#This Row],[Direct Construction Cost]]+FutureTrunkParks6[[#This Row],[Project Owners Cost (23% Direct Construction Cost)($)]]+FutureTrunkParks6[[#This Row],[Construction Contingency Cost ($)]],0)</f>
        <v>1322250</v>
      </c>
      <c r="AB183" s="236">
        <v>2024</v>
      </c>
      <c r="AC183" s="213">
        <f t="shared" si="28"/>
        <v>2.0111853187589457E-2</v>
      </c>
      <c r="AD183" s="213">
        <f t="shared" si="29"/>
        <v>1.8204777291069174E-2</v>
      </c>
      <c r="AE183" s="291">
        <f>VLOOKUP(FutureTrunkParks6[[#This Row],[Service Catchment]],'Catchment Demand - Parks'!$C$8:$M$11,11)</f>
        <v>0.20307557840172039</v>
      </c>
      <c r="AF18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83" s="291">
        <f>IF(AND(FutureTrunkParks6[[#This Row],[Spare Capacity (%)]]&gt;30%,FutureTrunkParks6[[#This Row],[Share of the total Cost with the same year of provision %]]&gt;20%),1-FutureTrunkParks6[[#This Row],[Spare Capacity (%)]],1)</f>
        <v>1</v>
      </c>
      <c r="AH183" s="291">
        <f>IF(FutureTrunkParks6[[#This Row],[Terminal Value Analysis]]&lt;0,0,FutureTrunkParks6[[#This Row],[Terminal Value Analysis]])</f>
        <v>1</v>
      </c>
      <c r="AI183" s="215">
        <f t="shared" si="30"/>
        <v>1322250</v>
      </c>
      <c r="AJ183" s="217">
        <f t="shared" si="31"/>
        <v>1395786</v>
      </c>
      <c r="AK183" s="219">
        <f t="shared" si="32"/>
        <v>1174919</v>
      </c>
      <c r="AL183" s="293">
        <f>ROUND(FutureTrunkParks6[[#This Row],[Net Present Value of Establishment Cost]]*FutureTrunkParks6[[#This Row],[Terminal Value Adjustment (%)]],0)</f>
        <v>1174919</v>
      </c>
      <c r="AM183" s="288" t="str" cm="1">
        <f t="array" ref="AM183">_xlfn.IFS(FutureTrunkParks6[[#This Row],[Hierarchy/Name]]&lt;&gt;"Local","y",AM$13=FutureTrunkParks6[[#This Row],[Service Catchment]], "y", FutureTrunkParks6[[#This Row],[Hierarchy/Name]]="Local", "")</f>
        <v/>
      </c>
      <c r="AN183" s="288" t="str" cm="1">
        <f t="array" ref="AN183">_xlfn.IFS(FutureTrunkParks6[[#This Row],[Hierarchy/Name]]&lt;&gt;"Local","y",AN$13=FutureTrunkParks6[[#This Row],[Service Catchment]], "y", FutureTrunkParks6[[#This Row],[Hierarchy/Name]]="Local", "")</f>
        <v/>
      </c>
      <c r="AO183" s="288" t="str" cm="1">
        <f t="array" ref="AO183">_xlfn.IFS(FutureTrunkParks6[[#This Row],[Hierarchy/Name]]&lt;&gt;"Local","y",AO$13=FutureTrunkParks6[[#This Row],[Service Catchment]], "y", FutureTrunkParks6[[#This Row],[Hierarchy/Name]]="Local", "")</f>
        <v>y</v>
      </c>
      <c r="AP183" s="288" t="str" cm="1">
        <f t="array" ref="AP183">_xlfn.IFS(FutureTrunkParks6[[#This Row],[Hierarchy/Name]]&lt;&gt;"Local","y",AP$13=FutureTrunkParks6[[#This Row],[Service Catchment]], "y", FutureTrunkParks6[[#This Row],[Hierarchy/Name]]="Local", "")</f>
        <v/>
      </c>
      <c r="AR183" s="107" t="str">
        <f>IF(FutureTrunkParks6[[#This Row],[Hierarchy/Name]]&lt;&gt;"Local",0.25,IF(AM183="y",1,""))</f>
        <v/>
      </c>
      <c r="AS183" s="107" t="str">
        <f>IF(FutureTrunkParks6[[#This Row],[Hierarchy/Name]]&lt;&gt;"Local",0.25,IF(AN183="y",1,""))</f>
        <v/>
      </c>
      <c r="AT183" s="107">
        <f>IF(FutureTrunkParks6[[#This Row],[Hierarchy/Name]]&lt;&gt;"Local",0.25,IF(AO183="y",1,""))</f>
        <v>1</v>
      </c>
      <c r="AU183" s="107" t="str">
        <f>IF(FutureTrunkParks6[[#This Row],[Hierarchy/Name]]&lt;&gt;"Local",0.25,IF(AP183="y",1,""))</f>
        <v/>
      </c>
      <c r="AV183" s="109">
        <f t="shared" si="33"/>
        <v>1</v>
      </c>
      <c r="AX183" s="285" t="str">
        <f t="shared" si="34"/>
        <v/>
      </c>
      <c r="AY183" s="281" t="str">
        <f t="shared" si="35"/>
        <v/>
      </c>
      <c r="AZ183" s="281">
        <f t="shared" si="36"/>
        <v>1174919</v>
      </c>
      <c r="BA183" s="286" t="str">
        <f t="shared" si="37"/>
        <v/>
      </c>
      <c r="BB183" s="270">
        <f t="shared" si="38"/>
        <v>1174919</v>
      </c>
      <c r="BD183" s="141"/>
    </row>
    <row r="184" spans="2:56">
      <c r="B184" s="227" t="s">
        <v>5143</v>
      </c>
      <c r="C184" s="228" t="s">
        <v>5144</v>
      </c>
      <c r="D184" s="228" t="s">
        <v>110</v>
      </c>
      <c r="E184" s="228" t="s">
        <v>101</v>
      </c>
      <c r="F184" s="228" t="s">
        <v>4852</v>
      </c>
      <c r="G184" s="203" t="str" cm="1">
        <f t="array" ref="G184">_xlfn.IFS(MID(C184,5,1)="U",MID(C184,5,2),LEN(C184)&gt;10,MID(C184,5,3)&amp;"-"&amp;LEFT(D184,1),LEN(C184)&lt;=10,MID(C184,5,2)&amp;"-"&amp;LEFT(D184,1))</f>
        <v>A1-L</v>
      </c>
      <c r="H184" s="204">
        <f>IFERROR(INDEX(LGIP1b_Park_UnitRates[],MATCH(G184,LGIP1b_Park_UnitRates[LGIP Code],0),3),"")</f>
        <v>8000</v>
      </c>
      <c r="I184" s="312">
        <f>IFERROR(MIN(J184/H184,INDEX(LGIP1b_Park_UnitRates[],MATCH(FutureTrunkParks6[[#This Row],[LGIP Code (*)]], LGIP1b_Park_UnitRates[LGIP Code], 0),4)),1)</f>
        <v>0.875</v>
      </c>
      <c r="J184" s="232">
        <v>7000</v>
      </c>
      <c r="K184" s="98">
        <f t="shared" si="39"/>
        <v>600</v>
      </c>
      <c r="L184" s="233">
        <v>4200000</v>
      </c>
      <c r="M184" s="238" t="str">
        <f>_xlfn.XLOOKUP(FutureTrunkParks6[[#This Row],[LGIP Code (*)]],LGIP1b_Parks_UnitRates_Summary[LGIP Code],LGIP1b_Parks_UnitRates_Summary[Stages],,0)</f>
        <v>A&amp;B</v>
      </c>
      <c r="N184" s="238" t="str">
        <f>_xlfn.XLOOKUP(FutureTrunkParks6[[#This Row],[LGIP Code (*)]],LGIP1b_Parks_UnitRates_Summary[LGIP Code],LGIP1b_Parks_UnitRates_Summary[Costing Code],,0)</f>
        <v>A1-L-A&amp;B</v>
      </c>
      <c r="O184" s="238">
        <f>_xlfn.XLOOKUP(FutureTrunkParks6[[#This Row],[Costing Code]],LGIP1b_Parks_UnitRates_Summary[Costing Code],LGIP1b_Parks_UnitRates_Summary[Scaled component],,0)</f>
        <v>295709.98100599996</v>
      </c>
      <c r="P184" s="238">
        <f>FutureTrunkParks6[[#This Row],[Unit Rate (Scale)]]*FutureTrunkParks6[[#This Row],[Scaling factor (*)]]</f>
        <v>258746.23338024996</v>
      </c>
      <c r="Q184" s="238">
        <f>_xlfn.XLOOKUP(FutureTrunkParks6[[#This Row],[Costing Code]],LGIP1b_Parks_UnitRates_Summary[Costing Code],LGIP1b_Parks_UnitRates_Summary[Not scaled component],,0)</f>
        <v>417974.52457963559</v>
      </c>
      <c r="R184" s="240">
        <f>_xlfn.XLOOKUP(FutureTrunkParks6[[#This Row],[Costing Code]],LGIP1b_Parks_UnitRates_Summary[Costing Code],LGIP1b_Parks_UnitRates_Summary[Preliminary Scale],,0)</f>
        <v>0.23125000000000001</v>
      </c>
      <c r="S184" s="238">
        <f>((FutureTrunkParks6[[#This Row],[Costs with Scaling Factor Applied]]+FutureTrunkParks6[[#This Row],[Unit Rate (No Scale)]])*FutureTrunkParks6[[#This Row],[Preliminary Scale %]])</f>
        <v>156491.67527822353</v>
      </c>
      <c r="T184" s="238">
        <f>_xlfn.XLOOKUP(FutureTrunkParks6[[#This Row],[Costing Code]],LGIP1b_Parks_UnitRates_Summary[Costing Code],LGIP1b_Parks_UnitRates_Summary[Preliminary No Scale],,0)</f>
        <v>3750</v>
      </c>
      <c r="U18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836962</v>
      </c>
      <c r="V184" s="228">
        <v>2021</v>
      </c>
      <c r="W184" s="228">
        <v>1</v>
      </c>
      <c r="X184" s="238">
        <f>ROUND(FutureTrunkParks6[[#This Row],[Direct Construction Cost]]*23%,0)</f>
        <v>192501</v>
      </c>
      <c r="Y184" s="311">
        <f t="shared" si="27"/>
        <v>0.2</v>
      </c>
      <c r="Z184" s="211">
        <f>ROUND((FutureTrunkParks6[[#This Row],[Direct Construction Cost]]+FutureTrunkParks6[[#This Row],[Project Owners Cost (23% Direct Construction Cost)($)]])*FutureTrunkParks6[[#This Row],[Multiplier]]*FutureTrunkParks6[[#This Row],[Construction Contingency Rate %]],0)</f>
        <v>205893</v>
      </c>
      <c r="AA184" s="212">
        <f>ROUND(FutureTrunkParks6[[#This Row],[Direct Construction Cost]]+FutureTrunkParks6[[#This Row],[Project Owners Cost (23% Direct Construction Cost)($)]]+FutureTrunkParks6[[#This Row],[Construction Contingency Cost ($)]],0)</f>
        <v>1235356</v>
      </c>
      <c r="AB184" s="236">
        <v>2034</v>
      </c>
      <c r="AC184" s="213">
        <f t="shared" si="28"/>
        <v>2.0111853187589457E-2</v>
      </c>
      <c r="AD184" s="213">
        <f t="shared" si="29"/>
        <v>1.8204777291069174E-2</v>
      </c>
      <c r="AE184" s="291">
        <f>VLOOKUP(FutureTrunkParks6[[#This Row],[Service Catchment]],'Catchment Demand - Parks'!$C$8:$M$11,11)</f>
        <v>0.20307557840172039</v>
      </c>
      <c r="AF18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1.0125513214556358E-2</v>
      </c>
      <c r="AG184" s="291">
        <f>IF(AND(FutureTrunkParks6[[#This Row],[Spare Capacity (%)]]&gt;30%,FutureTrunkParks6[[#This Row],[Share of the total Cost with the same year of provision %]]&gt;20%),1-FutureTrunkParks6[[#This Row],[Spare Capacity (%)]],1)</f>
        <v>1</v>
      </c>
      <c r="AH184" s="291">
        <f>IF(FutureTrunkParks6[[#This Row],[Terminal Value Analysis]]&lt;0,0,FutureTrunkParks6[[#This Row],[Terminal Value Analysis]])</f>
        <v>1</v>
      </c>
      <c r="AI184" s="215">
        <f t="shared" si="30"/>
        <v>5435356</v>
      </c>
      <c r="AJ184" s="217">
        <f t="shared" si="31"/>
        <v>7002783</v>
      </c>
      <c r="AK184" s="219">
        <f t="shared" si="32"/>
        <v>3319633</v>
      </c>
      <c r="AL184" s="293">
        <f>ROUND(FutureTrunkParks6[[#This Row],[Net Present Value of Establishment Cost]]*FutureTrunkParks6[[#This Row],[Terminal Value Adjustment (%)]],0)</f>
        <v>3319633</v>
      </c>
      <c r="AM184" s="288" t="str" cm="1">
        <f t="array" ref="AM184">_xlfn.IFS(FutureTrunkParks6[[#This Row],[Hierarchy/Name]]&lt;&gt;"Local","y",AM$13=FutureTrunkParks6[[#This Row],[Service Catchment]], "y", FutureTrunkParks6[[#This Row],[Hierarchy/Name]]="Local", "")</f>
        <v/>
      </c>
      <c r="AN184" s="288" t="str" cm="1">
        <f t="array" ref="AN184">_xlfn.IFS(FutureTrunkParks6[[#This Row],[Hierarchy/Name]]&lt;&gt;"Local","y",AN$13=FutureTrunkParks6[[#This Row],[Service Catchment]], "y", FutureTrunkParks6[[#This Row],[Hierarchy/Name]]="Local", "")</f>
        <v/>
      </c>
      <c r="AO184" s="288" t="str" cm="1">
        <f t="array" ref="AO184">_xlfn.IFS(FutureTrunkParks6[[#This Row],[Hierarchy/Name]]&lt;&gt;"Local","y",AO$13=FutureTrunkParks6[[#This Row],[Service Catchment]], "y", FutureTrunkParks6[[#This Row],[Hierarchy/Name]]="Local", "")</f>
        <v>y</v>
      </c>
      <c r="AP184" s="288" t="str" cm="1">
        <f t="array" ref="AP184">_xlfn.IFS(FutureTrunkParks6[[#This Row],[Hierarchy/Name]]&lt;&gt;"Local","y",AP$13=FutureTrunkParks6[[#This Row],[Service Catchment]], "y", FutureTrunkParks6[[#This Row],[Hierarchy/Name]]="Local", "")</f>
        <v/>
      </c>
      <c r="AR184" s="107" t="str">
        <f>IF(FutureTrunkParks6[[#This Row],[Hierarchy/Name]]&lt;&gt;"Local",0.25,IF(AM184="y",1,""))</f>
        <v/>
      </c>
      <c r="AS184" s="107" t="str">
        <f>IF(FutureTrunkParks6[[#This Row],[Hierarchy/Name]]&lt;&gt;"Local",0.25,IF(AN184="y",1,""))</f>
        <v/>
      </c>
      <c r="AT184" s="107">
        <f>IF(FutureTrunkParks6[[#This Row],[Hierarchy/Name]]&lt;&gt;"Local",0.25,IF(AO184="y",1,""))</f>
        <v>1</v>
      </c>
      <c r="AU184" s="107" t="str">
        <f>IF(FutureTrunkParks6[[#This Row],[Hierarchy/Name]]&lt;&gt;"Local",0.25,IF(AP184="y",1,""))</f>
        <v/>
      </c>
      <c r="AV184" s="109">
        <f t="shared" si="33"/>
        <v>1</v>
      </c>
      <c r="AX184" s="285" t="str">
        <f t="shared" si="34"/>
        <v/>
      </c>
      <c r="AY184" s="281" t="str">
        <f t="shared" si="35"/>
        <v/>
      </c>
      <c r="AZ184" s="281">
        <f t="shared" si="36"/>
        <v>3319633</v>
      </c>
      <c r="BA184" s="286" t="str">
        <f t="shared" si="37"/>
        <v/>
      </c>
      <c r="BB184" s="270">
        <f t="shared" si="38"/>
        <v>3319633</v>
      </c>
      <c r="BD184" s="141"/>
    </row>
    <row r="185" spans="2:56">
      <c r="B185" s="227" t="s">
        <v>5145</v>
      </c>
      <c r="C185" s="228" t="s">
        <v>5146</v>
      </c>
      <c r="D185" s="228" t="s">
        <v>110</v>
      </c>
      <c r="E185" s="228" t="s">
        <v>106</v>
      </c>
      <c r="F185" s="228" t="s">
        <v>4852</v>
      </c>
      <c r="G185" s="203" t="str" cm="1">
        <f t="array" ref="G185">_xlfn.IFS(MID(C185,5,1)="U",MID(C185,5,2),LEN(C185)&gt;10,MID(C185,5,3)&amp;"-"&amp;LEFT(D185,1),LEN(C185)&lt;=10,MID(C185,5,2)&amp;"-"&amp;LEFT(D185,1))</f>
        <v>A1-L</v>
      </c>
      <c r="H185" s="204">
        <f>IFERROR(INDEX(LGIP1b_Park_UnitRates[],MATCH(G185,LGIP1b_Park_UnitRates[LGIP Code],0),3),"")</f>
        <v>8000</v>
      </c>
      <c r="I185" s="312">
        <f>IFERROR(MIN(J185/H185,INDEX(LGIP1b_Park_UnitRates[],MATCH(FutureTrunkParks6[[#This Row],[LGIP Code (*)]], LGIP1b_Park_UnitRates[LGIP Code], 0),4)),1)</f>
        <v>0.75</v>
      </c>
      <c r="J185" s="232">
        <v>6000</v>
      </c>
      <c r="K185" s="98">
        <f t="shared" si="39"/>
        <v>271</v>
      </c>
      <c r="L185" s="233">
        <v>1626000</v>
      </c>
      <c r="M185" s="238" t="str">
        <f>_xlfn.XLOOKUP(FutureTrunkParks6[[#This Row],[LGIP Code (*)]],LGIP1b_Parks_UnitRates_Summary[LGIP Code],LGIP1b_Parks_UnitRates_Summary[Stages],,0)</f>
        <v>A&amp;B</v>
      </c>
      <c r="N185" s="238" t="str">
        <f>_xlfn.XLOOKUP(FutureTrunkParks6[[#This Row],[LGIP Code (*)]],LGIP1b_Parks_UnitRates_Summary[LGIP Code],LGIP1b_Parks_UnitRates_Summary[Costing Code],,0)</f>
        <v>A1-L-A&amp;B</v>
      </c>
      <c r="O185" s="238">
        <f>_xlfn.XLOOKUP(FutureTrunkParks6[[#This Row],[Costing Code]],LGIP1b_Parks_UnitRates_Summary[Costing Code],LGIP1b_Parks_UnitRates_Summary[Scaled component],,0)</f>
        <v>295709.98100599996</v>
      </c>
      <c r="P185" s="238">
        <f>FutureTrunkParks6[[#This Row],[Unit Rate (Scale)]]*FutureTrunkParks6[[#This Row],[Scaling factor (*)]]</f>
        <v>221782.48575449997</v>
      </c>
      <c r="Q185" s="238">
        <f>_xlfn.XLOOKUP(FutureTrunkParks6[[#This Row],[Costing Code]],LGIP1b_Parks_UnitRates_Summary[Costing Code],LGIP1b_Parks_UnitRates_Summary[Not scaled component],,0)</f>
        <v>417974.52457963559</v>
      </c>
      <c r="R185" s="240">
        <f>_xlfn.XLOOKUP(FutureTrunkParks6[[#This Row],[Costing Code]],LGIP1b_Parks_UnitRates_Summary[Costing Code],LGIP1b_Parks_UnitRates_Summary[Preliminary Scale],,0)</f>
        <v>0.23125000000000001</v>
      </c>
      <c r="S185" s="238">
        <f>((FutureTrunkParks6[[#This Row],[Costs with Scaling Factor Applied]]+FutureTrunkParks6[[#This Row],[Unit Rate (No Scale)]])*FutureTrunkParks6[[#This Row],[Preliminary Scale %]])</f>
        <v>147943.80863976883</v>
      </c>
      <c r="T185" s="238">
        <f>_xlfn.XLOOKUP(FutureTrunkParks6[[#This Row],[Costing Code]],LGIP1b_Parks_UnitRates_Summary[Costing Code],LGIP1b_Parks_UnitRates_Summary[Preliminary No Scale],,0)</f>
        <v>3750</v>
      </c>
      <c r="U18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791451</v>
      </c>
      <c r="V185" s="228">
        <v>2021</v>
      </c>
      <c r="W185" s="228">
        <v>1</v>
      </c>
      <c r="X185" s="238">
        <f>ROUND(FutureTrunkParks6[[#This Row],[Direct Construction Cost]]*23%,0)</f>
        <v>182034</v>
      </c>
      <c r="Y185" s="311">
        <f t="shared" si="27"/>
        <v>0.15</v>
      </c>
      <c r="Z185" s="211">
        <f>ROUND((FutureTrunkParks6[[#This Row],[Direct Construction Cost]]+FutureTrunkParks6[[#This Row],[Project Owners Cost (23% Direct Construction Cost)($)]])*FutureTrunkParks6[[#This Row],[Multiplier]]*FutureTrunkParks6[[#This Row],[Construction Contingency Rate %]],0)</f>
        <v>146023</v>
      </c>
      <c r="AA185" s="212">
        <f>ROUND(FutureTrunkParks6[[#This Row],[Direct Construction Cost]]+FutureTrunkParks6[[#This Row],[Project Owners Cost (23% Direct Construction Cost)($)]]+FutureTrunkParks6[[#This Row],[Construction Contingency Cost ($)]],0)</f>
        <v>1119508</v>
      </c>
      <c r="AB185" s="236">
        <v>2029</v>
      </c>
      <c r="AC185" s="213">
        <f t="shared" si="28"/>
        <v>2.0111853187589457E-2</v>
      </c>
      <c r="AD185" s="213">
        <f t="shared" si="29"/>
        <v>1.8204777291069174E-2</v>
      </c>
      <c r="AE185" s="291">
        <f>VLOOKUP(FutureTrunkParks6[[#This Row],[Service Catchment]],'Catchment Demand - Parks'!$C$8:$M$11,11)</f>
        <v>0.23553359173481525</v>
      </c>
      <c r="AF18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1.1582750608917764E-2</v>
      </c>
      <c r="AG185" s="291">
        <f>IF(AND(FutureTrunkParks6[[#This Row],[Spare Capacity (%)]]&gt;30%,FutureTrunkParks6[[#This Row],[Share of the total Cost with the same year of provision %]]&gt;20%),1-FutureTrunkParks6[[#This Row],[Spare Capacity (%)]],1)</f>
        <v>1</v>
      </c>
      <c r="AH185" s="291">
        <f>IF(FutureTrunkParks6[[#This Row],[Terminal Value Analysis]]&lt;0,0,FutureTrunkParks6[[#This Row],[Terminal Value Analysis]])</f>
        <v>1</v>
      </c>
      <c r="AI185" s="215">
        <f t="shared" si="30"/>
        <v>2745508</v>
      </c>
      <c r="AJ185" s="217">
        <f t="shared" si="31"/>
        <v>3200117</v>
      </c>
      <c r="AK185" s="219">
        <f t="shared" si="32"/>
        <v>2021483</v>
      </c>
      <c r="AL185" s="293">
        <f>ROUND(FutureTrunkParks6[[#This Row],[Net Present Value of Establishment Cost]]*FutureTrunkParks6[[#This Row],[Terminal Value Adjustment (%)]],0)</f>
        <v>2021483</v>
      </c>
      <c r="AM185" s="288" t="str" cm="1">
        <f t="array" ref="AM185">_xlfn.IFS(FutureTrunkParks6[[#This Row],[Hierarchy/Name]]&lt;&gt;"Local","y",AM$13=FutureTrunkParks6[[#This Row],[Service Catchment]], "y", FutureTrunkParks6[[#This Row],[Hierarchy/Name]]="Local", "")</f>
        <v>y</v>
      </c>
      <c r="AN185" s="288" t="str" cm="1">
        <f t="array" ref="AN185">_xlfn.IFS(FutureTrunkParks6[[#This Row],[Hierarchy/Name]]&lt;&gt;"Local","y",AN$13=FutureTrunkParks6[[#This Row],[Service Catchment]], "y", FutureTrunkParks6[[#This Row],[Hierarchy/Name]]="Local", "")</f>
        <v/>
      </c>
      <c r="AO185" s="288" t="str" cm="1">
        <f t="array" ref="AO185">_xlfn.IFS(FutureTrunkParks6[[#This Row],[Hierarchy/Name]]&lt;&gt;"Local","y",AO$13=FutureTrunkParks6[[#This Row],[Service Catchment]], "y", FutureTrunkParks6[[#This Row],[Hierarchy/Name]]="Local", "")</f>
        <v/>
      </c>
      <c r="AP185" s="288" t="str" cm="1">
        <f t="array" ref="AP185">_xlfn.IFS(FutureTrunkParks6[[#This Row],[Hierarchy/Name]]&lt;&gt;"Local","y",AP$13=FutureTrunkParks6[[#This Row],[Service Catchment]], "y", FutureTrunkParks6[[#This Row],[Hierarchy/Name]]="Local", "")</f>
        <v/>
      </c>
      <c r="AR185" s="107">
        <f>IF(FutureTrunkParks6[[#This Row],[Hierarchy/Name]]&lt;&gt;"Local",0.25,IF(AM185="y",1,""))</f>
        <v>1</v>
      </c>
      <c r="AS185" s="107" t="str">
        <f>IF(FutureTrunkParks6[[#This Row],[Hierarchy/Name]]&lt;&gt;"Local",0.25,IF(AN185="y",1,""))</f>
        <v/>
      </c>
      <c r="AT185" s="107" t="str">
        <f>IF(FutureTrunkParks6[[#This Row],[Hierarchy/Name]]&lt;&gt;"Local",0.25,IF(AO185="y",1,""))</f>
        <v/>
      </c>
      <c r="AU185" s="107" t="str">
        <f>IF(FutureTrunkParks6[[#This Row],[Hierarchy/Name]]&lt;&gt;"Local",0.25,IF(AP185="y",1,""))</f>
        <v/>
      </c>
      <c r="AV185" s="109">
        <f t="shared" si="33"/>
        <v>1</v>
      </c>
      <c r="AX185" s="285">
        <f t="shared" si="34"/>
        <v>2021483</v>
      </c>
      <c r="AY185" s="281" t="str">
        <f t="shared" si="35"/>
        <v/>
      </c>
      <c r="AZ185" s="281" t="str">
        <f t="shared" si="36"/>
        <v/>
      </c>
      <c r="BA185" s="286" t="str">
        <f t="shared" si="37"/>
        <v/>
      </c>
      <c r="BB185" s="270">
        <f t="shared" si="38"/>
        <v>2021483</v>
      </c>
      <c r="BD185" s="141"/>
    </row>
    <row r="186" spans="2:56">
      <c r="B186" s="227" t="s">
        <v>5145</v>
      </c>
      <c r="C186" s="228" t="s">
        <v>5147</v>
      </c>
      <c r="D186" s="228" t="s">
        <v>110</v>
      </c>
      <c r="E186" s="228" t="s">
        <v>106</v>
      </c>
      <c r="F186" s="228" t="s">
        <v>4852</v>
      </c>
      <c r="G186" s="203" t="str" cm="1">
        <f t="array" ref="G186">_xlfn.IFS(MID(C186,5,1)="U",MID(C186,5,2),LEN(C186)&gt;10,MID(C186,5,3)&amp;"-"&amp;LEFT(D186,1),LEN(C186)&lt;=10,MID(C186,5,2)&amp;"-"&amp;LEFT(D186,1))</f>
        <v>A1-L</v>
      </c>
      <c r="H186" s="204">
        <f>IFERROR(INDEX(LGIP1b_Park_UnitRates[],MATCH(G186,LGIP1b_Park_UnitRates[LGIP Code],0),3),"")</f>
        <v>8000</v>
      </c>
      <c r="I186" s="312">
        <f>IFERROR(MIN(J186/H186,INDEX(LGIP1b_Park_UnitRates[],MATCH(FutureTrunkParks6[[#This Row],[LGIP Code (*)]], LGIP1b_Park_UnitRates[LGIP Code], 0),4)),1)</f>
        <v>0.3125</v>
      </c>
      <c r="J186" s="232">
        <v>2500</v>
      </c>
      <c r="K186" s="98">
        <f t="shared" si="39"/>
        <v>300</v>
      </c>
      <c r="L186" s="233">
        <v>750000</v>
      </c>
      <c r="M186" s="238" t="str">
        <f>_xlfn.XLOOKUP(FutureTrunkParks6[[#This Row],[LGIP Code (*)]],LGIP1b_Parks_UnitRates_Summary[LGIP Code],LGIP1b_Parks_UnitRates_Summary[Stages],,0)</f>
        <v>A&amp;B</v>
      </c>
      <c r="N186" s="238" t="str">
        <f>_xlfn.XLOOKUP(FutureTrunkParks6[[#This Row],[LGIP Code (*)]],LGIP1b_Parks_UnitRates_Summary[LGIP Code],LGIP1b_Parks_UnitRates_Summary[Costing Code],,0)</f>
        <v>A1-L-A&amp;B</v>
      </c>
      <c r="O186" s="238">
        <f>_xlfn.XLOOKUP(FutureTrunkParks6[[#This Row],[Costing Code]],LGIP1b_Parks_UnitRates_Summary[Costing Code],LGIP1b_Parks_UnitRates_Summary[Scaled component],,0)</f>
        <v>295709.98100599996</v>
      </c>
      <c r="P186" s="238">
        <f>FutureTrunkParks6[[#This Row],[Unit Rate (Scale)]]*FutureTrunkParks6[[#This Row],[Scaling factor (*)]]</f>
        <v>92409.369064374987</v>
      </c>
      <c r="Q186" s="238">
        <f>_xlfn.XLOOKUP(FutureTrunkParks6[[#This Row],[Costing Code]],LGIP1b_Parks_UnitRates_Summary[Costing Code],LGIP1b_Parks_UnitRates_Summary[Not scaled component],,0)</f>
        <v>417974.52457963559</v>
      </c>
      <c r="R186" s="240">
        <f>_xlfn.XLOOKUP(FutureTrunkParks6[[#This Row],[Costing Code]],LGIP1b_Parks_UnitRates_Summary[Costing Code],LGIP1b_Parks_UnitRates_Summary[Preliminary Scale],,0)</f>
        <v>0.23125000000000001</v>
      </c>
      <c r="S186" s="238">
        <f>((FutureTrunkParks6[[#This Row],[Costs with Scaling Factor Applied]]+FutureTrunkParks6[[#This Row],[Unit Rate (No Scale)]])*FutureTrunkParks6[[#This Row],[Preliminary Scale %]])</f>
        <v>118026.27540517745</v>
      </c>
      <c r="T186" s="238">
        <f>_xlfn.XLOOKUP(FutureTrunkParks6[[#This Row],[Costing Code]],LGIP1b_Parks_UnitRates_Summary[Costing Code],LGIP1b_Parks_UnitRates_Summary[Preliminary No Scale],,0)</f>
        <v>3750</v>
      </c>
      <c r="U18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632160</v>
      </c>
      <c r="V186" s="228">
        <v>2021</v>
      </c>
      <c r="W186" s="228">
        <v>1</v>
      </c>
      <c r="X186" s="238">
        <f>ROUND(FutureTrunkParks6[[#This Row],[Direct Construction Cost]]*23%,0)</f>
        <v>145397</v>
      </c>
      <c r="Y186" s="311">
        <f t="shared" si="27"/>
        <v>7.4999999999999997E-2</v>
      </c>
      <c r="Z186" s="211">
        <f>ROUND((FutureTrunkParks6[[#This Row],[Direct Construction Cost]]+FutureTrunkParks6[[#This Row],[Project Owners Cost (23% Direct Construction Cost)($)]])*FutureTrunkParks6[[#This Row],[Multiplier]]*FutureTrunkParks6[[#This Row],[Construction Contingency Rate %]],0)</f>
        <v>58317</v>
      </c>
      <c r="AA186" s="212">
        <f>ROUND(FutureTrunkParks6[[#This Row],[Direct Construction Cost]]+FutureTrunkParks6[[#This Row],[Project Owners Cost (23% Direct Construction Cost)($)]]+FutureTrunkParks6[[#This Row],[Construction Contingency Cost ($)]],0)</f>
        <v>835874</v>
      </c>
      <c r="AB186" s="236">
        <v>2024</v>
      </c>
      <c r="AC186" s="213">
        <f t="shared" si="28"/>
        <v>2.0111853187589457E-2</v>
      </c>
      <c r="AD186" s="213">
        <f t="shared" si="29"/>
        <v>1.8204777291069174E-2</v>
      </c>
      <c r="AE186" s="291">
        <f>VLOOKUP(FutureTrunkParks6[[#This Row],[Service Catchment]],'Catchment Demand - Parks'!$C$8:$M$11,11)</f>
        <v>0.23553359173481525</v>
      </c>
      <c r="AF18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86" s="291">
        <f>IF(AND(FutureTrunkParks6[[#This Row],[Spare Capacity (%)]]&gt;30%,FutureTrunkParks6[[#This Row],[Share of the total Cost with the same year of provision %]]&gt;20%),1-FutureTrunkParks6[[#This Row],[Spare Capacity (%)]],1)</f>
        <v>1</v>
      </c>
      <c r="AH186" s="291">
        <f>IF(FutureTrunkParks6[[#This Row],[Terminal Value Analysis]]&lt;0,0,FutureTrunkParks6[[#This Row],[Terminal Value Analysis]])</f>
        <v>1</v>
      </c>
      <c r="AI186" s="215">
        <f t="shared" si="30"/>
        <v>1585874</v>
      </c>
      <c r="AJ186" s="217">
        <f t="shared" si="31"/>
        <v>1678529</v>
      </c>
      <c r="AK186" s="219">
        <f t="shared" si="32"/>
        <v>1412921</v>
      </c>
      <c r="AL186" s="293">
        <f>ROUND(FutureTrunkParks6[[#This Row],[Net Present Value of Establishment Cost]]*FutureTrunkParks6[[#This Row],[Terminal Value Adjustment (%)]],0)</f>
        <v>1412921</v>
      </c>
      <c r="AM186" s="288" t="str" cm="1">
        <f t="array" ref="AM186">_xlfn.IFS(FutureTrunkParks6[[#This Row],[Hierarchy/Name]]&lt;&gt;"Local","y",AM$13=FutureTrunkParks6[[#This Row],[Service Catchment]], "y", FutureTrunkParks6[[#This Row],[Hierarchy/Name]]="Local", "")</f>
        <v>y</v>
      </c>
      <c r="AN186" s="288" t="str" cm="1">
        <f t="array" ref="AN186">_xlfn.IFS(FutureTrunkParks6[[#This Row],[Hierarchy/Name]]&lt;&gt;"Local","y",AN$13=FutureTrunkParks6[[#This Row],[Service Catchment]], "y", FutureTrunkParks6[[#This Row],[Hierarchy/Name]]="Local", "")</f>
        <v/>
      </c>
      <c r="AO186" s="288" t="str" cm="1">
        <f t="array" ref="AO186">_xlfn.IFS(FutureTrunkParks6[[#This Row],[Hierarchy/Name]]&lt;&gt;"Local","y",AO$13=FutureTrunkParks6[[#This Row],[Service Catchment]], "y", FutureTrunkParks6[[#This Row],[Hierarchy/Name]]="Local", "")</f>
        <v/>
      </c>
      <c r="AP186" s="288" t="str" cm="1">
        <f t="array" ref="AP186">_xlfn.IFS(FutureTrunkParks6[[#This Row],[Hierarchy/Name]]&lt;&gt;"Local","y",AP$13=FutureTrunkParks6[[#This Row],[Service Catchment]], "y", FutureTrunkParks6[[#This Row],[Hierarchy/Name]]="Local", "")</f>
        <v/>
      </c>
      <c r="AR186" s="107">
        <f>IF(FutureTrunkParks6[[#This Row],[Hierarchy/Name]]&lt;&gt;"Local",0.25,IF(AM186="y",1,""))</f>
        <v>1</v>
      </c>
      <c r="AS186" s="107" t="str">
        <f>IF(FutureTrunkParks6[[#This Row],[Hierarchy/Name]]&lt;&gt;"Local",0.25,IF(AN186="y",1,""))</f>
        <v/>
      </c>
      <c r="AT186" s="107" t="str">
        <f>IF(FutureTrunkParks6[[#This Row],[Hierarchy/Name]]&lt;&gt;"Local",0.25,IF(AO186="y",1,""))</f>
        <v/>
      </c>
      <c r="AU186" s="107" t="str">
        <f>IF(FutureTrunkParks6[[#This Row],[Hierarchy/Name]]&lt;&gt;"Local",0.25,IF(AP186="y",1,""))</f>
        <v/>
      </c>
      <c r="AV186" s="109">
        <f t="shared" si="33"/>
        <v>1</v>
      </c>
      <c r="AX186" s="285">
        <f t="shared" si="34"/>
        <v>1412921</v>
      </c>
      <c r="AY186" s="281" t="str">
        <f t="shared" si="35"/>
        <v/>
      </c>
      <c r="AZ186" s="281" t="str">
        <f t="shared" si="36"/>
        <v/>
      </c>
      <c r="BA186" s="286" t="str">
        <f t="shared" si="37"/>
        <v/>
      </c>
      <c r="BB186" s="270">
        <f t="shared" si="38"/>
        <v>1412921</v>
      </c>
      <c r="BD186" s="141"/>
    </row>
    <row r="187" spans="2:56">
      <c r="B187" s="227" t="s">
        <v>5148</v>
      </c>
      <c r="C187" s="228" t="s">
        <v>5149</v>
      </c>
      <c r="D187" s="228" t="s">
        <v>110</v>
      </c>
      <c r="E187" s="228" t="s">
        <v>106</v>
      </c>
      <c r="F187" s="228" t="s">
        <v>4852</v>
      </c>
      <c r="G187" s="203" t="str" cm="1">
        <f t="array" ref="G187">_xlfn.IFS(MID(C187,5,1)="U",MID(C187,5,2),LEN(C187)&gt;10,MID(C187,5,3)&amp;"-"&amp;LEFT(D187,1),LEN(C187)&lt;=10,MID(C187,5,2)&amp;"-"&amp;LEFT(D187,1))</f>
        <v>A1-L</v>
      </c>
      <c r="H187" s="204">
        <f>IFERROR(INDEX(LGIP1b_Park_UnitRates[],MATCH(G187,LGIP1b_Park_UnitRates[LGIP Code],0),3),"")</f>
        <v>8000</v>
      </c>
      <c r="I187" s="312">
        <f>IFERROR(MIN(J187/H187,INDEX(LGIP1b_Park_UnitRates[],MATCH(FutureTrunkParks6[[#This Row],[LGIP Code (*)]], LGIP1b_Park_UnitRates[LGIP Code], 0),4)),1)</f>
        <v>1</v>
      </c>
      <c r="J187" s="232">
        <v>8000</v>
      </c>
      <c r="K187" s="98">
        <f t="shared" si="39"/>
        <v>300</v>
      </c>
      <c r="L187" s="233">
        <v>2400000</v>
      </c>
      <c r="M187" s="238" t="str">
        <f>_xlfn.XLOOKUP(FutureTrunkParks6[[#This Row],[LGIP Code (*)]],LGIP1b_Parks_UnitRates_Summary[LGIP Code],LGIP1b_Parks_UnitRates_Summary[Stages],,0)</f>
        <v>A&amp;B</v>
      </c>
      <c r="N187" s="238" t="str">
        <f>_xlfn.XLOOKUP(FutureTrunkParks6[[#This Row],[LGIP Code (*)]],LGIP1b_Parks_UnitRates_Summary[LGIP Code],LGIP1b_Parks_UnitRates_Summary[Costing Code],,0)</f>
        <v>A1-L-A&amp;B</v>
      </c>
      <c r="O187" s="238">
        <f>_xlfn.XLOOKUP(FutureTrunkParks6[[#This Row],[Costing Code]],LGIP1b_Parks_UnitRates_Summary[Costing Code],LGIP1b_Parks_UnitRates_Summary[Scaled component],,0)</f>
        <v>295709.98100599996</v>
      </c>
      <c r="P187" s="238">
        <f>FutureTrunkParks6[[#This Row],[Unit Rate (Scale)]]*FutureTrunkParks6[[#This Row],[Scaling factor (*)]]</f>
        <v>295709.98100599996</v>
      </c>
      <c r="Q187" s="238">
        <f>_xlfn.XLOOKUP(FutureTrunkParks6[[#This Row],[Costing Code]],LGIP1b_Parks_UnitRates_Summary[Costing Code],LGIP1b_Parks_UnitRates_Summary[Not scaled component],,0)</f>
        <v>417974.52457963559</v>
      </c>
      <c r="R187" s="240">
        <f>_xlfn.XLOOKUP(FutureTrunkParks6[[#This Row],[Costing Code]],LGIP1b_Parks_UnitRates_Summary[Costing Code],LGIP1b_Parks_UnitRates_Summary[Preliminary Scale],,0)</f>
        <v>0.23125000000000001</v>
      </c>
      <c r="S187" s="238">
        <f>((FutureTrunkParks6[[#This Row],[Costs with Scaling Factor Applied]]+FutureTrunkParks6[[#This Row],[Unit Rate (No Scale)]])*FutureTrunkParks6[[#This Row],[Preliminary Scale %]])</f>
        <v>165039.54191667822</v>
      </c>
      <c r="T187" s="238">
        <f>_xlfn.XLOOKUP(FutureTrunkParks6[[#This Row],[Costing Code]],LGIP1b_Parks_UnitRates_Summary[Costing Code],LGIP1b_Parks_UnitRates_Summary[Preliminary No Scale],,0)</f>
        <v>3750</v>
      </c>
      <c r="U18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87" s="228">
        <v>2021</v>
      </c>
      <c r="W187" s="228">
        <v>1</v>
      </c>
      <c r="X187" s="238">
        <f>ROUND(FutureTrunkParks6[[#This Row],[Direct Construction Cost]]*23%,0)</f>
        <v>202969</v>
      </c>
      <c r="Y187" s="311">
        <f t="shared" si="27"/>
        <v>0.15</v>
      </c>
      <c r="Z187" s="211">
        <f>ROUND((FutureTrunkParks6[[#This Row],[Direct Construction Cost]]+FutureTrunkParks6[[#This Row],[Project Owners Cost (23% Direct Construction Cost)($)]])*FutureTrunkParks6[[#This Row],[Multiplier]]*FutureTrunkParks6[[#This Row],[Construction Contingency Rate %]],0)</f>
        <v>162816</v>
      </c>
      <c r="AA187" s="212">
        <f>ROUND(FutureTrunkParks6[[#This Row],[Direct Construction Cost]]+FutureTrunkParks6[[#This Row],[Project Owners Cost (23% Direct Construction Cost)($)]]+FutureTrunkParks6[[#This Row],[Construction Contingency Cost ($)]],0)</f>
        <v>1248259</v>
      </c>
      <c r="AB187" s="236">
        <v>2029</v>
      </c>
      <c r="AC187" s="213">
        <f t="shared" si="28"/>
        <v>2.0111853187589457E-2</v>
      </c>
      <c r="AD187" s="213">
        <f t="shared" si="29"/>
        <v>1.8204777291069174E-2</v>
      </c>
      <c r="AE187" s="291">
        <f>VLOOKUP(FutureTrunkParks6[[#This Row],[Service Catchment]],'Catchment Demand - Parks'!$C$8:$M$11,11)</f>
        <v>0.23553359173481525</v>
      </c>
      <c r="AF18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1.2914845353795668E-2</v>
      </c>
      <c r="AG187" s="291">
        <f>IF(AND(FutureTrunkParks6[[#This Row],[Spare Capacity (%)]]&gt;30%,FutureTrunkParks6[[#This Row],[Share of the total Cost with the same year of provision %]]&gt;20%),1-FutureTrunkParks6[[#This Row],[Spare Capacity (%)]],1)</f>
        <v>1</v>
      </c>
      <c r="AH187" s="291">
        <f>IF(FutureTrunkParks6[[#This Row],[Terminal Value Analysis]]&lt;0,0,FutureTrunkParks6[[#This Row],[Terminal Value Analysis]])</f>
        <v>1</v>
      </c>
      <c r="AI187" s="215">
        <f t="shared" si="30"/>
        <v>3648259</v>
      </c>
      <c r="AJ187" s="217">
        <f t="shared" si="31"/>
        <v>4256518</v>
      </c>
      <c r="AK187" s="219">
        <f t="shared" si="32"/>
        <v>2688801</v>
      </c>
      <c r="AL187" s="293">
        <f>ROUND(FutureTrunkParks6[[#This Row],[Net Present Value of Establishment Cost]]*FutureTrunkParks6[[#This Row],[Terminal Value Adjustment (%)]],0)</f>
        <v>2688801</v>
      </c>
      <c r="AM187" s="288" t="str" cm="1">
        <f t="array" ref="AM187">_xlfn.IFS(FutureTrunkParks6[[#This Row],[Hierarchy/Name]]&lt;&gt;"Local","y",AM$13=FutureTrunkParks6[[#This Row],[Service Catchment]], "y", FutureTrunkParks6[[#This Row],[Hierarchy/Name]]="Local", "")</f>
        <v>y</v>
      </c>
      <c r="AN187" s="288" t="str" cm="1">
        <f t="array" ref="AN187">_xlfn.IFS(FutureTrunkParks6[[#This Row],[Hierarchy/Name]]&lt;&gt;"Local","y",AN$13=FutureTrunkParks6[[#This Row],[Service Catchment]], "y", FutureTrunkParks6[[#This Row],[Hierarchy/Name]]="Local", "")</f>
        <v/>
      </c>
      <c r="AO187" s="288" t="str" cm="1">
        <f t="array" ref="AO187">_xlfn.IFS(FutureTrunkParks6[[#This Row],[Hierarchy/Name]]&lt;&gt;"Local","y",AO$13=FutureTrunkParks6[[#This Row],[Service Catchment]], "y", FutureTrunkParks6[[#This Row],[Hierarchy/Name]]="Local", "")</f>
        <v/>
      </c>
      <c r="AP187" s="288" t="str" cm="1">
        <f t="array" ref="AP187">_xlfn.IFS(FutureTrunkParks6[[#This Row],[Hierarchy/Name]]&lt;&gt;"Local","y",AP$13=FutureTrunkParks6[[#This Row],[Service Catchment]], "y", FutureTrunkParks6[[#This Row],[Hierarchy/Name]]="Local", "")</f>
        <v/>
      </c>
      <c r="AR187" s="107">
        <f>IF(FutureTrunkParks6[[#This Row],[Hierarchy/Name]]&lt;&gt;"Local",0.25,IF(AM187="y",1,""))</f>
        <v>1</v>
      </c>
      <c r="AS187" s="107" t="str">
        <f>IF(FutureTrunkParks6[[#This Row],[Hierarchy/Name]]&lt;&gt;"Local",0.25,IF(AN187="y",1,""))</f>
        <v/>
      </c>
      <c r="AT187" s="107" t="str">
        <f>IF(FutureTrunkParks6[[#This Row],[Hierarchy/Name]]&lt;&gt;"Local",0.25,IF(AO187="y",1,""))</f>
        <v/>
      </c>
      <c r="AU187" s="107" t="str">
        <f>IF(FutureTrunkParks6[[#This Row],[Hierarchy/Name]]&lt;&gt;"Local",0.25,IF(AP187="y",1,""))</f>
        <v/>
      </c>
      <c r="AV187" s="109">
        <f t="shared" si="33"/>
        <v>1</v>
      </c>
      <c r="AX187" s="285">
        <f t="shared" si="34"/>
        <v>2688801</v>
      </c>
      <c r="AY187" s="281" t="str">
        <f t="shared" si="35"/>
        <v/>
      </c>
      <c r="AZ187" s="281" t="str">
        <f t="shared" si="36"/>
        <v/>
      </c>
      <c r="BA187" s="286" t="str">
        <f t="shared" si="37"/>
        <v/>
      </c>
      <c r="BB187" s="270">
        <f t="shared" si="38"/>
        <v>2688801</v>
      </c>
      <c r="BD187" s="141"/>
    </row>
    <row r="188" spans="2:56">
      <c r="B188" s="227" t="s">
        <v>5148</v>
      </c>
      <c r="C188" s="228" t="s">
        <v>5150</v>
      </c>
      <c r="D188" s="228" t="s">
        <v>110</v>
      </c>
      <c r="E188" s="228" t="s">
        <v>106</v>
      </c>
      <c r="F188" s="228" t="s">
        <v>4852</v>
      </c>
      <c r="G188" s="203" t="str" cm="1">
        <f t="array" ref="G188">_xlfn.IFS(MID(C188,5,1)="U",MID(C188,5,2),LEN(C188)&gt;10,MID(C188,5,3)&amp;"-"&amp;LEFT(D188,1),LEN(C188)&lt;=10,MID(C188,5,2)&amp;"-"&amp;LEFT(D188,1))</f>
        <v>A1-L</v>
      </c>
      <c r="H188" s="204">
        <f>IFERROR(INDEX(LGIP1b_Park_UnitRates[],MATCH(G188,LGIP1b_Park_UnitRates[LGIP Code],0),3),"")</f>
        <v>8000</v>
      </c>
      <c r="I188" s="312">
        <f>IFERROR(MIN(J188/H188,INDEX(LGIP1b_Park_UnitRates[],MATCH(FutureTrunkParks6[[#This Row],[LGIP Code (*)]], LGIP1b_Park_UnitRates[LGIP Code], 0),4)),1)</f>
        <v>0.625</v>
      </c>
      <c r="J188" s="232">
        <v>5000</v>
      </c>
      <c r="K188" s="98">
        <f t="shared" si="39"/>
        <v>271</v>
      </c>
      <c r="L188" s="233">
        <v>1355000</v>
      </c>
      <c r="M188" s="238" t="str">
        <f>_xlfn.XLOOKUP(FutureTrunkParks6[[#This Row],[LGIP Code (*)]],LGIP1b_Parks_UnitRates_Summary[LGIP Code],LGIP1b_Parks_UnitRates_Summary[Stages],,0)</f>
        <v>A&amp;B</v>
      </c>
      <c r="N188" s="238" t="str">
        <f>_xlfn.XLOOKUP(FutureTrunkParks6[[#This Row],[LGIP Code (*)]],LGIP1b_Parks_UnitRates_Summary[LGIP Code],LGIP1b_Parks_UnitRates_Summary[Costing Code],,0)</f>
        <v>A1-L-A&amp;B</v>
      </c>
      <c r="O188" s="238">
        <f>_xlfn.XLOOKUP(FutureTrunkParks6[[#This Row],[Costing Code]],LGIP1b_Parks_UnitRates_Summary[Costing Code],LGIP1b_Parks_UnitRates_Summary[Scaled component],,0)</f>
        <v>295709.98100599996</v>
      </c>
      <c r="P188" s="238">
        <f>FutureTrunkParks6[[#This Row],[Unit Rate (Scale)]]*FutureTrunkParks6[[#This Row],[Scaling factor (*)]]</f>
        <v>184818.73812874997</v>
      </c>
      <c r="Q188" s="238">
        <f>_xlfn.XLOOKUP(FutureTrunkParks6[[#This Row],[Costing Code]],LGIP1b_Parks_UnitRates_Summary[Costing Code],LGIP1b_Parks_UnitRates_Summary[Not scaled component],,0)</f>
        <v>417974.52457963559</v>
      </c>
      <c r="R188" s="240">
        <f>_xlfn.XLOOKUP(FutureTrunkParks6[[#This Row],[Costing Code]],LGIP1b_Parks_UnitRates_Summary[Costing Code],LGIP1b_Parks_UnitRates_Summary[Preliminary Scale],,0)</f>
        <v>0.23125000000000001</v>
      </c>
      <c r="S188" s="238">
        <f>((FutureTrunkParks6[[#This Row],[Costs with Scaling Factor Applied]]+FutureTrunkParks6[[#This Row],[Unit Rate (No Scale)]])*FutureTrunkParks6[[#This Row],[Preliminary Scale %]])</f>
        <v>139395.94200131416</v>
      </c>
      <c r="T188" s="238">
        <f>_xlfn.XLOOKUP(FutureTrunkParks6[[#This Row],[Costing Code]],LGIP1b_Parks_UnitRates_Summary[Costing Code],LGIP1b_Parks_UnitRates_Summary[Preliminary No Scale],,0)</f>
        <v>3750</v>
      </c>
      <c r="U18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188" s="228">
        <v>2021</v>
      </c>
      <c r="W188" s="228">
        <v>1</v>
      </c>
      <c r="X188" s="238">
        <f>ROUND(FutureTrunkParks6[[#This Row],[Direct Construction Cost]]*23%,0)</f>
        <v>171566</v>
      </c>
      <c r="Y188" s="311">
        <f t="shared" si="27"/>
        <v>0.15</v>
      </c>
      <c r="Z188" s="211">
        <f>ROUND((FutureTrunkParks6[[#This Row],[Direct Construction Cost]]+FutureTrunkParks6[[#This Row],[Project Owners Cost (23% Direct Construction Cost)($)]])*FutureTrunkParks6[[#This Row],[Multiplier]]*FutureTrunkParks6[[#This Row],[Construction Contingency Rate %]],0)</f>
        <v>137626</v>
      </c>
      <c r="AA188" s="212">
        <f>ROUND(FutureTrunkParks6[[#This Row],[Direct Construction Cost]]+FutureTrunkParks6[[#This Row],[Project Owners Cost (23% Direct Construction Cost)($)]]+FutureTrunkParks6[[#This Row],[Construction Contingency Cost ($)]],0)</f>
        <v>1055131</v>
      </c>
      <c r="AB188" s="236">
        <v>2029</v>
      </c>
      <c r="AC188" s="213">
        <f t="shared" si="28"/>
        <v>2.0111853187589457E-2</v>
      </c>
      <c r="AD188" s="213">
        <f t="shared" si="29"/>
        <v>1.8204777291069174E-2</v>
      </c>
      <c r="AE188" s="291">
        <f>VLOOKUP(FutureTrunkParks6[[#This Row],[Service Catchment]],'Catchment Demand - Parks'!$C$8:$M$11,11)</f>
        <v>0.23553359173481525</v>
      </c>
      <c r="AF18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1.0916687717048927E-2</v>
      </c>
      <c r="AG188" s="291">
        <f>IF(AND(FutureTrunkParks6[[#This Row],[Spare Capacity (%)]]&gt;30%,FutureTrunkParks6[[#This Row],[Share of the total Cost with the same year of provision %]]&gt;20%),1-FutureTrunkParks6[[#This Row],[Spare Capacity (%)]],1)</f>
        <v>1</v>
      </c>
      <c r="AH188" s="291">
        <f>IF(FutureTrunkParks6[[#This Row],[Terminal Value Analysis]]&lt;0,0,FutureTrunkParks6[[#This Row],[Terminal Value Analysis]])</f>
        <v>1</v>
      </c>
      <c r="AI188" s="215">
        <f t="shared" si="30"/>
        <v>2410131</v>
      </c>
      <c r="AJ188" s="217">
        <f t="shared" si="31"/>
        <v>2807946</v>
      </c>
      <c r="AK188" s="219">
        <f t="shared" si="32"/>
        <v>1773752</v>
      </c>
      <c r="AL188" s="293">
        <f>ROUND(FutureTrunkParks6[[#This Row],[Net Present Value of Establishment Cost]]*FutureTrunkParks6[[#This Row],[Terminal Value Adjustment (%)]],0)</f>
        <v>1773752</v>
      </c>
      <c r="AM188" s="288" t="str" cm="1">
        <f t="array" ref="AM188">_xlfn.IFS(FutureTrunkParks6[[#This Row],[Hierarchy/Name]]&lt;&gt;"Local","y",AM$13=FutureTrunkParks6[[#This Row],[Service Catchment]], "y", FutureTrunkParks6[[#This Row],[Hierarchy/Name]]="Local", "")</f>
        <v>y</v>
      </c>
      <c r="AN188" s="288" t="str" cm="1">
        <f t="array" ref="AN188">_xlfn.IFS(FutureTrunkParks6[[#This Row],[Hierarchy/Name]]&lt;&gt;"Local","y",AN$13=FutureTrunkParks6[[#This Row],[Service Catchment]], "y", FutureTrunkParks6[[#This Row],[Hierarchy/Name]]="Local", "")</f>
        <v/>
      </c>
      <c r="AO188" s="288" t="str" cm="1">
        <f t="array" ref="AO188">_xlfn.IFS(FutureTrunkParks6[[#This Row],[Hierarchy/Name]]&lt;&gt;"Local","y",AO$13=FutureTrunkParks6[[#This Row],[Service Catchment]], "y", FutureTrunkParks6[[#This Row],[Hierarchy/Name]]="Local", "")</f>
        <v/>
      </c>
      <c r="AP188" s="288" t="str" cm="1">
        <f t="array" ref="AP188">_xlfn.IFS(FutureTrunkParks6[[#This Row],[Hierarchy/Name]]&lt;&gt;"Local","y",AP$13=FutureTrunkParks6[[#This Row],[Service Catchment]], "y", FutureTrunkParks6[[#This Row],[Hierarchy/Name]]="Local", "")</f>
        <v/>
      </c>
      <c r="AR188" s="107">
        <f>IF(FutureTrunkParks6[[#This Row],[Hierarchy/Name]]&lt;&gt;"Local",0.25,IF(AM188="y",1,""))</f>
        <v>1</v>
      </c>
      <c r="AS188" s="107" t="str">
        <f>IF(FutureTrunkParks6[[#This Row],[Hierarchy/Name]]&lt;&gt;"Local",0.25,IF(AN188="y",1,""))</f>
        <v/>
      </c>
      <c r="AT188" s="107" t="str">
        <f>IF(FutureTrunkParks6[[#This Row],[Hierarchy/Name]]&lt;&gt;"Local",0.25,IF(AO188="y",1,""))</f>
        <v/>
      </c>
      <c r="AU188" s="107" t="str">
        <f>IF(FutureTrunkParks6[[#This Row],[Hierarchy/Name]]&lt;&gt;"Local",0.25,IF(AP188="y",1,""))</f>
        <v/>
      </c>
      <c r="AV188" s="109">
        <f t="shared" si="33"/>
        <v>1</v>
      </c>
      <c r="AX188" s="285">
        <f t="shared" si="34"/>
        <v>1773752</v>
      </c>
      <c r="AY188" s="281" t="str">
        <f t="shared" si="35"/>
        <v/>
      </c>
      <c r="AZ188" s="281" t="str">
        <f t="shared" si="36"/>
        <v/>
      </c>
      <c r="BA188" s="286" t="str">
        <f t="shared" si="37"/>
        <v/>
      </c>
      <c r="BB188" s="270">
        <f t="shared" si="38"/>
        <v>1773752</v>
      </c>
      <c r="BD188" s="141"/>
    </row>
    <row r="189" spans="2:56">
      <c r="B189" s="227" t="s">
        <v>5148</v>
      </c>
      <c r="C189" s="228" t="s">
        <v>5151</v>
      </c>
      <c r="D189" s="228" t="s">
        <v>110</v>
      </c>
      <c r="E189" s="228" t="s">
        <v>106</v>
      </c>
      <c r="F189" s="228" t="s">
        <v>4852</v>
      </c>
      <c r="G189" s="203" t="str" cm="1">
        <f t="array" ref="G189">_xlfn.IFS(MID(C189,5,1)="U",MID(C189,5,2),LEN(C189)&gt;10,MID(C189,5,3)&amp;"-"&amp;LEFT(D189,1),LEN(C189)&lt;=10,MID(C189,5,2)&amp;"-"&amp;LEFT(D189,1))</f>
        <v>A1-L</v>
      </c>
      <c r="H189" s="204">
        <f>IFERROR(INDEX(LGIP1b_Park_UnitRates[],MATCH(G189,LGIP1b_Park_UnitRates[LGIP Code],0),3),"")</f>
        <v>8000</v>
      </c>
      <c r="I189" s="312">
        <f>IFERROR(MIN(J189/H189,INDEX(LGIP1b_Park_UnitRates[],MATCH(FutureTrunkParks6[[#This Row],[LGIP Code (*)]], LGIP1b_Park_UnitRates[LGIP Code], 0),4)),1)</f>
        <v>1</v>
      </c>
      <c r="J189" s="232">
        <v>8000</v>
      </c>
      <c r="K189" s="98">
        <f t="shared" si="39"/>
        <v>285.5</v>
      </c>
      <c r="L189" s="233">
        <v>2284000</v>
      </c>
      <c r="M189" s="238" t="str">
        <f>_xlfn.XLOOKUP(FutureTrunkParks6[[#This Row],[LGIP Code (*)]],LGIP1b_Parks_UnitRates_Summary[LGIP Code],LGIP1b_Parks_UnitRates_Summary[Stages],,0)</f>
        <v>A&amp;B</v>
      </c>
      <c r="N189" s="238" t="str">
        <f>_xlfn.XLOOKUP(FutureTrunkParks6[[#This Row],[LGIP Code (*)]],LGIP1b_Parks_UnitRates_Summary[LGIP Code],LGIP1b_Parks_UnitRates_Summary[Costing Code],,0)</f>
        <v>A1-L-A&amp;B</v>
      </c>
      <c r="O189" s="238">
        <f>_xlfn.XLOOKUP(FutureTrunkParks6[[#This Row],[Costing Code]],LGIP1b_Parks_UnitRates_Summary[Costing Code],LGIP1b_Parks_UnitRates_Summary[Scaled component],,0)</f>
        <v>295709.98100599996</v>
      </c>
      <c r="P189" s="238">
        <f>FutureTrunkParks6[[#This Row],[Unit Rate (Scale)]]*FutureTrunkParks6[[#This Row],[Scaling factor (*)]]</f>
        <v>295709.98100599996</v>
      </c>
      <c r="Q189" s="238">
        <f>_xlfn.XLOOKUP(FutureTrunkParks6[[#This Row],[Costing Code]],LGIP1b_Parks_UnitRates_Summary[Costing Code],LGIP1b_Parks_UnitRates_Summary[Not scaled component],,0)</f>
        <v>417974.52457963559</v>
      </c>
      <c r="R189" s="240">
        <f>_xlfn.XLOOKUP(FutureTrunkParks6[[#This Row],[Costing Code]],LGIP1b_Parks_UnitRates_Summary[Costing Code],LGIP1b_Parks_UnitRates_Summary[Preliminary Scale],,0)</f>
        <v>0.23125000000000001</v>
      </c>
      <c r="S189" s="238">
        <f>((FutureTrunkParks6[[#This Row],[Costs with Scaling Factor Applied]]+FutureTrunkParks6[[#This Row],[Unit Rate (No Scale)]])*FutureTrunkParks6[[#This Row],[Preliminary Scale %]])</f>
        <v>165039.54191667822</v>
      </c>
      <c r="T189" s="238">
        <f>_xlfn.XLOOKUP(FutureTrunkParks6[[#This Row],[Costing Code]],LGIP1b_Parks_UnitRates_Summary[Costing Code],LGIP1b_Parks_UnitRates_Summary[Preliminary No Scale],,0)</f>
        <v>3750</v>
      </c>
      <c r="U18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89" s="228">
        <v>2021</v>
      </c>
      <c r="W189" s="228">
        <v>1</v>
      </c>
      <c r="X189" s="238">
        <f>ROUND(FutureTrunkParks6[[#This Row],[Direct Construction Cost]]*23%,0)</f>
        <v>202969</v>
      </c>
      <c r="Y189" s="311">
        <f t="shared" si="27"/>
        <v>0.15</v>
      </c>
      <c r="Z189" s="211">
        <f>ROUND((FutureTrunkParks6[[#This Row],[Direct Construction Cost]]+FutureTrunkParks6[[#This Row],[Project Owners Cost (23% Direct Construction Cost)($)]])*FutureTrunkParks6[[#This Row],[Multiplier]]*FutureTrunkParks6[[#This Row],[Construction Contingency Rate %]],0)</f>
        <v>162816</v>
      </c>
      <c r="AA189" s="212">
        <f>ROUND(FutureTrunkParks6[[#This Row],[Direct Construction Cost]]+FutureTrunkParks6[[#This Row],[Project Owners Cost (23% Direct Construction Cost)($)]]+FutureTrunkParks6[[#This Row],[Construction Contingency Cost ($)]],0)</f>
        <v>1248259</v>
      </c>
      <c r="AB189" s="236">
        <v>2029</v>
      </c>
      <c r="AC189" s="213">
        <f t="shared" si="28"/>
        <v>2.0111853187589457E-2</v>
      </c>
      <c r="AD189" s="213">
        <f t="shared" si="29"/>
        <v>1.8204777291069174E-2</v>
      </c>
      <c r="AE189" s="291">
        <f>VLOOKUP(FutureTrunkParks6[[#This Row],[Service Catchment]],'Catchment Demand - Parks'!$C$8:$M$11,11)</f>
        <v>0.23553359173481525</v>
      </c>
      <c r="AF18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1.2914845353795668E-2</v>
      </c>
      <c r="AG189" s="291">
        <f>IF(AND(FutureTrunkParks6[[#This Row],[Spare Capacity (%)]]&gt;30%,FutureTrunkParks6[[#This Row],[Share of the total Cost with the same year of provision %]]&gt;20%),1-FutureTrunkParks6[[#This Row],[Spare Capacity (%)]],1)</f>
        <v>1</v>
      </c>
      <c r="AH189" s="291">
        <f>IF(FutureTrunkParks6[[#This Row],[Terminal Value Analysis]]&lt;0,0,FutureTrunkParks6[[#This Row],[Terminal Value Analysis]])</f>
        <v>1</v>
      </c>
      <c r="AI189" s="215">
        <f t="shared" si="30"/>
        <v>3532259</v>
      </c>
      <c r="AJ189" s="217">
        <f t="shared" si="31"/>
        <v>4120487</v>
      </c>
      <c r="AK189" s="219">
        <f t="shared" si="32"/>
        <v>2602872</v>
      </c>
      <c r="AL189" s="293">
        <f>ROUND(FutureTrunkParks6[[#This Row],[Net Present Value of Establishment Cost]]*FutureTrunkParks6[[#This Row],[Terminal Value Adjustment (%)]],0)</f>
        <v>2602872</v>
      </c>
      <c r="AM189" s="288" t="str" cm="1">
        <f t="array" ref="AM189">_xlfn.IFS(FutureTrunkParks6[[#This Row],[Hierarchy/Name]]&lt;&gt;"Local","y",AM$13=FutureTrunkParks6[[#This Row],[Service Catchment]], "y", FutureTrunkParks6[[#This Row],[Hierarchy/Name]]="Local", "")</f>
        <v>y</v>
      </c>
      <c r="AN189" s="288" t="str" cm="1">
        <f t="array" ref="AN189">_xlfn.IFS(FutureTrunkParks6[[#This Row],[Hierarchy/Name]]&lt;&gt;"Local","y",AN$13=FutureTrunkParks6[[#This Row],[Service Catchment]], "y", FutureTrunkParks6[[#This Row],[Hierarchy/Name]]="Local", "")</f>
        <v/>
      </c>
      <c r="AO189" s="288" t="str" cm="1">
        <f t="array" ref="AO189">_xlfn.IFS(FutureTrunkParks6[[#This Row],[Hierarchy/Name]]&lt;&gt;"Local","y",AO$13=FutureTrunkParks6[[#This Row],[Service Catchment]], "y", FutureTrunkParks6[[#This Row],[Hierarchy/Name]]="Local", "")</f>
        <v/>
      </c>
      <c r="AP189" s="288" t="str" cm="1">
        <f t="array" ref="AP189">_xlfn.IFS(FutureTrunkParks6[[#This Row],[Hierarchy/Name]]&lt;&gt;"Local","y",AP$13=FutureTrunkParks6[[#This Row],[Service Catchment]], "y", FutureTrunkParks6[[#This Row],[Hierarchy/Name]]="Local", "")</f>
        <v/>
      </c>
      <c r="AR189" s="107">
        <f>IF(FutureTrunkParks6[[#This Row],[Hierarchy/Name]]&lt;&gt;"Local",0.25,IF(AM189="y",1,""))</f>
        <v>1</v>
      </c>
      <c r="AS189" s="107" t="str">
        <f>IF(FutureTrunkParks6[[#This Row],[Hierarchy/Name]]&lt;&gt;"Local",0.25,IF(AN189="y",1,""))</f>
        <v/>
      </c>
      <c r="AT189" s="107" t="str">
        <f>IF(FutureTrunkParks6[[#This Row],[Hierarchy/Name]]&lt;&gt;"Local",0.25,IF(AO189="y",1,""))</f>
        <v/>
      </c>
      <c r="AU189" s="107" t="str">
        <f>IF(FutureTrunkParks6[[#This Row],[Hierarchy/Name]]&lt;&gt;"Local",0.25,IF(AP189="y",1,""))</f>
        <v/>
      </c>
      <c r="AV189" s="109">
        <f t="shared" si="33"/>
        <v>1</v>
      </c>
      <c r="AX189" s="285">
        <f t="shared" si="34"/>
        <v>2602872</v>
      </c>
      <c r="AY189" s="281" t="str">
        <f t="shared" si="35"/>
        <v/>
      </c>
      <c r="AZ189" s="281" t="str">
        <f t="shared" si="36"/>
        <v/>
      </c>
      <c r="BA189" s="286" t="str">
        <f t="shared" si="37"/>
        <v/>
      </c>
      <c r="BB189" s="270">
        <f t="shared" si="38"/>
        <v>2602872</v>
      </c>
      <c r="BD189" s="141"/>
    </row>
    <row r="190" spans="2:56">
      <c r="B190" s="227" t="s">
        <v>5148</v>
      </c>
      <c r="C190" s="228" t="s">
        <v>5152</v>
      </c>
      <c r="D190" s="228" t="s">
        <v>110</v>
      </c>
      <c r="E190" s="228" t="s">
        <v>106</v>
      </c>
      <c r="F190" s="228" t="s">
        <v>4852</v>
      </c>
      <c r="G190" s="203" t="str" cm="1">
        <f t="array" ref="G190">_xlfn.IFS(MID(C190,5,1)="U",MID(C190,5,2),LEN(C190)&gt;10,MID(C190,5,3)&amp;"-"&amp;LEFT(D190,1),LEN(C190)&lt;=10,MID(C190,5,2)&amp;"-"&amp;LEFT(D190,1))</f>
        <v>A1-L</v>
      </c>
      <c r="H190" s="204">
        <f>IFERROR(INDEX(LGIP1b_Park_UnitRates[],MATCH(G190,LGIP1b_Park_UnitRates[LGIP Code],0),3),"")</f>
        <v>8000</v>
      </c>
      <c r="I190" s="312">
        <f>IFERROR(MIN(J190/H190,INDEX(LGIP1b_Park_UnitRates[],MATCH(FutureTrunkParks6[[#This Row],[LGIP Code (*)]], LGIP1b_Park_UnitRates[LGIP Code], 0),4)),1)</f>
        <v>1</v>
      </c>
      <c r="J190" s="232">
        <v>8000</v>
      </c>
      <c r="K190" s="98">
        <f t="shared" si="39"/>
        <v>271</v>
      </c>
      <c r="L190" s="233">
        <v>2168000</v>
      </c>
      <c r="M190" s="238" t="str">
        <f>_xlfn.XLOOKUP(FutureTrunkParks6[[#This Row],[LGIP Code (*)]],LGIP1b_Parks_UnitRates_Summary[LGIP Code],LGIP1b_Parks_UnitRates_Summary[Stages],,0)</f>
        <v>A&amp;B</v>
      </c>
      <c r="N190" s="238" t="str">
        <f>_xlfn.XLOOKUP(FutureTrunkParks6[[#This Row],[LGIP Code (*)]],LGIP1b_Parks_UnitRates_Summary[LGIP Code],LGIP1b_Parks_UnitRates_Summary[Costing Code],,0)</f>
        <v>A1-L-A&amp;B</v>
      </c>
      <c r="O190" s="238">
        <f>_xlfn.XLOOKUP(FutureTrunkParks6[[#This Row],[Costing Code]],LGIP1b_Parks_UnitRates_Summary[Costing Code],LGIP1b_Parks_UnitRates_Summary[Scaled component],,0)</f>
        <v>295709.98100599996</v>
      </c>
      <c r="P190" s="238">
        <f>FutureTrunkParks6[[#This Row],[Unit Rate (Scale)]]*FutureTrunkParks6[[#This Row],[Scaling factor (*)]]</f>
        <v>295709.98100599996</v>
      </c>
      <c r="Q190" s="238">
        <f>_xlfn.XLOOKUP(FutureTrunkParks6[[#This Row],[Costing Code]],LGIP1b_Parks_UnitRates_Summary[Costing Code],LGIP1b_Parks_UnitRates_Summary[Not scaled component],,0)</f>
        <v>417974.52457963559</v>
      </c>
      <c r="R190" s="240">
        <f>_xlfn.XLOOKUP(FutureTrunkParks6[[#This Row],[Costing Code]],LGIP1b_Parks_UnitRates_Summary[Costing Code],LGIP1b_Parks_UnitRates_Summary[Preliminary Scale],,0)</f>
        <v>0.23125000000000001</v>
      </c>
      <c r="S190" s="238">
        <f>((FutureTrunkParks6[[#This Row],[Costs with Scaling Factor Applied]]+FutureTrunkParks6[[#This Row],[Unit Rate (No Scale)]])*FutureTrunkParks6[[#This Row],[Preliminary Scale %]])</f>
        <v>165039.54191667822</v>
      </c>
      <c r="T190" s="238">
        <f>_xlfn.XLOOKUP(FutureTrunkParks6[[#This Row],[Costing Code]],LGIP1b_Parks_UnitRates_Summary[Costing Code],LGIP1b_Parks_UnitRates_Summary[Preliminary No Scale],,0)</f>
        <v>3750</v>
      </c>
      <c r="U19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90" s="228">
        <v>2021</v>
      </c>
      <c r="W190" s="228">
        <v>1</v>
      </c>
      <c r="X190" s="238">
        <f>ROUND(FutureTrunkParks6[[#This Row],[Direct Construction Cost]]*23%,0)</f>
        <v>202969</v>
      </c>
      <c r="Y190" s="311">
        <f t="shared" si="27"/>
        <v>0.2</v>
      </c>
      <c r="Z190" s="211">
        <f>ROUND((FutureTrunkParks6[[#This Row],[Direct Construction Cost]]+FutureTrunkParks6[[#This Row],[Project Owners Cost (23% Direct Construction Cost)($)]])*FutureTrunkParks6[[#This Row],[Multiplier]]*FutureTrunkParks6[[#This Row],[Construction Contingency Rate %]],0)</f>
        <v>217089</v>
      </c>
      <c r="AA190" s="212">
        <f>ROUND(FutureTrunkParks6[[#This Row],[Direct Construction Cost]]+FutureTrunkParks6[[#This Row],[Project Owners Cost (23% Direct Construction Cost)($)]]+FutureTrunkParks6[[#This Row],[Construction Contingency Cost ($)]],0)</f>
        <v>1302532</v>
      </c>
      <c r="AB190" s="236">
        <v>2034</v>
      </c>
      <c r="AC190" s="213">
        <f t="shared" si="28"/>
        <v>2.0111853187589457E-2</v>
      </c>
      <c r="AD190" s="213">
        <f t="shared" si="29"/>
        <v>1.8204777291069174E-2</v>
      </c>
      <c r="AE190" s="291">
        <f>VLOOKUP(FutureTrunkParks6[[#This Row],[Service Catchment]],'Catchment Demand - Parks'!$C$8:$M$11,11)</f>
        <v>0.23553359173481525</v>
      </c>
      <c r="AF19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1.095455163642305E-2</v>
      </c>
      <c r="AG190" s="291">
        <f>IF(AND(FutureTrunkParks6[[#This Row],[Spare Capacity (%)]]&gt;30%,FutureTrunkParks6[[#This Row],[Share of the total Cost with the same year of provision %]]&gt;20%),1-FutureTrunkParks6[[#This Row],[Spare Capacity (%)]],1)</f>
        <v>1</v>
      </c>
      <c r="AH190" s="291">
        <f>IF(FutureTrunkParks6[[#This Row],[Terminal Value Analysis]]&lt;0,0,FutureTrunkParks6[[#This Row],[Terminal Value Analysis]])</f>
        <v>1</v>
      </c>
      <c r="AI190" s="215">
        <f t="shared" si="30"/>
        <v>3470532</v>
      </c>
      <c r="AJ190" s="217">
        <f t="shared" si="31"/>
        <v>4455356</v>
      </c>
      <c r="AK190" s="219">
        <f t="shared" si="32"/>
        <v>2112038</v>
      </c>
      <c r="AL190" s="293">
        <f>ROUND(FutureTrunkParks6[[#This Row],[Net Present Value of Establishment Cost]]*FutureTrunkParks6[[#This Row],[Terminal Value Adjustment (%)]],0)</f>
        <v>2112038</v>
      </c>
      <c r="AM190" s="288" t="str" cm="1">
        <f t="array" ref="AM190">_xlfn.IFS(FutureTrunkParks6[[#This Row],[Hierarchy/Name]]&lt;&gt;"Local","y",AM$13=FutureTrunkParks6[[#This Row],[Service Catchment]], "y", FutureTrunkParks6[[#This Row],[Hierarchy/Name]]="Local", "")</f>
        <v>y</v>
      </c>
      <c r="AN190" s="288" t="str" cm="1">
        <f t="array" ref="AN190">_xlfn.IFS(FutureTrunkParks6[[#This Row],[Hierarchy/Name]]&lt;&gt;"Local","y",AN$13=FutureTrunkParks6[[#This Row],[Service Catchment]], "y", FutureTrunkParks6[[#This Row],[Hierarchy/Name]]="Local", "")</f>
        <v/>
      </c>
      <c r="AO190" s="288" t="str" cm="1">
        <f t="array" ref="AO190">_xlfn.IFS(FutureTrunkParks6[[#This Row],[Hierarchy/Name]]&lt;&gt;"Local","y",AO$13=FutureTrunkParks6[[#This Row],[Service Catchment]], "y", FutureTrunkParks6[[#This Row],[Hierarchy/Name]]="Local", "")</f>
        <v/>
      </c>
      <c r="AP190" s="288" t="str" cm="1">
        <f t="array" ref="AP190">_xlfn.IFS(FutureTrunkParks6[[#This Row],[Hierarchy/Name]]&lt;&gt;"Local","y",AP$13=FutureTrunkParks6[[#This Row],[Service Catchment]], "y", FutureTrunkParks6[[#This Row],[Hierarchy/Name]]="Local", "")</f>
        <v/>
      </c>
      <c r="AR190" s="107">
        <f>IF(FutureTrunkParks6[[#This Row],[Hierarchy/Name]]&lt;&gt;"Local",0.25,IF(AM190="y",1,""))</f>
        <v>1</v>
      </c>
      <c r="AS190" s="107" t="str">
        <f>IF(FutureTrunkParks6[[#This Row],[Hierarchy/Name]]&lt;&gt;"Local",0.25,IF(AN190="y",1,""))</f>
        <v/>
      </c>
      <c r="AT190" s="107" t="str">
        <f>IF(FutureTrunkParks6[[#This Row],[Hierarchy/Name]]&lt;&gt;"Local",0.25,IF(AO190="y",1,""))</f>
        <v/>
      </c>
      <c r="AU190" s="107" t="str">
        <f>IF(FutureTrunkParks6[[#This Row],[Hierarchy/Name]]&lt;&gt;"Local",0.25,IF(AP190="y",1,""))</f>
        <v/>
      </c>
      <c r="AV190" s="109">
        <f t="shared" si="33"/>
        <v>1</v>
      </c>
      <c r="AX190" s="285">
        <f t="shared" si="34"/>
        <v>2112038</v>
      </c>
      <c r="AY190" s="281" t="str">
        <f t="shared" si="35"/>
        <v/>
      </c>
      <c r="AZ190" s="281" t="str">
        <f t="shared" si="36"/>
        <v/>
      </c>
      <c r="BA190" s="286" t="str">
        <f t="shared" si="37"/>
        <v/>
      </c>
      <c r="BB190" s="270">
        <f t="shared" si="38"/>
        <v>2112038</v>
      </c>
      <c r="BD190" s="141"/>
    </row>
    <row r="191" spans="2:56">
      <c r="B191" s="227" t="s">
        <v>5148</v>
      </c>
      <c r="C191" s="228" t="s">
        <v>5153</v>
      </c>
      <c r="D191" s="228" t="s">
        <v>110</v>
      </c>
      <c r="E191" s="228" t="s">
        <v>106</v>
      </c>
      <c r="F191" s="228" t="s">
        <v>4852</v>
      </c>
      <c r="G191" s="203" t="str" cm="1">
        <f t="array" ref="G191">_xlfn.IFS(MID(C191,5,1)="U",MID(C191,5,2),LEN(C191)&gt;10,MID(C191,5,3)&amp;"-"&amp;LEFT(D191,1),LEN(C191)&lt;=10,MID(C191,5,2)&amp;"-"&amp;LEFT(D191,1))</f>
        <v>A1-L</v>
      </c>
      <c r="H191" s="204">
        <f>IFERROR(INDEX(LGIP1b_Park_UnitRates[],MATCH(G191,LGIP1b_Park_UnitRates[LGIP Code],0),3),"")</f>
        <v>8000</v>
      </c>
      <c r="I191" s="312">
        <f>IFERROR(MIN(J191/H191,INDEX(LGIP1b_Park_UnitRates[],MATCH(FutureTrunkParks6[[#This Row],[LGIP Code (*)]], LGIP1b_Park_UnitRates[LGIP Code], 0),4)),1)</f>
        <v>1</v>
      </c>
      <c r="J191" s="232">
        <v>8000</v>
      </c>
      <c r="K191" s="98">
        <f t="shared" si="39"/>
        <v>271</v>
      </c>
      <c r="L191" s="233">
        <v>2168000</v>
      </c>
      <c r="M191" s="238" t="str">
        <f>_xlfn.XLOOKUP(FutureTrunkParks6[[#This Row],[LGIP Code (*)]],LGIP1b_Parks_UnitRates_Summary[LGIP Code],LGIP1b_Parks_UnitRates_Summary[Stages],,0)</f>
        <v>A&amp;B</v>
      </c>
      <c r="N191" s="238" t="str">
        <f>_xlfn.XLOOKUP(FutureTrunkParks6[[#This Row],[LGIP Code (*)]],LGIP1b_Parks_UnitRates_Summary[LGIP Code],LGIP1b_Parks_UnitRates_Summary[Costing Code],,0)</f>
        <v>A1-L-A&amp;B</v>
      </c>
      <c r="O191" s="238">
        <f>_xlfn.XLOOKUP(FutureTrunkParks6[[#This Row],[Costing Code]],LGIP1b_Parks_UnitRates_Summary[Costing Code],LGIP1b_Parks_UnitRates_Summary[Scaled component],,0)</f>
        <v>295709.98100599996</v>
      </c>
      <c r="P191" s="238">
        <f>FutureTrunkParks6[[#This Row],[Unit Rate (Scale)]]*FutureTrunkParks6[[#This Row],[Scaling factor (*)]]</f>
        <v>295709.98100599996</v>
      </c>
      <c r="Q191" s="238">
        <f>_xlfn.XLOOKUP(FutureTrunkParks6[[#This Row],[Costing Code]],LGIP1b_Parks_UnitRates_Summary[Costing Code],LGIP1b_Parks_UnitRates_Summary[Not scaled component],,0)</f>
        <v>417974.52457963559</v>
      </c>
      <c r="R191" s="240">
        <f>_xlfn.XLOOKUP(FutureTrunkParks6[[#This Row],[Costing Code]],LGIP1b_Parks_UnitRates_Summary[Costing Code],LGIP1b_Parks_UnitRates_Summary[Preliminary Scale],,0)</f>
        <v>0.23125000000000001</v>
      </c>
      <c r="S191" s="238">
        <f>((FutureTrunkParks6[[#This Row],[Costs with Scaling Factor Applied]]+FutureTrunkParks6[[#This Row],[Unit Rate (No Scale)]])*FutureTrunkParks6[[#This Row],[Preliminary Scale %]])</f>
        <v>165039.54191667822</v>
      </c>
      <c r="T191" s="238">
        <f>_xlfn.XLOOKUP(FutureTrunkParks6[[#This Row],[Costing Code]],LGIP1b_Parks_UnitRates_Summary[Costing Code],LGIP1b_Parks_UnitRates_Summary[Preliminary No Scale],,0)</f>
        <v>3750</v>
      </c>
      <c r="U19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91" s="228">
        <v>2021</v>
      </c>
      <c r="W191" s="228">
        <v>1</v>
      </c>
      <c r="X191" s="238">
        <f>ROUND(FutureTrunkParks6[[#This Row],[Direct Construction Cost]]*23%,0)</f>
        <v>202969</v>
      </c>
      <c r="Y191" s="311">
        <f t="shared" si="27"/>
        <v>0.2</v>
      </c>
      <c r="Z191" s="211">
        <f>ROUND((FutureTrunkParks6[[#This Row],[Direct Construction Cost]]+FutureTrunkParks6[[#This Row],[Project Owners Cost (23% Direct Construction Cost)($)]])*FutureTrunkParks6[[#This Row],[Multiplier]]*FutureTrunkParks6[[#This Row],[Construction Contingency Rate %]],0)</f>
        <v>217089</v>
      </c>
      <c r="AA191" s="212">
        <f>ROUND(FutureTrunkParks6[[#This Row],[Direct Construction Cost]]+FutureTrunkParks6[[#This Row],[Project Owners Cost (23% Direct Construction Cost)($)]]+FutureTrunkParks6[[#This Row],[Construction Contingency Cost ($)]],0)</f>
        <v>1302532</v>
      </c>
      <c r="AB191" s="236">
        <v>2034</v>
      </c>
      <c r="AC191" s="213">
        <f t="shared" si="28"/>
        <v>2.0111853187589457E-2</v>
      </c>
      <c r="AD191" s="213">
        <f t="shared" si="29"/>
        <v>1.8204777291069174E-2</v>
      </c>
      <c r="AE191" s="291">
        <f>VLOOKUP(FutureTrunkParks6[[#This Row],[Service Catchment]],'Catchment Demand - Parks'!$C$8:$M$11,11)</f>
        <v>0.23553359173481525</v>
      </c>
      <c r="AF19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1.095455163642305E-2</v>
      </c>
      <c r="AG191" s="291">
        <f>IF(AND(FutureTrunkParks6[[#This Row],[Spare Capacity (%)]]&gt;30%,FutureTrunkParks6[[#This Row],[Share of the total Cost with the same year of provision %]]&gt;20%),1-FutureTrunkParks6[[#This Row],[Spare Capacity (%)]],1)</f>
        <v>1</v>
      </c>
      <c r="AH191" s="291">
        <f>IF(FutureTrunkParks6[[#This Row],[Terminal Value Analysis]]&lt;0,0,FutureTrunkParks6[[#This Row],[Terminal Value Analysis]])</f>
        <v>1</v>
      </c>
      <c r="AI191" s="215">
        <f t="shared" si="30"/>
        <v>3470532</v>
      </c>
      <c r="AJ191" s="217">
        <f t="shared" si="31"/>
        <v>4455356</v>
      </c>
      <c r="AK191" s="219">
        <f t="shared" si="32"/>
        <v>2112038</v>
      </c>
      <c r="AL191" s="293">
        <f>ROUND(FutureTrunkParks6[[#This Row],[Net Present Value of Establishment Cost]]*FutureTrunkParks6[[#This Row],[Terminal Value Adjustment (%)]],0)</f>
        <v>2112038</v>
      </c>
      <c r="AM191" s="288" t="str" cm="1">
        <f t="array" ref="AM191">_xlfn.IFS(FutureTrunkParks6[[#This Row],[Hierarchy/Name]]&lt;&gt;"Local","y",AM$13=FutureTrunkParks6[[#This Row],[Service Catchment]], "y", FutureTrunkParks6[[#This Row],[Hierarchy/Name]]="Local", "")</f>
        <v>y</v>
      </c>
      <c r="AN191" s="288" t="str" cm="1">
        <f t="array" ref="AN191">_xlfn.IFS(FutureTrunkParks6[[#This Row],[Hierarchy/Name]]&lt;&gt;"Local","y",AN$13=FutureTrunkParks6[[#This Row],[Service Catchment]], "y", FutureTrunkParks6[[#This Row],[Hierarchy/Name]]="Local", "")</f>
        <v/>
      </c>
      <c r="AO191" s="288" t="str" cm="1">
        <f t="array" ref="AO191">_xlfn.IFS(FutureTrunkParks6[[#This Row],[Hierarchy/Name]]&lt;&gt;"Local","y",AO$13=FutureTrunkParks6[[#This Row],[Service Catchment]], "y", FutureTrunkParks6[[#This Row],[Hierarchy/Name]]="Local", "")</f>
        <v/>
      </c>
      <c r="AP191" s="288" t="str" cm="1">
        <f t="array" ref="AP191">_xlfn.IFS(FutureTrunkParks6[[#This Row],[Hierarchy/Name]]&lt;&gt;"Local","y",AP$13=FutureTrunkParks6[[#This Row],[Service Catchment]], "y", FutureTrunkParks6[[#This Row],[Hierarchy/Name]]="Local", "")</f>
        <v/>
      </c>
      <c r="AR191" s="107">
        <f>IF(FutureTrunkParks6[[#This Row],[Hierarchy/Name]]&lt;&gt;"Local",0.25,IF(AM191="y",1,""))</f>
        <v>1</v>
      </c>
      <c r="AS191" s="107" t="str">
        <f>IF(FutureTrunkParks6[[#This Row],[Hierarchy/Name]]&lt;&gt;"Local",0.25,IF(AN191="y",1,""))</f>
        <v/>
      </c>
      <c r="AT191" s="107" t="str">
        <f>IF(FutureTrunkParks6[[#This Row],[Hierarchy/Name]]&lt;&gt;"Local",0.25,IF(AO191="y",1,""))</f>
        <v/>
      </c>
      <c r="AU191" s="107" t="str">
        <f>IF(FutureTrunkParks6[[#This Row],[Hierarchy/Name]]&lt;&gt;"Local",0.25,IF(AP191="y",1,""))</f>
        <v/>
      </c>
      <c r="AV191" s="109">
        <f t="shared" si="33"/>
        <v>1</v>
      </c>
      <c r="AX191" s="285">
        <f t="shared" si="34"/>
        <v>2112038</v>
      </c>
      <c r="AY191" s="281" t="str">
        <f t="shared" si="35"/>
        <v/>
      </c>
      <c r="AZ191" s="281" t="str">
        <f t="shared" si="36"/>
        <v/>
      </c>
      <c r="BA191" s="286" t="str">
        <f t="shared" si="37"/>
        <v/>
      </c>
      <c r="BB191" s="270">
        <f t="shared" si="38"/>
        <v>2112038</v>
      </c>
      <c r="BD191" s="141"/>
    </row>
    <row r="192" spans="2:56">
      <c r="B192" s="227" t="s">
        <v>5148</v>
      </c>
      <c r="C192" s="228" t="s">
        <v>5154</v>
      </c>
      <c r="D192" s="228" t="s">
        <v>110</v>
      </c>
      <c r="E192" s="228" t="s">
        <v>106</v>
      </c>
      <c r="F192" s="228" t="s">
        <v>4852</v>
      </c>
      <c r="G192" s="203" t="str" cm="1">
        <f t="array" ref="G192">_xlfn.IFS(MID(C192,5,1)="U",MID(C192,5,2),LEN(C192)&gt;10,MID(C192,5,3)&amp;"-"&amp;LEFT(D192,1),LEN(C192)&lt;=10,MID(C192,5,2)&amp;"-"&amp;LEFT(D192,1))</f>
        <v>A1-L</v>
      </c>
      <c r="H192" s="204">
        <f>IFERROR(INDEX(LGIP1b_Park_UnitRates[],MATCH(G192,LGIP1b_Park_UnitRates[LGIP Code],0),3),"")</f>
        <v>8000</v>
      </c>
      <c r="I192" s="312">
        <f>IFERROR(MIN(J192/H192,INDEX(LGIP1b_Park_UnitRates[],MATCH(FutureTrunkParks6[[#This Row],[LGIP Code (*)]], LGIP1b_Park_UnitRates[LGIP Code], 0),4)),1)</f>
        <v>0.625</v>
      </c>
      <c r="J192" s="232">
        <v>5000</v>
      </c>
      <c r="K192" s="98">
        <f t="shared" si="39"/>
        <v>271</v>
      </c>
      <c r="L192" s="233">
        <v>1355000</v>
      </c>
      <c r="M192" s="238" t="str">
        <f>_xlfn.XLOOKUP(FutureTrunkParks6[[#This Row],[LGIP Code (*)]],LGIP1b_Parks_UnitRates_Summary[LGIP Code],LGIP1b_Parks_UnitRates_Summary[Stages],,0)</f>
        <v>A&amp;B</v>
      </c>
      <c r="N192" s="238" t="str">
        <f>_xlfn.XLOOKUP(FutureTrunkParks6[[#This Row],[LGIP Code (*)]],LGIP1b_Parks_UnitRates_Summary[LGIP Code],LGIP1b_Parks_UnitRates_Summary[Costing Code],,0)</f>
        <v>A1-L-A&amp;B</v>
      </c>
      <c r="O192" s="238">
        <f>_xlfn.XLOOKUP(FutureTrunkParks6[[#This Row],[Costing Code]],LGIP1b_Parks_UnitRates_Summary[Costing Code],LGIP1b_Parks_UnitRates_Summary[Scaled component],,0)</f>
        <v>295709.98100599996</v>
      </c>
      <c r="P192" s="238">
        <f>FutureTrunkParks6[[#This Row],[Unit Rate (Scale)]]*FutureTrunkParks6[[#This Row],[Scaling factor (*)]]</f>
        <v>184818.73812874997</v>
      </c>
      <c r="Q192" s="238">
        <f>_xlfn.XLOOKUP(FutureTrunkParks6[[#This Row],[Costing Code]],LGIP1b_Parks_UnitRates_Summary[Costing Code],LGIP1b_Parks_UnitRates_Summary[Not scaled component],,0)</f>
        <v>417974.52457963559</v>
      </c>
      <c r="R192" s="240">
        <f>_xlfn.XLOOKUP(FutureTrunkParks6[[#This Row],[Costing Code]],LGIP1b_Parks_UnitRates_Summary[Costing Code],LGIP1b_Parks_UnitRates_Summary[Preliminary Scale],,0)</f>
        <v>0.23125000000000001</v>
      </c>
      <c r="S192" s="238">
        <f>((FutureTrunkParks6[[#This Row],[Costs with Scaling Factor Applied]]+FutureTrunkParks6[[#This Row],[Unit Rate (No Scale)]])*FutureTrunkParks6[[#This Row],[Preliminary Scale %]])</f>
        <v>139395.94200131416</v>
      </c>
      <c r="T192" s="238">
        <f>_xlfn.XLOOKUP(FutureTrunkParks6[[#This Row],[Costing Code]],LGIP1b_Parks_UnitRates_Summary[Costing Code],LGIP1b_Parks_UnitRates_Summary[Preliminary No Scale],,0)</f>
        <v>3750</v>
      </c>
      <c r="U19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192" s="228">
        <v>2021</v>
      </c>
      <c r="W192" s="228">
        <v>1</v>
      </c>
      <c r="X192" s="238">
        <f>ROUND(FutureTrunkParks6[[#This Row],[Direct Construction Cost]]*23%,0)</f>
        <v>171566</v>
      </c>
      <c r="Y192" s="311">
        <f t="shared" si="27"/>
        <v>7.4999999999999997E-2</v>
      </c>
      <c r="Z192" s="211">
        <f>ROUND((FutureTrunkParks6[[#This Row],[Direct Construction Cost]]+FutureTrunkParks6[[#This Row],[Project Owners Cost (23% Direct Construction Cost)($)]])*FutureTrunkParks6[[#This Row],[Multiplier]]*FutureTrunkParks6[[#This Row],[Construction Contingency Rate %]],0)</f>
        <v>68813</v>
      </c>
      <c r="AA192" s="212">
        <f>ROUND(FutureTrunkParks6[[#This Row],[Direct Construction Cost]]+FutureTrunkParks6[[#This Row],[Project Owners Cost (23% Direct Construction Cost)($)]]+FutureTrunkParks6[[#This Row],[Construction Contingency Cost ($)]],0)</f>
        <v>986318</v>
      </c>
      <c r="AB192" s="236">
        <v>2024</v>
      </c>
      <c r="AC192" s="213">
        <f t="shared" si="28"/>
        <v>2.0111853187589457E-2</v>
      </c>
      <c r="AD192" s="213">
        <f t="shared" si="29"/>
        <v>1.8204777291069174E-2</v>
      </c>
      <c r="AE192" s="291">
        <f>VLOOKUP(FutureTrunkParks6[[#This Row],[Service Catchment]],'Catchment Demand - Parks'!$C$8:$M$11,11)</f>
        <v>0.23553359173481525</v>
      </c>
      <c r="AF19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92" s="291">
        <f>IF(AND(FutureTrunkParks6[[#This Row],[Spare Capacity (%)]]&gt;30%,FutureTrunkParks6[[#This Row],[Share of the total Cost with the same year of provision %]]&gt;20%),1-FutureTrunkParks6[[#This Row],[Spare Capacity (%)]],1)</f>
        <v>1</v>
      </c>
      <c r="AH192" s="291">
        <f>IF(FutureTrunkParks6[[#This Row],[Terminal Value Analysis]]&lt;0,0,FutureTrunkParks6[[#This Row],[Terminal Value Analysis]])</f>
        <v>1</v>
      </c>
      <c r="AI192" s="215">
        <f t="shared" si="30"/>
        <v>2341318</v>
      </c>
      <c r="AJ192" s="217">
        <f t="shared" si="31"/>
        <v>2479582</v>
      </c>
      <c r="AK192" s="219">
        <f t="shared" si="32"/>
        <v>2087217</v>
      </c>
      <c r="AL192" s="293">
        <f>ROUND(FutureTrunkParks6[[#This Row],[Net Present Value of Establishment Cost]]*FutureTrunkParks6[[#This Row],[Terminal Value Adjustment (%)]],0)</f>
        <v>2087217</v>
      </c>
      <c r="AM192" s="288" t="str" cm="1">
        <f t="array" ref="AM192">_xlfn.IFS(FutureTrunkParks6[[#This Row],[Hierarchy/Name]]&lt;&gt;"Local","y",AM$13=FutureTrunkParks6[[#This Row],[Service Catchment]], "y", FutureTrunkParks6[[#This Row],[Hierarchy/Name]]="Local", "")</f>
        <v>y</v>
      </c>
      <c r="AN192" s="288" t="str" cm="1">
        <f t="array" ref="AN192">_xlfn.IFS(FutureTrunkParks6[[#This Row],[Hierarchy/Name]]&lt;&gt;"Local","y",AN$13=FutureTrunkParks6[[#This Row],[Service Catchment]], "y", FutureTrunkParks6[[#This Row],[Hierarchy/Name]]="Local", "")</f>
        <v/>
      </c>
      <c r="AO192" s="288" t="str" cm="1">
        <f t="array" ref="AO192">_xlfn.IFS(FutureTrunkParks6[[#This Row],[Hierarchy/Name]]&lt;&gt;"Local","y",AO$13=FutureTrunkParks6[[#This Row],[Service Catchment]], "y", FutureTrunkParks6[[#This Row],[Hierarchy/Name]]="Local", "")</f>
        <v/>
      </c>
      <c r="AP192" s="288" t="str" cm="1">
        <f t="array" ref="AP192">_xlfn.IFS(FutureTrunkParks6[[#This Row],[Hierarchy/Name]]&lt;&gt;"Local","y",AP$13=FutureTrunkParks6[[#This Row],[Service Catchment]], "y", FutureTrunkParks6[[#This Row],[Hierarchy/Name]]="Local", "")</f>
        <v/>
      </c>
      <c r="AR192" s="107">
        <f>IF(FutureTrunkParks6[[#This Row],[Hierarchy/Name]]&lt;&gt;"Local",0.25,IF(AM192="y",1,""))</f>
        <v>1</v>
      </c>
      <c r="AS192" s="107" t="str">
        <f>IF(FutureTrunkParks6[[#This Row],[Hierarchy/Name]]&lt;&gt;"Local",0.25,IF(AN192="y",1,""))</f>
        <v/>
      </c>
      <c r="AT192" s="107" t="str">
        <f>IF(FutureTrunkParks6[[#This Row],[Hierarchy/Name]]&lt;&gt;"Local",0.25,IF(AO192="y",1,""))</f>
        <v/>
      </c>
      <c r="AU192" s="107" t="str">
        <f>IF(FutureTrunkParks6[[#This Row],[Hierarchy/Name]]&lt;&gt;"Local",0.25,IF(AP192="y",1,""))</f>
        <v/>
      </c>
      <c r="AV192" s="109">
        <f t="shared" si="33"/>
        <v>1</v>
      </c>
      <c r="AX192" s="285">
        <f t="shared" si="34"/>
        <v>2087217</v>
      </c>
      <c r="AY192" s="281" t="str">
        <f t="shared" si="35"/>
        <v/>
      </c>
      <c r="AZ192" s="281" t="str">
        <f t="shared" si="36"/>
        <v/>
      </c>
      <c r="BA192" s="286" t="str">
        <f t="shared" si="37"/>
        <v/>
      </c>
      <c r="BB192" s="270">
        <f t="shared" si="38"/>
        <v>2087217</v>
      </c>
      <c r="BD192" s="141"/>
    </row>
    <row r="193" spans="1:221" s="431" customFormat="1">
      <c r="A193" s="173"/>
      <c r="B193" s="404" t="s">
        <v>5155</v>
      </c>
      <c r="C193" s="405" t="s">
        <v>5156</v>
      </c>
      <c r="D193" s="405" t="s">
        <v>110</v>
      </c>
      <c r="E193" s="405" t="s">
        <v>106</v>
      </c>
      <c r="F193" s="405" t="s">
        <v>4852</v>
      </c>
      <c r="G193" s="406" t="str" cm="1">
        <f t="array" ref="G193">_xlfn.IFS(MID(C193,5,1)="U",MID(C193,5,2),LEN(C193)&gt;10,MID(C193,5,3)&amp;"-"&amp;LEFT(D193,1),LEN(C193)&lt;=10,MID(C193,5,2)&amp;"-"&amp;LEFT(D193,1))</f>
        <v>A1-L</v>
      </c>
      <c r="H193" s="407">
        <f>IFERROR(INDEX(LGIP1b_Park_UnitRates[],MATCH(G193,LGIP1b_Park_UnitRates[LGIP Code],0),3),"")</f>
        <v>8000</v>
      </c>
      <c r="I193" s="312">
        <f>IFERROR(MIN(J193/H193,INDEX(LGIP1b_Park_UnitRates[],MATCH(FutureTrunkParks6[[#This Row],[LGIP Code (*)]], LGIP1b_Park_UnitRates[LGIP Code], 0),4)),1)</f>
        <v>1</v>
      </c>
      <c r="J193" s="408">
        <v>8000</v>
      </c>
      <c r="K193" s="409">
        <f t="shared" si="39"/>
        <v>300</v>
      </c>
      <c r="L193" s="410">
        <v>2400000</v>
      </c>
      <c r="M193" s="411" t="str">
        <f>_xlfn.XLOOKUP(FutureTrunkParks6[[#This Row],[LGIP Code (*)]],LGIP1b_Parks_UnitRates_Summary[LGIP Code],LGIP1b_Parks_UnitRates_Summary[Stages],,0)</f>
        <v>A&amp;B</v>
      </c>
      <c r="N193" s="411" t="str">
        <f>_xlfn.XLOOKUP(FutureTrunkParks6[[#This Row],[LGIP Code (*)]],LGIP1b_Parks_UnitRates_Summary[LGIP Code],LGIP1b_Parks_UnitRates_Summary[Costing Code],,0)</f>
        <v>A1-L-A&amp;B</v>
      </c>
      <c r="O193" s="411">
        <f>_xlfn.XLOOKUP(FutureTrunkParks6[[#This Row],[Costing Code]],LGIP1b_Parks_UnitRates_Summary[Costing Code],LGIP1b_Parks_UnitRates_Summary[Scaled component],,0)</f>
        <v>295709.98100599996</v>
      </c>
      <c r="P193" s="411">
        <f>FutureTrunkParks6[[#This Row],[Unit Rate (Scale)]]*FutureTrunkParks6[[#This Row],[Scaling factor (*)]]</f>
        <v>295709.98100599996</v>
      </c>
      <c r="Q193" s="411">
        <f>_xlfn.XLOOKUP(FutureTrunkParks6[[#This Row],[Costing Code]],LGIP1b_Parks_UnitRates_Summary[Costing Code],LGIP1b_Parks_UnitRates_Summary[Not scaled component],,0)</f>
        <v>417974.52457963559</v>
      </c>
      <c r="R193" s="412">
        <f>_xlfn.XLOOKUP(FutureTrunkParks6[[#This Row],[Costing Code]],LGIP1b_Parks_UnitRates_Summary[Costing Code],LGIP1b_Parks_UnitRates_Summary[Preliminary Scale],,0)</f>
        <v>0.23125000000000001</v>
      </c>
      <c r="S193" s="411">
        <f>((FutureTrunkParks6[[#This Row],[Costs with Scaling Factor Applied]]+FutureTrunkParks6[[#This Row],[Unit Rate (No Scale)]])*FutureTrunkParks6[[#This Row],[Preliminary Scale %]])</f>
        <v>165039.54191667822</v>
      </c>
      <c r="T193" s="411">
        <f>_xlfn.XLOOKUP(FutureTrunkParks6[[#This Row],[Costing Code]],LGIP1b_Parks_UnitRates_Summary[Costing Code],LGIP1b_Parks_UnitRates_Summary[Preliminary No Scale],,0)</f>
        <v>3750</v>
      </c>
      <c r="U193" s="413">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93" s="405">
        <v>2021</v>
      </c>
      <c r="W193" s="405">
        <v>1</v>
      </c>
      <c r="X193" s="411">
        <f>ROUND(FutureTrunkParks6[[#This Row],[Direct Construction Cost]]*23%,0)</f>
        <v>202969</v>
      </c>
      <c r="Y193" s="414">
        <f t="shared" si="27"/>
        <v>0.2</v>
      </c>
      <c r="Z193" s="415">
        <f>ROUND((FutureTrunkParks6[[#This Row],[Direct Construction Cost]]+FutureTrunkParks6[[#This Row],[Project Owners Cost (23% Direct Construction Cost)($)]])*FutureTrunkParks6[[#This Row],[Multiplier]]*FutureTrunkParks6[[#This Row],[Construction Contingency Rate %]],0)</f>
        <v>217089</v>
      </c>
      <c r="AA193" s="416">
        <f>ROUND(FutureTrunkParks6[[#This Row],[Direct Construction Cost]]+FutureTrunkParks6[[#This Row],[Project Owners Cost (23% Direct Construction Cost)($)]]+FutureTrunkParks6[[#This Row],[Construction Contingency Cost ($)]],0)</f>
        <v>1302532</v>
      </c>
      <c r="AB193" s="417">
        <v>2034</v>
      </c>
      <c r="AC193" s="418">
        <f t="shared" si="28"/>
        <v>2.0111853187589457E-2</v>
      </c>
      <c r="AD193" s="418">
        <f t="shared" si="29"/>
        <v>1.8204777291069174E-2</v>
      </c>
      <c r="AE193" s="419">
        <f>VLOOKUP(FutureTrunkParks6[[#This Row],[Service Catchment]],'Catchment Demand - Parks'!$C$8:$M$11,11)</f>
        <v>0.23553359173481525</v>
      </c>
      <c r="AF193" s="419">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1.095455163642305E-2</v>
      </c>
      <c r="AG193" s="419">
        <f>IF(AND(FutureTrunkParks6[[#This Row],[Spare Capacity (%)]]&gt;30%,FutureTrunkParks6[[#This Row],[Share of the total Cost with the same year of provision %]]&gt;20%),1-FutureTrunkParks6[[#This Row],[Spare Capacity (%)]],1)</f>
        <v>1</v>
      </c>
      <c r="AH193" s="419">
        <f>IF(FutureTrunkParks6[[#This Row],[Terminal Value Analysis]]&lt;0,0,FutureTrunkParks6[[#This Row],[Terminal Value Analysis]])</f>
        <v>1</v>
      </c>
      <c r="AI193" s="420">
        <f t="shared" si="30"/>
        <v>3702532</v>
      </c>
      <c r="AJ193" s="421">
        <f t="shared" si="31"/>
        <v>4755901</v>
      </c>
      <c r="AK193" s="422">
        <f t="shared" si="32"/>
        <v>2254510</v>
      </c>
      <c r="AL193" s="423">
        <f>ROUND(FutureTrunkParks6[[#This Row],[Net Present Value of Establishment Cost]]*FutureTrunkParks6[[#This Row],[Terminal Value Adjustment (%)]],0)</f>
        <v>2254510</v>
      </c>
      <c r="AM193" s="288" t="str" cm="1">
        <f t="array" ref="AM193">_xlfn.IFS(FutureTrunkParks6[[#This Row],[Hierarchy/Name]]&lt;&gt;"Local","y",AM$13=FutureTrunkParks6[[#This Row],[Service Catchment]], "y", FutureTrunkParks6[[#This Row],[Hierarchy/Name]]="Local", "")</f>
        <v>y</v>
      </c>
      <c r="AN193" s="288" t="str" cm="1">
        <f t="array" ref="AN193">_xlfn.IFS(FutureTrunkParks6[[#This Row],[Hierarchy/Name]]&lt;&gt;"Local","y",AN$13=FutureTrunkParks6[[#This Row],[Service Catchment]], "y", FutureTrunkParks6[[#This Row],[Hierarchy/Name]]="Local", "")</f>
        <v/>
      </c>
      <c r="AO193" s="288" t="str" cm="1">
        <f t="array" ref="AO193">_xlfn.IFS(FutureTrunkParks6[[#This Row],[Hierarchy/Name]]&lt;&gt;"Local","y",AO$13=FutureTrunkParks6[[#This Row],[Service Catchment]], "y", FutureTrunkParks6[[#This Row],[Hierarchy/Name]]="Local", "")</f>
        <v/>
      </c>
      <c r="AP193" s="288" t="str" cm="1">
        <f t="array" ref="AP193">_xlfn.IFS(FutureTrunkParks6[[#This Row],[Hierarchy/Name]]&lt;&gt;"Local","y",AP$13=FutureTrunkParks6[[#This Row],[Service Catchment]], "y", FutureTrunkParks6[[#This Row],[Hierarchy/Name]]="Local", "")</f>
        <v/>
      </c>
      <c r="AQ193" s="424"/>
      <c r="AR193" s="107">
        <f>IF(FutureTrunkParks6[[#This Row],[Hierarchy/Name]]&lt;&gt;"Local",0.25,IF(AM193="y",1,""))</f>
        <v>1</v>
      </c>
      <c r="AS193" s="107" t="str">
        <f>IF(FutureTrunkParks6[[#This Row],[Hierarchy/Name]]&lt;&gt;"Local",0.25,IF(AN193="y",1,""))</f>
        <v/>
      </c>
      <c r="AT193" s="107" t="str">
        <f>IF(FutureTrunkParks6[[#This Row],[Hierarchy/Name]]&lt;&gt;"Local",0.25,IF(AO193="y",1,""))</f>
        <v/>
      </c>
      <c r="AU193" s="107" t="str">
        <f>IF(FutureTrunkParks6[[#This Row],[Hierarchy/Name]]&lt;&gt;"Local",0.25,IF(AP193="y",1,""))</f>
        <v/>
      </c>
      <c r="AV193" s="425">
        <f t="shared" si="33"/>
        <v>1</v>
      </c>
      <c r="AW193" s="424"/>
      <c r="AX193" s="426">
        <f t="shared" si="34"/>
        <v>2254510</v>
      </c>
      <c r="AY193" s="427" t="str">
        <f t="shared" si="35"/>
        <v/>
      </c>
      <c r="AZ193" s="427" t="str">
        <f t="shared" si="36"/>
        <v/>
      </c>
      <c r="BA193" s="428" t="str">
        <f t="shared" si="37"/>
        <v/>
      </c>
      <c r="BB193" s="429">
        <f t="shared" si="38"/>
        <v>2254510</v>
      </c>
      <c r="BC193" s="173"/>
      <c r="BD193" s="430"/>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c r="GF193" s="173"/>
      <c r="GG193" s="173"/>
      <c r="GH193" s="173"/>
      <c r="GI193" s="173"/>
      <c r="GJ193" s="173"/>
      <c r="GK193" s="173"/>
      <c r="GL193" s="173"/>
      <c r="GM193" s="173"/>
      <c r="GN193" s="173"/>
      <c r="GO193" s="173"/>
      <c r="GP193" s="173"/>
      <c r="GQ193" s="173"/>
      <c r="GR193" s="173"/>
      <c r="GS193" s="173"/>
      <c r="GT193" s="173"/>
      <c r="GU193" s="173"/>
      <c r="GV193" s="173"/>
      <c r="GW193" s="173"/>
      <c r="GX193" s="173"/>
      <c r="GY193" s="173"/>
      <c r="GZ193" s="173"/>
      <c r="HA193" s="173"/>
      <c r="HB193" s="173"/>
      <c r="HC193" s="173"/>
      <c r="HD193" s="173"/>
      <c r="HE193" s="173"/>
      <c r="HF193" s="173"/>
      <c r="HG193" s="173"/>
      <c r="HH193" s="173"/>
      <c r="HI193" s="173"/>
      <c r="HJ193" s="173"/>
      <c r="HK193" s="173"/>
      <c r="HL193" s="173"/>
      <c r="HM193" s="173"/>
    </row>
    <row r="194" spans="1:221">
      <c r="B194" s="227" t="s">
        <v>5145</v>
      </c>
      <c r="C194" s="228" t="s">
        <v>5157</v>
      </c>
      <c r="D194" s="228" t="s">
        <v>110</v>
      </c>
      <c r="E194" s="228" t="s">
        <v>106</v>
      </c>
      <c r="F194" s="228" t="s">
        <v>4852</v>
      </c>
      <c r="G194" s="203" t="str" cm="1">
        <f t="array" ref="G194">_xlfn.IFS(MID(C194,5,1)="U",MID(C194,5,2),LEN(C194)&gt;10,MID(C194,5,3)&amp;"-"&amp;LEFT(D194,1),LEN(C194)&lt;=10,MID(C194,5,2)&amp;"-"&amp;LEFT(D194,1))</f>
        <v>A1-L</v>
      </c>
      <c r="H194" s="204">
        <f>IFERROR(INDEX(LGIP1b_Park_UnitRates[],MATCH(G194,LGIP1b_Park_UnitRates[LGIP Code],0),3),"")</f>
        <v>8000</v>
      </c>
      <c r="I194" s="312">
        <f>IFERROR(MIN(J194/H194,INDEX(LGIP1b_Park_UnitRates[],MATCH(FutureTrunkParks6[[#This Row],[LGIP Code (*)]], LGIP1b_Park_UnitRates[LGIP Code], 0),4)),1)</f>
        <v>1</v>
      </c>
      <c r="J194" s="232">
        <v>8000</v>
      </c>
      <c r="K194" s="98">
        <f t="shared" si="39"/>
        <v>213</v>
      </c>
      <c r="L194" s="233">
        <v>1704000</v>
      </c>
      <c r="M194" s="238" t="str">
        <f>_xlfn.XLOOKUP(FutureTrunkParks6[[#This Row],[LGIP Code (*)]],LGIP1b_Parks_UnitRates_Summary[LGIP Code],LGIP1b_Parks_UnitRates_Summary[Stages],,0)</f>
        <v>A&amp;B</v>
      </c>
      <c r="N194" s="238" t="str">
        <f>_xlfn.XLOOKUP(FutureTrunkParks6[[#This Row],[LGIP Code (*)]],LGIP1b_Parks_UnitRates_Summary[LGIP Code],LGIP1b_Parks_UnitRates_Summary[Costing Code],,0)</f>
        <v>A1-L-A&amp;B</v>
      </c>
      <c r="O194" s="238">
        <f>_xlfn.XLOOKUP(FutureTrunkParks6[[#This Row],[Costing Code]],LGIP1b_Parks_UnitRates_Summary[Costing Code],LGIP1b_Parks_UnitRates_Summary[Scaled component],,0)</f>
        <v>295709.98100599996</v>
      </c>
      <c r="P194" s="238">
        <f>FutureTrunkParks6[[#This Row],[Unit Rate (Scale)]]*FutureTrunkParks6[[#This Row],[Scaling factor (*)]]</f>
        <v>295709.98100599996</v>
      </c>
      <c r="Q194" s="238">
        <f>_xlfn.XLOOKUP(FutureTrunkParks6[[#This Row],[Costing Code]],LGIP1b_Parks_UnitRates_Summary[Costing Code],LGIP1b_Parks_UnitRates_Summary[Not scaled component],,0)</f>
        <v>417974.52457963559</v>
      </c>
      <c r="R194" s="240">
        <f>_xlfn.XLOOKUP(FutureTrunkParks6[[#This Row],[Costing Code]],LGIP1b_Parks_UnitRates_Summary[Costing Code],LGIP1b_Parks_UnitRates_Summary[Preliminary Scale],,0)</f>
        <v>0.23125000000000001</v>
      </c>
      <c r="S194" s="238">
        <f>((FutureTrunkParks6[[#This Row],[Costs with Scaling Factor Applied]]+FutureTrunkParks6[[#This Row],[Unit Rate (No Scale)]])*FutureTrunkParks6[[#This Row],[Preliminary Scale %]])</f>
        <v>165039.54191667822</v>
      </c>
      <c r="T194" s="238">
        <f>_xlfn.XLOOKUP(FutureTrunkParks6[[#This Row],[Costing Code]],LGIP1b_Parks_UnitRates_Summary[Costing Code],LGIP1b_Parks_UnitRates_Summary[Preliminary No Scale],,0)</f>
        <v>3750</v>
      </c>
      <c r="U19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94" s="228">
        <v>2021</v>
      </c>
      <c r="W194" s="228">
        <v>1</v>
      </c>
      <c r="X194" s="238">
        <f>ROUND(FutureTrunkParks6[[#This Row],[Direct Construction Cost]]*23%,0)</f>
        <v>202969</v>
      </c>
      <c r="Y194" s="311">
        <f t="shared" si="27"/>
        <v>7.4999999999999997E-2</v>
      </c>
      <c r="Z194" s="211">
        <f>ROUND((FutureTrunkParks6[[#This Row],[Direct Construction Cost]]+FutureTrunkParks6[[#This Row],[Project Owners Cost (23% Direct Construction Cost)($)]])*FutureTrunkParks6[[#This Row],[Multiplier]]*FutureTrunkParks6[[#This Row],[Construction Contingency Rate %]],0)</f>
        <v>81408</v>
      </c>
      <c r="AA194" s="212">
        <f>ROUND(FutureTrunkParks6[[#This Row],[Direct Construction Cost]]+FutureTrunkParks6[[#This Row],[Project Owners Cost (23% Direct Construction Cost)($)]]+FutureTrunkParks6[[#This Row],[Construction Contingency Cost ($)]],0)</f>
        <v>1166851</v>
      </c>
      <c r="AB194" s="236">
        <v>2024</v>
      </c>
      <c r="AC194" s="213">
        <f t="shared" si="28"/>
        <v>2.0111853187589457E-2</v>
      </c>
      <c r="AD194" s="213">
        <f t="shared" si="29"/>
        <v>1.8204777291069174E-2</v>
      </c>
      <c r="AE194" s="291">
        <f>VLOOKUP(FutureTrunkParks6[[#This Row],[Service Catchment]],'Catchment Demand - Parks'!$C$8:$M$11,11)</f>
        <v>0.23553359173481525</v>
      </c>
      <c r="AF19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194" s="291">
        <f>IF(AND(FutureTrunkParks6[[#This Row],[Spare Capacity (%)]]&gt;30%,FutureTrunkParks6[[#This Row],[Share of the total Cost with the same year of provision %]]&gt;20%),1-FutureTrunkParks6[[#This Row],[Spare Capacity (%)]],1)</f>
        <v>1</v>
      </c>
      <c r="AH194" s="291">
        <f>IF(FutureTrunkParks6[[#This Row],[Terminal Value Analysis]]&lt;0,0,FutureTrunkParks6[[#This Row],[Terminal Value Analysis]])</f>
        <v>1</v>
      </c>
      <c r="AI194" s="215">
        <f t="shared" si="30"/>
        <v>2870851</v>
      </c>
      <c r="AJ194" s="217">
        <f t="shared" si="31"/>
        <v>3040638</v>
      </c>
      <c r="AK194" s="219">
        <f t="shared" si="32"/>
        <v>2559492</v>
      </c>
      <c r="AL194" s="293">
        <f>ROUND(FutureTrunkParks6[[#This Row],[Net Present Value of Establishment Cost]]*FutureTrunkParks6[[#This Row],[Terminal Value Adjustment (%)]],0)</f>
        <v>2559492</v>
      </c>
      <c r="AM194" s="288" t="str" cm="1">
        <f t="array" ref="AM194">_xlfn.IFS(FutureTrunkParks6[[#This Row],[Hierarchy/Name]]&lt;&gt;"Local","y",AM$13=FutureTrunkParks6[[#This Row],[Service Catchment]], "y", FutureTrunkParks6[[#This Row],[Hierarchy/Name]]="Local", "")</f>
        <v>y</v>
      </c>
      <c r="AN194" s="288" t="str" cm="1">
        <f t="array" ref="AN194">_xlfn.IFS(FutureTrunkParks6[[#This Row],[Hierarchy/Name]]&lt;&gt;"Local","y",AN$13=FutureTrunkParks6[[#This Row],[Service Catchment]], "y", FutureTrunkParks6[[#This Row],[Hierarchy/Name]]="Local", "")</f>
        <v/>
      </c>
      <c r="AO194" s="288" t="str" cm="1">
        <f t="array" ref="AO194">_xlfn.IFS(FutureTrunkParks6[[#This Row],[Hierarchy/Name]]&lt;&gt;"Local","y",AO$13=FutureTrunkParks6[[#This Row],[Service Catchment]], "y", FutureTrunkParks6[[#This Row],[Hierarchy/Name]]="Local", "")</f>
        <v/>
      </c>
      <c r="AP194" s="288" t="str" cm="1">
        <f t="array" ref="AP194">_xlfn.IFS(FutureTrunkParks6[[#This Row],[Hierarchy/Name]]&lt;&gt;"Local","y",AP$13=FutureTrunkParks6[[#This Row],[Service Catchment]], "y", FutureTrunkParks6[[#This Row],[Hierarchy/Name]]="Local", "")</f>
        <v/>
      </c>
      <c r="AR194" s="107">
        <f>IF(FutureTrunkParks6[[#This Row],[Hierarchy/Name]]&lt;&gt;"Local",0.25,IF(AM194="y",1,""))</f>
        <v>1</v>
      </c>
      <c r="AS194" s="107" t="str">
        <f>IF(FutureTrunkParks6[[#This Row],[Hierarchy/Name]]&lt;&gt;"Local",0.25,IF(AN194="y",1,""))</f>
        <v/>
      </c>
      <c r="AT194" s="107" t="str">
        <f>IF(FutureTrunkParks6[[#This Row],[Hierarchy/Name]]&lt;&gt;"Local",0.25,IF(AO194="y",1,""))</f>
        <v/>
      </c>
      <c r="AU194" s="107" t="str">
        <f>IF(FutureTrunkParks6[[#This Row],[Hierarchy/Name]]&lt;&gt;"Local",0.25,IF(AP194="y",1,""))</f>
        <v/>
      </c>
      <c r="AV194" s="109">
        <f t="shared" si="33"/>
        <v>1</v>
      </c>
      <c r="AX194" s="285">
        <f t="shared" si="34"/>
        <v>2559492</v>
      </c>
      <c r="AY194" s="281" t="str">
        <f t="shared" si="35"/>
        <v/>
      </c>
      <c r="AZ194" s="281" t="str">
        <f t="shared" si="36"/>
        <v/>
      </c>
      <c r="BA194" s="286" t="str">
        <f t="shared" si="37"/>
        <v/>
      </c>
      <c r="BB194" s="270">
        <f t="shared" si="38"/>
        <v>2559492</v>
      </c>
      <c r="BD194" s="141"/>
    </row>
    <row r="195" spans="1:221">
      <c r="B195" s="227" t="s">
        <v>5145</v>
      </c>
      <c r="C195" s="228" t="s">
        <v>5158</v>
      </c>
      <c r="D195" s="228" t="s">
        <v>110</v>
      </c>
      <c r="E195" s="228" t="s">
        <v>106</v>
      </c>
      <c r="F195" s="228" t="s">
        <v>4852</v>
      </c>
      <c r="G195" s="203" t="str" cm="1">
        <f t="array" ref="G195">_xlfn.IFS(MID(C195,5,1)="U",MID(C195,5,2),LEN(C195)&gt;10,MID(C195,5,3)&amp;"-"&amp;LEFT(D195,1),LEN(C195)&lt;=10,MID(C195,5,2)&amp;"-"&amp;LEFT(D195,1))</f>
        <v>A1-L</v>
      </c>
      <c r="H195" s="204">
        <f>IFERROR(INDEX(LGIP1b_Park_UnitRates[],MATCH(G195,LGIP1b_Park_UnitRates[LGIP Code],0),3),"")</f>
        <v>8000</v>
      </c>
      <c r="I195" s="312">
        <f>IFERROR(MIN(J195/H195,INDEX(LGIP1b_Park_UnitRates[],MATCH(FutureTrunkParks6[[#This Row],[LGIP Code (*)]], LGIP1b_Park_UnitRates[LGIP Code], 0),4)),1)</f>
        <v>0.625</v>
      </c>
      <c r="J195" s="232">
        <v>5000</v>
      </c>
      <c r="K195" s="98">
        <f t="shared" si="39"/>
        <v>285.5</v>
      </c>
      <c r="L195" s="233">
        <v>1427500</v>
      </c>
      <c r="M195" s="238" t="str">
        <f>_xlfn.XLOOKUP(FutureTrunkParks6[[#This Row],[LGIP Code (*)]],LGIP1b_Parks_UnitRates_Summary[LGIP Code],LGIP1b_Parks_UnitRates_Summary[Stages],,0)</f>
        <v>A&amp;B</v>
      </c>
      <c r="N195" s="238" t="str">
        <f>_xlfn.XLOOKUP(FutureTrunkParks6[[#This Row],[LGIP Code (*)]],LGIP1b_Parks_UnitRates_Summary[LGIP Code],LGIP1b_Parks_UnitRates_Summary[Costing Code],,0)</f>
        <v>A1-L-A&amp;B</v>
      </c>
      <c r="O195" s="238">
        <f>_xlfn.XLOOKUP(FutureTrunkParks6[[#This Row],[Costing Code]],LGIP1b_Parks_UnitRates_Summary[Costing Code],LGIP1b_Parks_UnitRates_Summary[Scaled component],,0)</f>
        <v>295709.98100599996</v>
      </c>
      <c r="P195" s="238">
        <f>FutureTrunkParks6[[#This Row],[Unit Rate (Scale)]]*FutureTrunkParks6[[#This Row],[Scaling factor (*)]]</f>
        <v>184818.73812874997</v>
      </c>
      <c r="Q195" s="238">
        <f>_xlfn.XLOOKUP(FutureTrunkParks6[[#This Row],[Costing Code]],LGIP1b_Parks_UnitRates_Summary[Costing Code],LGIP1b_Parks_UnitRates_Summary[Not scaled component],,0)</f>
        <v>417974.52457963559</v>
      </c>
      <c r="R195" s="240">
        <f>_xlfn.XLOOKUP(FutureTrunkParks6[[#This Row],[Costing Code]],LGIP1b_Parks_UnitRates_Summary[Costing Code],LGIP1b_Parks_UnitRates_Summary[Preliminary Scale],,0)</f>
        <v>0.23125000000000001</v>
      </c>
      <c r="S195" s="238">
        <f>((FutureTrunkParks6[[#This Row],[Costs with Scaling Factor Applied]]+FutureTrunkParks6[[#This Row],[Unit Rate (No Scale)]])*FutureTrunkParks6[[#This Row],[Preliminary Scale %]])</f>
        <v>139395.94200131416</v>
      </c>
      <c r="T195" s="238">
        <f>_xlfn.XLOOKUP(FutureTrunkParks6[[#This Row],[Costing Code]],LGIP1b_Parks_UnitRates_Summary[Costing Code],LGIP1b_Parks_UnitRates_Summary[Preliminary No Scale],,0)</f>
        <v>3750</v>
      </c>
      <c r="U19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195" s="228">
        <v>2021</v>
      </c>
      <c r="W195" s="228">
        <v>1</v>
      </c>
      <c r="X195" s="238">
        <f>ROUND(FutureTrunkParks6[[#This Row],[Direct Construction Cost]]*23%,0)</f>
        <v>171566</v>
      </c>
      <c r="Y195" s="311">
        <f t="shared" si="27"/>
        <v>0.15</v>
      </c>
      <c r="Z195" s="211">
        <f>ROUND((FutureTrunkParks6[[#This Row],[Direct Construction Cost]]+FutureTrunkParks6[[#This Row],[Project Owners Cost (23% Direct Construction Cost)($)]])*FutureTrunkParks6[[#This Row],[Multiplier]]*FutureTrunkParks6[[#This Row],[Construction Contingency Rate %]],0)</f>
        <v>137626</v>
      </c>
      <c r="AA195" s="212">
        <f>ROUND(FutureTrunkParks6[[#This Row],[Direct Construction Cost]]+FutureTrunkParks6[[#This Row],[Project Owners Cost (23% Direct Construction Cost)($)]]+FutureTrunkParks6[[#This Row],[Construction Contingency Cost ($)]],0)</f>
        <v>1055131</v>
      </c>
      <c r="AB195" s="236">
        <v>2029</v>
      </c>
      <c r="AC195" s="213">
        <f t="shared" si="28"/>
        <v>2.0111853187589457E-2</v>
      </c>
      <c r="AD195" s="213">
        <f t="shared" si="29"/>
        <v>1.8204777291069174E-2</v>
      </c>
      <c r="AE195" s="291">
        <f>VLOOKUP(FutureTrunkParks6[[#This Row],[Service Catchment]],'Catchment Demand - Parks'!$C$8:$M$11,11)</f>
        <v>0.23553359173481525</v>
      </c>
      <c r="AF19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1.0916687717048927E-2</v>
      </c>
      <c r="AG195" s="291">
        <f>IF(AND(FutureTrunkParks6[[#This Row],[Spare Capacity (%)]]&gt;30%,FutureTrunkParks6[[#This Row],[Share of the total Cost with the same year of provision %]]&gt;20%),1-FutureTrunkParks6[[#This Row],[Spare Capacity (%)]],1)</f>
        <v>1</v>
      </c>
      <c r="AH195" s="291">
        <f>IF(FutureTrunkParks6[[#This Row],[Terminal Value Analysis]]&lt;0,0,FutureTrunkParks6[[#This Row],[Terminal Value Analysis]])</f>
        <v>1</v>
      </c>
      <c r="AI195" s="215">
        <f t="shared" si="30"/>
        <v>2482631</v>
      </c>
      <c r="AJ195" s="217">
        <f t="shared" si="31"/>
        <v>2892966</v>
      </c>
      <c r="AK195" s="219">
        <f t="shared" si="32"/>
        <v>1827459</v>
      </c>
      <c r="AL195" s="293">
        <f>ROUND(FutureTrunkParks6[[#This Row],[Net Present Value of Establishment Cost]]*FutureTrunkParks6[[#This Row],[Terminal Value Adjustment (%)]],0)</f>
        <v>1827459</v>
      </c>
      <c r="AM195" s="288" t="str" cm="1">
        <f t="array" ref="AM195">_xlfn.IFS(FutureTrunkParks6[[#This Row],[Hierarchy/Name]]&lt;&gt;"Local","y",AM$13=FutureTrunkParks6[[#This Row],[Service Catchment]], "y", FutureTrunkParks6[[#This Row],[Hierarchy/Name]]="Local", "")</f>
        <v>y</v>
      </c>
      <c r="AN195" s="288" t="str" cm="1">
        <f t="array" ref="AN195">_xlfn.IFS(FutureTrunkParks6[[#This Row],[Hierarchy/Name]]&lt;&gt;"Local","y",AN$13=FutureTrunkParks6[[#This Row],[Service Catchment]], "y", FutureTrunkParks6[[#This Row],[Hierarchy/Name]]="Local", "")</f>
        <v/>
      </c>
      <c r="AO195" s="288" t="str" cm="1">
        <f t="array" ref="AO195">_xlfn.IFS(FutureTrunkParks6[[#This Row],[Hierarchy/Name]]&lt;&gt;"Local","y",AO$13=FutureTrunkParks6[[#This Row],[Service Catchment]], "y", FutureTrunkParks6[[#This Row],[Hierarchy/Name]]="Local", "")</f>
        <v/>
      </c>
      <c r="AP195" s="288" t="str" cm="1">
        <f t="array" ref="AP195">_xlfn.IFS(FutureTrunkParks6[[#This Row],[Hierarchy/Name]]&lt;&gt;"Local","y",AP$13=FutureTrunkParks6[[#This Row],[Service Catchment]], "y", FutureTrunkParks6[[#This Row],[Hierarchy/Name]]="Local", "")</f>
        <v/>
      </c>
      <c r="AR195" s="107">
        <f>IF(FutureTrunkParks6[[#This Row],[Hierarchy/Name]]&lt;&gt;"Local",0.25,IF(AM195="y",1,""))</f>
        <v>1</v>
      </c>
      <c r="AS195" s="107" t="str">
        <f>IF(FutureTrunkParks6[[#This Row],[Hierarchy/Name]]&lt;&gt;"Local",0.25,IF(AN195="y",1,""))</f>
        <v/>
      </c>
      <c r="AT195" s="107" t="str">
        <f>IF(FutureTrunkParks6[[#This Row],[Hierarchy/Name]]&lt;&gt;"Local",0.25,IF(AO195="y",1,""))</f>
        <v/>
      </c>
      <c r="AU195" s="107" t="str">
        <f>IF(FutureTrunkParks6[[#This Row],[Hierarchy/Name]]&lt;&gt;"Local",0.25,IF(AP195="y",1,""))</f>
        <v/>
      </c>
      <c r="AV195" s="109">
        <f t="shared" si="33"/>
        <v>1</v>
      </c>
      <c r="AX195" s="285">
        <f t="shared" si="34"/>
        <v>1827459</v>
      </c>
      <c r="AY195" s="281" t="str">
        <f t="shared" si="35"/>
        <v/>
      </c>
      <c r="AZ195" s="281" t="str">
        <f t="shared" si="36"/>
        <v/>
      </c>
      <c r="BA195" s="286" t="str">
        <f t="shared" si="37"/>
        <v/>
      </c>
      <c r="BB195" s="270">
        <f t="shared" si="38"/>
        <v>1827459</v>
      </c>
      <c r="BD195" s="141"/>
    </row>
    <row r="196" spans="1:221">
      <c r="B196" s="227" t="s">
        <v>5145</v>
      </c>
      <c r="C196" s="228" t="s">
        <v>5159</v>
      </c>
      <c r="D196" s="228" t="s">
        <v>110</v>
      </c>
      <c r="E196" s="228" t="s">
        <v>106</v>
      </c>
      <c r="F196" s="228" t="s">
        <v>4852</v>
      </c>
      <c r="G196" s="203" t="str" cm="1">
        <f t="array" ref="G196">_xlfn.IFS(MID(C196,5,1)="U",MID(C196,5,2),LEN(C196)&gt;10,MID(C196,5,3)&amp;"-"&amp;LEFT(D196,1),LEN(C196)&lt;=10,MID(C196,5,2)&amp;"-"&amp;LEFT(D196,1))</f>
        <v>A1-L</v>
      </c>
      <c r="H196" s="204">
        <f>IFERROR(INDEX(LGIP1b_Park_UnitRates[],MATCH(G196,LGIP1b_Park_UnitRates[LGIP Code],0),3),"")</f>
        <v>8000</v>
      </c>
      <c r="I196" s="312">
        <f>IFERROR(MIN(J196/H196,INDEX(LGIP1b_Park_UnitRates[],MATCH(FutureTrunkParks6[[#This Row],[LGIP Code (*)]], LGIP1b_Park_UnitRates[LGIP Code], 0),4)),1)</f>
        <v>0.6875</v>
      </c>
      <c r="J196" s="232">
        <v>5500</v>
      </c>
      <c r="K196" s="98">
        <f t="shared" si="39"/>
        <v>10</v>
      </c>
      <c r="L196" s="233">
        <v>55000</v>
      </c>
      <c r="M196" s="238" t="str">
        <f>_xlfn.XLOOKUP(FutureTrunkParks6[[#This Row],[LGIP Code (*)]],LGIP1b_Parks_UnitRates_Summary[LGIP Code],LGIP1b_Parks_UnitRates_Summary[Stages],,0)</f>
        <v>A&amp;B</v>
      </c>
      <c r="N196" s="238" t="str">
        <f>_xlfn.XLOOKUP(FutureTrunkParks6[[#This Row],[LGIP Code (*)]],LGIP1b_Parks_UnitRates_Summary[LGIP Code],LGIP1b_Parks_UnitRates_Summary[Costing Code],,0)</f>
        <v>A1-L-A&amp;B</v>
      </c>
      <c r="O196" s="238">
        <f>_xlfn.XLOOKUP(FutureTrunkParks6[[#This Row],[Costing Code]],LGIP1b_Parks_UnitRates_Summary[Costing Code],LGIP1b_Parks_UnitRates_Summary[Scaled component],,0)</f>
        <v>295709.98100599996</v>
      </c>
      <c r="P196" s="238">
        <f>FutureTrunkParks6[[#This Row],[Unit Rate (Scale)]]*FutureTrunkParks6[[#This Row],[Scaling factor (*)]]</f>
        <v>203300.61194162496</v>
      </c>
      <c r="Q196" s="238">
        <f>_xlfn.XLOOKUP(FutureTrunkParks6[[#This Row],[Costing Code]],LGIP1b_Parks_UnitRates_Summary[Costing Code],LGIP1b_Parks_UnitRates_Summary[Not scaled component],,0)</f>
        <v>417974.52457963559</v>
      </c>
      <c r="R196" s="240">
        <f>_xlfn.XLOOKUP(FutureTrunkParks6[[#This Row],[Costing Code]],LGIP1b_Parks_UnitRates_Summary[Costing Code],LGIP1b_Parks_UnitRates_Summary[Preliminary Scale],,0)</f>
        <v>0.23125000000000001</v>
      </c>
      <c r="S196" s="238">
        <f>((FutureTrunkParks6[[#This Row],[Costs with Scaling Factor Applied]]+FutureTrunkParks6[[#This Row],[Unit Rate (No Scale)]])*FutureTrunkParks6[[#This Row],[Preliminary Scale %]])</f>
        <v>143669.8753205415</v>
      </c>
      <c r="T196" s="238">
        <f>_xlfn.XLOOKUP(FutureTrunkParks6[[#This Row],[Costing Code]],LGIP1b_Parks_UnitRates_Summary[Costing Code],LGIP1b_Parks_UnitRates_Summary[Preliminary No Scale],,0)</f>
        <v>3750</v>
      </c>
      <c r="U19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768695</v>
      </c>
      <c r="V196" s="228">
        <v>2021</v>
      </c>
      <c r="W196" s="228">
        <v>1</v>
      </c>
      <c r="X196" s="238">
        <f>ROUND(FutureTrunkParks6[[#This Row],[Direct Construction Cost]]*23%,0)</f>
        <v>176800</v>
      </c>
      <c r="Y196" s="311">
        <f t="shared" si="27"/>
        <v>0.2</v>
      </c>
      <c r="Z196" s="211">
        <f>ROUND((FutureTrunkParks6[[#This Row],[Direct Construction Cost]]+FutureTrunkParks6[[#This Row],[Project Owners Cost (23% Direct Construction Cost)($)]])*FutureTrunkParks6[[#This Row],[Multiplier]]*FutureTrunkParks6[[#This Row],[Construction Contingency Rate %]],0)</f>
        <v>189099</v>
      </c>
      <c r="AA196" s="212">
        <f>ROUND(FutureTrunkParks6[[#This Row],[Direct Construction Cost]]+FutureTrunkParks6[[#This Row],[Project Owners Cost (23% Direct Construction Cost)($)]]+FutureTrunkParks6[[#This Row],[Construction Contingency Cost ($)]],0)</f>
        <v>1134594</v>
      </c>
      <c r="AB196" s="236">
        <v>2034</v>
      </c>
      <c r="AC196" s="213">
        <f t="shared" si="28"/>
        <v>2.0111853187589457E-2</v>
      </c>
      <c r="AD196" s="213">
        <f t="shared" si="29"/>
        <v>1.8204777291069174E-2</v>
      </c>
      <c r="AE196" s="291">
        <f>VLOOKUP(FutureTrunkParks6[[#This Row],[Service Catchment]],'Catchment Demand - Parks'!$C$8:$M$11,11)</f>
        <v>0.23553359173481525</v>
      </c>
      <c r="AF19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9.54215985432663E-3</v>
      </c>
      <c r="AG196" s="291">
        <f>IF(AND(FutureTrunkParks6[[#This Row],[Spare Capacity (%)]]&gt;30%,FutureTrunkParks6[[#This Row],[Share of the total Cost with the same year of provision %]]&gt;20%),1-FutureTrunkParks6[[#This Row],[Spare Capacity (%)]],1)</f>
        <v>1</v>
      </c>
      <c r="AH196" s="291">
        <f>IF(FutureTrunkParks6[[#This Row],[Terminal Value Analysis]]&lt;0,0,FutureTrunkParks6[[#This Row],[Terminal Value Analysis]])</f>
        <v>1</v>
      </c>
      <c r="AI196" s="215">
        <f t="shared" si="30"/>
        <v>1189594</v>
      </c>
      <c r="AJ196" s="217">
        <f t="shared" si="31"/>
        <v>1505739</v>
      </c>
      <c r="AK196" s="219">
        <f t="shared" si="32"/>
        <v>713788</v>
      </c>
      <c r="AL196" s="293">
        <f>ROUND(FutureTrunkParks6[[#This Row],[Net Present Value of Establishment Cost]]*FutureTrunkParks6[[#This Row],[Terminal Value Adjustment (%)]],0)</f>
        <v>713788</v>
      </c>
      <c r="AM196" s="288" t="str" cm="1">
        <f t="array" ref="AM196">_xlfn.IFS(FutureTrunkParks6[[#This Row],[Hierarchy/Name]]&lt;&gt;"Local","y",AM$13=FutureTrunkParks6[[#This Row],[Service Catchment]], "y", FutureTrunkParks6[[#This Row],[Hierarchy/Name]]="Local", "")</f>
        <v>y</v>
      </c>
      <c r="AN196" s="288" t="str" cm="1">
        <f t="array" ref="AN196">_xlfn.IFS(FutureTrunkParks6[[#This Row],[Hierarchy/Name]]&lt;&gt;"Local","y",AN$13=FutureTrunkParks6[[#This Row],[Service Catchment]], "y", FutureTrunkParks6[[#This Row],[Hierarchy/Name]]="Local", "")</f>
        <v/>
      </c>
      <c r="AO196" s="288" t="str" cm="1">
        <f t="array" ref="AO196">_xlfn.IFS(FutureTrunkParks6[[#This Row],[Hierarchy/Name]]&lt;&gt;"Local","y",AO$13=FutureTrunkParks6[[#This Row],[Service Catchment]], "y", FutureTrunkParks6[[#This Row],[Hierarchy/Name]]="Local", "")</f>
        <v/>
      </c>
      <c r="AP196" s="288" t="str" cm="1">
        <f t="array" ref="AP196">_xlfn.IFS(FutureTrunkParks6[[#This Row],[Hierarchy/Name]]&lt;&gt;"Local","y",AP$13=FutureTrunkParks6[[#This Row],[Service Catchment]], "y", FutureTrunkParks6[[#This Row],[Hierarchy/Name]]="Local", "")</f>
        <v/>
      </c>
      <c r="AR196" s="107">
        <f>IF(FutureTrunkParks6[[#This Row],[Hierarchy/Name]]&lt;&gt;"Local",0.25,IF(AM196="y",1,""))</f>
        <v>1</v>
      </c>
      <c r="AS196" s="107" t="str">
        <f>IF(FutureTrunkParks6[[#This Row],[Hierarchy/Name]]&lt;&gt;"Local",0.25,IF(AN196="y",1,""))</f>
        <v/>
      </c>
      <c r="AT196" s="107" t="str">
        <f>IF(FutureTrunkParks6[[#This Row],[Hierarchy/Name]]&lt;&gt;"Local",0.25,IF(AO196="y",1,""))</f>
        <v/>
      </c>
      <c r="AU196" s="107" t="str">
        <f>IF(FutureTrunkParks6[[#This Row],[Hierarchy/Name]]&lt;&gt;"Local",0.25,IF(AP196="y",1,""))</f>
        <v/>
      </c>
      <c r="AV196" s="109">
        <f t="shared" si="33"/>
        <v>1</v>
      </c>
      <c r="AX196" s="285">
        <f t="shared" si="34"/>
        <v>713788</v>
      </c>
      <c r="AY196" s="281" t="str">
        <f t="shared" si="35"/>
        <v/>
      </c>
      <c r="AZ196" s="281" t="str">
        <f t="shared" si="36"/>
        <v/>
      </c>
      <c r="BA196" s="286" t="str">
        <f t="shared" si="37"/>
        <v/>
      </c>
      <c r="BB196" s="270">
        <f t="shared" si="38"/>
        <v>713788</v>
      </c>
      <c r="BD196" s="141"/>
    </row>
    <row r="197" spans="1:221">
      <c r="B197" s="227" t="s">
        <v>5160</v>
      </c>
      <c r="C197" s="228" t="s">
        <v>5161</v>
      </c>
      <c r="D197" s="228" t="s">
        <v>110</v>
      </c>
      <c r="E197" s="228" t="s">
        <v>106</v>
      </c>
      <c r="F197" s="228" t="s">
        <v>4852</v>
      </c>
      <c r="G197" s="203" t="str" cm="1">
        <f t="array" ref="G197">_xlfn.IFS(MID(C197,5,1)="U",MID(C197,5,2),LEN(C197)&gt;10,MID(C197,5,3)&amp;"-"&amp;LEFT(D197,1),LEN(C197)&lt;=10,MID(C197,5,2)&amp;"-"&amp;LEFT(D197,1))</f>
        <v>A1-L</v>
      </c>
      <c r="H197" s="204">
        <f>IFERROR(INDEX(LGIP1b_Park_UnitRates[],MATCH(G197,LGIP1b_Park_UnitRates[LGIP Code],0),3),"")</f>
        <v>8000</v>
      </c>
      <c r="I197" s="312">
        <f>IFERROR(MIN(J197/H197,INDEX(LGIP1b_Park_UnitRates[],MATCH(FutureTrunkParks6[[#This Row],[LGIP Code (*)]], LGIP1b_Park_UnitRates[LGIP Code], 0),4)),1)</f>
        <v>0.75</v>
      </c>
      <c r="J197" s="232">
        <v>6000</v>
      </c>
      <c r="K197" s="98">
        <f t="shared" si="39"/>
        <v>300</v>
      </c>
      <c r="L197" s="233">
        <v>1800000</v>
      </c>
      <c r="M197" s="238" t="str">
        <f>_xlfn.XLOOKUP(FutureTrunkParks6[[#This Row],[LGIP Code (*)]],LGIP1b_Parks_UnitRates_Summary[LGIP Code],LGIP1b_Parks_UnitRates_Summary[Stages],,0)</f>
        <v>A&amp;B</v>
      </c>
      <c r="N197" s="238" t="str">
        <f>_xlfn.XLOOKUP(FutureTrunkParks6[[#This Row],[LGIP Code (*)]],LGIP1b_Parks_UnitRates_Summary[LGIP Code],LGIP1b_Parks_UnitRates_Summary[Costing Code],,0)</f>
        <v>A1-L-A&amp;B</v>
      </c>
      <c r="O197" s="238">
        <f>_xlfn.XLOOKUP(FutureTrunkParks6[[#This Row],[Costing Code]],LGIP1b_Parks_UnitRates_Summary[Costing Code],LGIP1b_Parks_UnitRates_Summary[Scaled component],,0)</f>
        <v>295709.98100599996</v>
      </c>
      <c r="P197" s="238">
        <f>FutureTrunkParks6[[#This Row],[Unit Rate (Scale)]]*FutureTrunkParks6[[#This Row],[Scaling factor (*)]]</f>
        <v>221782.48575449997</v>
      </c>
      <c r="Q197" s="238">
        <f>_xlfn.XLOOKUP(FutureTrunkParks6[[#This Row],[Costing Code]],LGIP1b_Parks_UnitRates_Summary[Costing Code],LGIP1b_Parks_UnitRates_Summary[Not scaled component],,0)</f>
        <v>417974.52457963559</v>
      </c>
      <c r="R197" s="240">
        <f>_xlfn.XLOOKUP(FutureTrunkParks6[[#This Row],[Costing Code]],LGIP1b_Parks_UnitRates_Summary[Costing Code],LGIP1b_Parks_UnitRates_Summary[Preliminary Scale],,0)</f>
        <v>0.23125000000000001</v>
      </c>
      <c r="S197" s="238">
        <f>((FutureTrunkParks6[[#This Row],[Costs with Scaling Factor Applied]]+FutureTrunkParks6[[#This Row],[Unit Rate (No Scale)]])*FutureTrunkParks6[[#This Row],[Preliminary Scale %]])</f>
        <v>147943.80863976883</v>
      </c>
      <c r="T197" s="238">
        <f>_xlfn.XLOOKUP(FutureTrunkParks6[[#This Row],[Costing Code]],LGIP1b_Parks_UnitRates_Summary[Costing Code],LGIP1b_Parks_UnitRates_Summary[Preliminary No Scale],,0)</f>
        <v>3750</v>
      </c>
      <c r="U19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791451</v>
      </c>
      <c r="V197" s="228">
        <v>2021</v>
      </c>
      <c r="W197" s="228">
        <v>1</v>
      </c>
      <c r="X197" s="238">
        <f>ROUND(FutureTrunkParks6[[#This Row],[Direct Construction Cost]]*23%,0)</f>
        <v>182034</v>
      </c>
      <c r="Y197" s="311">
        <f t="shared" si="27"/>
        <v>0.15</v>
      </c>
      <c r="Z197" s="211">
        <f>ROUND((FutureTrunkParks6[[#This Row],[Direct Construction Cost]]+FutureTrunkParks6[[#This Row],[Project Owners Cost (23% Direct Construction Cost)($)]])*FutureTrunkParks6[[#This Row],[Multiplier]]*FutureTrunkParks6[[#This Row],[Construction Contingency Rate %]],0)</f>
        <v>146023</v>
      </c>
      <c r="AA197" s="212">
        <f>ROUND(FutureTrunkParks6[[#This Row],[Direct Construction Cost]]+FutureTrunkParks6[[#This Row],[Project Owners Cost (23% Direct Construction Cost)($)]]+FutureTrunkParks6[[#This Row],[Construction Contingency Cost ($)]],0)</f>
        <v>1119508</v>
      </c>
      <c r="AB197" s="236">
        <v>2029</v>
      </c>
      <c r="AC197" s="213">
        <f t="shared" si="28"/>
        <v>2.0111853187589457E-2</v>
      </c>
      <c r="AD197" s="213">
        <f t="shared" si="29"/>
        <v>1.8204777291069174E-2</v>
      </c>
      <c r="AE197" s="291">
        <f>VLOOKUP(FutureTrunkParks6[[#This Row],[Service Catchment]],'Catchment Demand - Parks'!$C$8:$M$11,11)</f>
        <v>0.23553359173481525</v>
      </c>
      <c r="AF19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1.1582750608917764E-2</v>
      </c>
      <c r="AG197" s="291">
        <f>IF(AND(FutureTrunkParks6[[#This Row],[Spare Capacity (%)]]&gt;30%,FutureTrunkParks6[[#This Row],[Share of the total Cost with the same year of provision %]]&gt;20%),1-FutureTrunkParks6[[#This Row],[Spare Capacity (%)]],1)</f>
        <v>1</v>
      </c>
      <c r="AH197" s="291">
        <f>IF(FutureTrunkParks6[[#This Row],[Terminal Value Analysis]]&lt;0,0,FutureTrunkParks6[[#This Row],[Terminal Value Analysis]])</f>
        <v>1</v>
      </c>
      <c r="AI197" s="215">
        <f t="shared" si="30"/>
        <v>2919508</v>
      </c>
      <c r="AJ197" s="217">
        <f t="shared" si="31"/>
        <v>3404164</v>
      </c>
      <c r="AK197" s="219">
        <f t="shared" si="32"/>
        <v>2150378</v>
      </c>
      <c r="AL197" s="293">
        <f>ROUND(FutureTrunkParks6[[#This Row],[Net Present Value of Establishment Cost]]*FutureTrunkParks6[[#This Row],[Terminal Value Adjustment (%)]],0)</f>
        <v>2150378</v>
      </c>
      <c r="AM197" s="288" t="str" cm="1">
        <f t="array" ref="AM197">_xlfn.IFS(FutureTrunkParks6[[#This Row],[Hierarchy/Name]]&lt;&gt;"Local","y",AM$13=FutureTrunkParks6[[#This Row],[Service Catchment]], "y", FutureTrunkParks6[[#This Row],[Hierarchy/Name]]="Local", "")</f>
        <v>y</v>
      </c>
      <c r="AN197" s="288" t="str" cm="1">
        <f t="array" ref="AN197">_xlfn.IFS(FutureTrunkParks6[[#This Row],[Hierarchy/Name]]&lt;&gt;"Local","y",AN$13=FutureTrunkParks6[[#This Row],[Service Catchment]], "y", FutureTrunkParks6[[#This Row],[Hierarchy/Name]]="Local", "")</f>
        <v/>
      </c>
      <c r="AO197" s="288" t="str" cm="1">
        <f t="array" ref="AO197">_xlfn.IFS(FutureTrunkParks6[[#This Row],[Hierarchy/Name]]&lt;&gt;"Local","y",AO$13=FutureTrunkParks6[[#This Row],[Service Catchment]], "y", FutureTrunkParks6[[#This Row],[Hierarchy/Name]]="Local", "")</f>
        <v/>
      </c>
      <c r="AP197" s="288" t="str" cm="1">
        <f t="array" ref="AP197">_xlfn.IFS(FutureTrunkParks6[[#This Row],[Hierarchy/Name]]&lt;&gt;"Local","y",AP$13=FutureTrunkParks6[[#This Row],[Service Catchment]], "y", FutureTrunkParks6[[#This Row],[Hierarchy/Name]]="Local", "")</f>
        <v/>
      </c>
      <c r="AR197" s="107">
        <f>IF(FutureTrunkParks6[[#This Row],[Hierarchy/Name]]&lt;&gt;"Local",0.25,IF(AM197="y",1,""))</f>
        <v>1</v>
      </c>
      <c r="AS197" s="107" t="str">
        <f>IF(FutureTrunkParks6[[#This Row],[Hierarchy/Name]]&lt;&gt;"Local",0.25,IF(AN197="y",1,""))</f>
        <v/>
      </c>
      <c r="AT197" s="107" t="str">
        <f>IF(FutureTrunkParks6[[#This Row],[Hierarchy/Name]]&lt;&gt;"Local",0.25,IF(AO197="y",1,""))</f>
        <v/>
      </c>
      <c r="AU197" s="107" t="str">
        <f>IF(FutureTrunkParks6[[#This Row],[Hierarchy/Name]]&lt;&gt;"Local",0.25,IF(AP197="y",1,""))</f>
        <v/>
      </c>
      <c r="AV197" s="109">
        <f t="shared" si="33"/>
        <v>1</v>
      </c>
      <c r="AX197" s="285">
        <f t="shared" si="34"/>
        <v>2150378</v>
      </c>
      <c r="AY197" s="281" t="str">
        <f t="shared" si="35"/>
        <v/>
      </c>
      <c r="AZ197" s="281" t="str">
        <f t="shared" si="36"/>
        <v/>
      </c>
      <c r="BA197" s="286" t="str">
        <f t="shared" si="37"/>
        <v/>
      </c>
      <c r="BB197" s="270">
        <f t="shared" si="38"/>
        <v>2150378</v>
      </c>
      <c r="BD197" s="141"/>
    </row>
    <row r="198" spans="1:221">
      <c r="B198" s="227" t="s">
        <v>5160</v>
      </c>
      <c r="C198" s="228" t="s">
        <v>5162</v>
      </c>
      <c r="D198" s="228" t="s">
        <v>110</v>
      </c>
      <c r="E198" s="228" t="s">
        <v>106</v>
      </c>
      <c r="F198" s="228" t="s">
        <v>4852</v>
      </c>
      <c r="G198" s="203" t="str" cm="1">
        <f t="array" ref="G198">_xlfn.IFS(MID(C198,5,1)="U",MID(C198,5,2),LEN(C198)&gt;10,MID(C198,5,3)&amp;"-"&amp;LEFT(D198,1),LEN(C198)&lt;=10,MID(C198,5,2)&amp;"-"&amp;LEFT(D198,1))</f>
        <v>A1-L</v>
      </c>
      <c r="H198" s="204">
        <f>IFERROR(INDEX(LGIP1b_Park_UnitRates[],MATCH(G198,LGIP1b_Park_UnitRates[LGIP Code],0),3),"")</f>
        <v>8000</v>
      </c>
      <c r="I198" s="312">
        <f>IFERROR(MIN(J198/H198,INDEX(LGIP1b_Park_UnitRates[],MATCH(FutureTrunkParks6[[#This Row],[LGIP Code (*)]], LGIP1b_Park_UnitRates[LGIP Code], 0),4)),1)</f>
        <v>1</v>
      </c>
      <c r="J198" s="232">
        <v>8000</v>
      </c>
      <c r="K198" s="98">
        <f t="shared" si="39"/>
        <v>242</v>
      </c>
      <c r="L198" s="233">
        <v>1936000</v>
      </c>
      <c r="M198" s="238" t="str">
        <f>_xlfn.XLOOKUP(FutureTrunkParks6[[#This Row],[LGIP Code (*)]],LGIP1b_Parks_UnitRates_Summary[LGIP Code],LGIP1b_Parks_UnitRates_Summary[Stages],,0)</f>
        <v>A&amp;B</v>
      </c>
      <c r="N198" s="238" t="str">
        <f>_xlfn.XLOOKUP(FutureTrunkParks6[[#This Row],[LGIP Code (*)]],LGIP1b_Parks_UnitRates_Summary[LGIP Code],LGIP1b_Parks_UnitRates_Summary[Costing Code],,0)</f>
        <v>A1-L-A&amp;B</v>
      </c>
      <c r="O198" s="238">
        <f>_xlfn.XLOOKUP(FutureTrunkParks6[[#This Row],[Costing Code]],LGIP1b_Parks_UnitRates_Summary[Costing Code],LGIP1b_Parks_UnitRates_Summary[Scaled component],,0)</f>
        <v>295709.98100599996</v>
      </c>
      <c r="P198" s="238">
        <f>FutureTrunkParks6[[#This Row],[Unit Rate (Scale)]]*FutureTrunkParks6[[#This Row],[Scaling factor (*)]]</f>
        <v>295709.98100599996</v>
      </c>
      <c r="Q198" s="238">
        <f>_xlfn.XLOOKUP(FutureTrunkParks6[[#This Row],[Costing Code]],LGIP1b_Parks_UnitRates_Summary[Costing Code],LGIP1b_Parks_UnitRates_Summary[Not scaled component],,0)</f>
        <v>417974.52457963559</v>
      </c>
      <c r="R198" s="240">
        <f>_xlfn.XLOOKUP(FutureTrunkParks6[[#This Row],[Costing Code]],LGIP1b_Parks_UnitRates_Summary[Costing Code],LGIP1b_Parks_UnitRates_Summary[Preliminary Scale],,0)</f>
        <v>0.23125000000000001</v>
      </c>
      <c r="S198" s="238">
        <f>((FutureTrunkParks6[[#This Row],[Costs with Scaling Factor Applied]]+FutureTrunkParks6[[#This Row],[Unit Rate (No Scale)]])*FutureTrunkParks6[[#This Row],[Preliminary Scale %]])</f>
        <v>165039.54191667822</v>
      </c>
      <c r="T198" s="238">
        <f>_xlfn.XLOOKUP(FutureTrunkParks6[[#This Row],[Costing Code]],LGIP1b_Parks_UnitRates_Summary[Costing Code],LGIP1b_Parks_UnitRates_Summary[Preliminary No Scale],,0)</f>
        <v>3750</v>
      </c>
      <c r="U19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882474</v>
      </c>
      <c r="V198" s="228">
        <v>2021</v>
      </c>
      <c r="W198" s="228">
        <v>1</v>
      </c>
      <c r="X198" s="238">
        <f>ROUND(FutureTrunkParks6[[#This Row],[Direct Construction Cost]]*23%,0)</f>
        <v>202969</v>
      </c>
      <c r="Y198" s="311">
        <f t="shared" si="27"/>
        <v>0.15</v>
      </c>
      <c r="Z198" s="211">
        <f>ROUND((FutureTrunkParks6[[#This Row],[Direct Construction Cost]]+FutureTrunkParks6[[#This Row],[Project Owners Cost (23% Direct Construction Cost)($)]])*FutureTrunkParks6[[#This Row],[Multiplier]]*FutureTrunkParks6[[#This Row],[Construction Contingency Rate %]],0)</f>
        <v>162816</v>
      </c>
      <c r="AA198" s="212">
        <f>ROUND(FutureTrunkParks6[[#This Row],[Direct Construction Cost]]+FutureTrunkParks6[[#This Row],[Project Owners Cost (23% Direct Construction Cost)($)]]+FutureTrunkParks6[[#This Row],[Construction Contingency Cost ($)]],0)</f>
        <v>1248259</v>
      </c>
      <c r="AB198" s="236">
        <v>2029</v>
      </c>
      <c r="AC198" s="213">
        <f t="shared" si="28"/>
        <v>2.0111853187589457E-2</v>
      </c>
      <c r="AD198" s="213">
        <f t="shared" si="29"/>
        <v>1.8204777291069174E-2</v>
      </c>
      <c r="AE198" s="291">
        <f>VLOOKUP(FutureTrunkParks6[[#This Row],[Service Catchment]],'Catchment Demand - Parks'!$C$8:$M$11,11)</f>
        <v>0.23553359173481525</v>
      </c>
      <c r="AF19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1.2914845353795668E-2</v>
      </c>
      <c r="AG198" s="291">
        <f>IF(AND(FutureTrunkParks6[[#This Row],[Spare Capacity (%)]]&gt;30%,FutureTrunkParks6[[#This Row],[Share of the total Cost with the same year of provision %]]&gt;20%),1-FutureTrunkParks6[[#This Row],[Spare Capacity (%)]],1)</f>
        <v>1</v>
      </c>
      <c r="AH198" s="291">
        <f>IF(FutureTrunkParks6[[#This Row],[Terminal Value Analysis]]&lt;0,0,FutureTrunkParks6[[#This Row],[Terminal Value Analysis]])</f>
        <v>1</v>
      </c>
      <c r="AI198" s="215">
        <f t="shared" si="30"/>
        <v>3184259</v>
      </c>
      <c r="AJ198" s="217">
        <f t="shared" si="31"/>
        <v>3712391</v>
      </c>
      <c r="AK198" s="219">
        <f t="shared" si="32"/>
        <v>2345082</v>
      </c>
      <c r="AL198" s="293">
        <f>ROUND(FutureTrunkParks6[[#This Row],[Net Present Value of Establishment Cost]]*FutureTrunkParks6[[#This Row],[Terminal Value Adjustment (%)]],0)</f>
        <v>2345082</v>
      </c>
      <c r="AM198" s="288" t="str" cm="1">
        <f t="array" ref="AM198">_xlfn.IFS(FutureTrunkParks6[[#This Row],[Hierarchy/Name]]&lt;&gt;"Local","y",AM$13=FutureTrunkParks6[[#This Row],[Service Catchment]], "y", FutureTrunkParks6[[#This Row],[Hierarchy/Name]]="Local", "")</f>
        <v>y</v>
      </c>
      <c r="AN198" s="288" t="str" cm="1">
        <f t="array" ref="AN198">_xlfn.IFS(FutureTrunkParks6[[#This Row],[Hierarchy/Name]]&lt;&gt;"Local","y",AN$13=FutureTrunkParks6[[#This Row],[Service Catchment]], "y", FutureTrunkParks6[[#This Row],[Hierarchy/Name]]="Local", "")</f>
        <v/>
      </c>
      <c r="AO198" s="288" t="str" cm="1">
        <f t="array" ref="AO198">_xlfn.IFS(FutureTrunkParks6[[#This Row],[Hierarchy/Name]]&lt;&gt;"Local","y",AO$13=FutureTrunkParks6[[#This Row],[Service Catchment]], "y", FutureTrunkParks6[[#This Row],[Hierarchy/Name]]="Local", "")</f>
        <v/>
      </c>
      <c r="AP198" s="288" t="str" cm="1">
        <f t="array" ref="AP198">_xlfn.IFS(FutureTrunkParks6[[#This Row],[Hierarchy/Name]]&lt;&gt;"Local","y",AP$13=FutureTrunkParks6[[#This Row],[Service Catchment]], "y", FutureTrunkParks6[[#This Row],[Hierarchy/Name]]="Local", "")</f>
        <v/>
      </c>
      <c r="AR198" s="107">
        <f>IF(FutureTrunkParks6[[#This Row],[Hierarchy/Name]]&lt;&gt;"Local",0.25,IF(AM198="y",1,""))</f>
        <v>1</v>
      </c>
      <c r="AS198" s="107" t="str">
        <f>IF(FutureTrunkParks6[[#This Row],[Hierarchy/Name]]&lt;&gt;"Local",0.25,IF(AN198="y",1,""))</f>
        <v/>
      </c>
      <c r="AT198" s="107" t="str">
        <f>IF(FutureTrunkParks6[[#This Row],[Hierarchy/Name]]&lt;&gt;"Local",0.25,IF(AO198="y",1,""))</f>
        <v/>
      </c>
      <c r="AU198" s="107" t="str">
        <f>IF(FutureTrunkParks6[[#This Row],[Hierarchy/Name]]&lt;&gt;"Local",0.25,IF(AP198="y",1,""))</f>
        <v/>
      </c>
      <c r="AV198" s="109">
        <f t="shared" si="33"/>
        <v>1</v>
      </c>
      <c r="AX198" s="285">
        <f t="shared" si="34"/>
        <v>2345082</v>
      </c>
      <c r="AY198" s="281" t="str">
        <f t="shared" si="35"/>
        <v/>
      </c>
      <c r="AZ198" s="281" t="str">
        <f t="shared" si="36"/>
        <v/>
      </c>
      <c r="BA198" s="286" t="str">
        <f t="shared" si="37"/>
        <v/>
      </c>
      <c r="BB198" s="270">
        <f t="shared" si="38"/>
        <v>2345082</v>
      </c>
      <c r="BD198" s="141"/>
    </row>
    <row r="199" spans="1:221">
      <c r="B199" s="227" t="s">
        <v>5145</v>
      </c>
      <c r="C199" s="228" t="s">
        <v>5163</v>
      </c>
      <c r="D199" s="228" t="s">
        <v>110</v>
      </c>
      <c r="E199" s="228" t="s">
        <v>106</v>
      </c>
      <c r="F199" s="228" t="s">
        <v>4852</v>
      </c>
      <c r="G199" s="203" t="str" cm="1">
        <f t="array" ref="G199">_xlfn.IFS(MID(C199,5,1)="U",MID(C199,5,2),LEN(C199)&gt;10,MID(C199,5,3)&amp;"-"&amp;LEFT(D199,1),LEN(C199)&lt;=10,MID(C199,5,2)&amp;"-"&amp;LEFT(D199,1))</f>
        <v>A1-L</v>
      </c>
      <c r="H199" s="204">
        <f>IFERROR(INDEX(LGIP1b_Park_UnitRates[],MATCH(G199,LGIP1b_Park_UnitRates[LGIP Code],0),3),"")</f>
        <v>8000</v>
      </c>
      <c r="I199" s="312">
        <f>IFERROR(MIN(J199/H199,INDEX(LGIP1b_Park_UnitRates[],MATCH(FutureTrunkParks6[[#This Row],[LGIP Code (*)]], LGIP1b_Park_UnitRates[LGIP Code], 0),4)),1)</f>
        <v>0.73750000000000004</v>
      </c>
      <c r="J199" s="232">
        <v>5900</v>
      </c>
      <c r="K199" s="98">
        <f t="shared" si="39"/>
        <v>242</v>
      </c>
      <c r="L199" s="233">
        <v>1427800</v>
      </c>
      <c r="M199" s="238" t="str">
        <f>_xlfn.XLOOKUP(FutureTrunkParks6[[#This Row],[LGIP Code (*)]],LGIP1b_Parks_UnitRates_Summary[LGIP Code],LGIP1b_Parks_UnitRates_Summary[Stages],,0)</f>
        <v>A&amp;B</v>
      </c>
      <c r="N199" s="238" t="str">
        <f>_xlfn.XLOOKUP(FutureTrunkParks6[[#This Row],[LGIP Code (*)]],LGIP1b_Parks_UnitRates_Summary[LGIP Code],LGIP1b_Parks_UnitRates_Summary[Costing Code],,0)</f>
        <v>A1-L-A&amp;B</v>
      </c>
      <c r="O199" s="238">
        <f>_xlfn.XLOOKUP(FutureTrunkParks6[[#This Row],[Costing Code]],LGIP1b_Parks_UnitRates_Summary[Costing Code],LGIP1b_Parks_UnitRates_Summary[Scaled component],,0)</f>
        <v>295709.98100599996</v>
      </c>
      <c r="P199" s="238">
        <f>FutureTrunkParks6[[#This Row],[Unit Rate (Scale)]]*FutureTrunkParks6[[#This Row],[Scaling factor (*)]]</f>
        <v>218086.11099192497</v>
      </c>
      <c r="Q199" s="238">
        <f>_xlfn.XLOOKUP(FutureTrunkParks6[[#This Row],[Costing Code]],LGIP1b_Parks_UnitRates_Summary[Costing Code],LGIP1b_Parks_UnitRates_Summary[Not scaled component],,0)</f>
        <v>417974.52457963559</v>
      </c>
      <c r="R199" s="240">
        <f>_xlfn.XLOOKUP(FutureTrunkParks6[[#This Row],[Costing Code]],LGIP1b_Parks_UnitRates_Summary[Costing Code],LGIP1b_Parks_UnitRates_Summary[Preliminary Scale],,0)</f>
        <v>0.23125000000000001</v>
      </c>
      <c r="S199" s="238">
        <f>((FutureTrunkParks6[[#This Row],[Costs with Scaling Factor Applied]]+FutureTrunkParks6[[#This Row],[Unit Rate (No Scale)]])*FutureTrunkParks6[[#This Row],[Preliminary Scale %]])</f>
        <v>147089.02197592339</v>
      </c>
      <c r="T199" s="238">
        <f>_xlfn.XLOOKUP(FutureTrunkParks6[[#This Row],[Costing Code]],LGIP1b_Parks_UnitRates_Summary[Costing Code],LGIP1b_Parks_UnitRates_Summary[Preliminary No Scale],,0)</f>
        <v>3750</v>
      </c>
      <c r="U19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786900</v>
      </c>
      <c r="V199" s="228">
        <v>2021</v>
      </c>
      <c r="W199" s="228">
        <v>1</v>
      </c>
      <c r="X199" s="238">
        <f>ROUND(FutureTrunkParks6[[#This Row],[Direct Construction Cost]]*23%,0)</f>
        <v>180987</v>
      </c>
      <c r="Y199" s="311">
        <f t="shared" si="27"/>
        <v>0.15</v>
      </c>
      <c r="Z199" s="211">
        <f>ROUND((FutureTrunkParks6[[#This Row],[Direct Construction Cost]]+FutureTrunkParks6[[#This Row],[Project Owners Cost (23% Direct Construction Cost)($)]])*FutureTrunkParks6[[#This Row],[Multiplier]]*FutureTrunkParks6[[#This Row],[Construction Contingency Rate %]],0)</f>
        <v>145183</v>
      </c>
      <c r="AA199" s="212">
        <f>ROUND(FutureTrunkParks6[[#This Row],[Direct Construction Cost]]+FutureTrunkParks6[[#This Row],[Project Owners Cost (23% Direct Construction Cost)($)]]+FutureTrunkParks6[[#This Row],[Construction Contingency Cost ($)]],0)</f>
        <v>1113070</v>
      </c>
      <c r="AB199" s="236">
        <v>2029</v>
      </c>
      <c r="AC199" s="213">
        <f t="shared" si="28"/>
        <v>2.0111853187589457E-2</v>
      </c>
      <c r="AD199" s="213">
        <f t="shared" si="29"/>
        <v>1.8204777291069174E-2</v>
      </c>
      <c r="AE199" s="291">
        <f>VLOOKUP(FutureTrunkParks6[[#This Row],[Service Catchment]],'Catchment Demand - Parks'!$C$8:$M$11,11)</f>
        <v>0.23553359173481525</v>
      </c>
      <c r="AF19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1.1516141215844903E-2</v>
      </c>
      <c r="AG199" s="291">
        <f>IF(AND(FutureTrunkParks6[[#This Row],[Spare Capacity (%)]]&gt;30%,FutureTrunkParks6[[#This Row],[Share of the total Cost with the same year of provision %]]&gt;20%),1-FutureTrunkParks6[[#This Row],[Spare Capacity (%)]],1)</f>
        <v>1</v>
      </c>
      <c r="AH199" s="291">
        <f>IF(FutureTrunkParks6[[#This Row],[Terminal Value Analysis]]&lt;0,0,FutureTrunkParks6[[#This Row],[Terminal Value Analysis]])</f>
        <v>1</v>
      </c>
      <c r="AI199" s="215">
        <f t="shared" si="30"/>
        <v>2540870</v>
      </c>
      <c r="AJ199" s="217">
        <f t="shared" si="31"/>
        <v>2960253</v>
      </c>
      <c r="AK199" s="219">
        <f t="shared" si="32"/>
        <v>1869963</v>
      </c>
      <c r="AL199" s="293">
        <f>ROUND(FutureTrunkParks6[[#This Row],[Net Present Value of Establishment Cost]]*FutureTrunkParks6[[#This Row],[Terminal Value Adjustment (%)]],0)</f>
        <v>1869963</v>
      </c>
      <c r="AM199" s="288" t="str" cm="1">
        <f t="array" ref="AM199">_xlfn.IFS(FutureTrunkParks6[[#This Row],[Hierarchy/Name]]&lt;&gt;"Local","y",AM$13=FutureTrunkParks6[[#This Row],[Service Catchment]], "y", FutureTrunkParks6[[#This Row],[Hierarchy/Name]]="Local", "")</f>
        <v>y</v>
      </c>
      <c r="AN199" s="288" t="str" cm="1">
        <f t="array" ref="AN199">_xlfn.IFS(FutureTrunkParks6[[#This Row],[Hierarchy/Name]]&lt;&gt;"Local","y",AN$13=FutureTrunkParks6[[#This Row],[Service Catchment]], "y", FutureTrunkParks6[[#This Row],[Hierarchy/Name]]="Local", "")</f>
        <v/>
      </c>
      <c r="AO199" s="288" t="str" cm="1">
        <f t="array" ref="AO199">_xlfn.IFS(FutureTrunkParks6[[#This Row],[Hierarchy/Name]]&lt;&gt;"Local","y",AO$13=FutureTrunkParks6[[#This Row],[Service Catchment]], "y", FutureTrunkParks6[[#This Row],[Hierarchy/Name]]="Local", "")</f>
        <v/>
      </c>
      <c r="AP199" s="288" t="str" cm="1">
        <f t="array" ref="AP199">_xlfn.IFS(FutureTrunkParks6[[#This Row],[Hierarchy/Name]]&lt;&gt;"Local","y",AP$13=FutureTrunkParks6[[#This Row],[Service Catchment]], "y", FutureTrunkParks6[[#This Row],[Hierarchy/Name]]="Local", "")</f>
        <v/>
      </c>
      <c r="AR199" s="107">
        <f>IF(FutureTrunkParks6[[#This Row],[Hierarchy/Name]]&lt;&gt;"Local",0.25,IF(AM199="y",1,""))</f>
        <v>1</v>
      </c>
      <c r="AS199" s="107" t="str">
        <f>IF(FutureTrunkParks6[[#This Row],[Hierarchy/Name]]&lt;&gt;"Local",0.25,IF(AN199="y",1,""))</f>
        <v/>
      </c>
      <c r="AT199" s="107" t="str">
        <f>IF(FutureTrunkParks6[[#This Row],[Hierarchy/Name]]&lt;&gt;"Local",0.25,IF(AO199="y",1,""))</f>
        <v/>
      </c>
      <c r="AU199" s="107" t="str">
        <f>IF(FutureTrunkParks6[[#This Row],[Hierarchy/Name]]&lt;&gt;"Local",0.25,IF(AP199="y",1,""))</f>
        <v/>
      </c>
      <c r="AV199" s="109">
        <f t="shared" si="33"/>
        <v>1</v>
      </c>
      <c r="AX199" s="285">
        <f t="shared" si="34"/>
        <v>1869963</v>
      </c>
      <c r="AY199" s="281" t="str">
        <f t="shared" si="35"/>
        <v/>
      </c>
      <c r="AZ199" s="281" t="str">
        <f t="shared" si="36"/>
        <v/>
      </c>
      <c r="BA199" s="286" t="str">
        <f t="shared" si="37"/>
        <v/>
      </c>
      <c r="BB199" s="270">
        <f t="shared" si="38"/>
        <v>1869963</v>
      </c>
      <c r="BD199" s="141"/>
    </row>
    <row r="200" spans="1:221">
      <c r="B200" s="227" t="s">
        <v>5145</v>
      </c>
      <c r="C200" s="228" t="s">
        <v>5164</v>
      </c>
      <c r="D200" s="228" t="s">
        <v>105</v>
      </c>
      <c r="E200" s="228" t="s">
        <v>106</v>
      </c>
      <c r="F200" s="228" t="s">
        <v>4899</v>
      </c>
      <c r="G200" s="203" t="str" cm="1">
        <f t="array" ref="G200">_xlfn.IFS(MID(C200,5,1)="U",MID(C200,5,2),LEN(C200)&gt;10,MID(C200,5,3)&amp;"-"&amp;LEFT(D200,1),LEN(C200)&lt;=10,MID(C200,5,2)&amp;"-"&amp;LEFT(D200,1))</f>
        <v>A2-D</v>
      </c>
      <c r="H200" s="204">
        <f>IFERROR(INDEX(LGIP1b_Park_UnitRates[],MATCH(G200,LGIP1b_Park_UnitRates[LGIP Code],0),3),"")</f>
        <v>30000</v>
      </c>
      <c r="I200" s="312">
        <f>IFERROR(MIN(J200/H200,INDEX(LGIP1b_Park_UnitRates[],MATCH(FutureTrunkParks6[[#This Row],[LGIP Code (*)]], LGIP1b_Park_UnitRates[LGIP Code], 0),4)),1)</f>
        <v>0.56666666666666665</v>
      </c>
      <c r="J200" s="232">
        <v>17000</v>
      </c>
      <c r="K200" s="98">
        <f t="shared" si="39"/>
        <v>300</v>
      </c>
      <c r="L200" s="233">
        <v>5100000</v>
      </c>
      <c r="M200" s="238" t="str">
        <f>_xlfn.XLOOKUP(FutureTrunkParks6[[#This Row],[LGIP Code (*)]],LGIP1b_Parks_UnitRates_Summary[LGIP Code],LGIP1b_Parks_UnitRates_Summary[Stages],,0)</f>
        <v>A&amp;B</v>
      </c>
      <c r="N200" s="238" t="str">
        <f>_xlfn.XLOOKUP(FutureTrunkParks6[[#This Row],[LGIP Code (*)]],LGIP1b_Parks_UnitRates_Summary[LGIP Code],LGIP1b_Parks_UnitRates_Summary[Costing Code],,0)</f>
        <v>A2-D-A&amp;B</v>
      </c>
      <c r="O200" s="238">
        <f>_xlfn.XLOOKUP(FutureTrunkParks6[[#This Row],[Costing Code]],LGIP1b_Parks_UnitRates_Summary[Costing Code],LGIP1b_Parks_UnitRates_Summary[Scaled component],,0)</f>
        <v>1640677.0630379796</v>
      </c>
      <c r="P200" s="238">
        <f>FutureTrunkParks6[[#This Row],[Unit Rate (Scale)]]*FutureTrunkParks6[[#This Row],[Scaling factor (*)]]</f>
        <v>929717.0023881885</v>
      </c>
      <c r="Q200" s="238">
        <f>_xlfn.XLOOKUP(FutureTrunkParks6[[#This Row],[Costing Code]],LGIP1b_Parks_UnitRates_Summary[Costing Code],LGIP1b_Parks_UnitRates_Summary[Not scaled component],,0)</f>
        <v>5581164.1358097773</v>
      </c>
      <c r="R200" s="240">
        <f>_xlfn.XLOOKUP(FutureTrunkParks6[[#This Row],[Costing Code]],LGIP1b_Parks_UnitRates_Summary[Costing Code],LGIP1b_Parks_UnitRates_Summary[Preliminary Scale],,0)</f>
        <v>0.23125000000000001</v>
      </c>
      <c r="S200" s="238">
        <f>((FutureTrunkParks6[[#This Row],[Costs with Scaling Factor Applied]]+FutureTrunkParks6[[#This Row],[Unit Rate (No Scale)]])*FutureTrunkParks6[[#This Row],[Preliminary Scale %]])</f>
        <v>1505641.2632082796</v>
      </c>
      <c r="T200" s="238">
        <f>_xlfn.XLOOKUP(FutureTrunkParks6[[#This Row],[Costing Code]],LGIP1b_Parks_UnitRates_Summary[Costing Code],LGIP1b_Parks_UnitRates_Summary[Preliminary No Scale],,0)</f>
        <v>7500</v>
      </c>
      <c r="U20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8024022</v>
      </c>
      <c r="V200" s="228">
        <v>2021</v>
      </c>
      <c r="W200" s="228">
        <v>1</v>
      </c>
      <c r="X200" s="238">
        <f>ROUND(FutureTrunkParks6[[#This Row],[Direct Construction Cost]]*23%,0)</f>
        <v>1845525</v>
      </c>
      <c r="Y200" s="311">
        <f t="shared" si="27"/>
        <v>7.4999999999999997E-2</v>
      </c>
      <c r="Z200" s="211">
        <f>ROUND((FutureTrunkParks6[[#This Row],[Direct Construction Cost]]+FutureTrunkParks6[[#This Row],[Project Owners Cost (23% Direct Construction Cost)($)]])*FutureTrunkParks6[[#This Row],[Multiplier]]*FutureTrunkParks6[[#This Row],[Construction Contingency Rate %]],0)</f>
        <v>740216</v>
      </c>
      <c r="AA200" s="212">
        <f>ROUND(FutureTrunkParks6[[#This Row],[Direct Construction Cost]]+FutureTrunkParks6[[#This Row],[Project Owners Cost (23% Direct Construction Cost)($)]]+FutureTrunkParks6[[#This Row],[Construction Contingency Cost ($)]],0)</f>
        <v>10609763</v>
      </c>
      <c r="AB200" s="236">
        <v>2024</v>
      </c>
      <c r="AC200" s="213">
        <f t="shared" si="28"/>
        <v>2.0111853187589457E-2</v>
      </c>
      <c r="AD200" s="213">
        <f t="shared" si="29"/>
        <v>1.8204777291069174E-2</v>
      </c>
      <c r="AE200" s="291">
        <f>VLOOKUP(FutureTrunkParks6[[#This Row],[Service Catchment]],'Catchment Demand - Parks'!$C$8:$M$11,11)</f>
        <v>0.23553359173481525</v>
      </c>
      <c r="AF20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00" s="291">
        <f>IF(AND(FutureTrunkParks6[[#This Row],[Spare Capacity (%)]]&gt;30%,FutureTrunkParks6[[#This Row],[Share of the total Cost with the same year of provision %]]&gt;20%),1-FutureTrunkParks6[[#This Row],[Spare Capacity (%)]],1)</f>
        <v>1</v>
      </c>
      <c r="AH200" s="291">
        <f>IF(FutureTrunkParks6[[#This Row],[Terminal Value Analysis]]&lt;0,0,FutureTrunkParks6[[#This Row],[Terminal Value Analysis]])</f>
        <v>1</v>
      </c>
      <c r="AI200" s="215">
        <f t="shared" si="30"/>
        <v>15709763</v>
      </c>
      <c r="AJ200" s="217">
        <f t="shared" si="31"/>
        <v>16613762</v>
      </c>
      <c r="AK200" s="219">
        <f t="shared" si="32"/>
        <v>13984826</v>
      </c>
      <c r="AL200" s="293">
        <f>ROUND(FutureTrunkParks6[[#This Row],[Net Present Value of Establishment Cost]]*FutureTrunkParks6[[#This Row],[Terminal Value Adjustment (%)]],0)</f>
        <v>13984826</v>
      </c>
      <c r="AM200" s="288" t="str" cm="1">
        <f t="array" ref="AM200">_xlfn.IFS(FutureTrunkParks6[[#This Row],[Hierarchy/Name]]&lt;&gt;"Local","y",AM$13=FutureTrunkParks6[[#This Row],[Service Catchment]], "y", FutureTrunkParks6[[#This Row],[Hierarchy/Name]]="Local", "")</f>
        <v>y</v>
      </c>
      <c r="AN200" s="288" t="str" cm="1">
        <f t="array" ref="AN200">_xlfn.IFS(FutureTrunkParks6[[#This Row],[Hierarchy/Name]]&lt;&gt;"Local","y",AN$13=FutureTrunkParks6[[#This Row],[Service Catchment]], "y", FutureTrunkParks6[[#This Row],[Hierarchy/Name]]="Local", "")</f>
        <v>y</v>
      </c>
      <c r="AO200" s="288" t="str" cm="1">
        <f t="array" ref="AO200">_xlfn.IFS(FutureTrunkParks6[[#This Row],[Hierarchy/Name]]&lt;&gt;"Local","y",AO$13=FutureTrunkParks6[[#This Row],[Service Catchment]], "y", FutureTrunkParks6[[#This Row],[Hierarchy/Name]]="Local", "")</f>
        <v>y</v>
      </c>
      <c r="AP200" s="288" t="str" cm="1">
        <f t="array" ref="AP200">_xlfn.IFS(FutureTrunkParks6[[#This Row],[Hierarchy/Name]]&lt;&gt;"Local","y",AP$13=FutureTrunkParks6[[#This Row],[Service Catchment]], "y", FutureTrunkParks6[[#This Row],[Hierarchy/Name]]="Local", "")</f>
        <v>y</v>
      </c>
      <c r="AR200" s="107">
        <f>IF(FutureTrunkParks6[[#This Row],[Hierarchy/Name]]&lt;&gt;"Local",0.25,IF(AM200="y",1,""))</f>
        <v>0.25</v>
      </c>
      <c r="AS200" s="107">
        <f>IF(FutureTrunkParks6[[#This Row],[Hierarchy/Name]]&lt;&gt;"Local",0.25,IF(AN200="y",1,""))</f>
        <v>0.25</v>
      </c>
      <c r="AT200" s="107">
        <f>IF(FutureTrunkParks6[[#This Row],[Hierarchy/Name]]&lt;&gt;"Local",0.25,IF(AO200="y",1,""))</f>
        <v>0.25</v>
      </c>
      <c r="AU200" s="107">
        <f>IF(FutureTrunkParks6[[#This Row],[Hierarchy/Name]]&lt;&gt;"Local",0.25,IF(AP200="y",1,""))</f>
        <v>0.25</v>
      </c>
      <c r="AV200" s="109">
        <f t="shared" si="33"/>
        <v>1</v>
      </c>
      <c r="AX200" s="285">
        <f t="shared" si="34"/>
        <v>3496206.5</v>
      </c>
      <c r="AY200" s="281">
        <f t="shared" si="35"/>
        <v>3496206.5</v>
      </c>
      <c r="AZ200" s="281">
        <f t="shared" si="36"/>
        <v>3496206.5</v>
      </c>
      <c r="BA200" s="286">
        <f t="shared" si="37"/>
        <v>3496206.5</v>
      </c>
      <c r="BB200" s="270">
        <f t="shared" si="38"/>
        <v>13984826</v>
      </c>
      <c r="BD200" s="141"/>
    </row>
    <row r="201" spans="1:221">
      <c r="B201" s="227" t="s">
        <v>5148</v>
      </c>
      <c r="C201" s="228" t="s">
        <v>5165</v>
      </c>
      <c r="D201" s="228" t="s">
        <v>105</v>
      </c>
      <c r="E201" s="228" t="s">
        <v>106</v>
      </c>
      <c r="F201" s="228" t="s">
        <v>4899</v>
      </c>
      <c r="G201" s="203" t="str" cm="1">
        <f t="array" ref="G201">_xlfn.IFS(MID(C201,5,1)="U",MID(C201,5,2),LEN(C201)&gt;10,MID(C201,5,3)&amp;"-"&amp;LEFT(D201,1),LEN(C201)&lt;=10,MID(C201,5,2)&amp;"-"&amp;LEFT(D201,1))</f>
        <v>A2-D</v>
      </c>
      <c r="H201" s="204">
        <f>IFERROR(INDEX(LGIP1b_Park_UnitRates[],MATCH(G201,LGIP1b_Park_UnitRates[LGIP Code],0),3),"")</f>
        <v>30000</v>
      </c>
      <c r="I201" s="312">
        <f>IFERROR(MIN(J201/H201,INDEX(LGIP1b_Park_UnitRates[],MATCH(FutureTrunkParks6[[#This Row],[LGIP Code (*)]], LGIP1b_Park_UnitRates[LGIP Code], 0),4)),1)</f>
        <v>1</v>
      </c>
      <c r="J201" s="232">
        <v>30000</v>
      </c>
      <c r="K201" s="98">
        <f t="shared" si="39"/>
        <v>271</v>
      </c>
      <c r="L201" s="233">
        <v>8130000</v>
      </c>
      <c r="M201" s="238" t="str">
        <f>_xlfn.XLOOKUP(FutureTrunkParks6[[#This Row],[LGIP Code (*)]],LGIP1b_Parks_UnitRates_Summary[LGIP Code],LGIP1b_Parks_UnitRates_Summary[Stages],,0)</f>
        <v>A&amp;B</v>
      </c>
      <c r="N201" s="238" t="str">
        <f>_xlfn.XLOOKUP(FutureTrunkParks6[[#This Row],[LGIP Code (*)]],LGIP1b_Parks_UnitRates_Summary[LGIP Code],LGIP1b_Parks_UnitRates_Summary[Costing Code],,0)</f>
        <v>A2-D-A&amp;B</v>
      </c>
      <c r="O201" s="238">
        <f>_xlfn.XLOOKUP(FutureTrunkParks6[[#This Row],[Costing Code]],LGIP1b_Parks_UnitRates_Summary[Costing Code],LGIP1b_Parks_UnitRates_Summary[Scaled component],,0)</f>
        <v>1640677.0630379796</v>
      </c>
      <c r="P201" s="238">
        <f>FutureTrunkParks6[[#This Row],[Unit Rate (Scale)]]*FutureTrunkParks6[[#This Row],[Scaling factor (*)]]</f>
        <v>1640677.0630379796</v>
      </c>
      <c r="Q201" s="238">
        <f>_xlfn.XLOOKUP(FutureTrunkParks6[[#This Row],[Costing Code]],LGIP1b_Parks_UnitRates_Summary[Costing Code],LGIP1b_Parks_UnitRates_Summary[Not scaled component],,0)</f>
        <v>5581164.1358097773</v>
      </c>
      <c r="R201" s="240">
        <f>_xlfn.XLOOKUP(FutureTrunkParks6[[#This Row],[Costing Code]],LGIP1b_Parks_UnitRates_Summary[Costing Code],LGIP1b_Parks_UnitRates_Summary[Preliminary Scale],,0)</f>
        <v>0.23125000000000001</v>
      </c>
      <c r="S201" s="238">
        <f>((FutureTrunkParks6[[#This Row],[Costs with Scaling Factor Applied]]+FutureTrunkParks6[[#This Row],[Unit Rate (No Scale)]])*FutureTrunkParks6[[#This Row],[Preliminary Scale %]])</f>
        <v>1670050.7772335438</v>
      </c>
      <c r="T201" s="238">
        <f>_xlfn.XLOOKUP(FutureTrunkParks6[[#This Row],[Costing Code]],LGIP1b_Parks_UnitRates_Summary[Costing Code],LGIP1b_Parks_UnitRates_Summary[Preliminary No Scale],,0)</f>
        <v>7500</v>
      </c>
      <c r="U20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8899392</v>
      </c>
      <c r="V201" s="228">
        <v>2021</v>
      </c>
      <c r="W201" s="228">
        <v>1</v>
      </c>
      <c r="X201" s="238">
        <f>ROUND(FutureTrunkParks6[[#This Row],[Direct Construction Cost]]*23%,0)</f>
        <v>2046860</v>
      </c>
      <c r="Y201" s="311">
        <f t="shared" si="27"/>
        <v>0.2</v>
      </c>
      <c r="Z201" s="211">
        <f>ROUND((FutureTrunkParks6[[#This Row],[Direct Construction Cost]]+FutureTrunkParks6[[#This Row],[Project Owners Cost (23% Direct Construction Cost)($)]])*FutureTrunkParks6[[#This Row],[Multiplier]]*FutureTrunkParks6[[#This Row],[Construction Contingency Rate %]],0)</f>
        <v>2189250</v>
      </c>
      <c r="AA201" s="212">
        <f>ROUND(FutureTrunkParks6[[#This Row],[Direct Construction Cost]]+FutureTrunkParks6[[#This Row],[Project Owners Cost (23% Direct Construction Cost)($)]]+FutureTrunkParks6[[#This Row],[Construction Contingency Cost ($)]],0)</f>
        <v>13135502</v>
      </c>
      <c r="AB201" s="236">
        <v>2034</v>
      </c>
      <c r="AC201" s="213">
        <f t="shared" si="28"/>
        <v>2.0111853187589457E-2</v>
      </c>
      <c r="AD201" s="213">
        <f t="shared" si="29"/>
        <v>1.8204777291069174E-2</v>
      </c>
      <c r="AE201" s="291">
        <f>VLOOKUP(FutureTrunkParks6[[#This Row],[Service Catchment]],'Catchment Demand - Parks'!$C$8:$M$11,11)</f>
        <v>0.23553359173481525</v>
      </c>
      <c r="AF20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0.11047216876770646</v>
      </c>
      <c r="AG201" s="291">
        <f>IF(AND(FutureTrunkParks6[[#This Row],[Spare Capacity (%)]]&gt;30%,FutureTrunkParks6[[#This Row],[Share of the total Cost with the same year of provision %]]&gt;20%),1-FutureTrunkParks6[[#This Row],[Spare Capacity (%)]],1)</f>
        <v>1</v>
      </c>
      <c r="AH201" s="291">
        <f>IF(FutureTrunkParks6[[#This Row],[Terminal Value Analysis]]&lt;0,0,FutureTrunkParks6[[#This Row],[Terminal Value Analysis]])</f>
        <v>1</v>
      </c>
      <c r="AI201" s="215">
        <f t="shared" si="30"/>
        <v>21265502</v>
      </c>
      <c r="AJ201" s="217">
        <f t="shared" si="31"/>
        <v>27139491</v>
      </c>
      <c r="AK201" s="219">
        <f t="shared" si="32"/>
        <v>12865335</v>
      </c>
      <c r="AL201" s="293">
        <f>ROUND(FutureTrunkParks6[[#This Row],[Net Present Value of Establishment Cost]]*FutureTrunkParks6[[#This Row],[Terminal Value Adjustment (%)]],0)</f>
        <v>12865335</v>
      </c>
      <c r="AM201" s="288" t="str" cm="1">
        <f t="array" ref="AM201">_xlfn.IFS(FutureTrunkParks6[[#This Row],[Hierarchy/Name]]&lt;&gt;"Local","y",AM$13=FutureTrunkParks6[[#This Row],[Service Catchment]], "y", FutureTrunkParks6[[#This Row],[Hierarchy/Name]]="Local", "")</f>
        <v>y</v>
      </c>
      <c r="AN201" s="288" t="str" cm="1">
        <f t="array" ref="AN201">_xlfn.IFS(FutureTrunkParks6[[#This Row],[Hierarchy/Name]]&lt;&gt;"Local","y",AN$13=FutureTrunkParks6[[#This Row],[Service Catchment]], "y", FutureTrunkParks6[[#This Row],[Hierarchy/Name]]="Local", "")</f>
        <v>y</v>
      </c>
      <c r="AO201" s="288" t="str" cm="1">
        <f t="array" ref="AO201">_xlfn.IFS(FutureTrunkParks6[[#This Row],[Hierarchy/Name]]&lt;&gt;"Local","y",AO$13=FutureTrunkParks6[[#This Row],[Service Catchment]], "y", FutureTrunkParks6[[#This Row],[Hierarchy/Name]]="Local", "")</f>
        <v>y</v>
      </c>
      <c r="AP201" s="288" t="str" cm="1">
        <f t="array" ref="AP201">_xlfn.IFS(FutureTrunkParks6[[#This Row],[Hierarchy/Name]]&lt;&gt;"Local","y",AP$13=FutureTrunkParks6[[#This Row],[Service Catchment]], "y", FutureTrunkParks6[[#This Row],[Hierarchy/Name]]="Local", "")</f>
        <v>y</v>
      </c>
      <c r="AR201" s="107">
        <f>IF(FutureTrunkParks6[[#This Row],[Hierarchy/Name]]&lt;&gt;"Local",0.25,IF(AM201="y",1,""))</f>
        <v>0.25</v>
      </c>
      <c r="AS201" s="107">
        <f>IF(FutureTrunkParks6[[#This Row],[Hierarchy/Name]]&lt;&gt;"Local",0.25,IF(AN201="y",1,""))</f>
        <v>0.25</v>
      </c>
      <c r="AT201" s="107">
        <f>IF(FutureTrunkParks6[[#This Row],[Hierarchy/Name]]&lt;&gt;"Local",0.25,IF(AO201="y",1,""))</f>
        <v>0.25</v>
      </c>
      <c r="AU201" s="107">
        <f>IF(FutureTrunkParks6[[#This Row],[Hierarchy/Name]]&lt;&gt;"Local",0.25,IF(AP201="y",1,""))</f>
        <v>0.25</v>
      </c>
      <c r="AV201" s="109">
        <f t="shared" si="33"/>
        <v>1</v>
      </c>
      <c r="AX201" s="285">
        <f t="shared" si="34"/>
        <v>3216333.75</v>
      </c>
      <c r="AY201" s="281">
        <f t="shared" si="35"/>
        <v>3216333.75</v>
      </c>
      <c r="AZ201" s="281">
        <f t="shared" si="36"/>
        <v>3216333.75</v>
      </c>
      <c r="BA201" s="286">
        <f t="shared" si="37"/>
        <v>3216333.75</v>
      </c>
      <c r="BB201" s="270">
        <f t="shared" si="38"/>
        <v>12865335</v>
      </c>
      <c r="BD201" s="141"/>
    </row>
    <row r="202" spans="1:221">
      <c r="B202" s="227" t="s">
        <v>5148</v>
      </c>
      <c r="C202" s="228" t="s">
        <v>5166</v>
      </c>
      <c r="D202" s="228" t="s">
        <v>105</v>
      </c>
      <c r="E202" s="228" t="s">
        <v>106</v>
      </c>
      <c r="F202" s="228" t="s">
        <v>5167</v>
      </c>
      <c r="G202" s="203" t="str" cm="1">
        <f t="array" ref="G202">_xlfn.IFS(MID(C202,5,1)="U",MID(C202,5,2),LEN(C202)&gt;10,MID(C202,5,3)&amp;"-"&amp;LEFT(D202,1),LEN(C202)&lt;=10,MID(C202,5,2)&amp;"-"&amp;LEFT(D202,1))</f>
        <v>A5-D</v>
      </c>
      <c r="H202" s="204">
        <f>IFERROR(INDEX(LGIP1b_Park_UnitRates[],MATCH(G202,LGIP1b_Park_UnitRates[LGIP Code],0),3),"")</f>
        <v>40000</v>
      </c>
      <c r="I202" s="312">
        <f>IFERROR(MIN(J202/H202,INDEX(LGIP1b_Park_UnitRates[],MATCH(FutureTrunkParks6[[#This Row],[LGIP Code (*)]], LGIP1b_Park_UnitRates[LGIP Code], 0),4)),1)</f>
        <v>1.7</v>
      </c>
      <c r="J202" s="232">
        <v>68000</v>
      </c>
      <c r="K202" s="98">
        <f t="shared" si="39"/>
        <v>271</v>
      </c>
      <c r="L202" s="233">
        <v>18428000</v>
      </c>
      <c r="M202" s="238" t="str">
        <f>_xlfn.XLOOKUP(FutureTrunkParks6[[#This Row],[LGIP Code (*)]],LGIP1b_Parks_UnitRates_Summary[LGIP Code],LGIP1b_Parks_UnitRates_Summary[Stages],,0)</f>
        <v>A&amp;B</v>
      </c>
      <c r="N202" s="238" t="str">
        <f>_xlfn.XLOOKUP(FutureTrunkParks6[[#This Row],[LGIP Code (*)]],LGIP1b_Parks_UnitRates_Summary[LGIP Code],LGIP1b_Parks_UnitRates_Summary[Costing Code],,0)</f>
        <v>A5-D-A&amp;B</v>
      </c>
      <c r="O202" s="238">
        <f>_xlfn.XLOOKUP(FutureTrunkParks6[[#This Row],[Costing Code]],LGIP1b_Parks_UnitRates_Summary[Costing Code],LGIP1b_Parks_UnitRates_Summary[Scaled component],,0)</f>
        <v>1820215.6293648588</v>
      </c>
      <c r="P202" s="238">
        <f>FutureTrunkParks6[[#This Row],[Unit Rate (Scale)]]*FutureTrunkParks6[[#This Row],[Scaling factor (*)]]</f>
        <v>3094366.56992026</v>
      </c>
      <c r="Q202" s="238">
        <f>_xlfn.XLOOKUP(FutureTrunkParks6[[#This Row],[Costing Code]],LGIP1b_Parks_UnitRates_Summary[Costing Code],LGIP1b_Parks_UnitRates_Summary[Not scaled component],,0)</f>
        <v>7253574.4109799992</v>
      </c>
      <c r="R202" s="240">
        <f>_xlfn.XLOOKUP(FutureTrunkParks6[[#This Row],[Costing Code]],LGIP1b_Parks_UnitRates_Summary[Costing Code],LGIP1b_Parks_UnitRates_Summary[Preliminary Scale],,0)</f>
        <v>0.23125000000000001</v>
      </c>
      <c r="S202" s="238">
        <f>((FutureTrunkParks6[[#This Row],[Costs with Scaling Factor Applied]]+FutureTrunkParks6[[#This Row],[Unit Rate (No Scale)]])*FutureTrunkParks6[[#This Row],[Preliminary Scale %]])</f>
        <v>2392961.3518331852</v>
      </c>
      <c r="T202" s="238">
        <f>_xlfn.XLOOKUP(FutureTrunkParks6[[#This Row],[Costing Code]],LGIP1b_Parks_UnitRates_Summary[Costing Code],LGIP1b_Parks_UnitRates_Summary[Preliminary No Scale],,0)</f>
        <v>11250</v>
      </c>
      <c r="U20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12752152</v>
      </c>
      <c r="V202" s="228">
        <v>2021</v>
      </c>
      <c r="W202" s="228">
        <v>1</v>
      </c>
      <c r="X202" s="238">
        <f>ROUND(FutureTrunkParks6[[#This Row],[Direct Construction Cost]]*23%,0)</f>
        <v>2932995</v>
      </c>
      <c r="Y202" s="311">
        <f t="shared" si="27"/>
        <v>0.2</v>
      </c>
      <c r="Z202" s="211">
        <f>ROUND((FutureTrunkParks6[[#This Row],[Direct Construction Cost]]+FutureTrunkParks6[[#This Row],[Project Owners Cost (23% Direct Construction Cost)($)]])*FutureTrunkParks6[[#This Row],[Multiplier]]*FutureTrunkParks6[[#This Row],[Construction Contingency Rate %]],0)</f>
        <v>3137029</v>
      </c>
      <c r="AA202" s="212">
        <f>ROUND(FutureTrunkParks6[[#This Row],[Direct Construction Cost]]+FutureTrunkParks6[[#This Row],[Project Owners Cost (23% Direct Construction Cost)($)]]+FutureTrunkParks6[[#This Row],[Construction Contingency Cost ($)]],0)</f>
        <v>18822176</v>
      </c>
      <c r="AB202" s="236">
        <v>2034</v>
      </c>
      <c r="AC202" s="213">
        <f t="shared" si="28"/>
        <v>2.0111853187589457E-2</v>
      </c>
      <c r="AD202" s="213">
        <f t="shared" si="29"/>
        <v>1.8204777291069174E-2</v>
      </c>
      <c r="AE202" s="291">
        <f>VLOOKUP(FutureTrunkParks6[[#This Row],[Service Catchment]],'Catchment Demand - Parks'!$C$8:$M$11,11)</f>
        <v>0.23553359173481525</v>
      </c>
      <c r="AF20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0.15829822138868191</v>
      </c>
      <c r="AG202" s="291">
        <f>IF(AND(FutureTrunkParks6[[#This Row],[Spare Capacity (%)]]&gt;30%,FutureTrunkParks6[[#This Row],[Share of the total Cost with the same year of provision %]]&gt;20%),1-FutureTrunkParks6[[#This Row],[Spare Capacity (%)]],1)</f>
        <v>1</v>
      </c>
      <c r="AH202" s="291">
        <f>IF(FutureTrunkParks6[[#This Row],[Terminal Value Analysis]]&lt;0,0,FutureTrunkParks6[[#This Row],[Terminal Value Analysis]])</f>
        <v>1</v>
      </c>
      <c r="AI202" s="215">
        <f t="shared" si="30"/>
        <v>37250176</v>
      </c>
      <c r="AJ202" s="217">
        <f t="shared" si="31"/>
        <v>47669826</v>
      </c>
      <c r="AK202" s="219">
        <f t="shared" si="32"/>
        <v>22597635</v>
      </c>
      <c r="AL202" s="293">
        <f>ROUND(FutureTrunkParks6[[#This Row],[Net Present Value of Establishment Cost]]*FutureTrunkParks6[[#This Row],[Terminal Value Adjustment (%)]],0)</f>
        <v>22597635</v>
      </c>
      <c r="AM202" s="288" t="str" cm="1">
        <f t="array" ref="AM202">_xlfn.IFS(FutureTrunkParks6[[#This Row],[Hierarchy/Name]]&lt;&gt;"Local","y",AM$13=FutureTrunkParks6[[#This Row],[Service Catchment]], "y", FutureTrunkParks6[[#This Row],[Hierarchy/Name]]="Local", "")</f>
        <v>y</v>
      </c>
      <c r="AN202" s="288" t="str" cm="1">
        <f t="array" ref="AN202">_xlfn.IFS(FutureTrunkParks6[[#This Row],[Hierarchy/Name]]&lt;&gt;"Local","y",AN$13=FutureTrunkParks6[[#This Row],[Service Catchment]], "y", FutureTrunkParks6[[#This Row],[Hierarchy/Name]]="Local", "")</f>
        <v>y</v>
      </c>
      <c r="AO202" s="288" t="str" cm="1">
        <f t="array" ref="AO202">_xlfn.IFS(FutureTrunkParks6[[#This Row],[Hierarchy/Name]]&lt;&gt;"Local","y",AO$13=FutureTrunkParks6[[#This Row],[Service Catchment]], "y", FutureTrunkParks6[[#This Row],[Hierarchy/Name]]="Local", "")</f>
        <v>y</v>
      </c>
      <c r="AP202" s="288" t="str" cm="1">
        <f t="array" ref="AP202">_xlfn.IFS(FutureTrunkParks6[[#This Row],[Hierarchy/Name]]&lt;&gt;"Local","y",AP$13=FutureTrunkParks6[[#This Row],[Service Catchment]], "y", FutureTrunkParks6[[#This Row],[Hierarchy/Name]]="Local", "")</f>
        <v>y</v>
      </c>
      <c r="AR202" s="107">
        <f>IF(FutureTrunkParks6[[#This Row],[Hierarchy/Name]]&lt;&gt;"Local",0.25,IF(AM202="y",1,""))</f>
        <v>0.25</v>
      </c>
      <c r="AS202" s="107">
        <f>IF(FutureTrunkParks6[[#This Row],[Hierarchy/Name]]&lt;&gt;"Local",0.25,IF(AN202="y",1,""))</f>
        <v>0.25</v>
      </c>
      <c r="AT202" s="107">
        <f>IF(FutureTrunkParks6[[#This Row],[Hierarchy/Name]]&lt;&gt;"Local",0.25,IF(AO202="y",1,""))</f>
        <v>0.25</v>
      </c>
      <c r="AU202" s="107">
        <f>IF(FutureTrunkParks6[[#This Row],[Hierarchy/Name]]&lt;&gt;"Local",0.25,IF(AP202="y",1,""))</f>
        <v>0.25</v>
      </c>
      <c r="AV202" s="109">
        <f t="shared" si="33"/>
        <v>1</v>
      </c>
      <c r="AX202" s="285">
        <f t="shared" si="34"/>
        <v>5649408.75</v>
      </c>
      <c r="AY202" s="281">
        <f t="shared" si="35"/>
        <v>5649408.75</v>
      </c>
      <c r="AZ202" s="281">
        <f t="shared" si="36"/>
        <v>5649408.75</v>
      </c>
      <c r="BA202" s="286">
        <f t="shared" si="37"/>
        <v>5649408.75</v>
      </c>
      <c r="BB202" s="270">
        <f t="shared" si="38"/>
        <v>22597635</v>
      </c>
      <c r="BD202" s="141"/>
    </row>
    <row r="203" spans="1:221">
      <c r="B203" s="227" t="s">
        <v>5160</v>
      </c>
      <c r="C203" s="228" t="s">
        <v>5168</v>
      </c>
      <c r="D203" s="228" t="s">
        <v>110</v>
      </c>
      <c r="E203" s="228" t="s">
        <v>106</v>
      </c>
      <c r="F203" s="228" t="s">
        <v>4941</v>
      </c>
      <c r="G203" s="203" t="str" cm="1">
        <f t="array" ref="G203">_xlfn.IFS(MID(C203,5,1)="U",MID(C203,5,2),LEN(C203)&gt;10,MID(C203,5,3)&amp;"-"&amp;LEFT(D203,1),LEN(C203)&lt;=10,MID(C203,5,2)&amp;"-"&amp;LEFT(D203,1))</f>
        <v>E1-L</v>
      </c>
      <c r="H203" s="204">
        <f>IFERROR(INDEX(LGIP1b_Park_UnitRates[],MATCH(G203,LGIP1b_Park_UnitRates[LGIP Code],0),3),"")</f>
        <v>8000</v>
      </c>
      <c r="I203" s="312">
        <f>IFERROR(MIN(J203/H203,INDEX(LGIP1b_Park_UnitRates[],MATCH(FutureTrunkParks6[[#This Row],[LGIP Code (*)]], LGIP1b_Park_UnitRates[LGIP Code], 0),4)),1)</f>
        <v>1.3875</v>
      </c>
      <c r="J203" s="232">
        <v>11100</v>
      </c>
      <c r="K203" s="98">
        <f t="shared" si="39"/>
        <v>0</v>
      </c>
      <c r="L203" s="233">
        <v>0</v>
      </c>
      <c r="M203" s="238" t="str">
        <f>_xlfn.XLOOKUP(FutureTrunkParks6[[#This Row],[LGIP Code (*)]],LGIP1b_Parks_UnitRates_Summary[LGIP Code],LGIP1b_Parks_UnitRates_Summary[Stages],,0)</f>
        <v>B&amp;C</v>
      </c>
      <c r="N203" s="238" t="str">
        <f>_xlfn.XLOOKUP(FutureTrunkParks6[[#This Row],[LGIP Code (*)]],LGIP1b_Parks_UnitRates_Summary[LGIP Code],LGIP1b_Parks_UnitRates_Summary[Costing Code],,0)</f>
        <v>E1-L-B&amp;C</v>
      </c>
      <c r="O203" s="238">
        <f>_xlfn.XLOOKUP(FutureTrunkParks6[[#This Row],[Costing Code]],LGIP1b_Parks_UnitRates_Summary[Costing Code],LGIP1b_Parks_UnitRates_Summary[Scaled component],,0)</f>
        <v>50689.811039999993</v>
      </c>
      <c r="P203" s="238">
        <f>FutureTrunkParks6[[#This Row],[Unit Rate (Scale)]]*FutureTrunkParks6[[#This Row],[Scaling factor (*)]]</f>
        <v>70332.112817999994</v>
      </c>
      <c r="Q203" s="238">
        <f>_xlfn.XLOOKUP(FutureTrunkParks6[[#This Row],[Costing Code]],LGIP1b_Parks_UnitRates_Summary[Costing Code],LGIP1b_Parks_UnitRates_Summary[Not scaled component],,0)</f>
        <v>434089.71377963555</v>
      </c>
      <c r="R203" s="240">
        <f>_xlfn.XLOOKUP(FutureTrunkParks6[[#This Row],[Costing Code]],LGIP1b_Parks_UnitRates_Summary[Costing Code],LGIP1b_Parks_UnitRates_Summary[Preliminary Scale],,0)</f>
        <v>0.23125000000000001</v>
      </c>
      <c r="S203" s="238">
        <f>((FutureTrunkParks6[[#This Row],[Costs with Scaling Factor Applied]]+FutureTrunkParks6[[#This Row],[Unit Rate (No Scale)]])*FutureTrunkParks6[[#This Row],[Preliminary Scale %]])</f>
        <v>116647.54740070322</v>
      </c>
      <c r="T203" s="238">
        <f>_xlfn.XLOOKUP(FutureTrunkParks6[[#This Row],[Costing Code]],LGIP1b_Parks_UnitRates_Summary[Costing Code],LGIP1b_Parks_UnitRates_Summary[Preliminary No Scale],,0)</f>
        <v>3750</v>
      </c>
      <c r="U20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624819</v>
      </c>
      <c r="V203" s="228">
        <v>2021</v>
      </c>
      <c r="W203" s="228">
        <v>1</v>
      </c>
      <c r="X203" s="238">
        <f>ROUND(FutureTrunkParks6[[#This Row],[Direct Construction Cost]]*23%,0)</f>
        <v>143708</v>
      </c>
      <c r="Y203" s="311">
        <f t="shared" si="27"/>
        <v>7.4999999999999997E-2</v>
      </c>
      <c r="Z203" s="211">
        <f>ROUND((FutureTrunkParks6[[#This Row],[Direct Construction Cost]]+FutureTrunkParks6[[#This Row],[Project Owners Cost (23% Direct Construction Cost)($)]])*FutureTrunkParks6[[#This Row],[Multiplier]]*FutureTrunkParks6[[#This Row],[Construction Contingency Rate %]],0)</f>
        <v>57640</v>
      </c>
      <c r="AA203" s="212">
        <f>ROUND(FutureTrunkParks6[[#This Row],[Direct Construction Cost]]+FutureTrunkParks6[[#This Row],[Project Owners Cost (23% Direct Construction Cost)($)]]+FutureTrunkParks6[[#This Row],[Construction Contingency Cost ($)]],0)</f>
        <v>826167</v>
      </c>
      <c r="AB203" s="236">
        <v>2024</v>
      </c>
      <c r="AC203" s="213">
        <f t="shared" si="28"/>
        <v>2.0111853187589457E-2</v>
      </c>
      <c r="AD203" s="213">
        <f t="shared" si="29"/>
        <v>1.8204777291069174E-2</v>
      </c>
      <c r="AE203" s="291">
        <f>VLOOKUP(FutureTrunkParks6[[#This Row],[Service Catchment]],'Catchment Demand - Parks'!$C$8:$M$11,11)</f>
        <v>0.23553359173481525</v>
      </c>
      <c r="AF20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03" s="291">
        <f>IF(AND(FutureTrunkParks6[[#This Row],[Spare Capacity (%)]]&gt;30%,FutureTrunkParks6[[#This Row],[Share of the total Cost with the same year of provision %]]&gt;20%),1-FutureTrunkParks6[[#This Row],[Spare Capacity (%)]],1)</f>
        <v>1</v>
      </c>
      <c r="AH203" s="291">
        <f>IF(FutureTrunkParks6[[#This Row],[Terminal Value Analysis]]&lt;0,0,FutureTrunkParks6[[#This Row],[Terminal Value Analysis]])</f>
        <v>1</v>
      </c>
      <c r="AI203" s="215">
        <f t="shared" si="30"/>
        <v>826167</v>
      </c>
      <c r="AJ203" s="217">
        <f t="shared" si="31"/>
        <v>872114</v>
      </c>
      <c r="AK203" s="219">
        <f t="shared" si="32"/>
        <v>734112</v>
      </c>
      <c r="AL203" s="293">
        <f>ROUND(FutureTrunkParks6[[#This Row],[Net Present Value of Establishment Cost]]*FutureTrunkParks6[[#This Row],[Terminal Value Adjustment (%)]],0)</f>
        <v>734112</v>
      </c>
      <c r="AM203" s="288" t="str" cm="1">
        <f t="array" ref="AM203">_xlfn.IFS(FutureTrunkParks6[[#This Row],[Hierarchy/Name]]&lt;&gt;"Local","y",AM$13=FutureTrunkParks6[[#This Row],[Service Catchment]], "y", FutureTrunkParks6[[#This Row],[Hierarchy/Name]]="Local", "")</f>
        <v>y</v>
      </c>
      <c r="AN203" s="288" t="str" cm="1">
        <f t="array" ref="AN203">_xlfn.IFS(FutureTrunkParks6[[#This Row],[Hierarchy/Name]]&lt;&gt;"Local","y",AN$13=FutureTrunkParks6[[#This Row],[Service Catchment]], "y", FutureTrunkParks6[[#This Row],[Hierarchy/Name]]="Local", "")</f>
        <v/>
      </c>
      <c r="AO203" s="288" t="str" cm="1">
        <f t="array" ref="AO203">_xlfn.IFS(FutureTrunkParks6[[#This Row],[Hierarchy/Name]]&lt;&gt;"Local","y",AO$13=FutureTrunkParks6[[#This Row],[Service Catchment]], "y", FutureTrunkParks6[[#This Row],[Hierarchy/Name]]="Local", "")</f>
        <v/>
      </c>
      <c r="AP203" s="288" t="str" cm="1">
        <f t="array" ref="AP203">_xlfn.IFS(FutureTrunkParks6[[#This Row],[Hierarchy/Name]]&lt;&gt;"Local","y",AP$13=FutureTrunkParks6[[#This Row],[Service Catchment]], "y", FutureTrunkParks6[[#This Row],[Hierarchy/Name]]="Local", "")</f>
        <v/>
      </c>
      <c r="AR203" s="107">
        <f>IF(FutureTrunkParks6[[#This Row],[Hierarchy/Name]]&lt;&gt;"Local",0.25,IF(AM203="y",1,""))</f>
        <v>1</v>
      </c>
      <c r="AS203" s="107" t="str">
        <f>IF(FutureTrunkParks6[[#This Row],[Hierarchy/Name]]&lt;&gt;"Local",0.25,IF(AN203="y",1,""))</f>
        <v/>
      </c>
      <c r="AT203" s="107" t="str">
        <f>IF(FutureTrunkParks6[[#This Row],[Hierarchy/Name]]&lt;&gt;"Local",0.25,IF(AO203="y",1,""))</f>
        <v/>
      </c>
      <c r="AU203" s="107" t="str">
        <f>IF(FutureTrunkParks6[[#This Row],[Hierarchy/Name]]&lt;&gt;"Local",0.25,IF(AP203="y",1,""))</f>
        <v/>
      </c>
      <c r="AV203" s="109">
        <f t="shared" si="33"/>
        <v>1</v>
      </c>
      <c r="AX203" s="285">
        <f t="shared" si="34"/>
        <v>734112</v>
      </c>
      <c r="AY203" s="281" t="str">
        <f t="shared" si="35"/>
        <v/>
      </c>
      <c r="AZ203" s="281" t="str">
        <f t="shared" si="36"/>
        <v/>
      </c>
      <c r="BA203" s="286" t="str">
        <f t="shared" si="37"/>
        <v/>
      </c>
      <c r="BB203" s="270">
        <f t="shared" si="38"/>
        <v>734112</v>
      </c>
      <c r="BD203" s="141"/>
    </row>
    <row r="204" spans="1:221">
      <c r="B204" s="227" t="s">
        <v>5169</v>
      </c>
      <c r="C204" s="138" t="s">
        <v>5170</v>
      </c>
      <c r="D204" s="228" t="s">
        <v>100</v>
      </c>
      <c r="E204" s="228" t="s">
        <v>106</v>
      </c>
      <c r="F204" s="228" t="s">
        <v>5171</v>
      </c>
      <c r="G204" s="203" t="str" cm="1">
        <f t="array" ref="G204">_xlfn.IFS(MID(C204,5,1)="U",MID(C204,5,2),LEN(C204)&gt;10,MID(C204,5,3)&amp;"-"&amp;LEFT(D204,1),LEN(C204)&lt;=10,MID(C204,5,2)&amp;"-"&amp;LEFT(D204,1))</f>
        <v>E5-M</v>
      </c>
      <c r="H204" s="204">
        <f>IFERROR(INDEX(LGIP1b_Park_UnitRates[],MATCH(G204,LGIP1b_Park_UnitRates[LGIP Code],0),3),"")</f>
        <v>70000</v>
      </c>
      <c r="I204" s="312">
        <f>IFERROR(MIN(J204/H204,INDEX(LGIP1b_Park_UnitRates[],MATCH(FutureTrunkParks6[[#This Row],[LGIP Code (*)]], LGIP1b_Park_UnitRates[LGIP Code], 0),4)),1)</f>
        <v>1.67</v>
      </c>
      <c r="J204" s="232">
        <v>143700</v>
      </c>
      <c r="K204" s="98">
        <f t="shared" si="39"/>
        <v>0</v>
      </c>
      <c r="L204" s="233">
        <v>0</v>
      </c>
      <c r="M204" s="238" t="str">
        <f>_xlfn.XLOOKUP(FutureTrunkParks6[[#This Row],[LGIP Code (*)]],LGIP1b_Parks_UnitRates_Summary[LGIP Code],LGIP1b_Parks_UnitRates_Summary[Stages],,0)</f>
        <v>B&amp;C</v>
      </c>
      <c r="N204" s="238" t="str">
        <f>_xlfn.XLOOKUP(FutureTrunkParks6[[#This Row],[LGIP Code (*)]],LGIP1b_Parks_UnitRates_Summary[LGIP Code],LGIP1b_Parks_UnitRates_Summary[Costing Code],,0)</f>
        <v>E5-M-B&amp;C</v>
      </c>
      <c r="O204" s="238">
        <f>_xlfn.XLOOKUP(FutureTrunkParks6[[#This Row],[Costing Code]],LGIP1b_Parks_UnitRates_Summary[Costing Code],LGIP1b_Parks_UnitRates_Summary[Scaled component],,0)</f>
        <v>1207461.0078931611</v>
      </c>
      <c r="P204" s="238">
        <f>FutureTrunkParks6[[#This Row],[Unit Rate (Scale)]]*FutureTrunkParks6[[#This Row],[Scaling factor (*)]]</f>
        <v>2016459.8831815789</v>
      </c>
      <c r="Q204" s="238">
        <f>_xlfn.XLOOKUP(FutureTrunkParks6[[#This Row],[Costing Code]],LGIP1b_Parks_UnitRates_Summary[Costing Code],LGIP1b_Parks_UnitRates_Summary[Not scaled component],,0)</f>
        <v>12143220.003488444</v>
      </c>
      <c r="R204" s="240">
        <f>_xlfn.XLOOKUP(FutureTrunkParks6[[#This Row],[Costing Code]],LGIP1b_Parks_UnitRates_Summary[Costing Code],LGIP1b_Parks_UnitRates_Summary[Preliminary Scale],,0)</f>
        <v>0.23125000000000001</v>
      </c>
      <c r="S204" s="238">
        <f>((FutureTrunkParks6[[#This Row],[Costs with Scaling Factor Applied]]+FutureTrunkParks6[[#This Row],[Unit Rate (No Scale)]])*FutureTrunkParks6[[#This Row],[Preliminary Scale %]])</f>
        <v>3274425.9737924431</v>
      </c>
      <c r="T204" s="238">
        <f>_xlfn.XLOOKUP(FutureTrunkParks6[[#This Row],[Costing Code]],LGIP1b_Parks_UnitRates_Summary[Costing Code],LGIP1b_Parks_UnitRates_Summary[Preliminary No Scale],,0)</f>
        <v>11250</v>
      </c>
      <c r="U20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17445356</v>
      </c>
      <c r="V204" s="228">
        <v>2021</v>
      </c>
      <c r="W204" s="228">
        <v>1</v>
      </c>
      <c r="X204" s="238">
        <f>ROUND(FutureTrunkParks6[[#This Row],[Direct Construction Cost]]*23%,0)</f>
        <v>4012432</v>
      </c>
      <c r="Y204" s="311">
        <f t="shared" si="27"/>
        <v>0.15</v>
      </c>
      <c r="Z204" s="211">
        <f>ROUND((FutureTrunkParks6[[#This Row],[Direct Construction Cost]]+FutureTrunkParks6[[#This Row],[Project Owners Cost (23% Direct Construction Cost)($)]])*FutureTrunkParks6[[#This Row],[Multiplier]]*FutureTrunkParks6[[#This Row],[Construction Contingency Rate %]],0)</f>
        <v>3218668</v>
      </c>
      <c r="AA204" s="212">
        <f>ROUND(FutureTrunkParks6[[#This Row],[Direct Construction Cost]]+FutureTrunkParks6[[#This Row],[Project Owners Cost (23% Direct Construction Cost)($)]]+FutureTrunkParks6[[#This Row],[Construction Contingency Cost ($)]],0)</f>
        <v>24676456</v>
      </c>
      <c r="AB204" s="236">
        <v>2029</v>
      </c>
      <c r="AC204" s="213">
        <f t="shared" si="28"/>
        <v>2.0111853187589457E-2</v>
      </c>
      <c r="AD204" s="213">
        <f t="shared" si="29"/>
        <v>1.8204777291069174E-2</v>
      </c>
      <c r="AE204" s="291">
        <f>VLOOKUP(FutureTrunkParks6[[#This Row],[Service Catchment]],'Catchment Demand - Parks'!$C$8:$M$11,11)</f>
        <v>0.23553359173481525</v>
      </c>
      <c r="AF20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0.25530968582621333</v>
      </c>
      <c r="AG204" s="291">
        <f>IF(AND(FutureTrunkParks6[[#This Row],[Spare Capacity (%)]]&gt;30%,FutureTrunkParks6[[#This Row],[Share of the total Cost with the same year of provision %]]&gt;20%),1-FutureTrunkParks6[[#This Row],[Spare Capacity (%)]],1)</f>
        <v>1</v>
      </c>
      <c r="AH204" s="291">
        <f>IF(FutureTrunkParks6[[#This Row],[Terminal Value Analysis]]&lt;0,0,FutureTrunkParks6[[#This Row],[Terminal Value Analysis]])</f>
        <v>1</v>
      </c>
      <c r="AI204" s="215">
        <f t="shared" si="30"/>
        <v>24676456</v>
      </c>
      <c r="AJ204" s="217">
        <f t="shared" si="31"/>
        <v>28507808</v>
      </c>
      <c r="AK204" s="219">
        <f t="shared" si="32"/>
        <v>18008108</v>
      </c>
      <c r="AL204" s="293">
        <f>ROUND(FutureTrunkParks6[[#This Row],[Net Present Value of Establishment Cost]]*FutureTrunkParks6[[#This Row],[Terminal Value Adjustment (%)]],0)</f>
        <v>18008108</v>
      </c>
      <c r="AM204" s="288" t="str" cm="1">
        <f t="array" ref="AM204">_xlfn.IFS(FutureTrunkParks6[[#This Row],[Hierarchy/Name]]&lt;&gt;"Local","y",AM$13=FutureTrunkParks6[[#This Row],[Service Catchment]], "y", FutureTrunkParks6[[#This Row],[Hierarchy/Name]]="Local", "")</f>
        <v>y</v>
      </c>
      <c r="AN204" s="288" t="str" cm="1">
        <f t="array" ref="AN204">_xlfn.IFS(FutureTrunkParks6[[#This Row],[Hierarchy/Name]]&lt;&gt;"Local","y",AN$13=FutureTrunkParks6[[#This Row],[Service Catchment]], "y", FutureTrunkParks6[[#This Row],[Hierarchy/Name]]="Local", "")</f>
        <v>y</v>
      </c>
      <c r="AO204" s="288" t="str" cm="1">
        <f t="array" ref="AO204">_xlfn.IFS(FutureTrunkParks6[[#This Row],[Hierarchy/Name]]&lt;&gt;"Local","y",AO$13=FutureTrunkParks6[[#This Row],[Service Catchment]], "y", FutureTrunkParks6[[#This Row],[Hierarchy/Name]]="Local", "")</f>
        <v>y</v>
      </c>
      <c r="AP204" s="288" t="str" cm="1">
        <f t="array" ref="AP204">_xlfn.IFS(FutureTrunkParks6[[#This Row],[Hierarchy/Name]]&lt;&gt;"Local","y",AP$13=FutureTrunkParks6[[#This Row],[Service Catchment]], "y", FutureTrunkParks6[[#This Row],[Hierarchy/Name]]="Local", "")</f>
        <v>y</v>
      </c>
      <c r="AR204" s="107">
        <f>IF(FutureTrunkParks6[[#This Row],[Hierarchy/Name]]&lt;&gt;"Local",0.25,IF(AM204="y",1,""))</f>
        <v>0.25</v>
      </c>
      <c r="AS204" s="107">
        <f>IF(FutureTrunkParks6[[#This Row],[Hierarchy/Name]]&lt;&gt;"Local",0.25,IF(AN204="y",1,""))</f>
        <v>0.25</v>
      </c>
      <c r="AT204" s="107">
        <f>IF(FutureTrunkParks6[[#This Row],[Hierarchy/Name]]&lt;&gt;"Local",0.25,IF(AO204="y",1,""))</f>
        <v>0.25</v>
      </c>
      <c r="AU204" s="107">
        <f>IF(FutureTrunkParks6[[#This Row],[Hierarchy/Name]]&lt;&gt;"Local",0.25,IF(AP204="y",1,""))</f>
        <v>0.25</v>
      </c>
      <c r="AV204" s="109">
        <f t="shared" si="33"/>
        <v>1</v>
      </c>
      <c r="AX204" s="285">
        <f t="shared" si="34"/>
        <v>4502027</v>
      </c>
      <c r="AY204" s="281">
        <f t="shared" si="35"/>
        <v>4502027</v>
      </c>
      <c r="AZ204" s="281">
        <f t="shared" si="36"/>
        <v>4502027</v>
      </c>
      <c r="BA204" s="286">
        <f t="shared" si="37"/>
        <v>4502027</v>
      </c>
      <c r="BB204" s="270">
        <f t="shared" si="38"/>
        <v>18008108</v>
      </c>
      <c r="BD204" s="141"/>
    </row>
    <row r="205" spans="1:221">
      <c r="B205" s="227" t="s">
        <v>5172</v>
      </c>
      <c r="C205" s="228" t="s">
        <v>5173</v>
      </c>
      <c r="D205" s="228" t="s">
        <v>100</v>
      </c>
      <c r="E205" s="228" t="s">
        <v>101</v>
      </c>
      <c r="F205" s="228" t="s">
        <v>5027</v>
      </c>
      <c r="G205" s="203" t="str" cm="1">
        <f t="array" ref="G205">_xlfn.IFS(MID(C205,5,1)="U",MID(C205,5,2),LEN(C205)&gt;10,MID(C205,5,3)&amp;"-"&amp;LEFT(D205,1),LEN(C205)&lt;=10,MID(C205,5,2)&amp;"-"&amp;LEFT(D205,1))</f>
        <v>E3-M</v>
      </c>
      <c r="H205" s="204">
        <f>IFERROR(INDEX(LGIP1b_Park_UnitRates[],MATCH(G205,LGIP1b_Park_UnitRates[LGIP Code],0),3),"")</f>
        <v>30000</v>
      </c>
      <c r="I205" s="312">
        <f>IFERROR(MIN(J205/H205,INDEX(LGIP1b_Park_UnitRates[],MATCH(FutureTrunkParks6[[#This Row],[LGIP Code (*)]], LGIP1b_Park_UnitRates[LGIP Code], 0),4)),1)</f>
        <v>1.67</v>
      </c>
      <c r="J205" s="232">
        <v>1204000</v>
      </c>
      <c r="K205" s="98">
        <f t="shared" si="39"/>
        <v>0</v>
      </c>
      <c r="L205" s="233">
        <v>0</v>
      </c>
      <c r="M205" s="238" t="str">
        <f>_xlfn.XLOOKUP(FutureTrunkParks6[[#This Row],[LGIP Code (*)]],LGIP1b_Parks_UnitRates_Summary[LGIP Code],LGIP1b_Parks_UnitRates_Summary[Stages],,0)</f>
        <v>B&amp;C</v>
      </c>
      <c r="N205" s="238" t="str">
        <f>_xlfn.XLOOKUP(FutureTrunkParks6[[#This Row],[LGIP Code (*)]],LGIP1b_Parks_UnitRates_Summary[LGIP Code],LGIP1b_Parks_UnitRates_Summary[Costing Code],,0)</f>
        <v>E3-M-B&amp;C</v>
      </c>
      <c r="O205" s="238">
        <f>_xlfn.XLOOKUP(FutureTrunkParks6[[#This Row],[Costing Code]],LGIP1b_Parks_UnitRates_Summary[Costing Code],LGIP1b_Parks_UnitRates_Summary[Scaled component],,0)</f>
        <v>1024086.3324290323</v>
      </c>
      <c r="P205" s="238">
        <f>FutureTrunkParks6[[#This Row],[Unit Rate (Scale)]]*FutureTrunkParks6[[#This Row],[Scaling factor (*)]]</f>
        <v>1710224.1751564839</v>
      </c>
      <c r="Q205" s="238">
        <f>_xlfn.XLOOKUP(FutureTrunkParks6[[#This Row],[Costing Code]],LGIP1b_Parks_UnitRates_Summary[Costing Code],LGIP1b_Parks_UnitRates_Summary[Not scaled component],,0)</f>
        <v>7238985.4808137771</v>
      </c>
      <c r="R205" s="240">
        <f>_xlfn.XLOOKUP(FutureTrunkParks6[[#This Row],[Costing Code]],LGIP1b_Parks_UnitRates_Summary[Costing Code],LGIP1b_Parks_UnitRates_Summary[Preliminary Scale],,0)</f>
        <v>0.23125000000000001</v>
      </c>
      <c r="S205" s="238">
        <f>((FutureTrunkParks6[[#This Row],[Costs with Scaling Factor Applied]]+FutureTrunkParks6[[#This Row],[Unit Rate (No Scale)]])*FutureTrunkParks6[[#This Row],[Preliminary Scale %]])</f>
        <v>2069504.7329431227</v>
      </c>
      <c r="T205" s="238">
        <f>_xlfn.XLOOKUP(FutureTrunkParks6[[#This Row],[Costing Code]],LGIP1b_Parks_UnitRates_Summary[Costing Code],LGIP1b_Parks_UnitRates_Summary[Preliminary No Scale],,0)</f>
        <v>7500</v>
      </c>
      <c r="U20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11026214</v>
      </c>
      <c r="V205" s="228">
        <v>2021</v>
      </c>
      <c r="W205" s="228">
        <v>1</v>
      </c>
      <c r="X205" s="238">
        <f>ROUND(FutureTrunkParks6[[#This Row],[Direct Construction Cost]]*23%,0)</f>
        <v>2536029</v>
      </c>
      <c r="Y205" s="311">
        <f t="shared" si="27"/>
        <v>0.15</v>
      </c>
      <c r="Z205" s="211">
        <f>ROUND((FutureTrunkParks6[[#This Row],[Direct Construction Cost]]+FutureTrunkParks6[[#This Row],[Project Owners Cost (23% Direct Construction Cost)($)]])*FutureTrunkParks6[[#This Row],[Multiplier]]*FutureTrunkParks6[[#This Row],[Construction Contingency Rate %]],0)</f>
        <v>2034336</v>
      </c>
      <c r="AA205" s="212">
        <f>ROUND(FutureTrunkParks6[[#This Row],[Direct Construction Cost]]+FutureTrunkParks6[[#This Row],[Project Owners Cost (23% Direct Construction Cost)($)]]+FutureTrunkParks6[[#This Row],[Construction Contingency Cost ($)]],0)</f>
        <v>15596579</v>
      </c>
      <c r="AB205" s="236">
        <v>2029</v>
      </c>
      <c r="AC205" s="213">
        <f t="shared" si="28"/>
        <v>2.0111853187589457E-2</v>
      </c>
      <c r="AD205" s="213">
        <f t="shared" si="29"/>
        <v>1.8204777291069174E-2</v>
      </c>
      <c r="AE205" s="291">
        <f>VLOOKUP(FutureTrunkParks6[[#This Row],[Service Catchment]],'Catchment Demand - Parks'!$C$8:$M$11,11)</f>
        <v>0.20307557840172039</v>
      </c>
      <c r="AF20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0.1563829493365026</v>
      </c>
      <c r="AG205" s="291">
        <f>IF(AND(FutureTrunkParks6[[#This Row],[Spare Capacity (%)]]&gt;30%,FutureTrunkParks6[[#This Row],[Share of the total Cost with the same year of provision %]]&gt;20%),1-FutureTrunkParks6[[#This Row],[Spare Capacity (%)]],1)</f>
        <v>1</v>
      </c>
      <c r="AH205" s="291">
        <f>IF(FutureTrunkParks6[[#This Row],[Terminal Value Analysis]]&lt;0,0,FutureTrunkParks6[[#This Row],[Terminal Value Analysis]])</f>
        <v>1</v>
      </c>
      <c r="AI205" s="215">
        <f t="shared" si="30"/>
        <v>15596579</v>
      </c>
      <c r="AJ205" s="217">
        <f t="shared" si="31"/>
        <v>18018158</v>
      </c>
      <c r="AK205" s="219">
        <f t="shared" si="32"/>
        <v>11381897</v>
      </c>
      <c r="AL205" s="293">
        <f>ROUND(FutureTrunkParks6[[#This Row],[Net Present Value of Establishment Cost]]*FutureTrunkParks6[[#This Row],[Terminal Value Adjustment (%)]],0)</f>
        <v>11381897</v>
      </c>
      <c r="AM205" s="288" t="str" cm="1">
        <f t="array" ref="AM205">_xlfn.IFS(FutureTrunkParks6[[#This Row],[Hierarchy/Name]]&lt;&gt;"Local","y",AM$13=FutureTrunkParks6[[#This Row],[Service Catchment]], "y", FutureTrunkParks6[[#This Row],[Hierarchy/Name]]="Local", "")</f>
        <v>y</v>
      </c>
      <c r="AN205" s="288" t="str" cm="1">
        <f t="array" ref="AN205">_xlfn.IFS(FutureTrunkParks6[[#This Row],[Hierarchy/Name]]&lt;&gt;"Local","y",AN$13=FutureTrunkParks6[[#This Row],[Service Catchment]], "y", FutureTrunkParks6[[#This Row],[Hierarchy/Name]]="Local", "")</f>
        <v>y</v>
      </c>
      <c r="AO205" s="288" t="str" cm="1">
        <f t="array" ref="AO205">_xlfn.IFS(FutureTrunkParks6[[#This Row],[Hierarchy/Name]]&lt;&gt;"Local","y",AO$13=FutureTrunkParks6[[#This Row],[Service Catchment]], "y", FutureTrunkParks6[[#This Row],[Hierarchy/Name]]="Local", "")</f>
        <v>y</v>
      </c>
      <c r="AP205" s="288" t="str" cm="1">
        <f t="array" ref="AP205">_xlfn.IFS(FutureTrunkParks6[[#This Row],[Hierarchy/Name]]&lt;&gt;"Local","y",AP$13=FutureTrunkParks6[[#This Row],[Service Catchment]], "y", FutureTrunkParks6[[#This Row],[Hierarchy/Name]]="Local", "")</f>
        <v>y</v>
      </c>
      <c r="AR205" s="107">
        <f>IF(FutureTrunkParks6[[#This Row],[Hierarchy/Name]]&lt;&gt;"Local",0.25,IF(AM205="y",1,""))</f>
        <v>0.25</v>
      </c>
      <c r="AS205" s="107">
        <f>IF(FutureTrunkParks6[[#This Row],[Hierarchy/Name]]&lt;&gt;"Local",0.25,IF(AN205="y",1,""))</f>
        <v>0.25</v>
      </c>
      <c r="AT205" s="107">
        <f>IF(FutureTrunkParks6[[#This Row],[Hierarchy/Name]]&lt;&gt;"Local",0.25,IF(AO205="y",1,""))</f>
        <v>0.25</v>
      </c>
      <c r="AU205" s="107">
        <f>IF(FutureTrunkParks6[[#This Row],[Hierarchy/Name]]&lt;&gt;"Local",0.25,IF(AP205="y",1,""))</f>
        <v>0.25</v>
      </c>
      <c r="AV205" s="109">
        <f t="shared" si="33"/>
        <v>1</v>
      </c>
      <c r="AX205" s="285">
        <f t="shared" si="34"/>
        <v>2845474.25</v>
      </c>
      <c r="AY205" s="281">
        <f t="shared" si="35"/>
        <v>2845474.25</v>
      </c>
      <c r="AZ205" s="281">
        <f t="shared" si="36"/>
        <v>2845474.25</v>
      </c>
      <c r="BA205" s="286">
        <f t="shared" si="37"/>
        <v>2845474.25</v>
      </c>
      <c r="BB205" s="270">
        <f t="shared" si="38"/>
        <v>11381897</v>
      </c>
      <c r="BD205" s="141"/>
    </row>
    <row r="206" spans="1:221">
      <c r="B206" s="227" t="s">
        <v>5064</v>
      </c>
      <c r="C206" s="228" t="s">
        <v>5174</v>
      </c>
      <c r="D206" s="228" t="s">
        <v>110</v>
      </c>
      <c r="E206" s="228" t="s">
        <v>101</v>
      </c>
      <c r="F206" s="228" t="s">
        <v>4852</v>
      </c>
      <c r="G206" s="203" t="str" cm="1">
        <f t="array" ref="G206">_xlfn.IFS(MID(C206,5,1)="U",MID(C206,5,2),LEN(C206)&gt;10,MID(C206,5,3)&amp;"-"&amp;LEFT(D206,1),LEN(C206)&lt;=10,MID(C206,5,2)&amp;"-"&amp;LEFT(D206,1))</f>
        <v>A1-L</v>
      </c>
      <c r="H206" s="204">
        <f>IFERROR(INDEX(LGIP1b_Park_UnitRates[],MATCH(G206,LGIP1b_Park_UnitRates[LGIP Code],0),3),"")</f>
        <v>8000</v>
      </c>
      <c r="I206" s="312">
        <f>IFERROR(MIN(J206/H206,INDEX(LGIP1b_Park_UnitRates[],MATCH(FutureTrunkParks6[[#This Row],[LGIP Code (*)]], LGIP1b_Park_UnitRates[LGIP Code], 0),4)),1)</f>
        <v>0.45</v>
      </c>
      <c r="J206" s="232">
        <v>3600</v>
      </c>
      <c r="K206" s="98">
        <f t="shared" si="39"/>
        <v>10</v>
      </c>
      <c r="L206" s="233">
        <v>36000</v>
      </c>
      <c r="M206" s="238" t="str">
        <f>_xlfn.XLOOKUP(FutureTrunkParks6[[#This Row],[LGIP Code (*)]],LGIP1b_Parks_UnitRates_Summary[LGIP Code],LGIP1b_Parks_UnitRates_Summary[Stages],,0)</f>
        <v>A&amp;B</v>
      </c>
      <c r="N206" s="238" t="str">
        <f>_xlfn.XLOOKUP(FutureTrunkParks6[[#This Row],[LGIP Code (*)]],LGIP1b_Parks_UnitRates_Summary[LGIP Code],LGIP1b_Parks_UnitRates_Summary[Costing Code],,0)</f>
        <v>A1-L-A&amp;B</v>
      </c>
      <c r="O206" s="238">
        <f>_xlfn.XLOOKUP(FutureTrunkParks6[[#This Row],[Costing Code]],LGIP1b_Parks_UnitRates_Summary[Costing Code],LGIP1b_Parks_UnitRates_Summary[Scaled component],,0)</f>
        <v>295709.98100599996</v>
      </c>
      <c r="P206" s="238">
        <f>FutureTrunkParks6[[#This Row],[Unit Rate (Scale)]]*FutureTrunkParks6[[#This Row],[Scaling factor (*)]]</f>
        <v>133069.49145269999</v>
      </c>
      <c r="Q206" s="238">
        <f>_xlfn.XLOOKUP(FutureTrunkParks6[[#This Row],[Costing Code]],LGIP1b_Parks_UnitRates_Summary[Costing Code],LGIP1b_Parks_UnitRates_Summary[Not scaled component],,0)</f>
        <v>417974.52457963559</v>
      </c>
      <c r="R206" s="240">
        <f>_xlfn.XLOOKUP(FutureTrunkParks6[[#This Row],[Costing Code]],LGIP1b_Parks_UnitRates_Summary[Costing Code],LGIP1b_Parks_UnitRates_Summary[Preliminary Scale],,0)</f>
        <v>0.23125000000000001</v>
      </c>
      <c r="S206" s="238">
        <f>((FutureTrunkParks6[[#This Row],[Costs with Scaling Factor Applied]]+FutureTrunkParks6[[#This Row],[Unit Rate (No Scale)]])*FutureTrunkParks6[[#This Row],[Preliminary Scale %]])</f>
        <v>127428.92870747761</v>
      </c>
      <c r="T206" s="238">
        <f>_xlfn.XLOOKUP(FutureTrunkParks6[[#This Row],[Costing Code]],LGIP1b_Parks_UnitRates_Summary[Costing Code],LGIP1b_Parks_UnitRates_Summary[Preliminary No Scale],,0)</f>
        <v>3750</v>
      </c>
      <c r="U20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682223</v>
      </c>
      <c r="V206" s="228">
        <v>2021</v>
      </c>
      <c r="W206" s="228">
        <v>1</v>
      </c>
      <c r="X206" s="238">
        <f>ROUND(FutureTrunkParks6[[#This Row],[Direct Construction Cost]]*23%,0)</f>
        <v>156911</v>
      </c>
      <c r="Y206" s="311">
        <f t="shared" si="27"/>
        <v>7.4999999999999997E-2</v>
      </c>
      <c r="Z206" s="211">
        <f>ROUND((FutureTrunkParks6[[#This Row],[Direct Construction Cost]]+FutureTrunkParks6[[#This Row],[Project Owners Cost (23% Direct Construction Cost)($)]])*FutureTrunkParks6[[#This Row],[Multiplier]]*FutureTrunkParks6[[#This Row],[Construction Contingency Rate %]],0)</f>
        <v>62935</v>
      </c>
      <c r="AA206" s="212">
        <f>ROUND(FutureTrunkParks6[[#This Row],[Direct Construction Cost]]+FutureTrunkParks6[[#This Row],[Project Owners Cost (23% Direct Construction Cost)($)]]+FutureTrunkParks6[[#This Row],[Construction Contingency Cost ($)]],0)</f>
        <v>902069</v>
      </c>
      <c r="AB206" s="236">
        <v>2024</v>
      </c>
      <c r="AC206" s="213">
        <f t="shared" si="28"/>
        <v>2.0111853187589457E-2</v>
      </c>
      <c r="AD206" s="213">
        <f t="shared" si="29"/>
        <v>1.8204777291069174E-2</v>
      </c>
      <c r="AE206" s="291">
        <f>VLOOKUP(FutureTrunkParks6[[#This Row],[Service Catchment]],'Catchment Demand - Parks'!$C$8:$M$11,11)</f>
        <v>0.20307557840172039</v>
      </c>
      <c r="AF20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06" s="291">
        <f>IF(AND(FutureTrunkParks6[[#This Row],[Spare Capacity (%)]]&gt;30%,FutureTrunkParks6[[#This Row],[Share of the total Cost with the same year of provision %]]&gt;20%),1-FutureTrunkParks6[[#This Row],[Spare Capacity (%)]],1)</f>
        <v>1</v>
      </c>
      <c r="AH206" s="291">
        <f>IF(FutureTrunkParks6[[#This Row],[Terminal Value Analysis]]&lt;0,0,FutureTrunkParks6[[#This Row],[Terminal Value Analysis]])</f>
        <v>1</v>
      </c>
      <c r="AI206" s="215">
        <f t="shared" si="30"/>
        <v>938069</v>
      </c>
      <c r="AJ206" s="217">
        <f t="shared" si="31"/>
        <v>990453</v>
      </c>
      <c r="AK206" s="219">
        <f t="shared" si="32"/>
        <v>833725</v>
      </c>
      <c r="AL206" s="293">
        <f>ROUND(FutureTrunkParks6[[#This Row],[Net Present Value of Establishment Cost]]*FutureTrunkParks6[[#This Row],[Terminal Value Adjustment (%)]],0)</f>
        <v>833725</v>
      </c>
      <c r="AM206" s="288" t="str" cm="1">
        <f t="array" ref="AM206">_xlfn.IFS(FutureTrunkParks6[[#This Row],[Hierarchy/Name]]&lt;&gt;"Local","y",AM$13=FutureTrunkParks6[[#This Row],[Service Catchment]], "y", FutureTrunkParks6[[#This Row],[Hierarchy/Name]]="Local", "")</f>
        <v/>
      </c>
      <c r="AN206" s="288" t="str" cm="1">
        <f t="array" ref="AN206">_xlfn.IFS(FutureTrunkParks6[[#This Row],[Hierarchy/Name]]&lt;&gt;"Local","y",AN$13=FutureTrunkParks6[[#This Row],[Service Catchment]], "y", FutureTrunkParks6[[#This Row],[Hierarchy/Name]]="Local", "")</f>
        <v/>
      </c>
      <c r="AO206" s="288" t="str" cm="1">
        <f t="array" ref="AO206">_xlfn.IFS(FutureTrunkParks6[[#This Row],[Hierarchy/Name]]&lt;&gt;"Local","y",AO$13=FutureTrunkParks6[[#This Row],[Service Catchment]], "y", FutureTrunkParks6[[#This Row],[Hierarchy/Name]]="Local", "")</f>
        <v>y</v>
      </c>
      <c r="AP206" s="288" t="str" cm="1">
        <f t="array" ref="AP206">_xlfn.IFS(FutureTrunkParks6[[#This Row],[Hierarchy/Name]]&lt;&gt;"Local","y",AP$13=FutureTrunkParks6[[#This Row],[Service Catchment]], "y", FutureTrunkParks6[[#This Row],[Hierarchy/Name]]="Local", "")</f>
        <v/>
      </c>
      <c r="AR206" s="107" t="str">
        <f>IF(FutureTrunkParks6[[#This Row],[Hierarchy/Name]]&lt;&gt;"Local",0.25,IF(AM206="y",1,""))</f>
        <v/>
      </c>
      <c r="AS206" s="107" t="str">
        <f>IF(FutureTrunkParks6[[#This Row],[Hierarchy/Name]]&lt;&gt;"Local",0.25,IF(AN206="y",1,""))</f>
        <v/>
      </c>
      <c r="AT206" s="107">
        <f>IF(FutureTrunkParks6[[#This Row],[Hierarchy/Name]]&lt;&gt;"Local",0.25,IF(AO206="y",1,""))</f>
        <v>1</v>
      </c>
      <c r="AU206" s="107" t="str">
        <f>IF(FutureTrunkParks6[[#This Row],[Hierarchy/Name]]&lt;&gt;"Local",0.25,IF(AP206="y",1,""))</f>
        <v/>
      </c>
      <c r="AV206" s="109">
        <f t="shared" si="33"/>
        <v>1</v>
      </c>
      <c r="AX206" s="285" t="str">
        <f t="shared" si="34"/>
        <v/>
      </c>
      <c r="AY206" s="281" t="str">
        <f t="shared" si="35"/>
        <v/>
      </c>
      <c r="AZ206" s="281">
        <f t="shared" si="36"/>
        <v>833725</v>
      </c>
      <c r="BA206" s="286" t="str">
        <f t="shared" si="37"/>
        <v/>
      </c>
      <c r="BB206" s="270">
        <f t="shared" si="38"/>
        <v>833725</v>
      </c>
      <c r="BD206" s="141"/>
    </row>
    <row r="207" spans="1:221">
      <c r="B207" s="227" t="s">
        <v>5175</v>
      </c>
      <c r="C207" s="228" t="s">
        <v>5176</v>
      </c>
      <c r="D207" s="228" t="s">
        <v>110</v>
      </c>
      <c r="E207" s="228" t="s">
        <v>101</v>
      </c>
      <c r="F207" s="228" t="s">
        <v>4852</v>
      </c>
      <c r="G207" s="203" t="str" cm="1">
        <f t="array" ref="G207">_xlfn.IFS(MID(C207,5,1)="U",MID(C207,5,2),LEN(C207)&gt;10,MID(C207,5,3)&amp;"-"&amp;LEFT(D207,1),LEN(C207)&lt;=10,MID(C207,5,2)&amp;"-"&amp;LEFT(D207,1))</f>
        <v>A1-L</v>
      </c>
      <c r="H207" s="204">
        <f>IFERROR(INDEX(LGIP1b_Park_UnitRates[],MATCH(G207,LGIP1b_Park_UnitRates[LGIP Code],0),3),"")</f>
        <v>8000</v>
      </c>
      <c r="I207" s="312">
        <f>IFERROR(MIN(J207/H207,INDEX(LGIP1b_Park_UnitRates[],MATCH(FutureTrunkParks6[[#This Row],[LGIP Code (*)]], LGIP1b_Park_UnitRates[LGIP Code], 0),4)),1)</f>
        <v>3.75</v>
      </c>
      <c r="J207" s="232">
        <v>30000</v>
      </c>
      <c r="K207" s="98">
        <f t="shared" si="39"/>
        <v>155</v>
      </c>
      <c r="L207" s="233">
        <v>4650000</v>
      </c>
      <c r="M207" s="238" t="str">
        <f>_xlfn.XLOOKUP(FutureTrunkParks6[[#This Row],[LGIP Code (*)]],LGIP1b_Parks_UnitRates_Summary[LGIP Code],LGIP1b_Parks_UnitRates_Summary[Stages],,0)</f>
        <v>A&amp;B</v>
      </c>
      <c r="N207" s="238" t="str">
        <f>_xlfn.XLOOKUP(FutureTrunkParks6[[#This Row],[LGIP Code (*)]],LGIP1b_Parks_UnitRates_Summary[LGIP Code],LGIP1b_Parks_UnitRates_Summary[Costing Code],,0)</f>
        <v>A1-L-A&amp;B</v>
      </c>
      <c r="O207" s="238">
        <f>_xlfn.XLOOKUP(FutureTrunkParks6[[#This Row],[Costing Code]],LGIP1b_Parks_UnitRates_Summary[Costing Code],LGIP1b_Parks_UnitRates_Summary[Scaled component],,0)</f>
        <v>295709.98100599996</v>
      </c>
      <c r="P207" s="238">
        <f>FutureTrunkParks6[[#This Row],[Unit Rate (Scale)]]*FutureTrunkParks6[[#This Row],[Scaling factor (*)]]</f>
        <v>1108912.4287724998</v>
      </c>
      <c r="Q207" s="238">
        <f>_xlfn.XLOOKUP(FutureTrunkParks6[[#This Row],[Costing Code]],LGIP1b_Parks_UnitRates_Summary[Costing Code],LGIP1b_Parks_UnitRates_Summary[Not scaled component],,0)</f>
        <v>417974.52457963559</v>
      </c>
      <c r="R207" s="240">
        <f>_xlfn.XLOOKUP(FutureTrunkParks6[[#This Row],[Costing Code]],LGIP1b_Parks_UnitRates_Summary[Costing Code],LGIP1b_Parks_UnitRates_Summary[Preliminary Scale],,0)</f>
        <v>0.23125000000000001</v>
      </c>
      <c r="S207" s="238">
        <f>((FutureTrunkParks6[[#This Row],[Costs with Scaling Factor Applied]]+FutureTrunkParks6[[#This Row],[Unit Rate (No Scale)]])*FutureTrunkParks6[[#This Row],[Preliminary Scale %]])</f>
        <v>353092.60796268133</v>
      </c>
      <c r="T207" s="238">
        <f>_xlfn.XLOOKUP(FutureTrunkParks6[[#This Row],[Costing Code]],LGIP1b_Parks_UnitRates_Summary[Costing Code],LGIP1b_Parks_UnitRates_Summary[Preliminary No Scale],,0)</f>
        <v>3750</v>
      </c>
      <c r="U20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1883730</v>
      </c>
      <c r="V207" s="228">
        <v>2021</v>
      </c>
      <c r="W207" s="228">
        <v>1</v>
      </c>
      <c r="X207" s="238">
        <f>ROUND(FutureTrunkParks6[[#This Row],[Direct Construction Cost]]*23%,0)</f>
        <v>433258</v>
      </c>
      <c r="Y207" s="311">
        <f t="shared" si="27"/>
        <v>0.15</v>
      </c>
      <c r="Z207" s="211">
        <f>ROUND((FutureTrunkParks6[[#This Row],[Direct Construction Cost]]+FutureTrunkParks6[[#This Row],[Project Owners Cost (23% Direct Construction Cost)($)]])*FutureTrunkParks6[[#This Row],[Multiplier]]*FutureTrunkParks6[[#This Row],[Construction Contingency Rate %]],0)</f>
        <v>347548</v>
      </c>
      <c r="AA207" s="212">
        <f>ROUND(FutureTrunkParks6[[#This Row],[Direct Construction Cost]]+FutureTrunkParks6[[#This Row],[Project Owners Cost (23% Direct Construction Cost)($)]]+FutureTrunkParks6[[#This Row],[Construction Contingency Cost ($)]],0)</f>
        <v>2664536</v>
      </c>
      <c r="AB207" s="236">
        <v>2029</v>
      </c>
      <c r="AC207" s="213">
        <f t="shared" si="28"/>
        <v>2.0111853187589457E-2</v>
      </c>
      <c r="AD207" s="213">
        <f t="shared" si="29"/>
        <v>1.8204777291069174E-2</v>
      </c>
      <c r="AE207" s="291">
        <f>VLOOKUP(FutureTrunkParks6[[#This Row],[Service Catchment]],'Catchment Demand - Parks'!$C$8:$M$11,11)</f>
        <v>0.20307557840172039</v>
      </c>
      <c r="AF20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2.6716627940863651E-2</v>
      </c>
      <c r="AG207" s="291">
        <f>IF(AND(FutureTrunkParks6[[#This Row],[Spare Capacity (%)]]&gt;30%,FutureTrunkParks6[[#This Row],[Share of the total Cost with the same year of provision %]]&gt;20%),1-FutureTrunkParks6[[#This Row],[Spare Capacity (%)]],1)</f>
        <v>1</v>
      </c>
      <c r="AH207" s="291">
        <f>IF(FutureTrunkParks6[[#This Row],[Terminal Value Analysis]]&lt;0,0,FutureTrunkParks6[[#This Row],[Terminal Value Analysis]])</f>
        <v>1</v>
      </c>
      <c r="AI207" s="215">
        <f t="shared" si="30"/>
        <v>7314536</v>
      </c>
      <c r="AJ207" s="217">
        <f t="shared" si="31"/>
        <v>8531239</v>
      </c>
      <c r="AK207" s="219">
        <f t="shared" si="32"/>
        <v>5389102</v>
      </c>
      <c r="AL207" s="293">
        <f>ROUND(FutureTrunkParks6[[#This Row],[Net Present Value of Establishment Cost]]*FutureTrunkParks6[[#This Row],[Terminal Value Adjustment (%)]],0)</f>
        <v>5389102</v>
      </c>
      <c r="AM207" s="288" t="str" cm="1">
        <f t="array" ref="AM207">_xlfn.IFS(FutureTrunkParks6[[#This Row],[Hierarchy/Name]]&lt;&gt;"Local","y",AM$13=FutureTrunkParks6[[#This Row],[Service Catchment]], "y", FutureTrunkParks6[[#This Row],[Hierarchy/Name]]="Local", "")</f>
        <v/>
      </c>
      <c r="AN207" s="288" t="str" cm="1">
        <f t="array" ref="AN207">_xlfn.IFS(FutureTrunkParks6[[#This Row],[Hierarchy/Name]]&lt;&gt;"Local","y",AN$13=FutureTrunkParks6[[#This Row],[Service Catchment]], "y", FutureTrunkParks6[[#This Row],[Hierarchy/Name]]="Local", "")</f>
        <v/>
      </c>
      <c r="AO207" s="288" t="str" cm="1">
        <f t="array" ref="AO207">_xlfn.IFS(FutureTrunkParks6[[#This Row],[Hierarchy/Name]]&lt;&gt;"Local","y",AO$13=FutureTrunkParks6[[#This Row],[Service Catchment]], "y", FutureTrunkParks6[[#This Row],[Hierarchy/Name]]="Local", "")</f>
        <v>y</v>
      </c>
      <c r="AP207" s="288" t="str" cm="1">
        <f t="array" ref="AP207">_xlfn.IFS(FutureTrunkParks6[[#This Row],[Hierarchy/Name]]&lt;&gt;"Local","y",AP$13=FutureTrunkParks6[[#This Row],[Service Catchment]], "y", FutureTrunkParks6[[#This Row],[Hierarchy/Name]]="Local", "")</f>
        <v/>
      </c>
      <c r="AR207" s="107" t="str">
        <f>IF(FutureTrunkParks6[[#This Row],[Hierarchy/Name]]&lt;&gt;"Local",0.25,IF(AM207="y",1,""))</f>
        <v/>
      </c>
      <c r="AS207" s="107" t="str">
        <f>IF(FutureTrunkParks6[[#This Row],[Hierarchy/Name]]&lt;&gt;"Local",0.25,IF(AN207="y",1,""))</f>
        <v/>
      </c>
      <c r="AT207" s="107">
        <f>IF(FutureTrunkParks6[[#This Row],[Hierarchy/Name]]&lt;&gt;"Local",0.25,IF(AO207="y",1,""))</f>
        <v>1</v>
      </c>
      <c r="AU207" s="107" t="str">
        <f>IF(FutureTrunkParks6[[#This Row],[Hierarchy/Name]]&lt;&gt;"Local",0.25,IF(AP207="y",1,""))</f>
        <v/>
      </c>
      <c r="AV207" s="109">
        <f t="shared" si="33"/>
        <v>1</v>
      </c>
      <c r="AX207" s="285" t="str">
        <f t="shared" si="34"/>
        <v/>
      </c>
      <c r="AY207" s="281" t="str">
        <f t="shared" si="35"/>
        <v/>
      </c>
      <c r="AZ207" s="281">
        <f t="shared" si="36"/>
        <v>5389102</v>
      </c>
      <c r="BA207" s="286" t="str">
        <f t="shared" si="37"/>
        <v/>
      </c>
      <c r="BB207" s="270">
        <f t="shared" si="38"/>
        <v>5389102</v>
      </c>
      <c r="BD207" s="141"/>
    </row>
    <row r="208" spans="1:221">
      <c r="B208" s="227" t="s">
        <v>5145</v>
      </c>
      <c r="C208" s="228" t="s">
        <v>5177</v>
      </c>
      <c r="D208" s="228" t="s">
        <v>105</v>
      </c>
      <c r="E208" s="228" t="s">
        <v>101</v>
      </c>
      <c r="F208" s="228" t="s">
        <v>4991</v>
      </c>
      <c r="G208" s="203" t="str" cm="1">
        <f t="array" ref="G208">_xlfn.IFS(MID(C208,5,1)="U",MID(C208,5,2),LEN(C208)&gt;10,MID(C208,5,3)&amp;"-"&amp;LEFT(D208,1),LEN(C208)&lt;=10,MID(C208,5,2)&amp;"-"&amp;LEFT(D208,1))</f>
        <v>E5-D</v>
      </c>
      <c r="H208" s="204">
        <f>IFERROR(INDEX(LGIP1b_Park_UnitRates[],MATCH(G208,LGIP1b_Park_UnitRates[LGIP Code],0),3),"")</f>
        <v>40000</v>
      </c>
      <c r="I208" s="312">
        <f>IFERROR(MIN(J208/H208,INDEX(LGIP1b_Park_UnitRates[],MATCH(FutureTrunkParks6[[#This Row],[LGIP Code (*)]], LGIP1b_Park_UnitRates[LGIP Code], 0),4)),1)</f>
        <v>1.3025</v>
      </c>
      <c r="J208" s="232">
        <v>52100</v>
      </c>
      <c r="K208" s="98">
        <f t="shared" si="39"/>
        <v>0</v>
      </c>
      <c r="L208" s="233">
        <v>0</v>
      </c>
      <c r="M208" s="238" t="str">
        <f>_xlfn.XLOOKUP(FutureTrunkParks6[[#This Row],[LGIP Code (*)]],LGIP1b_Parks_UnitRates_Summary[LGIP Code],LGIP1b_Parks_UnitRates_Summary[Stages],,0)</f>
        <v>B&amp;C</v>
      </c>
      <c r="N208" s="238" t="str">
        <f>_xlfn.XLOOKUP(FutureTrunkParks6[[#This Row],[LGIP Code (*)]],LGIP1b_Parks_UnitRates_Summary[LGIP Code],LGIP1b_Parks_UnitRates_Summary[Costing Code],,0)</f>
        <v>E5-D-B&amp;C</v>
      </c>
      <c r="O208" s="238">
        <f>_xlfn.XLOOKUP(FutureTrunkParks6[[#This Row],[Costing Code]],LGIP1b_Parks_UnitRates_Summary[Costing Code],LGIP1b_Parks_UnitRates_Summary[Scaled component],,0)</f>
        <v>740088.67916180636</v>
      </c>
      <c r="P208" s="238">
        <f>FutureTrunkParks6[[#This Row],[Unit Rate (Scale)]]*FutureTrunkParks6[[#This Row],[Scaling factor (*)]]</f>
        <v>963965.50460825278</v>
      </c>
      <c r="Q208" s="238">
        <f>_xlfn.XLOOKUP(FutureTrunkParks6[[#This Row],[Costing Code]],LGIP1b_Parks_UnitRates_Summary[Costing Code],LGIP1b_Parks_UnitRates_Summary[Not scaled component],,0)</f>
        <v>7781441.3300164435</v>
      </c>
      <c r="R208" s="240">
        <f>_xlfn.XLOOKUP(FutureTrunkParks6[[#This Row],[Costing Code]],LGIP1b_Parks_UnitRates_Summary[Costing Code],LGIP1b_Parks_UnitRates_Summary[Preliminary Scale],,0)</f>
        <v>0.23125000000000001</v>
      </c>
      <c r="S208" s="238">
        <f>((FutureTrunkParks6[[#This Row],[Costs with Scaling Factor Applied]]+FutureTrunkParks6[[#This Row],[Unit Rate (No Scale)]])*FutureTrunkParks6[[#This Row],[Preliminary Scale %]])</f>
        <v>2022375.3305069611</v>
      </c>
      <c r="T208" s="238">
        <f>_xlfn.XLOOKUP(FutureTrunkParks6[[#This Row],[Costing Code]],LGIP1b_Parks_UnitRates_Summary[Costing Code],LGIP1b_Parks_UnitRates_Summary[Preliminary No Scale],,0)</f>
        <v>11250</v>
      </c>
      <c r="U20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10779032</v>
      </c>
      <c r="V208" s="228">
        <v>2021</v>
      </c>
      <c r="W208" s="228">
        <v>1</v>
      </c>
      <c r="X208" s="238">
        <f>ROUND(FutureTrunkParks6[[#This Row],[Direct Construction Cost]]*23%,0)</f>
        <v>2479177</v>
      </c>
      <c r="Y208" s="311">
        <f t="shared" ref="Y208:Y261" si="40">IF(AB208="","",IF(AB208&lt;=YEAR+5,0.075,IF(AND(AB208&gt;YEAR+5,AB208&lt;=YEAR+10),0.15,IF(AND(AB208&gt;YEAR+10,AB208&lt;=YEAR+20),0.2,IF(AB208&gt;YEAR+20,0.25,"")))))</f>
        <v>7.4999999999999997E-2</v>
      </c>
      <c r="Z208" s="211">
        <f>ROUND((FutureTrunkParks6[[#This Row],[Direct Construction Cost]]+FutureTrunkParks6[[#This Row],[Project Owners Cost (23% Direct Construction Cost)($)]])*FutureTrunkParks6[[#This Row],[Multiplier]]*FutureTrunkParks6[[#This Row],[Construction Contingency Rate %]],0)</f>
        <v>994366</v>
      </c>
      <c r="AA208" s="212">
        <f>ROUND(FutureTrunkParks6[[#This Row],[Direct Construction Cost]]+FutureTrunkParks6[[#This Row],[Project Owners Cost (23% Direct Construction Cost)($)]]+FutureTrunkParks6[[#This Row],[Construction Contingency Cost ($)]],0)</f>
        <v>14252575</v>
      </c>
      <c r="AB208" s="236">
        <v>2024</v>
      </c>
      <c r="AC208" s="213">
        <f t="shared" ref="AC208:AC261" si="41">Landind</f>
        <v>2.0111853187589457E-2</v>
      </c>
      <c r="AD208" s="213">
        <f t="shared" ref="AD208:AD261" si="42">PPI</f>
        <v>1.8204777291069174E-2</v>
      </c>
      <c r="AE208" s="291">
        <f>VLOOKUP(FutureTrunkParks6[[#This Row],[Service Catchment]],'Catchment Demand - Parks'!$C$8:$M$11,11)</f>
        <v>0.20307557840172039</v>
      </c>
      <c r="AF20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08" s="291">
        <f>IF(AND(FutureTrunkParks6[[#This Row],[Spare Capacity (%)]]&gt;30%,FutureTrunkParks6[[#This Row],[Share of the total Cost with the same year of provision %]]&gt;20%),1-FutureTrunkParks6[[#This Row],[Spare Capacity (%)]],1)</f>
        <v>1</v>
      </c>
      <c r="AH208" s="291">
        <f>IF(FutureTrunkParks6[[#This Row],[Terminal Value Analysis]]&lt;0,0,FutureTrunkParks6[[#This Row],[Terminal Value Analysis]])</f>
        <v>1</v>
      </c>
      <c r="AI208" s="215">
        <f t="shared" ref="AI208:AI261" si="43">ROUND(AA208+L208,0)</f>
        <v>14252575</v>
      </c>
      <c r="AJ208" s="217">
        <f t="shared" ref="AJ208:AJ261" si="44">ROUND(AA208*(1+AD208)^(AB208-YEAR)+L208*(1+AC208)^(AB208-YEAR),0)</f>
        <v>15045226</v>
      </c>
      <c r="AK208" s="219">
        <f t="shared" ref="AK208:AK261" si="45">ROUND(AJ208*(1/(1+WACC))^(AB208-YEAR),0)</f>
        <v>12664493</v>
      </c>
      <c r="AL208" s="293">
        <f>ROUND(FutureTrunkParks6[[#This Row],[Net Present Value of Establishment Cost]]*FutureTrunkParks6[[#This Row],[Terminal Value Adjustment (%)]],0)</f>
        <v>12664493</v>
      </c>
      <c r="AM208" s="288" t="str" cm="1">
        <f t="array" ref="AM208">_xlfn.IFS(FutureTrunkParks6[[#This Row],[Hierarchy/Name]]&lt;&gt;"Local","y",AM$13=FutureTrunkParks6[[#This Row],[Service Catchment]], "y", FutureTrunkParks6[[#This Row],[Hierarchy/Name]]="Local", "")</f>
        <v>y</v>
      </c>
      <c r="AN208" s="288" t="str" cm="1">
        <f t="array" ref="AN208">_xlfn.IFS(FutureTrunkParks6[[#This Row],[Hierarchy/Name]]&lt;&gt;"Local","y",AN$13=FutureTrunkParks6[[#This Row],[Service Catchment]], "y", FutureTrunkParks6[[#This Row],[Hierarchy/Name]]="Local", "")</f>
        <v>y</v>
      </c>
      <c r="AO208" s="288" t="str" cm="1">
        <f t="array" ref="AO208">_xlfn.IFS(FutureTrunkParks6[[#This Row],[Hierarchy/Name]]&lt;&gt;"Local","y",AO$13=FutureTrunkParks6[[#This Row],[Service Catchment]], "y", FutureTrunkParks6[[#This Row],[Hierarchy/Name]]="Local", "")</f>
        <v>y</v>
      </c>
      <c r="AP208" s="288" t="str" cm="1">
        <f t="array" ref="AP208">_xlfn.IFS(FutureTrunkParks6[[#This Row],[Hierarchy/Name]]&lt;&gt;"Local","y",AP$13=FutureTrunkParks6[[#This Row],[Service Catchment]], "y", FutureTrunkParks6[[#This Row],[Hierarchy/Name]]="Local", "")</f>
        <v>y</v>
      </c>
      <c r="AR208" s="107">
        <f>IF(FutureTrunkParks6[[#This Row],[Hierarchy/Name]]&lt;&gt;"Local",0.25,IF(AM208="y",1,""))</f>
        <v>0.25</v>
      </c>
      <c r="AS208" s="107">
        <f>IF(FutureTrunkParks6[[#This Row],[Hierarchy/Name]]&lt;&gt;"Local",0.25,IF(AN208="y",1,""))</f>
        <v>0.25</v>
      </c>
      <c r="AT208" s="107">
        <f>IF(FutureTrunkParks6[[#This Row],[Hierarchy/Name]]&lt;&gt;"Local",0.25,IF(AO208="y",1,""))</f>
        <v>0.25</v>
      </c>
      <c r="AU208" s="107">
        <f>IF(FutureTrunkParks6[[#This Row],[Hierarchy/Name]]&lt;&gt;"Local",0.25,IF(AP208="y",1,""))</f>
        <v>0.25</v>
      </c>
      <c r="AV208" s="109">
        <f t="shared" ref="AV208:AV261" si="46">SUM(AR208:AU208)</f>
        <v>1</v>
      </c>
      <c r="AX208" s="285">
        <f t="shared" ref="AX208:AX261" si="47">IF(AR208="","",(AR208/$AV208)*$AK208)</f>
        <v>3166123.25</v>
      </c>
      <c r="AY208" s="281">
        <f t="shared" ref="AY208:AY261" si="48">IF(AS208="","",(AS208/$AV208)*$AK208)</f>
        <v>3166123.25</v>
      </c>
      <c r="AZ208" s="281">
        <f t="shared" ref="AZ208:AZ261" si="49">IF(AT208="","",(AT208/$AV208)*$AK208)</f>
        <v>3166123.25</v>
      </c>
      <c r="BA208" s="286">
        <f t="shared" ref="BA208:BA261" si="50">IF(AU208="","",(AU208/$AV208)*$AK208)</f>
        <v>3166123.25</v>
      </c>
      <c r="BB208" s="270">
        <f t="shared" ref="BB208:BB261" si="51">SUM(AX208:BA208)</f>
        <v>12664493</v>
      </c>
      <c r="BD208" s="141"/>
    </row>
    <row r="209" spans="2:56">
      <c r="B209" s="227" t="s">
        <v>5175</v>
      </c>
      <c r="C209" s="228" t="s">
        <v>5178</v>
      </c>
      <c r="D209" s="228" t="s">
        <v>105</v>
      </c>
      <c r="E209" s="228" t="s">
        <v>101</v>
      </c>
      <c r="F209" s="228" t="s">
        <v>5179</v>
      </c>
      <c r="G209" s="203" t="str" cm="1">
        <f t="array" ref="G209">_xlfn.IFS(MID(C209,5,1)="U",MID(C209,5,2),LEN(C209)&gt;10,MID(C209,5,3)&amp;"-"&amp;LEFT(D209,1),LEN(C209)&lt;=10,MID(C209,5,2)&amp;"-"&amp;LEFT(D209,1))</f>
        <v>U3</v>
      </c>
      <c r="H209" s="204">
        <f>IFERROR(INDEX(LGIP1b_Park_UnitRates[],MATCH(G209,LGIP1b_Park_UnitRates[LGIP Code],0),3),"")</f>
        <v>0</v>
      </c>
      <c r="I209" s="312">
        <f>IFERROR(MIN(J209/H209,INDEX(LGIP1b_Park_UnitRates[],MATCH(FutureTrunkParks6[[#This Row],[LGIP Code (*)]], LGIP1b_Park_UnitRates[LGIP Code], 0),4)),1)</f>
        <v>1</v>
      </c>
      <c r="J209" s="232">
        <v>39800</v>
      </c>
      <c r="K209" s="98">
        <f t="shared" ref="K209:K261" si="52">L209/J209</f>
        <v>0</v>
      </c>
      <c r="L209" s="233">
        <v>0</v>
      </c>
      <c r="M209" s="238" t="str">
        <f>_xlfn.XLOOKUP(FutureTrunkParks6[[#This Row],[LGIP Code (*)]],LGIP1b_Parks_UnitRates_Summary[LGIP Code],LGIP1b_Parks_UnitRates_Summary[Stages],,0)</f>
        <v>U</v>
      </c>
      <c r="N209" s="238" t="str">
        <f>_xlfn.XLOOKUP(FutureTrunkParks6[[#This Row],[LGIP Code (*)]],LGIP1b_Parks_UnitRates_Summary[LGIP Code],LGIP1b_Parks_UnitRates_Summary[Costing Code],,0)</f>
        <v>U3-U</v>
      </c>
      <c r="O209" s="238">
        <f>_xlfn.XLOOKUP(FutureTrunkParks6[[#This Row],[Costing Code]],LGIP1b_Parks_UnitRates_Summary[Costing Code],LGIP1b_Parks_UnitRates_Summary[Scaled component],,0)</f>
        <v>0</v>
      </c>
      <c r="P209" s="238">
        <f>FutureTrunkParks6[[#This Row],[Unit Rate (Scale)]]*FutureTrunkParks6[[#This Row],[Scaling factor (*)]]</f>
        <v>0</v>
      </c>
      <c r="Q209" s="238">
        <f>_xlfn.XLOOKUP(FutureTrunkParks6[[#This Row],[Costing Code]],LGIP1b_Parks_UnitRates_Summary[Costing Code],LGIP1b_Parks_UnitRates_Summary[Not scaled component],,0)</f>
        <v>0</v>
      </c>
      <c r="R209" s="240">
        <f>_xlfn.XLOOKUP(FutureTrunkParks6[[#This Row],[Costing Code]],LGIP1b_Parks_UnitRates_Summary[Costing Code],LGIP1b_Parks_UnitRates_Summary[Preliminary Scale],,0)</f>
        <v>0</v>
      </c>
      <c r="S209" s="238">
        <f>((FutureTrunkParks6[[#This Row],[Costs with Scaling Factor Applied]]+FutureTrunkParks6[[#This Row],[Unit Rate (No Scale)]])*FutureTrunkParks6[[#This Row],[Preliminary Scale %]])</f>
        <v>0</v>
      </c>
      <c r="T209" s="238">
        <f>_xlfn.XLOOKUP(FutureTrunkParks6[[#This Row],[Costing Code]],LGIP1b_Parks_UnitRates_Summary[Costing Code],LGIP1b_Parks_UnitRates_Summary[Preliminary No Scale],,0)</f>
        <v>0</v>
      </c>
      <c r="U20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09" s="228">
        <v>2021</v>
      </c>
      <c r="W209" s="228">
        <v>1</v>
      </c>
      <c r="X209" s="238">
        <f>ROUND(FutureTrunkParks6[[#This Row],[Direct Construction Cost]]*23%,0)</f>
        <v>230000</v>
      </c>
      <c r="Y209" s="311">
        <f t="shared" si="40"/>
        <v>0.2</v>
      </c>
      <c r="Z209" s="211">
        <f>ROUND((FutureTrunkParks6[[#This Row],[Direct Construction Cost]]+FutureTrunkParks6[[#This Row],[Project Owners Cost (23% Direct Construction Cost)($)]])*FutureTrunkParks6[[#This Row],[Multiplier]]*FutureTrunkParks6[[#This Row],[Construction Contingency Rate %]],0)</f>
        <v>246000</v>
      </c>
      <c r="AA209" s="212">
        <f>ROUND(FutureTrunkParks6[[#This Row],[Direct Construction Cost]]+FutureTrunkParks6[[#This Row],[Project Owners Cost (23% Direct Construction Cost)($)]]+FutureTrunkParks6[[#This Row],[Construction Contingency Cost ($)]],0)</f>
        <v>1476000</v>
      </c>
      <c r="AB209" s="236">
        <v>2034</v>
      </c>
      <c r="AC209" s="213">
        <f t="shared" si="41"/>
        <v>2.0111853187589457E-2</v>
      </c>
      <c r="AD209" s="213">
        <f t="shared" si="42"/>
        <v>1.8204777291069174E-2</v>
      </c>
      <c r="AE209" s="291">
        <f>VLOOKUP(FutureTrunkParks6[[#This Row],[Service Catchment]],'Catchment Demand - Parks'!$C$8:$M$11,11)</f>
        <v>0.20307557840172039</v>
      </c>
      <c r="AF20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209" s="291">
        <f>IF(AND(FutureTrunkParks6[[#This Row],[Spare Capacity (%)]]&gt;30%,FutureTrunkParks6[[#This Row],[Share of the total Cost with the same year of provision %]]&gt;20%),1-FutureTrunkParks6[[#This Row],[Spare Capacity (%)]],1)</f>
        <v>1</v>
      </c>
      <c r="AH209" s="291">
        <f>IF(FutureTrunkParks6[[#This Row],[Terminal Value Analysis]]&lt;0,0,FutureTrunkParks6[[#This Row],[Terminal Value Analysis]])</f>
        <v>1</v>
      </c>
      <c r="AI209" s="215">
        <f t="shared" si="43"/>
        <v>1476000</v>
      </c>
      <c r="AJ209" s="217">
        <f t="shared" si="44"/>
        <v>1866135</v>
      </c>
      <c r="AK209" s="219">
        <f t="shared" si="45"/>
        <v>884632</v>
      </c>
      <c r="AL209" s="293">
        <f>ROUND(FutureTrunkParks6[[#This Row],[Net Present Value of Establishment Cost]]*FutureTrunkParks6[[#This Row],[Terminal Value Adjustment (%)]],0)</f>
        <v>884632</v>
      </c>
      <c r="AM209" s="288" t="str" cm="1">
        <f t="array" ref="AM209">_xlfn.IFS(FutureTrunkParks6[[#This Row],[Hierarchy/Name]]&lt;&gt;"Local","y",AM$13=FutureTrunkParks6[[#This Row],[Service Catchment]], "y", FutureTrunkParks6[[#This Row],[Hierarchy/Name]]="Local", "")</f>
        <v>y</v>
      </c>
      <c r="AN209" s="288" t="str" cm="1">
        <f t="array" ref="AN209">_xlfn.IFS(FutureTrunkParks6[[#This Row],[Hierarchy/Name]]&lt;&gt;"Local","y",AN$13=FutureTrunkParks6[[#This Row],[Service Catchment]], "y", FutureTrunkParks6[[#This Row],[Hierarchy/Name]]="Local", "")</f>
        <v>y</v>
      </c>
      <c r="AO209" s="288" t="str" cm="1">
        <f t="array" ref="AO209">_xlfn.IFS(FutureTrunkParks6[[#This Row],[Hierarchy/Name]]&lt;&gt;"Local","y",AO$13=FutureTrunkParks6[[#This Row],[Service Catchment]], "y", FutureTrunkParks6[[#This Row],[Hierarchy/Name]]="Local", "")</f>
        <v>y</v>
      </c>
      <c r="AP209" s="288" t="str" cm="1">
        <f t="array" ref="AP209">_xlfn.IFS(FutureTrunkParks6[[#This Row],[Hierarchy/Name]]&lt;&gt;"Local","y",AP$13=FutureTrunkParks6[[#This Row],[Service Catchment]], "y", FutureTrunkParks6[[#This Row],[Hierarchy/Name]]="Local", "")</f>
        <v>y</v>
      </c>
      <c r="AR209" s="107">
        <f>IF(FutureTrunkParks6[[#This Row],[Hierarchy/Name]]&lt;&gt;"Local",0.25,IF(AM209="y",1,""))</f>
        <v>0.25</v>
      </c>
      <c r="AS209" s="107">
        <f>IF(FutureTrunkParks6[[#This Row],[Hierarchy/Name]]&lt;&gt;"Local",0.25,IF(AN209="y",1,""))</f>
        <v>0.25</v>
      </c>
      <c r="AT209" s="107">
        <f>IF(FutureTrunkParks6[[#This Row],[Hierarchy/Name]]&lt;&gt;"Local",0.25,IF(AO209="y",1,""))</f>
        <v>0.25</v>
      </c>
      <c r="AU209" s="107">
        <f>IF(FutureTrunkParks6[[#This Row],[Hierarchy/Name]]&lt;&gt;"Local",0.25,IF(AP209="y",1,""))</f>
        <v>0.25</v>
      </c>
      <c r="AV209" s="109">
        <f t="shared" si="46"/>
        <v>1</v>
      </c>
      <c r="AX209" s="285">
        <f t="shared" si="47"/>
        <v>221158</v>
      </c>
      <c r="AY209" s="281">
        <f t="shared" si="48"/>
        <v>221158</v>
      </c>
      <c r="AZ209" s="281">
        <f t="shared" si="49"/>
        <v>221158</v>
      </c>
      <c r="BA209" s="286">
        <f t="shared" si="50"/>
        <v>221158</v>
      </c>
      <c r="BB209" s="270">
        <f t="shared" si="51"/>
        <v>884632</v>
      </c>
      <c r="BD209" s="141"/>
    </row>
    <row r="210" spans="2:56">
      <c r="B210" s="227" t="s">
        <v>5064</v>
      </c>
      <c r="C210" s="228" t="s">
        <v>5180</v>
      </c>
      <c r="D210" s="228" t="s">
        <v>105</v>
      </c>
      <c r="E210" s="228" t="s">
        <v>101</v>
      </c>
      <c r="F210" s="228" t="s">
        <v>5181</v>
      </c>
      <c r="G210" s="203" t="str" cm="1">
        <f t="array" ref="G210">_xlfn.IFS(MID(C210,5,1)="U",MID(C210,5,2),LEN(C210)&gt;10,MID(C210,5,3)&amp;"-"&amp;LEFT(D210,1),LEN(C210)&lt;=10,MID(C210,5,2)&amp;"-"&amp;LEFT(D210,1))</f>
        <v>U3</v>
      </c>
      <c r="H210" s="204">
        <f>IFERROR(INDEX(LGIP1b_Park_UnitRates[],MATCH(G210,LGIP1b_Park_UnitRates[LGIP Code],0),3),"")</f>
        <v>0</v>
      </c>
      <c r="I210" s="312">
        <f>IFERROR(MIN(J210/H210,INDEX(LGIP1b_Park_UnitRates[],MATCH(FutureTrunkParks6[[#This Row],[LGIP Code (*)]], LGIP1b_Park_UnitRates[LGIP Code], 0),4)),1)</f>
        <v>1</v>
      </c>
      <c r="J210" s="232">
        <v>30000</v>
      </c>
      <c r="K210" s="98">
        <f t="shared" si="52"/>
        <v>0</v>
      </c>
      <c r="L210" s="233">
        <v>0</v>
      </c>
      <c r="M210" s="238" t="str">
        <f>_xlfn.XLOOKUP(FutureTrunkParks6[[#This Row],[LGIP Code (*)]],LGIP1b_Parks_UnitRates_Summary[LGIP Code],LGIP1b_Parks_UnitRates_Summary[Stages],,0)</f>
        <v>U</v>
      </c>
      <c r="N210" s="238" t="str">
        <f>_xlfn.XLOOKUP(FutureTrunkParks6[[#This Row],[LGIP Code (*)]],LGIP1b_Parks_UnitRates_Summary[LGIP Code],LGIP1b_Parks_UnitRates_Summary[Costing Code],,0)</f>
        <v>U3-U</v>
      </c>
      <c r="O210" s="238">
        <f>_xlfn.XLOOKUP(FutureTrunkParks6[[#This Row],[Costing Code]],LGIP1b_Parks_UnitRates_Summary[Costing Code],LGIP1b_Parks_UnitRates_Summary[Scaled component],,0)</f>
        <v>0</v>
      </c>
      <c r="P210" s="238">
        <f>FutureTrunkParks6[[#This Row],[Unit Rate (Scale)]]*FutureTrunkParks6[[#This Row],[Scaling factor (*)]]</f>
        <v>0</v>
      </c>
      <c r="Q210" s="238">
        <f>_xlfn.XLOOKUP(FutureTrunkParks6[[#This Row],[Costing Code]],LGIP1b_Parks_UnitRates_Summary[Costing Code],LGIP1b_Parks_UnitRates_Summary[Not scaled component],,0)</f>
        <v>0</v>
      </c>
      <c r="R210" s="240">
        <f>_xlfn.XLOOKUP(FutureTrunkParks6[[#This Row],[Costing Code]],LGIP1b_Parks_UnitRates_Summary[Costing Code],LGIP1b_Parks_UnitRates_Summary[Preliminary Scale],,0)</f>
        <v>0</v>
      </c>
      <c r="S210" s="238">
        <f>((FutureTrunkParks6[[#This Row],[Costs with Scaling Factor Applied]]+FutureTrunkParks6[[#This Row],[Unit Rate (No Scale)]])*FutureTrunkParks6[[#This Row],[Preliminary Scale %]])</f>
        <v>0</v>
      </c>
      <c r="T210" s="238">
        <f>_xlfn.XLOOKUP(FutureTrunkParks6[[#This Row],[Costing Code]],LGIP1b_Parks_UnitRates_Summary[Costing Code],LGIP1b_Parks_UnitRates_Summary[Preliminary No Scale],,0)</f>
        <v>0</v>
      </c>
      <c r="U21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10" s="228">
        <v>2021</v>
      </c>
      <c r="W210" s="228">
        <v>1</v>
      </c>
      <c r="X210" s="238">
        <f>ROUND(FutureTrunkParks6[[#This Row],[Direct Construction Cost]]*23%,0)</f>
        <v>230000</v>
      </c>
      <c r="Y210" s="311">
        <f t="shared" si="40"/>
        <v>0.15</v>
      </c>
      <c r="Z210" s="211">
        <f>ROUND((FutureTrunkParks6[[#This Row],[Direct Construction Cost]]+FutureTrunkParks6[[#This Row],[Project Owners Cost (23% Direct Construction Cost)($)]])*FutureTrunkParks6[[#This Row],[Multiplier]]*FutureTrunkParks6[[#This Row],[Construction Contingency Rate %]],0)</f>
        <v>184500</v>
      </c>
      <c r="AA210" s="212">
        <f>ROUND(FutureTrunkParks6[[#This Row],[Direct Construction Cost]]+FutureTrunkParks6[[#This Row],[Project Owners Cost (23% Direct Construction Cost)($)]]+FutureTrunkParks6[[#This Row],[Construction Contingency Cost ($)]],0)</f>
        <v>1414500</v>
      </c>
      <c r="AB210" s="236">
        <v>2029</v>
      </c>
      <c r="AC210" s="213">
        <f t="shared" si="41"/>
        <v>2.0111853187589457E-2</v>
      </c>
      <c r="AD210" s="213">
        <f t="shared" si="42"/>
        <v>1.8204777291069174E-2</v>
      </c>
      <c r="AE210" s="291">
        <f>VLOOKUP(FutureTrunkParks6[[#This Row],[Service Catchment]],'Catchment Demand - Parks'!$C$8:$M$11,11)</f>
        <v>0.20307557840172039</v>
      </c>
      <c r="AF21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1.4182833417282272E-2</v>
      </c>
      <c r="AG210" s="291">
        <f>IF(AND(FutureTrunkParks6[[#This Row],[Spare Capacity (%)]]&gt;30%,FutureTrunkParks6[[#This Row],[Share of the total Cost with the same year of provision %]]&gt;20%),1-FutureTrunkParks6[[#This Row],[Spare Capacity (%)]],1)</f>
        <v>1</v>
      </c>
      <c r="AH210" s="291">
        <f>IF(FutureTrunkParks6[[#This Row],[Terminal Value Analysis]]&lt;0,0,FutureTrunkParks6[[#This Row],[Terminal Value Analysis]])</f>
        <v>1</v>
      </c>
      <c r="AI210" s="215">
        <f t="shared" si="43"/>
        <v>1414500</v>
      </c>
      <c r="AJ210" s="217">
        <f t="shared" si="44"/>
        <v>1634120</v>
      </c>
      <c r="AK210" s="219">
        <f t="shared" si="45"/>
        <v>1032258</v>
      </c>
      <c r="AL210" s="293">
        <f>ROUND(FutureTrunkParks6[[#This Row],[Net Present Value of Establishment Cost]]*FutureTrunkParks6[[#This Row],[Terminal Value Adjustment (%)]],0)</f>
        <v>1032258</v>
      </c>
      <c r="AM210" s="288" t="str" cm="1">
        <f t="array" ref="AM210">_xlfn.IFS(FutureTrunkParks6[[#This Row],[Hierarchy/Name]]&lt;&gt;"Local","y",AM$13=FutureTrunkParks6[[#This Row],[Service Catchment]], "y", FutureTrunkParks6[[#This Row],[Hierarchy/Name]]="Local", "")</f>
        <v>y</v>
      </c>
      <c r="AN210" s="288" t="str" cm="1">
        <f t="array" ref="AN210">_xlfn.IFS(FutureTrunkParks6[[#This Row],[Hierarchy/Name]]&lt;&gt;"Local","y",AN$13=FutureTrunkParks6[[#This Row],[Service Catchment]], "y", FutureTrunkParks6[[#This Row],[Hierarchy/Name]]="Local", "")</f>
        <v>y</v>
      </c>
      <c r="AO210" s="288" t="str" cm="1">
        <f t="array" ref="AO210">_xlfn.IFS(FutureTrunkParks6[[#This Row],[Hierarchy/Name]]&lt;&gt;"Local","y",AO$13=FutureTrunkParks6[[#This Row],[Service Catchment]], "y", FutureTrunkParks6[[#This Row],[Hierarchy/Name]]="Local", "")</f>
        <v>y</v>
      </c>
      <c r="AP210" s="288" t="str" cm="1">
        <f t="array" ref="AP210">_xlfn.IFS(FutureTrunkParks6[[#This Row],[Hierarchy/Name]]&lt;&gt;"Local","y",AP$13=FutureTrunkParks6[[#This Row],[Service Catchment]], "y", FutureTrunkParks6[[#This Row],[Hierarchy/Name]]="Local", "")</f>
        <v>y</v>
      </c>
      <c r="AR210" s="107">
        <f>IF(FutureTrunkParks6[[#This Row],[Hierarchy/Name]]&lt;&gt;"Local",0.25,IF(AM210="y",1,""))</f>
        <v>0.25</v>
      </c>
      <c r="AS210" s="107">
        <f>IF(FutureTrunkParks6[[#This Row],[Hierarchy/Name]]&lt;&gt;"Local",0.25,IF(AN210="y",1,""))</f>
        <v>0.25</v>
      </c>
      <c r="AT210" s="107">
        <f>IF(FutureTrunkParks6[[#This Row],[Hierarchy/Name]]&lt;&gt;"Local",0.25,IF(AO210="y",1,""))</f>
        <v>0.25</v>
      </c>
      <c r="AU210" s="107">
        <f>IF(FutureTrunkParks6[[#This Row],[Hierarchy/Name]]&lt;&gt;"Local",0.25,IF(AP210="y",1,""))</f>
        <v>0.25</v>
      </c>
      <c r="AV210" s="109">
        <f t="shared" si="46"/>
        <v>1</v>
      </c>
      <c r="AX210" s="285">
        <f t="shared" si="47"/>
        <v>258064.5</v>
      </c>
      <c r="AY210" s="281">
        <f t="shared" si="48"/>
        <v>258064.5</v>
      </c>
      <c r="AZ210" s="281">
        <f t="shared" si="49"/>
        <v>258064.5</v>
      </c>
      <c r="BA210" s="286">
        <f t="shared" si="50"/>
        <v>258064.5</v>
      </c>
      <c r="BB210" s="270">
        <f t="shared" si="51"/>
        <v>1032258</v>
      </c>
      <c r="BD210" s="141"/>
    </row>
    <row r="211" spans="2:56">
      <c r="B211" s="227" t="s">
        <v>5182</v>
      </c>
      <c r="C211" s="228" t="s">
        <v>5183</v>
      </c>
      <c r="D211" s="228" t="s">
        <v>110</v>
      </c>
      <c r="E211" s="228" t="s">
        <v>101</v>
      </c>
      <c r="F211" s="228" t="s">
        <v>4852</v>
      </c>
      <c r="G211" s="203" t="str" cm="1">
        <f t="array" ref="G211">_xlfn.IFS(MID(C211,5,1)="U",MID(C211,5,2),LEN(C211)&gt;10,MID(C211,5,3)&amp;"-"&amp;LEFT(D211,1),LEN(C211)&lt;=10,MID(C211,5,2)&amp;"-"&amp;LEFT(D211,1))</f>
        <v>A1-L</v>
      </c>
      <c r="H211" s="204">
        <f>IFERROR(INDEX(LGIP1b_Park_UnitRates[],MATCH(G211,LGIP1b_Park_UnitRates[LGIP Code],0),3),"")</f>
        <v>8000</v>
      </c>
      <c r="I211" s="312">
        <f>IFERROR(MIN(J211/H211,INDEX(LGIP1b_Park_UnitRates[],MATCH(FutureTrunkParks6[[#This Row],[LGIP Code (*)]], LGIP1b_Park_UnitRates[LGIP Code], 0),4)),1)</f>
        <v>0.77737500000000004</v>
      </c>
      <c r="J211" s="232">
        <v>6219</v>
      </c>
      <c r="K211" s="98">
        <f t="shared" si="52"/>
        <v>643.19022350860268</v>
      </c>
      <c r="L211" s="233">
        <v>4000000</v>
      </c>
      <c r="M211" s="238" t="str">
        <f>_xlfn.XLOOKUP(FutureTrunkParks6[[#This Row],[LGIP Code (*)]],LGIP1b_Parks_UnitRates_Summary[LGIP Code],LGIP1b_Parks_UnitRates_Summary[Stages],,0)</f>
        <v>A&amp;B</v>
      </c>
      <c r="N211" s="238" t="str">
        <f>_xlfn.XLOOKUP(FutureTrunkParks6[[#This Row],[LGIP Code (*)]],LGIP1b_Parks_UnitRates_Summary[LGIP Code],LGIP1b_Parks_UnitRates_Summary[Costing Code],,0)</f>
        <v>A1-L-A&amp;B</v>
      </c>
      <c r="O211" s="238">
        <f>_xlfn.XLOOKUP(FutureTrunkParks6[[#This Row],[Costing Code]],LGIP1b_Parks_UnitRates_Summary[Costing Code],LGIP1b_Parks_UnitRates_Summary[Scaled component],,0)</f>
        <v>295709.98100599996</v>
      </c>
      <c r="P211" s="238">
        <f>FutureTrunkParks6[[#This Row],[Unit Rate (Scale)]]*FutureTrunkParks6[[#This Row],[Scaling factor (*)]]</f>
        <v>229877.54648453923</v>
      </c>
      <c r="Q211" s="238">
        <f>_xlfn.XLOOKUP(FutureTrunkParks6[[#This Row],[Costing Code]],LGIP1b_Parks_UnitRates_Summary[Costing Code],LGIP1b_Parks_UnitRates_Summary[Not scaled component],,0)</f>
        <v>417974.52457963559</v>
      </c>
      <c r="R211" s="240">
        <f>_xlfn.XLOOKUP(FutureTrunkParks6[[#This Row],[Costing Code]],LGIP1b_Parks_UnitRates_Summary[Costing Code],LGIP1b_Parks_UnitRates_Summary[Preliminary Scale],,0)</f>
        <v>0.23125000000000001</v>
      </c>
      <c r="S211" s="238">
        <f>((FutureTrunkParks6[[#This Row],[Costs with Scaling Factor Applied]]+FutureTrunkParks6[[#This Row],[Unit Rate (No Scale)]])*FutureTrunkParks6[[#This Row],[Preliminary Scale %]])</f>
        <v>149815.79143359044</v>
      </c>
      <c r="T211" s="238">
        <f>_xlfn.XLOOKUP(FutureTrunkParks6[[#This Row],[Costing Code]],LGIP1b_Parks_UnitRates_Summary[Costing Code],LGIP1b_Parks_UnitRates_Summary[Preliminary No Scale],,0)</f>
        <v>3750</v>
      </c>
      <c r="U21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801418</v>
      </c>
      <c r="V211" s="228">
        <v>2021</v>
      </c>
      <c r="W211" s="228">
        <v>1</v>
      </c>
      <c r="X211" s="238">
        <f>ROUND(FutureTrunkParks6[[#This Row],[Direct Construction Cost]]*23%,0)</f>
        <v>184326</v>
      </c>
      <c r="Y211" s="311">
        <f t="shared" si="40"/>
        <v>0.2</v>
      </c>
      <c r="Z211" s="211">
        <f>ROUND((FutureTrunkParks6[[#This Row],[Direct Construction Cost]]+FutureTrunkParks6[[#This Row],[Project Owners Cost (23% Direct Construction Cost)($)]])*FutureTrunkParks6[[#This Row],[Multiplier]]*FutureTrunkParks6[[#This Row],[Construction Contingency Rate %]],0)</f>
        <v>197149</v>
      </c>
      <c r="AA211" s="212">
        <f>ROUND(FutureTrunkParks6[[#This Row],[Direct Construction Cost]]+FutureTrunkParks6[[#This Row],[Project Owners Cost (23% Direct Construction Cost)($)]]+FutureTrunkParks6[[#This Row],[Construction Contingency Cost ($)]],0)</f>
        <v>1182893</v>
      </c>
      <c r="AB211" s="236">
        <v>2034</v>
      </c>
      <c r="AC211" s="213">
        <f t="shared" si="41"/>
        <v>2.0111853187589457E-2</v>
      </c>
      <c r="AD211" s="213">
        <f t="shared" si="42"/>
        <v>1.8204777291069174E-2</v>
      </c>
      <c r="AE211" s="291">
        <f>VLOOKUP(FutureTrunkParks6[[#This Row],[Service Catchment]],'Catchment Demand - Parks'!$C$8:$M$11,11)</f>
        <v>0.20307557840172039</v>
      </c>
      <c r="AF21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9.6955037275944858E-3</v>
      </c>
      <c r="AG211" s="291">
        <f>IF(AND(FutureTrunkParks6[[#This Row],[Spare Capacity (%)]]&gt;30%,FutureTrunkParks6[[#This Row],[Share of the total Cost with the same year of provision %]]&gt;20%),1-FutureTrunkParks6[[#This Row],[Spare Capacity (%)]],1)</f>
        <v>1</v>
      </c>
      <c r="AH211" s="291">
        <f>IF(FutureTrunkParks6[[#This Row],[Terminal Value Analysis]]&lt;0,0,FutureTrunkParks6[[#This Row],[Terminal Value Analysis]])</f>
        <v>1</v>
      </c>
      <c r="AI211" s="215">
        <f t="shared" si="43"/>
        <v>5182893</v>
      </c>
      <c r="AJ211" s="217">
        <f t="shared" si="44"/>
        <v>6677362</v>
      </c>
      <c r="AK211" s="219">
        <f t="shared" si="45"/>
        <v>3165369</v>
      </c>
      <c r="AL211" s="293">
        <f>ROUND(FutureTrunkParks6[[#This Row],[Net Present Value of Establishment Cost]]*FutureTrunkParks6[[#This Row],[Terminal Value Adjustment (%)]],0)</f>
        <v>3165369</v>
      </c>
      <c r="AM211" s="288" t="str" cm="1">
        <f t="array" ref="AM211">_xlfn.IFS(FutureTrunkParks6[[#This Row],[Hierarchy/Name]]&lt;&gt;"Local","y",AM$13=FutureTrunkParks6[[#This Row],[Service Catchment]], "y", FutureTrunkParks6[[#This Row],[Hierarchy/Name]]="Local", "")</f>
        <v/>
      </c>
      <c r="AN211" s="288" t="str" cm="1">
        <f t="array" ref="AN211">_xlfn.IFS(FutureTrunkParks6[[#This Row],[Hierarchy/Name]]&lt;&gt;"Local","y",AN$13=FutureTrunkParks6[[#This Row],[Service Catchment]], "y", FutureTrunkParks6[[#This Row],[Hierarchy/Name]]="Local", "")</f>
        <v/>
      </c>
      <c r="AO211" s="288" t="str" cm="1">
        <f t="array" ref="AO211">_xlfn.IFS(FutureTrunkParks6[[#This Row],[Hierarchy/Name]]&lt;&gt;"Local","y",AO$13=FutureTrunkParks6[[#This Row],[Service Catchment]], "y", FutureTrunkParks6[[#This Row],[Hierarchy/Name]]="Local", "")</f>
        <v>y</v>
      </c>
      <c r="AP211" s="288" t="str" cm="1">
        <f t="array" ref="AP211">_xlfn.IFS(FutureTrunkParks6[[#This Row],[Hierarchy/Name]]&lt;&gt;"Local","y",AP$13=FutureTrunkParks6[[#This Row],[Service Catchment]], "y", FutureTrunkParks6[[#This Row],[Hierarchy/Name]]="Local", "")</f>
        <v/>
      </c>
      <c r="AR211" s="107" t="str">
        <f>IF(FutureTrunkParks6[[#This Row],[Hierarchy/Name]]&lt;&gt;"Local",0.25,IF(AM211="y",1,""))</f>
        <v/>
      </c>
      <c r="AS211" s="107" t="str">
        <f>IF(FutureTrunkParks6[[#This Row],[Hierarchy/Name]]&lt;&gt;"Local",0.25,IF(AN211="y",1,""))</f>
        <v/>
      </c>
      <c r="AT211" s="107">
        <f>IF(FutureTrunkParks6[[#This Row],[Hierarchy/Name]]&lt;&gt;"Local",0.25,IF(AO211="y",1,""))</f>
        <v>1</v>
      </c>
      <c r="AU211" s="107" t="str">
        <f>IF(FutureTrunkParks6[[#This Row],[Hierarchy/Name]]&lt;&gt;"Local",0.25,IF(AP211="y",1,""))</f>
        <v/>
      </c>
      <c r="AV211" s="109">
        <f t="shared" si="46"/>
        <v>1</v>
      </c>
      <c r="AX211" s="285" t="str">
        <f t="shared" si="47"/>
        <v/>
      </c>
      <c r="AY211" s="281" t="str">
        <f t="shared" si="48"/>
        <v/>
      </c>
      <c r="AZ211" s="281">
        <f t="shared" si="49"/>
        <v>3165369</v>
      </c>
      <c r="BA211" s="286" t="str">
        <f t="shared" si="50"/>
        <v/>
      </c>
      <c r="BB211" s="270">
        <f t="shared" si="51"/>
        <v>3165369</v>
      </c>
      <c r="BD211" s="141"/>
    </row>
    <row r="212" spans="2:56">
      <c r="B212" s="227" t="s">
        <v>5090</v>
      </c>
      <c r="C212" s="228" t="s">
        <v>5184</v>
      </c>
      <c r="D212" s="228" t="s">
        <v>110</v>
      </c>
      <c r="E212" s="228" t="s">
        <v>101</v>
      </c>
      <c r="F212" s="228" t="s">
        <v>4852</v>
      </c>
      <c r="G212" s="203" t="str" cm="1">
        <f t="array" ref="G212">_xlfn.IFS(MID(C212,5,1)="U",MID(C212,5,2),LEN(C212)&gt;10,MID(C212,5,3)&amp;"-"&amp;LEFT(D212,1),LEN(C212)&lt;=10,MID(C212,5,2)&amp;"-"&amp;LEFT(D212,1))</f>
        <v>A1-L</v>
      </c>
      <c r="H212" s="204">
        <f>IFERROR(INDEX(LGIP1b_Park_UnitRates[],MATCH(G212,LGIP1b_Park_UnitRates[LGIP Code],0),3),"")</f>
        <v>8000</v>
      </c>
      <c r="I212" s="312">
        <f>IFERROR(MIN(J212/H212,INDEX(LGIP1b_Park_UnitRates[],MATCH(FutureTrunkParks6[[#This Row],[LGIP Code (*)]], LGIP1b_Park_UnitRates[LGIP Code], 0),4)),1)</f>
        <v>1.25</v>
      </c>
      <c r="J212" s="232">
        <v>10000</v>
      </c>
      <c r="K212" s="98">
        <f t="shared" si="52"/>
        <v>2200</v>
      </c>
      <c r="L212" s="233">
        <v>22000000</v>
      </c>
      <c r="M212" s="238" t="str">
        <f>_xlfn.XLOOKUP(FutureTrunkParks6[[#This Row],[LGIP Code (*)]],LGIP1b_Parks_UnitRates_Summary[LGIP Code],LGIP1b_Parks_UnitRates_Summary[Stages],,0)</f>
        <v>A&amp;B</v>
      </c>
      <c r="N212" s="238" t="str">
        <f>_xlfn.XLOOKUP(FutureTrunkParks6[[#This Row],[LGIP Code (*)]],LGIP1b_Parks_UnitRates_Summary[LGIP Code],LGIP1b_Parks_UnitRates_Summary[Costing Code],,0)</f>
        <v>A1-L-A&amp;B</v>
      </c>
      <c r="O212" s="238">
        <f>_xlfn.XLOOKUP(FutureTrunkParks6[[#This Row],[Costing Code]],LGIP1b_Parks_UnitRates_Summary[Costing Code],LGIP1b_Parks_UnitRates_Summary[Scaled component],,0)</f>
        <v>295709.98100599996</v>
      </c>
      <c r="P212" s="238">
        <f>FutureTrunkParks6[[#This Row],[Unit Rate (Scale)]]*FutureTrunkParks6[[#This Row],[Scaling factor (*)]]</f>
        <v>369637.47625749995</v>
      </c>
      <c r="Q212" s="238">
        <f>_xlfn.XLOOKUP(FutureTrunkParks6[[#This Row],[Costing Code]],LGIP1b_Parks_UnitRates_Summary[Costing Code],LGIP1b_Parks_UnitRates_Summary[Not scaled component],,0)</f>
        <v>417974.52457963559</v>
      </c>
      <c r="R212" s="240">
        <f>_xlfn.XLOOKUP(FutureTrunkParks6[[#This Row],[Costing Code]],LGIP1b_Parks_UnitRates_Summary[Costing Code],LGIP1b_Parks_UnitRates_Summary[Preliminary Scale],,0)</f>
        <v>0.23125000000000001</v>
      </c>
      <c r="S212" s="238">
        <f>((FutureTrunkParks6[[#This Row],[Costs with Scaling Factor Applied]]+FutureTrunkParks6[[#This Row],[Unit Rate (No Scale)]])*FutureTrunkParks6[[#This Row],[Preliminary Scale %]])</f>
        <v>182135.27519358761</v>
      </c>
      <c r="T212" s="238">
        <f>_xlfn.XLOOKUP(FutureTrunkParks6[[#This Row],[Costing Code]],LGIP1b_Parks_UnitRates_Summary[Costing Code],LGIP1b_Parks_UnitRates_Summary[Preliminary No Scale],,0)</f>
        <v>3750</v>
      </c>
      <c r="U21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973497</v>
      </c>
      <c r="V212" s="228">
        <v>2021</v>
      </c>
      <c r="W212" s="228">
        <v>1</v>
      </c>
      <c r="X212" s="238">
        <f>ROUND(FutureTrunkParks6[[#This Row],[Direct Construction Cost]]*23%,0)</f>
        <v>223904</v>
      </c>
      <c r="Y212" s="311">
        <f t="shared" si="40"/>
        <v>0.2</v>
      </c>
      <c r="Z212" s="211">
        <f>ROUND((FutureTrunkParks6[[#This Row],[Direct Construction Cost]]+FutureTrunkParks6[[#This Row],[Project Owners Cost (23% Direct Construction Cost)($)]])*FutureTrunkParks6[[#This Row],[Multiplier]]*FutureTrunkParks6[[#This Row],[Construction Contingency Rate %]],0)</f>
        <v>239480</v>
      </c>
      <c r="AA212" s="212">
        <f>ROUND(FutureTrunkParks6[[#This Row],[Direct Construction Cost]]+FutureTrunkParks6[[#This Row],[Project Owners Cost (23% Direct Construction Cost)($)]]+FutureTrunkParks6[[#This Row],[Construction Contingency Cost ($)]],0)</f>
        <v>1436881</v>
      </c>
      <c r="AB212" s="236">
        <v>2034</v>
      </c>
      <c r="AC212" s="213">
        <f t="shared" si="41"/>
        <v>2.0111853187589457E-2</v>
      </c>
      <c r="AD212" s="213">
        <f t="shared" si="42"/>
        <v>1.8204777291069174E-2</v>
      </c>
      <c r="AE212" s="291">
        <f>VLOOKUP(FutureTrunkParks6[[#This Row],[Service Catchment]],'Catchment Demand - Parks'!$C$8:$M$11,11)</f>
        <v>0.20307557840172039</v>
      </c>
      <c r="AF21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1.1777299461244332E-2</v>
      </c>
      <c r="AG212" s="291">
        <f>IF(AND(FutureTrunkParks6[[#This Row],[Spare Capacity (%)]]&gt;30%,FutureTrunkParks6[[#This Row],[Share of the total Cost with the same year of provision %]]&gt;20%),1-FutureTrunkParks6[[#This Row],[Spare Capacity (%)]],1)</f>
        <v>1</v>
      </c>
      <c r="AH212" s="291">
        <f>IF(FutureTrunkParks6[[#This Row],[Terminal Value Analysis]]&lt;0,0,FutureTrunkParks6[[#This Row],[Terminal Value Analysis]])</f>
        <v>1</v>
      </c>
      <c r="AI212" s="215">
        <f t="shared" si="43"/>
        <v>23436881</v>
      </c>
      <c r="AJ212" s="217">
        <f t="shared" si="44"/>
        <v>30316620</v>
      </c>
      <c r="AK212" s="219">
        <f t="shared" si="45"/>
        <v>14371437</v>
      </c>
      <c r="AL212" s="293">
        <f>ROUND(FutureTrunkParks6[[#This Row],[Net Present Value of Establishment Cost]]*FutureTrunkParks6[[#This Row],[Terminal Value Adjustment (%)]],0)</f>
        <v>14371437</v>
      </c>
      <c r="AM212" s="288" t="str" cm="1">
        <f t="array" ref="AM212">_xlfn.IFS(FutureTrunkParks6[[#This Row],[Hierarchy/Name]]&lt;&gt;"Local","y",AM$13=FutureTrunkParks6[[#This Row],[Service Catchment]], "y", FutureTrunkParks6[[#This Row],[Hierarchy/Name]]="Local", "")</f>
        <v/>
      </c>
      <c r="AN212" s="288" t="str" cm="1">
        <f t="array" ref="AN212">_xlfn.IFS(FutureTrunkParks6[[#This Row],[Hierarchy/Name]]&lt;&gt;"Local","y",AN$13=FutureTrunkParks6[[#This Row],[Service Catchment]], "y", FutureTrunkParks6[[#This Row],[Hierarchy/Name]]="Local", "")</f>
        <v/>
      </c>
      <c r="AO212" s="288" t="str" cm="1">
        <f t="array" ref="AO212">_xlfn.IFS(FutureTrunkParks6[[#This Row],[Hierarchy/Name]]&lt;&gt;"Local","y",AO$13=FutureTrunkParks6[[#This Row],[Service Catchment]], "y", FutureTrunkParks6[[#This Row],[Hierarchy/Name]]="Local", "")</f>
        <v>y</v>
      </c>
      <c r="AP212" s="288" t="str" cm="1">
        <f t="array" ref="AP212">_xlfn.IFS(FutureTrunkParks6[[#This Row],[Hierarchy/Name]]&lt;&gt;"Local","y",AP$13=FutureTrunkParks6[[#This Row],[Service Catchment]], "y", FutureTrunkParks6[[#This Row],[Hierarchy/Name]]="Local", "")</f>
        <v/>
      </c>
      <c r="AR212" s="107" t="str">
        <f>IF(FutureTrunkParks6[[#This Row],[Hierarchy/Name]]&lt;&gt;"Local",0.25,IF(AM212="y",1,""))</f>
        <v/>
      </c>
      <c r="AS212" s="107" t="str">
        <f>IF(FutureTrunkParks6[[#This Row],[Hierarchy/Name]]&lt;&gt;"Local",0.25,IF(AN212="y",1,""))</f>
        <v/>
      </c>
      <c r="AT212" s="107">
        <f>IF(FutureTrunkParks6[[#This Row],[Hierarchy/Name]]&lt;&gt;"Local",0.25,IF(AO212="y",1,""))</f>
        <v>1</v>
      </c>
      <c r="AU212" s="107" t="str">
        <f>IF(FutureTrunkParks6[[#This Row],[Hierarchy/Name]]&lt;&gt;"Local",0.25,IF(AP212="y",1,""))</f>
        <v/>
      </c>
      <c r="AV212" s="109">
        <f t="shared" si="46"/>
        <v>1</v>
      </c>
      <c r="AX212" s="285" t="str">
        <f t="shared" si="47"/>
        <v/>
      </c>
      <c r="AY212" s="281" t="str">
        <f t="shared" si="48"/>
        <v/>
      </c>
      <c r="AZ212" s="281">
        <f t="shared" si="49"/>
        <v>14371437</v>
      </c>
      <c r="BA212" s="286" t="str">
        <f t="shared" si="50"/>
        <v/>
      </c>
      <c r="BB212" s="270">
        <f t="shared" si="51"/>
        <v>14371437</v>
      </c>
      <c r="BD212" s="141"/>
    </row>
    <row r="213" spans="2:56">
      <c r="B213" s="227" t="s">
        <v>4975</v>
      </c>
      <c r="C213" s="228" t="s">
        <v>5185</v>
      </c>
      <c r="D213" s="228" t="s">
        <v>110</v>
      </c>
      <c r="E213" s="228" t="s">
        <v>101</v>
      </c>
      <c r="F213" s="228" t="s">
        <v>4852</v>
      </c>
      <c r="G213" s="203" t="str" cm="1">
        <f t="array" ref="G213">_xlfn.IFS(MID(C213,5,1)="U",MID(C213,5,2),LEN(C213)&gt;10,MID(C213,5,3)&amp;"-"&amp;LEFT(D213,1),LEN(C213)&lt;=10,MID(C213,5,2)&amp;"-"&amp;LEFT(D213,1))</f>
        <v>A1-L</v>
      </c>
      <c r="H213" s="204">
        <f>IFERROR(INDEX(LGIP1b_Park_UnitRates[],MATCH(G213,LGIP1b_Park_UnitRates[LGIP Code],0),3),"")</f>
        <v>8000</v>
      </c>
      <c r="I213" s="312">
        <f>IFERROR(MIN(J213/H213,INDEX(LGIP1b_Park_UnitRates[],MATCH(FutureTrunkParks6[[#This Row],[LGIP Code (*)]], LGIP1b_Park_UnitRates[LGIP Code], 0),4)),1)</f>
        <v>0.28499999999999998</v>
      </c>
      <c r="J213" s="232">
        <v>2280</v>
      </c>
      <c r="K213" s="98">
        <f t="shared" si="52"/>
        <v>3070.1754385964914</v>
      </c>
      <c r="L213" s="233">
        <v>7000000</v>
      </c>
      <c r="M213" s="238" t="str">
        <f>_xlfn.XLOOKUP(FutureTrunkParks6[[#This Row],[LGIP Code (*)]],LGIP1b_Parks_UnitRates_Summary[LGIP Code],LGIP1b_Parks_UnitRates_Summary[Stages],,0)</f>
        <v>A&amp;B</v>
      </c>
      <c r="N213" s="238" t="str">
        <f>_xlfn.XLOOKUP(FutureTrunkParks6[[#This Row],[LGIP Code (*)]],LGIP1b_Parks_UnitRates_Summary[LGIP Code],LGIP1b_Parks_UnitRates_Summary[Costing Code],,0)</f>
        <v>A1-L-A&amp;B</v>
      </c>
      <c r="O213" s="238">
        <f>_xlfn.XLOOKUP(FutureTrunkParks6[[#This Row],[Costing Code]],LGIP1b_Parks_UnitRates_Summary[Costing Code],LGIP1b_Parks_UnitRates_Summary[Scaled component],,0)</f>
        <v>295709.98100599996</v>
      </c>
      <c r="P213" s="238">
        <f>FutureTrunkParks6[[#This Row],[Unit Rate (Scale)]]*FutureTrunkParks6[[#This Row],[Scaling factor (*)]]</f>
        <v>84277.34458670998</v>
      </c>
      <c r="Q213" s="238">
        <f>_xlfn.XLOOKUP(FutureTrunkParks6[[#This Row],[Costing Code]],LGIP1b_Parks_UnitRates_Summary[Costing Code],LGIP1b_Parks_UnitRates_Summary[Not scaled component],,0)</f>
        <v>417974.52457963559</v>
      </c>
      <c r="R213" s="240">
        <f>_xlfn.XLOOKUP(FutureTrunkParks6[[#This Row],[Costing Code]],LGIP1b_Parks_UnitRates_Summary[Costing Code],LGIP1b_Parks_UnitRates_Summary[Preliminary Scale],,0)</f>
        <v>0.23125000000000001</v>
      </c>
      <c r="S213" s="238">
        <f>((FutureTrunkParks6[[#This Row],[Costs with Scaling Factor Applied]]+FutureTrunkParks6[[#This Row],[Unit Rate (No Scale)]])*FutureTrunkParks6[[#This Row],[Preliminary Scale %]])</f>
        <v>116145.74474471742</v>
      </c>
      <c r="T213" s="238">
        <f>_xlfn.XLOOKUP(FutureTrunkParks6[[#This Row],[Costing Code]],LGIP1b_Parks_UnitRates_Summary[Costing Code],LGIP1b_Parks_UnitRates_Summary[Preliminary No Scale],,0)</f>
        <v>3750</v>
      </c>
      <c r="U21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622148</v>
      </c>
      <c r="V213" s="228">
        <v>2021</v>
      </c>
      <c r="W213" s="228">
        <v>1</v>
      </c>
      <c r="X213" s="238">
        <f>ROUND(FutureTrunkParks6[[#This Row],[Direct Construction Cost]]*23%,0)</f>
        <v>143094</v>
      </c>
      <c r="Y213" s="311">
        <f t="shared" si="40"/>
        <v>0.15</v>
      </c>
      <c r="Z213" s="211">
        <f>ROUND((FutureTrunkParks6[[#This Row],[Direct Construction Cost]]+FutureTrunkParks6[[#This Row],[Project Owners Cost (23% Direct Construction Cost)($)]])*FutureTrunkParks6[[#This Row],[Multiplier]]*FutureTrunkParks6[[#This Row],[Construction Contingency Rate %]],0)</f>
        <v>114786</v>
      </c>
      <c r="AA213" s="212">
        <f>ROUND(FutureTrunkParks6[[#This Row],[Direct Construction Cost]]+FutureTrunkParks6[[#This Row],[Project Owners Cost (23% Direct Construction Cost)($)]]+FutureTrunkParks6[[#This Row],[Construction Contingency Cost ($)]],0)</f>
        <v>880028</v>
      </c>
      <c r="AB213" s="236">
        <v>2029</v>
      </c>
      <c r="AC213" s="213">
        <f t="shared" si="41"/>
        <v>2.0111853187589457E-2</v>
      </c>
      <c r="AD213" s="213">
        <f t="shared" si="42"/>
        <v>1.8204777291069174E-2</v>
      </c>
      <c r="AE213" s="291">
        <f>VLOOKUP(FutureTrunkParks6[[#This Row],[Service Catchment]],'Catchment Demand - Parks'!$C$8:$M$11,11)</f>
        <v>0.20307557840172039</v>
      </c>
      <c r="AF21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8.8238179756409216E-3</v>
      </c>
      <c r="AG213" s="291">
        <f>IF(AND(FutureTrunkParks6[[#This Row],[Spare Capacity (%)]]&gt;30%,FutureTrunkParks6[[#This Row],[Share of the total Cost with the same year of provision %]]&gt;20%),1-FutureTrunkParks6[[#This Row],[Spare Capacity (%)]],1)</f>
        <v>1</v>
      </c>
      <c r="AH213" s="291">
        <f>IF(FutureTrunkParks6[[#This Row],[Terminal Value Analysis]]&lt;0,0,FutureTrunkParks6[[#This Row],[Terminal Value Analysis]])</f>
        <v>1</v>
      </c>
      <c r="AI213" s="215">
        <f t="shared" si="43"/>
        <v>7880028</v>
      </c>
      <c r="AJ213" s="217">
        <f t="shared" si="44"/>
        <v>9225478</v>
      </c>
      <c r="AK213" s="219">
        <f t="shared" si="45"/>
        <v>5827646</v>
      </c>
      <c r="AL213" s="293">
        <f>ROUND(FutureTrunkParks6[[#This Row],[Net Present Value of Establishment Cost]]*FutureTrunkParks6[[#This Row],[Terminal Value Adjustment (%)]],0)</f>
        <v>5827646</v>
      </c>
      <c r="AM213" s="288" t="str" cm="1">
        <f t="array" ref="AM213">_xlfn.IFS(FutureTrunkParks6[[#This Row],[Hierarchy/Name]]&lt;&gt;"Local","y",AM$13=FutureTrunkParks6[[#This Row],[Service Catchment]], "y", FutureTrunkParks6[[#This Row],[Hierarchy/Name]]="Local", "")</f>
        <v/>
      </c>
      <c r="AN213" s="288" t="str" cm="1">
        <f t="array" ref="AN213">_xlfn.IFS(FutureTrunkParks6[[#This Row],[Hierarchy/Name]]&lt;&gt;"Local","y",AN$13=FutureTrunkParks6[[#This Row],[Service Catchment]], "y", FutureTrunkParks6[[#This Row],[Hierarchy/Name]]="Local", "")</f>
        <v/>
      </c>
      <c r="AO213" s="288" t="str" cm="1">
        <f t="array" ref="AO213">_xlfn.IFS(FutureTrunkParks6[[#This Row],[Hierarchy/Name]]&lt;&gt;"Local","y",AO$13=FutureTrunkParks6[[#This Row],[Service Catchment]], "y", FutureTrunkParks6[[#This Row],[Hierarchy/Name]]="Local", "")</f>
        <v>y</v>
      </c>
      <c r="AP213" s="288" t="str" cm="1">
        <f t="array" ref="AP213">_xlfn.IFS(FutureTrunkParks6[[#This Row],[Hierarchy/Name]]&lt;&gt;"Local","y",AP$13=FutureTrunkParks6[[#This Row],[Service Catchment]], "y", FutureTrunkParks6[[#This Row],[Hierarchy/Name]]="Local", "")</f>
        <v/>
      </c>
      <c r="AR213" s="107" t="str">
        <f>IF(FutureTrunkParks6[[#This Row],[Hierarchy/Name]]&lt;&gt;"Local",0.25,IF(AM213="y",1,""))</f>
        <v/>
      </c>
      <c r="AS213" s="107" t="str">
        <f>IF(FutureTrunkParks6[[#This Row],[Hierarchy/Name]]&lt;&gt;"Local",0.25,IF(AN213="y",1,""))</f>
        <v/>
      </c>
      <c r="AT213" s="107">
        <f>IF(FutureTrunkParks6[[#This Row],[Hierarchy/Name]]&lt;&gt;"Local",0.25,IF(AO213="y",1,""))</f>
        <v>1</v>
      </c>
      <c r="AU213" s="107" t="str">
        <f>IF(FutureTrunkParks6[[#This Row],[Hierarchy/Name]]&lt;&gt;"Local",0.25,IF(AP213="y",1,""))</f>
        <v/>
      </c>
      <c r="AV213" s="109">
        <f t="shared" si="46"/>
        <v>1</v>
      </c>
      <c r="AX213" s="285" t="str">
        <f t="shared" si="47"/>
        <v/>
      </c>
      <c r="AY213" s="281" t="str">
        <f t="shared" si="48"/>
        <v/>
      </c>
      <c r="AZ213" s="281">
        <f t="shared" si="49"/>
        <v>5827646</v>
      </c>
      <c r="BA213" s="286" t="str">
        <f t="shared" si="50"/>
        <v/>
      </c>
      <c r="BB213" s="270">
        <f t="shared" si="51"/>
        <v>5827646</v>
      </c>
      <c r="BD213" s="141"/>
    </row>
    <row r="214" spans="2:56">
      <c r="B214" s="227" t="s">
        <v>5090</v>
      </c>
      <c r="C214" s="228" t="s">
        <v>5186</v>
      </c>
      <c r="D214" s="228" t="s">
        <v>105</v>
      </c>
      <c r="E214" s="228" t="s">
        <v>101</v>
      </c>
      <c r="F214" s="228" t="s">
        <v>4899</v>
      </c>
      <c r="G214" s="203" t="str" cm="1">
        <f t="array" ref="G214">_xlfn.IFS(MID(C214,5,1)="U",MID(C214,5,2),LEN(C214)&gt;10,MID(C214,5,3)&amp;"-"&amp;LEFT(D214,1),LEN(C214)&lt;=10,MID(C214,5,2)&amp;"-"&amp;LEFT(D214,1))</f>
        <v>A2-D</v>
      </c>
      <c r="H214" s="204">
        <f>IFERROR(INDEX(LGIP1b_Park_UnitRates[],MATCH(G214,LGIP1b_Park_UnitRates[LGIP Code],0),3),"")</f>
        <v>30000</v>
      </c>
      <c r="I214" s="312">
        <f>IFERROR(MIN(J214/H214,INDEX(LGIP1b_Park_UnitRates[],MATCH(FutureTrunkParks6[[#This Row],[LGIP Code (*)]], LGIP1b_Park_UnitRates[LGIP Code], 0),4)),1)</f>
        <v>0.33333333333333331</v>
      </c>
      <c r="J214" s="232">
        <v>10000</v>
      </c>
      <c r="K214" s="98">
        <f t="shared" si="52"/>
        <v>2200</v>
      </c>
      <c r="L214" s="233">
        <v>22000000</v>
      </c>
      <c r="M214" s="238" t="str">
        <f>_xlfn.XLOOKUP(FutureTrunkParks6[[#This Row],[LGIP Code (*)]],LGIP1b_Parks_UnitRates_Summary[LGIP Code],LGIP1b_Parks_UnitRates_Summary[Stages],,0)</f>
        <v>A&amp;B</v>
      </c>
      <c r="N214" s="238" t="str">
        <f>_xlfn.XLOOKUP(FutureTrunkParks6[[#This Row],[LGIP Code (*)]],LGIP1b_Parks_UnitRates_Summary[LGIP Code],LGIP1b_Parks_UnitRates_Summary[Costing Code],,0)</f>
        <v>A2-D-A&amp;B</v>
      </c>
      <c r="O214" s="238">
        <f>_xlfn.XLOOKUP(FutureTrunkParks6[[#This Row],[Costing Code]],LGIP1b_Parks_UnitRates_Summary[Costing Code],LGIP1b_Parks_UnitRates_Summary[Scaled component],,0)</f>
        <v>1640677.0630379796</v>
      </c>
      <c r="P214" s="238">
        <f>FutureTrunkParks6[[#This Row],[Unit Rate (Scale)]]*FutureTrunkParks6[[#This Row],[Scaling factor (*)]]</f>
        <v>546892.35434599314</v>
      </c>
      <c r="Q214" s="238">
        <f>_xlfn.XLOOKUP(FutureTrunkParks6[[#This Row],[Costing Code]],LGIP1b_Parks_UnitRates_Summary[Costing Code],LGIP1b_Parks_UnitRates_Summary[Not scaled component],,0)</f>
        <v>5581164.1358097773</v>
      </c>
      <c r="R214" s="240">
        <f>_xlfn.XLOOKUP(FutureTrunkParks6[[#This Row],[Costing Code]],LGIP1b_Parks_UnitRates_Summary[Costing Code],LGIP1b_Parks_UnitRates_Summary[Preliminary Scale],,0)</f>
        <v>0.23125000000000001</v>
      </c>
      <c r="S214" s="238">
        <f>((FutureTrunkParks6[[#This Row],[Costs with Scaling Factor Applied]]+FutureTrunkParks6[[#This Row],[Unit Rate (No Scale)]])*FutureTrunkParks6[[#This Row],[Preliminary Scale %]])</f>
        <v>1417113.0633485219</v>
      </c>
      <c r="T214" s="238">
        <f>_xlfn.XLOOKUP(FutureTrunkParks6[[#This Row],[Costing Code]],LGIP1b_Parks_UnitRates_Summary[Costing Code],LGIP1b_Parks_UnitRates_Summary[Preliminary No Scale],,0)</f>
        <v>7500</v>
      </c>
      <c r="U21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7552670</v>
      </c>
      <c r="V214" s="228">
        <v>2021</v>
      </c>
      <c r="W214" s="228">
        <v>1</v>
      </c>
      <c r="X214" s="238">
        <f>ROUND(FutureTrunkParks6[[#This Row],[Direct Construction Cost]]*23%,0)</f>
        <v>1737114</v>
      </c>
      <c r="Y214" s="311">
        <f t="shared" si="40"/>
        <v>0.2</v>
      </c>
      <c r="Z214" s="211">
        <f>ROUND((FutureTrunkParks6[[#This Row],[Direct Construction Cost]]+FutureTrunkParks6[[#This Row],[Project Owners Cost (23% Direct Construction Cost)($)]])*FutureTrunkParks6[[#This Row],[Multiplier]]*FutureTrunkParks6[[#This Row],[Construction Contingency Rate %]],0)</f>
        <v>1857957</v>
      </c>
      <c r="AA214" s="212">
        <f>ROUND(FutureTrunkParks6[[#This Row],[Direct Construction Cost]]+FutureTrunkParks6[[#This Row],[Project Owners Cost (23% Direct Construction Cost)($)]]+FutureTrunkParks6[[#This Row],[Construction Contingency Cost ($)]],0)</f>
        <v>11147741</v>
      </c>
      <c r="AB214" s="236">
        <v>2034</v>
      </c>
      <c r="AC214" s="213">
        <f t="shared" si="41"/>
        <v>2.0111853187589457E-2</v>
      </c>
      <c r="AD214" s="213">
        <f t="shared" si="42"/>
        <v>1.8204777291069174E-2</v>
      </c>
      <c r="AE214" s="291">
        <f>VLOOKUP(FutureTrunkParks6[[#This Row],[Service Catchment]],'Catchment Demand - Parks'!$C$8:$M$11,11)</f>
        <v>0.20307557840172039</v>
      </c>
      <c r="AF21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9.1371716985186216E-2</v>
      </c>
      <c r="AG214" s="291">
        <f>IF(AND(FutureTrunkParks6[[#This Row],[Spare Capacity (%)]]&gt;30%,FutureTrunkParks6[[#This Row],[Share of the total Cost with the same year of provision %]]&gt;20%),1-FutureTrunkParks6[[#This Row],[Spare Capacity (%)]],1)</f>
        <v>1</v>
      </c>
      <c r="AH214" s="291">
        <f>IF(FutureTrunkParks6[[#This Row],[Terminal Value Analysis]]&lt;0,0,FutureTrunkParks6[[#This Row],[Terminal Value Analysis]])</f>
        <v>1</v>
      </c>
      <c r="AI214" s="215">
        <f t="shared" si="43"/>
        <v>33147741</v>
      </c>
      <c r="AJ214" s="217">
        <f t="shared" si="44"/>
        <v>42594245</v>
      </c>
      <c r="AK214" s="219">
        <f t="shared" si="45"/>
        <v>20191582</v>
      </c>
      <c r="AL214" s="293">
        <f>ROUND(FutureTrunkParks6[[#This Row],[Net Present Value of Establishment Cost]]*FutureTrunkParks6[[#This Row],[Terminal Value Adjustment (%)]],0)</f>
        <v>20191582</v>
      </c>
      <c r="AM214" s="288" t="str" cm="1">
        <f t="array" ref="AM214">_xlfn.IFS(FutureTrunkParks6[[#This Row],[Hierarchy/Name]]&lt;&gt;"Local","y",AM$13=FutureTrunkParks6[[#This Row],[Service Catchment]], "y", FutureTrunkParks6[[#This Row],[Hierarchy/Name]]="Local", "")</f>
        <v>y</v>
      </c>
      <c r="AN214" s="288" t="str" cm="1">
        <f t="array" ref="AN214">_xlfn.IFS(FutureTrunkParks6[[#This Row],[Hierarchy/Name]]&lt;&gt;"Local","y",AN$13=FutureTrunkParks6[[#This Row],[Service Catchment]], "y", FutureTrunkParks6[[#This Row],[Hierarchy/Name]]="Local", "")</f>
        <v>y</v>
      </c>
      <c r="AO214" s="288" t="str" cm="1">
        <f t="array" ref="AO214">_xlfn.IFS(FutureTrunkParks6[[#This Row],[Hierarchy/Name]]&lt;&gt;"Local","y",AO$13=FutureTrunkParks6[[#This Row],[Service Catchment]], "y", FutureTrunkParks6[[#This Row],[Hierarchy/Name]]="Local", "")</f>
        <v>y</v>
      </c>
      <c r="AP214" s="288" t="str" cm="1">
        <f t="array" ref="AP214">_xlfn.IFS(FutureTrunkParks6[[#This Row],[Hierarchy/Name]]&lt;&gt;"Local","y",AP$13=FutureTrunkParks6[[#This Row],[Service Catchment]], "y", FutureTrunkParks6[[#This Row],[Hierarchy/Name]]="Local", "")</f>
        <v>y</v>
      </c>
      <c r="AR214" s="107">
        <f>IF(FutureTrunkParks6[[#This Row],[Hierarchy/Name]]&lt;&gt;"Local",0.25,IF(AM214="y",1,""))</f>
        <v>0.25</v>
      </c>
      <c r="AS214" s="107">
        <f>IF(FutureTrunkParks6[[#This Row],[Hierarchy/Name]]&lt;&gt;"Local",0.25,IF(AN214="y",1,""))</f>
        <v>0.25</v>
      </c>
      <c r="AT214" s="107">
        <f>IF(FutureTrunkParks6[[#This Row],[Hierarchy/Name]]&lt;&gt;"Local",0.25,IF(AO214="y",1,""))</f>
        <v>0.25</v>
      </c>
      <c r="AU214" s="107">
        <f>IF(FutureTrunkParks6[[#This Row],[Hierarchy/Name]]&lt;&gt;"Local",0.25,IF(AP214="y",1,""))</f>
        <v>0.25</v>
      </c>
      <c r="AV214" s="109">
        <f t="shared" si="46"/>
        <v>1</v>
      </c>
      <c r="AX214" s="285">
        <f t="shared" si="47"/>
        <v>5047895.5</v>
      </c>
      <c r="AY214" s="281">
        <f t="shared" si="48"/>
        <v>5047895.5</v>
      </c>
      <c r="AZ214" s="281">
        <f t="shared" si="49"/>
        <v>5047895.5</v>
      </c>
      <c r="BA214" s="286">
        <f t="shared" si="50"/>
        <v>5047895.5</v>
      </c>
      <c r="BB214" s="270">
        <f t="shared" si="51"/>
        <v>20191582</v>
      </c>
      <c r="BD214" s="141"/>
    </row>
    <row r="215" spans="2:56">
      <c r="B215" s="227" t="s">
        <v>5090</v>
      </c>
      <c r="C215" s="228" t="s">
        <v>5187</v>
      </c>
      <c r="D215" s="228" t="s">
        <v>100</v>
      </c>
      <c r="E215" s="228" t="s">
        <v>101</v>
      </c>
      <c r="F215" s="228" t="s">
        <v>5188</v>
      </c>
      <c r="G215" s="203" t="str" cm="1">
        <f t="array" ref="G215">_xlfn.IFS(MID(C215,5,1)="U",MID(C215,5,2),LEN(C215)&gt;10,MID(C215,5,3)&amp;"-"&amp;LEFT(D215,1),LEN(C215)&lt;=10,MID(C215,5,2)&amp;"-"&amp;LEFT(D215,1))</f>
        <v>U1</v>
      </c>
      <c r="H215" s="204">
        <f>IFERROR(INDEX(LGIP1b_Park_UnitRates[],MATCH(G215,LGIP1b_Park_UnitRates[LGIP Code],0),3),"")</f>
        <v>0</v>
      </c>
      <c r="I215" s="312">
        <f>IFERROR(MIN(J215/H215,INDEX(LGIP1b_Park_UnitRates[],MATCH(FutureTrunkParks6[[#This Row],[LGIP Code (*)]], LGIP1b_Park_UnitRates[LGIP Code], 0),4)),1)</f>
        <v>1</v>
      </c>
      <c r="J215" s="232">
        <v>23200</v>
      </c>
      <c r="K215" s="98">
        <f t="shared" si="52"/>
        <v>0</v>
      </c>
      <c r="L215" s="233">
        <v>0</v>
      </c>
      <c r="M215" s="238" t="str">
        <f>_xlfn.XLOOKUP(FutureTrunkParks6[[#This Row],[LGIP Code (*)]],LGIP1b_Parks_UnitRates_Summary[LGIP Code],LGIP1b_Parks_UnitRates_Summary[Stages],,0)</f>
        <v>U</v>
      </c>
      <c r="N215" s="238" t="str">
        <f>_xlfn.XLOOKUP(FutureTrunkParks6[[#This Row],[LGIP Code (*)]],LGIP1b_Parks_UnitRates_Summary[LGIP Code],LGIP1b_Parks_UnitRates_Summary[Costing Code],,0)</f>
        <v>U1-U</v>
      </c>
      <c r="O215" s="238">
        <f>_xlfn.XLOOKUP(FutureTrunkParks6[[#This Row],[Costing Code]],LGIP1b_Parks_UnitRates_Summary[Costing Code],LGIP1b_Parks_UnitRates_Summary[Scaled component],,0)</f>
        <v>0</v>
      </c>
      <c r="P215" s="238">
        <f>FutureTrunkParks6[[#This Row],[Unit Rate (Scale)]]*FutureTrunkParks6[[#This Row],[Scaling factor (*)]]</f>
        <v>0</v>
      </c>
      <c r="Q215" s="238">
        <f>_xlfn.XLOOKUP(FutureTrunkParks6[[#This Row],[Costing Code]],LGIP1b_Parks_UnitRates_Summary[Costing Code],LGIP1b_Parks_UnitRates_Summary[Not scaled component],,0)</f>
        <v>0</v>
      </c>
      <c r="R215" s="240">
        <f>_xlfn.XLOOKUP(FutureTrunkParks6[[#This Row],[Costing Code]],LGIP1b_Parks_UnitRates_Summary[Costing Code],LGIP1b_Parks_UnitRates_Summary[Preliminary Scale],,0)</f>
        <v>0</v>
      </c>
      <c r="S215" s="238">
        <f>((FutureTrunkParks6[[#This Row],[Costs with Scaling Factor Applied]]+FutureTrunkParks6[[#This Row],[Unit Rate (No Scale)]])*FutureTrunkParks6[[#This Row],[Preliminary Scale %]])</f>
        <v>0</v>
      </c>
      <c r="T215" s="238">
        <f>_xlfn.XLOOKUP(FutureTrunkParks6[[#This Row],[Costing Code]],LGIP1b_Parks_UnitRates_Summary[Costing Code],LGIP1b_Parks_UnitRates_Summary[Preliminary No Scale],,0)</f>
        <v>0</v>
      </c>
      <c r="U21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15" s="228">
        <v>2021</v>
      </c>
      <c r="W215" s="228">
        <v>1</v>
      </c>
      <c r="X215" s="238">
        <f>ROUND(FutureTrunkParks6[[#This Row],[Direct Construction Cost]]*23%,0)</f>
        <v>460000</v>
      </c>
      <c r="Y215" s="311">
        <f t="shared" si="40"/>
        <v>0.15</v>
      </c>
      <c r="Z215" s="211">
        <f>ROUND((FutureTrunkParks6[[#This Row],[Direct Construction Cost]]+FutureTrunkParks6[[#This Row],[Project Owners Cost (23% Direct Construction Cost)($)]])*FutureTrunkParks6[[#This Row],[Multiplier]]*FutureTrunkParks6[[#This Row],[Construction Contingency Rate %]],0)</f>
        <v>369000</v>
      </c>
      <c r="AA215" s="212">
        <f>ROUND(FutureTrunkParks6[[#This Row],[Direct Construction Cost]]+FutureTrunkParks6[[#This Row],[Project Owners Cost (23% Direct Construction Cost)($)]]+FutureTrunkParks6[[#This Row],[Construction Contingency Cost ($)]],0)</f>
        <v>2829000</v>
      </c>
      <c r="AB215" s="236">
        <v>2029</v>
      </c>
      <c r="AC215" s="213">
        <f t="shared" si="41"/>
        <v>2.0111853187589457E-2</v>
      </c>
      <c r="AD215" s="213">
        <f t="shared" si="42"/>
        <v>1.8204777291069174E-2</v>
      </c>
      <c r="AE215" s="291">
        <f>VLOOKUP(FutureTrunkParks6[[#This Row],[Service Catchment]],'Catchment Demand - Parks'!$C$8:$M$11,11)</f>
        <v>0.20307557840172039</v>
      </c>
      <c r="AF21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2.8365666834564544E-2</v>
      </c>
      <c r="AG215" s="291">
        <f>IF(AND(FutureTrunkParks6[[#This Row],[Spare Capacity (%)]]&gt;30%,FutureTrunkParks6[[#This Row],[Share of the total Cost with the same year of provision %]]&gt;20%),1-FutureTrunkParks6[[#This Row],[Spare Capacity (%)]],1)</f>
        <v>1</v>
      </c>
      <c r="AH215" s="291">
        <f>IF(FutureTrunkParks6[[#This Row],[Terminal Value Analysis]]&lt;0,0,FutureTrunkParks6[[#This Row],[Terminal Value Analysis]])</f>
        <v>1</v>
      </c>
      <c r="AI215" s="215">
        <f t="shared" si="43"/>
        <v>2829000</v>
      </c>
      <c r="AJ215" s="217">
        <f t="shared" si="44"/>
        <v>3268240</v>
      </c>
      <c r="AK215" s="219">
        <f t="shared" si="45"/>
        <v>2064516</v>
      </c>
      <c r="AL215" s="293">
        <f>ROUND(FutureTrunkParks6[[#This Row],[Net Present Value of Establishment Cost]]*FutureTrunkParks6[[#This Row],[Terminal Value Adjustment (%)]],0)</f>
        <v>2064516</v>
      </c>
      <c r="AM215" s="288" t="str" cm="1">
        <f t="array" ref="AM215">_xlfn.IFS(FutureTrunkParks6[[#This Row],[Hierarchy/Name]]&lt;&gt;"Local","y",AM$13=FutureTrunkParks6[[#This Row],[Service Catchment]], "y", FutureTrunkParks6[[#This Row],[Hierarchy/Name]]="Local", "")</f>
        <v>y</v>
      </c>
      <c r="AN215" s="288" t="str" cm="1">
        <f t="array" ref="AN215">_xlfn.IFS(FutureTrunkParks6[[#This Row],[Hierarchy/Name]]&lt;&gt;"Local","y",AN$13=FutureTrunkParks6[[#This Row],[Service Catchment]], "y", FutureTrunkParks6[[#This Row],[Hierarchy/Name]]="Local", "")</f>
        <v>y</v>
      </c>
      <c r="AO215" s="288" t="str" cm="1">
        <f t="array" ref="AO215">_xlfn.IFS(FutureTrunkParks6[[#This Row],[Hierarchy/Name]]&lt;&gt;"Local","y",AO$13=FutureTrunkParks6[[#This Row],[Service Catchment]], "y", FutureTrunkParks6[[#This Row],[Hierarchy/Name]]="Local", "")</f>
        <v>y</v>
      </c>
      <c r="AP215" s="288" t="str" cm="1">
        <f t="array" ref="AP215">_xlfn.IFS(FutureTrunkParks6[[#This Row],[Hierarchy/Name]]&lt;&gt;"Local","y",AP$13=FutureTrunkParks6[[#This Row],[Service Catchment]], "y", FutureTrunkParks6[[#This Row],[Hierarchy/Name]]="Local", "")</f>
        <v>y</v>
      </c>
      <c r="AR215" s="107">
        <f>IF(FutureTrunkParks6[[#This Row],[Hierarchy/Name]]&lt;&gt;"Local",0.25,IF(AM215="y",1,""))</f>
        <v>0.25</v>
      </c>
      <c r="AS215" s="107">
        <f>IF(FutureTrunkParks6[[#This Row],[Hierarchy/Name]]&lt;&gt;"Local",0.25,IF(AN215="y",1,""))</f>
        <v>0.25</v>
      </c>
      <c r="AT215" s="107">
        <f>IF(FutureTrunkParks6[[#This Row],[Hierarchy/Name]]&lt;&gt;"Local",0.25,IF(AO215="y",1,""))</f>
        <v>0.25</v>
      </c>
      <c r="AU215" s="107">
        <f>IF(FutureTrunkParks6[[#This Row],[Hierarchy/Name]]&lt;&gt;"Local",0.25,IF(AP215="y",1,""))</f>
        <v>0.25</v>
      </c>
      <c r="AV215" s="109">
        <f t="shared" si="46"/>
        <v>1</v>
      </c>
      <c r="AX215" s="285">
        <f t="shared" si="47"/>
        <v>516129</v>
      </c>
      <c r="AY215" s="281">
        <f t="shared" si="48"/>
        <v>516129</v>
      </c>
      <c r="AZ215" s="281">
        <f t="shared" si="49"/>
        <v>516129</v>
      </c>
      <c r="BA215" s="286">
        <f t="shared" si="50"/>
        <v>516129</v>
      </c>
      <c r="BB215" s="270">
        <f t="shared" si="51"/>
        <v>2064516</v>
      </c>
      <c r="BD215" s="141"/>
    </row>
    <row r="216" spans="2:56">
      <c r="B216" s="227" t="s">
        <v>5090</v>
      </c>
      <c r="C216" s="228" t="s">
        <v>5189</v>
      </c>
      <c r="D216" s="228" t="s">
        <v>100</v>
      </c>
      <c r="E216" s="228" t="s">
        <v>101</v>
      </c>
      <c r="F216" s="228" t="s">
        <v>5190</v>
      </c>
      <c r="G216" s="203" t="str" cm="1">
        <f t="array" ref="G216">_xlfn.IFS(MID(C216,5,1)="U",MID(C216,5,2),LEN(C216)&gt;10,MID(C216,5,3)&amp;"-"&amp;LEFT(D216,1),LEN(C216)&lt;=10,MID(C216,5,2)&amp;"-"&amp;LEFT(D216,1))</f>
        <v>U2</v>
      </c>
      <c r="H216" s="204">
        <f>IFERROR(INDEX(LGIP1b_Park_UnitRates[],MATCH(G216,LGIP1b_Park_UnitRates[LGIP Code],0),3),"")</f>
        <v>0</v>
      </c>
      <c r="I216" s="312">
        <f>IFERROR(MIN(J216/H216,INDEX(LGIP1b_Park_UnitRates[],MATCH(FutureTrunkParks6[[#This Row],[LGIP Code (*)]], LGIP1b_Park_UnitRates[LGIP Code], 0),4)),1)</f>
        <v>1</v>
      </c>
      <c r="J216" s="232">
        <v>50000</v>
      </c>
      <c r="K216" s="98">
        <f t="shared" si="52"/>
        <v>0</v>
      </c>
      <c r="L216" s="233">
        <v>0</v>
      </c>
      <c r="M216" s="238" t="str">
        <f>_xlfn.XLOOKUP(FutureTrunkParks6[[#This Row],[LGIP Code (*)]],LGIP1b_Parks_UnitRates_Summary[LGIP Code],LGIP1b_Parks_UnitRates_Summary[Stages],,0)</f>
        <v>U</v>
      </c>
      <c r="N216" s="238" t="str">
        <f>_xlfn.XLOOKUP(FutureTrunkParks6[[#This Row],[LGIP Code (*)]],LGIP1b_Parks_UnitRates_Summary[LGIP Code],LGIP1b_Parks_UnitRates_Summary[Costing Code],,0)</f>
        <v>U2-U</v>
      </c>
      <c r="O216" s="238">
        <f>_xlfn.XLOOKUP(FutureTrunkParks6[[#This Row],[Costing Code]],LGIP1b_Parks_UnitRates_Summary[Costing Code],LGIP1b_Parks_UnitRates_Summary[Scaled component],,0)</f>
        <v>0</v>
      </c>
      <c r="P216" s="238">
        <f>FutureTrunkParks6[[#This Row],[Unit Rate (Scale)]]*FutureTrunkParks6[[#This Row],[Scaling factor (*)]]</f>
        <v>0</v>
      </c>
      <c r="Q216" s="238">
        <f>_xlfn.XLOOKUP(FutureTrunkParks6[[#This Row],[Costing Code]],LGIP1b_Parks_UnitRates_Summary[Costing Code],LGIP1b_Parks_UnitRates_Summary[Not scaled component],,0)</f>
        <v>0</v>
      </c>
      <c r="R216" s="240">
        <f>_xlfn.XLOOKUP(FutureTrunkParks6[[#This Row],[Costing Code]],LGIP1b_Parks_UnitRates_Summary[Costing Code],LGIP1b_Parks_UnitRates_Summary[Preliminary Scale],,0)</f>
        <v>0</v>
      </c>
      <c r="S216" s="238">
        <f>((FutureTrunkParks6[[#This Row],[Costs with Scaling Factor Applied]]+FutureTrunkParks6[[#This Row],[Unit Rate (No Scale)]])*FutureTrunkParks6[[#This Row],[Preliminary Scale %]])</f>
        <v>0</v>
      </c>
      <c r="T216" s="238">
        <f>_xlfn.XLOOKUP(FutureTrunkParks6[[#This Row],[Costing Code]],LGIP1b_Parks_UnitRates_Summary[Costing Code],LGIP1b_Parks_UnitRates_Summary[Preliminary No Scale],,0)</f>
        <v>0</v>
      </c>
      <c r="U21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216" s="228">
        <v>2021</v>
      </c>
      <c r="W216" s="228">
        <v>1</v>
      </c>
      <c r="X216" s="238">
        <f>ROUND(FutureTrunkParks6[[#This Row],[Direct Construction Cost]]*23%,0)</f>
        <v>345000</v>
      </c>
      <c r="Y216" s="311">
        <f t="shared" si="40"/>
        <v>7.4999999999999997E-2</v>
      </c>
      <c r="Z216" s="211">
        <f>ROUND((FutureTrunkParks6[[#This Row],[Direct Construction Cost]]+FutureTrunkParks6[[#This Row],[Project Owners Cost (23% Direct Construction Cost)($)]])*FutureTrunkParks6[[#This Row],[Multiplier]]*FutureTrunkParks6[[#This Row],[Construction Contingency Rate %]],0)</f>
        <v>138375</v>
      </c>
      <c r="AA216" s="212">
        <f>ROUND(FutureTrunkParks6[[#This Row],[Direct Construction Cost]]+FutureTrunkParks6[[#This Row],[Project Owners Cost (23% Direct Construction Cost)($)]]+FutureTrunkParks6[[#This Row],[Construction Contingency Cost ($)]],0)</f>
        <v>1983375</v>
      </c>
      <c r="AB216" s="236">
        <v>2024</v>
      </c>
      <c r="AC216" s="213">
        <f t="shared" si="41"/>
        <v>2.0111853187589457E-2</v>
      </c>
      <c r="AD216" s="213">
        <f t="shared" si="42"/>
        <v>1.8204777291069174E-2</v>
      </c>
      <c r="AE216" s="291">
        <f>VLOOKUP(FutureTrunkParks6[[#This Row],[Service Catchment]],'Catchment Demand - Parks'!$C$8:$M$11,11)</f>
        <v>0.20307557840172039</v>
      </c>
      <c r="AF21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16" s="291">
        <f>IF(AND(FutureTrunkParks6[[#This Row],[Spare Capacity (%)]]&gt;30%,FutureTrunkParks6[[#This Row],[Share of the total Cost with the same year of provision %]]&gt;20%),1-FutureTrunkParks6[[#This Row],[Spare Capacity (%)]],1)</f>
        <v>1</v>
      </c>
      <c r="AH216" s="291">
        <f>IF(FutureTrunkParks6[[#This Row],[Terminal Value Analysis]]&lt;0,0,FutureTrunkParks6[[#This Row],[Terminal Value Analysis]])</f>
        <v>1</v>
      </c>
      <c r="AI216" s="215">
        <f t="shared" si="43"/>
        <v>1983375</v>
      </c>
      <c r="AJ216" s="217">
        <f t="shared" si="44"/>
        <v>2093680</v>
      </c>
      <c r="AK216" s="219">
        <f t="shared" si="45"/>
        <v>1762379</v>
      </c>
      <c r="AL216" s="293">
        <f>ROUND(FutureTrunkParks6[[#This Row],[Net Present Value of Establishment Cost]]*FutureTrunkParks6[[#This Row],[Terminal Value Adjustment (%)]],0)</f>
        <v>1762379</v>
      </c>
      <c r="AM216" s="288" t="str" cm="1">
        <f t="array" ref="AM216">_xlfn.IFS(FutureTrunkParks6[[#This Row],[Hierarchy/Name]]&lt;&gt;"Local","y",AM$13=FutureTrunkParks6[[#This Row],[Service Catchment]], "y", FutureTrunkParks6[[#This Row],[Hierarchy/Name]]="Local", "")</f>
        <v>y</v>
      </c>
      <c r="AN216" s="288" t="str" cm="1">
        <f t="array" ref="AN216">_xlfn.IFS(FutureTrunkParks6[[#This Row],[Hierarchy/Name]]&lt;&gt;"Local","y",AN$13=FutureTrunkParks6[[#This Row],[Service Catchment]], "y", FutureTrunkParks6[[#This Row],[Hierarchy/Name]]="Local", "")</f>
        <v>y</v>
      </c>
      <c r="AO216" s="288" t="str" cm="1">
        <f t="array" ref="AO216">_xlfn.IFS(FutureTrunkParks6[[#This Row],[Hierarchy/Name]]&lt;&gt;"Local","y",AO$13=FutureTrunkParks6[[#This Row],[Service Catchment]], "y", FutureTrunkParks6[[#This Row],[Hierarchy/Name]]="Local", "")</f>
        <v>y</v>
      </c>
      <c r="AP216" s="288" t="str" cm="1">
        <f t="array" ref="AP216">_xlfn.IFS(FutureTrunkParks6[[#This Row],[Hierarchy/Name]]&lt;&gt;"Local","y",AP$13=FutureTrunkParks6[[#This Row],[Service Catchment]], "y", FutureTrunkParks6[[#This Row],[Hierarchy/Name]]="Local", "")</f>
        <v>y</v>
      </c>
      <c r="AR216" s="107">
        <f>IF(FutureTrunkParks6[[#This Row],[Hierarchy/Name]]&lt;&gt;"Local",0.25,IF(AM216="y",1,""))</f>
        <v>0.25</v>
      </c>
      <c r="AS216" s="107">
        <f>IF(FutureTrunkParks6[[#This Row],[Hierarchy/Name]]&lt;&gt;"Local",0.25,IF(AN216="y",1,""))</f>
        <v>0.25</v>
      </c>
      <c r="AT216" s="107">
        <f>IF(FutureTrunkParks6[[#This Row],[Hierarchy/Name]]&lt;&gt;"Local",0.25,IF(AO216="y",1,""))</f>
        <v>0.25</v>
      </c>
      <c r="AU216" s="107">
        <f>IF(FutureTrunkParks6[[#This Row],[Hierarchy/Name]]&lt;&gt;"Local",0.25,IF(AP216="y",1,""))</f>
        <v>0.25</v>
      </c>
      <c r="AV216" s="109">
        <f t="shared" si="46"/>
        <v>1</v>
      </c>
      <c r="AX216" s="285">
        <f t="shared" si="47"/>
        <v>440594.75</v>
      </c>
      <c r="AY216" s="281">
        <f t="shared" si="48"/>
        <v>440594.75</v>
      </c>
      <c r="AZ216" s="281">
        <f t="shared" si="49"/>
        <v>440594.75</v>
      </c>
      <c r="BA216" s="286">
        <f t="shared" si="50"/>
        <v>440594.75</v>
      </c>
      <c r="BB216" s="270">
        <f t="shared" si="51"/>
        <v>1762379</v>
      </c>
      <c r="BD216" s="141"/>
    </row>
    <row r="217" spans="2:56">
      <c r="B217" s="227" t="s">
        <v>5025</v>
      </c>
      <c r="C217" s="228" t="s">
        <v>5191</v>
      </c>
      <c r="D217" s="228" t="s">
        <v>105</v>
      </c>
      <c r="E217" s="228" t="s">
        <v>113</v>
      </c>
      <c r="F217" s="228" t="s">
        <v>5007</v>
      </c>
      <c r="G217" s="203" t="str" cm="1">
        <f t="array" ref="G217">_xlfn.IFS(MID(C217,5,1)="U",MID(C217,5,2),LEN(C217)&gt;10,MID(C217,5,3)&amp;"-"&amp;LEFT(D217,1),LEN(C217)&lt;=10,MID(C217,5,2)&amp;"-"&amp;LEFT(D217,1))</f>
        <v>A4-D</v>
      </c>
      <c r="H217" s="204">
        <f>IFERROR(INDEX(LGIP1b_Park_UnitRates[],MATCH(G217,LGIP1b_Park_UnitRates[LGIP Code],0),3),"")</f>
        <v>1000</v>
      </c>
      <c r="I217" s="312">
        <f>IFERROR(MIN(J217/H217,INDEX(LGIP1b_Park_UnitRates[],MATCH(FutureTrunkParks6[[#This Row],[LGIP Code (*)]], LGIP1b_Park_UnitRates[LGIP Code], 0),4)),1)</f>
        <v>1.82</v>
      </c>
      <c r="J217" s="232">
        <v>1820</v>
      </c>
      <c r="K217" s="98">
        <f t="shared" si="52"/>
        <v>3461.5384615384614</v>
      </c>
      <c r="L217" s="233">
        <v>6300000</v>
      </c>
      <c r="M217" s="238" t="str">
        <f>_xlfn.XLOOKUP(FutureTrunkParks6[[#This Row],[LGIP Code (*)]],LGIP1b_Parks_UnitRates_Summary[LGIP Code],LGIP1b_Parks_UnitRates_Summary[Stages],,0)</f>
        <v>A&amp;B</v>
      </c>
      <c r="N217" s="238" t="str">
        <f>_xlfn.XLOOKUP(FutureTrunkParks6[[#This Row],[LGIP Code (*)]],LGIP1b_Parks_UnitRates_Summary[LGIP Code],LGIP1b_Parks_UnitRates_Summary[Costing Code],,0)</f>
        <v>A4-D-A&amp;B</v>
      </c>
      <c r="O217" s="238">
        <f>_xlfn.XLOOKUP(FutureTrunkParks6[[#This Row],[Costing Code]],LGIP1b_Parks_UnitRates_Summary[Costing Code],LGIP1b_Parks_UnitRates_Summary[Scaled component],,0)</f>
        <v>294884.42740076402</v>
      </c>
      <c r="P217" s="238">
        <f>FutureTrunkParks6[[#This Row],[Unit Rate (Scale)]]*FutureTrunkParks6[[#This Row],[Scaling factor (*)]]</f>
        <v>536689.65786939056</v>
      </c>
      <c r="Q217" s="238">
        <f>_xlfn.XLOOKUP(FutureTrunkParks6[[#This Row],[Costing Code]],LGIP1b_Parks_UnitRates_Summary[Costing Code],LGIP1b_Parks_UnitRates_Summary[Not scaled component],,0)</f>
        <v>805703.82838177739</v>
      </c>
      <c r="R217" s="240">
        <f>_xlfn.XLOOKUP(FutureTrunkParks6[[#This Row],[Costing Code]],LGIP1b_Parks_UnitRates_Summary[Costing Code],LGIP1b_Parks_UnitRates_Summary[Preliminary Scale],,0)</f>
        <v>0.23125000000000001</v>
      </c>
      <c r="S217" s="238">
        <f>((FutureTrunkParks6[[#This Row],[Costs with Scaling Factor Applied]]+FutureTrunkParks6[[#This Row],[Unit Rate (No Scale)]])*FutureTrunkParks6[[#This Row],[Preliminary Scale %]])</f>
        <v>310428.49369558261</v>
      </c>
      <c r="T217" s="238">
        <f>_xlfn.XLOOKUP(FutureTrunkParks6[[#This Row],[Costing Code]],LGIP1b_Parks_UnitRates_Summary[Costing Code],LGIP1b_Parks_UnitRates_Summary[Preliminary No Scale],,0)</f>
        <v>2812.5</v>
      </c>
      <c r="U21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1655634</v>
      </c>
      <c r="V217" s="228">
        <v>2021</v>
      </c>
      <c r="W217" s="228">
        <v>1</v>
      </c>
      <c r="X217" s="238">
        <f>ROUND(FutureTrunkParks6[[#This Row],[Direct Construction Cost]]*23%,0)</f>
        <v>380796</v>
      </c>
      <c r="Y217" s="311">
        <f t="shared" si="40"/>
        <v>0.2</v>
      </c>
      <c r="Z217" s="211">
        <f>ROUND((FutureTrunkParks6[[#This Row],[Direct Construction Cost]]+FutureTrunkParks6[[#This Row],[Project Owners Cost (23% Direct Construction Cost)($)]])*FutureTrunkParks6[[#This Row],[Multiplier]]*FutureTrunkParks6[[#This Row],[Construction Contingency Rate %]],0)</f>
        <v>407286</v>
      </c>
      <c r="AA217" s="212">
        <f>ROUND(FutureTrunkParks6[[#This Row],[Direct Construction Cost]]+FutureTrunkParks6[[#This Row],[Project Owners Cost (23% Direct Construction Cost)($)]]+FutureTrunkParks6[[#This Row],[Construction Contingency Cost ($)]],0)</f>
        <v>2443716</v>
      </c>
      <c r="AB217" s="236">
        <v>2034</v>
      </c>
      <c r="AC217" s="213">
        <f t="shared" si="41"/>
        <v>2.0111853187589457E-2</v>
      </c>
      <c r="AD217" s="213">
        <f t="shared" si="42"/>
        <v>1.8204777291069174E-2</v>
      </c>
      <c r="AE217" s="291">
        <f>VLOOKUP(FutureTrunkParks6[[#This Row],[Service Catchment]],'Catchment Demand - Parks'!$C$8:$M$11,11)</f>
        <v>0.15359038713546411</v>
      </c>
      <c r="AF21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2.5778034087817002E-2</v>
      </c>
      <c r="AG217" s="291">
        <f>IF(AND(FutureTrunkParks6[[#This Row],[Spare Capacity (%)]]&gt;30%,FutureTrunkParks6[[#This Row],[Share of the total Cost with the same year of provision %]]&gt;20%),1-FutureTrunkParks6[[#This Row],[Spare Capacity (%)]],1)</f>
        <v>1</v>
      </c>
      <c r="AH217" s="291">
        <f>IF(FutureTrunkParks6[[#This Row],[Terminal Value Analysis]]&lt;0,0,FutureTrunkParks6[[#This Row],[Terminal Value Analysis]])</f>
        <v>1</v>
      </c>
      <c r="AI217" s="215">
        <f t="shared" si="43"/>
        <v>8743716</v>
      </c>
      <c r="AJ217" s="217">
        <f t="shared" si="44"/>
        <v>11250984</v>
      </c>
      <c r="AK217" s="219">
        <f t="shared" si="45"/>
        <v>5333471</v>
      </c>
      <c r="AL217" s="293">
        <f>ROUND(FutureTrunkParks6[[#This Row],[Net Present Value of Establishment Cost]]*FutureTrunkParks6[[#This Row],[Terminal Value Adjustment (%)]],0)</f>
        <v>5333471</v>
      </c>
      <c r="AM217" s="288" t="str" cm="1">
        <f t="array" ref="AM217">_xlfn.IFS(FutureTrunkParks6[[#This Row],[Hierarchy/Name]]&lt;&gt;"Local","y",AM$13=FutureTrunkParks6[[#This Row],[Service Catchment]], "y", FutureTrunkParks6[[#This Row],[Hierarchy/Name]]="Local", "")</f>
        <v>y</v>
      </c>
      <c r="AN217" s="288" t="str" cm="1">
        <f t="array" ref="AN217">_xlfn.IFS(FutureTrunkParks6[[#This Row],[Hierarchy/Name]]&lt;&gt;"Local","y",AN$13=FutureTrunkParks6[[#This Row],[Service Catchment]], "y", FutureTrunkParks6[[#This Row],[Hierarchy/Name]]="Local", "")</f>
        <v>y</v>
      </c>
      <c r="AO217" s="288" t="str" cm="1">
        <f t="array" ref="AO217">_xlfn.IFS(FutureTrunkParks6[[#This Row],[Hierarchy/Name]]&lt;&gt;"Local","y",AO$13=FutureTrunkParks6[[#This Row],[Service Catchment]], "y", FutureTrunkParks6[[#This Row],[Hierarchy/Name]]="Local", "")</f>
        <v>y</v>
      </c>
      <c r="AP217" s="288" t="str" cm="1">
        <f t="array" ref="AP217">_xlfn.IFS(FutureTrunkParks6[[#This Row],[Hierarchy/Name]]&lt;&gt;"Local","y",AP$13=FutureTrunkParks6[[#This Row],[Service Catchment]], "y", FutureTrunkParks6[[#This Row],[Hierarchy/Name]]="Local", "")</f>
        <v>y</v>
      </c>
      <c r="AR217" s="107">
        <f>IF(FutureTrunkParks6[[#This Row],[Hierarchy/Name]]&lt;&gt;"Local",0.25,IF(AM217="y",1,""))</f>
        <v>0.25</v>
      </c>
      <c r="AS217" s="107">
        <f>IF(FutureTrunkParks6[[#This Row],[Hierarchy/Name]]&lt;&gt;"Local",0.25,IF(AN217="y",1,""))</f>
        <v>0.25</v>
      </c>
      <c r="AT217" s="107">
        <f>IF(FutureTrunkParks6[[#This Row],[Hierarchy/Name]]&lt;&gt;"Local",0.25,IF(AO217="y",1,""))</f>
        <v>0.25</v>
      </c>
      <c r="AU217" s="107">
        <f>IF(FutureTrunkParks6[[#This Row],[Hierarchy/Name]]&lt;&gt;"Local",0.25,IF(AP217="y",1,""))</f>
        <v>0.25</v>
      </c>
      <c r="AV217" s="109">
        <f t="shared" si="46"/>
        <v>1</v>
      </c>
      <c r="AX217" s="285">
        <f t="shared" si="47"/>
        <v>1333367.75</v>
      </c>
      <c r="AY217" s="281">
        <f t="shared" si="48"/>
        <v>1333367.75</v>
      </c>
      <c r="AZ217" s="281">
        <f t="shared" si="49"/>
        <v>1333367.75</v>
      </c>
      <c r="BA217" s="286">
        <f t="shared" si="50"/>
        <v>1333367.75</v>
      </c>
      <c r="BB217" s="270">
        <f t="shared" si="51"/>
        <v>5333471</v>
      </c>
      <c r="BD217" s="141"/>
    </row>
    <row r="218" spans="2:56">
      <c r="B218" s="227" t="s">
        <v>5025</v>
      </c>
      <c r="C218" s="228" t="s">
        <v>5192</v>
      </c>
      <c r="D218" s="228" t="s">
        <v>105</v>
      </c>
      <c r="E218" s="228" t="s">
        <v>113</v>
      </c>
      <c r="F218" s="228" t="s">
        <v>4969</v>
      </c>
      <c r="G218" s="203" t="str" cm="1">
        <f t="array" ref="G218">_xlfn.IFS(MID(C218,5,1)="U",MID(C218,5,2),LEN(C218)&gt;10,MID(C218,5,3)&amp;"-"&amp;LEFT(D218,1),LEN(C218)&lt;=10,MID(C218,5,2)&amp;"-"&amp;LEFT(D218,1))</f>
        <v>U1</v>
      </c>
      <c r="H218" s="204">
        <f>IFERROR(INDEX(LGIP1b_Park_UnitRates[],MATCH(G218,LGIP1b_Park_UnitRates[LGIP Code],0),3),"")</f>
        <v>0</v>
      </c>
      <c r="I218" s="312">
        <f>IFERROR(MIN(J218/H218,INDEX(LGIP1b_Park_UnitRates[],MATCH(FutureTrunkParks6[[#This Row],[LGIP Code (*)]], LGIP1b_Park_UnitRates[LGIP Code], 0),4)),1)</f>
        <v>1</v>
      </c>
      <c r="J218" s="232">
        <v>40000</v>
      </c>
      <c r="K218" s="98">
        <f t="shared" si="52"/>
        <v>0</v>
      </c>
      <c r="L218" s="233">
        <v>0</v>
      </c>
      <c r="M218" s="238" t="str">
        <f>_xlfn.XLOOKUP(FutureTrunkParks6[[#This Row],[LGIP Code (*)]],LGIP1b_Parks_UnitRates_Summary[LGIP Code],LGIP1b_Parks_UnitRates_Summary[Stages],,0)</f>
        <v>U</v>
      </c>
      <c r="N218" s="238" t="str">
        <f>_xlfn.XLOOKUP(FutureTrunkParks6[[#This Row],[LGIP Code (*)]],LGIP1b_Parks_UnitRates_Summary[LGIP Code],LGIP1b_Parks_UnitRates_Summary[Costing Code],,0)</f>
        <v>U1-U</v>
      </c>
      <c r="O218" s="238">
        <f>_xlfn.XLOOKUP(FutureTrunkParks6[[#This Row],[Costing Code]],LGIP1b_Parks_UnitRates_Summary[Costing Code],LGIP1b_Parks_UnitRates_Summary[Scaled component],,0)</f>
        <v>0</v>
      </c>
      <c r="P218" s="238">
        <f>FutureTrunkParks6[[#This Row],[Unit Rate (Scale)]]*FutureTrunkParks6[[#This Row],[Scaling factor (*)]]</f>
        <v>0</v>
      </c>
      <c r="Q218" s="238">
        <f>_xlfn.XLOOKUP(FutureTrunkParks6[[#This Row],[Costing Code]],LGIP1b_Parks_UnitRates_Summary[Costing Code],LGIP1b_Parks_UnitRates_Summary[Not scaled component],,0)</f>
        <v>0</v>
      </c>
      <c r="R218" s="240">
        <f>_xlfn.XLOOKUP(FutureTrunkParks6[[#This Row],[Costing Code]],LGIP1b_Parks_UnitRates_Summary[Costing Code],LGIP1b_Parks_UnitRates_Summary[Preliminary Scale],,0)</f>
        <v>0</v>
      </c>
      <c r="S218" s="238">
        <f>((FutureTrunkParks6[[#This Row],[Costs with Scaling Factor Applied]]+FutureTrunkParks6[[#This Row],[Unit Rate (No Scale)]])*FutureTrunkParks6[[#This Row],[Preliminary Scale %]])</f>
        <v>0</v>
      </c>
      <c r="T218" s="238">
        <f>_xlfn.XLOOKUP(FutureTrunkParks6[[#This Row],[Costing Code]],LGIP1b_Parks_UnitRates_Summary[Costing Code],LGIP1b_Parks_UnitRates_Summary[Preliminary No Scale],,0)</f>
        <v>0</v>
      </c>
      <c r="U21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18" s="228">
        <v>2021</v>
      </c>
      <c r="W218" s="228">
        <v>1</v>
      </c>
      <c r="X218" s="238">
        <f>ROUND(FutureTrunkParks6[[#This Row],[Direct Construction Cost]]*23%,0)</f>
        <v>460000</v>
      </c>
      <c r="Y218" s="311">
        <f t="shared" si="40"/>
        <v>0.15</v>
      </c>
      <c r="Z218" s="211">
        <f>ROUND((FutureTrunkParks6[[#This Row],[Direct Construction Cost]]+FutureTrunkParks6[[#This Row],[Project Owners Cost (23% Direct Construction Cost)($)]])*FutureTrunkParks6[[#This Row],[Multiplier]]*FutureTrunkParks6[[#This Row],[Construction Contingency Rate %]],0)</f>
        <v>369000</v>
      </c>
      <c r="AA218" s="212">
        <f>ROUND(FutureTrunkParks6[[#This Row],[Direct Construction Cost]]+FutureTrunkParks6[[#This Row],[Project Owners Cost (23% Direct Construction Cost)($)]]+FutureTrunkParks6[[#This Row],[Construction Contingency Cost ($)]],0)</f>
        <v>2829000</v>
      </c>
      <c r="AB218" s="236">
        <v>2029</v>
      </c>
      <c r="AC218" s="213">
        <f t="shared" si="41"/>
        <v>2.0111853187589457E-2</v>
      </c>
      <c r="AD218" s="213">
        <f t="shared" si="42"/>
        <v>1.8204777291069174E-2</v>
      </c>
      <c r="AE218" s="291">
        <f>VLOOKUP(FutureTrunkParks6[[#This Row],[Service Catchment]],'Catchment Demand - Parks'!$C$8:$M$11,11)</f>
        <v>0.15359038713546411</v>
      </c>
      <c r="AF21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2.8870532419051503E-2</v>
      </c>
      <c r="AG218" s="291">
        <f>IF(AND(FutureTrunkParks6[[#This Row],[Spare Capacity (%)]]&gt;30%,FutureTrunkParks6[[#This Row],[Share of the total Cost with the same year of provision %]]&gt;20%),1-FutureTrunkParks6[[#This Row],[Spare Capacity (%)]],1)</f>
        <v>1</v>
      </c>
      <c r="AH218" s="291">
        <f>IF(FutureTrunkParks6[[#This Row],[Terminal Value Analysis]]&lt;0,0,FutureTrunkParks6[[#This Row],[Terminal Value Analysis]])</f>
        <v>1</v>
      </c>
      <c r="AI218" s="215">
        <f t="shared" si="43"/>
        <v>2829000</v>
      </c>
      <c r="AJ218" s="217">
        <f t="shared" si="44"/>
        <v>3268240</v>
      </c>
      <c r="AK218" s="219">
        <f t="shared" si="45"/>
        <v>2064516</v>
      </c>
      <c r="AL218" s="293">
        <f>ROUND(FutureTrunkParks6[[#This Row],[Net Present Value of Establishment Cost]]*FutureTrunkParks6[[#This Row],[Terminal Value Adjustment (%)]],0)</f>
        <v>2064516</v>
      </c>
      <c r="AM218" s="288" t="str" cm="1">
        <f t="array" ref="AM218">_xlfn.IFS(FutureTrunkParks6[[#This Row],[Hierarchy/Name]]&lt;&gt;"Local","y",AM$13=FutureTrunkParks6[[#This Row],[Service Catchment]], "y", FutureTrunkParks6[[#This Row],[Hierarchy/Name]]="Local", "")</f>
        <v>y</v>
      </c>
      <c r="AN218" s="288" t="str" cm="1">
        <f t="array" ref="AN218">_xlfn.IFS(FutureTrunkParks6[[#This Row],[Hierarchy/Name]]&lt;&gt;"Local","y",AN$13=FutureTrunkParks6[[#This Row],[Service Catchment]], "y", FutureTrunkParks6[[#This Row],[Hierarchy/Name]]="Local", "")</f>
        <v>y</v>
      </c>
      <c r="AO218" s="288" t="str" cm="1">
        <f t="array" ref="AO218">_xlfn.IFS(FutureTrunkParks6[[#This Row],[Hierarchy/Name]]&lt;&gt;"Local","y",AO$13=FutureTrunkParks6[[#This Row],[Service Catchment]], "y", FutureTrunkParks6[[#This Row],[Hierarchy/Name]]="Local", "")</f>
        <v>y</v>
      </c>
      <c r="AP218" s="288" t="str" cm="1">
        <f t="array" ref="AP218">_xlfn.IFS(FutureTrunkParks6[[#This Row],[Hierarchy/Name]]&lt;&gt;"Local","y",AP$13=FutureTrunkParks6[[#This Row],[Service Catchment]], "y", FutureTrunkParks6[[#This Row],[Hierarchy/Name]]="Local", "")</f>
        <v>y</v>
      </c>
      <c r="AR218" s="107">
        <f>IF(FutureTrunkParks6[[#This Row],[Hierarchy/Name]]&lt;&gt;"Local",0.25,IF(AM218="y",1,""))</f>
        <v>0.25</v>
      </c>
      <c r="AS218" s="107">
        <f>IF(FutureTrunkParks6[[#This Row],[Hierarchy/Name]]&lt;&gt;"Local",0.25,IF(AN218="y",1,""))</f>
        <v>0.25</v>
      </c>
      <c r="AT218" s="107">
        <f>IF(FutureTrunkParks6[[#This Row],[Hierarchy/Name]]&lt;&gt;"Local",0.25,IF(AO218="y",1,""))</f>
        <v>0.25</v>
      </c>
      <c r="AU218" s="107">
        <f>IF(FutureTrunkParks6[[#This Row],[Hierarchy/Name]]&lt;&gt;"Local",0.25,IF(AP218="y",1,""))</f>
        <v>0.25</v>
      </c>
      <c r="AV218" s="109">
        <f t="shared" si="46"/>
        <v>1</v>
      </c>
      <c r="AX218" s="285">
        <f t="shared" si="47"/>
        <v>516129</v>
      </c>
      <c r="AY218" s="281">
        <f t="shared" si="48"/>
        <v>516129</v>
      </c>
      <c r="AZ218" s="281">
        <f t="shared" si="49"/>
        <v>516129</v>
      </c>
      <c r="BA218" s="286">
        <f t="shared" si="50"/>
        <v>516129</v>
      </c>
      <c r="BB218" s="270">
        <f t="shared" si="51"/>
        <v>2064516</v>
      </c>
      <c r="BD218" s="141"/>
    </row>
    <row r="219" spans="2:56">
      <c r="B219" s="227" t="s">
        <v>5025</v>
      </c>
      <c r="C219" s="228" t="s">
        <v>5193</v>
      </c>
      <c r="D219" s="228" t="s">
        <v>105</v>
      </c>
      <c r="E219" s="228" t="s">
        <v>113</v>
      </c>
      <c r="F219" s="228" t="s">
        <v>4963</v>
      </c>
      <c r="G219" s="203" t="str" cm="1">
        <f t="array" ref="G219">_xlfn.IFS(MID(C219,5,1)="U",MID(C219,5,2),LEN(C219)&gt;10,MID(C219,5,3)&amp;"-"&amp;LEFT(D219,1),LEN(C219)&lt;=10,MID(C219,5,2)&amp;"-"&amp;LEFT(D219,1))</f>
        <v>U3</v>
      </c>
      <c r="H219" s="204">
        <f>IFERROR(INDEX(LGIP1b_Park_UnitRates[],MATCH(G219,LGIP1b_Park_UnitRates[LGIP Code],0),3),"")</f>
        <v>0</v>
      </c>
      <c r="I219" s="312">
        <f>IFERROR(MIN(J219/H219,INDEX(LGIP1b_Park_UnitRates[],MATCH(FutureTrunkParks6[[#This Row],[LGIP Code (*)]], LGIP1b_Park_UnitRates[LGIP Code], 0),4)),1)</f>
        <v>1</v>
      </c>
      <c r="J219" s="232">
        <v>11700</v>
      </c>
      <c r="K219" s="98">
        <f t="shared" si="52"/>
        <v>0</v>
      </c>
      <c r="L219" s="233">
        <v>0</v>
      </c>
      <c r="M219" s="238" t="str">
        <f>_xlfn.XLOOKUP(FutureTrunkParks6[[#This Row],[LGIP Code (*)]],LGIP1b_Parks_UnitRates_Summary[LGIP Code],LGIP1b_Parks_UnitRates_Summary[Stages],,0)</f>
        <v>U</v>
      </c>
      <c r="N219" s="238" t="str">
        <f>_xlfn.XLOOKUP(FutureTrunkParks6[[#This Row],[LGIP Code (*)]],LGIP1b_Parks_UnitRates_Summary[LGIP Code],LGIP1b_Parks_UnitRates_Summary[Costing Code],,0)</f>
        <v>U3-U</v>
      </c>
      <c r="O219" s="238">
        <f>_xlfn.XLOOKUP(FutureTrunkParks6[[#This Row],[Costing Code]],LGIP1b_Parks_UnitRates_Summary[Costing Code],LGIP1b_Parks_UnitRates_Summary[Scaled component],,0)</f>
        <v>0</v>
      </c>
      <c r="P219" s="238">
        <f>FutureTrunkParks6[[#This Row],[Unit Rate (Scale)]]*FutureTrunkParks6[[#This Row],[Scaling factor (*)]]</f>
        <v>0</v>
      </c>
      <c r="Q219" s="238">
        <f>_xlfn.XLOOKUP(FutureTrunkParks6[[#This Row],[Costing Code]],LGIP1b_Parks_UnitRates_Summary[Costing Code],LGIP1b_Parks_UnitRates_Summary[Not scaled component],,0)</f>
        <v>0</v>
      </c>
      <c r="R219" s="240">
        <f>_xlfn.XLOOKUP(FutureTrunkParks6[[#This Row],[Costing Code]],LGIP1b_Parks_UnitRates_Summary[Costing Code],LGIP1b_Parks_UnitRates_Summary[Preliminary Scale],,0)</f>
        <v>0</v>
      </c>
      <c r="S219" s="238">
        <f>((FutureTrunkParks6[[#This Row],[Costs with Scaling Factor Applied]]+FutureTrunkParks6[[#This Row],[Unit Rate (No Scale)]])*FutureTrunkParks6[[#This Row],[Preliminary Scale %]])</f>
        <v>0</v>
      </c>
      <c r="T219" s="238">
        <f>_xlfn.XLOOKUP(FutureTrunkParks6[[#This Row],[Costing Code]],LGIP1b_Parks_UnitRates_Summary[Costing Code],LGIP1b_Parks_UnitRates_Summary[Preliminary No Scale],,0)</f>
        <v>0</v>
      </c>
      <c r="U21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19" s="228">
        <v>2021</v>
      </c>
      <c r="W219" s="228">
        <v>1</v>
      </c>
      <c r="X219" s="238">
        <f>ROUND(FutureTrunkParks6[[#This Row],[Direct Construction Cost]]*23%,0)</f>
        <v>230000</v>
      </c>
      <c r="Y219" s="311">
        <f t="shared" si="40"/>
        <v>0.15</v>
      </c>
      <c r="Z219" s="211">
        <f>ROUND((FutureTrunkParks6[[#This Row],[Direct Construction Cost]]+FutureTrunkParks6[[#This Row],[Project Owners Cost (23% Direct Construction Cost)($)]])*FutureTrunkParks6[[#This Row],[Multiplier]]*FutureTrunkParks6[[#This Row],[Construction Contingency Rate %]],0)</f>
        <v>184500</v>
      </c>
      <c r="AA219" s="212">
        <f>ROUND(FutureTrunkParks6[[#This Row],[Direct Construction Cost]]+FutureTrunkParks6[[#This Row],[Project Owners Cost (23% Direct Construction Cost)($)]]+FutureTrunkParks6[[#This Row],[Construction Contingency Cost ($)]],0)</f>
        <v>1414500</v>
      </c>
      <c r="AB219" s="236">
        <v>2029</v>
      </c>
      <c r="AC219" s="213">
        <f t="shared" si="41"/>
        <v>2.0111853187589457E-2</v>
      </c>
      <c r="AD219" s="213">
        <f t="shared" si="42"/>
        <v>1.8204777291069174E-2</v>
      </c>
      <c r="AE219" s="291">
        <f>VLOOKUP(FutureTrunkParks6[[#This Row],[Service Catchment]],'Catchment Demand - Parks'!$C$8:$M$11,11)</f>
        <v>0.15359038713546411</v>
      </c>
      <c r="AF21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1.4435266209525751E-2</v>
      </c>
      <c r="AG219" s="291">
        <f>IF(AND(FutureTrunkParks6[[#This Row],[Spare Capacity (%)]]&gt;30%,FutureTrunkParks6[[#This Row],[Share of the total Cost with the same year of provision %]]&gt;20%),1-FutureTrunkParks6[[#This Row],[Spare Capacity (%)]],1)</f>
        <v>1</v>
      </c>
      <c r="AH219" s="291">
        <f>IF(FutureTrunkParks6[[#This Row],[Terminal Value Analysis]]&lt;0,0,FutureTrunkParks6[[#This Row],[Terminal Value Analysis]])</f>
        <v>1</v>
      </c>
      <c r="AI219" s="215">
        <f t="shared" si="43"/>
        <v>1414500</v>
      </c>
      <c r="AJ219" s="217">
        <f t="shared" si="44"/>
        <v>1634120</v>
      </c>
      <c r="AK219" s="219">
        <f t="shared" si="45"/>
        <v>1032258</v>
      </c>
      <c r="AL219" s="293">
        <f>ROUND(FutureTrunkParks6[[#This Row],[Net Present Value of Establishment Cost]]*FutureTrunkParks6[[#This Row],[Terminal Value Adjustment (%)]],0)</f>
        <v>1032258</v>
      </c>
      <c r="AM219" s="288" t="str" cm="1">
        <f t="array" ref="AM219">_xlfn.IFS(FutureTrunkParks6[[#This Row],[Hierarchy/Name]]&lt;&gt;"Local","y",AM$13=FutureTrunkParks6[[#This Row],[Service Catchment]], "y", FutureTrunkParks6[[#This Row],[Hierarchy/Name]]="Local", "")</f>
        <v>y</v>
      </c>
      <c r="AN219" s="288" t="str" cm="1">
        <f t="array" ref="AN219">_xlfn.IFS(FutureTrunkParks6[[#This Row],[Hierarchy/Name]]&lt;&gt;"Local","y",AN$13=FutureTrunkParks6[[#This Row],[Service Catchment]], "y", FutureTrunkParks6[[#This Row],[Hierarchy/Name]]="Local", "")</f>
        <v>y</v>
      </c>
      <c r="AO219" s="288" t="str" cm="1">
        <f t="array" ref="AO219">_xlfn.IFS(FutureTrunkParks6[[#This Row],[Hierarchy/Name]]&lt;&gt;"Local","y",AO$13=FutureTrunkParks6[[#This Row],[Service Catchment]], "y", FutureTrunkParks6[[#This Row],[Hierarchy/Name]]="Local", "")</f>
        <v>y</v>
      </c>
      <c r="AP219" s="288" t="str" cm="1">
        <f t="array" ref="AP219">_xlfn.IFS(FutureTrunkParks6[[#This Row],[Hierarchy/Name]]&lt;&gt;"Local","y",AP$13=FutureTrunkParks6[[#This Row],[Service Catchment]], "y", FutureTrunkParks6[[#This Row],[Hierarchy/Name]]="Local", "")</f>
        <v>y</v>
      </c>
      <c r="AR219" s="107">
        <f>IF(FutureTrunkParks6[[#This Row],[Hierarchy/Name]]&lt;&gt;"Local",0.25,IF(AM219="y",1,""))</f>
        <v>0.25</v>
      </c>
      <c r="AS219" s="107">
        <f>IF(FutureTrunkParks6[[#This Row],[Hierarchy/Name]]&lt;&gt;"Local",0.25,IF(AN219="y",1,""))</f>
        <v>0.25</v>
      </c>
      <c r="AT219" s="107">
        <f>IF(FutureTrunkParks6[[#This Row],[Hierarchy/Name]]&lt;&gt;"Local",0.25,IF(AO219="y",1,""))</f>
        <v>0.25</v>
      </c>
      <c r="AU219" s="107">
        <f>IF(FutureTrunkParks6[[#This Row],[Hierarchy/Name]]&lt;&gt;"Local",0.25,IF(AP219="y",1,""))</f>
        <v>0.25</v>
      </c>
      <c r="AV219" s="109">
        <f t="shared" si="46"/>
        <v>1</v>
      </c>
      <c r="AX219" s="285">
        <f t="shared" si="47"/>
        <v>258064.5</v>
      </c>
      <c r="AY219" s="281">
        <f t="shared" si="48"/>
        <v>258064.5</v>
      </c>
      <c r="AZ219" s="281">
        <f t="shared" si="49"/>
        <v>258064.5</v>
      </c>
      <c r="BA219" s="286">
        <f t="shared" si="50"/>
        <v>258064.5</v>
      </c>
      <c r="BB219" s="270">
        <f t="shared" si="51"/>
        <v>1032258</v>
      </c>
      <c r="BD219" s="141"/>
    </row>
    <row r="220" spans="2:56">
      <c r="B220" s="227" t="s">
        <v>5025</v>
      </c>
      <c r="C220" s="228" t="s">
        <v>5194</v>
      </c>
      <c r="D220" s="228" t="s">
        <v>100</v>
      </c>
      <c r="E220" s="228" t="s">
        <v>113</v>
      </c>
      <c r="F220" s="228" t="s">
        <v>5195</v>
      </c>
      <c r="G220" s="203" t="str" cm="1">
        <f t="array" ref="G220">_xlfn.IFS(MID(C220,5,1)="U",MID(C220,5,2),LEN(C220)&gt;10,MID(C220,5,3)&amp;"-"&amp;LEFT(D220,1),LEN(C220)&lt;=10,MID(C220,5,2)&amp;"-"&amp;LEFT(D220,1))</f>
        <v>U3</v>
      </c>
      <c r="H220" s="204">
        <f>IFERROR(INDEX(LGIP1b_Park_UnitRates[],MATCH(G220,LGIP1b_Park_UnitRates[LGIP Code],0),3),"")</f>
        <v>0</v>
      </c>
      <c r="I220" s="312">
        <f>IFERROR(MIN(J220/H220,INDEX(LGIP1b_Park_UnitRates[],MATCH(FutureTrunkParks6[[#This Row],[LGIP Code (*)]], LGIP1b_Park_UnitRates[LGIP Code], 0),4)),1)</f>
        <v>1</v>
      </c>
      <c r="J220" s="232">
        <v>1500</v>
      </c>
      <c r="K220" s="98">
        <f t="shared" si="52"/>
        <v>0</v>
      </c>
      <c r="L220" s="233">
        <v>0</v>
      </c>
      <c r="M220" s="238" t="str">
        <f>_xlfn.XLOOKUP(FutureTrunkParks6[[#This Row],[LGIP Code (*)]],LGIP1b_Parks_UnitRates_Summary[LGIP Code],LGIP1b_Parks_UnitRates_Summary[Stages],,0)</f>
        <v>U</v>
      </c>
      <c r="N220" s="238" t="str">
        <f>_xlfn.XLOOKUP(FutureTrunkParks6[[#This Row],[LGIP Code (*)]],LGIP1b_Parks_UnitRates_Summary[LGIP Code],LGIP1b_Parks_UnitRates_Summary[Costing Code],,0)</f>
        <v>U3-U</v>
      </c>
      <c r="O220" s="238">
        <f>_xlfn.XLOOKUP(FutureTrunkParks6[[#This Row],[Costing Code]],LGIP1b_Parks_UnitRates_Summary[Costing Code],LGIP1b_Parks_UnitRates_Summary[Scaled component],,0)</f>
        <v>0</v>
      </c>
      <c r="P220" s="238">
        <f>FutureTrunkParks6[[#This Row],[Unit Rate (Scale)]]*FutureTrunkParks6[[#This Row],[Scaling factor (*)]]</f>
        <v>0</v>
      </c>
      <c r="Q220" s="238">
        <f>_xlfn.XLOOKUP(FutureTrunkParks6[[#This Row],[Costing Code]],LGIP1b_Parks_UnitRates_Summary[Costing Code],LGIP1b_Parks_UnitRates_Summary[Not scaled component],,0)</f>
        <v>0</v>
      </c>
      <c r="R220" s="240">
        <f>_xlfn.XLOOKUP(FutureTrunkParks6[[#This Row],[Costing Code]],LGIP1b_Parks_UnitRates_Summary[Costing Code],LGIP1b_Parks_UnitRates_Summary[Preliminary Scale],,0)</f>
        <v>0</v>
      </c>
      <c r="S220" s="238">
        <f>((FutureTrunkParks6[[#This Row],[Costs with Scaling Factor Applied]]+FutureTrunkParks6[[#This Row],[Unit Rate (No Scale)]])*FutureTrunkParks6[[#This Row],[Preliminary Scale %]])</f>
        <v>0</v>
      </c>
      <c r="T220" s="238">
        <f>_xlfn.XLOOKUP(FutureTrunkParks6[[#This Row],[Costing Code]],LGIP1b_Parks_UnitRates_Summary[Costing Code],LGIP1b_Parks_UnitRates_Summary[Preliminary No Scale],,0)</f>
        <v>0</v>
      </c>
      <c r="U22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20" s="228">
        <v>2021</v>
      </c>
      <c r="W220" s="228">
        <v>1</v>
      </c>
      <c r="X220" s="238">
        <f>ROUND(FutureTrunkParks6[[#This Row],[Direct Construction Cost]]*23%,0)</f>
        <v>230000</v>
      </c>
      <c r="Y220" s="311">
        <f t="shared" si="40"/>
        <v>0.2</v>
      </c>
      <c r="Z220" s="211">
        <f>ROUND((FutureTrunkParks6[[#This Row],[Direct Construction Cost]]+FutureTrunkParks6[[#This Row],[Project Owners Cost (23% Direct Construction Cost)($)]])*FutureTrunkParks6[[#This Row],[Multiplier]]*FutureTrunkParks6[[#This Row],[Construction Contingency Rate %]],0)</f>
        <v>246000</v>
      </c>
      <c r="AA220" s="212">
        <f>ROUND(FutureTrunkParks6[[#This Row],[Direct Construction Cost]]+FutureTrunkParks6[[#This Row],[Project Owners Cost (23% Direct Construction Cost)($)]]+FutureTrunkParks6[[#This Row],[Construction Contingency Cost ($)]],0)</f>
        <v>1476000</v>
      </c>
      <c r="AB220" s="236">
        <v>2034</v>
      </c>
      <c r="AC220" s="213">
        <f t="shared" si="41"/>
        <v>2.0111853187589457E-2</v>
      </c>
      <c r="AD220" s="213">
        <f t="shared" si="42"/>
        <v>1.8204777291069174E-2</v>
      </c>
      <c r="AE220" s="291">
        <f>VLOOKUP(FutureTrunkParks6[[#This Row],[Service Catchment]],'Catchment Demand - Parks'!$C$8:$M$11,11)</f>
        <v>0.15359038713546411</v>
      </c>
      <c r="AF22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220" s="291">
        <f>IF(AND(FutureTrunkParks6[[#This Row],[Spare Capacity (%)]]&gt;30%,FutureTrunkParks6[[#This Row],[Share of the total Cost with the same year of provision %]]&gt;20%),1-FutureTrunkParks6[[#This Row],[Spare Capacity (%)]],1)</f>
        <v>1</v>
      </c>
      <c r="AH220" s="291">
        <f>IF(FutureTrunkParks6[[#This Row],[Terminal Value Analysis]]&lt;0,0,FutureTrunkParks6[[#This Row],[Terminal Value Analysis]])</f>
        <v>1</v>
      </c>
      <c r="AI220" s="215">
        <f t="shared" si="43"/>
        <v>1476000</v>
      </c>
      <c r="AJ220" s="217">
        <f t="shared" si="44"/>
        <v>1866135</v>
      </c>
      <c r="AK220" s="219">
        <f t="shared" si="45"/>
        <v>884632</v>
      </c>
      <c r="AL220" s="293">
        <f>ROUND(FutureTrunkParks6[[#This Row],[Net Present Value of Establishment Cost]]*FutureTrunkParks6[[#This Row],[Terminal Value Adjustment (%)]],0)</f>
        <v>884632</v>
      </c>
      <c r="AM220" s="288" t="str" cm="1">
        <f t="array" ref="AM220">_xlfn.IFS(FutureTrunkParks6[[#This Row],[Hierarchy/Name]]&lt;&gt;"Local","y",AM$13=FutureTrunkParks6[[#This Row],[Service Catchment]], "y", FutureTrunkParks6[[#This Row],[Hierarchy/Name]]="Local", "")</f>
        <v>y</v>
      </c>
      <c r="AN220" s="288" t="str" cm="1">
        <f t="array" ref="AN220">_xlfn.IFS(FutureTrunkParks6[[#This Row],[Hierarchy/Name]]&lt;&gt;"Local","y",AN$13=FutureTrunkParks6[[#This Row],[Service Catchment]], "y", FutureTrunkParks6[[#This Row],[Hierarchy/Name]]="Local", "")</f>
        <v>y</v>
      </c>
      <c r="AO220" s="288" t="str" cm="1">
        <f t="array" ref="AO220">_xlfn.IFS(FutureTrunkParks6[[#This Row],[Hierarchy/Name]]&lt;&gt;"Local","y",AO$13=FutureTrunkParks6[[#This Row],[Service Catchment]], "y", FutureTrunkParks6[[#This Row],[Hierarchy/Name]]="Local", "")</f>
        <v>y</v>
      </c>
      <c r="AP220" s="288" t="str" cm="1">
        <f t="array" ref="AP220">_xlfn.IFS(FutureTrunkParks6[[#This Row],[Hierarchy/Name]]&lt;&gt;"Local","y",AP$13=FutureTrunkParks6[[#This Row],[Service Catchment]], "y", FutureTrunkParks6[[#This Row],[Hierarchy/Name]]="Local", "")</f>
        <v>y</v>
      </c>
      <c r="AR220" s="107">
        <f>IF(FutureTrunkParks6[[#This Row],[Hierarchy/Name]]&lt;&gt;"Local",0.25,IF(AM220="y",1,""))</f>
        <v>0.25</v>
      </c>
      <c r="AS220" s="107">
        <f>IF(FutureTrunkParks6[[#This Row],[Hierarchy/Name]]&lt;&gt;"Local",0.25,IF(AN220="y",1,""))</f>
        <v>0.25</v>
      </c>
      <c r="AT220" s="107">
        <f>IF(FutureTrunkParks6[[#This Row],[Hierarchy/Name]]&lt;&gt;"Local",0.25,IF(AO220="y",1,""))</f>
        <v>0.25</v>
      </c>
      <c r="AU220" s="107">
        <f>IF(FutureTrunkParks6[[#This Row],[Hierarchy/Name]]&lt;&gt;"Local",0.25,IF(AP220="y",1,""))</f>
        <v>0.25</v>
      </c>
      <c r="AV220" s="109">
        <f t="shared" si="46"/>
        <v>1</v>
      </c>
      <c r="AX220" s="285">
        <f t="shared" si="47"/>
        <v>221158</v>
      </c>
      <c r="AY220" s="281">
        <f t="shared" si="48"/>
        <v>221158</v>
      </c>
      <c r="AZ220" s="281">
        <f t="shared" si="49"/>
        <v>221158</v>
      </c>
      <c r="BA220" s="286">
        <f t="shared" si="50"/>
        <v>221158</v>
      </c>
      <c r="BB220" s="270">
        <f t="shared" si="51"/>
        <v>884632</v>
      </c>
      <c r="BD220" s="141"/>
    </row>
    <row r="221" spans="2:56">
      <c r="B221" s="227" t="s">
        <v>5036</v>
      </c>
      <c r="C221" s="228" t="s">
        <v>5196</v>
      </c>
      <c r="D221" s="228" t="s">
        <v>105</v>
      </c>
      <c r="E221" s="228" t="s">
        <v>113</v>
      </c>
      <c r="F221" s="228" t="s">
        <v>4877</v>
      </c>
      <c r="G221" s="203" t="str" cm="1">
        <f t="array" ref="G221">_xlfn.IFS(MID(C221,5,1)="U",MID(C221,5,2),LEN(C221)&gt;10,MID(C221,5,3)&amp;"-"&amp;LEFT(D221,1),LEN(C221)&lt;=10,MID(C221,5,2)&amp;"-"&amp;LEFT(D221,1))</f>
        <v>U3</v>
      </c>
      <c r="H221" s="204">
        <f>IFERROR(INDEX(LGIP1b_Park_UnitRates[],MATCH(G221,LGIP1b_Park_UnitRates[LGIP Code],0),3),"")</f>
        <v>0</v>
      </c>
      <c r="I221" s="312">
        <f>IFERROR(MIN(J221/H221,INDEX(LGIP1b_Park_UnitRates[],MATCH(FutureTrunkParks6[[#This Row],[LGIP Code (*)]], LGIP1b_Park_UnitRates[LGIP Code], 0),4)),1)</f>
        <v>1</v>
      </c>
      <c r="J221" s="232">
        <v>6900</v>
      </c>
      <c r="K221" s="98">
        <f t="shared" si="52"/>
        <v>0</v>
      </c>
      <c r="L221" s="233">
        <v>0</v>
      </c>
      <c r="M221" s="238" t="str">
        <f>_xlfn.XLOOKUP(FutureTrunkParks6[[#This Row],[LGIP Code (*)]],LGIP1b_Parks_UnitRates_Summary[LGIP Code],LGIP1b_Parks_UnitRates_Summary[Stages],,0)</f>
        <v>U</v>
      </c>
      <c r="N221" s="238" t="str">
        <f>_xlfn.XLOOKUP(FutureTrunkParks6[[#This Row],[LGIP Code (*)]],LGIP1b_Parks_UnitRates_Summary[LGIP Code],LGIP1b_Parks_UnitRates_Summary[Costing Code],,0)</f>
        <v>U3-U</v>
      </c>
      <c r="O221" s="238">
        <f>_xlfn.XLOOKUP(FutureTrunkParks6[[#This Row],[Costing Code]],LGIP1b_Parks_UnitRates_Summary[Costing Code],LGIP1b_Parks_UnitRates_Summary[Scaled component],,0)</f>
        <v>0</v>
      </c>
      <c r="P221" s="238">
        <f>FutureTrunkParks6[[#This Row],[Unit Rate (Scale)]]*FutureTrunkParks6[[#This Row],[Scaling factor (*)]]</f>
        <v>0</v>
      </c>
      <c r="Q221" s="238">
        <f>_xlfn.XLOOKUP(FutureTrunkParks6[[#This Row],[Costing Code]],LGIP1b_Parks_UnitRates_Summary[Costing Code],LGIP1b_Parks_UnitRates_Summary[Not scaled component],,0)</f>
        <v>0</v>
      </c>
      <c r="R221" s="240">
        <f>_xlfn.XLOOKUP(FutureTrunkParks6[[#This Row],[Costing Code]],LGIP1b_Parks_UnitRates_Summary[Costing Code],LGIP1b_Parks_UnitRates_Summary[Preliminary Scale],,0)</f>
        <v>0</v>
      </c>
      <c r="S221" s="238">
        <f>((FutureTrunkParks6[[#This Row],[Costs with Scaling Factor Applied]]+FutureTrunkParks6[[#This Row],[Unit Rate (No Scale)]])*FutureTrunkParks6[[#This Row],[Preliminary Scale %]])</f>
        <v>0</v>
      </c>
      <c r="T221" s="238">
        <f>_xlfn.XLOOKUP(FutureTrunkParks6[[#This Row],[Costing Code]],LGIP1b_Parks_UnitRates_Summary[Costing Code],LGIP1b_Parks_UnitRates_Summary[Preliminary No Scale],,0)</f>
        <v>0</v>
      </c>
      <c r="U22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21" s="228">
        <v>2021</v>
      </c>
      <c r="W221" s="228">
        <v>1</v>
      </c>
      <c r="X221" s="238">
        <f>ROUND(FutureTrunkParks6[[#This Row],[Direct Construction Cost]]*23%,0)</f>
        <v>230000</v>
      </c>
      <c r="Y221" s="311">
        <f t="shared" si="40"/>
        <v>0.2</v>
      </c>
      <c r="Z221" s="211">
        <f>ROUND((FutureTrunkParks6[[#This Row],[Direct Construction Cost]]+FutureTrunkParks6[[#This Row],[Project Owners Cost (23% Direct Construction Cost)($)]])*FutureTrunkParks6[[#This Row],[Multiplier]]*FutureTrunkParks6[[#This Row],[Construction Contingency Rate %]],0)</f>
        <v>246000</v>
      </c>
      <c r="AA221" s="212">
        <f>ROUND(FutureTrunkParks6[[#This Row],[Direct Construction Cost]]+FutureTrunkParks6[[#This Row],[Project Owners Cost (23% Direct Construction Cost)($)]]+FutureTrunkParks6[[#This Row],[Construction Contingency Cost ($)]],0)</f>
        <v>1476000</v>
      </c>
      <c r="AB221" s="236">
        <v>2034</v>
      </c>
      <c r="AC221" s="213">
        <f t="shared" si="41"/>
        <v>2.0111853187589457E-2</v>
      </c>
      <c r="AD221" s="213">
        <f t="shared" si="42"/>
        <v>1.8204777291069174E-2</v>
      </c>
      <c r="AE221" s="291">
        <f>VLOOKUP(FutureTrunkParks6[[#This Row],[Service Catchment]],'Catchment Demand - Parks'!$C$8:$M$11,11)</f>
        <v>0.15359038713546411</v>
      </c>
      <c r="AF22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221" s="291">
        <f>IF(AND(FutureTrunkParks6[[#This Row],[Spare Capacity (%)]]&gt;30%,FutureTrunkParks6[[#This Row],[Share of the total Cost with the same year of provision %]]&gt;20%),1-FutureTrunkParks6[[#This Row],[Spare Capacity (%)]],1)</f>
        <v>1</v>
      </c>
      <c r="AH221" s="291">
        <f>IF(FutureTrunkParks6[[#This Row],[Terminal Value Analysis]]&lt;0,0,FutureTrunkParks6[[#This Row],[Terminal Value Analysis]])</f>
        <v>1</v>
      </c>
      <c r="AI221" s="215">
        <f t="shared" si="43"/>
        <v>1476000</v>
      </c>
      <c r="AJ221" s="217">
        <f t="shared" si="44"/>
        <v>1866135</v>
      </c>
      <c r="AK221" s="219">
        <f t="shared" si="45"/>
        <v>884632</v>
      </c>
      <c r="AL221" s="293">
        <f>ROUND(FutureTrunkParks6[[#This Row],[Net Present Value of Establishment Cost]]*FutureTrunkParks6[[#This Row],[Terminal Value Adjustment (%)]],0)</f>
        <v>884632</v>
      </c>
      <c r="AM221" s="288" t="str" cm="1">
        <f t="array" ref="AM221">_xlfn.IFS(FutureTrunkParks6[[#This Row],[Hierarchy/Name]]&lt;&gt;"Local","y",AM$13=FutureTrunkParks6[[#This Row],[Service Catchment]], "y", FutureTrunkParks6[[#This Row],[Hierarchy/Name]]="Local", "")</f>
        <v>y</v>
      </c>
      <c r="AN221" s="288" t="str" cm="1">
        <f t="array" ref="AN221">_xlfn.IFS(FutureTrunkParks6[[#This Row],[Hierarchy/Name]]&lt;&gt;"Local","y",AN$13=FutureTrunkParks6[[#This Row],[Service Catchment]], "y", FutureTrunkParks6[[#This Row],[Hierarchy/Name]]="Local", "")</f>
        <v>y</v>
      </c>
      <c r="AO221" s="288" t="str" cm="1">
        <f t="array" ref="AO221">_xlfn.IFS(FutureTrunkParks6[[#This Row],[Hierarchy/Name]]&lt;&gt;"Local","y",AO$13=FutureTrunkParks6[[#This Row],[Service Catchment]], "y", FutureTrunkParks6[[#This Row],[Hierarchy/Name]]="Local", "")</f>
        <v>y</v>
      </c>
      <c r="AP221" s="288" t="str" cm="1">
        <f t="array" ref="AP221">_xlfn.IFS(FutureTrunkParks6[[#This Row],[Hierarchy/Name]]&lt;&gt;"Local","y",AP$13=FutureTrunkParks6[[#This Row],[Service Catchment]], "y", FutureTrunkParks6[[#This Row],[Hierarchy/Name]]="Local", "")</f>
        <v>y</v>
      </c>
      <c r="AR221" s="107">
        <f>IF(FutureTrunkParks6[[#This Row],[Hierarchy/Name]]&lt;&gt;"Local",0.25,IF(AM221="y",1,""))</f>
        <v>0.25</v>
      </c>
      <c r="AS221" s="107">
        <f>IF(FutureTrunkParks6[[#This Row],[Hierarchy/Name]]&lt;&gt;"Local",0.25,IF(AN221="y",1,""))</f>
        <v>0.25</v>
      </c>
      <c r="AT221" s="107">
        <f>IF(FutureTrunkParks6[[#This Row],[Hierarchy/Name]]&lt;&gt;"Local",0.25,IF(AO221="y",1,""))</f>
        <v>0.25</v>
      </c>
      <c r="AU221" s="107">
        <f>IF(FutureTrunkParks6[[#This Row],[Hierarchy/Name]]&lt;&gt;"Local",0.25,IF(AP221="y",1,""))</f>
        <v>0.25</v>
      </c>
      <c r="AV221" s="109">
        <f t="shared" si="46"/>
        <v>1</v>
      </c>
      <c r="AX221" s="285">
        <f t="shared" si="47"/>
        <v>221158</v>
      </c>
      <c r="AY221" s="281">
        <f t="shared" si="48"/>
        <v>221158</v>
      </c>
      <c r="AZ221" s="281">
        <f t="shared" si="49"/>
        <v>221158</v>
      </c>
      <c r="BA221" s="286">
        <f t="shared" si="50"/>
        <v>221158</v>
      </c>
      <c r="BB221" s="270">
        <f t="shared" si="51"/>
        <v>884632</v>
      </c>
      <c r="BD221" s="141"/>
    </row>
    <row r="222" spans="2:56">
      <c r="B222" s="227" t="s">
        <v>4975</v>
      </c>
      <c r="C222" s="228" t="s">
        <v>5197</v>
      </c>
      <c r="D222" s="228" t="s">
        <v>110</v>
      </c>
      <c r="E222" s="228" t="s">
        <v>113</v>
      </c>
      <c r="F222" s="228" t="s">
        <v>4856</v>
      </c>
      <c r="G222" s="203" t="str" cm="1">
        <f t="array" ref="G222">_xlfn.IFS(MID(C222,5,1)="U",MID(C222,5,2),LEN(C222)&gt;10,MID(C222,5,3)&amp;"-"&amp;LEFT(D222,1),LEN(C222)&lt;=10,MID(C222,5,2)&amp;"-"&amp;LEFT(D222,1))</f>
        <v>U3</v>
      </c>
      <c r="H222" s="204">
        <f>IFERROR(INDEX(LGIP1b_Park_UnitRates[],MATCH(G222,LGIP1b_Park_UnitRates[LGIP Code],0),3),"")</f>
        <v>0</v>
      </c>
      <c r="I222" s="312">
        <f>IFERROR(MIN(J222/H222,INDEX(LGIP1b_Park_UnitRates[],MATCH(FutureTrunkParks6[[#This Row],[LGIP Code (*)]], LGIP1b_Park_UnitRates[LGIP Code], 0),4)),1)</f>
        <v>1</v>
      </c>
      <c r="J222" s="232">
        <v>2000</v>
      </c>
      <c r="K222" s="98">
        <f t="shared" si="52"/>
        <v>0</v>
      </c>
      <c r="L222" s="233">
        <v>0</v>
      </c>
      <c r="M222" s="238" t="str">
        <f>_xlfn.XLOOKUP(FutureTrunkParks6[[#This Row],[LGIP Code (*)]],LGIP1b_Parks_UnitRates_Summary[LGIP Code],LGIP1b_Parks_UnitRates_Summary[Stages],,0)</f>
        <v>U</v>
      </c>
      <c r="N222" s="238" t="str">
        <f>_xlfn.XLOOKUP(FutureTrunkParks6[[#This Row],[LGIP Code (*)]],LGIP1b_Parks_UnitRates_Summary[LGIP Code],LGIP1b_Parks_UnitRates_Summary[Costing Code],,0)</f>
        <v>U3-U</v>
      </c>
      <c r="O222" s="238">
        <f>_xlfn.XLOOKUP(FutureTrunkParks6[[#This Row],[Costing Code]],LGIP1b_Parks_UnitRates_Summary[Costing Code],LGIP1b_Parks_UnitRates_Summary[Scaled component],,0)</f>
        <v>0</v>
      </c>
      <c r="P222" s="238">
        <f>FutureTrunkParks6[[#This Row],[Unit Rate (Scale)]]*FutureTrunkParks6[[#This Row],[Scaling factor (*)]]</f>
        <v>0</v>
      </c>
      <c r="Q222" s="238">
        <f>_xlfn.XLOOKUP(FutureTrunkParks6[[#This Row],[Costing Code]],LGIP1b_Parks_UnitRates_Summary[Costing Code],LGIP1b_Parks_UnitRates_Summary[Not scaled component],,0)</f>
        <v>0</v>
      </c>
      <c r="R222" s="240">
        <f>_xlfn.XLOOKUP(FutureTrunkParks6[[#This Row],[Costing Code]],LGIP1b_Parks_UnitRates_Summary[Costing Code],LGIP1b_Parks_UnitRates_Summary[Preliminary Scale],,0)</f>
        <v>0</v>
      </c>
      <c r="S222" s="238">
        <f>((FutureTrunkParks6[[#This Row],[Costs with Scaling Factor Applied]]+FutureTrunkParks6[[#This Row],[Unit Rate (No Scale)]])*FutureTrunkParks6[[#This Row],[Preliminary Scale %]])</f>
        <v>0</v>
      </c>
      <c r="T222" s="238">
        <f>_xlfn.XLOOKUP(FutureTrunkParks6[[#This Row],[Costing Code]],LGIP1b_Parks_UnitRates_Summary[Costing Code],LGIP1b_Parks_UnitRates_Summary[Preliminary No Scale],,0)</f>
        <v>0</v>
      </c>
      <c r="U22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22" s="228">
        <v>2021</v>
      </c>
      <c r="W222" s="228">
        <v>1</v>
      </c>
      <c r="X222" s="238">
        <f>ROUND(FutureTrunkParks6[[#This Row],[Direct Construction Cost]]*23%,0)</f>
        <v>230000</v>
      </c>
      <c r="Y222" s="311">
        <f t="shared" si="40"/>
        <v>0.2</v>
      </c>
      <c r="Z222" s="211">
        <f>ROUND((FutureTrunkParks6[[#This Row],[Direct Construction Cost]]+FutureTrunkParks6[[#This Row],[Project Owners Cost (23% Direct Construction Cost)($)]])*FutureTrunkParks6[[#This Row],[Multiplier]]*FutureTrunkParks6[[#This Row],[Construction Contingency Rate %]],0)</f>
        <v>246000</v>
      </c>
      <c r="AA222" s="212">
        <f>ROUND(FutureTrunkParks6[[#This Row],[Direct Construction Cost]]+FutureTrunkParks6[[#This Row],[Project Owners Cost (23% Direct Construction Cost)($)]]+FutureTrunkParks6[[#This Row],[Construction Contingency Cost ($)]],0)</f>
        <v>1476000</v>
      </c>
      <c r="AB222" s="236">
        <v>2034</v>
      </c>
      <c r="AC222" s="213">
        <f t="shared" si="41"/>
        <v>2.0111853187589457E-2</v>
      </c>
      <c r="AD222" s="213">
        <f t="shared" si="42"/>
        <v>1.8204777291069174E-2</v>
      </c>
      <c r="AE222" s="291">
        <f>VLOOKUP(FutureTrunkParks6[[#This Row],[Service Catchment]],'Catchment Demand - Parks'!$C$8:$M$11,11)</f>
        <v>0.15359038713546411</v>
      </c>
      <c r="AF22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222" s="291">
        <f>IF(AND(FutureTrunkParks6[[#This Row],[Spare Capacity (%)]]&gt;30%,FutureTrunkParks6[[#This Row],[Share of the total Cost with the same year of provision %]]&gt;20%),1-FutureTrunkParks6[[#This Row],[Spare Capacity (%)]],1)</f>
        <v>1</v>
      </c>
      <c r="AH222" s="291">
        <f>IF(FutureTrunkParks6[[#This Row],[Terminal Value Analysis]]&lt;0,0,FutureTrunkParks6[[#This Row],[Terminal Value Analysis]])</f>
        <v>1</v>
      </c>
      <c r="AI222" s="215">
        <f t="shared" si="43"/>
        <v>1476000</v>
      </c>
      <c r="AJ222" s="217">
        <f t="shared" si="44"/>
        <v>1866135</v>
      </c>
      <c r="AK222" s="219">
        <f t="shared" si="45"/>
        <v>884632</v>
      </c>
      <c r="AL222" s="293">
        <f>ROUND(FutureTrunkParks6[[#This Row],[Net Present Value of Establishment Cost]]*FutureTrunkParks6[[#This Row],[Terminal Value Adjustment (%)]],0)</f>
        <v>884632</v>
      </c>
      <c r="AM222" s="288" t="str" cm="1">
        <f t="array" ref="AM222">_xlfn.IFS(FutureTrunkParks6[[#This Row],[Hierarchy/Name]]&lt;&gt;"Local","y",AM$13=FutureTrunkParks6[[#This Row],[Service Catchment]], "y", FutureTrunkParks6[[#This Row],[Hierarchy/Name]]="Local", "")</f>
        <v/>
      </c>
      <c r="AN222" s="288" t="str" cm="1">
        <f t="array" ref="AN222">_xlfn.IFS(FutureTrunkParks6[[#This Row],[Hierarchy/Name]]&lt;&gt;"Local","y",AN$13=FutureTrunkParks6[[#This Row],[Service Catchment]], "y", FutureTrunkParks6[[#This Row],[Hierarchy/Name]]="Local", "")</f>
        <v/>
      </c>
      <c r="AO222" s="288" t="str" cm="1">
        <f t="array" ref="AO222">_xlfn.IFS(FutureTrunkParks6[[#This Row],[Hierarchy/Name]]&lt;&gt;"Local","y",AO$13=FutureTrunkParks6[[#This Row],[Service Catchment]], "y", FutureTrunkParks6[[#This Row],[Hierarchy/Name]]="Local", "")</f>
        <v/>
      </c>
      <c r="AP222" s="288" t="str" cm="1">
        <f t="array" ref="AP222">_xlfn.IFS(FutureTrunkParks6[[#This Row],[Hierarchy/Name]]&lt;&gt;"Local","y",AP$13=FutureTrunkParks6[[#This Row],[Service Catchment]], "y", FutureTrunkParks6[[#This Row],[Hierarchy/Name]]="Local", "")</f>
        <v>y</v>
      </c>
      <c r="AR222" s="107" t="str">
        <f>IF(FutureTrunkParks6[[#This Row],[Hierarchy/Name]]&lt;&gt;"Local",0.25,IF(AM222="y",1,""))</f>
        <v/>
      </c>
      <c r="AS222" s="107" t="str">
        <f>IF(FutureTrunkParks6[[#This Row],[Hierarchy/Name]]&lt;&gt;"Local",0.25,IF(AN222="y",1,""))</f>
        <v/>
      </c>
      <c r="AT222" s="107" t="str">
        <f>IF(FutureTrunkParks6[[#This Row],[Hierarchy/Name]]&lt;&gt;"Local",0.25,IF(AO222="y",1,""))</f>
        <v/>
      </c>
      <c r="AU222" s="107">
        <f>IF(FutureTrunkParks6[[#This Row],[Hierarchy/Name]]&lt;&gt;"Local",0.25,IF(AP222="y",1,""))</f>
        <v>1</v>
      </c>
      <c r="AV222" s="109">
        <f t="shared" si="46"/>
        <v>1</v>
      </c>
      <c r="AX222" s="285" t="str">
        <f t="shared" si="47"/>
        <v/>
      </c>
      <c r="AY222" s="281" t="str">
        <f t="shared" si="48"/>
        <v/>
      </c>
      <c r="AZ222" s="281" t="str">
        <f t="shared" si="49"/>
        <v/>
      </c>
      <c r="BA222" s="286">
        <f t="shared" si="50"/>
        <v>884632</v>
      </c>
      <c r="BB222" s="270">
        <f t="shared" si="51"/>
        <v>884632</v>
      </c>
      <c r="BD222" s="141"/>
    </row>
    <row r="223" spans="2:56">
      <c r="B223" s="227" t="s">
        <v>5198</v>
      </c>
      <c r="C223" s="228" t="s">
        <v>5199</v>
      </c>
      <c r="D223" s="228" t="s">
        <v>105</v>
      </c>
      <c r="E223" s="228" t="s">
        <v>101</v>
      </c>
      <c r="F223" s="228" t="s">
        <v>5200</v>
      </c>
      <c r="G223" s="203" t="str" cm="1">
        <f t="array" ref="G223">_xlfn.IFS(MID(C223,5,1)="U",MID(C223,5,2),LEN(C223)&gt;10,MID(C223,5,3)&amp;"-"&amp;LEFT(D223,1),LEN(C223)&lt;=10,MID(C223,5,2)&amp;"-"&amp;LEFT(D223,1))</f>
        <v>U3</v>
      </c>
      <c r="H223" s="204">
        <f>IFERROR(INDEX(LGIP1b_Park_UnitRates[],MATCH(G223,LGIP1b_Park_UnitRates[LGIP Code],0),3),"")</f>
        <v>0</v>
      </c>
      <c r="I223" s="312">
        <f>IFERROR(MIN(J223/H223,INDEX(LGIP1b_Park_UnitRates[],MATCH(FutureTrunkParks6[[#This Row],[LGIP Code (*)]], LGIP1b_Park_UnitRates[LGIP Code], 0),4)),1)</f>
        <v>1</v>
      </c>
      <c r="J223" s="232">
        <v>43100</v>
      </c>
      <c r="K223" s="98">
        <f t="shared" si="52"/>
        <v>0</v>
      </c>
      <c r="L223" s="233">
        <v>0</v>
      </c>
      <c r="M223" s="238" t="str">
        <f>_xlfn.XLOOKUP(FutureTrunkParks6[[#This Row],[LGIP Code (*)]],LGIP1b_Parks_UnitRates_Summary[LGIP Code],LGIP1b_Parks_UnitRates_Summary[Stages],,0)</f>
        <v>U</v>
      </c>
      <c r="N223" s="238" t="str">
        <f>_xlfn.XLOOKUP(FutureTrunkParks6[[#This Row],[LGIP Code (*)]],LGIP1b_Parks_UnitRates_Summary[LGIP Code],LGIP1b_Parks_UnitRates_Summary[Costing Code],,0)</f>
        <v>U3-U</v>
      </c>
      <c r="O223" s="238">
        <f>_xlfn.XLOOKUP(FutureTrunkParks6[[#This Row],[Costing Code]],LGIP1b_Parks_UnitRates_Summary[Costing Code],LGIP1b_Parks_UnitRates_Summary[Scaled component],,0)</f>
        <v>0</v>
      </c>
      <c r="P223" s="238">
        <f>FutureTrunkParks6[[#This Row],[Unit Rate (Scale)]]*FutureTrunkParks6[[#This Row],[Scaling factor (*)]]</f>
        <v>0</v>
      </c>
      <c r="Q223" s="238">
        <f>_xlfn.XLOOKUP(FutureTrunkParks6[[#This Row],[Costing Code]],LGIP1b_Parks_UnitRates_Summary[Costing Code],LGIP1b_Parks_UnitRates_Summary[Not scaled component],,0)</f>
        <v>0</v>
      </c>
      <c r="R223" s="240">
        <f>_xlfn.XLOOKUP(FutureTrunkParks6[[#This Row],[Costing Code]],LGIP1b_Parks_UnitRates_Summary[Costing Code],LGIP1b_Parks_UnitRates_Summary[Preliminary Scale],,0)</f>
        <v>0</v>
      </c>
      <c r="S223" s="238">
        <f>((FutureTrunkParks6[[#This Row],[Costs with Scaling Factor Applied]]+FutureTrunkParks6[[#This Row],[Unit Rate (No Scale)]])*FutureTrunkParks6[[#This Row],[Preliminary Scale %]])</f>
        <v>0</v>
      </c>
      <c r="T223" s="238">
        <f>_xlfn.XLOOKUP(FutureTrunkParks6[[#This Row],[Costing Code]],LGIP1b_Parks_UnitRates_Summary[Costing Code],LGIP1b_Parks_UnitRates_Summary[Preliminary No Scale],,0)</f>
        <v>0</v>
      </c>
      <c r="U22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23" s="228">
        <v>2021</v>
      </c>
      <c r="W223" s="228">
        <v>1</v>
      </c>
      <c r="X223" s="238">
        <f>ROUND(FutureTrunkParks6[[#This Row],[Direct Construction Cost]]*23%,0)</f>
        <v>230000</v>
      </c>
      <c r="Y223" s="311">
        <f t="shared" si="40"/>
        <v>0.2</v>
      </c>
      <c r="Z223" s="211">
        <f>ROUND((FutureTrunkParks6[[#This Row],[Direct Construction Cost]]+FutureTrunkParks6[[#This Row],[Project Owners Cost (23% Direct Construction Cost)($)]])*FutureTrunkParks6[[#This Row],[Multiplier]]*FutureTrunkParks6[[#This Row],[Construction Contingency Rate %]],0)</f>
        <v>246000</v>
      </c>
      <c r="AA223" s="212">
        <f>ROUND(FutureTrunkParks6[[#This Row],[Direct Construction Cost]]+FutureTrunkParks6[[#This Row],[Project Owners Cost (23% Direct Construction Cost)($)]]+FutureTrunkParks6[[#This Row],[Construction Contingency Cost ($)]],0)</f>
        <v>1476000</v>
      </c>
      <c r="AB223" s="236">
        <v>2034</v>
      </c>
      <c r="AC223" s="213">
        <f t="shared" si="41"/>
        <v>2.0111853187589457E-2</v>
      </c>
      <c r="AD223" s="213">
        <f t="shared" si="42"/>
        <v>1.8204777291069174E-2</v>
      </c>
      <c r="AE223" s="291">
        <f>VLOOKUP(FutureTrunkParks6[[#This Row],[Service Catchment]],'Catchment Demand - Parks'!$C$8:$M$11,11)</f>
        <v>0.20307557840172039</v>
      </c>
      <c r="AF22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1.209793574053567E-2</v>
      </c>
      <c r="AG223" s="291">
        <f>IF(AND(FutureTrunkParks6[[#This Row],[Spare Capacity (%)]]&gt;30%,FutureTrunkParks6[[#This Row],[Share of the total Cost with the same year of provision %]]&gt;20%),1-FutureTrunkParks6[[#This Row],[Spare Capacity (%)]],1)</f>
        <v>1</v>
      </c>
      <c r="AH223" s="291">
        <f>IF(FutureTrunkParks6[[#This Row],[Terminal Value Analysis]]&lt;0,0,FutureTrunkParks6[[#This Row],[Terminal Value Analysis]])</f>
        <v>1</v>
      </c>
      <c r="AI223" s="215">
        <f t="shared" si="43"/>
        <v>1476000</v>
      </c>
      <c r="AJ223" s="217">
        <f t="shared" si="44"/>
        <v>1866135</v>
      </c>
      <c r="AK223" s="219">
        <f t="shared" si="45"/>
        <v>884632</v>
      </c>
      <c r="AL223" s="293">
        <f>ROUND(FutureTrunkParks6[[#This Row],[Net Present Value of Establishment Cost]]*FutureTrunkParks6[[#This Row],[Terminal Value Adjustment (%)]],0)</f>
        <v>884632</v>
      </c>
      <c r="AM223" s="288" t="str" cm="1">
        <f t="array" ref="AM223">_xlfn.IFS(FutureTrunkParks6[[#This Row],[Hierarchy/Name]]&lt;&gt;"Local","y",AM$13=FutureTrunkParks6[[#This Row],[Service Catchment]], "y", FutureTrunkParks6[[#This Row],[Hierarchy/Name]]="Local", "")</f>
        <v>y</v>
      </c>
      <c r="AN223" s="288" t="str" cm="1">
        <f t="array" ref="AN223">_xlfn.IFS(FutureTrunkParks6[[#This Row],[Hierarchy/Name]]&lt;&gt;"Local","y",AN$13=FutureTrunkParks6[[#This Row],[Service Catchment]], "y", FutureTrunkParks6[[#This Row],[Hierarchy/Name]]="Local", "")</f>
        <v>y</v>
      </c>
      <c r="AO223" s="288" t="str" cm="1">
        <f t="array" ref="AO223">_xlfn.IFS(FutureTrunkParks6[[#This Row],[Hierarchy/Name]]&lt;&gt;"Local","y",AO$13=FutureTrunkParks6[[#This Row],[Service Catchment]], "y", FutureTrunkParks6[[#This Row],[Hierarchy/Name]]="Local", "")</f>
        <v>y</v>
      </c>
      <c r="AP223" s="288" t="str" cm="1">
        <f t="array" ref="AP223">_xlfn.IFS(FutureTrunkParks6[[#This Row],[Hierarchy/Name]]&lt;&gt;"Local","y",AP$13=FutureTrunkParks6[[#This Row],[Service Catchment]], "y", FutureTrunkParks6[[#This Row],[Hierarchy/Name]]="Local", "")</f>
        <v>y</v>
      </c>
      <c r="AR223" s="107">
        <f>IF(FutureTrunkParks6[[#This Row],[Hierarchy/Name]]&lt;&gt;"Local",0.25,IF(AM223="y",1,""))</f>
        <v>0.25</v>
      </c>
      <c r="AS223" s="107">
        <f>IF(FutureTrunkParks6[[#This Row],[Hierarchy/Name]]&lt;&gt;"Local",0.25,IF(AN223="y",1,""))</f>
        <v>0.25</v>
      </c>
      <c r="AT223" s="107">
        <f>IF(FutureTrunkParks6[[#This Row],[Hierarchy/Name]]&lt;&gt;"Local",0.25,IF(AO223="y",1,""))</f>
        <v>0.25</v>
      </c>
      <c r="AU223" s="107">
        <f>IF(FutureTrunkParks6[[#This Row],[Hierarchy/Name]]&lt;&gt;"Local",0.25,IF(AP223="y",1,""))</f>
        <v>0.25</v>
      </c>
      <c r="AV223" s="109">
        <f t="shared" si="46"/>
        <v>1</v>
      </c>
      <c r="AX223" s="285">
        <f t="shared" si="47"/>
        <v>221158</v>
      </c>
      <c r="AY223" s="281">
        <f t="shared" si="48"/>
        <v>221158</v>
      </c>
      <c r="AZ223" s="281">
        <f t="shared" si="49"/>
        <v>221158</v>
      </c>
      <c r="BA223" s="286">
        <f t="shared" si="50"/>
        <v>221158</v>
      </c>
      <c r="BB223" s="270">
        <f t="shared" si="51"/>
        <v>884632</v>
      </c>
      <c r="BD223" s="141"/>
    </row>
    <row r="224" spans="2:56">
      <c r="B224" s="227" t="s">
        <v>5201</v>
      </c>
      <c r="C224" s="228" t="s">
        <v>5202</v>
      </c>
      <c r="D224" s="228" t="s">
        <v>110</v>
      </c>
      <c r="E224" s="228" t="s">
        <v>101</v>
      </c>
      <c r="F224" s="228" t="s">
        <v>4941</v>
      </c>
      <c r="G224" s="203" t="str" cm="1">
        <f t="array" ref="G224">_xlfn.IFS(MID(C224,5,1)="U",MID(C224,5,2),LEN(C224)&gt;10,MID(C224,5,3)&amp;"-"&amp;LEFT(D224,1),LEN(C224)&lt;=10,MID(C224,5,2)&amp;"-"&amp;LEFT(D224,1))</f>
        <v>E1-L</v>
      </c>
      <c r="H224" s="204">
        <f>IFERROR(INDEX(LGIP1b_Park_UnitRates[],MATCH(G224,LGIP1b_Park_UnitRates[LGIP Code],0),3),"")</f>
        <v>8000</v>
      </c>
      <c r="I224" s="312">
        <f>IFERROR(MIN(J224/H224,INDEX(LGIP1b_Park_UnitRates[],MATCH(FutureTrunkParks6[[#This Row],[LGIP Code (*)]], LGIP1b_Park_UnitRates[LGIP Code], 0),4)),1)</f>
        <v>0.5</v>
      </c>
      <c r="J224" s="232">
        <v>4000</v>
      </c>
      <c r="K224" s="98">
        <f t="shared" si="52"/>
        <v>0</v>
      </c>
      <c r="L224" s="233">
        <v>0</v>
      </c>
      <c r="M224" s="238" t="str">
        <f>_xlfn.XLOOKUP(FutureTrunkParks6[[#This Row],[LGIP Code (*)]],LGIP1b_Parks_UnitRates_Summary[LGIP Code],LGIP1b_Parks_UnitRates_Summary[Stages],,0)</f>
        <v>B&amp;C</v>
      </c>
      <c r="N224" s="238" t="str">
        <f>_xlfn.XLOOKUP(FutureTrunkParks6[[#This Row],[LGIP Code (*)]],LGIP1b_Parks_UnitRates_Summary[LGIP Code],LGIP1b_Parks_UnitRates_Summary[Costing Code],,0)</f>
        <v>E1-L-B&amp;C</v>
      </c>
      <c r="O224" s="238">
        <f>_xlfn.XLOOKUP(FutureTrunkParks6[[#This Row],[Costing Code]],LGIP1b_Parks_UnitRates_Summary[Costing Code],LGIP1b_Parks_UnitRates_Summary[Scaled component],,0)</f>
        <v>50689.811039999993</v>
      </c>
      <c r="P224" s="238">
        <f>FutureTrunkParks6[[#This Row],[Unit Rate (Scale)]]*FutureTrunkParks6[[#This Row],[Scaling factor (*)]]</f>
        <v>25344.905519999997</v>
      </c>
      <c r="Q224" s="238">
        <f>_xlfn.XLOOKUP(FutureTrunkParks6[[#This Row],[Costing Code]],LGIP1b_Parks_UnitRates_Summary[Costing Code],LGIP1b_Parks_UnitRates_Summary[Not scaled component],,0)</f>
        <v>434089.71377963555</v>
      </c>
      <c r="R224" s="240">
        <f>_xlfn.XLOOKUP(FutureTrunkParks6[[#This Row],[Costing Code]],LGIP1b_Parks_UnitRates_Summary[Costing Code],LGIP1b_Parks_UnitRates_Summary[Preliminary Scale],,0)</f>
        <v>0.23125000000000001</v>
      </c>
      <c r="S224" s="238">
        <f>((FutureTrunkParks6[[#This Row],[Costs with Scaling Factor Applied]]+FutureTrunkParks6[[#This Row],[Unit Rate (No Scale)]])*FutureTrunkParks6[[#This Row],[Preliminary Scale %]])</f>
        <v>106244.25571304072</v>
      </c>
      <c r="T224" s="238">
        <f>_xlfn.XLOOKUP(FutureTrunkParks6[[#This Row],[Costing Code]],LGIP1b_Parks_UnitRates_Summary[Costing Code],LGIP1b_Parks_UnitRates_Summary[Preliminary No Scale],,0)</f>
        <v>3750</v>
      </c>
      <c r="U22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569429</v>
      </c>
      <c r="V224" s="228">
        <v>2021</v>
      </c>
      <c r="W224" s="228">
        <v>1</v>
      </c>
      <c r="X224" s="238">
        <f>ROUND(FutureTrunkParks6[[#This Row],[Direct Construction Cost]]*23%,0)</f>
        <v>130969</v>
      </c>
      <c r="Y224" s="311">
        <f t="shared" si="40"/>
        <v>0.2</v>
      </c>
      <c r="Z224" s="211">
        <f>ROUND((FutureTrunkParks6[[#This Row],[Direct Construction Cost]]+FutureTrunkParks6[[#This Row],[Project Owners Cost (23% Direct Construction Cost)($)]])*FutureTrunkParks6[[#This Row],[Multiplier]]*FutureTrunkParks6[[#This Row],[Construction Contingency Rate %]],0)</f>
        <v>140080</v>
      </c>
      <c r="AA224" s="212">
        <f>ROUND(FutureTrunkParks6[[#This Row],[Direct Construction Cost]]+FutureTrunkParks6[[#This Row],[Project Owners Cost (23% Direct Construction Cost)($)]]+FutureTrunkParks6[[#This Row],[Construction Contingency Cost ($)]],0)</f>
        <v>840478</v>
      </c>
      <c r="AB224" s="236">
        <v>2034</v>
      </c>
      <c r="AC224" s="213">
        <f t="shared" si="41"/>
        <v>2.0111853187589457E-2</v>
      </c>
      <c r="AD224" s="213">
        <f t="shared" si="42"/>
        <v>1.8204777291069174E-2</v>
      </c>
      <c r="AE224" s="291">
        <f>VLOOKUP(FutureTrunkParks6[[#This Row],[Service Catchment]],'Catchment Demand - Parks'!$C$8:$M$11,11)</f>
        <v>0.20307557840172039</v>
      </c>
      <c r="AF22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6.8889219751584957E-3</v>
      </c>
      <c r="AG224" s="291">
        <f>IF(AND(FutureTrunkParks6[[#This Row],[Spare Capacity (%)]]&gt;30%,FutureTrunkParks6[[#This Row],[Share of the total Cost with the same year of provision %]]&gt;20%),1-FutureTrunkParks6[[#This Row],[Spare Capacity (%)]],1)</f>
        <v>1</v>
      </c>
      <c r="AH224" s="291">
        <f>IF(FutureTrunkParks6[[#This Row],[Terminal Value Analysis]]&lt;0,0,FutureTrunkParks6[[#This Row],[Terminal Value Analysis]])</f>
        <v>1</v>
      </c>
      <c r="AI224" s="215">
        <f t="shared" si="43"/>
        <v>840478</v>
      </c>
      <c r="AJ224" s="217">
        <f t="shared" si="44"/>
        <v>1062632</v>
      </c>
      <c r="AK224" s="219">
        <f t="shared" si="45"/>
        <v>503735</v>
      </c>
      <c r="AL224" s="293">
        <f>ROUND(FutureTrunkParks6[[#This Row],[Net Present Value of Establishment Cost]]*FutureTrunkParks6[[#This Row],[Terminal Value Adjustment (%)]],0)</f>
        <v>503735</v>
      </c>
      <c r="AM224" s="288" t="str" cm="1">
        <f t="array" ref="AM224">_xlfn.IFS(FutureTrunkParks6[[#This Row],[Hierarchy/Name]]&lt;&gt;"Local","y",AM$13=FutureTrunkParks6[[#This Row],[Service Catchment]], "y", FutureTrunkParks6[[#This Row],[Hierarchy/Name]]="Local", "")</f>
        <v/>
      </c>
      <c r="AN224" s="288" t="str" cm="1">
        <f t="array" ref="AN224">_xlfn.IFS(FutureTrunkParks6[[#This Row],[Hierarchy/Name]]&lt;&gt;"Local","y",AN$13=FutureTrunkParks6[[#This Row],[Service Catchment]], "y", FutureTrunkParks6[[#This Row],[Hierarchy/Name]]="Local", "")</f>
        <v/>
      </c>
      <c r="AO224" s="288" t="str" cm="1">
        <f t="array" ref="AO224">_xlfn.IFS(FutureTrunkParks6[[#This Row],[Hierarchy/Name]]&lt;&gt;"Local","y",AO$13=FutureTrunkParks6[[#This Row],[Service Catchment]], "y", FutureTrunkParks6[[#This Row],[Hierarchy/Name]]="Local", "")</f>
        <v>y</v>
      </c>
      <c r="AP224" s="288" t="str" cm="1">
        <f t="array" ref="AP224">_xlfn.IFS(FutureTrunkParks6[[#This Row],[Hierarchy/Name]]&lt;&gt;"Local","y",AP$13=FutureTrunkParks6[[#This Row],[Service Catchment]], "y", FutureTrunkParks6[[#This Row],[Hierarchy/Name]]="Local", "")</f>
        <v/>
      </c>
      <c r="AR224" s="107" t="str">
        <f>IF(FutureTrunkParks6[[#This Row],[Hierarchy/Name]]&lt;&gt;"Local",0.25,IF(AM224="y",1,""))</f>
        <v/>
      </c>
      <c r="AS224" s="107" t="str">
        <f>IF(FutureTrunkParks6[[#This Row],[Hierarchy/Name]]&lt;&gt;"Local",0.25,IF(AN224="y",1,""))</f>
        <v/>
      </c>
      <c r="AT224" s="107">
        <f>IF(FutureTrunkParks6[[#This Row],[Hierarchy/Name]]&lt;&gt;"Local",0.25,IF(AO224="y",1,""))</f>
        <v>1</v>
      </c>
      <c r="AU224" s="107" t="str">
        <f>IF(FutureTrunkParks6[[#This Row],[Hierarchy/Name]]&lt;&gt;"Local",0.25,IF(AP224="y",1,""))</f>
        <v/>
      </c>
      <c r="AV224" s="109">
        <f t="shared" si="46"/>
        <v>1</v>
      </c>
      <c r="AX224" s="285" t="str">
        <f t="shared" si="47"/>
        <v/>
      </c>
      <c r="AY224" s="281" t="str">
        <f t="shared" si="48"/>
        <v/>
      </c>
      <c r="AZ224" s="281">
        <f t="shared" si="49"/>
        <v>503735</v>
      </c>
      <c r="BA224" s="286" t="str">
        <f t="shared" si="50"/>
        <v/>
      </c>
      <c r="BB224" s="270">
        <f t="shared" si="51"/>
        <v>503735</v>
      </c>
      <c r="BD224" s="141"/>
    </row>
    <row r="225" spans="2:56">
      <c r="B225" s="227" t="s">
        <v>4959</v>
      </c>
      <c r="C225" s="228" t="s">
        <v>5203</v>
      </c>
      <c r="D225" s="228" t="s">
        <v>105</v>
      </c>
      <c r="E225" s="228" t="s">
        <v>106</v>
      </c>
      <c r="F225" s="228" t="s">
        <v>4861</v>
      </c>
      <c r="G225" s="203" t="str" cm="1">
        <f t="array" ref="G225">_xlfn.IFS(MID(C225,5,1)="U",MID(C225,5,2),LEN(C225)&gt;10,MID(C225,5,3)&amp;"-"&amp;LEFT(D225,1),LEN(C225)&lt;=10,MID(C225,5,2)&amp;"-"&amp;LEFT(D225,1))</f>
        <v>U1</v>
      </c>
      <c r="H225" s="204">
        <f>IFERROR(INDEX(LGIP1b_Park_UnitRates[],MATCH(G225,LGIP1b_Park_UnitRates[LGIP Code],0),3),"")</f>
        <v>0</v>
      </c>
      <c r="I225" s="312">
        <f>IFERROR(MIN(J225/H225,INDEX(LGIP1b_Park_UnitRates[],MATCH(FutureTrunkParks6[[#This Row],[LGIP Code (*)]], LGIP1b_Park_UnitRates[LGIP Code], 0),4)),1)</f>
        <v>1</v>
      </c>
      <c r="J225" s="232">
        <v>50400</v>
      </c>
      <c r="K225" s="98">
        <f t="shared" si="52"/>
        <v>0</v>
      </c>
      <c r="L225" s="233">
        <v>0</v>
      </c>
      <c r="M225" s="238" t="str">
        <f>_xlfn.XLOOKUP(FutureTrunkParks6[[#This Row],[LGIP Code (*)]],LGIP1b_Parks_UnitRates_Summary[LGIP Code],LGIP1b_Parks_UnitRates_Summary[Stages],,0)</f>
        <v>U</v>
      </c>
      <c r="N225" s="238" t="str">
        <f>_xlfn.XLOOKUP(FutureTrunkParks6[[#This Row],[LGIP Code (*)]],LGIP1b_Parks_UnitRates_Summary[LGIP Code],LGIP1b_Parks_UnitRates_Summary[Costing Code],,0)</f>
        <v>U1-U</v>
      </c>
      <c r="O225" s="238">
        <f>_xlfn.XLOOKUP(FutureTrunkParks6[[#This Row],[Costing Code]],LGIP1b_Parks_UnitRates_Summary[Costing Code],LGIP1b_Parks_UnitRates_Summary[Scaled component],,0)</f>
        <v>0</v>
      </c>
      <c r="P225" s="238">
        <f>FutureTrunkParks6[[#This Row],[Unit Rate (Scale)]]*FutureTrunkParks6[[#This Row],[Scaling factor (*)]]</f>
        <v>0</v>
      </c>
      <c r="Q225" s="238">
        <f>_xlfn.XLOOKUP(FutureTrunkParks6[[#This Row],[Costing Code]],LGIP1b_Parks_UnitRates_Summary[Costing Code],LGIP1b_Parks_UnitRates_Summary[Not scaled component],,0)</f>
        <v>0</v>
      </c>
      <c r="R225" s="240">
        <f>_xlfn.XLOOKUP(FutureTrunkParks6[[#This Row],[Costing Code]],LGIP1b_Parks_UnitRates_Summary[Costing Code],LGIP1b_Parks_UnitRates_Summary[Preliminary Scale],,0)</f>
        <v>0</v>
      </c>
      <c r="S225" s="238">
        <f>((FutureTrunkParks6[[#This Row],[Costs with Scaling Factor Applied]]+FutureTrunkParks6[[#This Row],[Unit Rate (No Scale)]])*FutureTrunkParks6[[#This Row],[Preliminary Scale %]])</f>
        <v>0</v>
      </c>
      <c r="T225" s="238">
        <f>_xlfn.XLOOKUP(FutureTrunkParks6[[#This Row],[Costing Code]],LGIP1b_Parks_UnitRates_Summary[Costing Code],LGIP1b_Parks_UnitRates_Summary[Preliminary No Scale],,0)</f>
        <v>0</v>
      </c>
      <c r="U22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25" s="228">
        <v>2021</v>
      </c>
      <c r="W225" s="228">
        <v>1</v>
      </c>
      <c r="X225" s="238">
        <f>ROUND(FutureTrunkParks6[[#This Row],[Direct Construction Cost]]*23%,0)</f>
        <v>460000</v>
      </c>
      <c r="Y225" s="311">
        <f t="shared" si="40"/>
        <v>7.4999999999999997E-2</v>
      </c>
      <c r="Z225" s="211">
        <f>ROUND((FutureTrunkParks6[[#This Row],[Direct Construction Cost]]+FutureTrunkParks6[[#This Row],[Project Owners Cost (23% Direct Construction Cost)($)]])*FutureTrunkParks6[[#This Row],[Multiplier]]*FutureTrunkParks6[[#This Row],[Construction Contingency Rate %]],0)</f>
        <v>184500</v>
      </c>
      <c r="AA225" s="212">
        <f>ROUND(FutureTrunkParks6[[#This Row],[Direct Construction Cost]]+FutureTrunkParks6[[#This Row],[Project Owners Cost (23% Direct Construction Cost)($)]]+FutureTrunkParks6[[#This Row],[Construction Contingency Cost ($)]],0)</f>
        <v>2644500</v>
      </c>
      <c r="AB225" s="236">
        <v>2024</v>
      </c>
      <c r="AC225" s="213">
        <f t="shared" si="41"/>
        <v>2.0111853187589457E-2</v>
      </c>
      <c r="AD225" s="213">
        <f t="shared" si="42"/>
        <v>1.8204777291069174E-2</v>
      </c>
      <c r="AE225" s="291">
        <f>VLOOKUP(FutureTrunkParks6[[#This Row],[Service Catchment]],'Catchment Demand - Parks'!$C$8:$M$11,11)</f>
        <v>0.23553359173481525</v>
      </c>
      <c r="AF22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25" s="291">
        <f>IF(AND(FutureTrunkParks6[[#This Row],[Spare Capacity (%)]]&gt;30%,FutureTrunkParks6[[#This Row],[Share of the total Cost with the same year of provision %]]&gt;20%),1-FutureTrunkParks6[[#This Row],[Spare Capacity (%)]],1)</f>
        <v>1</v>
      </c>
      <c r="AH225" s="291">
        <f>IF(FutureTrunkParks6[[#This Row],[Terminal Value Analysis]]&lt;0,0,FutureTrunkParks6[[#This Row],[Terminal Value Analysis]])</f>
        <v>1</v>
      </c>
      <c r="AI225" s="215">
        <f t="shared" si="43"/>
        <v>2644500</v>
      </c>
      <c r="AJ225" s="217">
        <f t="shared" si="44"/>
        <v>2791573</v>
      </c>
      <c r="AK225" s="219">
        <f t="shared" si="45"/>
        <v>2349839</v>
      </c>
      <c r="AL225" s="293">
        <f>ROUND(FutureTrunkParks6[[#This Row],[Net Present Value of Establishment Cost]]*FutureTrunkParks6[[#This Row],[Terminal Value Adjustment (%)]],0)</f>
        <v>2349839</v>
      </c>
      <c r="AM225" s="288" t="str" cm="1">
        <f t="array" ref="AM225">_xlfn.IFS(FutureTrunkParks6[[#This Row],[Hierarchy/Name]]&lt;&gt;"Local","y",AM$13=FutureTrunkParks6[[#This Row],[Service Catchment]], "y", FutureTrunkParks6[[#This Row],[Hierarchy/Name]]="Local", "")</f>
        <v>y</v>
      </c>
      <c r="AN225" s="288" t="str" cm="1">
        <f t="array" ref="AN225">_xlfn.IFS(FutureTrunkParks6[[#This Row],[Hierarchy/Name]]&lt;&gt;"Local","y",AN$13=FutureTrunkParks6[[#This Row],[Service Catchment]], "y", FutureTrunkParks6[[#This Row],[Hierarchy/Name]]="Local", "")</f>
        <v>y</v>
      </c>
      <c r="AO225" s="288" t="str" cm="1">
        <f t="array" ref="AO225">_xlfn.IFS(FutureTrunkParks6[[#This Row],[Hierarchy/Name]]&lt;&gt;"Local","y",AO$13=FutureTrunkParks6[[#This Row],[Service Catchment]], "y", FutureTrunkParks6[[#This Row],[Hierarchy/Name]]="Local", "")</f>
        <v>y</v>
      </c>
      <c r="AP225" s="288" t="str" cm="1">
        <f t="array" ref="AP225">_xlfn.IFS(FutureTrunkParks6[[#This Row],[Hierarchy/Name]]&lt;&gt;"Local","y",AP$13=FutureTrunkParks6[[#This Row],[Service Catchment]], "y", FutureTrunkParks6[[#This Row],[Hierarchy/Name]]="Local", "")</f>
        <v>y</v>
      </c>
      <c r="AR225" s="107">
        <f>IF(FutureTrunkParks6[[#This Row],[Hierarchy/Name]]&lt;&gt;"Local",0.25,IF(AM225="y",1,""))</f>
        <v>0.25</v>
      </c>
      <c r="AS225" s="107">
        <f>IF(FutureTrunkParks6[[#This Row],[Hierarchy/Name]]&lt;&gt;"Local",0.25,IF(AN225="y",1,""))</f>
        <v>0.25</v>
      </c>
      <c r="AT225" s="107">
        <f>IF(FutureTrunkParks6[[#This Row],[Hierarchy/Name]]&lt;&gt;"Local",0.25,IF(AO225="y",1,""))</f>
        <v>0.25</v>
      </c>
      <c r="AU225" s="107">
        <f>IF(FutureTrunkParks6[[#This Row],[Hierarchy/Name]]&lt;&gt;"Local",0.25,IF(AP225="y",1,""))</f>
        <v>0.25</v>
      </c>
      <c r="AV225" s="109">
        <f t="shared" si="46"/>
        <v>1</v>
      </c>
      <c r="AX225" s="285">
        <f t="shared" si="47"/>
        <v>587459.75</v>
      </c>
      <c r="AY225" s="281">
        <f t="shared" si="48"/>
        <v>587459.75</v>
      </c>
      <c r="AZ225" s="281">
        <f t="shared" si="49"/>
        <v>587459.75</v>
      </c>
      <c r="BA225" s="286">
        <f t="shared" si="50"/>
        <v>587459.75</v>
      </c>
      <c r="BB225" s="270">
        <f t="shared" si="51"/>
        <v>2349839</v>
      </c>
      <c r="BD225" s="141"/>
    </row>
    <row r="226" spans="2:56">
      <c r="B226" s="227" t="s">
        <v>4859</v>
      </c>
      <c r="C226" s="228" t="s">
        <v>5204</v>
      </c>
      <c r="D226" s="228" t="s">
        <v>105</v>
      </c>
      <c r="E226" s="228" t="s">
        <v>113</v>
      </c>
      <c r="F226" s="228" t="s">
        <v>4861</v>
      </c>
      <c r="G226" s="203" t="str" cm="1">
        <f t="array" ref="G226">_xlfn.IFS(MID(C226,5,1)="U",MID(C226,5,2),LEN(C226)&gt;10,MID(C226,5,3)&amp;"-"&amp;LEFT(D226,1),LEN(C226)&lt;=10,MID(C226,5,2)&amp;"-"&amp;LEFT(D226,1))</f>
        <v>U1</v>
      </c>
      <c r="H226" s="204">
        <f>IFERROR(INDEX(LGIP1b_Park_UnitRates[],MATCH(G226,LGIP1b_Park_UnitRates[LGIP Code],0),3),"")</f>
        <v>0</v>
      </c>
      <c r="I226" s="312">
        <f>IFERROR(MIN(J226/H226,INDEX(LGIP1b_Park_UnitRates[],MATCH(FutureTrunkParks6[[#This Row],[LGIP Code (*)]], LGIP1b_Park_UnitRates[LGIP Code], 0),4)),1)</f>
        <v>1</v>
      </c>
      <c r="J226" s="232">
        <v>27900</v>
      </c>
      <c r="K226" s="98">
        <f t="shared" si="52"/>
        <v>0</v>
      </c>
      <c r="L226" s="233">
        <v>0</v>
      </c>
      <c r="M226" s="238" t="str">
        <f>_xlfn.XLOOKUP(FutureTrunkParks6[[#This Row],[LGIP Code (*)]],LGIP1b_Parks_UnitRates_Summary[LGIP Code],LGIP1b_Parks_UnitRates_Summary[Stages],,0)</f>
        <v>U</v>
      </c>
      <c r="N226" s="238" t="str">
        <f>_xlfn.XLOOKUP(FutureTrunkParks6[[#This Row],[LGIP Code (*)]],LGIP1b_Parks_UnitRates_Summary[LGIP Code],LGIP1b_Parks_UnitRates_Summary[Costing Code],,0)</f>
        <v>U1-U</v>
      </c>
      <c r="O226" s="238">
        <f>_xlfn.XLOOKUP(FutureTrunkParks6[[#This Row],[Costing Code]],LGIP1b_Parks_UnitRates_Summary[Costing Code],LGIP1b_Parks_UnitRates_Summary[Scaled component],,0)</f>
        <v>0</v>
      </c>
      <c r="P226" s="238">
        <f>FutureTrunkParks6[[#This Row],[Unit Rate (Scale)]]*FutureTrunkParks6[[#This Row],[Scaling factor (*)]]</f>
        <v>0</v>
      </c>
      <c r="Q226" s="238">
        <f>_xlfn.XLOOKUP(FutureTrunkParks6[[#This Row],[Costing Code]],LGIP1b_Parks_UnitRates_Summary[Costing Code],LGIP1b_Parks_UnitRates_Summary[Not scaled component],,0)</f>
        <v>0</v>
      </c>
      <c r="R226" s="240">
        <f>_xlfn.XLOOKUP(FutureTrunkParks6[[#This Row],[Costing Code]],LGIP1b_Parks_UnitRates_Summary[Costing Code],LGIP1b_Parks_UnitRates_Summary[Preliminary Scale],,0)</f>
        <v>0</v>
      </c>
      <c r="S226" s="238">
        <f>((FutureTrunkParks6[[#This Row],[Costs with Scaling Factor Applied]]+FutureTrunkParks6[[#This Row],[Unit Rate (No Scale)]])*FutureTrunkParks6[[#This Row],[Preliminary Scale %]])</f>
        <v>0</v>
      </c>
      <c r="T226" s="238">
        <f>_xlfn.XLOOKUP(FutureTrunkParks6[[#This Row],[Costing Code]],LGIP1b_Parks_UnitRates_Summary[Costing Code],LGIP1b_Parks_UnitRates_Summary[Preliminary No Scale],,0)</f>
        <v>0</v>
      </c>
      <c r="U22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26" s="228">
        <v>2021</v>
      </c>
      <c r="W226" s="228">
        <v>1</v>
      </c>
      <c r="X226" s="238">
        <f>ROUND(FutureTrunkParks6[[#This Row],[Direct Construction Cost]]*23%,0)</f>
        <v>460000</v>
      </c>
      <c r="Y226" s="311">
        <f t="shared" si="40"/>
        <v>7.4999999999999997E-2</v>
      </c>
      <c r="Z226" s="211">
        <f>ROUND((FutureTrunkParks6[[#This Row],[Direct Construction Cost]]+FutureTrunkParks6[[#This Row],[Project Owners Cost (23% Direct Construction Cost)($)]])*FutureTrunkParks6[[#This Row],[Multiplier]]*FutureTrunkParks6[[#This Row],[Construction Contingency Rate %]],0)</f>
        <v>184500</v>
      </c>
      <c r="AA226" s="212">
        <f>ROUND(FutureTrunkParks6[[#This Row],[Direct Construction Cost]]+FutureTrunkParks6[[#This Row],[Project Owners Cost (23% Direct Construction Cost)($)]]+FutureTrunkParks6[[#This Row],[Construction Contingency Cost ($)]],0)</f>
        <v>2644500</v>
      </c>
      <c r="AB226" s="236">
        <v>2024</v>
      </c>
      <c r="AC226" s="213">
        <f t="shared" si="41"/>
        <v>2.0111853187589457E-2</v>
      </c>
      <c r="AD226" s="213">
        <f t="shared" si="42"/>
        <v>1.8204777291069174E-2</v>
      </c>
      <c r="AE226" s="291">
        <f>VLOOKUP(FutureTrunkParks6[[#This Row],[Service Catchment]],'Catchment Demand - Parks'!$C$8:$M$11,11)</f>
        <v>0.15359038713546411</v>
      </c>
      <c r="AF22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26" s="291">
        <f>IF(AND(FutureTrunkParks6[[#This Row],[Spare Capacity (%)]]&gt;30%,FutureTrunkParks6[[#This Row],[Share of the total Cost with the same year of provision %]]&gt;20%),1-FutureTrunkParks6[[#This Row],[Spare Capacity (%)]],1)</f>
        <v>1</v>
      </c>
      <c r="AH226" s="291">
        <f>IF(FutureTrunkParks6[[#This Row],[Terminal Value Analysis]]&lt;0,0,FutureTrunkParks6[[#This Row],[Terminal Value Analysis]])</f>
        <v>1</v>
      </c>
      <c r="AI226" s="215">
        <f t="shared" si="43"/>
        <v>2644500</v>
      </c>
      <c r="AJ226" s="217">
        <f t="shared" si="44"/>
        <v>2791573</v>
      </c>
      <c r="AK226" s="219">
        <f t="shared" si="45"/>
        <v>2349839</v>
      </c>
      <c r="AL226" s="293">
        <f>ROUND(FutureTrunkParks6[[#This Row],[Net Present Value of Establishment Cost]]*FutureTrunkParks6[[#This Row],[Terminal Value Adjustment (%)]],0)</f>
        <v>2349839</v>
      </c>
      <c r="AM226" s="288" t="str" cm="1">
        <f t="array" ref="AM226">_xlfn.IFS(FutureTrunkParks6[[#This Row],[Hierarchy/Name]]&lt;&gt;"Local","y",AM$13=FutureTrunkParks6[[#This Row],[Service Catchment]], "y", FutureTrunkParks6[[#This Row],[Hierarchy/Name]]="Local", "")</f>
        <v>y</v>
      </c>
      <c r="AN226" s="288" t="str" cm="1">
        <f t="array" ref="AN226">_xlfn.IFS(FutureTrunkParks6[[#This Row],[Hierarchy/Name]]&lt;&gt;"Local","y",AN$13=FutureTrunkParks6[[#This Row],[Service Catchment]], "y", FutureTrunkParks6[[#This Row],[Hierarchy/Name]]="Local", "")</f>
        <v>y</v>
      </c>
      <c r="AO226" s="288" t="str" cm="1">
        <f t="array" ref="AO226">_xlfn.IFS(FutureTrunkParks6[[#This Row],[Hierarchy/Name]]&lt;&gt;"Local","y",AO$13=FutureTrunkParks6[[#This Row],[Service Catchment]], "y", FutureTrunkParks6[[#This Row],[Hierarchy/Name]]="Local", "")</f>
        <v>y</v>
      </c>
      <c r="AP226" s="288" t="str" cm="1">
        <f t="array" ref="AP226">_xlfn.IFS(FutureTrunkParks6[[#This Row],[Hierarchy/Name]]&lt;&gt;"Local","y",AP$13=FutureTrunkParks6[[#This Row],[Service Catchment]], "y", FutureTrunkParks6[[#This Row],[Hierarchy/Name]]="Local", "")</f>
        <v>y</v>
      </c>
      <c r="AR226" s="107">
        <f>IF(FutureTrunkParks6[[#This Row],[Hierarchy/Name]]&lt;&gt;"Local",0.25,IF(AM226="y",1,""))</f>
        <v>0.25</v>
      </c>
      <c r="AS226" s="107">
        <f>IF(FutureTrunkParks6[[#This Row],[Hierarchy/Name]]&lt;&gt;"Local",0.25,IF(AN226="y",1,""))</f>
        <v>0.25</v>
      </c>
      <c r="AT226" s="107">
        <f>IF(FutureTrunkParks6[[#This Row],[Hierarchy/Name]]&lt;&gt;"Local",0.25,IF(AO226="y",1,""))</f>
        <v>0.25</v>
      </c>
      <c r="AU226" s="107">
        <f>IF(FutureTrunkParks6[[#This Row],[Hierarchy/Name]]&lt;&gt;"Local",0.25,IF(AP226="y",1,""))</f>
        <v>0.25</v>
      </c>
      <c r="AV226" s="109">
        <f t="shared" si="46"/>
        <v>1</v>
      </c>
      <c r="AX226" s="285">
        <f t="shared" si="47"/>
        <v>587459.75</v>
      </c>
      <c r="AY226" s="281">
        <f t="shared" si="48"/>
        <v>587459.75</v>
      </c>
      <c r="AZ226" s="281">
        <f t="shared" si="49"/>
        <v>587459.75</v>
      </c>
      <c r="BA226" s="286">
        <f t="shared" si="50"/>
        <v>587459.75</v>
      </c>
      <c r="BB226" s="270">
        <f t="shared" si="51"/>
        <v>2349839</v>
      </c>
      <c r="BD226" s="141"/>
    </row>
    <row r="227" spans="2:56">
      <c r="B227" s="227" t="s">
        <v>5064</v>
      </c>
      <c r="C227" s="228" t="s">
        <v>5205</v>
      </c>
      <c r="D227" s="228" t="s">
        <v>105</v>
      </c>
      <c r="E227" s="228" t="s">
        <v>101</v>
      </c>
      <c r="F227" s="228" t="s">
        <v>5167</v>
      </c>
      <c r="G227" s="203" t="str" cm="1">
        <f t="array" ref="G227">_xlfn.IFS(MID(C227,5,1)="U",MID(C227,5,2),LEN(C227)&gt;10,MID(C227,5,3)&amp;"-"&amp;LEFT(D227,1),LEN(C227)&lt;=10,MID(C227,5,2)&amp;"-"&amp;LEFT(D227,1))</f>
        <v>A5-D</v>
      </c>
      <c r="H227" s="204">
        <f>IFERROR(INDEX(LGIP1b_Park_UnitRates[],MATCH(G227,LGIP1b_Park_UnitRates[LGIP Code],0),3),"")</f>
        <v>40000</v>
      </c>
      <c r="I227" s="312">
        <f>IFERROR(MIN(J227/H227,INDEX(LGIP1b_Park_UnitRates[],MATCH(FutureTrunkParks6[[#This Row],[LGIP Code (*)]], LGIP1b_Park_UnitRates[LGIP Code], 0),4)),1)</f>
        <v>0.60540000000000005</v>
      </c>
      <c r="J227" s="232">
        <v>24216</v>
      </c>
      <c r="K227" s="98">
        <f t="shared" si="52"/>
        <v>495.54013875123883</v>
      </c>
      <c r="L227" s="233">
        <v>12000000</v>
      </c>
      <c r="M227" s="238" t="str">
        <f>_xlfn.XLOOKUP(FutureTrunkParks6[[#This Row],[LGIP Code (*)]],LGIP1b_Parks_UnitRates_Summary[LGIP Code],LGIP1b_Parks_UnitRates_Summary[Stages],,0)</f>
        <v>A&amp;B</v>
      </c>
      <c r="N227" s="238" t="str">
        <f>_xlfn.XLOOKUP(FutureTrunkParks6[[#This Row],[LGIP Code (*)]],LGIP1b_Parks_UnitRates_Summary[LGIP Code],LGIP1b_Parks_UnitRates_Summary[Costing Code],,0)</f>
        <v>A5-D-A&amp;B</v>
      </c>
      <c r="O227" s="238">
        <f>_xlfn.XLOOKUP(FutureTrunkParks6[[#This Row],[Costing Code]],LGIP1b_Parks_UnitRates_Summary[Costing Code],LGIP1b_Parks_UnitRates_Summary[Scaled component],,0)</f>
        <v>1820215.6293648588</v>
      </c>
      <c r="P227" s="238">
        <f>FutureTrunkParks6[[#This Row],[Unit Rate (Scale)]]*FutureTrunkParks6[[#This Row],[Scaling factor (*)]]</f>
        <v>1101958.5420174857</v>
      </c>
      <c r="Q227" s="238">
        <f>_xlfn.XLOOKUP(FutureTrunkParks6[[#This Row],[Costing Code]],LGIP1b_Parks_UnitRates_Summary[Costing Code],LGIP1b_Parks_UnitRates_Summary[Not scaled component],,0)</f>
        <v>7253574.4109799992</v>
      </c>
      <c r="R227" s="240">
        <f>_xlfn.XLOOKUP(FutureTrunkParks6[[#This Row],[Costing Code]],LGIP1b_Parks_UnitRates_Summary[Costing Code],LGIP1b_Parks_UnitRates_Summary[Preliminary Scale],,0)</f>
        <v>0.23125000000000001</v>
      </c>
      <c r="S227" s="238">
        <f>((FutureTrunkParks6[[#This Row],[Costs with Scaling Factor Applied]]+FutureTrunkParks6[[#This Row],[Unit Rate (No Scale)]])*FutureTrunkParks6[[#This Row],[Preliminary Scale %]])</f>
        <v>1932216.9953806684</v>
      </c>
      <c r="T227" s="238">
        <f>_xlfn.XLOOKUP(FutureTrunkParks6[[#This Row],[Costing Code]],LGIP1b_Parks_UnitRates_Summary[Costing Code],LGIP1b_Parks_UnitRates_Summary[Preliminary No Scale],,0)</f>
        <v>11250</v>
      </c>
      <c r="U22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10299000</v>
      </c>
      <c r="V227" s="228">
        <v>2021</v>
      </c>
      <c r="W227" s="228">
        <v>1</v>
      </c>
      <c r="X227" s="238">
        <f>ROUND(FutureTrunkParks6[[#This Row],[Direct Construction Cost]]*23%,0)</f>
        <v>2368770</v>
      </c>
      <c r="Y227" s="311">
        <f t="shared" si="40"/>
        <v>0.15</v>
      </c>
      <c r="Z227" s="211">
        <f>ROUND((FutureTrunkParks6[[#This Row],[Direct Construction Cost]]+FutureTrunkParks6[[#This Row],[Project Owners Cost (23% Direct Construction Cost)($)]])*FutureTrunkParks6[[#This Row],[Multiplier]]*FutureTrunkParks6[[#This Row],[Construction Contingency Rate %]],0)</f>
        <v>1900166</v>
      </c>
      <c r="AA227" s="212">
        <f>ROUND(FutureTrunkParks6[[#This Row],[Direct Construction Cost]]+FutureTrunkParks6[[#This Row],[Project Owners Cost (23% Direct Construction Cost)($)]]+FutureTrunkParks6[[#This Row],[Construction Contingency Cost ($)]],0)</f>
        <v>14567936</v>
      </c>
      <c r="AB227" s="236">
        <v>2029</v>
      </c>
      <c r="AC227" s="213">
        <f t="shared" si="41"/>
        <v>2.0111853187589457E-2</v>
      </c>
      <c r="AD227" s="213">
        <f t="shared" si="42"/>
        <v>1.8204777291069174E-2</v>
      </c>
      <c r="AE227" s="291">
        <f>VLOOKUP(FutureTrunkParks6[[#This Row],[Service Catchment]],'Catchment Demand - Parks'!$C$8:$M$11,11)</f>
        <v>0.20307557840172039</v>
      </c>
      <c r="AF22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0.14606900637796352</v>
      </c>
      <c r="AG227" s="291">
        <f>IF(AND(FutureTrunkParks6[[#This Row],[Spare Capacity (%)]]&gt;30%,FutureTrunkParks6[[#This Row],[Share of the total Cost with the same year of provision %]]&gt;20%),1-FutureTrunkParks6[[#This Row],[Spare Capacity (%)]],1)</f>
        <v>1</v>
      </c>
      <c r="AH227" s="291">
        <f>IF(FutureTrunkParks6[[#This Row],[Terminal Value Analysis]]&lt;0,0,FutureTrunkParks6[[#This Row],[Terminal Value Analysis]])</f>
        <v>1</v>
      </c>
      <c r="AI227" s="215">
        <f t="shared" si="43"/>
        <v>26567936</v>
      </c>
      <c r="AJ227" s="217">
        <f t="shared" si="44"/>
        <v>30902056</v>
      </c>
      <c r="AK227" s="219">
        <f t="shared" si="45"/>
        <v>19520531</v>
      </c>
      <c r="AL227" s="293">
        <f>ROUND(FutureTrunkParks6[[#This Row],[Net Present Value of Establishment Cost]]*FutureTrunkParks6[[#This Row],[Terminal Value Adjustment (%)]],0)</f>
        <v>19520531</v>
      </c>
      <c r="AM227" s="288" t="str" cm="1">
        <f t="array" ref="AM227">_xlfn.IFS(FutureTrunkParks6[[#This Row],[Hierarchy/Name]]&lt;&gt;"Local","y",AM$13=FutureTrunkParks6[[#This Row],[Service Catchment]], "y", FutureTrunkParks6[[#This Row],[Hierarchy/Name]]="Local", "")</f>
        <v>y</v>
      </c>
      <c r="AN227" s="288" t="str" cm="1">
        <f t="array" ref="AN227">_xlfn.IFS(FutureTrunkParks6[[#This Row],[Hierarchy/Name]]&lt;&gt;"Local","y",AN$13=FutureTrunkParks6[[#This Row],[Service Catchment]], "y", FutureTrunkParks6[[#This Row],[Hierarchy/Name]]="Local", "")</f>
        <v>y</v>
      </c>
      <c r="AO227" s="288" t="str" cm="1">
        <f t="array" ref="AO227">_xlfn.IFS(FutureTrunkParks6[[#This Row],[Hierarchy/Name]]&lt;&gt;"Local","y",AO$13=FutureTrunkParks6[[#This Row],[Service Catchment]], "y", FutureTrunkParks6[[#This Row],[Hierarchy/Name]]="Local", "")</f>
        <v>y</v>
      </c>
      <c r="AP227" s="288" t="str" cm="1">
        <f t="array" ref="AP227">_xlfn.IFS(FutureTrunkParks6[[#This Row],[Hierarchy/Name]]&lt;&gt;"Local","y",AP$13=FutureTrunkParks6[[#This Row],[Service Catchment]], "y", FutureTrunkParks6[[#This Row],[Hierarchy/Name]]="Local", "")</f>
        <v>y</v>
      </c>
      <c r="AR227" s="107">
        <f>IF(FutureTrunkParks6[[#This Row],[Hierarchy/Name]]&lt;&gt;"Local",0.25,IF(AM227="y",1,""))</f>
        <v>0.25</v>
      </c>
      <c r="AS227" s="107">
        <f>IF(FutureTrunkParks6[[#This Row],[Hierarchy/Name]]&lt;&gt;"Local",0.25,IF(AN227="y",1,""))</f>
        <v>0.25</v>
      </c>
      <c r="AT227" s="107">
        <f>IF(FutureTrunkParks6[[#This Row],[Hierarchy/Name]]&lt;&gt;"Local",0.25,IF(AO227="y",1,""))</f>
        <v>0.25</v>
      </c>
      <c r="AU227" s="107">
        <f>IF(FutureTrunkParks6[[#This Row],[Hierarchy/Name]]&lt;&gt;"Local",0.25,IF(AP227="y",1,""))</f>
        <v>0.25</v>
      </c>
      <c r="AV227" s="109">
        <f t="shared" si="46"/>
        <v>1</v>
      </c>
      <c r="AX227" s="285">
        <f t="shared" si="47"/>
        <v>4880132.75</v>
      </c>
      <c r="AY227" s="281">
        <f t="shared" si="48"/>
        <v>4880132.75</v>
      </c>
      <c r="AZ227" s="281">
        <f t="shared" si="49"/>
        <v>4880132.75</v>
      </c>
      <c r="BA227" s="286">
        <f t="shared" si="50"/>
        <v>4880132.75</v>
      </c>
      <c r="BB227" s="270">
        <f t="shared" si="51"/>
        <v>19520531</v>
      </c>
      <c r="BD227" s="141"/>
    </row>
    <row r="228" spans="2:56">
      <c r="B228" s="227" t="s">
        <v>5143</v>
      </c>
      <c r="C228" s="228" t="s">
        <v>5206</v>
      </c>
      <c r="D228" s="228" t="s">
        <v>110</v>
      </c>
      <c r="E228" s="228" t="s">
        <v>101</v>
      </c>
      <c r="F228" s="228" t="s">
        <v>4852</v>
      </c>
      <c r="G228" s="203" t="str" cm="1">
        <f t="array" ref="G228">_xlfn.IFS(MID(C228,5,1)="U",MID(C228,5,2),LEN(C228)&gt;10,MID(C228,5,3)&amp;"-"&amp;LEFT(D228,1),LEN(C228)&lt;=10,MID(C228,5,2)&amp;"-"&amp;LEFT(D228,1))</f>
        <v>A1-L</v>
      </c>
      <c r="H228" s="204">
        <f>IFERROR(INDEX(LGIP1b_Park_UnitRates[],MATCH(G228,LGIP1b_Park_UnitRates[LGIP Code],0),3),"")</f>
        <v>8000</v>
      </c>
      <c r="I228" s="312">
        <f>IFERROR(MIN(J228/H228,INDEX(LGIP1b_Park_UnitRates[],MATCH(FutureTrunkParks6[[#This Row],[LGIP Code (*)]], LGIP1b_Park_UnitRates[LGIP Code], 0),4)),1)</f>
        <v>0.625</v>
      </c>
      <c r="J228" s="232">
        <v>5000</v>
      </c>
      <c r="K228" s="98">
        <f t="shared" si="52"/>
        <v>350</v>
      </c>
      <c r="L228" s="233">
        <v>1750000</v>
      </c>
      <c r="M228" s="238" t="str">
        <f>_xlfn.XLOOKUP(FutureTrunkParks6[[#This Row],[LGIP Code (*)]],LGIP1b_Parks_UnitRates_Summary[LGIP Code],LGIP1b_Parks_UnitRates_Summary[Stages],,0)</f>
        <v>A&amp;B</v>
      </c>
      <c r="N228" s="238" t="str">
        <f>_xlfn.XLOOKUP(FutureTrunkParks6[[#This Row],[LGIP Code (*)]],LGIP1b_Parks_UnitRates_Summary[LGIP Code],LGIP1b_Parks_UnitRates_Summary[Costing Code],,0)</f>
        <v>A1-L-A&amp;B</v>
      </c>
      <c r="O228" s="238">
        <f>_xlfn.XLOOKUP(FutureTrunkParks6[[#This Row],[Costing Code]],LGIP1b_Parks_UnitRates_Summary[Costing Code],LGIP1b_Parks_UnitRates_Summary[Scaled component],,0)</f>
        <v>295709.98100599996</v>
      </c>
      <c r="P228" s="238">
        <f>FutureTrunkParks6[[#This Row],[Unit Rate (Scale)]]*FutureTrunkParks6[[#This Row],[Scaling factor (*)]]</f>
        <v>184818.73812874997</v>
      </c>
      <c r="Q228" s="238">
        <f>_xlfn.XLOOKUP(FutureTrunkParks6[[#This Row],[Costing Code]],LGIP1b_Parks_UnitRates_Summary[Costing Code],LGIP1b_Parks_UnitRates_Summary[Not scaled component],,0)</f>
        <v>417974.52457963559</v>
      </c>
      <c r="R228" s="240">
        <f>_xlfn.XLOOKUP(FutureTrunkParks6[[#This Row],[Costing Code]],LGIP1b_Parks_UnitRates_Summary[Costing Code],LGIP1b_Parks_UnitRates_Summary[Preliminary Scale],,0)</f>
        <v>0.23125000000000001</v>
      </c>
      <c r="S228" s="238">
        <f>((FutureTrunkParks6[[#This Row],[Costs with Scaling Factor Applied]]+FutureTrunkParks6[[#This Row],[Unit Rate (No Scale)]])*FutureTrunkParks6[[#This Row],[Preliminary Scale %]])</f>
        <v>139395.94200131416</v>
      </c>
      <c r="T228" s="238">
        <f>_xlfn.XLOOKUP(FutureTrunkParks6[[#This Row],[Costing Code]],LGIP1b_Parks_UnitRates_Summary[Costing Code],LGIP1b_Parks_UnitRates_Summary[Preliminary No Scale],,0)</f>
        <v>3750</v>
      </c>
      <c r="U22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228" s="228">
        <v>2021</v>
      </c>
      <c r="W228" s="228">
        <v>1</v>
      </c>
      <c r="X228" s="238">
        <f>ROUND(FutureTrunkParks6[[#This Row],[Direct Construction Cost]]*23%,0)</f>
        <v>171566</v>
      </c>
      <c r="Y228" s="311">
        <f t="shared" si="40"/>
        <v>0.2</v>
      </c>
      <c r="Z228" s="211">
        <f>ROUND((FutureTrunkParks6[[#This Row],[Direct Construction Cost]]+FutureTrunkParks6[[#This Row],[Project Owners Cost (23% Direct Construction Cost)($)]])*FutureTrunkParks6[[#This Row],[Multiplier]]*FutureTrunkParks6[[#This Row],[Construction Contingency Rate %]],0)</f>
        <v>183501</v>
      </c>
      <c r="AA228" s="212">
        <f>ROUND(FutureTrunkParks6[[#This Row],[Direct Construction Cost]]+FutureTrunkParks6[[#This Row],[Project Owners Cost (23% Direct Construction Cost)($)]]+FutureTrunkParks6[[#This Row],[Construction Contingency Cost ($)]],0)</f>
        <v>1101006</v>
      </c>
      <c r="AB228" s="236">
        <v>2034</v>
      </c>
      <c r="AC228" s="213">
        <f t="shared" si="41"/>
        <v>2.0111853187589457E-2</v>
      </c>
      <c r="AD228" s="213">
        <f t="shared" si="42"/>
        <v>1.8204777291069174E-2</v>
      </c>
      <c r="AE228" s="291">
        <f>VLOOKUP(FutureTrunkParks6[[#This Row],[Service Catchment]],'Catchment Demand - Parks'!$C$8:$M$11,11)</f>
        <v>0.20307557840172039</v>
      </c>
      <c r="AF22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9.0243223834310417E-3</v>
      </c>
      <c r="AG228" s="291">
        <f>IF(AND(FutureTrunkParks6[[#This Row],[Spare Capacity (%)]]&gt;30%,FutureTrunkParks6[[#This Row],[Share of the total Cost with the same year of provision %]]&gt;20%),1-FutureTrunkParks6[[#This Row],[Spare Capacity (%)]],1)</f>
        <v>1</v>
      </c>
      <c r="AH228" s="291">
        <f>IF(FutureTrunkParks6[[#This Row],[Terminal Value Analysis]]&lt;0,0,FutureTrunkParks6[[#This Row],[Terminal Value Analysis]])</f>
        <v>1</v>
      </c>
      <c r="AI228" s="215">
        <f t="shared" si="43"/>
        <v>2851006</v>
      </c>
      <c r="AJ228" s="217">
        <f t="shared" si="44"/>
        <v>3659064</v>
      </c>
      <c r="AK228" s="219">
        <f t="shared" si="45"/>
        <v>1734560</v>
      </c>
      <c r="AL228" s="293">
        <f>ROUND(FutureTrunkParks6[[#This Row],[Net Present Value of Establishment Cost]]*FutureTrunkParks6[[#This Row],[Terminal Value Adjustment (%)]],0)</f>
        <v>1734560</v>
      </c>
      <c r="AM228" s="288" t="str" cm="1">
        <f t="array" ref="AM228">_xlfn.IFS(FutureTrunkParks6[[#This Row],[Hierarchy/Name]]&lt;&gt;"Local","y",AM$13=FutureTrunkParks6[[#This Row],[Service Catchment]], "y", FutureTrunkParks6[[#This Row],[Hierarchy/Name]]="Local", "")</f>
        <v/>
      </c>
      <c r="AN228" s="288" t="str" cm="1">
        <f t="array" ref="AN228">_xlfn.IFS(FutureTrunkParks6[[#This Row],[Hierarchy/Name]]&lt;&gt;"Local","y",AN$13=FutureTrunkParks6[[#This Row],[Service Catchment]], "y", FutureTrunkParks6[[#This Row],[Hierarchy/Name]]="Local", "")</f>
        <v/>
      </c>
      <c r="AO228" s="288" t="str" cm="1">
        <f t="array" ref="AO228">_xlfn.IFS(FutureTrunkParks6[[#This Row],[Hierarchy/Name]]&lt;&gt;"Local","y",AO$13=FutureTrunkParks6[[#This Row],[Service Catchment]], "y", FutureTrunkParks6[[#This Row],[Hierarchy/Name]]="Local", "")</f>
        <v>y</v>
      </c>
      <c r="AP228" s="288" t="str" cm="1">
        <f t="array" ref="AP228">_xlfn.IFS(FutureTrunkParks6[[#This Row],[Hierarchy/Name]]&lt;&gt;"Local","y",AP$13=FutureTrunkParks6[[#This Row],[Service Catchment]], "y", FutureTrunkParks6[[#This Row],[Hierarchy/Name]]="Local", "")</f>
        <v/>
      </c>
      <c r="AR228" s="107" t="str">
        <f>IF(FutureTrunkParks6[[#This Row],[Hierarchy/Name]]&lt;&gt;"Local",0.25,IF(AM228="y",1,""))</f>
        <v/>
      </c>
      <c r="AS228" s="107" t="str">
        <f>IF(FutureTrunkParks6[[#This Row],[Hierarchy/Name]]&lt;&gt;"Local",0.25,IF(AN228="y",1,""))</f>
        <v/>
      </c>
      <c r="AT228" s="107">
        <f>IF(FutureTrunkParks6[[#This Row],[Hierarchy/Name]]&lt;&gt;"Local",0.25,IF(AO228="y",1,""))</f>
        <v>1</v>
      </c>
      <c r="AU228" s="107" t="str">
        <f>IF(FutureTrunkParks6[[#This Row],[Hierarchy/Name]]&lt;&gt;"Local",0.25,IF(AP228="y",1,""))</f>
        <v/>
      </c>
      <c r="AV228" s="109">
        <f t="shared" si="46"/>
        <v>1</v>
      </c>
      <c r="AX228" s="285" t="str">
        <f t="shared" si="47"/>
        <v/>
      </c>
      <c r="AY228" s="281" t="str">
        <f t="shared" si="48"/>
        <v/>
      </c>
      <c r="AZ228" s="281">
        <f t="shared" si="49"/>
        <v>1734560</v>
      </c>
      <c r="BA228" s="286" t="str">
        <f t="shared" si="50"/>
        <v/>
      </c>
      <c r="BB228" s="270">
        <f t="shared" si="51"/>
        <v>1734560</v>
      </c>
      <c r="BD228" s="141"/>
    </row>
    <row r="229" spans="2:56">
      <c r="B229" s="227" t="s">
        <v>5207</v>
      </c>
      <c r="C229" s="228" t="s">
        <v>5208</v>
      </c>
      <c r="D229" s="228" t="s">
        <v>105</v>
      </c>
      <c r="E229" s="228" t="s">
        <v>106</v>
      </c>
      <c r="F229" s="228" t="s">
        <v>4888</v>
      </c>
      <c r="G229" s="203" t="str" cm="1">
        <f t="array" ref="G229">_xlfn.IFS(MID(C229,5,1)="U",MID(C229,5,2),LEN(C229)&gt;10,MID(C229,5,3)&amp;"-"&amp;LEFT(D229,1),LEN(C229)&lt;=10,MID(C229,5,2)&amp;"-"&amp;LEFT(D229,1))</f>
        <v>E12-D</v>
      </c>
      <c r="H229" s="204">
        <f>IFERROR(INDEX(LGIP1b_Park_UnitRates[],MATCH(G229,LGIP1b_Park_UnitRates[LGIP Code],0),3),"")</f>
        <v>30000</v>
      </c>
      <c r="I229" s="312">
        <f>IFERROR(MIN(J229/H229,INDEX(LGIP1b_Park_UnitRates[],MATCH(FutureTrunkParks6[[#This Row],[LGIP Code (*)]], LGIP1b_Park_UnitRates[LGIP Code], 0),4)),1)</f>
        <v>1.9426666666666668</v>
      </c>
      <c r="J229" s="232">
        <v>58280</v>
      </c>
      <c r="K229" s="98">
        <f t="shared" si="52"/>
        <v>0</v>
      </c>
      <c r="L229" s="233">
        <v>0</v>
      </c>
      <c r="M229" s="238" t="str">
        <f>_xlfn.XLOOKUP(FutureTrunkParks6[[#This Row],[LGIP Code (*)]],LGIP1b_Parks_UnitRates_Summary[LGIP Code],LGIP1b_Parks_UnitRates_Summary[Stages],,0)</f>
        <v>B&amp;C</v>
      </c>
      <c r="N229" s="238" t="str">
        <f>_xlfn.XLOOKUP(FutureTrunkParks6[[#This Row],[LGIP Code (*)]],LGIP1b_Parks_UnitRates_Summary[LGIP Code],LGIP1b_Parks_UnitRates_Summary[Costing Code],,0)</f>
        <v>E12-D-B&amp;C</v>
      </c>
      <c r="O229" s="238">
        <f>_xlfn.XLOOKUP(FutureTrunkParks6[[#This Row],[Costing Code]],LGIP1b_Parks_UnitRates_Summary[Costing Code],LGIP1b_Parks_UnitRates_Summary[Scaled component],,0)</f>
        <v>426148.28061473684</v>
      </c>
      <c r="P229" s="238">
        <f>FutureTrunkParks6[[#This Row],[Unit Rate (Scale)]]*FutureTrunkParks6[[#This Row],[Scaling factor (*)]]</f>
        <v>827864.05980756215</v>
      </c>
      <c r="Q229" s="238">
        <f>_xlfn.XLOOKUP(FutureTrunkParks6[[#This Row],[Costing Code]],LGIP1b_Parks_UnitRates_Summary[Costing Code],LGIP1b_Parks_UnitRates_Summary[Not scaled component],,0)</f>
        <v>729086.20583200001</v>
      </c>
      <c r="R229" s="240">
        <f>_xlfn.XLOOKUP(FutureTrunkParks6[[#This Row],[Costing Code]],LGIP1b_Parks_UnitRates_Summary[Costing Code],LGIP1b_Parks_UnitRates_Summary[Preliminary Scale],,0)</f>
        <v>0.23125000000000001</v>
      </c>
      <c r="S229" s="238">
        <f>((FutureTrunkParks6[[#This Row],[Costs with Scaling Factor Applied]]+FutureTrunkParks6[[#This Row],[Unit Rate (No Scale)]])*FutureTrunkParks6[[#This Row],[Preliminary Scale %]])</f>
        <v>360044.74892914877</v>
      </c>
      <c r="T229" s="238">
        <f>_xlfn.XLOOKUP(FutureTrunkParks6[[#This Row],[Costing Code]],LGIP1b_Parks_UnitRates_Summary[Costing Code],LGIP1b_Parks_UnitRates_Summary[Preliminary No Scale],,0)</f>
        <v>7500</v>
      </c>
      <c r="U22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1924495</v>
      </c>
      <c r="V229" s="228">
        <v>2021</v>
      </c>
      <c r="W229" s="228">
        <v>1</v>
      </c>
      <c r="X229" s="238">
        <f>ROUND(FutureTrunkParks6[[#This Row],[Direct Construction Cost]]*23%,0)</f>
        <v>442634</v>
      </c>
      <c r="Y229" s="311">
        <f t="shared" si="40"/>
        <v>0.2</v>
      </c>
      <c r="Z229" s="211">
        <f>ROUND((FutureTrunkParks6[[#This Row],[Direct Construction Cost]]+FutureTrunkParks6[[#This Row],[Project Owners Cost (23% Direct Construction Cost)($)]])*FutureTrunkParks6[[#This Row],[Multiplier]]*FutureTrunkParks6[[#This Row],[Construction Contingency Rate %]],0)</f>
        <v>473426</v>
      </c>
      <c r="AA229" s="212">
        <f>ROUND(FutureTrunkParks6[[#This Row],[Direct Construction Cost]]+FutureTrunkParks6[[#This Row],[Project Owners Cost (23% Direct Construction Cost)($)]]+FutureTrunkParks6[[#This Row],[Construction Contingency Cost ($)]],0)</f>
        <v>2840555</v>
      </c>
      <c r="AB229" s="236">
        <v>2034</v>
      </c>
      <c r="AC229" s="213">
        <f t="shared" si="41"/>
        <v>2.0111853187589457E-2</v>
      </c>
      <c r="AD229" s="213">
        <f t="shared" si="42"/>
        <v>1.8204777291069174E-2</v>
      </c>
      <c r="AE229" s="291">
        <f>VLOOKUP(FutureTrunkParks6[[#This Row],[Service Catchment]],'Catchment Demand - Parks'!$C$8:$M$11,11)</f>
        <v>0.23553359173481525</v>
      </c>
      <c r="AF22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2.3889629140473843E-2</v>
      </c>
      <c r="AG229" s="291">
        <f>IF(AND(FutureTrunkParks6[[#This Row],[Spare Capacity (%)]]&gt;30%,FutureTrunkParks6[[#This Row],[Share of the total Cost with the same year of provision %]]&gt;20%),1-FutureTrunkParks6[[#This Row],[Spare Capacity (%)]],1)</f>
        <v>1</v>
      </c>
      <c r="AH229" s="291">
        <f>IF(FutureTrunkParks6[[#This Row],[Terminal Value Analysis]]&lt;0,0,FutureTrunkParks6[[#This Row],[Terminal Value Analysis]])</f>
        <v>1</v>
      </c>
      <c r="AI229" s="215">
        <f t="shared" si="43"/>
        <v>2840555</v>
      </c>
      <c r="AJ229" s="217">
        <f t="shared" si="44"/>
        <v>3591368</v>
      </c>
      <c r="AK229" s="219">
        <f t="shared" si="45"/>
        <v>1702469</v>
      </c>
      <c r="AL229" s="293">
        <f>ROUND(FutureTrunkParks6[[#This Row],[Net Present Value of Establishment Cost]]*FutureTrunkParks6[[#This Row],[Terminal Value Adjustment (%)]],0)</f>
        <v>1702469</v>
      </c>
      <c r="AM229" s="288" t="str" cm="1">
        <f t="array" ref="AM229">_xlfn.IFS(FutureTrunkParks6[[#This Row],[Hierarchy/Name]]&lt;&gt;"Local","y",AM$13=FutureTrunkParks6[[#This Row],[Service Catchment]], "y", FutureTrunkParks6[[#This Row],[Hierarchy/Name]]="Local", "")</f>
        <v>y</v>
      </c>
      <c r="AN229" s="288" t="str" cm="1">
        <f t="array" ref="AN229">_xlfn.IFS(FutureTrunkParks6[[#This Row],[Hierarchy/Name]]&lt;&gt;"Local","y",AN$13=FutureTrunkParks6[[#This Row],[Service Catchment]], "y", FutureTrunkParks6[[#This Row],[Hierarchy/Name]]="Local", "")</f>
        <v>y</v>
      </c>
      <c r="AO229" s="288" t="str" cm="1">
        <f t="array" ref="AO229">_xlfn.IFS(FutureTrunkParks6[[#This Row],[Hierarchy/Name]]&lt;&gt;"Local","y",AO$13=FutureTrunkParks6[[#This Row],[Service Catchment]], "y", FutureTrunkParks6[[#This Row],[Hierarchy/Name]]="Local", "")</f>
        <v>y</v>
      </c>
      <c r="AP229" s="288" t="str" cm="1">
        <f t="array" ref="AP229">_xlfn.IFS(FutureTrunkParks6[[#This Row],[Hierarchy/Name]]&lt;&gt;"Local","y",AP$13=FutureTrunkParks6[[#This Row],[Service Catchment]], "y", FutureTrunkParks6[[#This Row],[Hierarchy/Name]]="Local", "")</f>
        <v>y</v>
      </c>
      <c r="AR229" s="107">
        <f>IF(FutureTrunkParks6[[#This Row],[Hierarchy/Name]]&lt;&gt;"Local",0.25,IF(AM229="y",1,""))</f>
        <v>0.25</v>
      </c>
      <c r="AS229" s="107">
        <f>IF(FutureTrunkParks6[[#This Row],[Hierarchy/Name]]&lt;&gt;"Local",0.25,IF(AN229="y",1,""))</f>
        <v>0.25</v>
      </c>
      <c r="AT229" s="107">
        <f>IF(FutureTrunkParks6[[#This Row],[Hierarchy/Name]]&lt;&gt;"Local",0.25,IF(AO229="y",1,""))</f>
        <v>0.25</v>
      </c>
      <c r="AU229" s="107">
        <f>IF(FutureTrunkParks6[[#This Row],[Hierarchy/Name]]&lt;&gt;"Local",0.25,IF(AP229="y",1,""))</f>
        <v>0.25</v>
      </c>
      <c r="AV229" s="109">
        <f t="shared" si="46"/>
        <v>1</v>
      </c>
      <c r="AX229" s="285">
        <f t="shared" si="47"/>
        <v>425617.25</v>
      </c>
      <c r="AY229" s="281">
        <f t="shared" si="48"/>
        <v>425617.25</v>
      </c>
      <c r="AZ229" s="281">
        <f t="shared" si="49"/>
        <v>425617.25</v>
      </c>
      <c r="BA229" s="286">
        <f t="shared" si="50"/>
        <v>425617.25</v>
      </c>
      <c r="BB229" s="270">
        <f t="shared" si="51"/>
        <v>1702469</v>
      </c>
      <c r="BD229" s="141"/>
    </row>
    <row r="230" spans="2:56">
      <c r="B230" s="227" t="s">
        <v>5012</v>
      </c>
      <c r="C230" s="228" t="s">
        <v>5209</v>
      </c>
      <c r="D230" s="228" t="s">
        <v>105</v>
      </c>
      <c r="E230" s="228" t="s">
        <v>101</v>
      </c>
      <c r="F230" s="228" t="s">
        <v>5210</v>
      </c>
      <c r="G230" s="203" t="str" cm="1">
        <f t="array" ref="G230">_xlfn.IFS(MID(C230,5,1)="U",MID(C230,5,2),LEN(C230)&gt;10,MID(C230,5,3)&amp;"-"&amp;LEFT(D230,1),LEN(C230)&lt;=10,MID(C230,5,2)&amp;"-"&amp;LEFT(D230,1))</f>
        <v>U2</v>
      </c>
      <c r="H230" s="204">
        <f>IFERROR(INDEX(LGIP1b_Park_UnitRates[],MATCH(G230,LGIP1b_Park_UnitRates[LGIP Code],0),3),"")</f>
        <v>0</v>
      </c>
      <c r="I230" s="312">
        <f>IFERROR(MIN(J230/H230,INDEX(LGIP1b_Park_UnitRates[],MATCH(FutureTrunkParks6[[#This Row],[LGIP Code (*)]], LGIP1b_Park_UnitRates[LGIP Code], 0),4)),1)</f>
        <v>1</v>
      </c>
      <c r="J230" s="232">
        <v>158400</v>
      </c>
      <c r="K230" s="98">
        <f t="shared" si="52"/>
        <v>0</v>
      </c>
      <c r="L230" s="233">
        <v>0</v>
      </c>
      <c r="M230" s="238" t="str">
        <f>_xlfn.XLOOKUP(FutureTrunkParks6[[#This Row],[LGIP Code (*)]],LGIP1b_Parks_UnitRates_Summary[LGIP Code],LGIP1b_Parks_UnitRates_Summary[Stages],,0)</f>
        <v>U</v>
      </c>
      <c r="N230" s="238" t="str">
        <f>_xlfn.XLOOKUP(FutureTrunkParks6[[#This Row],[LGIP Code (*)]],LGIP1b_Parks_UnitRates_Summary[LGIP Code],LGIP1b_Parks_UnitRates_Summary[Costing Code],,0)</f>
        <v>U2-U</v>
      </c>
      <c r="O230" s="238">
        <f>_xlfn.XLOOKUP(FutureTrunkParks6[[#This Row],[Costing Code]],LGIP1b_Parks_UnitRates_Summary[Costing Code],LGIP1b_Parks_UnitRates_Summary[Scaled component],,0)</f>
        <v>0</v>
      </c>
      <c r="P230" s="238">
        <f>FutureTrunkParks6[[#This Row],[Unit Rate (Scale)]]*FutureTrunkParks6[[#This Row],[Scaling factor (*)]]</f>
        <v>0</v>
      </c>
      <c r="Q230" s="238">
        <f>_xlfn.XLOOKUP(FutureTrunkParks6[[#This Row],[Costing Code]],LGIP1b_Parks_UnitRates_Summary[Costing Code],LGIP1b_Parks_UnitRates_Summary[Not scaled component],,0)</f>
        <v>0</v>
      </c>
      <c r="R230" s="240">
        <f>_xlfn.XLOOKUP(FutureTrunkParks6[[#This Row],[Costing Code]],LGIP1b_Parks_UnitRates_Summary[Costing Code],LGIP1b_Parks_UnitRates_Summary[Preliminary Scale],,0)</f>
        <v>0</v>
      </c>
      <c r="S230" s="238">
        <f>((FutureTrunkParks6[[#This Row],[Costs with Scaling Factor Applied]]+FutureTrunkParks6[[#This Row],[Unit Rate (No Scale)]])*FutureTrunkParks6[[#This Row],[Preliminary Scale %]])</f>
        <v>0</v>
      </c>
      <c r="T230" s="238">
        <f>_xlfn.XLOOKUP(FutureTrunkParks6[[#This Row],[Costing Code]],LGIP1b_Parks_UnitRates_Summary[Costing Code],LGIP1b_Parks_UnitRates_Summary[Preliminary No Scale],,0)</f>
        <v>0</v>
      </c>
      <c r="U23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1500000</v>
      </c>
      <c r="V230" s="228">
        <v>2021</v>
      </c>
      <c r="W230" s="228">
        <v>1</v>
      </c>
      <c r="X230" s="238">
        <f>ROUND(FutureTrunkParks6[[#This Row],[Direct Construction Cost]]*23%,0)</f>
        <v>345000</v>
      </c>
      <c r="Y230" s="311">
        <f t="shared" si="40"/>
        <v>7.4999999999999997E-2</v>
      </c>
      <c r="Z230" s="211">
        <f>ROUND((FutureTrunkParks6[[#This Row],[Direct Construction Cost]]+FutureTrunkParks6[[#This Row],[Project Owners Cost (23% Direct Construction Cost)($)]])*FutureTrunkParks6[[#This Row],[Multiplier]]*FutureTrunkParks6[[#This Row],[Construction Contingency Rate %]],0)</f>
        <v>138375</v>
      </c>
      <c r="AA230" s="212">
        <f>ROUND(FutureTrunkParks6[[#This Row],[Direct Construction Cost]]+FutureTrunkParks6[[#This Row],[Project Owners Cost (23% Direct Construction Cost)($)]]+FutureTrunkParks6[[#This Row],[Construction Contingency Cost ($)]],0)</f>
        <v>1983375</v>
      </c>
      <c r="AB230" s="236">
        <v>2024</v>
      </c>
      <c r="AC230" s="213">
        <f t="shared" si="41"/>
        <v>2.0111853187589457E-2</v>
      </c>
      <c r="AD230" s="213">
        <f t="shared" si="42"/>
        <v>1.8204777291069174E-2</v>
      </c>
      <c r="AE230" s="291">
        <f>VLOOKUP(FutureTrunkParks6[[#This Row],[Service Catchment]],'Catchment Demand - Parks'!$C$8:$M$11,11)</f>
        <v>0.20307557840172039</v>
      </c>
      <c r="AF23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30" s="291">
        <f>IF(AND(FutureTrunkParks6[[#This Row],[Spare Capacity (%)]]&gt;30%,FutureTrunkParks6[[#This Row],[Share of the total Cost with the same year of provision %]]&gt;20%),1-FutureTrunkParks6[[#This Row],[Spare Capacity (%)]],1)</f>
        <v>1</v>
      </c>
      <c r="AH230" s="291">
        <f>IF(FutureTrunkParks6[[#This Row],[Terminal Value Analysis]]&lt;0,0,FutureTrunkParks6[[#This Row],[Terminal Value Analysis]])</f>
        <v>1</v>
      </c>
      <c r="AI230" s="215">
        <f t="shared" si="43"/>
        <v>1983375</v>
      </c>
      <c r="AJ230" s="217">
        <f t="shared" si="44"/>
        <v>2093680</v>
      </c>
      <c r="AK230" s="219">
        <f t="shared" si="45"/>
        <v>1762379</v>
      </c>
      <c r="AL230" s="293">
        <f>ROUND(FutureTrunkParks6[[#This Row],[Net Present Value of Establishment Cost]]*FutureTrunkParks6[[#This Row],[Terminal Value Adjustment (%)]],0)</f>
        <v>1762379</v>
      </c>
      <c r="AM230" s="288" t="str" cm="1">
        <f t="array" ref="AM230">_xlfn.IFS(FutureTrunkParks6[[#This Row],[Hierarchy/Name]]&lt;&gt;"Local","y",AM$13=FutureTrunkParks6[[#This Row],[Service Catchment]], "y", FutureTrunkParks6[[#This Row],[Hierarchy/Name]]="Local", "")</f>
        <v>y</v>
      </c>
      <c r="AN230" s="288" t="str" cm="1">
        <f t="array" ref="AN230">_xlfn.IFS(FutureTrunkParks6[[#This Row],[Hierarchy/Name]]&lt;&gt;"Local","y",AN$13=FutureTrunkParks6[[#This Row],[Service Catchment]], "y", FutureTrunkParks6[[#This Row],[Hierarchy/Name]]="Local", "")</f>
        <v>y</v>
      </c>
      <c r="AO230" s="288" t="str" cm="1">
        <f t="array" ref="AO230">_xlfn.IFS(FutureTrunkParks6[[#This Row],[Hierarchy/Name]]&lt;&gt;"Local","y",AO$13=FutureTrunkParks6[[#This Row],[Service Catchment]], "y", FutureTrunkParks6[[#This Row],[Hierarchy/Name]]="Local", "")</f>
        <v>y</v>
      </c>
      <c r="AP230" s="288" t="str" cm="1">
        <f t="array" ref="AP230">_xlfn.IFS(FutureTrunkParks6[[#This Row],[Hierarchy/Name]]&lt;&gt;"Local","y",AP$13=FutureTrunkParks6[[#This Row],[Service Catchment]], "y", FutureTrunkParks6[[#This Row],[Hierarchy/Name]]="Local", "")</f>
        <v>y</v>
      </c>
      <c r="AR230" s="107">
        <f>IF(FutureTrunkParks6[[#This Row],[Hierarchy/Name]]&lt;&gt;"Local",0.25,IF(AM230="y",1,""))</f>
        <v>0.25</v>
      </c>
      <c r="AS230" s="107">
        <f>IF(FutureTrunkParks6[[#This Row],[Hierarchy/Name]]&lt;&gt;"Local",0.25,IF(AN230="y",1,""))</f>
        <v>0.25</v>
      </c>
      <c r="AT230" s="107">
        <f>IF(FutureTrunkParks6[[#This Row],[Hierarchy/Name]]&lt;&gt;"Local",0.25,IF(AO230="y",1,""))</f>
        <v>0.25</v>
      </c>
      <c r="AU230" s="107">
        <f>IF(FutureTrunkParks6[[#This Row],[Hierarchy/Name]]&lt;&gt;"Local",0.25,IF(AP230="y",1,""))</f>
        <v>0.25</v>
      </c>
      <c r="AV230" s="109">
        <f t="shared" si="46"/>
        <v>1</v>
      </c>
      <c r="AX230" s="285">
        <f t="shared" si="47"/>
        <v>440594.75</v>
      </c>
      <c r="AY230" s="281">
        <f t="shared" si="48"/>
        <v>440594.75</v>
      </c>
      <c r="AZ230" s="281">
        <f t="shared" si="49"/>
        <v>440594.75</v>
      </c>
      <c r="BA230" s="286">
        <f t="shared" si="50"/>
        <v>440594.75</v>
      </c>
      <c r="BB230" s="270">
        <f t="shared" si="51"/>
        <v>1762379</v>
      </c>
      <c r="BD230" s="141"/>
    </row>
    <row r="231" spans="2:56">
      <c r="B231" s="227" t="s">
        <v>5003</v>
      </c>
      <c r="C231" s="228" t="s">
        <v>5211</v>
      </c>
      <c r="D231" s="228" t="s">
        <v>110</v>
      </c>
      <c r="E231" s="228" t="s">
        <v>142</v>
      </c>
      <c r="F231" s="228" t="s">
        <v>4852</v>
      </c>
      <c r="G231" s="203" t="str" cm="1">
        <f t="array" ref="G231">_xlfn.IFS(MID(C231,5,1)="U",MID(C231,5,2),LEN(C231)&gt;10,MID(C231,5,3)&amp;"-"&amp;LEFT(D231,1),LEN(C231)&lt;=10,MID(C231,5,2)&amp;"-"&amp;LEFT(D231,1))</f>
        <v>A1-L</v>
      </c>
      <c r="H231" s="204">
        <f>IFERROR(INDEX(LGIP1b_Park_UnitRates[],MATCH(G231,LGIP1b_Park_UnitRates[LGIP Code],0),3),"")</f>
        <v>8000</v>
      </c>
      <c r="I231" s="312">
        <f>IFERROR(MIN(J231/H231,INDEX(LGIP1b_Park_UnitRates[],MATCH(FutureTrunkParks6[[#This Row],[LGIP Code (*)]], LGIP1b_Park_UnitRates[LGIP Code], 0),4)),1)</f>
        <v>0.625</v>
      </c>
      <c r="J231" s="232">
        <v>5000</v>
      </c>
      <c r="K231" s="98">
        <f t="shared" si="52"/>
        <v>300</v>
      </c>
      <c r="L231" s="233">
        <v>1500000</v>
      </c>
      <c r="M231" s="238" t="str">
        <f>_xlfn.XLOOKUP(FutureTrunkParks6[[#This Row],[LGIP Code (*)]],LGIP1b_Parks_UnitRates_Summary[LGIP Code],LGIP1b_Parks_UnitRates_Summary[Stages],,0)</f>
        <v>A&amp;B</v>
      </c>
      <c r="N231" s="238" t="str">
        <f>_xlfn.XLOOKUP(FutureTrunkParks6[[#This Row],[LGIP Code (*)]],LGIP1b_Parks_UnitRates_Summary[LGIP Code],LGIP1b_Parks_UnitRates_Summary[Costing Code],,0)</f>
        <v>A1-L-A&amp;B</v>
      </c>
      <c r="O231" s="238">
        <f>_xlfn.XLOOKUP(FutureTrunkParks6[[#This Row],[Costing Code]],LGIP1b_Parks_UnitRates_Summary[Costing Code],LGIP1b_Parks_UnitRates_Summary[Scaled component],,0)</f>
        <v>295709.98100599996</v>
      </c>
      <c r="P231" s="238">
        <f>FutureTrunkParks6[[#This Row],[Unit Rate (Scale)]]*FutureTrunkParks6[[#This Row],[Scaling factor (*)]]</f>
        <v>184818.73812874997</v>
      </c>
      <c r="Q231" s="238">
        <f>_xlfn.XLOOKUP(FutureTrunkParks6[[#This Row],[Costing Code]],LGIP1b_Parks_UnitRates_Summary[Costing Code],LGIP1b_Parks_UnitRates_Summary[Not scaled component],,0)</f>
        <v>417974.52457963559</v>
      </c>
      <c r="R231" s="240">
        <f>_xlfn.XLOOKUP(FutureTrunkParks6[[#This Row],[Costing Code]],LGIP1b_Parks_UnitRates_Summary[Costing Code],LGIP1b_Parks_UnitRates_Summary[Preliminary Scale],,0)</f>
        <v>0.23125000000000001</v>
      </c>
      <c r="S231" s="238">
        <f>((FutureTrunkParks6[[#This Row],[Costs with Scaling Factor Applied]]+FutureTrunkParks6[[#This Row],[Unit Rate (No Scale)]])*FutureTrunkParks6[[#This Row],[Preliminary Scale %]])</f>
        <v>139395.94200131416</v>
      </c>
      <c r="T231" s="238">
        <f>_xlfn.XLOOKUP(FutureTrunkParks6[[#This Row],[Costing Code]],LGIP1b_Parks_UnitRates_Summary[Costing Code],LGIP1b_Parks_UnitRates_Summary[Preliminary No Scale],,0)</f>
        <v>3750</v>
      </c>
      <c r="U23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231" s="228">
        <v>2021</v>
      </c>
      <c r="W231" s="228">
        <v>1</v>
      </c>
      <c r="X231" s="238">
        <f>ROUND(FutureTrunkParks6[[#This Row],[Direct Construction Cost]]*23%,0)</f>
        <v>171566</v>
      </c>
      <c r="Y231" s="311">
        <f t="shared" si="40"/>
        <v>0.2</v>
      </c>
      <c r="Z231" s="211">
        <f>ROUND((FutureTrunkParks6[[#This Row],[Direct Construction Cost]]+FutureTrunkParks6[[#This Row],[Project Owners Cost (23% Direct Construction Cost)($)]])*FutureTrunkParks6[[#This Row],[Multiplier]]*FutureTrunkParks6[[#This Row],[Construction Contingency Rate %]],0)</f>
        <v>183501</v>
      </c>
      <c r="AA231" s="212">
        <f>ROUND(FutureTrunkParks6[[#This Row],[Direct Construction Cost]]+FutureTrunkParks6[[#This Row],[Project Owners Cost (23% Direct Construction Cost)($)]]+FutureTrunkParks6[[#This Row],[Construction Contingency Cost ($)]],0)</f>
        <v>1101006</v>
      </c>
      <c r="AB231" s="236">
        <v>2034</v>
      </c>
      <c r="AC231" s="213">
        <f t="shared" si="41"/>
        <v>2.0111853187589457E-2</v>
      </c>
      <c r="AD231" s="213">
        <f t="shared" si="42"/>
        <v>1.8204777291069174E-2</v>
      </c>
      <c r="AE231" s="291">
        <f>VLOOKUP(FutureTrunkParks6[[#This Row],[Service Catchment]],'Catchment Demand - Parks'!$C$8:$M$11,11)</f>
        <v>0.31134461829061294</v>
      </c>
      <c r="AF23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3.6161656503577722E-2</v>
      </c>
      <c r="AG231" s="291">
        <f>IF(AND(FutureTrunkParks6[[#This Row],[Spare Capacity (%)]]&gt;30%,FutureTrunkParks6[[#This Row],[Share of the total Cost with the same year of provision %]]&gt;20%),1-FutureTrunkParks6[[#This Row],[Spare Capacity (%)]],1)</f>
        <v>1</v>
      </c>
      <c r="AH231" s="291">
        <f>IF(FutureTrunkParks6[[#This Row],[Terminal Value Analysis]]&lt;0,0,FutureTrunkParks6[[#This Row],[Terminal Value Analysis]])</f>
        <v>1</v>
      </c>
      <c r="AI231" s="215">
        <f t="shared" si="43"/>
        <v>2601006</v>
      </c>
      <c r="AJ231" s="217">
        <f t="shared" si="44"/>
        <v>3335201</v>
      </c>
      <c r="AK231" s="219">
        <f t="shared" si="45"/>
        <v>1581035</v>
      </c>
      <c r="AL231" s="293">
        <f>ROUND(FutureTrunkParks6[[#This Row],[Net Present Value of Establishment Cost]]*FutureTrunkParks6[[#This Row],[Terminal Value Adjustment (%)]],0)</f>
        <v>1581035</v>
      </c>
      <c r="AM231" s="288" t="str" cm="1">
        <f t="array" ref="AM231">_xlfn.IFS(FutureTrunkParks6[[#This Row],[Hierarchy/Name]]&lt;&gt;"Local","y",AM$13=FutureTrunkParks6[[#This Row],[Service Catchment]], "y", FutureTrunkParks6[[#This Row],[Hierarchy/Name]]="Local", "")</f>
        <v/>
      </c>
      <c r="AN231" s="288" t="str" cm="1">
        <f t="array" ref="AN231">_xlfn.IFS(FutureTrunkParks6[[#This Row],[Hierarchy/Name]]&lt;&gt;"Local","y",AN$13=FutureTrunkParks6[[#This Row],[Service Catchment]], "y", FutureTrunkParks6[[#This Row],[Hierarchy/Name]]="Local", "")</f>
        <v>y</v>
      </c>
      <c r="AO231" s="288" t="str" cm="1">
        <f t="array" ref="AO231">_xlfn.IFS(FutureTrunkParks6[[#This Row],[Hierarchy/Name]]&lt;&gt;"Local","y",AO$13=FutureTrunkParks6[[#This Row],[Service Catchment]], "y", FutureTrunkParks6[[#This Row],[Hierarchy/Name]]="Local", "")</f>
        <v/>
      </c>
      <c r="AP231" s="288" t="str" cm="1">
        <f t="array" ref="AP231">_xlfn.IFS(FutureTrunkParks6[[#This Row],[Hierarchy/Name]]&lt;&gt;"Local","y",AP$13=FutureTrunkParks6[[#This Row],[Service Catchment]], "y", FutureTrunkParks6[[#This Row],[Hierarchy/Name]]="Local", "")</f>
        <v/>
      </c>
      <c r="AR231" s="107" t="str">
        <f>IF(FutureTrunkParks6[[#This Row],[Hierarchy/Name]]&lt;&gt;"Local",0.25,IF(AM231="y",1,""))</f>
        <v/>
      </c>
      <c r="AS231" s="107">
        <f>IF(FutureTrunkParks6[[#This Row],[Hierarchy/Name]]&lt;&gt;"Local",0.25,IF(AN231="y",1,""))</f>
        <v>1</v>
      </c>
      <c r="AT231" s="107" t="str">
        <f>IF(FutureTrunkParks6[[#This Row],[Hierarchy/Name]]&lt;&gt;"Local",0.25,IF(AO231="y",1,""))</f>
        <v/>
      </c>
      <c r="AU231" s="107" t="str">
        <f>IF(FutureTrunkParks6[[#This Row],[Hierarchy/Name]]&lt;&gt;"Local",0.25,IF(AP231="y",1,""))</f>
        <v/>
      </c>
      <c r="AV231" s="109">
        <f t="shared" si="46"/>
        <v>1</v>
      </c>
      <c r="AX231" s="285" t="str">
        <f t="shared" si="47"/>
        <v/>
      </c>
      <c r="AY231" s="281">
        <f t="shared" si="48"/>
        <v>1581035</v>
      </c>
      <c r="AZ231" s="281" t="str">
        <f t="shared" si="49"/>
        <v/>
      </c>
      <c r="BA231" s="286" t="str">
        <f t="shared" si="50"/>
        <v/>
      </c>
      <c r="BB231" s="270">
        <f t="shared" si="51"/>
        <v>1581035</v>
      </c>
      <c r="BD231" s="141"/>
    </row>
    <row r="232" spans="2:56">
      <c r="B232" s="227" t="s">
        <v>5003</v>
      </c>
      <c r="C232" s="228" t="s">
        <v>5212</v>
      </c>
      <c r="D232" s="228" t="s">
        <v>110</v>
      </c>
      <c r="E232" s="228" t="s">
        <v>142</v>
      </c>
      <c r="F232" s="228" t="s">
        <v>4941</v>
      </c>
      <c r="G232" s="203" t="str" cm="1">
        <f t="array" ref="G232">_xlfn.IFS(MID(C232,5,1)="U",MID(C232,5,2),LEN(C232)&gt;10,MID(C232,5,3)&amp;"-"&amp;LEFT(D232,1),LEN(C232)&lt;=10,MID(C232,5,2)&amp;"-"&amp;LEFT(D232,1))</f>
        <v>E1-L</v>
      </c>
      <c r="H232" s="204">
        <f>IFERROR(INDEX(LGIP1b_Park_UnitRates[],MATCH(G232,LGIP1b_Park_UnitRates[LGIP Code],0),3),"")</f>
        <v>8000</v>
      </c>
      <c r="I232" s="312">
        <f>IFERROR(MIN(J232/H232,INDEX(LGIP1b_Park_UnitRates[],MATCH(FutureTrunkParks6[[#This Row],[LGIP Code (*)]], LGIP1b_Park_UnitRates[LGIP Code], 0),4)),1)</f>
        <v>2</v>
      </c>
      <c r="J232" s="232">
        <v>16000</v>
      </c>
      <c r="K232" s="98">
        <f t="shared" si="52"/>
        <v>0</v>
      </c>
      <c r="L232" s="233">
        <v>0</v>
      </c>
      <c r="M232" s="238" t="str">
        <f>_xlfn.XLOOKUP(FutureTrunkParks6[[#This Row],[LGIP Code (*)]],LGIP1b_Parks_UnitRates_Summary[LGIP Code],LGIP1b_Parks_UnitRates_Summary[Stages],,0)</f>
        <v>B&amp;C</v>
      </c>
      <c r="N232" s="238" t="str">
        <f>_xlfn.XLOOKUP(FutureTrunkParks6[[#This Row],[LGIP Code (*)]],LGIP1b_Parks_UnitRates_Summary[LGIP Code],LGIP1b_Parks_UnitRates_Summary[Costing Code],,0)</f>
        <v>E1-L-B&amp;C</v>
      </c>
      <c r="O232" s="238">
        <f>_xlfn.XLOOKUP(FutureTrunkParks6[[#This Row],[Costing Code]],LGIP1b_Parks_UnitRates_Summary[Costing Code],LGIP1b_Parks_UnitRates_Summary[Scaled component],,0)</f>
        <v>50689.811039999993</v>
      </c>
      <c r="P232" s="238">
        <f>FutureTrunkParks6[[#This Row],[Unit Rate (Scale)]]*FutureTrunkParks6[[#This Row],[Scaling factor (*)]]</f>
        <v>101379.62207999999</v>
      </c>
      <c r="Q232" s="238">
        <f>_xlfn.XLOOKUP(FutureTrunkParks6[[#This Row],[Costing Code]],LGIP1b_Parks_UnitRates_Summary[Costing Code],LGIP1b_Parks_UnitRates_Summary[Not scaled component],,0)</f>
        <v>434089.71377963555</v>
      </c>
      <c r="R232" s="240">
        <f>_xlfn.XLOOKUP(FutureTrunkParks6[[#This Row],[Costing Code]],LGIP1b_Parks_UnitRates_Summary[Costing Code],LGIP1b_Parks_UnitRates_Summary[Preliminary Scale],,0)</f>
        <v>0.23125000000000001</v>
      </c>
      <c r="S232" s="238">
        <f>((FutureTrunkParks6[[#This Row],[Costs with Scaling Factor Applied]]+FutureTrunkParks6[[#This Row],[Unit Rate (No Scale)]])*FutureTrunkParks6[[#This Row],[Preliminary Scale %]])</f>
        <v>123827.28391754071</v>
      </c>
      <c r="T232" s="238">
        <f>_xlfn.XLOOKUP(FutureTrunkParks6[[#This Row],[Costing Code]],LGIP1b_Parks_UnitRates_Summary[Costing Code],LGIP1b_Parks_UnitRates_Summary[Preliminary No Scale],,0)</f>
        <v>3750</v>
      </c>
      <c r="U23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663047</v>
      </c>
      <c r="V232" s="228">
        <v>2021</v>
      </c>
      <c r="W232" s="228">
        <v>1</v>
      </c>
      <c r="X232" s="238">
        <f>ROUND(FutureTrunkParks6[[#This Row],[Direct Construction Cost]]*23%,0)</f>
        <v>152501</v>
      </c>
      <c r="Y232" s="311">
        <f t="shared" si="40"/>
        <v>0.15</v>
      </c>
      <c r="Z232" s="211">
        <f>ROUND((FutureTrunkParks6[[#This Row],[Direct Construction Cost]]+FutureTrunkParks6[[#This Row],[Project Owners Cost (23% Direct Construction Cost)($)]])*FutureTrunkParks6[[#This Row],[Multiplier]]*FutureTrunkParks6[[#This Row],[Construction Contingency Rate %]],0)</f>
        <v>122332</v>
      </c>
      <c r="AA232" s="212">
        <f>ROUND(FutureTrunkParks6[[#This Row],[Direct Construction Cost]]+FutureTrunkParks6[[#This Row],[Project Owners Cost (23% Direct Construction Cost)($)]]+FutureTrunkParks6[[#This Row],[Construction Contingency Cost ($)]],0)</f>
        <v>937880</v>
      </c>
      <c r="AB232" s="236">
        <v>2029</v>
      </c>
      <c r="AC232" s="213">
        <f t="shared" si="41"/>
        <v>2.0111853187589457E-2</v>
      </c>
      <c r="AD232" s="213">
        <f t="shared" si="42"/>
        <v>1.8204777291069174E-2</v>
      </c>
      <c r="AE232" s="291">
        <f>VLOOKUP(FutureTrunkParks6[[#This Row],[Service Catchment]],'Catchment Demand - Parks'!$C$8:$M$11,11)</f>
        <v>0.31134461829061294</v>
      </c>
      <c r="AF23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1.8507034737255082E-2</v>
      </c>
      <c r="AG232" s="291">
        <f>IF(AND(FutureTrunkParks6[[#This Row],[Spare Capacity (%)]]&gt;30%,FutureTrunkParks6[[#This Row],[Share of the total Cost with the same year of provision %]]&gt;20%),1-FutureTrunkParks6[[#This Row],[Spare Capacity (%)]],1)</f>
        <v>1</v>
      </c>
      <c r="AH232" s="291">
        <f>IF(FutureTrunkParks6[[#This Row],[Terminal Value Analysis]]&lt;0,0,FutureTrunkParks6[[#This Row],[Terminal Value Analysis]])</f>
        <v>1</v>
      </c>
      <c r="AI232" s="215">
        <f t="shared" si="43"/>
        <v>937880</v>
      </c>
      <c r="AJ232" s="217">
        <f t="shared" si="44"/>
        <v>1083499</v>
      </c>
      <c r="AK232" s="219">
        <f t="shared" si="45"/>
        <v>684436</v>
      </c>
      <c r="AL232" s="293">
        <f>ROUND(FutureTrunkParks6[[#This Row],[Net Present Value of Establishment Cost]]*FutureTrunkParks6[[#This Row],[Terminal Value Adjustment (%)]],0)</f>
        <v>684436</v>
      </c>
      <c r="AM232" s="288" t="str" cm="1">
        <f t="array" ref="AM232">_xlfn.IFS(FutureTrunkParks6[[#This Row],[Hierarchy/Name]]&lt;&gt;"Local","y",AM$13=FutureTrunkParks6[[#This Row],[Service Catchment]], "y", FutureTrunkParks6[[#This Row],[Hierarchy/Name]]="Local", "")</f>
        <v/>
      </c>
      <c r="AN232" s="288" t="str" cm="1">
        <f t="array" ref="AN232">_xlfn.IFS(FutureTrunkParks6[[#This Row],[Hierarchy/Name]]&lt;&gt;"Local","y",AN$13=FutureTrunkParks6[[#This Row],[Service Catchment]], "y", FutureTrunkParks6[[#This Row],[Hierarchy/Name]]="Local", "")</f>
        <v>y</v>
      </c>
      <c r="AO232" s="288" t="str" cm="1">
        <f t="array" ref="AO232">_xlfn.IFS(FutureTrunkParks6[[#This Row],[Hierarchy/Name]]&lt;&gt;"Local","y",AO$13=FutureTrunkParks6[[#This Row],[Service Catchment]], "y", FutureTrunkParks6[[#This Row],[Hierarchy/Name]]="Local", "")</f>
        <v/>
      </c>
      <c r="AP232" s="288" t="str" cm="1">
        <f t="array" ref="AP232">_xlfn.IFS(FutureTrunkParks6[[#This Row],[Hierarchy/Name]]&lt;&gt;"Local","y",AP$13=FutureTrunkParks6[[#This Row],[Service Catchment]], "y", FutureTrunkParks6[[#This Row],[Hierarchy/Name]]="Local", "")</f>
        <v/>
      </c>
      <c r="AR232" s="107" t="str">
        <f>IF(FutureTrunkParks6[[#This Row],[Hierarchy/Name]]&lt;&gt;"Local",0.25,IF(AM232="y",1,""))</f>
        <v/>
      </c>
      <c r="AS232" s="107">
        <f>IF(FutureTrunkParks6[[#This Row],[Hierarchy/Name]]&lt;&gt;"Local",0.25,IF(AN232="y",1,""))</f>
        <v>1</v>
      </c>
      <c r="AT232" s="107" t="str">
        <f>IF(FutureTrunkParks6[[#This Row],[Hierarchy/Name]]&lt;&gt;"Local",0.25,IF(AO232="y",1,""))</f>
        <v/>
      </c>
      <c r="AU232" s="107" t="str">
        <f>IF(FutureTrunkParks6[[#This Row],[Hierarchy/Name]]&lt;&gt;"Local",0.25,IF(AP232="y",1,""))</f>
        <v/>
      </c>
      <c r="AV232" s="109">
        <f t="shared" si="46"/>
        <v>1</v>
      </c>
      <c r="AX232" s="285" t="str">
        <f t="shared" si="47"/>
        <v/>
      </c>
      <c r="AY232" s="281">
        <f t="shared" si="48"/>
        <v>684436</v>
      </c>
      <c r="AZ232" s="281" t="str">
        <f t="shared" si="49"/>
        <v/>
      </c>
      <c r="BA232" s="286" t="str">
        <f t="shared" si="50"/>
        <v/>
      </c>
      <c r="BB232" s="270">
        <f t="shared" si="51"/>
        <v>684436</v>
      </c>
      <c r="BD232" s="141"/>
    </row>
    <row r="233" spans="2:56">
      <c r="B233" s="227" t="s">
        <v>5036</v>
      </c>
      <c r="C233" s="228" t="s">
        <v>5213</v>
      </c>
      <c r="D233" s="228" t="s">
        <v>110</v>
      </c>
      <c r="E233" s="228" t="s">
        <v>113</v>
      </c>
      <c r="F233" s="228" t="s">
        <v>4852</v>
      </c>
      <c r="G233" s="203" t="str" cm="1">
        <f t="array" ref="G233">_xlfn.IFS(MID(C233,5,1)="U",MID(C233,5,2),LEN(C233)&gt;10,MID(C233,5,3)&amp;"-"&amp;LEFT(D233,1),LEN(C233)&lt;=10,MID(C233,5,2)&amp;"-"&amp;LEFT(D233,1))</f>
        <v>A1-L</v>
      </c>
      <c r="H233" s="204">
        <f>IFERROR(INDEX(LGIP1b_Park_UnitRates[],MATCH(G233,LGIP1b_Park_UnitRates[LGIP Code],0),3),"")</f>
        <v>8000</v>
      </c>
      <c r="I233" s="312">
        <f>IFERROR(MIN(J233/H233,INDEX(LGIP1b_Park_UnitRates[],MATCH(FutureTrunkParks6[[#This Row],[LGIP Code (*)]], LGIP1b_Park_UnitRates[LGIP Code], 0),4)),1)</f>
        <v>8.7499999999999994E-2</v>
      </c>
      <c r="J233" s="232">
        <v>700</v>
      </c>
      <c r="K233" s="98">
        <f t="shared" si="52"/>
        <v>0</v>
      </c>
      <c r="L233" s="233">
        <v>0</v>
      </c>
      <c r="M233" s="238" t="str">
        <f>_xlfn.XLOOKUP(FutureTrunkParks6[[#This Row],[LGIP Code (*)]],LGIP1b_Parks_UnitRates_Summary[LGIP Code],LGIP1b_Parks_UnitRates_Summary[Stages],,0)</f>
        <v>A&amp;B</v>
      </c>
      <c r="N233" s="238" t="str">
        <f>_xlfn.XLOOKUP(FutureTrunkParks6[[#This Row],[LGIP Code (*)]],LGIP1b_Parks_UnitRates_Summary[LGIP Code],LGIP1b_Parks_UnitRates_Summary[Costing Code],,0)</f>
        <v>A1-L-A&amp;B</v>
      </c>
      <c r="O233" s="238">
        <f>_xlfn.XLOOKUP(FutureTrunkParks6[[#This Row],[Costing Code]],LGIP1b_Parks_UnitRates_Summary[Costing Code],LGIP1b_Parks_UnitRates_Summary[Scaled component],,0)</f>
        <v>295709.98100599996</v>
      </c>
      <c r="P233" s="238">
        <f>FutureTrunkParks6[[#This Row],[Unit Rate (Scale)]]*FutureTrunkParks6[[#This Row],[Scaling factor (*)]]</f>
        <v>25874.623338024994</v>
      </c>
      <c r="Q233" s="238">
        <f>_xlfn.XLOOKUP(FutureTrunkParks6[[#This Row],[Costing Code]],LGIP1b_Parks_UnitRates_Summary[Costing Code],LGIP1b_Parks_UnitRates_Summary[Not scaled component],,0)</f>
        <v>417974.52457963559</v>
      </c>
      <c r="R233" s="240">
        <f>_xlfn.XLOOKUP(FutureTrunkParks6[[#This Row],[Costing Code]],LGIP1b_Parks_UnitRates_Summary[Costing Code],LGIP1b_Parks_UnitRates_Summary[Preliminary Scale],,0)</f>
        <v>0.23125000000000001</v>
      </c>
      <c r="S233" s="238">
        <f>((FutureTrunkParks6[[#This Row],[Costs with Scaling Factor Applied]]+FutureTrunkParks6[[#This Row],[Unit Rate (No Scale)]])*FutureTrunkParks6[[#This Row],[Preliminary Scale %]])</f>
        <v>102640.11545595902</v>
      </c>
      <c r="T233" s="238">
        <f>_xlfn.XLOOKUP(FutureTrunkParks6[[#This Row],[Costing Code]],LGIP1b_Parks_UnitRates_Summary[Costing Code],LGIP1b_Parks_UnitRates_Summary[Preliminary No Scale],,0)</f>
        <v>3750</v>
      </c>
      <c r="U23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550239</v>
      </c>
      <c r="V233" s="228">
        <v>2021</v>
      </c>
      <c r="W233" s="228">
        <v>1</v>
      </c>
      <c r="X233" s="238">
        <f>ROUND(FutureTrunkParks6[[#This Row],[Direct Construction Cost]]*23%,0)</f>
        <v>126555</v>
      </c>
      <c r="Y233" s="311">
        <f t="shared" si="40"/>
        <v>0.15</v>
      </c>
      <c r="Z233" s="211">
        <f>ROUND((FutureTrunkParks6[[#This Row],[Direct Construction Cost]]+FutureTrunkParks6[[#This Row],[Project Owners Cost (23% Direct Construction Cost)($)]])*FutureTrunkParks6[[#This Row],[Multiplier]]*FutureTrunkParks6[[#This Row],[Construction Contingency Rate %]],0)</f>
        <v>101519</v>
      </c>
      <c r="AA233" s="212">
        <f>ROUND(FutureTrunkParks6[[#This Row],[Direct Construction Cost]]+FutureTrunkParks6[[#This Row],[Project Owners Cost (23% Direct Construction Cost)($)]]+FutureTrunkParks6[[#This Row],[Construction Contingency Cost ($)]],0)</f>
        <v>778313</v>
      </c>
      <c r="AB233" s="236">
        <v>2029</v>
      </c>
      <c r="AC233" s="213">
        <f t="shared" si="41"/>
        <v>2.0111853187589457E-2</v>
      </c>
      <c r="AD233" s="213">
        <f t="shared" si="42"/>
        <v>1.8204777291069174E-2</v>
      </c>
      <c r="AE233" s="291">
        <f>VLOOKUP(FutureTrunkParks6[[#This Row],[Service Catchment]],'Catchment Demand - Parks'!$C$8:$M$11,11)</f>
        <v>0.15359038713546411</v>
      </c>
      <c r="AF23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7.9428457754221384E-3</v>
      </c>
      <c r="AG233" s="291">
        <f>IF(AND(FutureTrunkParks6[[#This Row],[Spare Capacity (%)]]&gt;30%,FutureTrunkParks6[[#This Row],[Share of the total Cost with the same year of provision %]]&gt;20%),1-FutureTrunkParks6[[#This Row],[Spare Capacity (%)]],1)</f>
        <v>1</v>
      </c>
      <c r="AH233" s="291">
        <f>IF(FutureTrunkParks6[[#This Row],[Terminal Value Analysis]]&lt;0,0,FutureTrunkParks6[[#This Row],[Terminal Value Analysis]])</f>
        <v>1</v>
      </c>
      <c r="AI233" s="215">
        <f t="shared" si="43"/>
        <v>778313</v>
      </c>
      <c r="AJ233" s="217">
        <f t="shared" si="44"/>
        <v>899157</v>
      </c>
      <c r="AK233" s="219">
        <f t="shared" si="45"/>
        <v>567989</v>
      </c>
      <c r="AL233" s="293">
        <f>ROUND(FutureTrunkParks6[[#This Row],[Net Present Value of Establishment Cost]]*FutureTrunkParks6[[#This Row],[Terminal Value Adjustment (%)]],0)</f>
        <v>567989</v>
      </c>
      <c r="AM233" s="288" t="str" cm="1">
        <f t="array" ref="AM233">_xlfn.IFS(FutureTrunkParks6[[#This Row],[Hierarchy/Name]]&lt;&gt;"Local","y",AM$13=FutureTrunkParks6[[#This Row],[Service Catchment]], "y", FutureTrunkParks6[[#This Row],[Hierarchy/Name]]="Local", "")</f>
        <v/>
      </c>
      <c r="AN233" s="288" t="str" cm="1">
        <f t="array" ref="AN233">_xlfn.IFS(FutureTrunkParks6[[#This Row],[Hierarchy/Name]]&lt;&gt;"Local","y",AN$13=FutureTrunkParks6[[#This Row],[Service Catchment]], "y", FutureTrunkParks6[[#This Row],[Hierarchy/Name]]="Local", "")</f>
        <v/>
      </c>
      <c r="AO233" s="288" t="str" cm="1">
        <f t="array" ref="AO233">_xlfn.IFS(FutureTrunkParks6[[#This Row],[Hierarchy/Name]]&lt;&gt;"Local","y",AO$13=FutureTrunkParks6[[#This Row],[Service Catchment]], "y", FutureTrunkParks6[[#This Row],[Hierarchy/Name]]="Local", "")</f>
        <v/>
      </c>
      <c r="AP233" s="288" t="str" cm="1">
        <f t="array" ref="AP233">_xlfn.IFS(FutureTrunkParks6[[#This Row],[Hierarchy/Name]]&lt;&gt;"Local","y",AP$13=FutureTrunkParks6[[#This Row],[Service Catchment]], "y", FutureTrunkParks6[[#This Row],[Hierarchy/Name]]="Local", "")</f>
        <v>y</v>
      </c>
      <c r="AR233" s="107" t="str">
        <f>IF(FutureTrunkParks6[[#This Row],[Hierarchy/Name]]&lt;&gt;"Local",0.25,IF(AM233="y",1,""))</f>
        <v/>
      </c>
      <c r="AS233" s="107" t="str">
        <f>IF(FutureTrunkParks6[[#This Row],[Hierarchy/Name]]&lt;&gt;"Local",0.25,IF(AN233="y",1,""))</f>
        <v/>
      </c>
      <c r="AT233" s="107" t="str">
        <f>IF(FutureTrunkParks6[[#This Row],[Hierarchy/Name]]&lt;&gt;"Local",0.25,IF(AO233="y",1,""))</f>
        <v/>
      </c>
      <c r="AU233" s="107">
        <f>IF(FutureTrunkParks6[[#This Row],[Hierarchy/Name]]&lt;&gt;"Local",0.25,IF(AP233="y",1,""))</f>
        <v>1</v>
      </c>
      <c r="AV233" s="109">
        <f t="shared" si="46"/>
        <v>1</v>
      </c>
      <c r="AX233" s="285" t="str">
        <f t="shared" si="47"/>
        <v/>
      </c>
      <c r="AY233" s="281" t="str">
        <f t="shared" si="48"/>
        <v/>
      </c>
      <c r="AZ233" s="281" t="str">
        <f t="shared" si="49"/>
        <v/>
      </c>
      <c r="BA233" s="286">
        <f t="shared" si="50"/>
        <v>567989</v>
      </c>
      <c r="BB233" s="270">
        <f t="shared" si="51"/>
        <v>567989</v>
      </c>
      <c r="BD233" s="141"/>
    </row>
    <row r="234" spans="2:56">
      <c r="B234" s="227" t="s">
        <v>5036</v>
      </c>
      <c r="C234" s="228" t="s">
        <v>5214</v>
      </c>
      <c r="D234" s="228" t="s">
        <v>105</v>
      </c>
      <c r="E234" s="228" t="s">
        <v>113</v>
      </c>
      <c r="F234" s="228" t="s">
        <v>5215</v>
      </c>
      <c r="G234" s="203" t="str" cm="1">
        <f t="array" ref="G234">_xlfn.IFS(MID(C234,5,1)="U",MID(C234,5,2),LEN(C234)&gt;10,MID(C234,5,3)&amp;"-"&amp;LEFT(D234,1),LEN(C234)&lt;=10,MID(C234,5,2)&amp;"-"&amp;LEFT(D234,1))</f>
        <v>U1</v>
      </c>
      <c r="H234" s="204">
        <f>IFERROR(INDEX(LGIP1b_Park_UnitRates[],MATCH(G234,LGIP1b_Park_UnitRates[LGIP Code],0),3),"")</f>
        <v>0</v>
      </c>
      <c r="I234" s="312">
        <f>IFERROR(MIN(J234/H234,INDEX(LGIP1b_Park_UnitRates[],MATCH(FutureTrunkParks6[[#This Row],[LGIP Code (*)]], LGIP1b_Park_UnitRates[LGIP Code], 0),4)),1)</f>
        <v>1</v>
      </c>
      <c r="J234" s="232">
        <v>10600</v>
      </c>
      <c r="K234" s="98">
        <f t="shared" si="52"/>
        <v>0</v>
      </c>
      <c r="L234" s="233">
        <v>0</v>
      </c>
      <c r="M234" s="238" t="str">
        <f>_xlfn.XLOOKUP(FutureTrunkParks6[[#This Row],[LGIP Code (*)]],LGIP1b_Parks_UnitRates_Summary[LGIP Code],LGIP1b_Parks_UnitRates_Summary[Stages],,0)</f>
        <v>U</v>
      </c>
      <c r="N234" s="238" t="str">
        <f>_xlfn.XLOOKUP(FutureTrunkParks6[[#This Row],[LGIP Code (*)]],LGIP1b_Parks_UnitRates_Summary[LGIP Code],LGIP1b_Parks_UnitRates_Summary[Costing Code],,0)</f>
        <v>U1-U</v>
      </c>
      <c r="O234" s="238">
        <f>_xlfn.XLOOKUP(FutureTrunkParks6[[#This Row],[Costing Code]],LGIP1b_Parks_UnitRates_Summary[Costing Code],LGIP1b_Parks_UnitRates_Summary[Scaled component],,0)</f>
        <v>0</v>
      </c>
      <c r="P234" s="238">
        <f>FutureTrunkParks6[[#This Row],[Unit Rate (Scale)]]*FutureTrunkParks6[[#This Row],[Scaling factor (*)]]</f>
        <v>0</v>
      </c>
      <c r="Q234" s="238">
        <f>_xlfn.XLOOKUP(FutureTrunkParks6[[#This Row],[Costing Code]],LGIP1b_Parks_UnitRates_Summary[Costing Code],LGIP1b_Parks_UnitRates_Summary[Not scaled component],,0)</f>
        <v>0</v>
      </c>
      <c r="R234" s="240">
        <f>_xlfn.XLOOKUP(FutureTrunkParks6[[#This Row],[Costing Code]],LGIP1b_Parks_UnitRates_Summary[Costing Code],LGIP1b_Parks_UnitRates_Summary[Preliminary Scale],,0)</f>
        <v>0</v>
      </c>
      <c r="S234" s="238">
        <f>((FutureTrunkParks6[[#This Row],[Costs with Scaling Factor Applied]]+FutureTrunkParks6[[#This Row],[Unit Rate (No Scale)]])*FutureTrunkParks6[[#This Row],[Preliminary Scale %]])</f>
        <v>0</v>
      </c>
      <c r="T234" s="238">
        <f>_xlfn.XLOOKUP(FutureTrunkParks6[[#This Row],[Costing Code]],LGIP1b_Parks_UnitRates_Summary[Costing Code],LGIP1b_Parks_UnitRates_Summary[Preliminary No Scale],,0)</f>
        <v>0</v>
      </c>
      <c r="U23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34" s="228">
        <v>2021</v>
      </c>
      <c r="W234" s="228">
        <v>1</v>
      </c>
      <c r="X234" s="238">
        <f>ROUND(FutureTrunkParks6[[#This Row],[Direct Construction Cost]]*23%,0)</f>
        <v>460000</v>
      </c>
      <c r="Y234" s="311">
        <f t="shared" si="40"/>
        <v>7.4999999999999997E-2</v>
      </c>
      <c r="Z234" s="211">
        <f>ROUND((FutureTrunkParks6[[#This Row],[Direct Construction Cost]]+FutureTrunkParks6[[#This Row],[Project Owners Cost (23% Direct Construction Cost)($)]])*FutureTrunkParks6[[#This Row],[Multiplier]]*FutureTrunkParks6[[#This Row],[Construction Contingency Rate %]],0)</f>
        <v>184500</v>
      </c>
      <c r="AA234" s="212">
        <f>ROUND(FutureTrunkParks6[[#This Row],[Direct Construction Cost]]+FutureTrunkParks6[[#This Row],[Project Owners Cost (23% Direct Construction Cost)($)]]+FutureTrunkParks6[[#This Row],[Construction Contingency Cost ($)]],0)</f>
        <v>2644500</v>
      </c>
      <c r="AB234" s="236">
        <v>2024</v>
      </c>
      <c r="AC234" s="213">
        <f t="shared" si="41"/>
        <v>2.0111853187589457E-2</v>
      </c>
      <c r="AD234" s="213">
        <f t="shared" si="42"/>
        <v>1.8204777291069174E-2</v>
      </c>
      <c r="AE234" s="291">
        <f>VLOOKUP(FutureTrunkParks6[[#This Row],[Service Catchment]],'Catchment Demand - Parks'!$C$8:$M$11,11)</f>
        <v>0.15359038713546411</v>
      </c>
      <c r="AF23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34" s="291">
        <f>IF(AND(FutureTrunkParks6[[#This Row],[Spare Capacity (%)]]&gt;30%,FutureTrunkParks6[[#This Row],[Share of the total Cost with the same year of provision %]]&gt;20%),1-FutureTrunkParks6[[#This Row],[Spare Capacity (%)]],1)</f>
        <v>1</v>
      </c>
      <c r="AH234" s="291">
        <f>IF(FutureTrunkParks6[[#This Row],[Terminal Value Analysis]]&lt;0,0,FutureTrunkParks6[[#This Row],[Terminal Value Analysis]])</f>
        <v>1</v>
      </c>
      <c r="AI234" s="215">
        <f t="shared" si="43"/>
        <v>2644500</v>
      </c>
      <c r="AJ234" s="217">
        <f t="shared" si="44"/>
        <v>2791573</v>
      </c>
      <c r="AK234" s="219">
        <f t="shared" si="45"/>
        <v>2349839</v>
      </c>
      <c r="AL234" s="293">
        <f>ROUND(FutureTrunkParks6[[#This Row],[Net Present Value of Establishment Cost]]*FutureTrunkParks6[[#This Row],[Terminal Value Adjustment (%)]],0)</f>
        <v>2349839</v>
      </c>
      <c r="AM234" s="288" t="str" cm="1">
        <f t="array" ref="AM234">_xlfn.IFS(FutureTrunkParks6[[#This Row],[Hierarchy/Name]]&lt;&gt;"Local","y",AM$13=FutureTrunkParks6[[#This Row],[Service Catchment]], "y", FutureTrunkParks6[[#This Row],[Hierarchy/Name]]="Local", "")</f>
        <v>y</v>
      </c>
      <c r="AN234" s="288" t="str" cm="1">
        <f t="array" ref="AN234">_xlfn.IFS(FutureTrunkParks6[[#This Row],[Hierarchy/Name]]&lt;&gt;"Local","y",AN$13=FutureTrunkParks6[[#This Row],[Service Catchment]], "y", FutureTrunkParks6[[#This Row],[Hierarchy/Name]]="Local", "")</f>
        <v>y</v>
      </c>
      <c r="AO234" s="288" t="str" cm="1">
        <f t="array" ref="AO234">_xlfn.IFS(FutureTrunkParks6[[#This Row],[Hierarchy/Name]]&lt;&gt;"Local","y",AO$13=FutureTrunkParks6[[#This Row],[Service Catchment]], "y", FutureTrunkParks6[[#This Row],[Hierarchy/Name]]="Local", "")</f>
        <v>y</v>
      </c>
      <c r="AP234" s="288" t="str" cm="1">
        <f t="array" ref="AP234">_xlfn.IFS(FutureTrunkParks6[[#This Row],[Hierarchy/Name]]&lt;&gt;"Local","y",AP$13=FutureTrunkParks6[[#This Row],[Service Catchment]], "y", FutureTrunkParks6[[#This Row],[Hierarchy/Name]]="Local", "")</f>
        <v>y</v>
      </c>
      <c r="AR234" s="107">
        <f>IF(FutureTrunkParks6[[#This Row],[Hierarchy/Name]]&lt;&gt;"Local",0.25,IF(AM234="y",1,""))</f>
        <v>0.25</v>
      </c>
      <c r="AS234" s="107">
        <f>IF(FutureTrunkParks6[[#This Row],[Hierarchy/Name]]&lt;&gt;"Local",0.25,IF(AN234="y",1,""))</f>
        <v>0.25</v>
      </c>
      <c r="AT234" s="107">
        <f>IF(FutureTrunkParks6[[#This Row],[Hierarchy/Name]]&lt;&gt;"Local",0.25,IF(AO234="y",1,""))</f>
        <v>0.25</v>
      </c>
      <c r="AU234" s="107">
        <f>IF(FutureTrunkParks6[[#This Row],[Hierarchy/Name]]&lt;&gt;"Local",0.25,IF(AP234="y",1,""))</f>
        <v>0.25</v>
      </c>
      <c r="AV234" s="109">
        <f t="shared" si="46"/>
        <v>1</v>
      </c>
      <c r="AX234" s="285">
        <f t="shared" si="47"/>
        <v>587459.75</v>
      </c>
      <c r="AY234" s="281">
        <f t="shared" si="48"/>
        <v>587459.75</v>
      </c>
      <c r="AZ234" s="281">
        <f t="shared" si="49"/>
        <v>587459.75</v>
      </c>
      <c r="BA234" s="286">
        <f t="shared" si="50"/>
        <v>587459.75</v>
      </c>
      <c r="BB234" s="270">
        <f t="shared" si="51"/>
        <v>2349839</v>
      </c>
      <c r="BD234" s="141"/>
    </row>
    <row r="235" spans="2:56">
      <c r="B235" s="227" t="s">
        <v>5036</v>
      </c>
      <c r="C235" s="228" t="s">
        <v>5216</v>
      </c>
      <c r="D235" s="228" t="s">
        <v>110</v>
      </c>
      <c r="E235" s="228" t="s">
        <v>113</v>
      </c>
      <c r="F235" s="228" t="s">
        <v>4856</v>
      </c>
      <c r="G235" s="203" t="str" cm="1">
        <f t="array" ref="G235">_xlfn.IFS(MID(C235,5,1)="U",MID(C235,5,2),LEN(C235)&gt;10,MID(C235,5,3)&amp;"-"&amp;LEFT(D235,1),LEN(C235)&lt;=10,MID(C235,5,2)&amp;"-"&amp;LEFT(D235,1))</f>
        <v>U3</v>
      </c>
      <c r="H235" s="204">
        <f>IFERROR(INDEX(LGIP1b_Park_UnitRates[],MATCH(G235,LGIP1b_Park_UnitRates[LGIP Code],0),3),"")</f>
        <v>0</v>
      </c>
      <c r="I235" s="312">
        <f>IFERROR(MIN(J235/H235,INDEX(LGIP1b_Park_UnitRates[],MATCH(FutureTrunkParks6[[#This Row],[LGIP Code (*)]], LGIP1b_Park_UnitRates[LGIP Code], 0),4)),1)</f>
        <v>1</v>
      </c>
      <c r="J235" s="232">
        <v>24600</v>
      </c>
      <c r="K235" s="98">
        <f t="shared" si="52"/>
        <v>0</v>
      </c>
      <c r="L235" s="233">
        <v>0</v>
      </c>
      <c r="M235" s="238" t="str">
        <f>_xlfn.XLOOKUP(FutureTrunkParks6[[#This Row],[LGIP Code (*)]],LGIP1b_Parks_UnitRates_Summary[LGIP Code],LGIP1b_Parks_UnitRates_Summary[Stages],,0)</f>
        <v>U</v>
      </c>
      <c r="N235" s="238" t="str">
        <f>_xlfn.XLOOKUP(FutureTrunkParks6[[#This Row],[LGIP Code (*)]],LGIP1b_Parks_UnitRates_Summary[LGIP Code],LGIP1b_Parks_UnitRates_Summary[Costing Code],,0)</f>
        <v>U3-U</v>
      </c>
      <c r="O235" s="238">
        <f>_xlfn.XLOOKUP(FutureTrunkParks6[[#This Row],[Costing Code]],LGIP1b_Parks_UnitRates_Summary[Costing Code],LGIP1b_Parks_UnitRates_Summary[Scaled component],,0)</f>
        <v>0</v>
      </c>
      <c r="P235" s="238">
        <f>FutureTrunkParks6[[#This Row],[Unit Rate (Scale)]]*FutureTrunkParks6[[#This Row],[Scaling factor (*)]]</f>
        <v>0</v>
      </c>
      <c r="Q235" s="238">
        <f>_xlfn.XLOOKUP(FutureTrunkParks6[[#This Row],[Costing Code]],LGIP1b_Parks_UnitRates_Summary[Costing Code],LGIP1b_Parks_UnitRates_Summary[Not scaled component],,0)</f>
        <v>0</v>
      </c>
      <c r="R235" s="240">
        <f>_xlfn.XLOOKUP(FutureTrunkParks6[[#This Row],[Costing Code]],LGIP1b_Parks_UnitRates_Summary[Costing Code],LGIP1b_Parks_UnitRates_Summary[Preliminary Scale],,0)</f>
        <v>0</v>
      </c>
      <c r="S235" s="238">
        <f>((FutureTrunkParks6[[#This Row],[Costs with Scaling Factor Applied]]+FutureTrunkParks6[[#This Row],[Unit Rate (No Scale)]])*FutureTrunkParks6[[#This Row],[Preliminary Scale %]])</f>
        <v>0</v>
      </c>
      <c r="T235" s="238">
        <f>_xlfn.XLOOKUP(FutureTrunkParks6[[#This Row],[Costing Code]],LGIP1b_Parks_UnitRates_Summary[Costing Code],LGIP1b_Parks_UnitRates_Summary[Preliminary No Scale],,0)</f>
        <v>0</v>
      </c>
      <c r="U23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35" s="228">
        <v>2021</v>
      </c>
      <c r="W235" s="228">
        <v>1</v>
      </c>
      <c r="X235" s="238">
        <f>ROUND(FutureTrunkParks6[[#This Row],[Direct Construction Cost]]*23%,0)</f>
        <v>230000</v>
      </c>
      <c r="Y235" s="311">
        <f t="shared" si="40"/>
        <v>7.4999999999999997E-2</v>
      </c>
      <c r="Z235" s="211">
        <f>ROUND((FutureTrunkParks6[[#This Row],[Direct Construction Cost]]+FutureTrunkParks6[[#This Row],[Project Owners Cost (23% Direct Construction Cost)($)]])*FutureTrunkParks6[[#This Row],[Multiplier]]*FutureTrunkParks6[[#This Row],[Construction Contingency Rate %]],0)</f>
        <v>92250</v>
      </c>
      <c r="AA235" s="212">
        <f>ROUND(FutureTrunkParks6[[#This Row],[Direct Construction Cost]]+FutureTrunkParks6[[#This Row],[Project Owners Cost (23% Direct Construction Cost)($)]]+FutureTrunkParks6[[#This Row],[Construction Contingency Cost ($)]],0)</f>
        <v>1322250</v>
      </c>
      <c r="AB235" s="236">
        <v>2024</v>
      </c>
      <c r="AC235" s="213">
        <f t="shared" si="41"/>
        <v>2.0111853187589457E-2</v>
      </c>
      <c r="AD235" s="213">
        <f t="shared" si="42"/>
        <v>1.8204777291069174E-2</v>
      </c>
      <c r="AE235" s="291">
        <f>VLOOKUP(FutureTrunkParks6[[#This Row],[Service Catchment]],'Catchment Demand - Parks'!$C$8:$M$11,11)</f>
        <v>0.15359038713546411</v>
      </c>
      <c r="AF23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35" s="291">
        <f>IF(AND(FutureTrunkParks6[[#This Row],[Spare Capacity (%)]]&gt;30%,FutureTrunkParks6[[#This Row],[Share of the total Cost with the same year of provision %]]&gt;20%),1-FutureTrunkParks6[[#This Row],[Spare Capacity (%)]],1)</f>
        <v>1</v>
      </c>
      <c r="AH235" s="291">
        <f>IF(FutureTrunkParks6[[#This Row],[Terminal Value Analysis]]&lt;0,0,FutureTrunkParks6[[#This Row],[Terminal Value Analysis]])</f>
        <v>1</v>
      </c>
      <c r="AI235" s="215">
        <f t="shared" si="43"/>
        <v>1322250</v>
      </c>
      <c r="AJ235" s="217">
        <f t="shared" si="44"/>
        <v>1395786</v>
      </c>
      <c r="AK235" s="219">
        <f t="shared" si="45"/>
        <v>1174919</v>
      </c>
      <c r="AL235" s="293">
        <f>ROUND(FutureTrunkParks6[[#This Row],[Net Present Value of Establishment Cost]]*FutureTrunkParks6[[#This Row],[Terminal Value Adjustment (%)]],0)</f>
        <v>1174919</v>
      </c>
      <c r="AM235" s="288" t="str" cm="1">
        <f t="array" ref="AM235">_xlfn.IFS(FutureTrunkParks6[[#This Row],[Hierarchy/Name]]&lt;&gt;"Local","y",AM$13=FutureTrunkParks6[[#This Row],[Service Catchment]], "y", FutureTrunkParks6[[#This Row],[Hierarchy/Name]]="Local", "")</f>
        <v/>
      </c>
      <c r="AN235" s="288" t="str" cm="1">
        <f t="array" ref="AN235">_xlfn.IFS(FutureTrunkParks6[[#This Row],[Hierarchy/Name]]&lt;&gt;"Local","y",AN$13=FutureTrunkParks6[[#This Row],[Service Catchment]], "y", FutureTrunkParks6[[#This Row],[Hierarchy/Name]]="Local", "")</f>
        <v/>
      </c>
      <c r="AO235" s="288" t="str" cm="1">
        <f t="array" ref="AO235">_xlfn.IFS(FutureTrunkParks6[[#This Row],[Hierarchy/Name]]&lt;&gt;"Local","y",AO$13=FutureTrunkParks6[[#This Row],[Service Catchment]], "y", FutureTrunkParks6[[#This Row],[Hierarchy/Name]]="Local", "")</f>
        <v/>
      </c>
      <c r="AP235" s="288" t="str" cm="1">
        <f t="array" ref="AP235">_xlfn.IFS(FutureTrunkParks6[[#This Row],[Hierarchy/Name]]&lt;&gt;"Local","y",AP$13=FutureTrunkParks6[[#This Row],[Service Catchment]], "y", FutureTrunkParks6[[#This Row],[Hierarchy/Name]]="Local", "")</f>
        <v>y</v>
      </c>
      <c r="AR235" s="107" t="str">
        <f>IF(FutureTrunkParks6[[#This Row],[Hierarchy/Name]]&lt;&gt;"Local",0.25,IF(AM235="y",1,""))</f>
        <v/>
      </c>
      <c r="AS235" s="107" t="str">
        <f>IF(FutureTrunkParks6[[#This Row],[Hierarchy/Name]]&lt;&gt;"Local",0.25,IF(AN235="y",1,""))</f>
        <v/>
      </c>
      <c r="AT235" s="107" t="str">
        <f>IF(FutureTrunkParks6[[#This Row],[Hierarchy/Name]]&lt;&gt;"Local",0.25,IF(AO235="y",1,""))</f>
        <v/>
      </c>
      <c r="AU235" s="107">
        <f>IF(FutureTrunkParks6[[#This Row],[Hierarchy/Name]]&lt;&gt;"Local",0.25,IF(AP235="y",1,""))</f>
        <v>1</v>
      </c>
      <c r="AV235" s="109">
        <f t="shared" si="46"/>
        <v>1</v>
      </c>
      <c r="AX235" s="285" t="str">
        <f t="shared" si="47"/>
        <v/>
      </c>
      <c r="AY235" s="281" t="str">
        <f t="shared" si="48"/>
        <v/>
      </c>
      <c r="AZ235" s="281" t="str">
        <f t="shared" si="49"/>
        <v/>
      </c>
      <c r="BA235" s="286">
        <f t="shared" si="50"/>
        <v>1174919</v>
      </c>
      <c r="BB235" s="270">
        <f t="shared" si="51"/>
        <v>1174919</v>
      </c>
      <c r="BD235" s="141"/>
    </row>
    <row r="236" spans="2:56">
      <c r="B236" s="227" t="s">
        <v>4875</v>
      </c>
      <c r="C236" s="228" t="s">
        <v>5217</v>
      </c>
      <c r="D236" s="228" t="s">
        <v>105</v>
      </c>
      <c r="E236" s="228" t="s">
        <v>113</v>
      </c>
      <c r="F236" s="228" t="s">
        <v>5007</v>
      </c>
      <c r="G236" s="203" t="str" cm="1">
        <f t="array" ref="G236">_xlfn.IFS(MID(C236,5,1)="U",MID(C236,5,2),LEN(C236)&gt;10,MID(C236,5,3)&amp;"-"&amp;LEFT(D236,1),LEN(C236)&lt;=10,MID(C236,5,2)&amp;"-"&amp;LEFT(D236,1))</f>
        <v>A4-D</v>
      </c>
      <c r="H236" s="204">
        <f>IFERROR(INDEX(LGIP1b_Park_UnitRates[],MATCH(G236,LGIP1b_Park_UnitRates[LGIP Code],0),3),"")</f>
        <v>1000</v>
      </c>
      <c r="I236" s="312">
        <f>IFERROR(MIN(J236/H236,INDEX(LGIP1b_Park_UnitRates[],MATCH(FutureTrunkParks6[[#This Row],[LGIP Code (*)]], LGIP1b_Park_UnitRates[LGIP Code], 0),4)),1)</f>
        <v>1.2569999999999999</v>
      </c>
      <c r="J236" s="232">
        <v>1257</v>
      </c>
      <c r="K236" s="98">
        <f t="shared" si="52"/>
        <v>4176.6109785202862</v>
      </c>
      <c r="L236" s="233">
        <v>5250000</v>
      </c>
      <c r="M236" s="238" t="str">
        <f>_xlfn.XLOOKUP(FutureTrunkParks6[[#This Row],[LGIP Code (*)]],LGIP1b_Parks_UnitRates_Summary[LGIP Code],LGIP1b_Parks_UnitRates_Summary[Stages],,0)</f>
        <v>A&amp;B</v>
      </c>
      <c r="N236" s="238" t="str">
        <f>_xlfn.XLOOKUP(FutureTrunkParks6[[#This Row],[LGIP Code (*)]],LGIP1b_Parks_UnitRates_Summary[LGIP Code],LGIP1b_Parks_UnitRates_Summary[Costing Code],,0)</f>
        <v>A4-D-A&amp;B</v>
      </c>
      <c r="O236" s="238">
        <f>_xlfn.XLOOKUP(FutureTrunkParks6[[#This Row],[Costing Code]],LGIP1b_Parks_UnitRates_Summary[Costing Code],LGIP1b_Parks_UnitRates_Summary[Scaled component],,0)</f>
        <v>294884.42740076402</v>
      </c>
      <c r="P236" s="238">
        <f>FutureTrunkParks6[[#This Row],[Unit Rate (Scale)]]*FutureTrunkParks6[[#This Row],[Scaling factor (*)]]</f>
        <v>370669.72524276032</v>
      </c>
      <c r="Q236" s="238">
        <f>_xlfn.XLOOKUP(FutureTrunkParks6[[#This Row],[Costing Code]],LGIP1b_Parks_UnitRates_Summary[Costing Code],LGIP1b_Parks_UnitRates_Summary[Not scaled component],,0)</f>
        <v>805703.82838177739</v>
      </c>
      <c r="R236" s="240">
        <f>_xlfn.XLOOKUP(FutureTrunkParks6[[#This Row],[Costing Code]],LGIP1b_Parks_UnitRates_Summary[Costing Code],LGIP1b_Parks_UnitRates_Summary[Preliminary Scale],,0)</f>
        <v>0.23125000000000001</v>
      </c>
      <c r="S236" s="238">
        <f>((FutureTrunkParks6[[#This Row],[Costs with Scaling Factor Applied]]+FutureTrunkParks6[[#This Row],[Unit Rate (No Scale)]])*FutureTrunkParks6[[#This Row],[Preliminary Scale %]])</f>
        <v>272036.38427567435</v>
      </c>
      <c r="T236" s="238">
        <f>_xlfn.XLOOKUP(FutureTrunkParks6[[#This Row],[Costing Code]],LGIP1b_Parks_UnitRates_Summary[Costing Code],LGIP1b_Parks_UnitRates_Summary[Preliminary No Scale],,0)</f>
        <v>2812.5</v>
      </c>
      <c r="U23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1451222</v>
      </c>
      <c r="V236" s="228">
        <v>2021</v>
      </c>
      <c r="W236" s="228">
        <v>1</v>
      </c>
      <c r="X236" s="238">
        <f>ROUND(FutureTrunkParks6[[#This Row],[Direct Construction Cost]]*23%,0)</f>
        <v>333781</v>
      </c>
      <c r="Y236" s="311">
        <f t="shared" si="40"/>
        <v>0.15</v>
      </c>
      <c r="Z236" s="211">
        <f>ROUND((FutureTrunkParks6[[#This Row],[Direct Construction Cost]]+FutureTrunkParks6[[#This Row],[Project Owners Cost (23% Direct Construction Cost)($)]])*FutureTrunkParks6[[#This Row],[Multiplier]]*FutureTrunkParks6[[#This Row],[Construction Contingency Rate %]],0)</f>
        <v>267750</v>
      </c>
      <c r="AA236" s="212">
        <f>ROUND(FutureTrunkParks6[[#This Row],[Direct Construction Cost]]+FutureTrunkParks6[[#This Row],[Project Owners Cost (23% Direct Construction Cost)($)]]+FutureTrunkParks6[[#This Row],[Construction Contingency Cost ($)]],0)</f>
        <v>2052753</v>
      </c>
      <c r="AB236" s="236">
        <v>2029</v>
      </c>
      <c r="AC236" s="213">
        <f t="shared" si="41"/>
        <v>2.0111853187589457E-2</v>
      </c>
      <c r="AD236" s="213">
        <f t="shared" si="42"/>
        <v>1.8204777291069174E-2</v>
      </c>
      <c r="AE236" s="291">
        <f>VLOOKUP(FutureTrunkParks6[[#This Row],[Service Catchment]],'Catchment Demand - Parks'!$C$8:$M$11,11)</f>
        <v>0.15359038713546411</v>
      </c>
      <c r="AF23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2.0948770602617614E-2</v>
      </c>
      <c r="AG236" s="291">
        <f>IF(AND(FutureTrunkParks6[[#This Row],[Spare Capacity (%)]]&gt;30%,FutureTrunkParks6[[#This Row],[Share of the total Cost with the same year of provision %]]&gt;20%),1-FutureTrunkParks6[[#This Row],[Spare Capacity (%)]],1)</f>
        <v>1</v>
      </c>
      <c r="AH236" s="291">
        <f>IF(FutureTrunkParks6[[#This Row],[Terminal Value Analysis]]&lt;0,0,FutureTrunkParks6[[#This Row],[Terminal Value Analysis]])</f>
        <v>1</v>
      </c>
      <c r="AI236" s="215">
        <f t="shared" si="43"/>
        <v>7302753</v>
      </c>
      <c r="AJ236" s="217">
        <f t="shared" si="44"/>
        <v>8528081</v>
      </c>
      <c r="AK236" s="219">
        <f t="shared" si="45"/>
        <v>5387107</v>
      </c>
      <c r="AL236" s="293">
        <f>ROUND(FutureTrunkParks6[[#This Row],[Net Present Value of Establishment Cost]]*FutureTrunkParks6[[#This Row],[Terminal Value Adjustment (%)]],0)</f>
        <v>5387107</v>
      </c>
      <c r="AM236" s="288" t="str" cm="1">
        <f t="array" ref="AM236">_xlfn.IFS(FutureTrunkParks6[[#This Row],[Hierarchy/Name]]&lt;&gt;"Local","y",AM$13=FutureTrunkParks6[[#This Row],[Service Catchment]], "y", FutureTrunkParks6[[#This Row],[Hierarchy/Name]]="Local", "")</f>
        <v>y</v>
      </c>
      <c r="AN236" s="288" t="str" cm="1">
        <f t="array" ref="AN236">_xlfn.IFS(FutureTrunkParks6[[#This Row],[Hierarchy/Name]]&lt;&gt;"Local","y",AN$13=FutureTrunkParks6[[#This Row],[Service Catchment]], "y", FutureTrunkParks6[[#This Row],[Hierarchy/Name]]="Local", "")</f>
        <v>y</v>
      </c>
      <c r="AO236" s="288" t="str" cm="1">
        <f t="array" ref="AO236">_xlfn.IFS(FutureTrunkParks6[[#This Row],[Hierarchy/Name]]&lt;&gt;"Local","y",AO$13=FutureTrunkParks6[[#This Row],[Service Catchment]], "y", FutureTrunkParks6[[#This Row],[Hierarchy/Name]]="Local", "")</f>
        <v>y</v>
      </c>
      <c r="AP236" s="288" t="str" cm="1">
        <f t="array" ref="AP236">_xlfn.IFS(FutureTrunkParks6[[#This Row],[Hierarchy/Name]]&lt;&gt;"Local","y",AP$13=FutureTrunkParks6[[#This Row],[Service Catchment]], "y", FutureTrunkParks6[[#This Row],[Hierarchy/Name]]="Local", "")</f>
        <v>y</v>
      </c>
      <c r="AR236" s="107">
        <f>IF(FutureTrunkParks6[[#This Row],[Hierarchy/Name]]&lt;&gt;"Local",0.25,IF(AM236="y",1,""))</f>
        <v>0.25</v>
      </c>
      <c r="AS236" s="107">
        <f>IF(FutureTrunkParks6[[#This Row],[Hierarchy/Name]]&lt;&gt;"Local",0.25,IF(AN236="y",1,""))</f>
        <v>0.25</v>
      </c>
      <c r="AT236" s="107">
        <f>IF(FutureTrunkParks6[[#This Row],[Hierarchy/Name]]&lt;&gt;"Local",0.25,IF(AO236="y",1,""))</f>
        <v>0.25</v>
      </c>
      <c r="AU236" s="107">
        <f>IF(FutureTrunkParks6[[#This Row],[Hierarchy/Name]]&lt;&gt;"Local",0.25,IF(AP236="y",1,""))</f>
        <v>0.25</v>
      </c>
      <c r="AV236" s="109">
        <f t="shared" si="46"/>
        <v>1</v>
      </c>
      <c r="AX236" s="285">
        <f t="shared" si="47"/>
        <v>1346776.75</v>
      </c>
      <c r="AY236" s="281">
        <f t="shared" si="48"/>
        <v>1346776.75</v>
      </c>
      <c r="AZ236" s="281">
        <f t="shared" si="49"/>
        <v>1346776.75</v>
      </c>
      <c r="BA236" s="286">
        <f t="shared" si="50"/>
        <v>1346776.75</v>
      </c>
      <c r="BB236" s="270">
        <f t="shared" si="51"/>
        <v>5387107</v>
      </c>
      <c r="BD236" s="141"/>
    </row>
    <row r="237" spans="2:56">
      <c r="B237" s="227" t="s">
        <v>4875</v>
      </c>
      <c r="C237" s="228" t="s">
        <v>5218</v>
      </c>
      <c r="D237" s="228" t="s">
        <v>110</v>
      </c>
      <c r="E237" s="228" t="s">
        <v>113</v>
      </c>
      <c r="F237" s="228" t="s">
        <v>4880</v>
      </c>
      <c r="G237" s="203" t="str" cm="1">
        <f t="array" ref="G237">_xlfn.IFS(MID(C237,5,1)="U",MID(C237,5,2),LEN(C237)&gt;10,MID(C237,5,3)&amp;"-"&amp;LEFT(D237,1),LEN(C237)&lt;=10,MID(C237,5,2)&amp;"-"&amp;LEFT(D237,1))</f>
        <v>U3</v>
      </c>
      <c r="H237" s="204">
        <f>IFERROR(INDEX(LGIP1b_Park_UnitRates[],MATCH(G237,LGIP1b_Park_UnitRates[LGIP Code],0),3),"")</f>
        <v>0</v>
      </c>
      <c r="I237" s="312">
        <f>IFERROR(MIN(J237/H237,INDEX(LGIP1b_Park_UnitRates[],MATCH(FutureTrunkParks6[[#This Row],[LGIP Code (*)]], LGIP1b_Park_UnitRates[LGIP Code], 0),4)),1)</f>
        <v>1</v>
      </c>
      <c r="J237" s="232">
        <v>5000</v>
      </c>
      <c r="K237" s="98">
        <f t="shared" si="52"/>
        <v>0</v>
      </c>
      <c r="L237" s="233">
        <v>0</v>
      </c>
      <c r="M237" s="238" t="str">
        <f>_xlfn.XLOOKUP(FutureTrunkParks6[[#This Row],[LGIP Code (*)]],LGIP1b_Parks_UnitRates_Summary[LGIP Code],LGIP1b_Parks_UnitRates_Summary[Stages],,0)</f>
        <v>U</v>
      </c>
      <c r="N237" s="238" t="str">
        <f>_xlfn.XLOOKUP(FutureTrunkParks6[[#This Row],[LGIP Code (*)]],LGIP1b_Parks_UnitRates_Summary[LGIP Code],LGIP1b_Parks_UnitRates_Summary[Costing Code],,0)</f>
        <v>U3-U</v>
      </c>
      <c r="O237" s="238">
        <f>_xlfn.XLOOKUP(FutureTrunkParks6[[#This Row],[Costing Code]],LGIP1b_Parks_UnitRates_Summary[Costing Code],LGIP1b_Parks_UnitRates_Summary[Scaled component],,0)</f>
        <v>0</v>
      </c>
      <c r="P237" s="238">
        <f>FutureTrunkParks6[[#This Row],[Unit Rate (Scale)]]*FutureTrunkParks6[[#This Row],[Scaling factor (*)]]</f>
        <v>0</v>
      </c>
      <c r="Q237" s="238">
        <f>_xlfn.XLOOKUP(FutureTrunkParks6[[#This Row],[Costing Code]],LGIP1b_Parks_UnitRates_Summary[Costing Code],LGIP1b_Parks_UnitRates_Summary[Not scaled component],,0)</f>
        <v>0</v>
      </c>
      <c r="R237" s="240">
        <f>_xlfn.XLOOKUP(FutureTrunkParks6[[#This Row],[Costing Code]],LGIP1b_Parks_UnitRates_Summary[Costing Code],LGIP1b_Parks_UnitRates_Summary[Preliminary Scale],,0)</f>
        <v>0</v>
      </c>
      <c r="S237" s="238">
        <f>((FutureTrunkParks6[[#This Row],[Costs with Scaling Factor Applied]]+FutureTrunkParks6[[#This Row],[Unit Rate (No Scale)]])*FutureTrunkParks6[[#This Row],[Preliminary Scale %]])</f>
        <v>0</v>
      </c>
      <c r="T237" s="238">
        <f>_xlfn.XLOOKUP(FutureTrunkParks6[[#This Row],[Costing Code]],LGIP1b_Parks_UnitRates_Summary[Costing Code],LGIP1b_Parks_UnitRates_Summary[Preliminary No Scale],,0)</f>
        <v>0</v>
      </c>
      <c r="U23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37" s="228">
        <v>2021</v>
      </c>
      <c r="W237" s="228">
        <v>1</v>
      </c>
      <c r="X237" s="238">
        <f>ROUND(FutureTrunkParks6[[#This Row],[Direct Construction Cost]]*23%,0)</f>
        <v>230000</v>
      </c>
      <c r="Y237" s="311">
        <f t="shared" si="40"/>
        <v>0.2</v>
      </c>
      <c r="Z237" s="211">
        <f>ROUND((FutureTrunkParks6[[#This Row],[Direct Construction Cost]]+FutureTrunkParks6[[#This Row],[Project Owners Cost (23% Direct Construction Cost)($)]])*FutureTrunkParks6[[#This Row],[Multiplier]]*FutureTrunkParks6[[#This Row],[Construction Contingency Rate %]],0)</f>
        <v>246000</v>
      </c>
      <c r="AA237" s="212">
        <f>ROUND(FutureTrunkParks6[[#This Row],[Direct Construction Cost]]+FutureTrunkParks6[[#This Row],[Project Owners Cost (23% Direct Construction Cost)($)]]+FutureTrunkParks6[[#This Row],[Construction Contingency Cost ($)]],0)</f>
        <v>1476000</v>
      </c>
      <c r="AB237" s="236">
        <v>2034</v>
      </c>
      <c r="AC237" s="213">
        <f t="shared" si="41"/>
        <v>2.0111853187589457E-2</v>
      </c>
      <c r="AD237" s="213">
        <f t="shared" si="42"/>
        <v>1.8204777291069174E-2</v>
      </c>
      <c r="AE237" s="291">
        <f>VLOOKUP(FutureTrunkParks6[[#This Row],[Service Catchment]],'Catchment Demand - Parks'!$C$8:$M$11,11)</f>
        <v>0.15359038713546411</v>
      </c>
      <c r="AF23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1.5569885499631666E-2</v>
      </c>
      <c r="AG237" s="291">
        <f>IF(AND(FutureTrunkParks6[[#This Row],[Spare Capacity (%)]]&gt;30%,FutureTrunkParks6[[#This Row],[Share of the total Cost with the same year of provision %]]&gt;20%),1-FutureTrunkParks6[[#This Row],[Spare Capacity (%)]],1)</f>
        <v>1</v>
      </c>
      <c r="AH237" s="291">
        <f>IF(FutureTrunkParks6[[#This Row],[Terminal Value Analysis]]&lt;0,0,FutureTrunkParks6[[#This Row],[Terminal Value Analysis]])</f>
        <v>1</v>
      </c>
      <c r="AI237" s="215">
        <f t="shared" si="43"/>
        <v>1476000</v>
      </c>
      <c r="AJ237" s="217">
        <f t="shared" si="44"/>
        <v>1866135</v>
      </c>
      <c r="AK237" s="219">
        <f t="shared" si="45"/>
        <v>884632</v>
      </c>
      <c r="AL237" s="293">
        <f>ROUND(FutureTrunkParks6[[#This Row],[Net Present Value of Establishment Cost]]*FutureTrunkParks6[[#This Row],[Terminal Value Adjustment (%)]],0)</f>
        <v>884632</v>
      </c>
      <c r="AM237" s="288" t="str" cm="1">
        <f t="array" ref="AM237">_xlfn.IFS(FutureTrunkParks6[[#This Row],[Hierarchy/Name]]&lt;&gt;"Local","y",AM$13=FutureTrunkParks6[[#This Row],[Service Catchment]], "y", FutureTrunkParks6[[#This Row],[Hierarchy/Name]]="Local", "")</f>
        <v/>
      </c>
      <c r="AN237" s="288" t="str" cm="1">
        <f t="array" ref="AN237">_xlfn.IFS(FutureTrunkParks6[[#This Row],[Hierarchy/Name]]&lt;&gt;"Local","y",AN$13=FutureTrunkParks6[[#This Row],[Service Catchment]], "y", FutureTrunkParks6[[#This Row],[Hierarchy/Name]]="Local", "")</f>
        <v/>
      </c>
      <c r="AO237" s="288" t="str" cm="1">
        <f t="array" ref="AO237">_xlfn.IFS(FutureTrunkParks6[[#This Row],[Hierarchy/Name]]&lt;&gt;"Local","y",AO$13=FutureTrunkParks6[[#This Row],[Service Catchment]], "y", FutureTrunkParks6[[#This Row],[Hierarchy/Name]]="Local", "")</f>
        <v/>
      </c>
      <c r="AP237" s="288" t="str" cm="1">
        <f t="array" ref="AP237">_xlfn.IFS(FutureTrunkParks6[[#This Row],[Hierarchy/Name]]&lt;&gt;"Local","y",AP$13=FutureTrunkParks6[[#This Row],[Service Catchment]], "y", FutureTrunkParks6[[#This Row],[Hierarchy/Name]]="Local", "")</f>
        <v>y</v>
      </c>
      <c r="AR237" s="107" t="str">
        <f>IF(FutureTrunkParks6[[#This Row],[Hierarchy/Name]]&lt;&gt;"Local",0.25,IF(AM237="y",1,""))</f>
        <v/>
      </c>
      <c r="AS237" s="107" t="str">
        <f>IF(FutureTrunkParks6[[#This Row],[Hierarchy/Name]]&lt;&gt;"Local",0.25,IF(AN237="y",1,""))</f>
        <v/>
      </c>
      <c r="AT237" s="107" t="str">
        <f>IF(FutureTrunkParks6[[#This Row],[Hierarchy/Name]]&lt;&gt;"Local",0.25,IF(AO237="y",1,""))</f>
        <v/>
      </c>
      <c r="AU237" s="107">
        <f>IF(FutureTrunkParks6[[#This Row],[Hierarchy/Name]]&lt;&gt;"Local",0.25,IF(AP237="y",1,""))</f>
        <v>1</v>
      </c>
      <c r="AV237" s="109">
        <f t="shared" si="46"/>
        <v>1</v>
      </c>
      <c r="AX237" s="285" t="str">
        <f t="shared" si="47"/>
        <v/>
      </c>
      <c r="AY237" s="281" t="str">
        <f t="shared" si="48"/>
        <v/>
      </c>
      <c r="AZ237" s="281" t="str">
        <f t="shared" si="49"/>
        <v/>
      </c>
      <c r="BA237" s="286">
        <f t="shared" si="50"/>
        <v>884632</v>
      </c>
      <c r="BB237" s="270">
        <f t="shared" si="51"/>
        <v>884632</v>
      </c>
      <c r="BD237" s="141"/>
    </row>
    <row r="238" spans="2:56">
      <c r="B238" s="227" t="s">
        <v>5005</v>
      </c>
      <c r="C238" s="228" t="s">
        <v>5219</v>
      </c>
      <c r="D238" s="228" t="s">
        <v>100</v>
      </c>
      <c r="E238" s="228" t="s">
        <v>142</v>
      </c>
      <c r="F238" s="228" t="s">
        <v>4916</v>
      </c>
      <c r="G238" s="203" t="str" cm="1">
        <f t="array" ref="G238">_xlfn.IFS(MID(C238,5,1)="U",MID(C238,5,2),LEN(C238)&gt;10,MID(C238,5,3)&amp;"-"&amp;LEFT(D238,1),LEN(C238)&lt;=10,MID(C238,5,2)&amp;"-"&amp;LEFT(D238,1))</f>
        <v>A8-M</v>
      </c>
      <c r="H238" s="204">
        <f>IFERROR(INDEX(LGIP1b_Park_UnitRates[],MATCH(G238,LGIP1b_Park_UnitRates[LGIP Code],0),3),"")</f>
        <v>30000</v>
      </c>
      <c r="I238" s="312">
        <f>IFERROR(MIN(J238/H238,INDEX(LGIP1b_Park_UnitRates[],MATCH(FutureTrunkParks6[[#This Row],[LGIP Code (*)]], LGIP1b_Park_UnitRates[LGIP Code], 0),4)),1)</f>
        <v>4.3333333333333335E-2</v>
      </c>
      <c r="J238" s="232">
        <v>1300</v>
      </c>
      <c r="K238" s="98">
        <f t="shared" si="52"/>
        <v>2750</v>
      </c>
      <c r="L238" s="233">
        <v>3575000</v>
      </c>
      <c r="M238" s="238" t="str">
        <f>_xlfn.XLOOKUP(FutureTrunkParks6[[#This Row],[LGIP Code (*)]],LGIP1b_Parks_UnitRates_Summary[LGIP Code],LGIP1b_Parks_UnitRates_Summary[Stages],,0)</f>
        <v>A&amp;B</v>
      </c>
      <c r="N238" s="238" t="str">
        <f>_xlfn.XLOOKUP(FutureTrunkParks6[[#This Row],[LGIP Code (*)]],LGIP1b_Parks_UnitRates_Summary[LGIP Code],LGIP1b_Parks_UnitRates_Summary[Costing Code],,0)</f>
        <v>A8-M-A&amp;B</v>
      </c>
      <c r="O238" s="238">
        <f>_xlfn.XLOOKUP(FutureTrunkParks6[[#This Row],[Costing Code]],LGIP1b_Parks_UnitRates_Summary[Costing Code],LGIP1b_Parks_UnitRates_Summary[Scaled component],,0)</f>
        <v>753032.14269090316</v>
      </c>
      <c r="P238" s="238">
        <f>FutureTrunkParks6[[#This Row],[Unit Rate (Scale)]]*FutureTrunkParks6[[#This Row],[Scaling factor (*)]]</f>
        <v>32631.392849939137</v>
      </c>
      <c r="Q238" s="238">
        <f>_xlfn.XLOOKUP(FutureTrunkParks6[[#This Row],[Costing Code]],LGIP1b_Parks_UnitRates_Summary[Costing Code],LGIP1b_Parks_UnitRates_Summary[Not scaled component],,0)</f>
        <v>701304.17627599998</v>
      </c>
      <c r="R238" s="240">
        <f>_xlfn.XLOOKUP(FutureTrunkParks6[[#This Row],[Costing Code]],LGIP1b_Parks_UnitRates_Summary[Costing Code],LGIP1b_Parks_UnitRates_Summary[Preliminary Scale],,0)</f>
        <v>0.23125000000000001</v>
      </c>
      <c r="S238" s="238">
        <f>((FutureTrunkParks6[[#This Row],[Costs with Scaling Factor Applied]]+FutureTrunkParks6[[#This Row],[Unit Rate (No Scale)]])*FutureTrunkParks6[[#This Row],[Preliminary Scale %]])</f>
        <v>169722.60036037344</v>
      </c>
      <c r="T238" s="238">
        <f>_xlfn.XLOOKUP(FutureTrunkParks6[[#This Row],[Costing Code]],LGIP1b_Parks_UnitRates_Summary[Costing Code],LGIP1b_Parks_UnitRates_Summary[Preliminary No Scale],,0)</f>
        <v>7500</v>
      </c>
      <c r="U23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911158</v>
      </c>
      <c r="V238" s="228">
        <v>2021</v>
      </c>
      <c r="W238" s="228">
        <v>1</v>
      </c>
      <c r="X238" s="238">
        <f>ROUND(FutureTrunkParks6[[#This Row],[Direct Construction Cost]]*23%,0)</f>
        <v>209566</v>
      </c>
      <c r="Y238" s="311">
        <f t="shared" si="40"/>
        <v>7.4999999999999997E-2</v>
      </c>
      <c r="Z238" s="211">
        <f>ROUND((FutureTrunkParks6[[#This Row],[Direct Construction Cost]]+FutureTrunkParks6[[#This Row],[Project Owners Cost (23% Direct Construction Cost)($)]])*FutureTrunkParks6[[#This Row],[Multiplier]]*FutureTrunkParks6[[#This Row],[Construction Contingency Rate %]],0)</f>
        <v>84054</v>
      </c>
      <c r="AA238" s="212">
        <f>ROUND(FutureTrunkParks6[[#This Row],[Direct Construction Cost]]+FutureTrunkParks6[[#This Row],[Project Owners Cost (23% Direct Construction Cost)($)]]+FutureTrunkParks6[[#This Row],[Construction Contingency Cost ($)]],0)</f>
        <v>1204778</v>
      </c>
      <c r="AB238" s="236">
        <v>2024</v>
      </c>
      <c r="AC238" s="213">
        <f t="shared" si="41"/>
        <v>2.0111853187589457E-2</v>
      </c>
      <c r="AD238" s="213">
        <f t="shared" si="42"/>
        <v>1.8204777291069174E-2</v>
      </c>
      <c r="AE238" s="291">
        <f>VLOOKUP(FutureTrunkParks6[[#This Row],[Service Catchment]],'Catchment Demand - Parks'!$C$8:$M$11,11)</f>
        <v>0.31134461829061294</v>
      </c>
      <c r="AF23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38" s="291">
        <f>IF(AND(FutureTrunkParks6[[#This Row],[Spare Capacity (%)]]&gt;30%,FutureTrunkParks6[[#This Row],[Share of the total Cost with the same year of provision %]]&gt;20%),1-FutureTrunkParks6[[#This Row],[Spare Capacity (%)]],1)</f>
        <v>1</v>
      </c>
      <c r="AH238" s="291">
        <f>IF(FutureTrunkParks6[[#This Row],[Terminal Value Analysis]]&lt;0,0,FutureTrunkParks6[[#This Row],[Terminal Value Analysis]])</f>
        <v>1</v>
      </c>
      <c r="AI238" s="215">
        <f t="shared" si="43"/>
        <v>4779778</v>
      </c>
      <c r="AJ238" s="217">
        <f t="shared" si="44"/>
        <v>5066848</v>
      </c>
      <c r="AK238" s="219">
        <f t="shared" si="45"/>
        <v>4265078</v>
      </c>
      <c r="AL238" s="293">
        <f>ROUND(FutureTrunkParks6[[#This Row],[Net Present Value of Establishment Cost]]*FutureTrunkParks6[[#This Row],[Terminal Value Adjustment (%)]],0)</f>
        <v>4265078</v>
      </c>
      <c r="AM238" s="288" t="str" cm="1">
        <f t="array" ref="AM238">_xlfn.IFS(FutureTrunkParks6[[#This Row],[Hierarchy/Name]]&lt;&gt;"Local","y",AM$13=FutureTrunkParks6[[#This Row],[Service Catchment]], "y", FutureTrunkParks6[[#This Row],[Hierarchy/Name]]="Local", "")</f>
        <v>y</v>
      </c>
      <c r="AN238" s="288" t="str" cm="1">
        <f t="array" ref="AN238">_xlfn.IFS(FutureTrunkParks6[[#This Row],[Hierarchy/Name]]&lt;&gt;"Local","y",AN$13=FutureTrunkParks6[[#This Row],[Service Catchment]], "y", FutureTrunkParks6[[#This Row],[Hierarchy/Name]]="Local", "")</f>
        <v>y</v>
      </c>
      <c r="AO238" s="288" t="str" cm="1">
        <f t="array" ref="AO238">_xlfn.IFS(FutureTrunkParks6[[#This Row],[Hierarchy/Name]]&lt;&gt;"Local","y",AO$13=FutureTrunkParks6[[#This Row],[Service Catchment]], "y", FutureTrunkParks6[[#This Row],[Hierarchy/Name]]="Local", "")</f>
        <v>y</v>
      </c>
      <c r="AP238" s="288" t="str" cm="1">
        <f t="array" ref="AP238">_xlfn.IFS(FutureTrunkParks6[[#This Row],[Hierarchy/Name]]&lt;&gt;"Local","y",AP$13=FutureTrunkParks6[[#This Row],[Service Catchment]], "y", FutureTrunkParks6[[#This Row],[Hierarchy/Name]]="Local", "")</f>
        <v>y</v>
      </c>
      <c r="AR238" s="107">
        <f>IF(FutureTrunkParks6[[#This Row],[Hierarchy/Name]]&lt;&gt;"Local",0.25,IF(AM238="y",1,""))</f>
        <v>0.25</v>
      </c>
      <c r="AS238" s="107">
        <f>IF(FutureTrunkParks6[[#This Row],[Hierarchy/Name]]&lt;&gt;"Local",0.25,IF(AN238="y",1,""))</f>
        <v>0.25</v>
      </c>
      <c r="AT238" s="107">
        <f>IF(FutureTrunkParks6[[#This Row],[Hierarchy/Name]]&lt;&gt;"Local",0.25,IF(AO238="y",1,""))</f>
        <v>0.25</v>
      </c>
      <c r="AU238" s="107">
        <f>IF(FutureTrunkParks6[[#This Row],[Hierarchy/Name]]&lt;&gt;"Local",0.25,IF(AP238="y",1,""))</f>
        <v>0.25</v>
      </c>
      <c r="AV238" s="109">
        <f t="shared" si="46"/>
        <v>1</v>
      </c>
      <c r="AX238" s="285">
        <f t="shared" si="47"/>
        <v>1066269.5</v>
      </c>
      <c r="AY238" s="281">
        <f t="shared" si="48"/>
        <v>1066269.5</v>
      </c>
      <c r="AZ238" s="281">
        <f t="shared" si="49"/>
        <v>1066269.5</v>
      </c>
      <c r="BA238" s="286">
        <f t="shared" si="50"/>
        <v>1066269.5</v>
      </c>
      <c r="BB238" s="270">
        <f t="shared" si="51"/>
        <v>4265078</v>
      </c>
      <c r="BD238" s="141"/>
    </row>
    <row r="239" spans="2:56">
      <c r="B239" s="227" t="s">
        <v>5009</v>
      </c>
      <c r="C239" s="228" t="s">
        <v>5220</v>
      </c>
      <c r="D239" s="228" t="s">
        <v>110</v>
      </c>
      <c r="E239" s="228" t="s">
        <v>113</v>
      </c>
      <c r="F239" s="228" t="s">
        <v>4852</v>
      </c>
      <c r="G239" s="203" t="str" cm="1">
        <f t="array" ref="G239">_xlfn.IFS(MID(C239,5,1)="U",MID(C239,5,2),LEN(C239)&gt;10,MID(C239,5,3)&amp;"-"&amp;LEFT(D239,1),LEN(C239)&lt;=10,MID(C239,5,2)&amp;"-"&amp;LEFT(D239,1))</f>
        <v>A1-L</v>
      </c>
      <c r="H239" s="204">
        <f>IFERROR(INDEX(LGIP1b_Park_UnitRates[],MATCH(G239,LGIP1b_Park_UnitRates[LGIP Code],0),3),"")</f>
        <v>8000</v>
      </c>
      <c r="I239" s="312">
        <f>IFERROR(MIN(J239/H239,INDEX(LGIP1b_Park_UnitRates[],MATCH(FutureTrunkParks6[[#This Row],[LGIP Code (*)]], LGIP1b_Park_UnitRates[LGIP Code], 0),4)),1)</f>
        <v>0.625</v>
      </c>
      <c r="J239" s="232">
        <v>5000</v>
      </c>
      <c r="K239" s="98">
        <f t="shared" si="52"/>
        <v>50</v>
      </c>
      <c r="L239" s="233">
        <v>250000</v>
      </c>
      <c r="M239" s="238" t="str">
        <f>_xlfn.XLOOKUP(FutureTrunkParks6[[#This Row],[LGIP Code (*)]],LGIP1b_Parks_UnitRates_Summary[LGIP Code],LGIP1b_Parks_UnitRates_Summary[Stages],,0)</f>
        <v>A&amp;B</v>
      </c>
      <c r="N239" s="238" t="str">
        <f>_xlfn.XLOOKUP(FutureTrunkParks6[[#This Row],[LGIP Code (*)]],LGIP1b_Parks_UnitRates_Summary[LGIP Code],LGIP1b_Parks_UnitRates_Summary[Costing Code],,0)</f>
        <v>A1-L-A&amp;B</v>
      </c>
      <c r="O239" s="238">
        <f>_xlfn.XLOOKUP(FutureTrunkParks6[[#This Row],[Costing Code]],LGIP1b_Parks_UnitRates_Summary[Costing Code],LGIP1b_Parks_UnitRates_Summary[Scaled component],,0)</f>
        <v>295709.98100599996</v>
      </c>
      <c r="P239" s="238">
        <f>FutureTrunkParks6[[#This Row],[Unit Rate (Scale)]]*FutureTrunkParks6[[#This Row],[Scaling factor (*)]]</f>
        <v>184818.73812874997</v>
      </c>
      <c r="Q239" s="238">
        <f>_xlfn.XLOOKUP(FutureTrunkParks6[[#This Row],[Costing Code]],LGIP1b_Parks_UnitRates_Summary[Costing Code],LGIP1b_Parks_UnitRates_Summary[Not scaled component],,0)</f>
        <v>417974.52457963559</v>
      </c>
      <c r="R239" s="240">
        <f>_xlfn.XLOOKUP(FutureTrunkParks6[[#This Row],[Costing Code]],LGIP1b_Parks_UnitRates_Summary[Costing Code],LGIP1b_Parks_UnitRates_Summary[Preliminary Scale],,0)</f>
        <v>0.23125000000000001</v>
      </c>
      <c r="S239" s="238">
        <f>((FutureTrunkParks6[[#This Row],[Costs with Scaling Factor Applied]]+FutureTrunkParks6[[#This Row],[Unit Rate (No Scale)]])*FutureTrunkParks6[[#This Row],[Preliminary Scale %]])</f>
        <v>139395.94200131416</v>
      </c>
      <c r="T239" s="238">
        <f>_xlfn.XLOOKUP(FutureTrunkParks6[[#This Row],[Costing Code]],LGIP1b_Parks_UnitRates_Summary[Costing Code],LGIP1b_Parks_UnitRates_Summary[Preliminary No Scale],,0)</f>
        <v>3750</v>
      </c>
      <c r="U23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239" s="228">
        <v>2021</v>
      </c>
      <c r="W239" s="228">
        <v>1</v>
      </c>
      <c r="X239" s="238">
        <f>ROUND(FutureTrunkParks6[[#This Row],[Direct Construction Cost]]*23%,0)</f>
        <v>171566</v>
      </c>
      <c r="Y239" s="311">
        <f t="shared" si="40"/>
        <v>0.2</v>
      </c>
      <c r="Z239" s="211">
        <f>ROUND((FutureTrunkParks6[[#This Row],[Direct Construction Cost]]+FutureTrunkParks6[[#This Row],[Project Owners Cost (23% Direct Construction Cost)($)]])*FutureTrunkParks6[[#This Row],[Multiplier]]*FutureTrunkParks6[[#This Row],[Construction Contingency Rate %]],0)</f>
        <v>183501</v>
      </c>
      <c r="AA239" s="212">
        <f>ROUND(FutureTrunkParks6[[#This Row],[Direct Construction Cost]]+FutureTrunkParks6[[#This Row],[Project Owners Cost (23% Direct Construction Cost)($)]]+FutureTrunkParks6[[#This Row],[Construction Contingency Cost ($)]],0)</f>
        <v>1101006</v>
      </c>
      <c r="AB239" s="236">
        <v>2034</v>
      </c>
      <c r="AC239" s="213">
        <f t="shared" si="41"/>
        <v>2.0111853187589457E-2</v>
      </c>
      <c r="AD239" s="213">
        <f t="shared" si="42"/>
        <v>1.8204777291069174E-2</v>
      </c>
      <c r="AE239" s="291">
        <f>VLOOKUP(FutureTrunkParks6[[#This Row],[Service Catchment]],'Catchment Demand - Parks'!$C$8:$M$11,11)</f>
        <v>0.15359038713546411</v>
      </c>
      <c r="AF23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1.1614185199463049E-2</v>
      </c>
      <c r="AG239" s="291">
        <f>IF(AND(FutureTrunkParks6[[#This Row],[Spare Capacity (%)]]&gt;30%,FutureTrunkParks6[[#This Row],[Share of the total Cost with the same year of provision %]]&gt;20%),1-FutureTrunkParks6[[#This Row],[Spare Capacity (%)]],1)</f>
        <v>1</v>
      </c>
      <c r="AH239" s="291">
        <f>IF(FutureTrunkParks6[[#This Row],[Terminal Value Analysis]]&lt;0,0,FutureTrunkParks6[[#This Row],[Terminal Value Analysis]])</f>
        <v>1</v>
      </c>
      <c r="AI239" s="215">
        <f t="shared" si="43"/>
        <v>1351006</v>
      </c>
      <c r="AJ239" s="217">
        <f t="shared" si="44"/>
        <v>1715886</v>
      </c>
      <c r="AK239" s="219">
        <f t="shared" si="45"/>
        <v>813407</v>
      </c>
      <c r="AL239" s="293">
        <f>ROUND(FutureTrunkParks6[[#This Row],[Net Present Value of Establishment Cost]]*FutureTrunkParks6[[#This Row],[Terminal Value Adjustment (%)]],0)</f>
        <v>813407</v>
      </c>
      <c r="AM239" s="288" t="str" cm="1">
        <f t="array" ref="AM239">_xlfn.IFS(FutureTrunkParks6[[#This Row],[Hierarchy/Name]]&lt;&gt;"Local","y",AM$13=FutureTrunkParks6[[#This Row],[Service Catchment]], "y", FutureTrunkParks6[[#This Row],[Hierarchy/Name]]="Local", "")</f>
        <v/>
      </c>
      <c r="AN239" s="288" t="str" cm="1">
        <f t="array" ref="AN239">_xlfn.IFS(FutureTrunkParks6[[#This Row],[Hierarchy/Name]]&lt;&gt;"Local","y",AN$13=FutureTrunkParks6[[#This Row],[Service Catchment]], "y", FutureTrunkParks6[[#This Row],[Hierarchy/Name]]="Local", "")</f>
        <v/>
      </c>
      <c r="AO239" s="288" t="str" cm="1">
        <f t="array" ref="AO239">_xlfn.IFS(FutureTrunkParks6[[#This Row],[Hierarchy/Name]]&lt;&gt;"Local","y",AO$13=FutureTrunkParks6[[#This Row],[Service Catchment]], "y", FutureTrunkParks6[[#This Row],[Hierarchy/Name]]="Local", "")</f>
        <v/>
      </c>
      <c r="AP239" s="288" t="str" cm="1">
        <f t="array" ref="AP239">_xlfn.IFS(FutureTrunkParks6[[#This Row],[Hierarchy/Name]]&lt;&gt;"Local","y",AP$13=FutureTrunkParks6[[#This Row],[Service Catchment]], "y", FutureTrunkParks6[[#This Row],[Hierarchy/Name]]="Local", "")</f>
        <v>y</v>
      </c>
      <c r="AR239" s="107" t="str">
        <f>IF(FutureTrunkParks6[[#This Row],[Hierarchy/Name]]&lt;&gt;"Local",0.25,IF(AM239="y",1,""))</f>
        <v/>
      </c>
      <c r="AS239" s="107" t="str">
        <f>IF(FutureTrunkParks6[[#This Row],[Hierarchy/Name]]&lt;&gt;"Local",0.25,IF(AN239="y",1,""))</f>
        <v/>
      </c>
      <c r="AT239" s="107" t="str">
        <f>IF(FutureTrunkParks6[[#This Row],[Hierarchy/Name]]&lt;&gt;"Local",0.25,IF(AO239="y",1,""))</f>
        <v/>
      </c>
      <c r="AU239" s="107">
        <f>IF(FutureTrunkParks6[[#This Row],[Hierarchy/Name]]&lt;&gt;"Local",0.25,IF(AP239="y",1,""))</f>
        <v>1</v>
      </c>
      <c r="AV239" s="109">
        <f t="shared" si="46"/>
        <v>1</v>
      </c>
      <c r="AX239" s="285" t="str">
        <f t="shared" si="47"/>
        <v/>
      </c>
      <c r="AY239" s="281" t="str">
        <f t="shared" si="48"/>
        <v/>
      </c>
      <c r="AZ239" s="281" t="str">
        <f t="shared" si="49"/>
        <v/>
      </c>
      <c r="BA239" s="286">
        <f t="shared" si="50"/>
        <v>813407</v>
      </c>
      <c r="BB239" s="270">
        <f t="shared" si="51"/>
        <v>813407</v>
      </c>
      <c r="BD239" s="141"/>
    </row>
    <row r="240" spans="2:56">
      <c r="B240" s="227" t="s">
        <v>5061</v>
      </c>
      <c r="C240" s="228" t="s">
        <v>5221</v>
      </c>
      <c r="D240" s="228" t="s">
        <v>105</v>
      </c>
      <c r="E240" s="228" t="s">
        <v>113</v>
      </c>
      <c r="F240" s="228" t="s">
        <v>4991</v>
      </c>
      <c r="G240" s="203" t="str" cm="1">
        <f t="array" ref="G240">_xlfn.IFS(MID(C240,5,1)="U",MID(C240,5,2),LEN(C240)&gt;10,MID(C240,5,3)&amp;"-"&amp;LEFT(D240,1),LEN(C240)&lt;=10,MID(C240,5,2)&amp;"-"&amp;LEFT(D240,1))</f>
        <v>E5-D</v>
      </c>
      <c r="H240" s="204">
        <f>IFERROR(INDEX(LGIP1b_Park_UnitRates[],MATCH(G240,LGIP1b_Park_UnitRates[LGIP Code],0),3),"")</f>
        <v>40000</v>
      </c>
      <c r="I240" s="312">
        <f>IFERROR(MIN(J240/H240,INDEX(LGIP1b_Park_UnitRates[],MATCH(FutureTrunkParks6[[#This Row],[LGIP Code (*)]], LGIP1b_Park_UnitRates[LGIP Code], 0),4)),1)</f>
        <v>1.125</v>
      </c>
      <c r="J240" s="232">
        <v>45000</v>
      </c>
      <c r="K240" s="98">
        <f t="shared" si="52"/>
        <v>0</v>
      </c>
      <c r="L240" s="233">
        <v>0</v>
      </c>
      <c r="M240" s="238" t="str">
        <f>_xlfn.XLOOKUP(FutureTrunkParks6[[#This Row],[LGIP Code (*)]],LGIP1b_Parks_UnitRates_Summary[LGIP Code],LGIP1b_Parks_UnitRates_Summary[Stages],,0)</f>
        <v>B&amp;C</v>
      </c>
      <c r="N240" s="238" t="str">
        <f>_xlfn.XLOOKUP(FutureTrunkParks6[[#This Row],[LGIP Code (*)]],LGIP1b_Parks_UnitRates_Summary[LGIP Code],LGIP1b_Parks_UnitRates_Summary[Costing Code],,0)</f>
        <v>E5-D-B&amp;C</v>
      </c>
      <c r="O240" s="238">
        <f>_xlfn.XLOOKUP(FutureTrunkParks6[[#This Row],[Costing Code]],LGIP1b_Parks_UnitRates_Summary[Costing Code],LGIP1b_Parks_UnitRates_Summary[Scaled component],,0)</f>
        <v>740088.67916180636</v>
      </c>
      <c r="P240" s="238">
        <f>FutureTrunkParks6[[#This Row],[Unit Rate (Scale)]]*FutureTrunkParks6[[#This Row],[Scaling factor (*)]]</f>
        <v>832599.76405703218</v>
      </c>
      <c r="Q240" s="238">
        <f>_xlfn.XLOOKUP(FutureTrunkParks6[[#This Row],[Costing Code]],LGIP1b_Parks_UnitRates_Summary[Costing Code],LGIP1b_Parks_UnitRates_Summary[Not scaled component],,0)</f>
        <v>7781441.3300164435</v>
      </c>
      <c r="R240" s="240">
        <f>_xlfn.XLOOKUP(FutureTrunkParks6[[#This Row],[Costing Code]],LGIP1b_Parks_UnitRates_Summary[Costing Code],LGIP1b_Parks_UnitRates_Summary[Preliminary Scale],,0)</f>
        <v>0.23125000000000001</v>
      </c>
      <c r="S240" s="238">
        <f>((FutureTrunkParks6[[#This Row],[Costs with Scaling Factor Applied]]+FutureTrunkParks6[[#This Row],[Unit Rate (No Scale)]])*FutureTrunkParks6[[#This Row],[Preliminary Scale %]])</f>
        <v>1991997.0030044916</v>
      </c>
      <c r="T240" s="238">
        <f>_xlfn.XLOOKUP(FutureTrunkParks6[[#This Row],[Costing Code]],LGIP1b_Parks_UnitRates_Summary[Costing Code],LGIP1b_Parks_UnitRates_Summary[Preliminary No Scale],,0)</f>
        <v>11250</v>
      </c>
      <c r="U24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10617288</v>
      </c>
      <c r="V240" s="228">
        <v>2021</v>
      </c>
      <c r="W240" s="228">
        <v>1</v>
      </c>
      <c r="X240" s="238">
        <f>ROUND(FutureTrunkParks6[[#This Row],[Direct Construction Cost]]*23%,0)</f>
        <v>2441976</v>
      </c>
      <c r="Y240" s="311">
        <f t="shared" si="40"/>
        <v>0.15</v>
      </c>
      <c r="Z240" s="211">
        <f>ROUND((FutureTrunkParks6[[#This Row],[Direct Construction Cost]]+FutureTrunkParks6[[#This Row],[Project Owners Cost (23% Direct Construction Cost)($)]])*FutureTrunkParks6[[#This Row],[Multiplier]]*FutureTrunkParks6[[#This Row],[Construction Contingency Rate %]],0)</f>
        <v>1958890</v>
      </c>
      <c r="AA240" s="212">
        <f>ROUND(FutureTrunkParks6[[#This Row],[Direct Construction Cost]]+FutureTrunkParks6[[#This Row],[Project Owners Cost (23% Direct Construction Cost)($)]]+FutureTrunkParks6[[#This Row],[Construction Contingency Cost ($)]],0)</f>
        <v>15018154</v>
      </c>
      <c r="AB240" s="236">
        <v>2029</v>
      </c>
      <c r="AC240" s="213">
        <f t="shared" si="41"/>
        <v>2.0111853187589457E-2</v>
      </c>
      <c r="AD240" s="213">
        <f t="shared" si="42"/>
        <v>1.8204777291069174E-2</v>
      </c>
      <c r="AE240" s="291">
        <f>VLOOKUP(FutureTrunkParks6[[#This Row],[Service Catchment]],'Catchment Demand - Parks'!$C$8:$M$11,11)</f>
        <v>0.15359038713546411</v>
      </c>
      <c r="AF24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0.153263379968649</v>
      </c>
      <c r="AG240" s="291">
        <f>IF(AND(FutureTrunkParks6[[#This Row],[Spare Capacity (%)]]&gt;30%,FutureTrunkParks6[[#This Row],[Share of the total Cost with the same year of provision %]]&gt;20%),1-FutureTrunkParks6[[#This Row],[Spare Capacity (%)]],1)</f>
        <v>1</v>
      </c>
      <c r="AH240" s="291">
        <f>IF(FutureTrunkParks6[[#This Row],[Terminal Value Analysis]]&lt;0,0,FutureTrunkParks6[[#This Row],[Terminal Value Analysis]])</f>
        <v>1</v>
      </c>
      <c r="AI240" s="215">
        <f t="shared" si="43"/>
        <v>15018154</v>
      </c>
      <c r="AJ240" s="217">
        <f t="shared" si="44"/>
        <v>17349925</v>
      </c>
      <c r="AK240" s="219">
        <f t="shared" si="45"/>
        <v>10959781</v>
      </c>
      <c r="AL240" s="293">
        <f>ROUND(FutureTrunkParks6[[#This Row],[Net Present Value of Establishment Cost]]*FutureTrunkParks6[[#This Row],[Terminal Value Adjustment (%)]],0)</f>
        <v>10959781</v>
      </c>
      <c r="AM240" s="288" t="str" cm="1">
        <f t="array" ref="AM240">_xlfn.IFS(FutureTrunkParks6[[#This Row],[Hierarchy/Name]]&lt;&gt;"Local","y",AM$13=FutureTrunkParks6[[#This Row],[Service Catchment]], "y", FutureTrunkParks6[[#This Row],[Hierarchy/Name]]="Local", "")</f>
        <v>y</v>
      </c>
      <c r="AN240" s="288" t="str" cm="1">
        <f t="array" ref="AN240">_xlfn.IFS(FutureTrunkParks6[[#This Row],[Hierarchy/Name]]&lt;&gt;"Local","y",AN$13=FutureTrunkParks6[[#This Row],[Service Catchment]], "y", FutureTrunkParks6[[#This Row],[Hierarchy/Name]]="Local", "")</f>
        <v>y</v>
      </c>
      <c r="AO240" s="288" t="str" cm="1">
        <f t="array" ref="AO240">_xlfn.IFS(FutureTrunkParks6[[#This Row],[Hierarchy/Name]]&lt;&gt;"Local","y",AO$13=FutureTrunkParks6[[#This Row],[Service Catchment]], "y", FutureTrunkParks6[[#This Row],[Hierarchy/Name]]="Local", "")</f>
        <v>y</v>
      </c>
      <c r="AP240" s="288" t="str" cm="1">
        <f t="array" ref="AP240">_xlfn.IFS(FutureTrunkParks6[[#This Row],[Hierarchy/Name]]&lt;&gt;"Local","y",AP$13=FutureTrunkParks6[[#This Row],[Service Catchment]], "y", FutureTrunkParks6[[#This Row],[Hierarchy/Name]]="Local", "")</f>
        <v>y</v>
      </c>
      <c r="AR240" s="107">
        <f>IF(FutureTrunkParks6[[#This Row],[Hierarchy/Name]]&lt;&gt;"Local",0.25,IF(AM240="y",1,""))</f>
        <v>0.25</v>
      </c>
      <c r="AS240" s="107">
        <f>IF(FutureTrunkParks6[[#This Row],[Hierarchy/Name]]&lt;&gt;"Local",0.25,IF(AN240="y",1,""))</f>
        <v>0.25</v>
      </c>
      <c r="AT240" s="107">
        <f>IF(FutureTrunkParks6[[#This Row],[Hierarchy/Name]]&lt;&gt;"Local",0.25,IF(AO240="y",1,""))</f>
        <v>0.25</v>
      </c>
      <c r="AU240" s="107">
        <f>IF(FutureTrunkParks6[[#This Row],[Hierarchy/Name]]&lt;&gt;"Local",0.25,IF(AP240="y",1,""))</f>
        <v>0.25</v>
      </c>
      <c r="AV240" s="109">
        <f t="shared" si="46"/>
        <v>1</v>
      </c>
      <c r="AX240" s="285">
        <f t="shared" si="47"/>
        <v>2739945.25</v>
      </c>
      <c r="AY240" s="281">
        <f t="shared" si="48"/>
        <v>2739945.25</v>
      </c>
      <c r="AZ240" s="281">
        <f t="shared" si="49"/>
        <v>2739945.25</v>
      </c>
      <c r="BA240" s="286">
        <f t="shared" si="50"/>
        <v>2739945.25</v>
      </c>
      <c r="BB240" s="270">
        <f t="shared" si="51"/>
        <v>10959781</v>
      </c>
      <c r="BD240" s="141"/>
    </row>
    <row r="241" spans="2:56">
      <c r="B241" s="227" t="s">
        <v>4992</v>
      </c>
      <c r="C241" s="228" t="s">
        <v>5222</v>
      </c>
      <c r="D241" s="228" t="s">
        <v>105</v>
      </c>
      <c r="E241" s="228" t="s">
        <v>106</v>
      </c>
      <c r="F241" s="228" t="s">
        <v>5223</v>
      </c>
      <c r="G241" s="203" t="str" cm="1">
        <f t="array" ref="G241">_xlfn.IFS(MID(C241,5,1)="U",MID(C241,5,2),LEN(C241)&gt;10,MID(C241,5,3)&amp;"-"&amp;LEFT(D241,1),LEN(C241)&lt;=10,MID(C241,5,2)&amp;"-"&amp;LEFT(D241,1))</f>
        <v>E4-D</v>
      </c>
      <c r="H241" s="204">
        <f>IFERROR(INDEX(LGIP1b_Park_UnitRates[],MATCH(G241,LGIP1b_Park_UnitRates[LGIP Code],0),3),"")</f>
        <v>1000</v>
      </c>
      <c r="I241" s="312">
        <f>IFERROR(MIN(J241/H241,INDEX(LGIP1b_Park_UnitRates[],MATCH(FutureTrunkParks6[[#This Row],[LGIP Code (*)]], LGIP1b_Park_UnitRates[LGIP Code], 0),4)),1)</f>
        <v>2.8</v>
      </c>
      <c r="J241" s="232">
        <v>2800</v>
      </c>
      <c r="K241" s="98">
        <f t="shared" si="52"/>
        <v>0</v>
      </c>
      <c r="L241" s="233">
        <v>0</v>
      </c>
      <c r="M241" s="238" t="str">
        <f>_xlfn.XLOOKUP(FutureTrunkParks6[[#This Row],[LGIP Code (*)]],LGIP1b_Parks_UnitRates_Summary[LGIP Code],LGIP1b_Parks_UnitRates_Summary[Stages],,0)</f>
        <v>B&amp;C</v>
      </c>
      <c r="N241" s="238" t="str">
        <f>_xlfn.XLOOKUP(FutureTrunkParks6[[#This Row],[LGIP Code (*)]],LGIP1b_Parks_UnitRates_Summary[LGIP Code],LGIP1b_Parks_UnitRates_Summary[Costing Code],,0)</f>
        <v>E4-D-B&amp;C</v>
      </c>
      <c r="O241" s="238">
        <f>_xlfn.XLOOKUP(FutureTrunkParks6[[#This Row],[Costing Code]],LGIP1b_Parks_UnitRates_Summary[Costing Code],LGIP1b_Parks_UnitRates_Summary[Scaled component],,0)</f>
        <v>294525.65614929033</v>
      </c>
      <c r="P241" s="238">
        <f>FutureTrunkParks6[[#This Row],[Unit Rate (Scale)]]*FutureTrunkParks6[[#This Row],[Scaling factor (*)]]</f>
        <v>824671.83721801289</v>
      </c>
      <c r="Q241" s="238">
        <f>_xlfn.XLOOKUP(FutureTrunkParks6[[#This Row],[Costing Code]],LGIP1b_Parks_UnitRates_Summary[Costing Code],LGIP1b_Parks_UnitRates_Summary[Not scaled component],,0)</f>
        <v>1287985.5650352219</v>
      </c>
      <c r="R241" s="240">
        <f>_xlfn.XLOOKUP(FutureTrunkParks6[[#This Row],[Costing Code]],LGIP1b_Parks_UnitRates_Summary[Costing Code],LGIP1b_Parks_UnitRates_Summary[Preliminary Scale],,0)</f>
        <v>0.23125000000000001</v>
      </c>
      <c r="S241" s="238">
        <f>((FutureTrunkParks6[[#This Row],[Costs with Scaling Factor Applied]]+FutureTrunkParks6[[#This Row],[Unit Rate (No Scale)]])*FutureTrunkParks6[[#This Row],[Preliminary Scale %]])</f>
        <v>488552.02427106054</v>
      </c>
      <c r="T241" s="238">
        <f>_xlfn.XLOOKUP(FutureTrunkParks6[[#This Row],[Costing Code]],LGIP1b_Parks_UnitRates_Summary[Costing Code],LGIP1b_Parks_UnitRates_Summary[Preliminary No Scale],,0)</f>
        <v>2812.5</v>
      </c>
      <c r="U24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2604022</v>
      </c>
      <c r="V241" s="228">
        <v>2021</v>
      </c>
      <c r="W241" s="228">
        <v>1</v>
      </c>
      <c r="X241" s="238">
        <f>ROUND(FutureTrunkParks6[[#This Row],[Direct Construction Cost]]*23%,0)</f>
        <v>598925</v>
      </c>
      <c r="Y241" s="311">
        <f t="shared" si="40"/>
        <v>0.15</v>
      </c>
      <c r="Z241" s="211">
        <f>ROUND((FutureTrunkParks6[[#This Row],[Direct Construction Cost]]+FutureTrunkParks6[[#This Row],[Project Owners Cost (23% Direct Construction Cost)($)]])*FutureTrunkParks6[[#This Row],[Multiplier]]*FutureTrunkParks6[[#This Row],[Construction Contingency Rate %]],0)</f>
        <v>480442</v>
      </c>
      <c r="AA241" s="212">
        <f>ROUND(FutureTrunkParks6[[#This Row],[Direct Construction Cost]]+FutureTrunkParks6[[#This Row],[Project Owners Cost (23% Direct Construction Cost)($)]]+FutureTrunkParks6[[#This Row],[Construction Contingency Cost ($)]],0)</f>
        <v>3683389</v>
      </c>
      <c r="AB241" s="236">
        <v>2029</v>
      </c>
      <c r="AC241" s="213">
        <f t="shared" si="41"/>
        <v>2.0111853187589457E-2</v>
      </c>
      <c r="AD241" s="213">
        <f t="shared" si="42"/>
        <v>1.8204777291069174E-2</v>
      </c>
      <c r="AE241" s="291">
        <f>VLOOKUP(FutureTrunkParks6[[#This Row],[Service Catchment]],'Catchment Demand - Parks'!$C$8:$M$11,11)</f>
        <v>0.23553359173481525</v>
      </c>
      <c r="AF24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3.8109398220138667E-2</v>
      </c>
      <c r="AG241" s="291">
        <f>IF(AND(FutureTrunkParks6[[#This Row],[Spare Capacity (%)]]&gt;30%,FutureTrunkParks6[[#This Row],[Share of the total Cost with the same year of provision %]]&gt;20%),1-FutureTrunkParks6[[#This Row],[Spare Capacity (%)]],1)</f>
        <v>1</v>
      </c>
      <c r="AH241" s="291">
        <f>IF(FutureTrunkParks6[[#This Row],[Terminal Value Analysis]]&lt;0,0,FutureTrunkParks6[[#This Row],[Terminal Value Analysis]])</f>
        <v>1</v>
      </c>
      <c r="AI241" s="215">
        <f t="shared" si="43"/>
        <v>3683389</v>
      </c>
      <c r="AJ241" s="217">
        <f t="shared" si="44"/>
        <v>4255285</v>
      </c>
      <c r="AK241" s="219">
        <f t="shared" si="45"/>
        <v>2688023</v>
      </c>
      <c r="AL241" s="293">
        <f>ROUND(FutureTrunkParks6[[#This Row],[Net Present Value of Establishment Cost]]*FutureTrunkParks6[[#This Row],[Terminal Value Adjustment (%)]],0)</f>
        <v>2688023</v>
      </c>
      <c r="AM241" s="288" t="str" cm="1">
        <f t="array" ref="AM241">_xlfn.IFS(FutureTrunkParks6[[#This Row],[Hierarchy/Name]]&lt;&gt;"Local","y",AM$13=FutureTrunkParks6[[#This Row],[Service Catchment]], "y", FutureTrunkParks6[[#This Row],[Hierarchy/Name]]="Local", "")</f>
        <v>y</v>
      </c>
      <c r="AN241" s="288" t="str" cm="1">
        <f t="array" ref="AN241">_xlfn.IFS(FutureTrunkParks6[[#This Row],[Hierarchy/Name]]&lt;&gt;"Local","y",AN$13=FutureTrunkParks6[[#This Row],[Service Catchment]], "y", FutureTrunkParks6[[#This Row],[Hierarchy/Name]]="Local", "")</f>
        <v>y</v>
      </c>
      <c r="AO241" s="288" t="str" cm="1">
        <f t="array" ref="AO241">_xlfn.IFS(FutureTrunkParks6[[#This Row],[Hierarchy/Name]]&lt;&gt;"Local","y",AO$13=FutureTrunkParks6[[#This Row],[Service Catchment]], "y", FutureTrunkParks6[[#This Row],[Hierarchy/Name]]="Local", "")</f>
        <v>y</v>
      </c>
      <c r="AP241" s="288" t="str" cm="1">
        <f t="array" ref="AP241">_xlfn.IFS(FutureTrunkParks6[[#This Row],[Hierarchy/Name]]&lt;&gt;"Local","y",AP$13=FutureTrunkParks6[[#This Row],[Service Catchment]], "y", FutureTrunkParks6[[#This Row],[Hierarchy/Name]]="Local", "")</f>
        <v>y</v>
      </c>
      <c r="AR241" s="107">
        <f>IF(FutureTrunkParks6[[#This Row],[Hierarchy/Name]]&lt;&gt;"Local",0.25,IF(AM241="y",1,""))</f>
        <v>0.25</v>
      </c>
      <c r="AS241" s="107">
        <f>IF(FutureTrunkParks6[[#This Row],[Hierarchy/Name]]&lt;&gt;"Local",0.25,IF(AN241="y",1,""))</f>
        <v>0.25</v>
      </c>
      <c r="AT241" s="107">
        <f>IF(FutureTrunkParks6[[#This Row],[Hierarchy/Name]]&lt;&gt;"Local",0.25,IF(AO241="y",1,""))</f>
        <v>0.25</v>
      </c>
      <c r="AU241" s="107">
        <f>IF(FutureTrunkParks6[[#This Row],[Hierarchy/Name]]&lt;&gt;"Local",0.25,IF(AP241="y",1,""))</f>
        <v>0.25</v>
      </c>
      <c r="AV241" s="109">
        <f t="shared" si="46"/>
        <v>1</v>
      </c>
      <c r="AX241" s="285">
        <f t="shared" si="47"/>
        <v>672005.75</v>
      </c>
      <c r="AY241" s="281">
        <f t="shared" si="48"/>
        <v>672005.75</v>
      </c>
      <c r="AZ241" s="281">
        <f t="shared" si="49"/>
        <v>672005.75</v>
      </c>
      <c r="BA241" s="286">
        <f t="shared" si="50"/>
        <v>672005.75</v>
      </c>
      <c r="BB241" s="270">
        <f t="shared" si="51"/>
        <v>2688023</v>
      </c>
      <c r="BD241" s="141"/>
    </row>
    <row r="242" spans="2:56">
      <c r="B242" s="227" t="s">
        <v>5086</v>
      </c>
      <c r="C242" s="228" t="s">
        <v>5224</v>
      </c>
      <c r="D242" s="228" t="s">
        <v>105</v>
      </c>
      <c r="E242" s="228" t="s">
        <v>106</v>
      </c>
      <c r="F242" s="228" t="s">
        <v>4947</v>
      </c>
      <c r="G242" s="203" t="str" cm="1">
        <f t="array" ref="G242">_xlfn.IFS(MID(C242,5,1)="U",MID(C242,5,2),LEN(C242)&gt;10,MID(C242,5,3)&amp;"-"&amp;LEFT(D242,1),LEN(C242)&lt;=10,MID(C242,5,2)&amp;"-"&amp;LEFT(D242,1))</f>
        <v>U3</v>
      </c>
      <c r="H242" s="204">
        <f>IFERROR(INDEX(LGIP1b_Park_UnitRates[],MATCH(G242,LGIP1b_Park_UnitRates[LGIP Code],0),3),"")</f>
        <v>0</v>
      </c>
      <c r="I242" s="312">
        <f>IFERROR(MIN(J242/H242,INDEX(LGIP1b_Park_UnitRates[],MATCH(FutureTrunkParks6[[#This Row],[LGIP Code (*)]], LGIP1b_Park_UnitRates[LGIP Code], 0),4)),1)</f>
        <v>1</v>
      </c>
      <c r="J242" s="232">
        <v>17800</v>
      </c>
      <c r="K242" s="98">
        <f t="shared" si="52"/>
        <v>0</v>
      </c>
      <c r="L242" s="233">
        <v>0</v>
      </c>
      <c r="M242" s="238" t="str">
        <f>_xlfn.XLOOKUP(FutureTrunkParks6[[#This Row],[LGIP Code (*)]],LGIP1b_Parks_UnitRates_Summary[LGIP Code],LGIP1b_Parks_UnitRates_Summary[Stages],,0)</f>
        <v>U</v>
      </c>
      <c r="N242" s="238" t="str">
        <f>_xlfn.XLOOKUP(FutureTrunkParks6[[#This Row],[LGIP Code (*)]],LGIP1b_Parks_UnitRates_Summary[LGIP Code],LGIP1b_Parks_UnitRates_Summary[Costing Code],,0)</f>
        <v>U3-U</v>
      </c>
      <c r="O242" s="238">
        <f>_xlfn.XLOOKUP(FutureTrunkParks6[[#This Row],[Costing Code]],LGIP1b_Parks_UnitRates_Summary[Costing Code],LGIP1b_Parks_UnitRates_Summary[Scaled component],,0)</f>
        <v>0</v>
      </c>
      <c r="P242" s="238">
        <f>FutureTrunkParks6[[#This Row],[Unit Rate (Scale)]]*FutureTrunkParks6[[#This Row],[Scaling factor (*)]]</f>
        <v>0</v>
      </c>
      <c r="Q242" s="238">
        <f>_xlfn.XLOOKUP(FutureTrunkParks6[[#This Row],[Costing Code]],LGIP1b_Parks_UnitRates_Summary[Costing Code],LGIP1b_Parks_UnitRates_Summary[Not scaled component],,0)</f>
        <v>0</v>
      </c>
      <c r="R242" s="240">
        <f>_xlfn.XLOOKUP(FutureTrunkParks6[[#This Row],[Costing Code]],LGIP1b_Parks_UnitRates_Summary[Costing Code],LGIP1b_Parks_UnitRates_Summary[Preliminary Scale],,0)</f>
        <v>0</v>
      </c>
      <c r="S242" s="238">
        <f>((FutureTrunkParks6[[#This Row],[Costs with Scaling Factor Applied]]+FutureTrunkParks6[[#This Row],[Unit Rate (No Scale)]])*FutureTrunkParks6[[#This Row],[Preliminary Scale %]])</f>
        <v>0</v>
      </c>
      <c r="T242" s="238">
        <f>_xlfn.XLOOKUP(FutureTrunkParks6[[#This Row],[Costing Code]],LGIP1b_Parks_UnitRates_Summary[Costing Code],LGIP1b_Parks_UnitRates_Summary[Preliminary No Scale],,0)</f>
        <v>0</v>
      </c>
      <c r="U24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42" s="228">
        <v>2021</v>
      </c>
      <c r="W242" s="228">
        <v>1</v>
      </c>
      <c r="X242" s="238">
        <f>ROUND(FutureTrunkParks6[[#This Row],[Direct Construction Cost]]*23%,0)</f>
        <v>230000</v>
      </c>
      <c r="Y242" s="311">
        <f t="shared" si="40"/>
        <v>0.2</v>
      </c>
      <c r="Z242" s="211">
        <f>ROUND((FutureTrunkParks6[[#This Row],[Direct Construction Cost]]+FutureTrunkParks6[[#This Row],[Project Owners Cost (23% Direct Construction Cost)($)]])*FutureTrunkParks6[[#This Row],[Multiplier]]*FutureTrunkParks6[[#This Row],[Construction Contingency Rate %]],0)</f>
        <v>246000</v>
      </c>
      <c r="AA242" s="212">
        <f>ROUND(FutureTrunkParks6[[#This Row],[Direct Construction Cost]]+FutureTrunkParks6[[#This Row],[Project Owners Cost (23% Direct Construction Cost)($)]]+FutureTrunkParks6[[#This Row],[Construction Contingency Cost ($)]],0)</f>
        <v>1476000</v>
      </c>
      <c r="AB242" s="236">
        <v>2034</v>
      </c>
      <c r="AC242" s="213">
        <f t="shared" si="41"/>
        <v>2.0111853187589457E-2</v>
      </c>
      <c r="AD242" s="213">
        <f t="shared" si="42"/>
        <v>1.8204777291069174E-2</v>
      </c>
      <c r="AE242" s="291">
        <f>VLOOKUP(FutureTrunkParks6[[#This Row],[Service Catchment]],'Catchment Demand - Parks'!$C$8:$M$11,11)</f>
        <v>0.23553359173481525</v>
      </c>
      <c r="AF24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1.2413451811825292E-2</v>
      </c>
      <c r="AG242" s="291">
        <f>IF(AND(FutureTrunkParks6[[#This Row],[Spare Capacity (%)]]&gt;30%,FutureTrunkParks6[[#This Row],[Share of the total Cost with the same year of provision %]]&gt;20%),1-FutureTrunkParks6[[#This Row],[Spare Capacity (%)]],1)</f>
        <v>1</v>
      </c>
      <c r="AH242" s="291">
        <f>IF(FutureTrunkParks6[[#This Row],[Terminal Value Analysis]]&lt;0,0,FutureTrunkParks6[[#This Row],[Terminal Value Analysis]])</f>
        <v>1</v>
      </c>
      <c r="AI242" s="215">
        <f t="shared" si="43"/>
        <v>1476000</v>
      </c>
      <c r="AJ242" s="217">
        <f t="shared" si="44"/>
        <v>1866135</v>
      </c>
      <c r="AK242" s="219">
        <f t="shared" si="45"/>
        <v>884632</v>
      </c>
      <c r="AL242" s="293">
        <f>ROUND(FutureTrunkParks6[[#This Row],[Net Present Value of Establishment Cost]]*FutureTrunkParks6[[#This Row],[Terminal Value Adjustment (%)]],0)</f>
        <v>884632</v>
      </c>
      <c r="AM242" s="288" t="str" cm="1">
        <f t="array" ref="AM242">_xlfn.IFS(FutureTrunkParks6[[#This Row],[Hierarchy/Name]]&lt;&gt;"Local","y",AM$13=FutureTrunkParks6[[#This Row],[Service Catchment]], "y", FutureTrunkParks6[[#This Row],[Hierarchy/Name]]="Local", "")</f>
        <v>y</v>
      </c>
      <c r="AN242" s="288" t="str" cm="1">
        <f t="array" ref="AN242">_xlfn.IFS(FutureTrunkParks6[[#This Row],[Hierarchy/Name]]&lt;&gt;"Local","y",AN$13=FutureTrunkParks6[[#This Row],[Service Catchment]], "y", FutureTrunkParks6[[#This Row],[Hierarchy/Name]]="Local", "")</f>
        <v>y</v>
      </c>
      <c r="AO242" s="288" t="str" cm="1">
        <f t="array" ref="AO242">_xlfn.IFS(FutureTrunkParks6[[#This Row],[Hierarchy/Name]]&lt;&gt;"Local","y",AO$13=FutureTrunkParks6[[#This Row],[Service Catchment]], "y", FutureTrunkParks6[[#This Row],[Hierarchy/Name]]="Local", "")</f>
        <v>y</v>
      </c>
      <c r="AP242" s="288" t="str" cm="1">
        <f t="array" ref="AP242">_xlfn.IFS(FutureTrunkParks6[[#This Row],[Hierarchy/Name]]&lt;&gt;"Local","y",AP$13=FutureTrunkParks6[[#This Row],[Service Catchment]], "y", FutureTrunkParks6[[#This Row],[Hierarchy/Name]]="Local", "")</f>
        <v>y</v>
      </c>
      <c r="AR242" s="107">
        <f>IF(FutureTrunkParks6[[#This Row],[Hierarchy/Name]]&lt;&gt;"Local",0.25,IF(AM242="y",1,""))</f>
        <v>0.25</v>
      </c>
      <c r="AS242" s="107">
        <f>IF(FutureTrunkParks6[[#This Row],[Hierarchy/Name]]&lt;&gt;"Local",0.25,IF(AN242="y",1,""))</f>
        <v>0.25</v>
      </c>
      <c r="AT242" s="107">
        <f>IF(FutureTrunkParks6[[#This Row],[Hierarchy/Name]]&lt;&gt;"Local",0.25,IF(AO242="y",1,""))</f>
        <v>0.25</v>
      </c>
      <c r="AU242" s="107">
        <f>IF(FutureTrunkParks6[[#This Row],[Hierarchy/Name]]&lt;&gt;"Local",0.25,IF(AP242="y",1,""))</f>
        <v>0.25</v>
      </c>
      <c r="AV242" s="109">
        <f t="shared" si="46"/>
        <v>1</v>
      </c>
      <c r="AX242" s="285">
        <f t="shared" si="47"/>
        <v>221158</v>
      </c>
      <c r="AY242" s="281">
        <f t="shared" si="48"/>
        <v>221158</v>
      </c>
      <c r="AZ242" s="281">
        <f t="shared" si="49"/>
        <v>221158</v>
      </c>
      <c r="BA242" s="286">
        <f t="shared" si="50"/>
        <v>221158</v>
      </c>
      <c r="BB242" s="270">
        <f t="shared" si="51"/>
        <v>884632</v>
      </c>
      <c r="BD242" s="141"/>
    </row>
    <row r="243" spans="2:56">
      <c r="B243" s="227" t="s">
        <v>5225</v>
      </c>
      <c r="C243" s="228" t="s">
        <v>5226</v>
      </c>
      <c r="D243" s="228" t="s">
        <v>110</v>
      </c>
      <c r="E243" s="228" t="s">
        <v>106</v>
      </c>
      <c r="F243" s="228" t="s">
        <v>5019</v>
      </c>
      <c r="G243" s="203" t="str" cm="1">
        <f t="array" ref="G243">_xlfn.IFS(MID(C243,5,1)="U",MID(C243,5,2),LEN(C243)&gt;10,MID(C243,5,3)&amp;"-"&amp;LEFT(D243,1),LEN(C243)&lt;=10,MID(C243,5,2)&amp;"-"&amp;LEFT(D243,1))</f>
        <v>A7-L</v>
      </c>
      <c r="H243" s="204">
        <f>IFERROR(INDEX(LGIP1b_Park_UnitRates[],MATCH(G243,LGIP1b_Park_UnitRates[LGIP Code],0),3),"")</f>
        <v>8000</v>
      </c>
      <c r="I243" s="312">
        <f>IFERROR(MIN(J243/H243,INDEX(LGIP1b_Park_UnitRates[],MATCH(FutureTrunkParks6[[#This Row],[LGIP Code (*)]], LGIP1b_Park_UnitRates[LGIP Code], 0),4)),1)</f>
        <v>7.4999999999999997E-2</v>
      </c>
      <c r="J243" s="232">
        <v>600</v>
      </c>
      <c r="K243" s="98">
        <f t="shared" si="52"/>
        <v>154</v>
      </c>
      <c r="L243" s="233">
        <v>92400</v>
      </c>
      <c r="M243" s="238" t="str">
        <f>_xlfn.XLOOKUP(FutureTrunkParks6[[#This Row],[LGIP Code (*)]],LGIP1b_Parks_UnitRates_Summary[LGIP Code],LGIP1b_Parks_UnitRates_Summary[Stages],,0)</f>
        <v>A</v>
      </c>
      <c r="N243" s="238" t="str">
        <f>_xlfn.XLOOKUP(FutureTrunkParks6[[#This Row],[LGIP Code (*)]],LGIP1b_Parks_UnitRates_Summary[LGIP Code],LGIP1b_Parks_UnitRates_Summary[Costing Code],,0)</f>
        <v>A7-L-A</v>
      </c>
      <c r="O243" s="238">
        <f>_xlfn.XLOOKUP(FutureTrunkParks6[[#This Row],[Costing Code]],LGIP1b_Parks_UnitRates_Summary[Costing Code],LGIP1b_Parks_UnitRates_Summary[Scaled component],,0)</f>
        <v>71293.68015</v>
      </c>
      <c r="P243" s="238">
        <f>FutureTrunkParks6[[#This Row],[Unit Rate (Scale)]]*FutureTrunkParks6[[#This Row],[Scaling factor (*)]]</f>
        <v>5347.02601125</v>
      </c>
      <c r="Q243" s="238">
        <f>_xlfn.XLOOKUP(FutureTrunkParks6[[#This Row],[Costing Code]],LGIP1b_Parks_UnitRates_Summary[Costing Code],LGIP1b_Parks_UnitRates_Summary[Not scaled component],,0)</f>
        <v>30732.865240000006</v>
      </c>
      <c r="R243" s="240">
        <f>_xlfn.XLOOKUP(FutureTrunkParks6[[#This Row],[Costing Code]],LGIP1b_Parks_UnitRates_Summary[Costing Code],LGIP1b_Parks_UnitRates_Summary[Preliminary Scale],,0)</f>
        <v>0.23125000000000001</v>
      </c>
      <c r="S243" s="238">
        <f>((FutureTrunkParks6[[#This Row],[Costs with Scaling Factor Applied]]+FutureTrunkParks6[[#This Row],[Unit Rate (No Scale)]])*FutureTrunkParks6[[#This Row],[Preliminary Scale %]])</f>
        <v>8343.4748518515644</v>
      </c>
      <c r="T243" s="238">
        <f>_xlfn.XLOOKUP(FutureTrunkParks6[[#This Row],[Costing Code]],LGIP1b_Parks_UnitRates_Summary[Costing Code],LGIP1b_Parks_UnitRates_Summary[Preliminary No Scale],,0)</f>
        <v>3750</v>
      </c>
      <c r="U24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48173</v>
      </c>
      <c r="V243" s="228">
        <v>2021</v>
      </c>
      <c r="W243" s="228">
        <v>1</v>
      </c>
      <c r="X243" s="238">
        <f>ROUND(FutureTrunkParks6[[#This Row],[Direct Construction Cost]]*23%,0)</f>
        <v>11080</v>
      </c>
      <c r="Y243" s="311">
        <f t="shared" si="40"/>
        <v>0.2</v>
      </c>
      <c r="Z243" s="211">
        <f>ROUND((FutureTrunkParks6[[#This Row],[Direct Construction Cost]]+FutureTrunkParks6[[#This Row],[Project Owners Cost (23% Direct Construction Cost)($)]])*FutureTrunkParks6[[#This Row],[Multiplier]]*FutureTrunkParks6[[#This Row],[Construction Contingency Rate %]],0)</f>
        <v>11851</v>
      </c>
      <c r="AA243" s="212">
        <f>ROUND(FutureTrunkParks6[[#This Row],[Direct Construction Cost]]+FutureTrunkParks6[[#This Row],[Project Owners Cost (23% Direct Construction Cost)($)]]+FutureTrunkParks6[[#This Row],[Construction Contingency Cost ($)]],0)</f>
        <v>71104</v>
      </c>
      <c r="AB243" s="236">
        <v>2034</v>
      </c>
      <c r="AC243" s="213">
        <f t="shared" si="41"/>
        <v>2.0111853187589457E-2</v>
      </c>
      <c r="AD243" s="213">
        <f t="shared" si="42"/>
        <v>1.8204777291069174E-2</v>
      </c>
      <c r="AE243" s="291">
        <f>VLOOKUP(FutureTrunkParks6[[#This Row],[Service Catchment]],'Catchment Demand - Parks'!$C$8:$M$11,11)</f>
        <v>0.23553359173481525</v>
      </c>
      <c r="AF24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5.9799869757996306E-4</v>
      </c>
      <c r="AG243" s="291">
        <f>IF(AND(FutureTrunkParks6[[#This Row],[Spare Capacity (%)]]&gt;30%,FutureTrunkParks6[[#This Row],[Share of the total Cost with the same year of provision %]]&gt;20%),1-FutureTrunkParks6[[#This Row],[Spare Capacity (%)]],1)</f>
        <v>1</v>
      </c>
      <c r="AH243" s="291">
        <f>IF(FutureTrunkParks6[[#This Row],[Terminal Value Analysis]]&lt;0,0,FutureTrunkParks6[[#This Row],[Terminal Value Analysis]])</f>
        <v>1</v>
      </c>
      <c r="AI243" s="215">
        <f t="shared" si="43"/>
        <v>163504</v>
      </c>
      <c r="AJ243" s="217">
        <f t="shared" si="44"/>
        <v>209598</v>
      </c>
      <c r="AK243" s="219">
        <f t="shared" si="45"/>
        <v>99359</v>
      </c>
      <c r="AL243" s="293">
        <f>ROUND(FutureTrunkParks6[[#This Row],[Net Present Value of Establishment Cost]]*FutureTrunkParks6[[#This Row],[Terminal Value Adjustment (%)]],0)</f>
        <v>99359</v>
      </c>
      <c r="AM243" s="288" t="str" cm="1">
        <f t="array" ref="AM243">_xlfn.IFS(FutureTrunkParks6[[#This Row],[Hierarchy/Name]]&lt;&gt;"Local","y",AM$13=FutureTrunkParks6[[#This Row],[Service Catchment]], "y", FutureTrunkParks6[[#This Row],[Hierarchy/Name]]="Local", "")</f>
        <v>y</v>
      </c>
      <c r="AN243" s="288" t="str" cm="1">
        <f t="array" ref="AN243">_xlfn.IFS(FutureTrunkParks6[[#This Row],[Hierarchy/Name]]&lt;&gt;"Local","y",AN$13=FutureTrunkParks6[[#This Row],[Service Catchment]], "y", FutureTrunkParks6[[#This Row],[Hierarchy/Name]]="Local", "")</f>
        <v/>
      </c>
      <c r="AO243" s="288" t="str" cm="1">
        <f t="array" ref="AO243">_xlfn.IFS(FutureTrunkParks6[[#This Row],[Hierarchy/Name]]&lt;&gt;"Local","y",AO$13=FutureTrunkParks6[[#This Row],[Service Catchment]], "y", FutureTrunkParks6[[#This Row],[Hierarchy/Name]]="Local", "")</f>
        <v/>
      </c>
      <c r="AP243" s="288" t="str" cm="1">
        <f t="array" ref="AP243">_xlfn.IFS(FutureTrunkParks6[[#This Row],[Hierarchy/Name]]&lt;&gt;"Local","y",AP$13=FutureTrunkParks6[[#This Row],[Service Catchment]], "y", FutureTrunkParks6[[#This Row],[Hierarchy/Name]]="Local", "")</f>
        <v/>
      </c>
      <c r="AR243" s="107">
        <f>IF(FutureTrunkParks6[[#This Row],[Hierarchy/Name]]&lt;&gt;"Local",0.25,IF(AM243="y",1,""))</f>
        <v>1</v>
      </c>
      <c r="AS243" s="107" t="str">
        <f>IF(FutureTrunkParks6[[#This Row],[Hierarchy/Name]]&lt;&gt;"Local",0.25,IF(AN243="y",1,""))</f>
        <v/>
      </c>
      <c r="AT243" s="107" t="str">
        <f>IF(FutureTrunkParks6[[#This Row],[Hierarchy/Name]]&lt;&gt;"Local",0.25,IF(AO243="y",1,""))</f>
        <v/>
      </c>
      <c r="AU243" s="107" t="str">
        <f>IF(FutureTrunkParks6[[#This Row],[Hierarchy/Name]]&lt;&gt;"Local",0.25,IF(AP243="y",1,""))</f>
        <v/>
      </c>
      <c r="AV243" s="109">
        <f t="shared" si="46"/>
        <v>1</v>
      </c>
      <c r="AX243" s="285">
        <f t="shared" si="47"/>
        <v>99359</v>
      </c>
      <c r="AY243" s="281" t="str">
        <f t="shared" si="48"/>
        <v/>
      </c>
      <c r="AZ243" s="281" t="str">
        <f t="shared" si="49"/>
        <v/>
      </c>
      <c r="BA243" s="286" t="str">
        <f t="shared" si="50"/>
        <v/>
      </c>
      <c r="BB243" s="270">
        <f t="shared" si="51"/>
        <v>99359</v>
      </c>
      <c r="BD243" s="141"/>
    </row>
    <row r="244" spans="2:56">
      <c r="B244" s="227" t="s">
        <v>5227</v>
      </c>
      <c r="C244" s="228" t="s">
        <v>5228</v>
      </c>
      <c r="D244" s="228" t="s">
        <v>105</v>
      </c>
      <c r="E244" s="228" t="s">
        <v>106</v>
      </c>
      <c r="F244" s="228" t="s">
        <v>4947</v>
      </c>
      <c r="G244" s="203" t="str" cm="1">
        <f t="array" ref="G244">_xlfn.IFS(MID(C244,5,1)="U",MID(C244,5,2),LEN(C244)&gt;10,MID(C244,5,3)&amp;"-"&amp;LEFT(D244,1),LEN(C244)&lt;=10,MID(C244,5,2)&amp;"-"&amp;LEFT(D244,1))</f>
        <v>U3</v>
      </c>
      <c r="H244" s="204">
        <f>IFERROR(INDEX(LGIP1b_Park_UnitRates[],MATCH(G244,LGIP1b_Park_UnitRates[LGIP Code],0),3),"")</f>
        <v>0</v>
      </c>
      <c r="I244" s="312">
        <f>IFERROR(MIN(J244/H244,INDEX(LGIP1b_Park_UnitRates[],MATCH(FutureTrunkParks6[[#This Row],[LGIP Code (*)]], LGIP1b_Park_UnitRates[LGIP Code], 0),4)),1)</f>
        <v>1</v>
      </c>
      <c r="J244" s="232">
        <v>46100</v>
      </c>
      <c r="K244" s="98">
        <f t="shared" si="52"/>
        <v>0</v>
      </c>
      <c r="L244" s="233">
        <v>0</v>
      </c>
      <c r="M244" s="238" t="str">
        <f>_xlfn.XLOOKUP(FutureTrunkParks6[[#This Row],[LGIP Code (*)]],LGIP1b_Parks_UnitRates_Summary[LGIP Code],LGIP1b_Parks_UnitRates_Summary[Stages],,0)</f>
        <v>U</v>
      </c>
      <c r="N244" s="238" t="str">
        <f>_xlfn.XLOOKUP(FutureTrunkParks6[[#This Row],[LGIP Code (*)]],LGIP1b_Parks_UnitRates_Summary[LGIP Code],LGIP1b_Parks_UnitRates_Summary[Costing Code],,0)</f>
        <v>U3-U</v>
      </c>
      <c r="O244" s="238">
        <f>_xlfn.XLOOKUP(FutureTrunkParks6[[#This Row],[Costing Code]],LGIP1b_Parks_UnitRates_Summary[Costing Code],LGIP1b_Parks_UnitRates_Summary[Scaled component],,0)</f>
        <v>0</v>
      </c>
      <c r="P244" s="238">
        <f>FutureTrunkParks6[[#This Row],[Unit Rate (Scale)]]*FutureTrunkParks6[[#This Row],[Scaling factor (*)]]</f>
        <v>0</v>
      </c>
      <c r="Q244" s="238">
        <f>_xlfn.XLOOKUP(FutureTrunkParks6[[#This Row],[Costing Code]],LGIP1b_Parks_UnitRates_Summary[Costing Code],LGIP1b_Parks_UnitRates_Summary[Not scaled component],,0)</f>
        <v>0</v>
      </c>
      <c r="R244" s="240">
        <f>_xlfn.XLOOKUP(FutureTrunkParks6[[#This Row],[Costing Code]],LGIP1b_Parks_UnitRates_Summary[Costing Code],LGIP1b_Parks_UnitRates_Summary[Preliminary Scale],,0)</f>
        <v>0</v>
      </c>
      <c r="S244" s="238">
        <f>((FutureTrunkParks6[[#This Row],[Costs with Scaling Factor Applied]]+FutureTrunkParks6[[#This Row],[Unit Rate (No Scale)]])*FutureTrunkParks6[[#This Row],[Preliminary Scale %]])</f>
        <v>0</v>
      </c>
      <c r="T244" s="238">
        <f>_xlfn.XLOOKUP(FutureTrunkParks6[[#This Row],[Costing Code]],LGIP1b_Parks_UnitRates_Summary[Costing Code],LGIP1b_Parks_UnitRates_Summary[Preliminary No Scale],,0)</f>
        <v>0</v>
      </c>
      <c r="U24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44" s="228">
        <v>2021</v>
      </c>
      <c r="W244" s="228">
        <v>1</v>
      </c>
      <c r="X244" s="238">
        <f>ROUND(FutureTrunkParks6[[#This Row],[Direct Construction Cost]]*23%,0)</f>
        <v>230000</v>
      </c>
      <c r="Y244" s="311">
        <f t="shared" si="40"/>
        <v>0.2</v>
      </c>
      <c r="Z244" s="211">
        <f>ROUND((FutureTrunkParks6[[#This Row],[Direct Construction Cost]]+FutureTrunkParks6[[#This Row],[Project Owners Cost (23% Direct Construction Cost)($)]])*FutureTrunkParks6[[#This Row],[Multiplier]]*FutureTrunkParks6[[#This Row],[Construction Contingency Rate %]],0)</f>
        <v>246000</v>
      </c>
      <c r="AA244" s="212">
        <f>ROUND(FutureTrunkParks6[[#This Row],[Direct Construction Cost]]+FutureTrunkParks6[[#This Row],[Project Owners Cost (23% Direct Construction Cost)($)]]+FutureTrunkParks6[[#This Row],[Construction Contingency Cost ($)]],0)</f>
        <v>1476000</v>
      </c>
      <c r="AB244" s="236">
        <v>2034</v>
      </c>
      <c r="AC244" s="213">
        <f t="shared" si="41"/>
        <v>2.0111853187589457E-2</v>
      </c>
      <c r="AD244" s="213">
        <f t="shared" si="42"/>
        <v>1.8204777291069174E-2</v>
      </c>
      <c r="AE244" s="291">
        <f>VLOOKUP(FutureTrunkParks6[[#This Row],[Service Catchment]],'Catchment Demand - Parks'!$C$8:$M$11,11)</f>
        <v>0.23553359173481525</v>
      </c>
      <c r="AF24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1.2413451811825292E-2</v>
      </c>
      <c r="AG244" s="291">
        <f>IF(AND(FutureTrunkParks6[[#This Row],[Spare Capacity (%)]]&gt;30%,FutureTrunkParks6[[#This Row],[Share of the total Cost with the same year of provision %]]&gt;20%),1-FutureTrunkParks6[[#This Row],[Spare Capacity (%)]],1)</f>
        <v>1</v>
      </c>
      <c r="AH244" s="291">
        <f>IF(FutureTrunkParks6[[#This Row],[Terminal Value Analysis]]&lt;0,0,FutureTrunkParks6[[#This Row],[Terminal Value Analysis]])</f>
        <v>1</v>
      </c>
      <c r="AI244" s="215">
        <f t="shared" si="43"/>
        <v>1476000</v>
      </c>
      <c r="AJ244" s="217">
        <f t="shared" si="44"/>
        <v>1866135</v>
      </c>
      <c r="AK244" s="219">
        <f t="shared" si="45"/>
        <v>884632</v>
      </c>
      <c r="AL244" s="293">
        <f>ROUND(FutureTrunkParks6[[#This Row],[Net Present Value of Establishment Cost]]*FutureTrunkParks6[[#This Row],[Terminal Value Adjustment (%)]],0)</f>
        <v>884632</v>
      </c>
      <c r="AM244" s="288" t="str" cm="1">
        <f t="array" ref="AM244">_xlfn.IFS(FutureTrunkParks6[[#This Row],[Hierarchy/Name]]&lt;&gt;"Local","y",AM$13=FutureTrunkParks6[[#This Row],[Service Catchment]], "y", FutureTrunkParks6[[#This Row],[Hierarchy/Name]]="Local", "")</f>
        <v>y</v>
      </c>
      <c r="AN244" s="288" t="str" cm="1">
        <f t="array" ref="AN244">_xlfn.IFS(FutureTrunkParks6[[#This Row],[Hierarchy/Name]]&lt;&gt;"Local","y",AN$13=FutureTrunkParks6[[#This Row],[Service Catchment]], "y", FutureTrunkParks6[[#This Row],[Hierarchy/Name]]="Local", "")</f>
        <v>y</v>
      </c>
      <c r="AO244" s="288" t="str" cm="1">
        <f t="array" ref="AO244">_xlfn.IFS(FutureTrunkParks6[[#This Row],[Hierarchy/Name]]&lt;&gt;"Local","y",AO$13=FutureTrunkParks6[[#This Row],[Service Catchment]], "y", FutureTrunkParks6[[#This Row],[Hierarchy/Name]]="Local", "")</f>
        <v>y</v>
      </c>
      <c r="AP244" s="288" t="str" cm="1">
        <f t="array" ref="AP244">_xlfn.IFS(FutureTrunkParks6[[#This Row],[Hierarchy/Name]]&lt;&gt;"Local","y",AP$13=FutureTrunkParks6[[#This Row],[Service Catchment]], "y", FutureTrunkParks6[[#This Row],[Hierarchy/Name]]="Local", "")</f>
        <v>y</v>
      </c>
      <c r="AR244" s="107">
        <f>IF(FutureTrunkParks6[[#This Row],[Hierarchy/Name]]&lt;&gt;"Local",0.25,IF(AM244="y",1,""))</f>
        <v>0.25</v>
      </c>
      <c r="AS244" s="107">
        <f>IF(FutureTrunkParks6[[#This Row],[Hierarchy/Name]]&lt;&gt;"Local",0.25,IF(AN244="y",1,""))</f>
        <v>0.25</v>
      </c>
      <c r="AT244" s="107">
        <f>IF(FutureTrunkParks6[[#This Row],[Hierarchy/Name]]&lt;&gt;"Local",0.25,IF(AO244="y",1,""))</f>
        <v>0.25</v>
      </c>
      <c r="AU244" s="107">
        <f>IF(FutureTrunkParks6[[#This Row],[Hierarchy/Name]]&lt;&gt;"Local",0.25,IF(AP244="y",1,""))</f>
        <v>0.25</v>
      </c>
      <c r="AV244" s="109">
        <f t="shared" si="46"/>
        <v>1</v>
      </c>
      <c r="AX244" s="285">
        <f t="shared" si="47"/>
        <v>221158</v>
      </c>
      <c r="AY244" s="281">
        <f t="shared" si="48"/>
        <v>221158</v>
      </c>
      <c r="AZ244" s="281">
        <f t="shared" si="49"/>
        <v>221158</v>
      </c>
      <c r="BA244" s="286">
        <f t="shared" si="50"/>
        <v>221158</v>
      </c>
      <c r="BB244" s="270">
        <f t="shared" si="51"/>
        <v>884632</v>
      </c>
      <c r="BD244" s="141"/>
    </row>
    <row r="245" spans="2:56">
      <c r="B245" s="227" t="s">
        <v>5090</v>
      </c>
      <c r="C245" s="228" t="s">
        <v>5229</v>
      </c>
      <c r="D245" s="228" t="s">
        <v>110</v>
      </c>
      <c r="E245" s="228" t="s">
        <v>101</v>
      </c>
      <c r="F245" s="228" t="s">
        <v>4852</v>
      </c>
      <c r="G245" s="203" t="str" cm="1">
        <f t="array" ref="G245">_xlfn.IFS(MID(C245,5,1)="U",MID(C245,5,2),LEN(C245)&gt;10,MID(C245,5,3)&amp;"-"&amp;LEFT(D245,1),LEN(C245)&lt;=10,MID(C245,5,2)&amp;"-"&amp;LEFT(D245,1))</f>
        <v>A1-L</v>
      </c>
      <c r="H245" s="204">
        <f>IFERROR(INDEX(LGIP1b_Park_UnitRates[],MATCH(G245,LGIP1b_Park_UnitRates[LGIP Code],0),3),"")</f>
        <v>8000</v>
      </c>
      <c r="I245" s="312">
        <f>IFERROR(MIN(J245/H245,INDEX(LGIP1b_Park_UnitRates[],MATCH(FutureTrunkParks6[[#This Row],[LGIP Code (*)]], LGIP1b_Park_UnitRates[LGIP Code], 0),4)),1)</f>
        <v>0.57499999999999996</v>
      </c>
      <c r="J245" s="232">
        <v>4600</v>
      </c>
      <c r="K245" s="98">
        <f t="shared" si="52"/>
        <v>3260.8695652173915</v>
      </c>
      <c r="L245" s="233">
        <v>15000000</v>
      </c>
      <c r="M245" s="238" t="str">
        <f>_xlfn.XLOOKUP(FutureTrunkParks6[[#This Row],[LGIP Code (*)]],LGIP1b_Parks_UnitRates_Summary[LGIP Code],LGIP1b_Parks_UnitRates_Summary[Stages],,0)</f>
        <v>A&amp;B</v>
      </c>
      <c r="N245" s="238" t="str">
        <f>_xlfn.XLOOKUP(FutureTrunkParks6[[#This Row],[LGIP Code (*)]],LGIP1b_Parks_UnitRates_Summary[LGIP Code],LGIP1b_Parks_UnitRates_Summary[Costing Code],,0)</f>
        <v>A1-L-A&amp;B</v>
      </c>
      <c r="O245" s="238">
        <f>_xlfn.XLOOKUP(FutureTrunkParks6[[#This Row],[Costing Code]],LGIP1b_Parks_UnitRates_Summary[Costing Code],LGIP1b_Parks_UnitRates_Summary[Scaled component],,0)</f>
        <v>295709.98100599996</v>
      </c>
      <c r="P245" s="238">
        <f>FutureTrunkParks6[[#This Row],[Unit Rate (Scale)]]*FutureTrunkParks6[[#This Row],[Scaling factor (*)]]</f>
        <v>170033.23907844996</v>
      </c>
      <c r="Q245" s="238">
        <f>_xlfn.XLOOKUP(FutureTrunkParks6[[#This Row],[Costing Code]],LGIP1b_Parks_UnitRates_Summary[Costing Code],LGIP1b_Parks_UnitRates_Summary[Not scaled component],,0)</f>
        <v>417974.52457963559</v>
      </c>
      <c r="R245" s="240">
        <f>_xlfn.XLOOKUP(FutureTrunkParks6[[#This Row],[Costing Code]],LGIP1b_Parks_UnitRates_Summary[Costing Code],LGIP1b_Parks_UnitRates_Summary[Preliminary Scale],,0)</f>
        <v>0.23125000000000001</v>
      </c>
      <c r="S245" s="238">
        <f>((FutureTrunkParks6[[#This Row],[Costs with Scaling Factor Applied]]+FutureTrunkParks6[[#This Row],[Unit Rate (No Scale)]])*FutureTrunkParks6[[#This Row],[Preliminary Scale %]])</f>
        <v>135976.7953459323</v>
      </c>
      <c r="T245" s="238">
        <f>_xlfn.XLOOKUP(FutureTrunkParks6[[#This Row],[Costing Code]],LGIP1b_Parks_UnitRates_Summary[Costing Code],LGIP1b_Parks_UnitRates_Summary[Preliminary No Scale],,0)</f>
        <v>3750</v>
      </c>
      <c r="U24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727735</v>
      </c>
      <c r="V245" s="228">
        <v>2021</v>
      </c>
      <c r="W245" s="228">
        <v>1</v>
      </c>
      <c r="X245" s="238">
        <f>ROUND(FutureTrunkParks6[[#This Row],[Direct Construction Cost]]*23%,0)</f>
        <v>167379</v>
      </c>
      <c r="Y245" s="311">
        <f t="shared" si="40"/>
        <v>7.4999999999999997E-2</v>
      </c>
      <c r="Z245" s="211">
        <f>ROUND((FutureTrunkParks6[[#This Row],[Direct Construction Cost]]+FutureTrunkParks6[[#This Row],[Project Owners Cost (23% Direct Construction Cost)($)]])*FutureTrunkParks6[[#This Row],[Multiplier]]*FutureTrunkParks6[[#This Row],[Construction Contingency Rate %]],0)</f>
        <v>67134</v>
      </c>
      <c r="AA245" s="212">
        <f>ROUND(FutureTrunkParks6[[#This Row],[Direct Construction Cost]]+FutureTrunkParks6[[#This Row],[Project Owners Cost (23% Direct Construction Cost)($)]]+FutureTrunkParks6[[#This Row],[Construction Contingency Cost ($)]],0)</f>
        <v>962248</v>
      </c>
      <c r="AB245" s="236">
        <v>2024</v>
      </c>
      <c r="AC245" s="213">
        <f t="shared" si="41"/>
        <v>2.0111853187589457E-2</v>
      </c>
      <c r="AD245" s="213">
        <f t="shared" si="42"/>
        <v>1.8204777291069174E-2</v>
      </c>
      <c r="AE245" s="291">
        <f>VLOOKUP(FutureTrunkParks6[[#This Row],[Service Catchment]],'Catchment Demand - Parks'!$C$8:$M$11,11)</f>
        <v>0.20307557840172039</v>
      </c>
      <c r="AF24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45" s="291">
        <f>IF(AND(FutureTrunkParks6[[#This Row],[Spare Capacity (%)]]&gt;30%,FutureTrunkParks6[[#This Row],[Share of the total Cost with the same year of provision %]]&gt;20%),1-FutureTrunkParks6[[#This Row],[Spare Capacity (%)]],1)</f>
        <v>1</v>
      </c>
      <c r="AH245" s="291">
        <f>IF(FutureTrunkParks6[[#This Row],[Terminal Value Analysis]]&lt;0,0,FutureTrunkParks6[[#This Row],[Terminal Value Analysis]])</f>
        <v>1</v>
      </c>
      <c r="AI245" s="215">
        <f t="shared" si="43"/>
        <v>15962248</v>
      </c>
      <c r="AJ245" s="217">
        <f t="shared" si="44"/>
        <v>16939120</v>
      </c>
      <c r="AK245" s="219">
        <f t="shared" si="45"/>
        <v>14258700</v>
      </c>
      <c r="AL245" s="293">
        <f>ROUND(FutureTrunkParks6[[#This Row],[Net Present Value of Establishment Cost]]*FutureTrunkParks6[[#This Row],[Terminal Value Adjustment (%)]],0)</f>
        <v>14258700</v>
      </c>
      <c r="AM245" s="288" t="str" cm="1">
        <f t="array" ref="AM245">_xlfn.IFS(FutureTrunkParks6[[#This Row],[Hierarchy/Name]]&lt;&gt;"Local","y",AM$13=FutureTrunkParks6[[#This Row],[Service Catchment]], "y", FutureTrunkParks6[[#This Row],[Hierarchy/Name]]="Local", "")</f>
        <v/>
      </c>
      <c r="AN245" s="288" t="str" cm="1">
        <f t="array" ref="AN245">_xlfn.IFS(FutureTrunkParks6[[#This Row],[Hierarchy/Name]]&lt;&gt;"Local","y",AN$13=FutureTrunkParks6[[#This Row],[Service Catchment]], "y", FutureTrunkParks6[[#This Row],[Hierarchy/Name]]="Local", "")</f>
        <v/>
      </c>
      <c r="AO245" s="288" t="str" cm="1">
        <f t="array" ref="AO245">_xlfn.IFS(FutureTrunkParks6[[#This Row],[Hierarchy/Name]]&lt;&gt;"Local","y",AO$13=FutureTrunkParks6[[#This Row],[Service Catchment]], "y", FutureTrunkParks6[[#This Row],[Hierarchy/Name]]="Local", "")</f>
        <v>y</v>
      </c>
      <c r="AP245" s="288" t="str" cm="1">
        <f t="array" ref="AP245">_xlfn.IFS(FutureTrunkParks6[[#This Row],[Hierarchy/Name]]&lt;&gt;"Local","y",AP$13=FutureTrunkParks6[[#This Row],[Service Catchment]], "y", FutureTrunkParks6[[#This Row],[Hierarchy/Name]]="Local", "")</f>
        <v/>
      </c>
      <c r="AR245" s="107" t="str">
        <f>IF(FutureTrunkParks6[[#This Row],[Hierarchy/Name]]&lt;&gt;"Local",0.25,IF(AM245="y",1,""))</f>
        <v/>
      </c>
      <c r="AS245" s="107" t="str">
        <f>IF(FutureTrunkParks6[[#This Row],[Hierarchy/Name]]&lt;&gt;"Local",0.25,IF(AN245="y",1,""))</f>
        <v/>
      </c>
      <c r="AT245" s="107">
        <f>IF(FutureTrunkParks6[[#This Row],[Hierarchy/Name]]&lt;&gt;"Local",0.25,IF(AO245="y",1,""))</f>
        <v>1</v>
      </c>
      <c r="AU245" s="107" t="str">
        <f>IF(FutureTrunkParks6[[#This Row],[Hierarchy/Name]]&lt;&gt;"Local",0.25,IF(AP245="y",1,""))</f>
        <v/>
      </c>
      <c r="AV245" s="109">
        <f t="shared" si="46"/>
        <v>1</v>
      </c>
      <c r="AX245" s="285" t="str">
        <f t="shared" si="47"/>
        <v/>
      </c>
      <c r="AY245" s="281" t="str">
        <f t="shared" si="48"/>
        <v/>
      </c>
      <c r="AZ245" s="281">
        <f t="shared" si="49"/>
        <v>14258700</v>
      </c>
      <c r="BA245" s="286" t="str">
        <f t="shared" si="50"/>
        <v/>
      </c>
      <c r="BB245" s="270">
        <f t="shared" si="51"/>
        <v>14258700</v>
      </c>
      <c r="BD245" s="141"/>
    </row>
    <row r="246" spans="2:56">
      <c r="B246" s="227" t="s">
        <v>5090</v>
      </c>
      <c r="C246" s="228" t="s">
        <v>5230</v>
      </c>
      <c r="D246" s="228" t="s">
        <v>110</v>
      </c>
      <c r="E246" s="228" t="s">
        <v>101</v>
      </c>
      <c r="F246" s="228" t="s">
        <v>5019</v>
      </c>
      <c r="G246" s="203" t="str" cm="1">
        <f t="array" ref="G246">_xlfn.IFS(MID(C246,5,1)="U",MID(C246,5,2),LEN(C246)&gt;10,MID(C246,5,3)&amp;"-"&amp;LEFT(D246,1),LEN(C246)&lt;=10,MID(C246,5,2)&amp;"-"&amp;LEFT(D246,1))</f>
        <v>A7-L</v>
      </c>
      <c r="H246" s="204">
        <f>IFERROR(INDEX(LGIP1b_Park_UnitRates[],MATCH(G246,LGIP1b_Park_UnitRates[LGIP Code],0),3),"")</f>
        <v>8000</v>
      </c>
      <c r="I246" s="312">
        <f>IFERROR(MIN(J246/H246,INDEX(LGIP1b_Park_UnitRates[],MATCH(FutureTrunkParks6[[#This Row],[LGIP Code (*)]], LGIP1b_Park_UnitRates[LGIP Code], 0),4)),1)</f>
        <v>6.25E-2</v>
      </c>
      <c r="J246" s="232">
        <v>500</v>
      </c>
      <c r="K246" s="98">
        <f t="shared" si="52"/>
        <v>2200</v>
      </c>
      <c r="L246" s="233">
        <v>1100000</v>
      </c>
      <c r="M246" s="238" t="str">
        <f>_xlfn.XLOOKUP(FutureTrunkParks6[[#This Row],[LGIP Code (*)]],LGIP1b_Parks_UnitRates_Summary[LGIP Code],LGIP1b_Parks_UnitRates_Summary[Stages],,0)</f>
        <v>A</v>
      </c>
      <c r="N246" s="238" t="str">
        <f>_xlfn.XLOOKUP(FutureTrunkParks6[[#This Row],[LGIP Code (*)]],LGIP1b_Parks_UnitRates_Summary[LGIP Code],LGIP1b_Parks_UnitRates_Summary[Costing Code],,0)</f>
        <v>A7-L-A</v>
      </c>
      <c r="O246" s="238">
        <f>_xlfn.XLOOKUP(FutureTrunkParks6[[#This Row],[Costing Code]],LGIP1b_Parks_UnitRates_Summary[Costing Code],LGIP1b_Parks_UnitRates_Summary[Scaled component],,0)</f>
        <v>71293.68015</v>
      </c>
      <c r="P246" s="238">
        <f>FutureTrunkParks6[[#This Row],[Unit Rate (Scale)]]*FutureTrunkParks6[[#This Row],[Scaling factor (*)]]</f>
        <v>4455.855009375</v>
      </c>
      <c r="Q246" s="238">
        <f>_xlfn.XLOOKUP(FutureTrunkParks6[[#This Row],[Costing Code]],LGIP1b_Parks_UnitRates_Summary[Costing Code],LGIP1b_Parks_UnitRates_Summary[Not scaled component],,0)</f>
        <v>30732.865240000006</v>
      </c>
      <c r="R246" s="240">
        <f>_xlfn.XLOOKUP(FutureTrunkParks6[[#This Row],[Costing Code]],LGIP1b_Parks_UnitRates_Summary[Costing Code],LGIP1b_Parks_UnitRates_Summary[Preliminary Scale],,0)</f>
        <v>0.23125000000000001</v>
      </c>
      <c r="S246" s="238">
        <f>((FutureTrunkParks6[[#This Row],[Costs with Scaling Factor Applied]]+FutureTrunkParks6[[#This Row],[Unit Rate (No Scale)]])*FutureTrunkParks6[[#This Row],[Preliminary Scale %]])</f>
        <v>8137.391557667971</v>
      </c>
      <c r="T246" s="238">
        <f>_xlfn.XLOOKUP(FutureTrunkParks6[[#This Row],[Costing Code]],LGIP1b_Parks_UnitRates_Summary[Costing Code],LGIP1b_Parks_UnitRates_Summary[Preliminary No Scale],,0)</f>
        <v>3750</v>
      </c>
      <c r="U24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47076</v>
      </c>
      <c r="V246" s="228">
        <v>2021</v>
      </c>
      <c r="W246" s="228">
        <v>1</v>
      </c>
      <c r="X246" s="238">
        <f>ROUND(FutureTrunkParks6[[#This Row],[Direct Construction Cost]]*23%,0)</f>
        <v>10827</v>
      </c>
      <c r="Y246" s="311">
        <f t="shared" si="40"/>
        <v>7.4999999999999997E-2</v>
      </c>
      <c r="Z246" s="211">
        <f>ROUND((FutureTrunkParks6[[#This Row],[Direct Construction Cost]]+FutureTrunkParks6[[#This Row],[Project Owners Cost (23% Direct Construction Cost)($)]])*FutureTrunkParks6[[#This Row],[Multiplier]]*FutureTrunkParks6[[#This Row],[Construction Contingency Rate %]],0)</f>
        <v>4343</v>
      </c>
      <c r="AA246" s="212">
        <f>ROUND(FutureTrunkParks6[[#This Row],[Direct Construction Cost]]+FutureTrunkParks6[[#This Row],[Project Owners Cost (23% Direct Construction Cost)($)]]+FutureTrunkParks6[[#This Row],[Construction Contingency Cost ($)]],0)</f>
        <v>62246</v>
      </c>
      <c r="AB246" s="236">
        <v>2024</v>
      </c>
      <c r="AC246" s="213">
        <f t="shared" si="41"/>
        <v>2.0111853187589457E-2</v>
      </c>
      <c r="AD246" s="213">
        <f t="shared" si="42"/>
        <v>1.8204777291069174E-2</v>
      </c>
      <c r="AE246" s="291">
        <f>VLOOKUP(FutureTrunkParks6[[#This Row],[Service Catchment]],'Catchment Demand - Parks'!$C$8:$M$11,11)</f>
        <v>0.20307557840172039</v>
      </c>
      <c r="AF24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46" s="291">
        <f>IF(AND(FutureTrunkParks6[[#This Row],[Spare Capacity (%)]]&gt;30%,FutureTrunkParks6[[#This Row],[Share of the total Cost with the same year of provision %]]&gt;20%),1-FutureTrunkParks6[[#This Row],[Spare Capacity (%)]],1)</f>
        <v>1</v>
      </c>
      <c r="AH246" s="291">
        <f>IF(FutureTrunkParks6[[#This Row],[Terminal Value Analysis]]&lt;0,0,FutureTrunkParks6[[#This Row],[Terminal Value Analysis]])</f>
        <v>1</v>
      </c>
      <c r="AI246" s="215">
        <f t="shared" si="43"/>
        <v>1162246</v>
      </c>
      <c r="AJ246" s="217">
        <f t="shared" si="44"/>
        <v>1233421</v>
      </c>
      <c r="AK246" s="219">
        <f t="shared" si="45"/>
        <v>1038246</v>
      </c>
      <c r="AL246" s="293">
        <f>ROUND(FutureTrunkParks6[[#This Row],[Net Present Value of Establishment Cost]]*FutureTrunkParks6[[#This Row],[Terminal Value Adjustment (%)]],0)</f>
        <v>1038246</v>
      </c>
      <c r="AM246" s="288" t="str" cm="1">
        <f t="array" ref="AM246">_xlfn.IFS(FutureTrunkParks6[[#This Row],[Hierarchy/Name]]&lt;&gt;"Local","y",AM$13=FutureTrunkParks6[[#This Row],[Service Catchment]], "y", FutureTrunkParks6[[#This Row],[Hierarchy/Name]]="Local", "")</f>
        <v/>
      </c>
      <c r="AN246" s="288" t="str" cm="1">
        <f t="array" ref="AN246">_xlfn.IFS(FutureTrunkParks6[[#This Row],[Hierarchy/Name]]&lt;&gt;"Local","y",AN$13=FutureTrunkParks6[[#This Row],[Service Catchment]], "y", FutureTrunkParks6[[#This Row],[Hierarchy/Name]]="Local", "")</f>
        <v/>
      </c>
      <c r="AO246" s="288" t="str" cm="1">
        <f t="array" ref="AO246">_xlfn.IFS(FutureTrunkParks6[[#This Row],[Hierarchy/Name]]&lt;&gt;"Local","y",AO$13=FutureTrunkParks6[[#This Row],[Service Catchment]], "y", FutureTrunkParks6[[#This Row],[Hierarchy/Name]]="Local", "")</f>
        <v>y</v>
      </c>
      <c r="AP246" s="288" t="str" cm="1">
        <f t="array" ref="AP246">_xlfn.IFS(FutureTrunkParks6[[#This Row],[Hierarchy/Name]]&lt;&gt;"Local","y",AP$13=FutureTrunkParks6[[#This Row],[Service Catchment]], "y", FutureTrunkParks6[[#This Row],[Hierarchy/Name]]="Local", "")</f>
        <v/>
      </c>
      <c r="AR246" s="107" t="str">
        <f>IF(FutureTrunkParks6[[#This Row],[Hierarchy/Name]]&lt;&gt;"Local",0.25,IF(AM246="y",1,""))</f>
        <v/>
      </c>
      <c r="AS246" s="107" t="str">
        <f>IF(FutureTrunkParks6[[#This Row],[Hierarchy/Name]]&lt;&gt;"Local",0.25,IF(AN246="y",1,""))</f>
        <v/>
      </c>
      <c r="AT246" s="107">
        <f>IF(FutureTrunkParks6[[#This Row],[Hierarchy/Name]]&lt;&gt;"Local",0.25,IF(AO246="y",1,""))</f>
        <v>1</v>
      </c>
      <c r="AU246" s="107" t="str">
        <f>IF(FutureTrunkParks6[[#This Row],[Hierarchy/Name]]&lt;&gt;"Local",0.25,IF(AP246="y",1,""))</f>
        <v/>
      </c>
      <c r="AV246" s="109">
        <f t="shared" si="46"/>
        <v>1</v>
      </c>
      <c r="AX246" s="285" t="str">
        <f t="shared" si="47"/>
        <v/>
      </c>
      <c r="AY246" s="281" t="str">
        <f t="shared" si="48"/>
        <v/>
      </c>
      <c r="AZ246" s="281">
        <f t="shared" si="49"/>
        <v>1038246</v>
      </c>
      <c r="BA246" s="286" t="str">
        <f t="shared" si="50"/>
        <v/>
      </c>
      <c r="BB246" s="270">
        <f t="shared" si="51"/>
        <v>1038246</v>
      </c>
      <c r="BD246" s="141"/>
    </row>
    <row r="247" spans="2:56">
      <c r="B247" s="227" t="s">
        <v>5090</v>
      </c>
      <c r="C247" s="228" t="s">
        <v>5231</v>
      </c>
      <c r="D247" s="228" t="s">
        <v>105</v>
      </c>
      <c r="E247" s="228" t="s">
        <v>101</v>
      </c>
      <c r="F247" s="228" t="s">
        <v>5232</v>
      </c>
      <c r="G247" s="203" t="str" cm="1">
        <f t="array" ref="G247">_xlfn.IFS(MID(C247,5,1)="U",MID(C247,5,2),LEN(C247)&gt;10,MID(C247,5,3)&amp;"-"&amp;LEFT(D247,1),LEN(C247)&lt;=10,MID(C247,5,2)&amp;"-"&amp;LEFT(D247,1))</f>
        <v>U1</v>
      </c>
      <c r="H247" s="204">
        <f>IFERROR(INDEX(LGIP1b_Park_UnitRates[],MATCH(G247,LGIP1b_Park_UnitRates[LGIP Code],0),3),"")</f>
        <v>0</v>
      </c>
      <c r="I247" s="312">
        <f>IFERROR(MIN(J247/H247,INDEX(LGIP1b_Park_UnitRates[],MATCH(FutureTrunkParks6[[#This Row],[LGIP Code (*)]], LGIP1b_Park_UnitRates[LGIP Code], 0),4)),1)</f>
        <v>1</v>
      </c>
      <c r="J247" s="232">
        <v>57500</v>
      </c>
      <c r="K247" s="98">
        <f t="shared" si="52"/>
        <v>0</v>
      </c>
      <c r="L247" s="233">
        <v>0</v>
      </c>
      <c r="M247" s="238" t="str">
        <f>_xlfn.XLOOKUP(FutureTrunkParks6[[#This Row],[LGIP Code (*)]],LGIP1b_Parks_UnitRates_Summary[LGIP Code],LGIP1b_Parks_UnitRates_Summary[Stages],,0)</f>
        <v>U</v>
      </c>
      <c r="N247" s="238" t="str">
        <f>_xlfn.XLOOKUP(FutureTrunkParks6[[#This Row],[LGIP Code (*)]],LGIP1b_Parks_UnitRates_Summary[LGIP Code],LGIP1b_Parks_UnitRates_Summary[Costing Code],,0)</f>
        <v>U1-U</v>
      </c>
      <c r="O247" s="238">
        <f>_xlfn.XLOOKUP(FutureTrunkParks6[[#This Row],[Costing Code]],LGIP1b_Parks_UnitRates_Summary[Costing Code],LGIP1b_Parks_UnitRates_Summary[Scaled component],,0)</f>
        <v>0</v>
      </c>
      <c r="P247" s="238">
        <f>FutureTrunkParks6[[#This Row],[Unit Rate (Scale)]]*FutureTrunkParks6[[#This Row],[Scaling factor (*)]]</f>
        <v>0</v>
      </c>
      <c r="Q247" s="238">
        <f>_xlfn.XLOOKUP(FutureTrunkParks6[[#This Row],[Costing Code]],LGIP1b_Parks_UnitRates_Summary[Costing Code],LGIP1b_Parks_UnitRates_Summary[Not scaled component],,0)</f>
        <v>0</v>
      </c>
      <c r="R247" s="240">
        <f>_xlfn.XLOOKUP(FutureTrunkParks6[[#This Row],[Costing Code]],LGIP1b_Parks_UnitRates_Summary[Costing Code],LGIP1b_Parks_UnitRates_Summary[Preliminary Scale],,0)</f>
        <v>0</v>
      </c>
      <c r="S247" s="238">
        <f>((FutureTrunkParks6[[#This Row],[Costs with Scaling Factor Applied]]+FutureTrunkParks6[[#This Row],[Unit Rate (No Scale)]])*FutureTrunkParks6[[#This Row],[Preliminary Scale %]])</f>
        <v>0</v>
      </c>
      <c r="T247" s="238">
        <f>_xlfn.XLOOKUP(FutureTrunkParks6[[#This Row],[Costing Code]],LGIP1b_Parks_UnitRates_Summary[Costing Code],LGIP1b_Parks_UnitRates_Summary[Preliminary No Scale],,0)</f>
        <v>0</v>
      </c>
      <c r="U24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47" s="228">
        <v>2021</v>
      </c>
      <c r="W247" s="228">
        <v>1</v>
      </c>
      <c r="X247" s="238">
        <f>ROUND(FutureTrunkParks6[[#This Row],[Direct Construction Cost]]*23%,0)</f>
        <v>460000</v>
      </c>
      <c r="Y247" s="311">
        <f t="shared" si="40"/>
        <v>7.4999999999999997E-2</v>
      </c>
      <c r="Z247" s="211">
        <f>ROUND((FutureTrunkParks6[[#This Row],[Direct Construction Cost]]+FutureTrunkParks6[[#This Row],[Project Owners Cost (23% Direct Construction Cost)($)]])*FutureTrunkParks6[[#This Row],[Multiplier]]*FutureTrunkParks6[[#This Row],[Construction Contingency Rate %]],0)</f>
        <v>184500</v>
      </c>
      <c r="AA247" s="212">
        <f>ROUND(FutureTrunkParks6[[#This Row],[Direct Construction Cost]]+FutureTrunkParks6[[#This Row],[Project Owners Cost (23% Direct Construction Cost)($)]]+FutureTrunkParks6[[#This Row],[Construction Contingency Cost ($)]],0)</f>
        <v>2644500</v>
      </c>
      <c r="AB247" s="236">
        <v>2024</v>
      </c>
      <c r="AC247" s="213">
        <f t="shared" si="41"/>
        <v>2.0111853187589457E-2</v>
      </c>
      <c r="AD247" s="213">
        <f t="shared" si="42"/>
        <v>1.8204777291069174E-2</v>
      </c>
      <c r="AE247" s="291">
        <f>VLOOKUP(FutureTrunkParks6[[#This Row],[Service Catchment]],'Catchment Demand - Parks'!$C$8:$M$11,11)</f>
        <v>0.20307557840172039</v>
      </c>
      <c r="AF24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47" s="291">
        <f>IF(AND(FutureTrunkParks6[[#This Row],[Spare Capacity (%)]]&gt;30%,FutureTrunkParks6[[#This Row],[Share of the total Cost with the same year of provision %]]&gt;20%),1-FutureTrunkParks6[[#This Row],[Spare Capacity (%)]],1)</f>
        <v>1</v>
      </c>
      <c r="AH247" s="291">
        <f>IF(FutureTrunkParks6[[#This Row],[Terminal Value Analysis]]&lt;0,0,FutureTrunkParks6[[#This Row],[Terminal Value Analysis]])</f>
        <v>1</v>
      </c>
      <c r="AI247" s="215">
        <f t="shared" si="43"/>
        <v>2644500</v>
      </c>
      <c r="AJ247" s="217">
        <f t="shared" si="44"/>
        <v>2791573</v>
      </c>
      <c r="AK247" s="219">
        <f t="shared" si="45"/>
        <v>2349839</v>
      </c>
      <c r="AL247" s="293">
        <f>ROUND(FutureTrunkParks6[[#This Row],[Net Present Value of Establishment Cost]]*FutureTrunkParks6[[#This Row],[Terminal Value Adjustment (%)]],0)</f>
        <v>2349839</v>
      </c>
      <c r="AM247" s="288" t="str" cm="1">
        <f t="array" ref="AM247">_xlfn.IFS(FutureTrunkParks6[[#This Row],[Hierarchy/Name]]&lt;&gt;"Local","y",AM$13=FutureTrunkParks6[[#This Row],[Service Catchment]], "y", FutureTrunkParks6[[#This Row],[Hierarchy/Name]]="Local", "")</f>
        <v>y</v>
      </c>
      <c r="AN247" s="288" t="str" cm="1">
        <f t="array" ref="AN247">_xlfn.IFS(FutureTrunkParks6[[#This Row],[Hierarchy/Name]]&lt;&gt;"Local","y",AN$13=FutureTrunkParks6[[#This Row],[Service Catchment]], "y", FutureTrunkParks6[[#This Row],[Hierarchy/Name]]="Local", "")</f>
        <v>y</v>
      </c>
      <c r="AO247" s="288" t="str" cm="1">
        <f t="array" ref="AO247">_xlfn.IFS(FutureTrunkParks6[[#This Row],[Hierarchy/Name]]&lt;&gt;"Local","y",AO$13=FutureTrunkParks6[[#This Row],[Service Catchment]], "y", FutureTrunkParks6[[#This Row],[Hierarchy/Name]]="Local", "")</f>
        <v>y</v>
      </c>
      <c r="AP247" s="288" t="str" cm="1">
        <f t="array" ref="AP247">_xlfn.IFS(FutureTrunkParks6[[#This Row],[Hierarchy/Name]]&lt;&gt;"Local","y",AP$13=FutureTrunkParks6[[#This Row],[Service Catchment]], "y", FutureTrunkParks6[[#This Row],[Hierarchy/Name]]="Local", "")</f>
        <v>y</v>
      </c>
      <c r="AR247" s="107">
        <f>IF(FutureTrunkParks6[[#This Row],[Hierarchy/Name]]&lt;&gt;"Local",0.25,IF(AM247="y",1,""))</f>
        <v>0.25</v>
      </c>
      <c r="AS247" s="107">
        <f>IF(FutureTrunkParks6[[#This Row],[Hierarchy/Name]]&lt;&gt;"Local",0.25,IF(AN247="y",1,""))</f>
        <v>0.25</v>
      </c>
      <c r="AT247" s="107">
        <f>IF(FutureTrunkParks6[[#This Row],[Hierarchy/Name]]&lt;&gt;"Local",0.25,IF(AO247="y",1,""))</f>
        <v>0.25</v>
      </c>
      <c r="AU247" s="107">
        <f>IF(FutureTrunkParks6[[#This Row],[Hierarchy/Name]]&lt;&gt;"Local",0.25,IF(AP247="y",1,""))</f>
        <v>0.25</v>
      </c>
      <c r="AV247" s="109">
        <f t="shared" si="46"/>
        <v>1</v>
      </c>
      <c r="AX247" s="285">
        <f t="shared" si="47"/>
        <v>587459.75</v>
      </c>
      <c r="AY247" s="281">
        <f t="shared" si="48"/>
        <v>587459.75</v>
      </c>
      <c r="AZ247" s="281">
        <f t="shared" si="49"/>
        <v>587459.75</v>
      </c>
      <c r="BA247" s="286">
        <f t="shared" si="50"/>
        <v>587459.75</v>
      </c>
      <c r="BB247" s="270">
        <f t="shared" si="51"/>
        <v>2349839</v>
      </c>
      <c r="BD247" s="141"/>
    </row>
    <row r="248" spans="2:56">
      <c r="B248" s="227" t="s">
        <v>5036</v>
      </c>
      <c r="C248" s="228" t="s">
        <v>5233</v>
      </c>
      <c r="D248" s="228" t="s">
        <v>105</v>
      </c>
      <c r="E248" s="228" t="s">
        <v>101</v>
      </c>
      <c r="F248" s="228" t="s">
        <v>4861</v>
      </c>
      <c r="G248" s="203" t="str" cm="1">
        <f t="array" ref="G248">_xlfn.IFS(MID(C248,5,1)="U",MID(C248,5,2),LEN(C248)&gt;10,MID(C248,5,3)&amp;"-"&amp;LEFT(D248,1),LEN(C248)&lt;=10,MID(C248,5,2)&amp;"-"&amp;LEFT(D248,1))</f>
        <v>U1</v>
      </c>
      <c r="H248" s="204">
        <f>IFERROR(INDEX(LGIP1b_Park_UnitRates[],MATCH(G248,LGIP1b_Park_UnitRates[LGIP Code],0),3),"")</f>
        <v>0</v>
      </c>
      <c r="I248" s="312">
        <f>IFERROR(MIN(J248/H248,INDEX(LGIP1b_Park_UnitRates[],MATCH(FutureTrunkParks6[[#This Row],[LGIP Code (*)]], LGIP1b_Park_UnitRates[LGIP Code], 0),4)),1)</f>
        <v>1</v>
      </c>
      <c r="J248" s="232">
        <v>20200</v>
      </c>
      <c r="K248" s="98">
        <f t="shared" si="52"/>
        <v>0</v>
      </c>
      <c r="L248" s="233">
        <v>0</v>
      </c>
      <c r="M248" s="238" t="str">
        <f>_xlfn.XLOOKUP(FutureTrunkParks6[[#This Row],[LGIP Code (*)]],LGIP1b_Parks_UnitRates_Summary[LGIP Code],LGIP1b_Parks_UnitRates_Summary[Stages],,0)</f>
        <v>U</v>
      </c>
      <c r="N248" s="238" t="str">
        <f>_xlfn.XLOOKUP(FutureTrunkParks6[[#This Row],[LGIP Code (*)]],LGIP1b_Parks_UnitRates_Summary[LGIP Code],LGIP1b_Parks_UnitRates_Summary[Costing Code],,0)</f>
        <v>U1-U</v>
      </c>
      <c r="O248" s="238">
        <f>_xlfn.XLOOKUP(FutureTrunkParks6[[#This Row],[Costing Code]],LGIP1b_Parks_UnitRates_Summary[Costing Code],LGIP1b_Parks_UnitRates_Summary[Scaled component],,0)</f>
        <v>0</v>
      </c>
      <c r="P248" s="238">
        <f>FutureTrunkParks6[[#This Row],[Unit Rate (Scale)]]*FutureTrunkParks6[[#This Row],[Scaling factor (*)]]</f>
        <v>0</v>
      </c>
      <c r="Q248" s="238">
        <f>_xlfn.XLOOKUP(FutureTrunkParks6[[#This Row],[Costing Code]],LGIP1b_Parks_UnitRates_Summary[Costing Code],LGIP1b_Parks_UnitRates_Summary[Not scaled component],,0)</f>
        <v>0</v>
      </c>
      <c r="R248" s="240">
        <f>_xlfn.XLOOKUP(FutureTrunkParks6[[#This Row],[Costing Code]],LGIP1b_Parks_UnitRates_Summary[Costing Code],LGIP1b_Parks_UnitRates_Summary[Preliminary Scale],,0)</f>
        <v>0</v>
      </c>
      <c r="S248" s="238">
        <f>((FutureTrunkParks6[[#This Row],[Costs with Scaling Factor Applied]]+FutureTrunkParks6[[#This Row],[Unit Rate (No Scale)]])*FutureTrunkParks6[[#This Row],[Preliminary Scale %]])</f>
        <v>0</v>
      </c>
      <c r="T248" s="238">
        <f>_xlfn.XLOOKUP(FutureTrunkParks6[[#This Row],[Costing Code]],LGIP1b_Parks_UnitRates_Summary[Costing Code],LGIP1b_Parks_UnitRates_Summary[Preliminary No Scale],,0)</f>
        <v>0</v>
      </c>
      <c r="U24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48" s="228">
        <v>2021</v>
      </c>
      <c r="W248" s="228">
        <v>1</v>
      </c>
      <c r="X248" s="238">
        <f>ROUND(FutureTrunkParks6[[#This Row],[Direct Construction Cost]]*23%,0)</f>
        <v>460000</v>
      </c>
      <c r="Y248" s="311">
        <f t="shared" si="40"/>
        <v>7.4999999999999997E-2</v>
      </c>
      <c r="Z248" s="211">
        <f>ROUND((FutureTrunkParks6[[#This Row],[Direct Construction Cost]]+FutureTrunkParks6[[#This Row],[Project Owners Cost (23% Direct Construction Cost)($)]])*FutureTrunkParks6[[#This Row],[Multiplier]]*FutureTrunkParks6[[#This Row],[Construction Contingency Rate %]],0)</f>
        <v>184500</v>
      </c>
      <c r="AA248" s="212">
        <f>ROUND(FutureTrunkParks6[[#This Row],[Direct Construction Cost]]+FutureTrunkParks6[[#This Row],[Project Owners Cost (23% Direct Construction Cost)($)]]+FutureTrunkParks6[[#This Row],[Construction Contingency Cost ($)]],0)</f>
        <v>2644500</v>
      </c>
      <c r="AB248" s="236">
        <v>2024</v>
      </c>
      <c r="AC248" s="213">
        <f t="shared" si="41"/>
        <v>2.0111853187589457E-2</v>
      </c>
      <c r="AD248" s="213">
        <f t="shared" si="42"/>
        <v>1.8204777291069174E-2</v>
      </c>
      <c r="AE248" s="291">
        <f>VLOOKUP(FutureTrunkParks6[[#This Row],[Service Catchment]],'Catchment Demand - Parks'!$C$8:$M$11,11)</f>
        <v>0.20307557840172039</v>
      </c>
      <c r="AF24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48" s="291">
        <f>IF(AND(FutureTrunkParks6[[#This Row],[Spare Capacity (%)]]&gt;30%,FutureTrunkParks6[[#This Row],[Share of the total Cost with the same year of provision %]]&gt;20%),1-FutureTrunkParks6[[#This Row],[Spare Capacity (%)]],1)</f>
        <v>1</v>
      </c>
      <c r="AH248" s="291">
        <f>IF(FutureTrunkParks6[[#This Row],[Terminal Value Analysis]]&lt;0,0,FutureTrunkParks6[[#This Row],[Terminal Value Analysis]])</f>
        <v>1</v>
      </c>
      <c r="AI248" s="215">
        <f t="shared" si="43"/>
        <v>2644500</v>
      </c>
      <c r="AJ248" s="217">
        <f t="shared" si="44"/>
        <v>2791573</v>
      </c>
      <c r="AK248" s="219">
        <f t="shared" si="45"/>
        <v>2349839</v>
      </c>
      <c r="AL248" s="293">
        <f>ROUND(FutureTrunkParks6[[#This Row],[Net Present Value of Establishment Cost]]*FutureTrunkParks6[[#This Row],[Terminal Value Adjustment (%)]],0)</f>
        <v>2349839</v>
      </c>
      <c r="AM248" s="288" t="str" cm="1">
        <f t="array" ref="AM248">_xlfn.IFS(FutureTrunkParks6[[#This Row],[Hierarchy/Name]]&lt;&gt;"Local","y",AM$13=FutureTrunkParks6[[#This Row],[Service Catchment]], "y", FutureTrunkParks6[[#This Row],[Hierarchy/Name]]="Local", "")</f>
        <v>y</v>
      </c>
      <c r="AN248" s="288" t="str" cm="1">
        <f t="array" ref="AN248">_xlfn.IFS(FutureTrunkParks6[[#This Row],[Hierarchy/Name]]&lt;&gt;"Local","y",AN$13=FutureTrunkParks6[[#This Row],[Service Catchment]], "y", FutureTrunkParks6[[#This Row],[Hierarchy/Name]]="Local", "")</f>
        <v>y</v>
      </c>
      <c r="AO248" s="288" t="str" cm="1">
        <f t="array" ref="AO248">_xlfn.IFS(FutureTrunkParks6[[#This Row],[Hierarchy/Name]]&lt;&gt;"Local","y",AO$13=FutureTrunkParks6[[#This Row],[Service Catchment]], "y", FutureTrunkParks6[[#This Row],[Hierarchy/Name]]="Local", "")</f>
        <v>y</v>
      </c>
      <c r="AP248" s="288" t="str" cm="1">
        <f t="array" ref="AP248">_xlfn.IFS(FutureTrunkParks6[[#This Row],[Hierarchy/Name]]&lt;&gt;"Local","y",AP$13=FutureTrunkParks6[[#This Row],[Service Catchment]], "y", FutureTrunkParks6[[#This Row],[Hierarchy/Name]]="Local", "")</f>
        <v>y</v>
      </c>
      <c r="AR248" s="107">
        <f>IF(FutureTrunkParks6[[#This Row],[Hierarchy/Name]]&lt;&gt;"Local",0.25,IF(AM248="y",1,""))</f>
        <v>0.25</v>
      </c>
      <c r="AS248" s="107">
        <f>IF(FutureTrunkParks6[[#This Row],[Hierarchy/Name]]&lt;&gt;"Local",0.25,IF(AN248="y",1,""))</f>
        <v>0.25</v>
      </c>
      <c r="AT248" s="107">
        <f>IF(FutureTrunkParks6[[#This Row],[Hierarchy/Name]]&lt;&gt;"Local",0.25,IF(AO248="y",1,""))</f>
        <v>0.25</v>
      </c>
      <c r="AU248" s="107">
        <f>IF(FutureTrunkParks6[[#This Row],[Hierarchy/Name]]&lt;&gt;"Local",0.25,IF(AP248="y",1,""))</f>
        <v>0.25</v>
      </c>
      <c r="AV248" s="109">
        <f t="shared" si="46"/>
        <v>1</v>
      </c>
      <c r="AX248" s="285">
        <f t="shared" si="47"/>
        <v>587459.75</v>
      </c>
      <c r="AY248" s="281">
        <f t="shared" si="48"/>
        <v>587459.75</v>
      </c>
      <c r="AZ248" s="281">
        <f t="shared" si="49"/>
        <v>587459.75</v>
      </c>
      <c r="BA248" s="286">
        <f t="shared" si="50"/>
        <v>587459.75</v>
      </c>
      <c r="BB248" s="270">
        <f t="shared" si="51"/>
        <v>2349839</v>
      </c>
      <c r="BD248" s="141"/>
    </row>
    <row r="249" spans="2:56">
      <c r="B249" s="227" t="s">
        <v>5130</v>
      </c>
      <c r="C249" s="228" t="s">
        <v>5234</v>
      </c>
      <c r="D249" s="228" t="s">
        <v>110</v>
      </c>
      <c r="E249" s="228" t="s">
        <v>101</v>
      </c>
      <c r="F249" s="228" t="s">
        <v>4941</v>
      </c>
      <c r="G249" s="203" t="str" cm="1">
        <f t="array" ref="G249">_xlfn.IFS(MID(C249,5,1)="U",MID(C249,5,2),LEN(C249)&gt;10,MID(C249,5,3)&amp;"-"&amp;LEFT(D249,1),LEN(C249)&lt;=10,MID(C249,5,2)&amp;"-"&amp;LEFT(D249,1))</f>
        <v>E1-L</v>
      </c>
      <c r="H249" s="204">
        <f>IFERROR(INDEX(LGIP1b_Park_UnitRates[],MATCH(G249,LGIP1b_Park_UnitRates[LGIP Code],0),3),"")</f>
        <v>8000</v>
      </c>
      <c r="I249" s="312">
        <f>IFERROR(MIN(J249/H249,INDEX(LGIP1b_Park_UnitRates[],MATCH(FutureTrunkParks6[[#This Row],[LGIP Code (*)]], LGIP1b_Park_UnitRates[LGIP Code], 0),4)),1)</f>
        <v>0.57499999999999996</v>
      </c>
      <c r="J249" s="232">
        <v>4600</v>
      </c>
      <c r="K249" s="98">
        <f t="shared" si="52"/>
        <v>0</v>
      </c>
      <c r="L249" s="233">
        <v>0</v>
      </c>
      <c r="M249" s="238" t="str">
        <f>_xlfn.XLOOKUP(FutureTrunkParks6[[#This Row],[LGIP Code (*)]],LGIP1b_Parks_UnitRates_Summary[LGIP Code],LGIP1b_Parks_UnitRates_Summary[Stages],,0)</f>
        <v>B&amp;C</v>
      </c>
      <c r="N249" s="238" t="str">
        <f>_xlfn.XLOOKUP(FutureTrunkParks6[[#This Row],[LGIP Code (*)]],LGIP1b_Parks_UnitRates_Summary[LGIP Code],LGIP1b_Parks_UnitRates_Summary[Costing Code],,0)</f>
        <v>E1-L-B&amp;C</v>
      </c>
      <c r="O249" s="238">
        <f>_xlfn.XLOOKUP(FutureTrunkParks6[[#This Row],[Costing Code]],LGIP1b_Parks_UnitRates_Summary[Costing Code],LGIP1b_Parks_UnitRates_Summary[Scaled component],,0)</f>
        <v>50689.811039999993</v>
      </c>
      <c r="P249" s="238">
        <f>FutureTrunkParks6[[#This Row],[Unit Rate (Scale)]]*FutureTrunkParks6[[#This Row],[Scaling factor (*)]]</f>
        <v>29146.641347999994</v>
      </c>
      <c r="Q249" s="238">
        <f>_xlfn.XLOOKUP(FutureTrunkParks6[[#This Row],[Costing Code]],LGIP1b_Parks_UnitRates_Summary[Costing Code],LGIP1b_Parks_UnitRates_Summary[Not scaled component],,0)</f>
        <v>434089.71377963555</v>
      </c>
      <c r="R249" s="240">
        <f>_xlfn.XLOOKUP(FutureTrunkParks6[[#This Row],[Costing Code]],LGIP1b_Parks_UnitRates_Summary[Costing Code],LGIP1b_Parks_UnitRates_Summary[Preliminary Scale],,0)</f>
        <v>0.23125000000000001</v>
      </c>
      <c r="S249" s="238">
        <f>((FutureTrunkParks6[[#This Row],[Costs with Scaling Factor Applied]]+FutureTrunkParks6[[#This Row],[Unit Rate (No Scale)]])*FutureTrunkParks6[[#This Row],[Preliminary Scale %]])</f>
        <v>107123.40712326572</v>
      </c>
      <c r="T249" s="238">
        <f>_xlfn.XLOOKUP(FutureTrunkParks6[[#This Row],[Costing Code]],LGIP1b_Parks_UnitRates_Summary[Costing Code],LGIP1b_Parks_UnitRates_Summary[Preliminary No Scale],,0)</f>
        <v>3750</v>
      </c>
      <c r="U24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574110</v>
      </c>
      <c r="V249" s="228">
        <v>2021</v>
      </c>
      <c r="W249" s="228">
        <v>1</v>
      </c>
      <c r="X249" s="238">
        <f>ROUND(FutureTrunkParks6[[#This Row],[Direct Construction Cost]]*23%,0)</f>
        <v>132045</v>
      </c>
      <c r="Y249" s="311">
        <f t="shared" si="40"/>
        <v>0.15</v>
      </c>
      <c r="Z249" s="211">
        <f>ROUND((FutureTrunkParks6[[#This Row],[Direct Construction Cost]]+FutureTrunkParks6[[#This Row],[Project Owners Cost (23% Direct Construction Cost)($)]])*FutureTrunkParks6[[#This Row],[Multiplier]]*FutureTrunkParks6[[#This Row],[Construction Contingency Rate %]],0)</f>
        <v>105923</v>
      </c>
      <c r="AA249" s="212">
        <f>ROUND(FutureTrunkParks6[[#This Row],[Direct Construction Cost]]+FutureTrunkParks6[[#This Row],[Project Owners Cost (23% Direct Construction Cost)($)]]+FutureTrunkParks6[[#This Row],[Construction Contingency Cost ($)]],0)</f>
        <v>812078</v>
      </c>
      <c r="AB249" s="236">
        <v>2029</v>
      </c>
      <c r="AC249" s="213">
        <f t="shared" si="41"/>
        <v>2.0111853187589457E-2</v>
      </c>
      <c r="AD249" s="213">
        <f t="shared" si="42"/>
        <v>1.8204777291069174E-2</v>
      </c>
      <c r="AE249" s="291">
        <f>VLOOKUP(FutureTrunkParks6[[#This Row],[Service Catchment]],'Catchment Demand - Parks'!$C$8:$M$11,11)</f>
        <v>0.20307557840172039</v>
      </c>
      <c r="AF24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8.1425005272815505E-3</v>
      </c>
      <c r="AG249" s="291">
        <f>IF(AND(FutureTrunkParks6[[#This Row],[Spare Capacity (%)]]&gt;30%,FutureTrunkParks6[[#This Row],[Share of the total Cost with the same year of provision %]]&gt;20%),1-FutureTrunkParks6[[#This Row],[Spare Capacity (%)]],1)</f>
        <v>1</v>
      </c>
      <c r="AH249" s="291">
        <f>IF(FutureTrunkParks6[[#This Row],[Terminal Value Analysis]]&lt;0,0,FutureTrunkParks6[[#This Row],[Terminal Value Analysis]])</f>
        <v>1</v>
      </c>
      <c r="AI249" s="215">
        <f t="shared" si="43"/>
        <v>812078</v>
      </c>
      <c r="AJ249" s="217">
        <f t="shared" si="44"/>
        <v>938164</v>
      </c>
      <c r="AK249" s="219">
        <f t="shared" si="45"/>
        <v>592629</v>
      </c>
      <c r="AL249" s="293">
        <f>ROUND(FutureTrunkParks6[[#This Row],[Net Present Value of Establishment Cost]]*FutureTrunkParks6[[#This Row],[Terminal Value Adjustment (%)]],0)</f>
        <v>592629</v>
      </c>
      <c r="AM249" s="288" t="str" cm="1">
        <f t="array" ref="AM249">_xlfn.IFS(FutureTrunkParks6[[#This Row],[Hierarchy/Name]]&lt;&gt;"Local","y",AM$13=FutureTrunkParks6[[#This Row],[Service Catchment]], "y", FutureTrunkParks6[[#This Row],[Hierarchy/Name]]="Local", "")</f>
        <v/>
      </c>
      <c r="AN249" s="288" t="str" cm="1">
        <f t="array" ref="AN249">_xlfn.IFS(FutureTrunkParks6[[#This Row],[Hierarchy/Name]]&lt;&gt;"Local","y",AN$13=FutureTrunkParks6[[#This Row],[Service Catchment]], "y", FutureTrunkParks6[[#This Row],[Hierarchy/Name]]="Local", "")</f>
        <v/>
      </c>
      <c r="AO249" s="288" t="str" cm="1">
        <f t="array" ref="AO249">_xlfn.IFS(FutureTrunkParks6[[#This Row],[Hierarchy/Name]]&lt;&gt;"Local","y",AO$13=FutureTrunkParks6[[#This Row],[Service Catchment]], "y", FutureTrunkParks6[[#This Row],[Hierarchy/Name]]="Local", "")</f>
        <v>y</v>
      </c>
      <c r="AP249" s="288" t="str" cm="1">
        <f t="array" ref="AP249">_xlfn.IFS(FutureTrunkParks6[[#This Row],[Hierarchy/Name]]&lt;&gt;"Local","y",AP$13=FutureTrunkParks6[[#This Row],[Service Catchment]], "y", FutureTrunkParks6[[#This Row],[Hierarchy/Name]]="Local", "")</f>
        <v/>
      </c>
      <c r="AR249" s="107" t="str">
        <f>IF(FutureTrunkParks6[[#This Row],[Hierarchy/Name]]&lt;&gt;"Local",0.25,IF(AM249="y",1,""))</f>
        <v/>
      </c>
      <c r="AS249" s="107" t="str">
        <f>IF(FutureTrunkParks6[[#This Row],[Hierarchy/Name]]&lt;&gt;"Local",0.25,IF(AN249="y",1,""))</f>
        <v/>
      </c>
      <c r="AT249" s="107">
        <f>IF(FutureTrunkParks6[[#This Row],[Hierarchy/Name]]&lt;&gt;"Local",0.25,IF(AO249="y",1,""))</f>
        <v>1</v>
      </c>
      <c r="AU249" s="107" t="str">
        <f>IF(FutureTrunkParks6[[#This Row],[Hierarchy/Name]]&lt;&gt;"Local",0.25,IF(AP249="y",1,""))</f>
        <v/>
      </c>
      <c r="AV249" s="109">
        <f t="shared" si="46"/>
        <v>1</v>
      </c>
      <c r="AX249" s="285" t="str">
        <f t="shared" si="47"/>
        <v/>
      </c>
      <c r="AY249" s="281" t="str">
        <f t="shared" si="48"/>
        <v/>
      </c>
      <c r="AZ249" s="281">
        <f t="shared" si="49"/>
        <v>592629</v>
      </c>
      <c r="BA249" s="286" t="str">
        <f t="shared" si="50"/>
        <v/>
      </c>
      <c r="BB249" s="270">
        <f t="shared" si="51"/>
        <v>592629</v>
      </c>
      <c r="BD249" s="141"/>
    </row>
    <row r="250" spans="2:56">
      <c r="B250" s="227" t="s">
        <v>4978</v>
      </c>
      <c r="C250" s="228" t="s">
        <v>5235</v>
      </c>
      <c r="D250" s="228" t="s">
        <v>105</v>
      </c>
      <c r="E250" s="228" t="s">
        <v>101</v>
      </c>
      <c r="F250" s="228" t="s">
        <v>5200</v>
      </c>
      <c r="G250" s="203" t="str" cm="1">
        <f t="array" ref="G250">_xlfn.IFS(MID(C250,5,1)="U",MID(C250,5,2),LEN(C250)&gt;10,MID(C250,5,3)&amp;"-"&amp;LEFT(D250,1),LEN(C250)&lt;=10,MID(C250,5,2)&amp;"-"&amp;LEFT(D250,1))</f>
        <v>U3</v>
      </c>
      <c r="H250" s="204">
        <f>IFERROR(INDEX(LGIP1b_Park_UnitRates[],MATCH(G250,LGIP1b_Park_UnitRates[LGIP Code],0),3),"")</f>
        <v>0</v>
      </c>
      <c r="I250" s="312">
        <f>IFERROR(MIN(J250/H250,INDEX(LGIP1b_Park_UnitRates[],MATCH(FutureTrunkParks6[[#This Row],[LGIP Code (*)]], LGIP1b_Park_UnitRates[LGIP Code], 0),4)),1)</f>
        <v>1</v>
      </c>
      <c r="J250" s="232">
        <v>117500</v>
      </c>
      <c r="K250" s="98">
        <f t="shared" si="52"/>
        <v>0</v>
      </c>
      <c r="L250" s="233">
        <v>0</v>
      </c>
      <c r="M250" s="238" t="str">
        <f>_xlfn.XLOOKUP(FutureTrunkParks6[[#This Row],[LGIP Code (*)]],LGIP1b_Parks_UnitRates_Summary[LGIP Code],LGIP1b_Parks_UnitRates_Summary[Stages],,0)</f>
        <v>U</v>
      </c>
      <c r="N250" s="238" t="str">
        <f>_xlfn.XLOOKUP(FutureTrunkParks6[[#This Row],[LGIP Code (*)]],LGIP1b_Parks_UnitRates_Summary[LGIP Code],LGIP1b_Parks_UnitRates_Summary[Costing Code],,0)</f>
        <v>U3-U</v>
      </c>
      <c r="O250" s="238">
        <f>_xlfn.XLOOKUP(FutureTrunkParks6[[#This Row],[Costing Code]],LGIP1b_Parks_UnitRates_Summary[Costing Code],LGIP1b_Parks_UnitRates_Summary[Scaled component],,0)</f>
        <v>0</v>
      </c>
      <c r="P250" s="238">
        <f>FutureTrunkParks6[[#This Row],[Unit Rate (Scale)]]*FutureTrunkParks6[[#This Row],[Scaling factor (*)]]</f>
        <v>0</v>
      </c>
      <c r="Q250" s="238">
        <f>_xlfn.XLOOKUP(FutureTrunkParks6[[#This Row],[Costing Code]],LGIP1b_Parks_UnitRates_Summary[Costing Code],LGIP1b_Parks_UnitRates_Summary[Not scaled component],,0)</f>
        <v>0</v>
      </c>
      <c r="R250" s="240">
        <f>_xlfn.XLOOKUP(FutureTrunkParks6[[#This Row],[Costing Code]],LGIP1b_Parks_UnitRates_Summary[Costing Code],LGIP1b_Parks_UnitRates_Summary[Preliminary Scale],,0)</f>
        <v>0</v>
      </c>
      <c r="S250" s="238">
        <f>((FutureTrunkParks6[[#This Row],[Costs with Scaling Factor Applied]]+FutureTrunkParks6[[#This Row],[Unit Rate (No Scale)]])*FutureTrunkParks6[[#This Row],[Preliminary Scale %]])</f>
        <v>0</v>
      </c>
      <c r="T250" s="238">
        <f>_xlfn.XLOOKUP(FutureTrunkParks6[[#This Row],[Costing Code]],LGIP1b_Parks_UnitRates_Summary[Costing Code],LGIP1b_Parks_UnitRates_Summary[Preliminary No Scale],,0)</f>
        <v>0</v>
      </c>
      <c r="U25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50" s="228">
        <v>2021</v>
      </c>
      <c r="W250" s="228">
        <v>1</v>
      </c>
      <c r="X250" s="238">
        <f>ROUND(FutureTrunkParks6[[#This Row],[Direct Construction Cost]]*23%,0)</f>
        <v>230000</v>
      </c>
      <c r="Y250" s="311">
        <f t="shared" si="40"/>
        <v>0.15</v>
      </c>
      <c r="Z250" s="211">
        <f>ROUND((FutureTrunkParks6[[#This Row],[Direct Construction Cost]]+FutureTrunkParks6[[#This Row],[Project Owners Cost (23% Direct Construction Cost)($)]])*FutureTrunkParks6[[#This Row],[Multiplier]]*FutureTrunkParks6[[#This Row],[Construction Contingency Rate %]],0)</f>
        <v>184500</v>
      </c>
      <c r="AA250" s="212">
        <f>ROUND(FutureTrunkParks6[[#This Row],[Direct Construction Cost]]+FutureTrunkParks6[[#This Row],[Project Owners Cost (23% Direct Construction Cost)($)]]+FutureTrunkParks6[[#This Row],[Construction Contingency Cost ($)]],0)</f>
        <v>1414500</v>
      </c>
      <c r="AB250" s="236">
        <v>2029</v>
      </c>
      <c r="AC250" s="213">
        <f t="shared" si="41"/>
        <v>2.0111853187589457E-2</v>
      </c>
      <c r="AD250" s="213">
        <f t="shared" si="42"/>
        <v>1.8204777291069174E-2</v>
      </c>
      <c r="AE250" s="291">
        <f>VLOOKUP(FutureTrunkParks6[[#This Row],[Service Catchment]],'Catchment Demand - Parks'!$C$8:$M$11,11)</f>
        <v>0.20307557840172039</v>
      </c>
      <c r="AF25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1.4182833417282272E-2</v>
      </c>
      <c r="AG250" s="291">
        <f>IF(AND(FutureTrunkParks6[[#This Row],[Spare Capacity (%)]]&gt;30%,FutureTrunkParks6[[#This Row],[Share of the total Cost with the same year of provision %]]&gt;20%),1-FutureTrunkParks6[[#This Row],[Spare Capacity (%)]],1)</f>
        <v>1</v>
      </c>
      <c r="AH250" s="291">
        <f>IF(FutureTrunkParks6[[#This Row],[Terminal Value Analysis]]&lt;0,0,FutureTrunkParks6[[#This Row],[Terminal Value Analysis]])</f>
        <v>1</v>
      </c>
      <c r="AI250" s="215">
        <f t="shared" si="43"/>
        <v>1414500</v>
      </c>
      <c r="AJ250" s="217">
        <f t="shared" si="44"/>
        <v>1634120</v>
      </c>
      <c r="AK250" s="219">
        <f t="shared" si="45"/>
        <v>1032258</v>
      </c>
      <c r="AL250" s="293">
        <f>ROUND(FutureTrunkParks6[[#This Row],[Net Present Value of Establishment Cost]]*FutureTrunkParks6[[#This Row],[Terminal Value Adjustment (%)]],0)</f>
        <v>1032258</v>
      </c>
      <c r="AM250" s="288" t="str" cm="1">
        <f t="array" ref="AM250">_xlfn.IFS(FutureTrunkParks6[[#This Row],[Hierarchy/Name]]&lt;&gt;"Local","y",AM$13=FutureTrunkParks6[[#This Row],[Service Catchment]], "y", FutureTrunkParks6[[#This Row],[Hierarchy/Name]]="Local", "")</f>
        <v>y</v>
      </c>
      <c r="AN250" s="288" t="str" cm="1">
        <f t="array" ref="AN250">_xlfn.IFS(FutureTrunkParks6[[#This Row],[Hierarchy/Name]]&lt;&gt;"Local","y",AN$13=FutureTrunkParks6[[#This Row],[Service Catchment]], "y", FutureTrunkParks6[[#This Row],[Hierarchy/Name]]="Local", "")</f>
        <v>y</v>
      </c>
      <c r="AO250" s="288" t="str" cm="1">
        <f t="array" ref="AO250">_xlfn.IFS(FutureTrunkParks6[[#This Row],[Hierarchy/Name]]&lt;&gt;"Local","y",AO$13=FutureTrunkParks6[[#This Row],[Service Catchment]], "y", FutureTrunkParks6[[#This Row],[Hierarchy/Name]]="Local", "")</f>
        <v>y</v>
      </c>
      <c r="AP250" s="288" t="str" cm="1">
        <f t="array" ref="AP250">_xlfn.IFS(FutureTrunkParks6[[#This Row],[Hierarchy/Name]]&lt;&gt;"Local","y",AP$13=FutureTrunkParks6[[#This Row],[Service Catchment]], "y", FutureTrunkParks6[[#This Row],[Hierarchy/Name]]="Local", "")</f>
        <v>y</v>
      </c>
      <c r="AR250" s="107">
        <f>IF(FutureTrunkParks6[[#This Row],[Hierarchy/Name]]&lt;&gt;"Local",0.25,IF(AM250="y",1,""))</f>
        <v>0.25</v>
      </c>
      <c r="AS250" s="107">
        <f>IF(FutureTrunkParks6[[#This Row],[Hierarchy/Name]]&lt;&gt;"Local",0.25,IF(AN250="y",1,""))</f>
        <v>0.25</v>
      </c>
      <c r="AT250" s="107">
        <f>IF(FutureTrunkParks6[[#This Row],[Hierarchy/Name]]&lt;&gt;"Local",0.25,IF(AO250="y",1,""))</f>
        <v>0.25</v>
      </c>
      <c r="AU250" s="107">
        <f>IF(FutureTrunkParks6[[#This Row],[Hierarchy/Name]]&lt;&gt;"Local",0.25,IF(AP250="y",1,""))</f>
        <v>0.25</v>
      </c>
      <c r="AV250" s="109">
        <f t="shared" si="46"/>
        <v>1</v>
      </c>
      <c r="AX250" s="285">
        <f t="shared" si="47"/>
        <v>258064.5</v>
      </c>
      <c r="AY250" s="281">
        <f t="shared" si="48"/>
        <v>258064.5</v>
      </c>
      <c r="AZ250" s="281">
        <f t="shared" si="49"/>
        <v>258064.5</v>
      </c>
      <c r="BA250" s="286">
        <f t="shared" si="50"/>
        <v>258064.5</v>
      </c>
      <c r="BB250" s="270">
        <f t="shared" si="51"/>
        <v>1032258</v>
      </c>
      <c r="BD250" s="141"/>
    </row>
    <row r="251" spans="2:56">
      <c r="B251" s="227" t="s">
        <v>4959</v>
      </c>
      <c r="C251" s="228" t="s">
        <v>5236</v>
      </c>
      <c r="D251" s="228" t="s">
        <v>105</v>
      </c>
      <c r="E251" s="228" t="s">
        <v>101</v>
      </c>
      <c r="F251" s="228" t="s">
        <v>5007</v>
      </c>
      <c r="G251" s="203" t="str" cm="1">
        <f t="array" ref="G251">_xlfn.IFS(MID(C251,5,1)="U",MID(C251,5,2),LEN(C251)&gt;10,MID(C251,5,3)&amp;"-"&amp;LEFT(D251,1),LEN(C251)&lt;=10,MID(C251,5,2)&amp;"-"&amp;LEFT(D251,1))</f>
        <v>A4-D</v>
      </c>
      <c r="H251" s="204">
        <f>IFERROR(INDEX(LGIP1b_Park_UnitRates[],MATCH(G251,LGIP1b_Park_UnitRates[LGIP Code],0),3),"")</f>
        <v>1000</v>
      </c>
      <c r="I251" s="312">
        <f>IFERROR(MIN(J251/H251,INDEX(LGIP1b_Park_UnitRates[],MATCH(FutureTrunkParks6[[#This Row],[LGIP Code (*)]], LGIP1b_Park_UnitRates[LGIP Code], 0),4)),1)</f>
        <v>0.6</v>
      </c>
      <c r="J251" s="232">
        <v>600</v>
      </c>
      <c r="K251" s="98">
        <f t="shared" si="52"/>
        <v>935</v>
      </c>
      <c r="L251" s="233">
        <v>561000</v>
      </c>
      <c r="M251" s="238" t="str">
        <f>_xlfn.XLOOKUP(FutureTrunkParks6[[#This Row],[LGIP Code (*)]],LGIP1b_Parks_UnitRates_Summary[LGIP Code],LGIP1b_Parks_UnitRates_Summary[Stages],,0)</f>
        <v>A&amp;B</v>
      </c>
      <c r="N251" s="238" t="str">
        <f>_xlfn.XLOOKUP(FutureTrunkParks6[[#This Row],[LGIP Code (*)]],LGIP1b_Parks_UnitRates_Summary[LGIP Code],LGIP1b_Parks_UnitRates_Summary[Costing Code],,0)</f>
        <v>A4-D-A&amp;B</v>
      </c>
      <c r="O251" s="238">
        <f>_xlfn.XLOOKUP(FutureTrunkParks6[[#This Row],[Costing Code]],LGIP1b_Parks_UnitRates_Summary[Costing Code],LGIP1b_Parks_UnitRates_Summary[Scaled component],,0)</f>
        <v>294884.42740076402</v>
      </c>
      <c r="P251" s="238">
        <f>FutureTrunkParks6[[#This Row],[Unit Rate (Scale)]]*FutureTrunkParks6[[#This Row],[Scaling factor (*)]]</f>
        <v>176930.65644045841</v>
      </c>
      <c r="Q251" s="238">
        <f>_xlfn.XLOOKUP(FutureTrunkParks6[[#This Row],[Costing Code]],LGIP1b_Parks_UnitRates_Summary[Costing Code],LGIP1b_Parks_UnitRates_Summary[Not scaled component],,0)</f>
        <v>805703.82838177739</v>
      </c>
      <c r="R251" s="240">
        <f>_xlfn.XLOOKUP(FutureTrunkParks6[[#This Row],[Costing Code]],LGIP1b_Parks_UnitRates_Summary[Costing Code],LGIP1b_Parks_UnitRates_Summary[Preliminary Scale],,0)</f>
        <v>0.23125000000000001</v>
      </c>
      <c r="S251" s="238">
        <f>((FutureTrunkParks6[[#This Row],[Costs with Scaling Factor Applied]]+FutureTrunkParks6[[#This Row],[Unit Rate (No Scale)]])*FutureTrunkParks6[[#This Row],[Preliminary Scale %]])</f>
        <v>227234.22461514204</v>
      </c>
      <c r="T251" s="238">
        <f>_xlfn.XLOOKUP(FutureTrunkParks6[[#This Row],[Costing Code]],LGIP1b_Parks_UnitRates_Summary[Costing Code],LGIP1b_Parks_UnitRates_Summary[Preliminary No Scale],,0)</f>
        <v>2812.5</v>
      </c>
      <c r="U25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1212681</v>
      </c>
      <c r="V251" s="228">
        <v>2021</v>
      </c>
      <c r="W251" s="228">
        <v>1</v>
      </c>
      <c r="X251" s="238">
        <f>ROUND(FutureTrunkParks6[[#This Row],[Direct Construction Cost]]*23%,0)</f>
        <v>278917</v>
      </c>
      <c r="Y251" s="311">
        <f t="shared" si="40"/>
        <v>0.2</v>
      </c>
      <c r="Z251" s="211">
        <f>ROUND((FutureTrunkParks6[[#This Row],[Direct Construction Cost]]+FutureTrunkParks6[[#This Row],[Project Owners Cost (23% Direct Construction Cost)($)]])*FutureTrunkParks6[[#This Row],[Multiplier]]*FutureTrunkParks6[[#This Row],[Construction Contingency Rate %]],0)</f>
        <v>298320</v>
      </c>
      <c r="AA251" s="212">
        <f>ROUND(FutureTrunkParks6[[#This Row],[Direct Construction Cost]]+FutureTrunkParks6[[#This Row],[Project Owners Cost (23% Direct Construction Cost)($)]]+FutureTrunkParks6[[#This Row],[Construction Contingency Cost ($)]],0)</f>
        <v>1789918</v>
      </c>
      <c r="AB251" s="236">
        <v>2034</v>
      </c>
      <c r="AC251" s="213">
        <f t="shared" si="41"/>
        <v>2.0111853187589457E-2</v>
      </c>
      <c r="AD251" s="213">
        <f t="shared" si="42"/>
        <v>1.8204777291069174E-2</v>
      </c>
      <c r="AE251" s="291">
        <f>VLOOKUP(FutureTrunkParks6[[#This Row],[Service Catchment]],'Catchment Demand - Parks'!$C$8:$M$11,11)</f>
        <v>0.20307557840172039</v>
      </c>
      <c r="AF25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1.4670943729558352E-2</v>
      </c>
      <c r="AG251" s="291">
        <f>IF(AND(FutureTrunkParks6[[#This Row],[Spare Capacity (%)]]&gt;30%,FutureTrunkParks6[[#This Row],[Share of the total Cost with the same year of provision %]]&gt;20%),1-FutureTrunkParks6[[#This Row],[Spare Capacity (%)]],1)</f>
        <v>1</v>
      </c>
      <c r="AH251" s="291">
        <f>IF(FutureTrunkParks6[[#This Row],[Terminal Value Analysis]]&lt;0,0,FutureTrunkParks6[[#This Row],[Terminal Value Analysis]])</f>
        <v>1</v>
      </c>
      <c r="AI251" s="215">
        <f t="shared" si="43"/>
        <v>2350918</v>
      </c>
      <c r="AJ251" s="217">
        <f t="shared" si="44"/>
        <v>2989776</v>
      </c>
      <c r="AK251" s="219">
        <f t="shared" si="45"/>
        <v>1417288</v>
      </c>
      <c r="AL251" s="293">
        <f>ROUND(FutureTrunkParks6[[#This Row],[Net Present Value of Establishment Cost]]*FutureTrunkParks6[[#This Row],[Terminal Value Adjustment (%)]],0)</f>
        <v>1417288</v>
      </c>
      <c r="AM251" s="288" t="str" cm="1">
        <f t="array" ref="AM251">_xlfn.IFS(FutureTrunkParks6[[#This Row],[Hierarchy/Name]]&lt;&gt;"Local","y",AM$13=FutureTrunkParks6[[#This Row],[Service Catchment]], "y", FutureTrunkParks6[[#This Row],[Hierarchy/Name]]="Local", "")</f>
        <v>y</v>
      </c>
      <c r="AN251" s="288" t="str" cm="1">
        <f t="array" ref="AN251">_xlfn.IFS(FutureTrunkParks6[[#This Row],[Hierarchy/Name]]&lt;&gt;"Local","y",AN$13=FutureTrunkParks6[[#This Row],[Service Catchment]], "y", FutureTrunkParks6[[#This Row],[Hierarchy/Name]]="Local", "")</f>
        <v>y</v>
      </c>
      <c r="AO251" s="288" t="str" cm="1">
        <f t="array" ref="AO251">_xlfn.IFS(FutureTrunkParks6[[#This Row],[Hierarchy/Name]]&lt;&gt;"Local","y",AO$13=FutureTrunkParks6[[#This Row],[Service Catchment]], "y", FutureTrunkParks6[[#This Row],[Hierarchy/Name]]="Local", "")</f>
        <v>y</v>
      </c>
      <c r="AP251" s="288" t="str" cm="1">
        <f t="array" ref="AP251">_xlfn.IFS(FutureTrunkParks6[[#This Row],[Hierarchy/Name]]&lt;&gt;"Local","y",AP$13=FutureTrunkParks6[[#This Row],[Service Catchment]], "y", FutureTrunkParks6[[#This Row],[Hierarchy/Name]]="Local", "")</f>
        <v>y</v>
      </c>
      <c r="AR251" s="107">
        <f>IF(FutureTrunkParks6[[#This Row],[Hierarchy/Name]]&lt;&gt;"Local",0.25,IF(AM251="y",1,""))</f>
        <v>0.25</v>
      </c>
      <c r="AS251" s="107">
        <f>IF(FutureTrunkParks6[[#This Row],[Hierarchy/Name]]&lt;&gt;"Local",0.25,IF(AN251="y",1,""))</f>
        <v>0.25</v>
      </c>
      <c r="AT251" s="107">
        <f>IF(FutureTrunkParks6[[#This Row],[Hierarchy/Name]]&lt;&gt;"Local",0.25,IF(AO251="y",1,""))</f>
        <v>0.25</v>
      </c>
      <c r="AU251" s="107">
        <f>IF(FutureTrunkParks6[[#This Row],[Hierarchy/Name]]&lt;&gt;"Local",0.25,IF(AP251="y",1,""))</f>
        <v>0.25</v>
      </c>
      <c r="AV251" s="109">
        <f t="shared" si="46"/>
        <v>1</v>
      </c>
      <c r="AX251" s="285">
        <f t="shared" si="47"/>
        <v>354322</v>
      </c>
      <c r="AY251" s="281">
        <f t="shared" si="48"/>
        <v>354322</v>
      </c>
      <c r="AZ251" s="281">
        <f t="shared" si="49"/>
        <v>354322</v>
      </c>
      <c r="BA251" s="286">
        <f t="shared" si="50"/>
        <v>354322</v>
      </c>
      <c r="BB251" s="270">
        <f t="shared" si="51"/>
        <v>1417288</v>
      </c>
      <c r="BD251" s="141"/>
    </row>
    <row r="252" spans="2:56">
      <c r="B252" s="227" t="s">
        <v>5124</v>
      </c>
      <c r="C252" s="228" t="s">
        <v>5237</v>
      </c>
      <c r="D252" s="228" t="s">
        <v>110</v>
      </c>
      <c r="E252" s="228" t="s">
        <v>113</v>
      </c>
      <c r="F252" s="228" t="s">
        <v>4941</v>
      </c>
      <c r="G252" s="203" t="str" cm="1">
        <f t="array" ref="G252">_xlfn.IFS(MID(C252,5,1)="U",MID(C252,5,2),LEN(C252)&gt;10,MID(C252,5,3)&amp;"-"&amp;LEFT(D252,1),LEN(C252)&lt;=10,MID(C252,5,2)&amp;"-"&amp;LEFT(D252,1))</f>
        <v>E1-L</v>
      </c>
      <c r="H252" s="204">
        <f>IFERROR(INDEX(LGIP1b_Park_UnitRates[],MATCH(G252,LGIP1b_Park_UnitRates[LGIP Code],0),3),"")</f>
        <v>8000</v>
      </c>
      <c r="I252" s="312">
        <f>IFERROR(MIN(J252/H252,INDEX(LGIP1b_Park_UnitRates[],MATCH(FutureTrunkParks6[[#This Row],[LGIP Code (*)]], LGIP1b_Park_UnitRates[LGIP Code], 0),4)),1)</f>
        <v>1.55</v>
      </c>
      <c r="J252" s="232">
        <v>12400</v>
      </c>
      <c r="K252" s="98">
        <f t="shared" si="52"/>
        <v>0</v>
      </c>
      <c r="L252" s="233">
        <v>0</v>
      </c>
      <c r="M252" s="238" t="str">
        <f>_xlfn.XLOOKUP(FutureTrunkParks6[[#This Row],[LGIP Code (*)]],LGIP1b_Parks_UnitRates_Summary[LGIP Code],LGIP1b_Parks_UnitRates_Summary[Stages],,0)</f>
        <v>B&amp;C</v>
      </c>
      <c r="N252" s="238" t="str">
        <f>_xlfn.XLOOKUP(FutureTrunkParks6[[#This Row],[LGIP Code (*)]],LGIP1b_Parks_UnitRates_Summary[LGIP Code],LGIP1b_Parks_UnitRates_Summary[Costing Code],,0)</f>
        <v>E1-L-B&amp;C</v>
      </c>
      <c r="O252" s="238">
        <f>_xlfn.XLOOKUP(FutureTrunkParks6[[#This Row],[Costing Code]],LGIP1b_Parks_UnitRates_Summary[Costing Code],LGIP1b_Parks_UnitRates_Summary[Scaled component],,0)</f>
        <v>50689.811039999993</v>
      </c>
      <c r="P252" s="238">
        <f>FutureTrunkParks6[[#This Row],[Unit Rate (Scale)]]*FutureTrunkParks6[[#This Row],[Scaling factor (*)]]</f>
        <v>78569.207111999989</v>
      </c>
      <c r="Q252" s="238">
        <f>_xlfn.XLOOKUP(FutureTrunkParks6[[#This Row],[Costing Code]],LGIP1b_Parks_UnitRates_Summary[Costing Code],LGIP1b_Parks_UnitRates_Summary[Not scaled component],,0)</f>
        <v>434089.71377963555</v>
      </c>
      <c r="R252" s="240">
        <f>_xlfn.XLOOKUP(FutureTrunkParks6[[#This Row],[Costing Code]],LGIP1b_Parks_UnitRates_Summary[Costing Code],LGIP1b_Parks_UnitRates_Summary[Preliminary Scale],,0)</f>
        <v>0.23125000000000001</v>
      </c>
      <c r="S252" s="238">
        <f>((FutureTrunkParks6[[#This Row],[Costs with Scaling Factor Applied]]+FutureTrunkParks6[[#This Row],[Unit Rate (No Scale)]])*FutureTrunkParks6[[#This Row],[Preliminary Scale %]])</f>
        <v>118552.37545619073</v>
      </c>
      <c r="T252" s="238">
        <f>_xlfn.XLOOKUP(FutureTrunkParks6[[#This Row],[Costing Code]],LGIP1b_Parks_UnitRates_Summary[Costing Code],LGIP1b_Parks_UnitRates_Summary[Preliminary No Scale],,0)</f>
        <v>3750</v>
      </c>
      <c r="U252"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634961</v>
      </c>
      <c r="V252" s="228">
        <v>2021</v>
      </c>
      <c r="W252" s="228">
        <v>1</v>
      </c>
      <c r="X252" s="238">
        <f>ROUND(FutureTrunkParks6[[#This Row],[Direct Construction Cost]]*23%,0)</f>
        <v>146041</v>
      </c>
      <c r="Y252" s="311">
        <f t="shared" si="40"/>
        <v>7.4999999999999997E-2</v>
      </c>
      <c r="Z252" s="211">
        <f>ROUND((FutureTrunkParks6[[#This Row],[Direct Construction Cost]]+FutureTrunkParks6[[#This Row],[Project Owners Cost (23% Direct Construction Cost)($)]])*FutureTrunkParks6[[#This Row],[Multiplier]]*FutureTrunkParks6[[#This Row],[Construction Contingency Rate %]],0)</f>
        <v>58575</v>
      </c>
      <c r="AA252" s="212">
        <f>ROUND(FutureTrunkParks6[[#This Row],[Direct Construction Cost]]+FutureTrunkParks6[[#This Row],[Project Owners Cost (23% Direct Construction Cost)($)]]+FutureTrunkParks6[[#This Row],[Construction Contingency Cost ($)]],0)</f>
        <v>839577</v>
      </c>
      <c r="AB252" s="236">
        <v>2024</v>
      </c>
      <c r="AC252" s="213">
        <f t="shared" si="41"/>
        <v>2.0111853187589457E-2</v>
      </c>
      <c r="AD252" s="213">
        <f t="shared" si="42"/>
        <v>1.8204777291069174E-2</v>
      </c>
      <c r="AE252" s="291">
        <f>VLOOKUP(FutureTrunkParks6[[#This Row],[Service Catchment]],'Catchment Demand - Parks'!$C$8:$M$11,11)</f>
        <v>0.15359038713546411</v>
      </c>
      <c r="AF252"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2" s="291">
        <f>IF(AND(FutureTrunkParks6[[#This Row],[Spare Capacity (%)]]&gt;30%,FutureTrunkParks6[[#This Row],[Share of the total Cost with the same year of provision %]]&gt;20%),1-FutureTrunkParks6[[#This Row],[Spare Capacity (%)]],1)</f>
        <v>1</v>
      </c>
      <c r="AH252" s="291">
        <f>IF(FutureTrunkParks6[[#This Row],[Terminal Value Analysis]]&lt;0,0,FutureTrunkParks6[[#This Row],[Terminal Value Analysis]])</f>
        <v>1</v>
      </c>
      <c r="AI252" s="215">
        <f t="shared" si="43"/>
        <v>839577</v>
      </c>
      <c r="AJ252" s="217">
        <f t="shared" si="44"/>
        <v>886270</v>
      </c>
      <c r="AK252" s="219">
        <f t="shared" si="45"/>
        <v>746028</v>
      </c>
      <c r="AL252" s="293">
        <f>ROUND(FutureTrunkParks6[[#This Row],[Net Present Value of Establishment Cost]]*FutureTrunkParks6[[#This Row],[Terminal Value Adjustment (%)]],0)</f>
        <v>746028</v>
      </c>
      <c r="AM252" s="288" t="str" cm="1">
        <f t="array" ref="AM252">_xlfn.IFS(FutureTrunkParks6[[#This Row],[Hierarchy/Name]]&lt;&gt;"Local","y",AM$13=FutureTrunkParks6[[#This Row],[Service Catchment]], "y", FutureTrunkParks6[[#This Row],[Hierarchy/Name]]="Local", "")</f>
        <v/>
      </c>
      <c r="AN252" s="288" t="str" cm="1">
        <f t="array" ref="AN252">_xlfn.IFS(FutureTrunkParks6[[#This Row],[Hierarchy/Name]]&lt;&gt;"Local","y",AN$13=FutureTrunkParks6[[#This Row],[Service Catchment]], "y", FutureTrunkParks6[[#This Row],[Hierarchy/Name]]="Local", "")</f>
        <v/>
      </c>
      <c r="AO252" s="288" t="str" cm="1">
        <f t="array" ref="AO252">_xlfn.IFS(FutureTrunkParks6[[#This Row],[Hierarchy/Name]]&lt;&gt;"Local","y",AO$13=FutureTrunkParks6[[#This Row],[Service Catchment]], "y", FutureTrunkParks6[[#This Row],[Hierarchy/Name]]="Local", "")</f>
        <v/>
      </c>
      <c r="AP252" s="288" t="str" cm="1">
        <f t="array" ref="AP252">_xlfn.IFS(FutureTrunkParks6[[#This Row],[Hierarchy/Name]]&lt;&gt;"Local","y",AP$13=FutureTrunkParks6[[#This Row],[Service Catchment]], "y", FutureTrunkParks6[[#This Row],[Hierarchy/Name]]="Local", "")</f>
        <v>y</v>
      </c>
      <c r="AR252" s="107" t="str">
        <f>IF(FutureTrunkParks6[[#This Row],[Hierarchy/Name]]&lt;&gt;"Local",0.25,IF(AM252="y",1,""))</f>
        <v/>
      </c>
      <c r="AS252" s="107" t="str">
        <f>IF(FutureTrunkParks6[[#This Row],[Hierarchy/Name]]&lt;&gt;"Local",0.25,IF(AN252="y",1,""))</f>
        <v/>
      </c>
      <c r="AT252" s="107" t="str">
        <f>IF(FutureTrunkParks6[[#This Row],[Hierarchy/Name]]&lt;&gt;"Local",0.25,IF(AO252="y",1,""))</f>
        <v/>
      </c>
      <c r="AU252" s="107">
        <f>IF(FutureTrunkParks6[[#This Row],[Hierarchy/Name]]&lt;&gt;"Local",0.25,IF(AP252="y",1,""))</f>
        <v>1</v>
      </c>
      <c r="AV252" s="109">
        <f t="shared" si="46"/>
        <v>1</v>
      </c>
      <c r="AX252" s="285" t="str">
        <f t="shared" si="47"/>
        <v/>
      </c>
      <c r="AY252" s="281" t="str">
        <f t="shared" si="48"/>
        <v/>
      </c>
      <c r="AZ252" s="281" t="str">
        <f t="shared" si="49"/>
        <v/>
      </c>
      <c r="BA252" s="286">
        <f t="shared" si="50"/>
        <v>746028</v>
      </c>
      <c r="BB252" s="270">
        <f t="shared" si="51"/>
        <v>746028</v>
      </c>
      <c r="BD252" s="141"/>
    </row>
    <row r="253" spans="2:56">
      <c r="B253" s="227" t="s">
        <v>5124</v>
      </c>
      <c r="C253" s="228" t="s">
        <v>5238</v>
      </c>
      <c r="D253" s="228" t="s">
        <v>105</v>
      </c>
      <c r="E253" s="228" t="s">
        <v>113</v>
      </c>
      <c r="F253" s="228" t="s">
        <v>4849</v>
      </c>
      <c r="G253" s="203" t="str" cm="1">
        <f t="array" ref="G253">_xlfn.IFS(MID(C253,5,1)="U",MID(C253,5,2),LEN(C253)&gt;10,MID(C253,5,3)&amp;"-"&amp;LEFT(D253,1),LEN(C253)&lt;=10,MID(C253,5,2)&amp;"-"&amp;LEFT(D253,1))</f>
        <v>U1</v>
      </c>
      <c r="H253" s="204">
        <f>IFERROR(INDEX(LGIP1b_Park_UnitRates[],MATCH(G253,LGIP1b_Park_UnitRates[LGIP Code],0),3),"")</f>
        <v>0</v>
      </c>
      <c r="I253" s="312">
        <f>IFERROR(MIN(J253/H253,INDEX(LGIP1b_Park_UnitRates[],MATCH(FutureTrunkParks6[[#This Row],[LGIP Code (*)]], LGIP1b_Park_UnitRates[LGIP Code], 0),4)),1)</f>
        <v>1</v>
      </c>
      <c r="J253" s="232">
        <v>257000</v>
      </c>
      <c r="K253" s="98">
        <f t="shared" si="52"/>
        <v>0</v>
      </c>
      <c r="L253" s="233">
        <v>0</v>
      </c>
      <c r="M253" s="238" t="str">
        <f>_xlfn.XLOOKUP(FutureTrunkParks6[[#This Row],[LGIP Code (*)]],LGIP1b_Parks_UnitRates_Summary[LGIP Code],LGIP1b_Parks_UnitRates_Summary[Stages],,0)</f>
        <v>U</v>
      </c>
      <c r="N253" s="238" t="str">
        <f>_xlfn.XLOOKUP(FutureTrunkParks6[[#This Row],[LGIP Code (*)]],LGIP1b_Parks_UnitRates_Summary[LGIP Code],LGIP1b_Parks_UnitRates_Summary[Costing Code],,0)</f>
        <v>U1-U</v>
      </c>
      <c r="O253" s="238">
        <f>_xlfn.XLOOKUP(FutureTrunkParks6[[#This Row],[Costing Code]],LGIP1b_Parks_UnitRates_Summary[Costing Code],LGIP1b_Parks_UnitRates_Summary[Scaled component],,0)</f>
        <v>0</v>
      </c>
      <c r="P253" s="238">
        <f>FutureTrunkParks6[[#This Row],[Unit Rate (Scale)]]*FutureTrunkParks6[[#This Row],[Scaling factor (*)]]</f>
        <v>0</v>
      </c>
      <c r="Q253" s="238">
        <f>_xlfn.XLOOKUP(FutureTrunkParks6[[#This Row],[Costing Code]],LGIP1b_Parks_UnitRates_Summary[Costing Code],LGIP1b_Parks_UnitRates_Summary[Not scaled component],,0)</f>
        <v>0</v>
      </c>
      <c r="R253" s="240">
        <f>_xlfn.XLOOKUP(FutureTrunkParks6[[#This Row],[Costing Code]],LGIP1b_Parks_UnitRates_Summary[Costing Code],LGIP1b_Parks_UnitRates_Summary[Preliminary Scale],,0)</f>
        <v>0</v>
      </c>
      <c r="S253" s="238">
        <f>((FutureTrunkParks6[[#This Row],[Costs with Scaling Factor Applied]]+FutureTrunkParks6[[#This Row],[Unit Rate (No Scale)]])*FutureTrunkParks6[[#This Row],[Preliminary Scale %]])</f>
        <v>0</v>
      </c>
      <c r="T253" s="238">
        <f>_xlfn.XLOOKUP(FutureTrunkParks6[[#This Row],[Costing Code]],LGIP1b_Parks_UnitRates_Summary[Costing Code],LGIP1b_Parks_UnitRates_Summary[Preliminary No Scale],,0)</f>
        <v>0</v>
      </c>
      <c r="U253"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53" s="228">
        <v>2021</v>
      </c>
      <c r="W253" s="228">
        <v>1</v>
      </c>
      <c r="X253" s="238">
        <f>ROUND(FutureTrunkParks6[[#This Row],[Direct Construction Cost]]*23%,0)</f>
        <v>460000</v>
      </c>
      <c r="Y253" s="311">
        <f t="shared" si="40"/>
        <v>0.15</v>
      </c>
      <c r="Z253" s="211">
        <f>ROUND((FutureTrunkParks6[[#This Row],[Direct Construction Cost]]+FutureTrunkParks6[[#This Row],[Project Owners Cost (23% Direct Construction Cost)($)]])*FutureTrunkParks6[[#This Row],[Multiplier]]*FutureTrunkParks6[[#This Row],[Construction Contingency Rate %]],0)</f>
        <v>369000</v>
      </c>
      <c r="AA253" s="212">
        <f>ROUND(FutureTrunkParks6[[#This Row],[Direct Construction Cost]]+FutureTrunkParks6[[#This Row],[Project Owners Cost (23% Direct Construction Cost)($)]]+FutureTrunkParks6[[#This Row],[Construction Contingency Cost ($)]],0)</f>
        <v>2829000</v>
      </c>
      <c r="AB253" s="236">
        <v>2029</v>
      </c>
      <c r="AC253" s="213">
        <f t="shared" si="41"/>
        <v>2.0111853187589457E-2</v>
      </c>
      <c r="AD253" s="213">
        <f t="shared" si="42"/>
        <v>1.8204777291069174E-2</v>
      </c>
      <c r="AE253" s="291">
        <f>VLOOKUP(FutureTrunkParks6[[#This Row],[Service Catchment]],'Catchment Demand - Parks'!$C$8:$M$11,11)</f>
        <v>0.15359038713546411</v>
      </c>
      <c r="AF253"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2.8870532419051503E-2</v>
      </c>
      <c r="AG253" s="291">
        <f>IF(AND(FutureTrunkParks6[[#This Row],[Spare Capacity (%)]]&gt;30%,FutureTrunkParks6[[#This Row],[Share of the total Cost with the same year of provision %]]&gt;20%),1-FutureTrunkParks6[[#This Row],[Spare Capacity (%)]],1)</f>
        <v>1</v>
      </c>
      <c r="AH253" s="291">
        <f>IF(FutureTrunkParks6[[#This Row],[Terminal Value Analysis]]&lt;0,0,FutureTrunkParks6[[#This Row],[Terminal Value Analysis]])</f>
        <v>1</v>
      </c>
      <c r="AI253" s="215">
        <f t="shared" si="43"/>
        <v>2829000</v>
      </c>
      <c r="AJ253" s="217">
        <f t="shared" si="44"/>
        <v>3268240</v>
      </c>
      <c r="AK253" s="219">
        <f t="shared" si="45"/>
        <v>2064516</v>
      </c>
      <c r="AL253" s="293">
        <f>ROUND(FutureTrunkParks6[[#This Row],[Net Present Value of Establishment Cost]]*FutureTrunkParks6[[#This Row],[Terminal Value Adjustment (%)]],0)</f>
        <v>2064516</v>
      </c>
      <c r="AM253" s="288" t="str" cm="1">
        <f t="array" ref="AM253">_xlfn.IFS(FutureTrunkParks6[[#This Row],[Hierarchy/Name]]&lt;&gt;"Local","y",AM$13=FutureTrunkParks6[[#This Row],[Service Catchment]], "y", FutureTrunkParks6[[#This Row],[Hierarchy/Name]]="Local", "")</f>
        <v>y</v>
      </c>
      <c r="AN253" s="288" t="str" cm="1">
        <f t="array" ref="AN253">_xlfn.IFS(FutureTrunkParks6[[#This Row],[Hierarchy/Name]]&lt;&gt;"Local","y",AN$13=FutureTrunkParks6[[#This Row],[Service Catchment]], "y", FutureTrunkParks6[[#This Row],[Hierarchy/Name]]="Local", "")</f>
        <v>y</v>
      </c>
      <c r="AO253" s="288" t="str" cm="1">
        <f t="array" ref="AO253">_xlfn.IFS(FutureTrunkParks6[[#This Row],[Hierarchy/Name]]&lt;&gt;"Local","y",AO$13=FutureTrunkParks6[[#This Row],[Service Catchment]], "y", FutureTrunkParks6[[#This Row],[Hierarchy/Name]]="Local", "")</f>
        <v>y</v>
      </c>
      <c r="AP253" s="288" t="str" cm="1">
        <f t="array" ref="AP253">_xlfn.IFS(FutureTrunkParks6[[#This Row],[Hierarchy/Name]]&lt;&gt;"Local","y",AP$13=FutureTrunkParks6[[#This Row],[Service Catchment]], "y", FutureTrunkParks6[[#This Row],[Hierarchy/Name]]="Local", "")</f>
        <v>y</v>
      </c>
      <c r="AR253" s="107">
        <f>IF(FutureTrunkParks6[[#This Row],[Hierarchy/Name]]&lt;&gt;"Local",0.25,IF(AM253="y",1,""))</f>
        <v>0.25</v>
      </c>
      <c r="AS253" s="107">
        <f>IF(FutureTrunkParks6[[#This Row],[Hierarchy/Name]]&lt;&gt;"Local",0.25,IF(AN253="y",1,""))</f>
        <v>0.25</v>
      </c>
      <c r="AT253" s="107">
        <f>IF(FutureTrunkParks6[[#This Row],[Hierarchy/Name]]&lt;&gt;"Local",0.25,IF(AO253="y",1,""))</f>
        <v>0.25</v>
      </c>
      <c r="AU253" s="107">
        <f>IF(FutureTrunkParks6[[#This Row],[Hierarchy/Name]]&lt;&gt;"Local",0.25,IF(AP253="y",1,""))</f>
        <v>0.25</v>
      </c>
      <c r="AV253" s="109">
        <f t="shared" si="46"/>
        <v>1</v>
      </c>
      <c r="AX253" s="285">
        <f t="shared" si="47"/>
        <v>516129</v>
      </c>
      <c r="AY253" s="281">
        <f t="shared" si="48"/>
        <v>516129</v>
      </c>
      <c r="AZ253" s="281">
        <f t="shared" si="49"/>
        <v>516129</v>
      </c>
      <c r="BA253" s="286">
        <f t="shared" si="50"/>
        <v>516129</v>
      </c>
      <c r="BB253" s="270">
        <f t="shared" si="51"/>
        <v>2064516</v>
      </c>
      <c r="BD253" s="141"/>
    </row>
    <row r="254" spans="2:56">
      <c r="B254" s="227" t="s">
        <v>4857</v>
      </c>
      <c r="C254" s="228" t="s">
        <v>5239</v>
      </c>
      <c r="D254" s="228" t="s">
        <v>105</v>
      </c>
      <c r="E254" s="228" t="s">
        <v>142</v>
      </c>
      <c r="F254" s="228" t="s">
        <v>4927</v>
      </c>
      <c r="G254" s="203" t="str" cm="1">
        <f t="array" ref="G254">_xlfn.IFS(MID(C254,5,1)="U",MID(C254,5,2),LEN(C254)&gt;10,MID(C254,5,3)&amp;"-"&amp;LEFT(D254,1),LEN(C254)&lt;=10,MID(C254,5,2)&amp;"-"&amp;LEFT(D254,1))</f>
        <v>U3</v>
      </c>
      <c r="H254" s="204">
        <f>IFERROR(INDEX(LGIP1b_Park_UnitRates[],MATCH(G254,LGIP1b_Park_UnitRates[LGIP Code],0),3),"")</f>
        <v>0</v>
      </c>
      <c r="I254" s="312">
        <f>IFERROR(MIN(J254/H254,INDEX(LGIP1b_Park_UnitRates[],MATCH(FutureTrunkParks6[[#This Row],[LGIP Code (*)]], LGIP1b_Park_UnitRates[LGIP Code], 0),4)),1)</f>
        <v>1</v>
      </c>
      <c r="J254" s="232">
        <v>41200</v>
      </c>
      <c r="K254" s="98">
        <f t="shared" si="52"/>
        <v>0</v>
      </c>
      <c r="L254" s="233">
        <v>0</v>
      </c>
      <c r="M254" s="238" t="str">
        <f>_xlfn.XLOOKUP(FutureTrunkParks6[[#This Row],[LGIP Code (*)]],LGIP1b_Parks_UnitRates_Summary[LGIP Code],LGIP1b_Parks_UnitRates_Summary[Stages],,0)</f>
        <v>U</v>
      </c>
      <c r="N254" s="238" t="str">
        <f>_xlfn.XLOOKUP(FutureTrunkParks6[[#This Row],[LGIP Code (*)]],LGIP1b_Parks_UnitRates_Summary[LGIP Code],LGIP1b_Parks_UnitRates_Summary[Costing Code],,0)</f>
        <v>U3-U</v>
      </c>
      <c r="O254" s="238">
        <f>_xlfn.XLOOKUP(FutureTrunkParks6[[#This Row],[Costing Code]],LGIP1b_Parks_UnitRates_Summary[Costing Code],LGIP1b_Parks_UnitRates_Summary[Scaled component],,0)</f>
        <v>0</v>
      </c>
      <c r="P254" s="238">
        <f>FutureTrunkParks6[[#This Row],[Unit Rate (Scale)]]*FutureTrunkParks6[[#This Row],[Scaling factor (*)]]</f>
        <v>0</v>
      </c>
      <c r="Q254" s="238">
        <f>_xlfn.XLOOKUP(FutureTrunkParks6[[#This Row],[Costing Code]],LGIP1b_Parks_UnitRates_Summary[Costing Code],LGIP1b_Parks_UnitRates_Summary[Not scaled component],,0)</f>
        <v>0</v>
      </c>
      <c r="R254" s="240">
        <f>_xlfn.XLOOKUP(FutureTrunkParks6[[#This Row],[Costing Code]],LGIP1b_Parks_UnitRates_Summary[Costing Code],LGIP1b_Parks_UnitRates_Summary[Preliminary Scale],,0)</f>
        <v>0</v>
      </c>
      <c r="S254" s="238">
        <f>((FutureTrunkParks6[[#This Row],[Costs with Scaling Factor Applied]]+FutureTrunkParks6[[#This Row],[Unit Rate (No Scale)]])*FutureTrunkParks6[[#This Row],[Preliminary Scale %]])</f>
        <v>0</v>
      </c>
      <c r="T254" s="238">
        <f>_xlfn.XLOOKUP(FutureTrunkParks6[[#This Row],[Costing Code]],LGIP1b_Parks_UnitRates_Summary[Costing Code],LGIP1b_Parks_UnitRates_Summary[Preliminary No Scale],,0)</f>
        <v>0</v>
      </c>
      <c r="U254"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54" s="228">
        <v>2021</v>
      </c>
      <c r="W254" s="228">
        <v>1</v>
      </c>
      <c r="X254" s="238">
        <f>ROUND(FutureTrunkParks6[[#This Row],[Direct Construction Cost]]*23%,0)</f>
        <v>230000</v>
      </c>
      <c r="Y254" s="311">
        <f t="shared" si="40"/>
        <v>0.15</v>
      </c>
      <c r="Z254" s="211">
        <f>ROUND((FutureTrunkParks6[[#This Row],[Direct Construction Cost]]+FutureTrunkParks6[[#This Row],[Project Owners Cost (23% Direct Construction Cost)($)]])*FutureTrunkParks6[[#This Row],[Multiplier]]*FutureTrunkParks6[[#This Row],[Construction Contingency Rate %]],0)</f>
        <v>184500</v>
      </c>
      <c r="AA254" s="212">
        <f>ROUND(FutureTrunkParks6[[#This Row],[Direct Construction Cost]]+FutureTrunkParks6[[#This Row],[Project Owners Cost (23% Direct Construction Cost)($)]]+FutureTrunkParks6[[#This Row],[Construction Contingency Cost ($)]],0)</f>
        <v>1414500</v>
      </c>
      <c r="AB254" s="236">
        <v>2029</v>
      </c>
      <c r="AC254" s="213">
        <f t="shared" si="41"/>
        <v>2.0111853187589457E-2</v>
      </c>
      <c r="AD254" s="213">
        <f t="shared" si="42"/>
        <v>1.8204777291069174E-2</v>
      </c>
      <c r="AE254" s="291">
        <f>VLOOKUP(FutureTrunkParks6[[#This Row],[Service Catchment]],'Catchment Demand - Parks'!$C$8:$M$11,11)</f>
        <v>0.31134461829061294</v>
      </c>
      <c r="AF254"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2.7912100306912734E-2</v>
      </c>
      <c r="AG254" s="291">
        <f>IF(AND(FutureTrunkParks6[[#This Row],[Spare Capacity (%)]]&gt;30%,FutureTrunkParks6[[#This Row],[Share of the total Cost with the same year of provision %]]&gt;20%),1-FutureTrunkParks6[[#This Row],[Spare Capacity (%)]],1)</f>
        <v>1</v>
      </c>
      <c r="AH254" s="291">
        <f>IF(FutureTrunkParks6[[#This Row],[Terminal Value Analysis]]&lt;0,0,FutureTrunkParks6[[#This Row],[Terminal Value Analysis]])</f>
        <v>1</v>
      </c>
      <c r="AI254" s="215">
        <f t="shared" si="43"/>
        <v>1414500</v>
      </c>
      <c r="AJ254" s="217">
        <f t="shared" si="44"/>
        <v>1634120</v>
      </c>
      <c r="AK254" s="219">
        <f t="shared" si="45"/>
        <v>1032258</v>
      </c>
      <c r="AL254" s="293">
        <f>ROUND(FutureTrunkParks6[[#This Row],[Net Present Value of Establishment Cost]]*FutureTrunkParks6[[#This Row],[Terminal Value Adjustment (%)]],0)</f>
        <v>1032258</v>
      </c>
      <c r="AM254" s="288" t="str" cm="1">
        <f t="array" ref="AM254">_xlfn.IFS(FutureTrunkParks6[[#This Row],[Hierarchy/Name]]&lt;&gt;"Local","y",AM$13=FutureTrunkParks6[[#This Row],[Service Catchment]], "y", FutureTrunkParks6[[#This Row],[Hierarchy/Name]]="Local", "")</f>
        <v>y</v>
      </c>
      <c r="AN254" s="288" t="str" cm="1">
        <f t="array" ref="AN254">_xlfn.IFS(FutureTrunkParks6[[#This Row],[Hierarchy/Name]]&lt;&gt;"Local","y",AN$13=FutureTrunkParks6[[#This Row],[Service Catchment]], "y", FutureTrunkParks6[[#This Row],[Hierarchy/Name]]="Local", "")</f>
        <v>y</v>
      </c>
      <c r="AO254" s="288" t="str" cm="1">
        <f t="array" ref="AO254">_xlfn.IFS(FutureTrunkParks6[[#This Row],[Hierarchy/Name]]&lt;&gt;"Local","y",AO$13=FutureTrunkParks6[[#This Row],[Service Catchment]], "y", FutureTrunkParks6[[#This Row],[Hierarchy/Name]]="Local", "")</f>
        <v>y</v>
      </c>
      <c r="AP254" s="288" t="str" cm="1">
        <f t="array" ref="AP254">_xlfn.IFS(FutureTrunkParks6[[#This Row],[Hierarchy/Name]]&lt;&gt;"Local","y",AP$13=FutureTrunkParks6[[#This Row],[Service Catchment]], "y", FutureTrunkParks6[[#This Row],[Hierarchy/Name]]="Local", "")</f>
        <v>y</v>
      </c>
      <c r="AR254" s="107">
        <f>IF(FutureTrunkParks6[[#This Row],[Hierarchy/Name]]&lt;&gt;"Local",0.25,IF(AM254="y",1,""))</f>
        <v>0.25</v>
      </c>
      <c r="AS254" s="107">
        <f>IF(FutureTrunkParks6[[#This Row],[Hierarchy/Name]]&lt;&gt;"Local",0.25,IF(AN254="y",1,""))</f>
        <v>0.25</v>
      </c>
      <c r="AT254" s="107">
        <f>IF(FutureTrunkParks6[[#This Row],[Hierarchy/Name]]&lt;&gt;"Local",0.25,IF(AO254="y",1,""))</f>
        <v>0.25</v>
      </c>
      <c r="AU254" s="107">
        <f>IF(FutureTrunkParks6[[#This Row],[Hierarchy/Name]]&lt;&gt;"Local",0.25,IF(AP254="y",1,""))</f>
        <v>0.25</v>
      </c>
      <c r="AV254" s="109">
        <f t="shared" si="46"/>
        <v>1</v>
      </c>
      <c r="AX254" s="285">
        <f t="shared" si="47"/>
        <v>258064.5</v>
      </c>
      <c r="AY254" s="281">
        <f t="shared" si="48"/>
        <v>258064.5</v>
      </c>
      <c r="AZ254" s="281">
        <f t="shared" si="49"/>
        <v>258064.5</v>
      </c>
      <c r="BA254" s="286">
        <f t="shared" si="50"/>
        <v>258064.5</v>
      </c>
      <c r="BB254" s="270">
        <f t="shared" si="51"/>
        <v>1032258</v>
      </c>
      <c r="BD254" s="141"/>
    </row>
    <row r="255" spans="2:56">
      <c r="B255" s="227" t="s">
        <v>4857</v>
      </c>
      <c r="C255" s="228" t="s">
        <v>5240</v>
      </c>
      <c r="D255" s="228" t="s">
        <v>110</v>
      </c>
      <c r="E255" s="228" t="s">
        <v>142</v>
      </c>
      <c r="F255" s="228" t="s">
        <v>4856</v>
      </c>
      <c r="G255" s="203" t="str" cm="1">
        <f t="array" ref="G255">_xlfn.IFS(MID(C255,5,1)="U",MID(C255,5,2),LEN(C255)&gt;10,MID(C255,5,3)&amp;"-"&amp;LEFT(D255,1),LEN(C255)&lt;=10,MID(C255,5,2)&amp;"-"&amp;LEFT(D255,1))</f>
        <v>U3</v>
      </c>
      <c r="H255" s="204">
        <f>IFERROR(INDEX(LGIP1b_Park_UnitRates[],MATCH(G255,LGIP1b_Park_UnitRates[LGIP Code],0),3),"")</f>
        <v>0</v>
      </c>
      <c r="I255" s="312">
        <f>IFERROR(MIN(J255/H255,INDEX(LGIP1b_Park_UnitRates[],MATCH(FutureTrunkParks6[[#This Row],[LGIP Code (*)]], LGIP1b_Park_UnitRates[LGIP Code], 0),4)),1)</f>
        <v>1</v>
      </c>
      <c r="J255" s="232">
        <v>10000</v>
      </c>
      <c r="K255" s="98">
        <f t="shared" si="52"/>
        <v>0</v>
      </c>
      <c r="L255" s="233">
        <v>0</v>
      </c>
      <c r="M255" s="238" t="str">
        <f>_xlfn.XLOOKUP(FutureTrunkParks6[[#This Row],[LGIP Code (*)]],LGIP1b_Parks_UnitRates_Summary[LGIP Code],LGIP1b_Parks_UnitRates_Summary[Stages],,0)</f>
        <v>U</v>
      </c>
      <c r="N255" s="238" t="str">
        <f>_xlfn.XLOOKUP(FutureTrunkParks6[[#This Row],[LGIP Code (*)]],LGIP1b_Parks_UnitRates_Summary[LGIP Code],LGIP1b_Parks_UnitRates_Summary[Costing Code],,0)</f>
        <v>U3-U</v>
      </c>
      <c r="O255" s="238">
        <f>_xlfn.XLOOKUP(FutureTrunkParks6[[#This Row],[Costing Code]],LGIP1b_Parks_UnitRates_Summary[Costing Code],LGIP1b_Parks_UnitRates_Summary[Scaled component],,0)</f>
        <v>0</v>
      </c>
      <c r="P255" s="238">
        <f>FutureTrunkParks6[[#This Row],[Unit Rate (Scale)]]*FutureTrunkParks6[[#This Row],[Scaling factor (*)]]</f>
        <v>0</v>
      </c>
      <c r="Q255" s="238">
        <f>_xlfn.XLOOKUP(FutureTrunkParks6[[#This Row],[Costing Code]],LGIP1b_Parks_UnitRates_Summary[Costing Code],LGIP1b_Parks_UnitRates_Summary[Not scaled component],,0)</f>
        <v>0</v>
      </c>
      <c r="R255" s="240">
        <f>_xlfn.XLOOKUP(FutureTrunkParks6[[#This Row],[Costing Code]],LGIP1b_Parks_UnitRates_Summary[Costing Code],LGIP1b_Parks_UnitRates_Summary[Preliminary Scale],,0)</f>
        <v>0</v>
      </c>
      <c r="S255" s="238">
        <f>((FutureTrunkParks6[[#This Row],[Costs with Scaling Factor Applied]]+FutureTrunkParks6[[#This Row],[Unit Rate (No Scale)]])*FutureTrunkParks6[[#This Row],[Preliminary Scale %]])</f>
        <v>0</v>
      </c>
      <c r="T255" s="238">
        <f>_xlfn.XLOOKUP(FutureTrunkParks6[[#This Row],[Costing Code]],LGIP1b_Parks_UnitRates_Summary[Costing Code],LGIP1b_Parks_UnitRates_Summary[Preliminary No Scale],,0)</f>
        <v>0</v>
      </c>
      <c r="U255"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55" s="228">
        <v>2021</v>
      </c>
      <c r="W255" s="228">
        <v>1</v>
      </c>
      <c r="X255" s="238">
        <f>ROUND(FutureTrunkParks6[[#This Row],[Direct Construction Cost]]*23%,0)</f>
        <v>230000</v>
      </c>
      <c r="Y255" s="311">
        <f t="shared" si="40"/>
        <v>7.4999999999999997E-2</v>
      </c>
      <c r="Z255" s="211">
        <f>ROUND((FutureTrunkParks6[[#This Row],[Direct Construction Cost]]+FutureTrunkParks6[[#This Row],[Project Owners Cost (23% Direct Construction Cost)($)]])*FutureTrunkParks6[[#This Row],[Multiplier]]*FutureTrunkParks6[[#This Row],[Construction Contingency Rate %]],0)</f>
        <v>92250</v>
      </c>
      <c r="AA255" s="212">
        <f>ROUND(FutureTrunkParks6[[#This Row],[Direct Construction Cost]]+FutureTrunkParks6[[#This Row],[Project Owners Cost (23% Direct Construction Cost)($)]]+FutureTrunkParks6[[#This Row],[Construction Contingency Cost ($)]],0)</f>
        <v>1322250</v>
      </c>
      <c r="AB255" s="236">
        <v>2024</v>
      </c>
      <c r="AC255" s="213">
        <f t="shared" si="41"/>
        <v>2.0111853187589457E-2</v>
      </c>
      <c r="AD255" s="213">
        <f t="shared" si="42"/>
        <v>1.8204777291069174E-2</v>
      </c>
      <c r="AE255" s="291">
        <f>VLOOKUP(FutureTrunkParks6[[#This Row],[Service Catchment]],'Catchment Demand - Parks'!$C$8:$M$11,11)</f>
        <v>0.31134461829061294</v>
      </c>
      <c r="AF255"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5" s="291">
        <f>IF(AND(FutureTrunkParks6[[#This Row],[Spare Capacity (%)]]&gt;30%,FutureTrunkParks6[[#This Row],[Share of the total Cost with the same year of provision %]]&gt;20%),1-FutureTrunkParks6[[#This Row],[Spare Capacity (%)]],1)</f>
        <v>1</v>
      </c>
      <c r="AH255" s="291">
        <f>IF(FutureTrunkParks6[[#This Row],[Terminal Value Analysis]]&lt;0,0,FutureTrunkParks6[[#This Row],[Terminal Value Analysis]])</f>
        <v>1</v>
      </c>
      <c r="AI255" s="215">
        <f t="shared" si="43"/>
        <v>1322250</v>
      </c>
      <c r="AJ255" s="217">
        <f t="shared" si="44"/>
        <v>1395786</v>
      </c>
      <c r="AK255" s="219">
        <f t="shared" si="45"/>
        <v>1174919</v>
      </c>
      <c r="AL255" s="293">
        <f>ROUND(FutureTrunkParks6[[#This Row],[Net Present Value of Establishment Cost]]*FutureTrunkParks6[[#This Row],[Terminal Value Adjustment (%)]],0)</f>
        <v>1174919</v>
      </c>
      <c r="AM255" s="288" t="str" cm="1">
        <f t="array" ref="AM255">_xlfn.IFS(FutureTrunkParks6[[#This Row],[Hierarchy/Name]]&lt;&gt;"Local","y",AM$13=FutureTrunkParks6[[#This Row],[Service Catchment]], "y", FutureTrunkParks6[[#This Row],[Hierarchy/Name]]="Local", "")</f>
        <v/>
      </c>
      <c r="AN255" s="288" t="str" cm="1">
        <f t="array" ref="AN255">_xlfn.IFS(FutureTrunkParks6[[#This Row],[Hierarchy/Name]]&lt;&gt;"Local","y",AN$13=FutureTrunkParks6[[#This Row],[Service Catchment]], "y", FutureTrunkParks6[[#This Row],[Hierarchy/Name]]="Local", "")</f>
        <v>y</v>
      </c>
      <c r="AO255" s="288" t="str" cm="1">
        <f t="array" ref="AO255">_xlfn.IFS(FutureTrunkParks6[[#This Row],[Hierarchy/Name]]&lt;&gt;"Local","y",AO$13=FutureTrunkParks6[[#This Row],[Service Catchment]], "y", FutureTrunkParks6[[#This Row],[Hierarchy/Name]]="Local", "")</f>
        <v/>
      </c>
      <c r="AP255" s="288" t="str" cm="1">
        <f t="array" ref="AP255">_xlfn.IFS(FutureTrunkParks6[[#This Row],[Hierarchy/Name]]&lt;&gt;"Local","y",AP$13=FutureTrunkParks6[[#This Row],[Service Catchment]], "y", FutureTrunkParks6[[#This Row],[Hierarchy/Name]]="Local", "")</f>
        <v/>
      </c>
      <c r="AR255" s="107" t="str">
        <f>IF(FutureTrunkParks6[[#This Row],[Hierarchy/Name]]&lt;&gt;"Local",0.25,IF(AM255="y",1,""))</f>
        <v/>
      </c>
      <c r="AS255" s="107">
        <f>IF(FutureTrunkParks6[[#This Row],[Hierarchy/Name]]&lt;&gt;"Local",0.25,IF(AN255="y",1,""))</f>
        <v>1</v>
      </c>
      <c r="AT255" s="107" t="str">
        <f>IF(FutureTrunkParks6[[#This Row],[Hierarchy/Name]]&lt;&gt;"Local",0.25,IF(AO255="y",1,""))</f>
        <v/>
      </c>
      <c r="AU255" s="107" t="str">
        <f>IF(FutureTrunkParks6[[#This Row],[Hierarchy/Name]]&lt;&gt;"Local",0.25,IF(AP255="y",1,""))</f>
        <v/>
      </c>
      <c r="AV255" s="109">
        <f t="shared" si="46"/>
        <v>1</v>
      </c>
      <c r="AX255" s="285" t="str">
        <f t="shared" si="47"/>
        <v/>
      </c>
      <c r="AY255" s="281">
        <f t="shared" si="48"/>
        <v>1174919</v>
      </c>
      <c r="AZ255" s="281" t="str">
        <f t="shared" si="49"/>
        <v/>
      </c>
      <c r="BA255" s="286" t="str">
        <f t="shared" si="50"/>
        <v/>
      </c>
      <c r="BB255" s="270">
        <f t="shared" si="51"/>
        <v>1174919</v>
      </c>
      <c r="BD255" s="141"/>
    </row>
    <row r="256" spans="2:56">
      <c r="B256" s="227" t="s">
        <v>4954</v>
      </c>
      <c r="C256" s="228" t="s">
        <v>5241</v>
      </c>
      <c r="D256" s="228" t="s">
        <v>105</v>
      </c>
      <c r="E256" s="228" t="s">
        <v>142</v>
      </c>
      <c r="F256" s="228" t="s">
        <v>4927</v>
      </c>
      <c r="G256" s="203" t="str" cm="1">
        <f t="array" ref="G256">_xlfn.IFS(MID(C256,5,1)="U",MID(C256,5,2),LEN(C256)&gt;10,MID(C256,5,3)&amp;"-"&amp;LEFT(D256,1),LEN(C256)&lt;=10,MID(C256,5,2)&amp;"-"&amp;LEFT(D256,1))</f>
        <v>U3</v>
      </c>
      <c r="H256" s="204">
        <f>IFERROR(INDEX(LGIP1b_Park_UnitRates[],MATCH(G256,LGIP1b_Park_UnitRates[LGIP Code],0),3),"")</f>
        <v>0</v>
      </c>
      <c r="I256" s="312">
        <f>IFERROR(MIN(J256/H256,INDEX(LGIP1b_Park_UnitRates[],MATCH(FutureTrunkParks6[[#This Row],[LGIP Code (*)]], LGIP1b_Park_UnitRates[LGIP Code], 0),4)),1)</f>
        <v>1</v>
      </c>
      <c r="J256" s="232">
        <v>20000</v>
      </c>
      <c r="K256" s="98">
        <f t="shared" si="52"/>
        <v>0</v>
      </c>
      <c r="L256" s="233">
        <v>0</v>
      </c>
      <c r="M256" s="238" t="str">
        <f>_xlfn.XLOOKUP(FutureTrunkParks6[[#This Row],[LGIP Code (*)]],LGIP1b_Parks_UnitRates_Summary[LGIP Code],LGIP1b_Parks_UnitRates_Summary[Stages],,0)</f>
        <v>U</v>
      </c>
      <c r="N256" s="238" t="str">
        <f>_xlfn.XLOOKUP(FutureTrunkParks6[[#This Row],[LGIP Code (*)]],LGIP1b_Parks_UnitRates_Summary[LGIP Code],LGIP1b_Parks_UnitRates_Summary[Costing Code],,0)</f>
        <v>U3-U</v>
      </c>
      <c r="O256" s="238">
        <f>_xlfn.XLOOKUP(FutureTrunkParks6[[#This Row],[Costing Code]],LGIP1b_Parks_UnitRates_Summary[Costing Code],LGIP1b_Parks_UnitRates_Summary[Scaled component],,0)</f>
        <v>0</v>
      </c>
      <c r="P256" s="238">
        <f>FutureTrunkParks6[[#This Row],[Unit Rate (Scale)]]*FutureTrunkParks6[[#This Row],[Scaling factor (*)]]</f>
        <v>0</v>
      </c>
      <c r="Q256" s="238">
        <f>_xlfn.XLOOKUP(FutureTrunkParks6[[#This Row],[Costing Code]],LGIP1b_Parks_UnitRates_Summary[Costing Code],LGIP1b_Parks_UnitRates_Summary[Not scaled component],,0)</f>
        <v>0</v>
      </c>
      <c r="R256" s="240">
        <f>_xlfn.XLOOKUP(FutureTrunkParks6[[#This Row],[Costing Code]],LGIP1b_Parks_UnitRates_Summary[Costing Code],LGIP1b_Parks_UnitRates_Summary[Preliminary Scale],,0)</f>
        <v>0</v>
      </c>
      <c r="S256" s="238">
        <f>((FutureTrunkParks6[[#This Row],[Costs with Scaling Factor Applied]]+FutureTrunkParks6[[#This Row],[Unit Rate (No Scale)]])*FutureTrunkParks6[[#This Row],[Preliminary Scale %]])</f>
        <v>0</v>
      </c>
      <c r="T256" s="238">
        <f>_xlfn.XLOOKUP(FutureTrunkParks6[[#This Row],[Costing Code]],LGIP1b_Parks_UnitRates_Summary[Costing Code],LGIP1b_Parks_UnitRates_Summary[Preliminary No Scale],,0)</f>
        <v>0</v>
      </c>
      <c r="U256"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56" s="228">
        <v>2021</v>
      </c>
      <c r="W256" s="228">
        <v>1</v>
      </c>
      <c r="X256" s="238">
        <f>ROUND(FutureTrunkParks6[[#This Row],[Direct Construction Cost]]*23%,0)</f>
        <v>230000</v>
      </c>
      <c r="Y256" s="311">
        <f t="shared" si="40"/>
        <v>7.4999999999999997E-2</v>
      </c>
      <c r="Z256" s="211">
        <f>ROUND((FutureTrunkParks6[[#This Row],[Direct Construction Cost]]+FutureTrunkParks6[[#This Row],[Project Owners Cost (23% Direct Construction Cost)($)]])*FutureTrunkParks6[[#This Row],[Multiplier]]*FutureTrunkParks6[[#This Row],[Construction Contingency Rate %]],0)</f>
        <v>92250</v>
      </c>
      <c r="AA256" s="212">
        <f>ROUND(FutureTrunkParks6[[#This Row],[Direct Construction Cost]]+FutureTrunkParks6[[#This Row],[Project Owners Cost (23% Direct Construction Cost)($)]]+FutureTrunkParks6[[#This Row],[Construction Contingency Cost ($)]],0)</f>
        <v>1322250</v>
      </c>
      <c r="AB256" s="236">
        <v>2024</v>
      </c>
      <c r="AC256" s="213">
        <f t="shared" si="41"/>
        <v>2.0111853187589457E-2</v>
      </c>
      <c r="AD256" s="213">
        <f t="shared" si="42"/>
        <v>1.8204777291069174E-2</v>
      </c>
      <c r="AE256" s="291">
        <f>VLOOKUP(FutureTrunkParks6[[#This Row],[Service Catchment]],'Catchment Demand - Parks'!$C$8:$M$11,11)</f>
        <v>0.31134461829061294</v>
      </c>
      <c r="AF256"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6" s="291">
        <f>IF(AND(FutureTrunkParks6[[#This Row],[Spare Capacity (%)]]&gt;30%,FutureTrunkParks6[[#This Row],[Share of the total Cost with the same year of provision %]]&gt;20%),1-FutureTrunkParks6[[#This Row],[Spare Capacity (%)]],1)</f>
        <v>1</v>
      </c>
      <c r="AH256" s="291">
        <f>IF(FutureTrunkParks6[[#This Row],[Terminal Value Analysis]]&lt;0,0,FutureTrunkParks6[[#This Row],[Terminal Value Analysis]])</f>
        <v>1</v>
      </c>
      <c r="AI256" s="215">
        <f t="shared" si="43"/>
        <v>1322250</v>
      </c>
      <c r="AJ256" s="217">
        <f t="shared" si="44"/>
        <v>1395786</v>
      </c>
      <c r="AK256" s="219">
        <f t="shared" si="45"/>
        <v>1174919</v>
      </c>
      <c r="AL256" s="293">
        <f>ROUND(FutureTrunkParks6[[#This Row],[Net Present Value of Establishment Cost]]*FutureTrunkParks6[[#This Row],[Terminal Value Adjustment (%)]],0)</f>
        <v>1174919</v>
      </c>
      <c r="AM256" s="288" t="str" cm="1">
        <f t="array" ref="AM256">_xlfn.IFS(FutureTrunkParks6[[#This Row],[Hierarchy/Name]]&lt;&gt;"Local","y",AM$13=FutureTrunkParks6[[#This Row],[Service Catchment]], "y", FutureTrunkParks6[[#This Row],[Hierarchy/Name]]="Local", "")</f>
        <v>y</v>
      </c>
      <c r="AN256" s="288" t="str" cm="1">
        <f t="array" ref="AN256">_xlfn.IFS(FutureTrunkParks6[[#This Row],[Hierarchy/Name]]&lt;&gt;"Local","y",AN$13=FutureTrunkParks6[[#This Row],[Service Catchment]], "y", FutureTrunkParks6[[#This Row],[Hierarchy/Name]]="Local", "")</f>
        <v>y</v>
      </c>
      <c r="AO256" s="288" t="str" cm="1">
        <f t="array" ref="AO256">_xlfn.IFS(FutureTrunkParks6[[#This Row],[Hierarchy/Name]]&lt;&gt;"Local","y",AO$13=FutureTrunkParks6[[#This Row],[Service Catchment]], "y", FutureTrunkParks6[[#This Row],[Hierarchy/Name]]="Local", "")</f>
        <v>y</v>
      </c>
      <c r="AP256" s="288" t="str" cm="1">
        <f t="array" ref="AP256">_xlfn.IFS(FutureTrunkParks6[[#This Row],[Hierarchy/Name]]&lt;&gt;"Local","y",AP$13=FutureTrunkParks6[[#This Row],[Service Catchment]], "y", FutureTrunkParks6[[#This Row],[Hierarchy/Name]]="Local", "")</f>
        <v>y</v>
      </c>
      <c r="AR256" s="107">
        <f>IF(FutureTrunkParks6[[#This Row],[Hierarchy/Name]]&lt;&gt;"Local",0.25,IF(AM256="y",1,""))</f>
        <v>0.25</v>
      </c>
      <c r="AS256" s="107">
        <f>IF(FutureTrunkParks6[[#This Row],[Hierarchy/Name]]&lt;&gt;"Local",0.25,IF(AN256="y",1,""))</f>
        <v>0.25</v>
      </c>
      <c r="AT256" s="107">
        <f>IF(FutureTrunkParks6[[#This Row],[Hierarchy/Name]]&lt;&gt;"Local",0.25,IF(AO256="y",1,""))</f>
        <v>0.25</v>
      </c>
      <c r="AU256" s="107">
        <f>IF(FutureTrunkParks6[[#This Row],[Hierarchy/Name]]&lt;&gt;"Local",0.25,IF(AP256="y",1,""))</f>
        <v>0.25</v>
      </c>
      <c r="AV256" s="109">
        <f t="shared" si="46"/>
        <v>1</v>
      </c>
      <c r="AX256" s="285">
        <f t="shared" si="47"/>
        <v>293729.75</v>
      </c>
      <c r="AY256" s="281">
        <f t="shared" si="48"/>
        <v>293729.75</v>
      </c>
      <c r="AZ256" s="281">
        <f t="shared" si="49"/>
        <v>293729.75</v>
      </c>
      <c r="BA256" s="286">
        <f t="shared" si="50"/>
        <v>293729.75</v>
      </c>
      <c r="BB256" s="270">
        <f t="shared" si="51"/>
        <v>1174919</v>
      </c>
      <c r="BD256" s="141"/>
    </row>
    <row r="257" spans="2:221">
      <c r="B257" s="227" t="s">
        <v>4857</v>
      </c>
      <c r="C257" s="228" t="s">
        <v>5242</v>
      </c>
      <c r="D257" s="228" t="s">
        <v>110</v>
      </c>
      <c r="E257" s="228" t="s">
        <v>142</v>
      </c>
      <c r="F257" s="228" t="s">
        <v>4852</v>
      </c>
      <c r="G257" s="203" t="str" cm="1">
        <f t="array" ref="G257">_xlfn.IFS(MID(C257,5,1)="U",MID(C257,5,2),LEN(C257)&gt;10,MID(C257,5,3)&amp;"-"&amp;LEFT(D257,1),LEN(C257)&lt;=10,MID(C257,5,2)&amp;"-"&amp;LEFT(D257,1))</f>
        <v>A1-L</v>
      </c>
      <c r="H257" s="204">
        <f>IFERROR(INDEX(LGIP1b_Park_UnitRates[],MATCH(G257,LGIP1b_Park_UnitRates[LGIP Code],0),3),"")</f>
        <v>8000</v>
      </c>
      <c r="I257" s="312">
        <f>IFERROR(MIN(J257/H257,INDEX(LGIP1b_Park_UnitRates[],MATCH(FutureTrunkParks6[[#This Row],[LGIP Code (*)]], LGIP1b_Park_UnitRates[LGIP Code], 0),4)),1)</f>
        <v>0.625</v>
      </c>
      <c r="J257" s="232">
        <v>5000</v>
      </c>
      <c r="K257" s="98">
        <f t="shared" si="52"/>
        <v>1125</v>
      </c>
      <c r="L257" s="233">
        <v>5625000</v>
      </c>
      <c r="M257" s="238" t="str">
        <f>_xlfn.XLOOKUP(FutureTrunkParks6[[#This Row],[LGIP Code (*)]],LGIP1b_Parks_UnitRates_Summary[LGIP Code],LGIP1b_Parks_UnitRates_Summary[Stages],,0)</f>
        <v>A&amp;B</v>
      </c>
      <c r="N257" s="238" t="str">
        <f>_xlfn.XLOOKUP(FutureTrunkParks6[[#This Row],[LGIP Code (*)]],LGIP1b_Parks_UnitRates_Summary[LGIP Code],LGIP1b_Parks_UnitRates_Summary[Costing Code],,0)</f>
        <v>A1-L-A&amp;B</v>
      </c>
      <c r="O257" s="238">
        <f>_xlfn.XLOOKUP(FutureTrunkParks6[[#This Row],[Costing Code]],LGIP1b_Parks_UnitRates_Summary[Costing Code],LGIP1b_Parks_UnitRates_Summary[Scaled component],,0)</f>
        <v>295709.98100599996</v>
      </c>
      <c r="P257" s="238">
        <f>FutureTrunkParks6[[#This Row],[Unit Rate (Scale)]]*FutureTrunkParks6[[#This Row],[Scaling factor (*)]]</f>
        <v>184818.73812874997</v>
      </c>
      <c r="Q257" s="238">
        <f>_xlfn.XLOOKUP(FutureTrunkParks6[[#This Row],[Costing Code]],LGIP1b_Parks_UnitRates_Summary[Costing Code],LGIP1b_Parks_UnitRates_Summary[Not scaled component],,0)</f>
        <v>417974.52457963559</v>
      </c>
      <c r="R257" s="240">
        <f>_xlfn.XLOOKUP(FutureTrunkParks6[[#This Row],[Costing Code]],LGIP1b_Parks_UnitRates_Summary[Costing Code],LGIP1b_Parks_UnitRates_Summary[Preliminary Scale],,0)</f>
        <v>0.23125000000000001</v>
      </c>
      <c r="S257" s="238">
        <f>((FutureTrunkParks6[[#This Row],[Costs with Scaling Factor Applied]]+FutureTrunkParks6[[#This Row],[Unit Rate (No Scale)]])*FutureTrunkParks6[[#This Row],[Preliminary Scale %]])</f>
        <v>139395.94200131416</v>
      </c>
      <c r="T257" s="238">
        <f>_xlfn.XLOOKUP(FutureTrunkParks6[[#This Row],[Costing Code]],LGIP1b_Parks_UnitRates_Summary[Costing Code],LGIP1b_Parks_UnitRates_Summary[Preliminary No Scale],,0)</f>
        <v>3750</v>
      </c>
      <c r="U257"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745939</v>
      </c>
      <c r="V257" s="228">
        <v>2021</v>
      </c>
      <c r="W257" s="228">
        <v>1</v>
      </c>
      <c r="X257" s="238">
        <f>ROUND(FutureTrunkParks6[[#This Row],[Direct Construction Cost]]*23%,0)</f>
        <v>171566</v>
      </c>
      <c r="Y257" s="311">
        <f t="shared" si="40"/>
        <v>0.15</v>
      </c>
      <c r="Z257" s="211">
        <f>ROUND((FutureTrunkParks6[[#This Row],[Direct Construction Cost]]+FutureTrunkParks6[[#This Row],[Project Owners Cost (23% Direct Construction Cost)($)]])*FutureTrunkParks6[[#This Row],[Multiplier]]*FutureTrunkParks6[[#This Row],[Construction Contingency Rate %]],0)</f>
        <v>137626</v>
      </c>
      <c r="AA257" s="212">
        <f>ROUND(FutureTrunkParks6[[#This Row],[Direct Construction Cost]]+FutureTrunkParks6[[#This Row],[Project Owners Cost (23% Direct Construction Cost)($)]]+FutureTrunkParks6[[#This Row],[Construction Contingency Cost ($)]],0)</f>
        <v>1055131</v>
      </c>
      <c r="AB257" s="236">
        <v>2029</v>
      </c>
      <c r="AC257" s="213">
        <f t="shared" si="41"/>
        <v>2.0111853187589457E-2</v>
      </c>
      <c r="AD257" s="213">
        <f t="shared" si="42"/>
        <v>1.8204777291069174E-2</v>
      </c>
      <c r="AE257" s="291">
        <f>VLOOKUP(FutureTrunkParks6[[#This Row],[Service Catchment]],'Catchment Demand - Parks'!$C$8:$M$11,11)</f>
        <v>0.31134461829061294</v>
      </c>
      <c r="AF257"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2.0820729804830782E-2</v>
      </c>
      <c r="AG257" s="291">
        <f>IF(AND(FutureTrunkParks6[[#This Row],[Spare Capacity (%)]]&gt;30%,FutureTrunkParks6[[#This Row],[Share of the total Cost with the same year of provision %]]&gt;20%),1-FutureTrunkParks6[[#This Row],[Spare Capacity (%)]],1)</f>
        <v>1</v>
      </c>
      <c r="AH257" s="291">
        <f>IF(FutureTrunkParks6[[#This Row],[Terminal Value Analysis]]&lt;0,0,FutureTrunkParks6[[#This Row],[Terminal Value Analysis]])</f>
        <v>1</v>
      </c>
      <c r="AI257" s="215">
        <f t="shared" si="43"/>
        <v>6680131</v>
      </c>
      <c r="AJ257" s="217">
        <f t="shared" si="44"/>
        <v>7815322</v>
      </c>
      <c r="AK257" s="219">
        <f t="shared" si="45"/>
        <v>4936864</v>
      </c>
      <c r="AL257" s="293">
        <f>ROUND(FutureTrunkParks6[[#This Row],[Net Present Value of Establishment Cost]]*FutureTrunkParks6[[#This Row],[Terminal Value Adjustment (%)]],0)</f>
        <v>4936864</v>
      </c>
      <c r="AM257" s="288" t="str" cm="1">
        <f t="array" ref="AM257">_xlfn.IFS(FutureTrunkParks6[[#This Row],[Hierarchy/Name]]&lt;&gt;"Local","y",AM$13=FutureTrunkParks6[[#This Row],[Service Catchment]], "y", FutureTrunkParks6[[#This Row],[Hierarchy/Name]]="Local", "")</f>
        <v/>
      </c>
      <c r="AN257" s="288" t="str" cm="1">
        <f t="array" ref="AN257">_xlfn.IFS(FutureTrunkParks6[[#This Row],[Hierarchy/Name]]&lt;&gt;"Local","y",AN$13=FutureTrunkParks6[[#This Row],[Service Catchment]], "y", FutureTrunkParks6[[#This Row],[Hierarchy/Name]]="Local", "")</f>
        <v>y</v>
      </c>
      <c r="AO257" s="288" t="str" cm="1">
        <f t="array" ref="AO257">_xlfn.IFS(FutureTrunkParks6[[#This Row],[Hierarchy/Name]]&lt;&gt;"Local","y",AO$13=FutureTrunkParks6[[#This Row],[Service Catchment]], "y", FutureTrunkParks6[[#This Row],[Hierarchy/Name]]="Local", "")</f>
        <v/>
      </c>
      <c r="AP257" s="288" t="str" cm="1">
        <f t="array" ref="AP257">_xlfn.IFS(FutureTrunkParks6[[#This Row],[Hierarchy/Name]]&lt;&gt;"Local","y",AP$13=FutureTrunkParks6[[#This Row],[Service Catchment]], "y", FutureTrunkParks6[[#This Row],[Hierarchy/Name]]="Local", "")</f>
        <v/>
      </c>
      <c r="AR257" s="107" t="str">
        <f>IF(FutureTrunkParks6[[#This Row],[Hierarchy/Name]]&lt;&gt;"Local",0.25,IF(AM257="y",1,""))</f>
        <v/>
      </c>
      <c r="AS257" s="107">
        <f>IF(FutureTrunkParks6[[#This Row],[Hierarchy/Name]]&lt;&gt;"Local",0.25,IF(AN257="y",1,""))</f>
        <v>1</v>
      </c>
      <c r="AT257" s="107" t="str">
        <f>IF(FutureTrunkParks6[[#This Row],[Hierarchy/Name]]&lt;&gt;"Local",0.25,IF(AO257="y",1,""))</f>
        <v/>
      </c>
      <c r="AU257" s="107" t="str">
        <f>IF(FutureTrunkParks6[[#This Row],[Hierarchy/Name]]&lt;&gt;"Local",0.25,IF(AP257="y",1,""))</f>
        <v/>
      </c>
      <c r="AV257" s="109">
        <f t="shared" si="46"/>
        <v>1</v>
      </c>
      <c r="AX257" s="285" t="str">
        <f t="shared" si="47"/>
        <v/>
      </c>
      <c r="AY257" s="281">
        <f t="shared" si="48"/>
        <v>4936864</v>
      </c>
      <c r="AZ257" s="281" t="str">
        <f t="shared" si="49"/>
        <v/>
      </c>
      <c r="BA257" s="286" t="str">
        <f t="shared" si="50"/>
        <v/>
      </c>
      <c r="BB257" s="270">
        <f t="shared" si="51"/>
        <v>4936864</v>
      </c>
      <c r="BD257" s="141"/>
    </row>
    <row r="258" spans="2:221">
      <c r="B258" s="227" t="s">
        <v>5243</v>
      </c>
      <c r="C258" s="228" t="s">
        <v>5244</v>
      </c>
      <c r="D258" s="228" t="s">
        <v>105</v>
      </c>
      <c r="E258" s="228" t="s">
        <v>106</v>
      </c>
      <c r="F258" s="228" t="s">
        <v>4969</v>
      </c>
      <c r="G258" s="203" t="str" cm="1">
        <f t="array" ref="G258">_xlfn.IFS(MID(C258,5,1)="U",MID(C258,5,2),LEN(C258)&gt;10,MID(C258,5,3)&amp;"-"&amp;LEFT(D258,1),LEN(C258)&lt;=10,MID(C258,5,2)&amp;"-"&amp;LEFT(D258,1))</f>
        <v>U1</v>
      </c>
      <c r="H258" s="204">
        <f>IFERROR(INDEX(LGIP1b_Park_UnitRates[],MATCH(G258,LGIP1b_Park_UnitRates[LGIP Code],0),3),"")</f>
        <v>0</v>
      </c>
      <c r="I258" s="312">
        <f>IFERROR(MIN(J258/H258,INDEX(LGIP1b_Park_UnitRates[],MATCH(FutureTrunkParks6[[#This Row],[LGIP Code (*)]], LGIP1b_Park_UnitRates[LGIP Code], 0),4)),1)</f>
        <v>1</v>
      </c>
      <c r="J258" s="232">
        <v>121600</v>
      </c>
      <c r="K258" s="98">
        <f t="shared" si="52"/>
        <v>0</v>
      </c>
      <c r="L258" s="233">
        <v>0</v>
      </c>
      <c r="M258" s="238" t="str">
        <f>_xlfn.XLOOKUP(FutureTrunkParks6[[#This Row],[LGIP Code (*)]],LGIP1b_Parks_UnitRates_Summary[LGIP Code],LGIP1b_Parks_UnitRates_Summary[Stages],,0)</f>
        <v>U</v>
      </c>
      <c r="N258" s="238" t="str">
        <f>_xlfn.XLOOKUP(FutureTrunkParks6[[#This Row],[LGIP Code (*)]],LGIP1b_Parks_UnitRates_Summary[LGIP Code],LGIP1b_Parks_UnitRates_Summary[Costing Code],,0)</f>
        <v>U1-U</v>
      </c>
      <c r="O258" s="238">
        <f>_xlfn.XLOOKUP(FutureTrunkParks6[[#This Row],[Costing Code]],LGIP1b_Parks_UnitRates_Summary[Costing Code],LGIP1b_Parks_UnitRates_Summary[Scaled component],,0)</f>
        <v>0</v>
      </c>
      <c r="P258" s="238">
        <f>FutureTrunkParks6[[#This Row],[Unit Rate (Scale)]]*FutureTrunkParks6[[#This Row],[Scaling factor (*)]]</f>
        <v>0</v>
      </c>
      <c r="Q258" s="238">
        <f>_xlfn.XLOOKUP(FutureTrunkParks6[[#This Row],[Costing Code]],LGIP1b_Parks_UnitRates_Summary[Costing Code],LGIP1b_Parks_UnitRates_Summary[Not scaled component],,0)</f>
        <v>0</v>
      </c>
      <c r="R258" s="240">
        <f>_xlfn.XLOOKUP(FutureTrunkParks6[[#This Row],[Costing Code]],LGIP1b_Parks_UnitRates_Summary[Costing Code],LGIP1b_Parks_UnitRates_Summary[Preliminary Scale],,0)</f>
        <v>0</v>
      </c>
      <c r="S258" s="238">
        <f>((FutureTrunkParks6[[#This Row],[Costs with Scaling Factor Applied]]+FutureTrunkParks6[[#This Row],[Unit Rate (No Scale)]])*FutureTrunkParks6[[#This Row],[Preliminary Scale %]])</f>
        <v>0</v>
      </c>
      <c r="T258" s="238">
        <f>_xlfn.XLOOKUP(FutureTrunkParks6[[#This Row],[Costing Code]],LGIP1b_Parks_UnitRates_Summary[Costing Code],LGIP1b_Parks_UnitRates_Summary[Preliminary No Scale],,0)</f>
        <v>0</v>
      </c>
      <c r="U258"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58" s="228">
        <v>2021</v>
      </c>
      <c r="W258" s="228">
        <v>1</v>
      </c>
      <c r="X258" s="238">
        <f>ROUND(FutureTrunkParks6[[#This Row],[Direct Construction Cost]]*23%,0)</f>
        <v>460000</v>
      </c>
      <c r="Y258" s="311">
        <f t="shared" si="40"/>
        <v>7.4999999999999997E-2</v>
      </c>
      <c r="Z258" s="211">
        <f>ROUND((FutureTrunkParks6[[#This Row],[Direct Construction Cost]]+FutureTrunkParks6[[#This Row],[Project Owners Cost (23% Direct Construction Cost)($)]])*FutureTrunkParks6[[#This Row],[Multiplier]]*FutureTrunkParks6[[#This Row],[Construction Contingency Rate %]],0)</f>
        <v>184500</v>
      </c>
      <c r="AA258" s="212">
        <f>ROUND(FutureTrunkParks6[[#This Row],[Direct Construction Cost]]+FutureTrunkParks6[[#This Row],[Project Owners Cost (23% Direct Construction Cost)($)]]+FutureTrunkParks6[[#This Row],[Construction Contingency Cost ($)]],0)</f>
        <v>2644500</v>
      </c>
      <c r="AB258" s="236">
        <v>2024</v>
      </c>
      <c r="AC258" s="213">
        <f t="shared" si="41"/>
        <v>2.0111853187589457E-2</v>
      </c>
      <c r="AD258" s="213">
        <f t="shared" si="42"/>
        <v>1.8204777291069174E-2</v>
      </c>
      <c r="AE258" s="291">
        <f>VLOOKUP(FutureTrunkParks6[[#This Row],[Service Catchment]],'Catchment Demand - Parks'!$C$8:$M$11,11)</f>
        <v>0.23553359173481525</v>
      </c>
      <c r="AF258"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8" s="291">
        <f>IF(AND(FutureTrunkParks6[[#This Row],[Spare Capacity (%)]]&gt;30%,FutureTrunkParks6[[#This Row],[Share of the total Cost with the same year of provision %]]&gt;20%),1-FutureTrunkParks6[[#This Row],[Spare Capacity (%)]],1)</f>
        <v>1</v>
      </c>
      <c r="AH258" s="291">
        <f>IF(FutureTrunkParks6[[#This Row],[Terminal Value Analysis]]&lt;0,0,FutureTrunkParks6[[#This Row],[Terminal Value Analysis]])</f>
        <v>1</v>
      </c>
      <c r="AI258" s="215">
        <f t="shared" si="43"/>
        <v>2644500</v>
      </c>
      <c r="AJ258" s="217">
        <f t="shared" si="44"/>
        <v>2791573</v>
      </c>
      <c r="AK258" s="219">
        <f t="shared" si="45"/>
        <v>2349839</v>
      </c>
      <c r="AL258" s="293">
        <f>ROUND(FutureTrunkParks6[[#This Row],[Net Present Value of Establishment Cost]]*FutureTrunkParks6[[#This Row],[Terminal Value Adjustment (%)]],0)</f>
        <v>2349839</v>
      </c>
      <c r="AM258" s="288" t="str" cm="1">
        <f t="array" ref="AM258">_xlfn.IFS(FutureTrunkParks6[[#This Row],[Hierarchy/Name]]&lt;&gt;"Local","y",AM$13=FutureTrunkParks6[[#This Row],[Service Catchment]], "y", FutureTrunkParks6[[#This Row],[Hierarchy/Name]]="Local", "")</f>
        <v>y</v>
      </c>
      <c r="AN258" s="288" t="str" cm="1">
        <f t="array" ref="AN258">_xlfn.IFS(FutureTrunkParks6[[#This Row],[Hierarchy/Name]]&lt;&gt;"Local","y",AN$13=FutureTrunkParks6[[#This Row],[Service Catchment]], "y", FutureTrunkParks6[[#This Row],[Hierarchy/Name]]="Local", "")</f>
        <v>y</v>
      </c>
      <c r="AO258" s="288" t="str" cm="1">
        <f t="array" ref="AO258">_xlfn.IFS(FutureTrunkParks6[[#This Row],[Hierarchy/Name]]&lt;&gt;"Local","y",AO$13=FutureTrunkParks6[[#This Row],[Service Catchment]], "y", FutureTrunkParks6[[#This Row],[Hierarchy/Name]]="Local", "")</f>
        <v>y</v>
      </c>
      <c r="AP258" s="288" t="str" cm="1">
        <f t="array" ref="AP258">_xlfn.IFS(FutureTrunkParks6[[#This Row],[Hierarchy/Name]]&lt;&gt;"Local","y",AP$13=FutureTrunkParks6[[#This Row],[Service Catchment]], "y", FutureTrunkParks6[[#This Row],[Hierarchy/Name]]="Local", "")</f>
        <v>y</v>
      </c>
      <c r="AR258" s="107">
        <f>IF(FutureTrunkParks6[[#This Row],[Hierarchy/Name]]&lt;&gt;"Local",0.25,IF(AM258="y",1,""))</f>
        <v>0.25</v>
      </c>
      <c r="AS258" s="107">
        <f>IF(FutureTrunkParks6[[#This Row],[Hierarchy/Name]]&lt;&gt;"Local",0.25,IF(AN258="y",1,""))</f>
        <v>0.25</v>
      </c>
      <c r="AT258" s="107">
        <f>IF(FutureTrunkParks6[[#This Row],[Hierarchy/Name]]&lt;&gt;"Local",0.25,IF(AO258="y",1,""))</f>
        <v>0.25</v>
      </c>
      <c r="AU258" s="107">
        <f>IF(FutureTrunkParks6[[#This Row],[Hierarchy/Name]]&lt;&gt;"Local",0.25,IF(AP258="y",1,""))</f>
        <v>0.25</v>
      </c>
      <c r="AV258" s="109">
        <f t="shared" si="46"/>
        <v>1</v>
      </c>
      <c r="AX258" s="285">
        <f t="shared" si="47"/>
        <v>587459.75</v>
      </c>
      <c r="AY258" s="281">
        <f t="shared" si="48"/>
        <v>587459.75</v>
      </c>
      <c r="AZ258" s="281">
        <f t="shared" si="49"/>
        <v>587459.75</v>
      </c>
      <c r="BA258" s="286">
        <f t="shared" si="50"/>
        <v>587459.75</v>
      </c>
      <c r="BB258" s="270">
        <f t="shared" si="51"/>
        <v>2349839</v>
      </c>
      <c r="BD258" s="141"/>
    </row>
    <row r="259" spans="2:221">
      <c r="B259" s="227" t="s">
        <v>5099</v>
      </c>
      <c r="C259" s="228" t="s">
        <v>5245</v>
      </c>
      <c r="D259" s="228" t="s">
        <v>110</v>
      </c>
      <c r="E259" s="228" t="s">
        <v>106</v>
      </c>
      <c r="F259" s="228" t="s">
        <v>4856</v>
      </c>
      <c r="G259" s="203" t="str" cm="1">
        <f t="array" ref="G259">_xlfn.IFS(MID(C259,5,1)="U",MID(C259,5,2),LEN(C259)&gt;10,MID(C259,5,3)&amp;"-"&amp;LEFT(D259,1),LEN(C259)&lt;=10,MID(C259,5,2)&amp;"-"&amp;LEFT(D259,1))</f>
        <v>U3</v>
      </c>
      <c r="H259" s="204">
        <f>IFERROR(INDEX(LGIP1b_Park_UnitRates[],MATCH(G259,LGIP1b_Park_UnitRates[LGIP Code],0),3),"")</f>
        <v>0</v>
      </c>
      <c r="I259" s="312">
        <f>IFERROR(MIN(J259/H259,INDEX(LGIP1b_Park_UnitRates[],MATCH(FutureTrunkParks6[[#This Row],[LGIP Code (*)]], LGIP1b_Park_UnitRates[LGIP Code], 0),4)),1)</f>
        <v>1</v>
      </c>
      <c r="J259" s="232">
        <v>5000</v>
      </c>
      <c r="K259" s="98">
        <f t="shared" si="52"/>
        <v>0</v>
      </c>
      <c r="L259" s="233">
        <v>0</v>
      </c>
      <c r="M259" s="238" t="str">
        <f>_xlfn.XLOOKUP(FutureTrunkParks6[[#This Row],[LGIP Code (*)]],LGIP1b_Parks_UnitRates_Summary[LGIP Code],LGIP1b_Parks_UnitRates_Summary[Stages],,0)</f>
        <v>U</v>
      </c>
      <c r="N259" s="238" t="str">
        <f>_xlfn.XLOOKUP(FutureTrunkParks6[[#This Row],[LGIP Code (*)]],LGIP1b_Parks_UnitRates_Summary[LGIP Code],LGIP1b_Parks_UnitRates_Summary[Costing Code],,0)</f>
        <v>U3-U</v>
      </c>
      <c r="O259" s="238">
        <f>_xlfn.XLOOKUP(FutureTrunkParks6[[#This Row],[Costing Code]],LGIP1b_Parks_UnitRates_Summary[Costing Code],LGIP1b_Parks_UnitRates_Summary[Scaled component],,0)</f>
        <v>0</v>
      </c>
      <c r="P259" s="238">
        <f>FutureTrunkParks6[[#This Row],[Unit Rate (Scale)]]*FutureTrunkParks6[[#This Row],[Scaling factor (*)]]</f>
        <v>0</v>
      </c>
      <c r="Q259" s="238">
        <f>_xlfn.XLOOKUP(FutureTrunkParks6[[#This Row],[Costing Code]],LGIP1b_Parks_UnitRates_Summary[Costing Code],LGIP1b_Parks_UnitRates_Summary[Not scaled component],,0)</f>
        <v>0</v>
      </c>
      <c r="R259" s="240">
        <f>_xlfn.XLOOKUP(FutureTrunkParks6[[#This Row],[Costing Code]],LGIP1b_Parks_UnitRates_Summary[Costing Code],LGIP1b_Parks_UnitRates_Summary[Preliminary Scale],,0)</f>
        <v>0</v>
      </c>
      <c r="S259" s="238">
        <f>((FutureTrunkParks6[[#This Row],[Costs with Scaling Factor Applied]]+FutureTrunkParks6[[#This Row],[Unit Rate (No Scale)]])*FutureTrunkParks6[[#This Row],[Preliminary Scale %]])</f>
        <v>0</v>
      </c>
      <c r="T259" s="238">
        <f>_xlfn.XLOOKUP(FutureTrunkParks6[[#This Row],[Costing Code]],LGIP1b_Parks_UnitRates_Summary[Costing Code],LGIP1b_Parks_UnitRates_Summary[Preliminary No Scale],,0)</f>
        <v>0</v>
      </c>
      <c r="U259"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1000000</v>
      </c>
      <c r="V259" s="228">
        <v>2021</v>
      </c>
      <c r="W259" s="228">
        <v>1</v>
      </c>
      <c r="X259" s="238">
        <f>ROUND(FutureTrunkParks6[[#This Row],[Direct Construction Cost]]*23%,0)</f>
        <v>230000</v>
      </c>
      <c r="Y259" s="311">
        <f t="shared" si="40"/>
        <v>7.4999999999999997E-2</v>
      </c>
      <c r="Z259" s="211">
        <f>ROUND((FutureTrunkParks6[[#This Row],[Direct Construction Cost]]+FutureTrunkParks6[[#This Row],[Project Owners Cost (23% Direct Construction Cost)($)]])*FutureTrunkParks6[[#This Row],[Multiplier]]*FutureTrunkParks6[[#This Row],[Construction Contingency Rate %]],0)</f>
        <v>92250</v>
      </c>
      <c r="AA259" s="212">
        <f>ROUND(FutureTrunkParks6[[#This Row],[Direct Construction Cost]]+FutureTrunkParks6[[#This Row],[Project Owners Cost (23% Direct Construction Cost)($)]]+FutureTrunkParks6[[#This Row],[Construction Contingency Cost ($)]],0)</f>
        <v>1322250</v>
      </c>
      <c r="AB259" s="236">
        <v>2024</v>
      </c>
      <c r="AC259" s="213">
        <f t="shared" si="41"/>
        <v>2.0111853187589457E-2</v>
      </c>
      <c r="AD259" s="213">
        <f t="shared" si="42"/>
        <v>1.8204777291069174E-2</v>
      </c>
      <c r="AE259" s="291">
        <f>VLOOKUP(FutureTrunkParks6[[#This Row],[Service Catchment]],'Catchment Demand - Parks'!$C$8:$M$11,11)</f>
        <v>0.23553359173481525</v>
      </c>
      <c r="AF259"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59" s="291">
        <f>IF(AND(FutureTrunkParks6[[#This Row],[Spare Capacity (%)]]&gt;30%,FutureTrunkParks6[[#This Row],[Share of the total Cost with the same year of provision %]]&gt;20%),1-FutureTrunkParks6[[#This Row],[Spare Capacity (%)]],1)</f>
        <v>1</v>
      </c>
      <c r="AH259" s="291">
        <f>IF(FutureTrunkParks6[[#This Row],[Terminal Value Analysis]]&lt;0,0,FutureTrunkParks6[[#This Row],[Terminal Value Analysis]])</f>
        <v>1</v>
      </c>
      <c r="AI259" s="215">
        <f t="shared" si="43"/>
        <v>1322250</v>
      </c>
      <c r="AJ259" s="217">
        <f t="shared" si="44"/>
        <v>1395786</v>
      </c>
      <c r="AK259" s="219">
        <f t="shared" si="45"/>
        <v>1174919</v>
      </c>
      <c r="AL259" s="293">
        <f>ROUND(FutureTrunkParks6[[#This Row],[Net Present Value of Establishment Cost]]*FutureTrunkParks6[[#This Row],[Terminal Value Adjustment (%)]],0)</f>
        <v>1174919</v>
      </c>
      <c r="AM259" s="288" t="str" cm="1">
        <f t="array" ref="AM259">_xlfn.IFS(FutureTrunkParks6[[#This Row],[Hierarchy/Name]]&lt;&gt;"Local","y",AM$13=FutureTrunkParks6[[#This Row],[Service Catchment]], "y", FutureTrunkParks6[[#This Row],[Hierarchy/Name]]="Local", "")</f>
        <v>y</v>
      </c>
      <c r="AN259" s="288" t="str" cm="1">
        <f t="array" ref="AN259">_xlfn.IFS(FutureTrunkParks6[[#This Row],[Hierarchy/Name]]&lt;&gt;"Local","y",AN$13=FutureTrunkParks6[[#This Row],[Service Catchment]], "y", FutureTrunkParks6[[#This Row],[Hierarchy/Name]]="Local", "")</f>
        <v/>
      </c>
      <c r="AO259" s="288" t="str" cm="1">
        <f t="array" ref="AO259">_xlfn.IFS(FutureTrunkParks6[[#This Row],[Hierarchy/Name]]&lt;&gt;"Local","y",AO$13=FutureTrunkParks6[[#This Row],[Service Catchment]], "y", FutureTrunkParks6[[#This Row],[Hierarchy/Name]]="Local", "")</f>
        <v/>
      </c>
      <c r="AP259" s="288" t="str" cm="1">
        <f t="array" ref="AP259">_xlfn.IFS(FutureTrunkParks6[[#This Row],[Hierarchy/Name]]&lt;&gt;"Local","y",AP$13=FutureTrunkParks6[[#This Row],[Service Catchment]], "y", FutureTrunkParks6[[#This Row],[Hierarchy/Name]]="Local", "")</f>
        <v/>
      </c>
      <c r="AR259" s="107">
        <f>IF(FutureTrunkParks6[[#This Row],[Hierarchy/Name]]&lt;&gt;"Local",0.25,IF(AM259="y",1,""))</f>
        <v>1</v>
      </c>
      <c r="AS259" s="107" t="str">
        <f>IF(FutureTrunkParks6[[#This Row],[Hierarchy/Name]]&lt;&gt;"Local",0.25,IF(AN259="y",1,""))</f>
        <v/>
      </c>
      <c r="AT259" s="107" t="str">
        <f>IF(FutureTrunkParks6[[#This Row],[Hierarchy/Name]]&lt;&gt;"Local",0.25,IF(AO259="y",1,""))</f>
        <v/>
      </c>
      <c r="AU259" s="107" t="str">
        <f>IF(FutureTrunkParks6[[#This Row],[Hierarchy/Name]]&lt;&gt;"Local",0.25,IF(AP259="y",1,""))</f>
        <v/>
      </c>
      <c r="AV259" s="109">
        <f t="shared" si="46"/>
        <v>1</v>
      </c>
      <c r="AX259" s="285">
        <f t="shared" si="47"/>
        <v>1174919</v>
      </c>
      <c r="AY259" s="281" t="str">
        <f t="shared" si="48"/>
        <v/>
      </c>
      <c r="AZ259" s="281" t="str">
        <f t="shared" si="49"/>
        <v/>
      </c>
      <c r="BA259" s="286" t="str">
        <f t="shared" si="50"/>
        <v/>
      </c>
      <c r="BB259" s="270">
        <f t="shared" si="51"/>
        <v>1174919</v>
      </c>
      <c r="BD259" s="141"/>
    </row>
    <row r="260" spans="2:221">
      <c r="B260" s="227" t="s">
        <v>5099</v>
      </c>
      <c r="C260" s="228" t="s">
        <v>5246</v>
      </c>
      <c r="D260" s="228" t="s">
        <v>110</v>
      </c>
      <c r="E260" s="228" t="s">
        <v>106</v>
      </c>
      <c r="F260" s="228" t="s">
        <v>4852</v>
      </c>
      <c r="G260" s="203" t="str" cm="1">
        <f t="array" ref="G260">_xlfn.IFS(MID(C260,5,1)="U",MID(C260,5,2),LEN(C260)&gt;10,MID(C260,5,3)&amp;"-"&amp;LEFT(D260,1),LEN(C260)&lt;=10,MID(C260,5,2)&amp;"-"&amp;LEFT(D260,1))</f>
        <v>A1-L</v>
      </c>
      <c r="H260" s="204">
        <f>IFERROR(INDEX(LGIP1b_Park_UnitRates[],MATCH(G260,LGIP1b_Park_UnitRates[LGIP Code],0),3),"")</f>
        <v>8000</v>
      </c>
      <c r="I260" s="312">
        <f>IFERROR(MIN(J260/H260,INDEX(LGIP1b_Park_UnitRates[],MATCH(FutureTrunkParks6[[#This Row],[LGIP Code (*)]], LGIP1b_Park_UnitRates[LGIP Code], 0),4)),1)</f>
        <v>0.47499999999999998</v>
      </c>
      <c r="J260" s="232">
        <v>3800</v>
      </c>
      <c r="K260" s="98">
        <f t="shared" si="52"/>
        <v>360</v>
      </c>
      <c r="L260" s="233">
        <v>1368000</v>
      </c>
      <c r="M260" s="238" t="str">
        <f>_xlfn.XLOOKUP(FutureTrunkParks6[[#This Row],[LGIP Code (*)]],LGIP1b_Parks_UnitRates_Summary[LGIP Code],LGIP1b_Parks_UnitRates_Summary[Stages],,0)</f>
        <v>A&amp;B</v>
      </c>
      <c r="N260" s="238" t="str">
        <f>_xlfn.XLOOKUP(FutureTrunkParks6[[#This Row],[LGIP Code (*)]],LGIP1b_Parks_UnitRates_Summary[LGIP Code],LGIP1b_Parks_UnitRates_Summary[Costing Code],,0)</f>
        <v>A1-L-A&amp;B</v>
      </c>
      <c r="O260" s="238">
        <f>_xlfn.XLOOKUP(FutureTrunkParks6[[#This Row],[Costing Code]],LGIP1b_Parks_UnitRates_Summary[Costing Code],LGIP1b_Parks_UnitRates_Summary[Scaled component],,0)</f>
        <v>295709.98100599996</v>
      </c>
      <c r="P260" s="238">
        <f>FutureTrunkParks6[[#This Row],[Unit Rate (Scale)]]*FutureTrunkParks6[[#This Row],[Scaling factor (*)]]</f>
        <v>140462.24097784999</v>
      </c>
      <c r="Q260" s="238">
        <f>_xlfn.XLOOKUP(FutureTrunkParks6[[#This Row],[Costing Code]],LGIP1b_Parks_UnitRates_Summary[Costing Code],LGIP1b_Parks_UnitRates_Summary[Not scaled component],,0)</f>
        <v>417974.52457963559</v>
      </c>
      <c r="R260" s="240">
        <f>_xlfn.XLOOKUP(FutureTrunkParks6[[#This Row],[Costing Code]],LGIP1b_Parks_UnitRates_Summary[Costing Code],LGIP1b_Parks_UnitRates_Summary[Preliminary Scale],,0)</f>
        <v>0.23125000000000001</v>
      </c>
      <c r="S260" s="238">
        <f>((FutureTrunkParks6[[#This Row],[Costs with Scaling Factor Applied]]+FutureTrunkParks6[[#This Row],[Unit Rate (No Scale)]])*FutureTrunkParks6[[#This Row],[Preliminary Scale %]])</f>
        <v>129138.50203516855</v>
      </c>
      <c r="T260" s="238">
        <f>_xlfn.XLOOKUP(FutureTrunkParks6[[#This Row],[Costing Code]],LGIP1b_Parks_UnitRates_Summary[Costing Code],LGIP1b_Parks_UnitRates_Summary[Preliminary No Scale],,0)</f>
        <v>3750</v>
      </c>
      <c r="U260"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691325</v>
      </c>
      <c r="V260" s="228">
        <v>2021</v>
      </c>
      <c r="W260" s="228">
        <v>1</v>
      </c>
      <c r="X260" s="238">
        <f>ROUND(FutureTrunkParks6[[#This Row],[Direct Construction Cost]]*23%,0)</f>
        <v>159005</v>
      </c>
      <c r="Y260" s="311">
        <f t="shared" si="40"/>
        <v>7.4999999999999997E-2</v>
      </c>
      <c r="Z260" s="211">
        <f>ROUND((FutureTrunkParks6[[#This Row],[Direct Construction Cost]]+FutureTrunkParks6[[#This Row],[Project Owners Cost (23% Direct Construction Cost)($)]])*FutureTrunkParks6[[#This Row],[Multiplier]]*FutureTrunkParks6[[#This Row],[Construction Contingency Rate %]],0)</f>
        <v>63775</v>
      </c>
      <c r="AA260" s="212">
        <f>ROUND(FutureTrunkParks6[[#This Row],[Direct Construction Cost]]+FutureTrunkParks6[[#This Row],[Project Owners Cost (23% Direct Construction Cost)($)]]+FutureTrunkParks6[[#This Row],[Construction Contingency Cost ($)]],0)</f>
        <v>914105</v>
      </c>
      <c r="AB260" s="236">
        <v>2024</v>
      </c>
      <c r="AC260" s="213">
        <f t="shared" si="41"/>
        <v>2.0111853187589457E-2</v>
      </c>
      <c r="AD260" s="213">
        <f t="shared" si="42"/>
        <v>1.8204777291069174E-2</v>
      </c>
      <c r="AE260" s="291">
        <f>VLOOKUP(FutureTrunkParks6[[#This Row],[Service Catchment]],'Catchment Demand - Parks'!$C$8:$M$11,11)</f>
        <v>0.23553359173481525</v>
      </c>
      <c r="AF260"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0</v>
      </c>
      <c r="AG260" s="291">
        <f>IF(AND(FutureTrunkParks6[[#This Row],[Spare Capacity (%)]]&gt;30%,FutureTrunkParks6[[#This Row],[Share of the total Cost with the same year of provision %]]&gt;20%),1-FutureTrunkParks6[[#This Row],[Spare Capacity (%)]],1)</f>
        <v>1</v>
      </c>
      <c r="AH260" s="291">
        <f>IF(FutureTrunkParks6[[#This Row],[Terminal Value Analysis]]&lt;0,0,FutureTrunkParks6[[#This Row],[Terminal Value Analysis]])</f>
        <v>1</v>
      </c>
      <c r="AI260" s="215">
        <f t="shared" si="43"/>
        <v>2282105</v>
      </c>
      <c r="AJ260" s="217">
        <f t="shared" si="44"/>
        <v>2417153</v>
      </c>
      <c r="AK260" s="219">
        <f t="shared" si="45"/>
        <v>2034667</v>
      </c>
      <c r="AL260" s="293">
        <f>ROUND(FutureTrunkParks6[[#This Row],[Net Present Value of Establishment Cost]]*FutureTrunkParks6[[#This Row],[Terminal Value Adjustment (%)]],0)</f>
        <v>2034667</v>
      </c>
      <c r="AM260" s="288" t="str" cm="1">
        <f t="array" ref="AM260">_xlfn.IFS(FutureTrunkParks6[[#This Row],[Hierarchy/Name]]&lt;&gt;"Local","y",AM$13=FutureTrunkParks6[[#This Row],[Service Catchment]], "y", FutureTrunkParks6[[#This Row],[Hierarchy/Name]]="Local", "")</f>
        <v>y</v>
      </c>
      <c r="AN260" s="288" t="str" cm="1">
        <f t="array" ref="AN260">_xlfn.IFS(FutureTrunkParks6[[#This Row],[Hierarchy/Name]]&lt;&gt;"Local","y",AN$13=FutureTrunkParks6[[#This Row],[Service Catchment]], "y", FutureTrunkParks6[[#This Row],[Hierarchy/Name]]="Local", "")</f>
        <v/>
      </c>
      <c r="AO260" s="288" t="str" cm="1">
        <f t="array" ref="AO260">_xlfn.IFS(FutureTrunkParks6[[#This Row],[Hierarchy/Name]]&lt;&gt;"Local","y",AO$13=FutureTrunkParks6[[#This Row],[Service Catchment]], "y", FutureTrunkParks6[[#This Row],[Hierarchy/Name]]="Local", "")</f>
        <v/>
      </c>
      <c r="AP260" s="288" t="str" cm="1">
        <f t="array" ref="AP260">_xlfn.IFS(FutureTrunkParks6[[#This Row],[Hierarchy/Name]]&lt;&gt;"Local","y",AP$13=FutureTrunkParks6[[#This Row],[Service Catchment]], "y", FutureTrunkParks6[[#This Row],[Hierarchy/Name]]="Local", "")</f>
        <v/>
      </c>
      <c r="AR260" s="107">
        <f>IF(FutureTrunkParks6[[#This Row],[Hierarchy/Name]]&lt;&gt;"Local",0.25,IF(AM260="y",1,""))</f>
        <v>1</v>
      </c>
      <c r="AS260" s="107" t="str">
        <f>IF(FutureTrunkParks6[[#This Row],[Hierarchy/Name]]&lt;&gt;"Local",0.25,IF(AN260="y",1,""))</f>
        <v/>
      </c>
      <c r="AT260" s="107" t="str">
        <f>IF(FutureTrunkParks6[[#This Row],[Hierarchy/Name]]&lt;&gt;"Local",0.25,IF(AO260="y",1,""))</f>
        <v/>
      </c>
      <c r="AU260" s="107" t="str">
        <f>IF(FutureTrunkParks6[[#This Row],[Hierarchy/Name]]&lt;&gt;"Local",0.25,IF(AP260="y",1,""))</f>
        <v/>
      </c>
      <c r="AV260" s="109">
        <f t="shared" si="46"/>
        <v>1</v>
      </c>
      <c r="AX260" s="285">
        <f t="shared" si="47"/>
        <v>2034667</v>
      </c>
      <c r="AY260" s="281" t="str">
        <f t="shared" si="48"/>
        <v/>
      </c>
      <c r="AZ260" s="281" t="str">
        <f t="shared" si="49"/>
        <v/>
      </c>
      <c r="BA260" s="286" t="str">
        <f t="shared" si="50"/>
        <v/>
      </c>
      <c r="BB260" s="270">
        <f t="shared" si="51"/>
        <v>2034667</v>
      </c>
      <c r="BD260" s="141"/>
    </row>
    <row r="261" spans="2:221" ht="17.25" thickBot="1">
      <c r="B261" s="227" t="s">
        <v>5247</v>
      </c>
      <c r="C261" s="228" t="s">
        <v>5248</v>
      </c>
      <c r="D261" s="228" t="s">
        <v>100</v>
      </c>
      <c r="E261" s="228" t="s">
        <v>142</v>
      </c>
      <c r="F261" s="228" t="s">
        <v>5249</v>
      </c>
      <c r="G261" s="203" t="str" cm="1">
        <f t="array" ref="G261">_xlfn.IFS(MID(C261,5,1)="U",MID(C261,5,2),LEN(C261)&gt;10,MID(C261,5,3)&amp;"-"&amp;LEFT(D261,1),LEN(C261)&lt;=10,MID(C261,5,2)&amp;"-"&amp;LEFT(D261,1))</f>
        <v>U1</v>
      </c>
      <c r="H261" s="204">
        <f>IFERROR(INDEX(LGIP1b_Park_UnitRates[],MATCH(G261,LGIP1b_Park_UnitRates[LGIP Code],0),3),"")</f>
        <v>0</v>
      </c>
      <c r="I261" s="312">
        <f>IFERROR(MIN(J261/H261,INDEX(LGIP1b_Park_UnitRates[],MATCH(FutureTrunkParks6[[#This Row],[LGIP Code (*)]], LGIP1b_Park_UnitRates[LGIP Code], 0),4)),1)</f>
        <v>1</v>
      </c>
      <c r="J261" s="232">
        <v>286000</v>
      </c>
      <c r="K261" s="98">
        <f t="shared" si="52"/>
        <v>0</v>
      </c>
      <c r="L261" s="233">
        <v>0</v>
      </c>
      <c r="M261" s="238" t="str">
        <f>_xlfn.XLOOKUP(FutureTrunkParks6[[#This Row],[LGIP Code (*)]],LGIP1b_Parks_UnitRates_Summary[LGIP Code],LGIP1b_Parks_UnitRates_Summary[Stages],,0)</f>
        <v>U</v>
      </c>
      <c r="N261" s="238" t="str">
        <f>_xlfn.XLOOKUP(FutureTrunkParks6[[#This Row],[LGIP Code (*)]],LGIP1b_Parks_UnitRates_Summary[LGIP Code],LGIP1b_Parks_UnitRates_Summary[Costing Code],,0)</f>
        <v>U1-U</v>
      </c>
      <c r="O261" s="238">
        <f>_xlfn.XLOOKUP(FutureTrunkParks6[[#This Row],[Costing Code]],LGIP1b_Parks_UnitRates_Summary[Costing Code],LGIP1b_Parks_UnitRates_Summary[Scaled component],,0)</f>
        <v>0</v>
      </c>
      <c r="P261" s="238">
        <f>FutureTrunkParks6[[#This Row],[Unit Rate (Scale)]]*FutureTrunkParks6[[#This Row],[Scaling factor (*)]]</f>
        <v>0</v>
      </c>
      <c r="Q261" s="238">
        <f>_xlfn.XLOOKUP(FutureTrunkParks6[[#This Row],[Costing Code]],LGIP1b_Parks_UnitRates_Summary[Costing Code],LGIP1b_Parks_UnitRates_Summary[Not scaled component],,0)</f>
        <v>0</v>
      </c>
      <c r="R261" s="240">
        <f>_xlfn.XLOOKUP(FutureTrunkParks6[[#This Row],[Costing Code]],LGIP1b_Parks_UnitRates_Summary[Costing Code],LGIP1b_Parks_UnitRates_Summary[Preliminary Scale],,0)</f>
        <v>0</v>
      </c>
      <c r="S261" s="238">
        <f>((FutureTrunkParks6[[#This Row],[Costs with Scaling Factor Applied]]+FutureTrunkParks6[[#This Row],[Unit Rate (No Scale)]])*FutureTrunkParks6[[#This Row],[Preliminary Scale %]])</f>
        <v>0</v>
      </c>
      <c r="T261" s="238">
        <f>_xlfn.XLOOKUP(FutureTrunkParks6[[#This Row],[Costing Code]],LGIP1b_Parks_UnitRates_Summary[Costing Code],LGIP1b_Parks_UnitRates_Summary[Preliminary No Scale],,0)</f>
        <v>0</v>
      </c>
      <c r="U261" s="239">
        <f>ROUND(IF(FutureTrunkParks6[[#This Row],[Stage]]="U",_xlfn.XLOOKUP(FutureTrunkParks6[[#This Row],[Costing Code]],LGIP1b_Parks_UnitRates_Summary[Costing Code],LGIP1b_Parks_UnitRates_Summary[Grand Total],,0),FutureTrunkParks6[[#This Row],[Costs with Scaling Factor Applied]]+FutureTrunkParks6[[#This Row],[Unit Rate (No Scale)]]+FutureTrunkParks6[[#This Row],[Preliminary Scale Cost]]+FutureTrunkParks6[[#This Row],[Preliminary No Scale]]),0)</f>
        <v>2000000</v>
      </c>
      <c r="V261" s="228">
        <v>2021</v>
      </c>
      <c r="W261" s="228">
        <v>1</v>
      </c>
      <c r="X261" s="238">
        <f>ROUND(FutureTrunkParks6[[#This Row],[Direct Construction Cost]]*23%,0)</f>
        <v>460000</v>
      </c>
      <c r="Y261" s="311">
        <f t="shared" si="40"/>
        <v>0.15</v>
      </c>
      <c r="Z261" s="211">
        <f>ROUND((FutureTrunkParks6[[#This Row],[Direct Construction Cost]]+FutureTrunkParks6[[#This Row],[Project Owners Cost (23% Direct Construction Cost)($)]])*FutureTrunkParks6[[#This Row],[Multiplier]]*FutureTrunkParks6[[#This Row],[Construction Contingency Rate %]],0)</f>
        <v>369000</v>
      </c>
      <c r="AA261" s="212">
        <f>ROUND(FutureTrunkParks6[[#This Row],[Direct Construction Cost]]+FutureTrunkParks6[[#This Row],[Project Owners Cost (23% Direct Construction Cost)($)]]+FutureTrunkParks6[[#This Row],[Construction Contingency Cost ($)]],0)</f>
        <v>2829000</v>
      </c>
      <c r="AB261" s="236">
        <v>2029</v>
      </c>
      <c r="AC261" s="213">
        <f t="shared" si="41"/>
        <v>2.0111853187589457E-2</v>
      </c>
      <c r="AD261" s="213">
        <f t="shared" si="42"/>
        <v>1.8204777291069174E-2</v>
      </c>
      <c r="AE261" s="291">
        <f>VLOOKUP(FutureTrunkParks6[[#This Row],[Service Catchment]],'Catchment Demand - Parks'!$C$8:$M$11,11)</f>
        <v>0.31134461829061294</v>
      </c>
      <c r="AF261" s="291">
        <f>_xlfn.IFS(FutureTrunkParks6[[#This Row],[Year of Provision]]=2024,0,FutureTrunkParks6[[#This Row],[Year of Provision]]=2029,FutureTrunkParks6[[#This Row],[Total Construction Cost ($)]]/SUMIFS($AI$16:$AI$261,$AB$16:$AB$261,"2029",$E$16:$E$261,FutureTrunkParks6[[#This Row],[Service Catchment]]),FutureTrunkParks6[[#This Row],[Year of Provision]]=2034,FutureTrunkParks6[[#This Row],[Total Construction Cost ($)]]/SUMIFS($AI$16:$AI$261,$AB$16:$AB$261,"2034",$E$16:$E$261,FutureTrunkParks6[[#This Row],[Service Catchment]]))</f>
        <v>5.5824200613825467E-2</v>
      </c>
      <c r="AG261" s="291">
        <f>IF(AND(FutureTrunkParks6[[#This Row],[Spare Capacity (%)]]&gt;30%,FutureTrunkParks6[[#This Row],[Share of the total Cost with the same year of provision %]]&gt;20%),1-FutureTrunkParks6[[#This Row],[Spare Capacity (%)]],1)</f>
        <v>1</v>
      </c>
      <c r="AH261" s="291">
        <f>IF(FutureTrunkParks6[[#This Row],[Terminal Value Analysis]]&lt;0,0,FutureTrunkParks6[[#This Row],[Terminal Value Analysis]])</f>
        <v>1</v>
      </c>
      <c r="AI261" s="215">
        <f t="shared" si="43"/>
        <v>2829000</v>
      </c>
      <c r="AJ261" s="217">
        <f t="shared" si="44"/>
        <v>3268240</v>
      </c>
      <c r="AK261" s="219">
        <f t="shared" si="45"/>
        <v>2064516</v>
      </c>
      <c r="AL261" s="293">
        <f>ROUND(FutureTrunkParks6[[#This Row],[Net Present Value of Establishment Cost]]*FutureTrunkParks6[[#This Row],[Terminal Value Adjustment (%)]],0)</f>
        <v>2064516</v>
      </c>
      <c r="AM261" s="288" t="str" cm="1">
        <f t="array" ref="AM261">_xlfn.IFS(FutureTrunkParks6[[#This Row],[Hierarchy/Name]]&lt;&gt;"Local","y",AM$13=FutureTrunkParks6[[#This Row],[Service Catchment]], "y", FutureTrunkParks6[[#This Row],[Hierarchy/Name]]="Local", "")</f>
        <v>y</v>
      </c>
      <c r="AN261" s="288" t="str" cm="1">
        <f t="array" ref="AN261">_xlfn.IFS(FutureTrunkParks6[[#This Row],[Hierarchy/Name]]&lt;&gt;"Local","y",AN$13=FutureTrunkParks6[[#This Row],[Service Catchment]], "y", FutureTrunkParks6[[#This Row],[Hierarchy/Name]]="Local", "")</f>
        <v>y</v>
      </c>
      <c r="AO261" s="220"/>
      <c r="AP261" s="288" t="str" cm="1">
        <f t="array" ref="AP261">_xlfn.IFS(FutureTrunkParks6[[#This Row],[Hierarchy/Name]]&lt;&gt;"Local","y",AP$13=FutureTrunkParks6[[#This Row],[Service Catchment]], "y", FutureTrunkParks6[[#This Row],[Hierarchy/Name]]="Local", "")</f>
        <v>y</v>
      </c>
      <c r="AR261" s="107">
        <f>IF(FutureTrunkParks6[[#This Row],[Hierarchy/Name]]&lt;&gt;"Local",0.25,IF(AM261="y",1,""))</f>
        <v>0.25</v>
      </c>
      <c r="AS261" s="107">
        <f>IF(FutureTrunkParks6[[#This Row],[Hierarchy/Name]]&lt;&gt;"Local",0.25,IF(AN261="y",1,""))</f>
        <v>0.25</v>
      </c>
      <c r="AT261" s="107">
        <f>IF(FutureTrunkParks6[[#This Row],[Hierarchy/Name]]&lt;&gt;"Local",0.25,IF(AO261="y",1,""))</f>
        <v>0.25</v>
      </c>
      <c r="AU261" s="107">
        <f>IF(FutureTrunkParks6[[#This Row],[Hierarchy/Name]]&lt;&gt;"Local",0.25,IF(AP261="y",1,""))</f>
        <v>0.25</v>
      </c>
      <c r="AV261" s="109">
        <f t="shared" si="46"/>
        <v>1</v>
      </c>
      <c r="AX261" s="285">
        <f t="shared" si="47"/>
        <v>516129</v>
      </c>
      <c r="AY261" s="281">
        <f t="shared" si="48"/>
        <v>516129</v>
      </c>
      <c r="AZ261" s="281">
        <f t="shared" si="49"/>
        <v>516129</v>
      </c>
      <c r="BA261" s="286">
        <f t="shared" si="50"/>
        <v>516129</v>
      </c>
      <c r="BB261" s="270">
        <f t="shared" si="51"/>
        <v>2064516</v>
      </c>
      <c r="BD261" s="141"/>
    </row>
    <row r="262" spans="2:221" ht="17.25" thickBot="1">
      <c r="B262" s="58"/>
      <c r="C262" s="58"/>
      <c r="D262" s="58"/>
      <c r="E262" s="58"/>
      <c r="F262" s="58"/>
      <c r="G262" s="58"/>
      <c r="H262" s="58"/>
      <c r="I262" s="58"/>
      <c r="J262" s="58"/>
      <c r="K262" s="58"/>
      <c r="L262" s="48">
        <f>SUBTOTAL(109,L15:L261)</f>
        <v>370476200</v>
      </c>
      <c r="M262" s="58"/>
      <c r="N262" s="58"/>
      <c r="O262" s="58"/>
      <c r="P262" s="58"/>
      <c r="Q262" s="58"/>
      <c r="R262" s="58"/>
      <c r="S262" s="58"/>
      <c r="T262" s="58"/>
      <c r="U262" s="242">
        <f>SUBTOTAL(109,U15:U261)</f>
        <v>495396671</v>
      </c>
      <c r="V262" s="243"/>
      <c r="W262" s="243"/>
      <c r="X262" s="244">
        <f>SUBTOTAL(109,X16:X261)</f>
        <v>113941239</v>
      </c>
      <c r="Y262" s="245"/>
      <c r="Z262" s="246">
        <f>SUBTOTAL(109,Z15:Z261)</f>
        <v>81186171</v>
      </c>
      <c r="AA262" s="247">
        <f>SUBTOTAL(109,AA15:AA261)</f>
        <v>690524081</v>
      </c>
      <c r="AB262" s="103"/>
      <c r="AC262" s="103"/>
      <c r="AD262" s="103"/>
      <c r="AE262" s="103"/>
      <c r="AF262" s="103"/>
      <c r="AG262" s="103"/>
      <c r="AH262" s="103"/>
      <c r="AI262" s="248">
        <f>SUBTOTAL(109,AI15:AI261)</f>
        <v>1061000281</v>
      </c>
      <c r="AJ262" s="249">
        <f>SUBTOTAL(109,AJ15:AJ261)</f>
        <v>1238628367</v>
      </c>
      <c r="AK262" s="250">
        <f>SUBTOTAL(109,AK15:AK261)</f>
        <v>786277659</v>
      </c>
      <c r="AL262" s="250">
        <f>SUBTOTAL(109,AL15:AL261)</f>
        <v>782755568</v>
      </c>
      <c r="AM262" s="73"/>
      <c r="AN262" s="73"/>
      <c r="AO262" s="73"/>
      <c r="AP262" s="73"/>
      <c r="AQ262" s="58"/>
      <c r="AR262" s="58"/>
      <c r="AS262" s="58"/>
      <c r="AT262" s="58"/>
      <c r="AU262" s="58"/>
      <c r="AV262" s="58"/>
      <c r="AW262" s="58"/>
      <c r="AX262" s="58"/>
      <c r="AY262" s="58"/>
      <c r="AZ262" s="58"/>
      <c r="BA262" s="58"/>
      <c r="BB262" s="58"/>
      <c r="BD262" s="141"/>
    </row>
    <row r="263" spans="2:221" s="58" customFormat="1">
      <c r="I263" s="135"/>
      <c r="J263" s="84"/>
      <c r="Z263" s="96"/>
      <c r="AC263" s="103"/>
      <c r="AD263" s="103"/>
      <c r="AE263" s="103"/>
      <c r="AF263" s="103"/>
      <c r="AG263" s="103"/>
      <c r="AH263" s="103"/>
      <c r="AI263" s="96"/>
      <c r="AJ263" s="96"/>
      <c r="AK263" s="96"/>
      <c r="AL263" s="96"/>
      <c r="AQ263" s="73"/>
      <c r="AR263" s="73"/>
      <c r="AS263" s="73"/>
      <c r="AT263" s="73"/>
      <c r="AU263" s="73"/>
      <c r="AV263" s="73"/>
      <c r="AW263" s="73"/>
    </row>
    <row r="264" spans="2:221" s="58" customFormat="1">
      <c r="I264" s="135"/>
      <c r="J264" s="84"/>
      <c r="Z264" s="96"/>
      <c r="AC264" s="103"/>
      <c r="AD264" s="103"/>
      <c r="AE264" s="103"/>
      <c r="AF264" s="103"/>
      <c r="AG264" s="103"/>
      <c r="AH264" s="103"/>
      <c r="AI264" s="96"/>
      <c r="AJ264" s="96"/>
      <c r="AK264" s="96"/>
      <c r="AL264" s="96"/>
      <c r="AQ264" s="73"/>
      <c r="AR264" s="73"/>
      <c r="AS264" s="73"/>
      <c r="AT264" s="73"/>
      <c r="AU264" s="73"/>
      <c r="AV264" s="73"/>
      <c r="AW264" s="73"/>
    </row>
    <row r="265" spans="2:221" s="58" customFormat="1">
      <c r="I265" s="135"/>
      <c r="J265" s="84"/>
      <c r="Z265" s="96"/>
      <c r="AC265" s="103"/>
      <c r="AD265" s="103"/>
      <c r="AE265" s="103"/>
      <c r="AF265" s="103"/>
      <c r="AG265" s="103"/>
      <c r="AH265" s="103"/>
      <c r="AI265" s="96"/>
      <c r="AJ265" s="96"/>
      <c r="AK265" s="96"/>
      <c r="AL265" s="96"/>
      <c r="AQ265" s="73"/>
      <c r="AR265" s="73"/>
      <c r="AS265" s="73"/>
      <c r="AT265" s="73"/>
      <c r="AU265" s="73"/>
      <c r="AV265" s="73"/>
      <c r="AW265" s="73"/>
    </row>
    <row r="266" spans="2:221" s="58" customFormat="1">
      <c r="I266" s="135"/>
      <c r="J266" s="84"/>
      <c r="Z266" s="96"/>
      <c r="AC266" s="103"/>
      <c r="AD266" s="103"/>
      <c r="AE266" s="103"/>
      <c r="AF266" s="103"/>
      <c r="AG266" s="103"/>
      <c r="AH266" s="103"/>
      <c r="AI266" s="96"/>
      <c r="AJ266" s="96"/>
      <c r="AK266" s="96"/>
      <c r="AL266" s="96"/>
      <c r="AQ266" s="73"/>
      <c r="AR266" s="73"/>
      <c r="AS266" s="73"/>
      <c r="AT266" s="73"/>
      <c r="AU266" s="73"/>
      <c r="AV266" s="73"/>
      <c r="AW266" s="73"/>
    </row>
    <row r="267" spans="2:221" s="58" customFormat="1">
      <c r="I267" s="135"/>
      <c r="J267" s="84"/>
      <c r="Z267" s="96"/>
      <c r="AC267" s="103"/>
      <c r="AD267" s="103"/>
      <c r="AE267" s="103"/>
      <c r="AF267" s="103"/>
      <c r="AG267" s="103"/>
      <c r="AH267" s="103"/>
      <c r="AI267" s="96"/>
      <c r="AJ267" s="96"/>
      <c r="AK267" s="96"/>
      <c r="AL267" s="96"/>
      <c r="AQ267" s="73"/>
      <c r="AR267" s="73"/>
      <c r="AS267" s="73"/>
      <c r="AT267" s="73"/>
      <c r="AU267" s="73"/>
      <c r="AV267" s="73"/>
      <c r="AW267" s="73"/>
    </row>
    <row r="268" spans="2:221" s="58" customFormat="1">
      <c r="I268" s="135"/>
      <c r="J268" s="84"/>
      <c r="Z268" s="96"/>
      <c r="AC268" s="103"/>
      <c r="AD268" s="103"/>
      <c r="AE268" s="103"/>
      <c r="AF268" s="103"/>
      <c r="AG268" s="103"/>
      <c r="AH268" s="103"/>
      <c r="AI268" s="96"/>
      <c r="AJ268" s="96"/>
      <c r="AK268" s="96"/>
      <c r="AL268" s="96"/>
      <c r="AQ268" s="73"/>
      <c r="AR268" s="73"/>
      <c r="AS268" s="73"/>
      <c r="AT268" s="73"/>
      <c r="AU268" s="73"/>
      <c r="AV268" s="73"/>
      <c r="AW268" s="73"/>
    </row>
    <row r="269" spans="2:221" s="58" customFormat="1">
      <c r="I269" s="135"/>
      <c r="J269" s="84"/>
      <c r="Z269" s="96"/>
      <c r="AC269" s="103"/>
      <c r="AD269" s="103"/>
      <c r="AE269" s="103"/>
      <c r="AF269" s="103"/>
      <c r="AG269" s="103"/>
      <c r="AH269" s="103"/>
      <c r="AI269" s="96"/>
      <c r="AJ269" s="96"/>
      <c r="AK269" s="96"/>
      <c r="AL269" s="96"/>
      <c r="AQ269" s="73"/>
      <c r="AR269" s="73"/>
      <c r="AS269" s="73"/>
      <c r="AT269" s="73"/>
      <c r="AU269" s="73"/>
      <c r="AV269" s="73"/>
      <c r="AW269" s="73"/>
    </row>
    <row r="270" spans="2:221" hidden="1">
      <c r="AR270" s="1"/>
      <c r="AS270" s="1"/>
      <c r="AT270" s="1"/>
      <c r="AU270" s="1"/>
      <c r="AV270" s="1"/>
      <c r="HL270" s="1"/>
      <c r="HM270" s="1"/>
    </row>
    <row r="271" spans="2:221" ht="17.25" hidden="1" thickBot="1">
      <c r="B271" s="26" t="s">
        <v>71</v>
      </c>
      <c r="AR271" s="1"/>
      <c r="AS271" s="1"/>
      <c r="AT271" s="1"/>
      <c r="AU271" s="1"/>
      <c r="AV271" s="1"/>
      <c r="HL271" s="1"/>
      <c r="HM271" s="1"/>
    </row>
    <row r="272" spans="2:221" hidden="1">
      <c r="B272" s="29" t="e">
        <f>IF($D$10="Location",#REF!,IF($D$10="Landuse",#REF!,"""Error"))</f>
        <v>#REF!</v>
      </c>
      <c r="AR272" s="1"/>
      <c r="AS272" s="1"/>
      <c r="AT272" s="1"/>
      <c r="AU272" s="1"/>
      <c r="AV272" s="1"/>
      <c r="HL272" s="1"/>
      <c r="HM272" s="1"/>
    </row>
    <row r="273" spans="2:221" hidden="1">
      <c r="B273" s="30" t="e">
        <f>IF($D$10="Location",#REF!,IF($D$10="Landuse",#REF!,"""Error"))</f>
        <v>#REF!</v>
      </c>
      <c r="AR273" s="1"/>
      <c r="AS273" s="1"/>
      <c r="AT273" s="1"/>
      <c r="AU273" s="1"/>
      <c r="AV273" s="1"/>
      <c r="HL273" s="1"/>
      <c r="HM273" s="1"/>
    </row>
    <row r="274" spans="2:221" hidden="1">
      <c r="B274" s="30" t="e">
        <f>IF($D$10="Location",#REF!,IF($D$10="Landuse",#REF!,"""Error"))</f>
        <v>#REF!</v>
      </c>
      <c r="AR274" s="1"/>
      <c r="AS274" s="1"/>
      <c r="AT274" s="1"/>
      <c r="AU274" s="1"/>
      <c r="AV274" s="1"/>
      <c r="HL274" s="1"/>
      <c r="HM274" s="1"/>
    </row>
    <row r="275" spans="2:221" hidden="1">
      <c r="B275" s="30" t="e">
        <f>IF($D$10="Location",#REF!,IF($D$10="Landuse",#REF!,"""Error"))</f>
        <v>#REF!</v>
      </c>
      <c r="AR275" s="1"/>
      <c r="AS275" s="1"/>
      <c r="AT275" s="1"/>
      <c r="AU275" s="1"/>
      <c r="AV275" s="1"/>
      <c r="HL275" s="1"/>
      <c r="HM275" s="1"/>
    </row>
    <row r="276" spans="2:221" hidden="1">
      <c r="B276" s="30" t="e">
        <f>IF($D$10="Location",#REF!,IF($D$10="Landuse",#REF!,"""Error"))</f>
        <v>#REF!</v>
      </c>
      <c r="AR276" s="1"/>
      <c r="AS276" s="1"/>
      <c r="AT276" s="1"/>
      <c r="AU276" s="1"/>
      <c r="AV276" s="1"/>
      <c r="HL276" s="1"/>
      <c r="HM276" s="1"/>
    </row>
    <row r="277" spans="2:221" hidden="1">
      <c r="B277" s="30" t="e">
        <f>IF($D$10="Location",#REF!,IF($D$10="Landuse",#REF!,"""Error"))</f>
        <v>#REF!</v>
      </c>
      <c r="AR277" s="1"/>
      <c r="AS277" s="1"/>
      <c r="AT277" s="1"/>
      <c r="AU277" s="1"/>
      <c r="AV277" s="1"/>
      <c r="HL277" s="1"/>
      <c r="HM277" s="1"/>
    </row>
    <row r="278" spans="2:221" hidden="1">
      <c r="B278" s="30" t="e">
        <f>IF($D$10="Location",#REF!,IF($D$10="Landuse",#REF!,"""Error"))</f>
        <v>#REF!</v>
      </c>
      <c r="AR278" s="1"/>
      <c r="AS278" s="1"/>
      <c r="AT278" s="1"/>
      <c r="AU278" s="1"/>
      <c r="AV278" s="1"/>
      <c r="HL278" s="1"/>
      <c r="HM278" s="1"/>
    </row>
    <row r="279" spans="2:221" hidden="1">
      <c r="B279" s="30" t="e">
        <f>IF($D$10="Location",#REF!,IF($D$10="Landuse",#REF!,"""Error"))</f>
        <v>#REF!</v>
      </c>
      <c r="AR279" s="1"/>
      <c r="AS279" s="1"/>
      <c r="AT279" s="1"/>
      <c r="AU279" s="1"/>
      <c r="AV279" s="1"/>
      <c r="HL279" s="1"/>
      <c r="HM279" s="1"/>
    </row>
    <row r="280" spans="2:221" hidden="1">
      <c r="B280" s="30" t="e">
        <f>IF($D$10="Location",#REF!,IF($D$10="Landuse",#REF!,"""Error"))</f>
        <v>#REF!</v>
      </c>
      <c r="AR280" s="1"/>
      <c r="AS280" s="1"/>
      <c r="AT280" s="1"/>
      <c r="AU280" s="1"/>
      <c r="AV280" s="1"/>
      <c r="HL280" s="1"/>
      <c r="HM280" s="1"/>
    </row>
    <row r="281" spans="2:221" hidden="1">
      <c r="B281" s="30" t="e">
        <f>IF($D$10="Location",#REF!,IF($D$10="Landuse",#REF!,"""Error"))</f>
        <v>#REF!</v>
      </c>
      <c r="AR281" s="1"/>
      <c r="AS281" s="1"/>
      <c r="AT281" s="1"/>
      <c r="AU281" s="1"/>
      <c r="AV281" s="1"/>
      <c r="HL281" s="1"/>
      <c r="HM281" s="1"/>
    </row>
    <row r="282" spans="2:221" hidden="1">
      <c r="B282" s="30" t="e">
        <f>IF($D$10="Location",#REF!,IF($D$10="Landuse",#REF!,"""Error"))</f>
        <v>#REF!</v>
      </c>
      <c r="AR282" s="1"/>
      <c r="AS282" s="1"/>
      <c r="AT282" s="1"/>
      <c r="AU282" s="1"/>
      <c r="AV282" s="1"/>
      <c r="HL282" s="1"/>
      <c r="HM282" s="1"/>
    </row>
    <row r="283" spans="2:221" hidden="1">
      <c r="B283" s="30" t="e">
        <f>IF($D$10="Location",#REF!,IF($D$10="Landuse",#REF!,"""Error"))</f>
        <v>#REF!</v>
      </c>
      <c r="AR283" s="1"/>
      <c r="AS283" s="1"/>
      <c r="AT283" s="1"/>
      <c r="AU283" s="1"/>
      <c r="AV283" s="1"/>
      <c r="HL283" s="1"/>
      <c r="HM283" s="1"/>
    </row>
    <row r="284" spans="2:221" hidden="1">
      <c r="B284" s="30" t="e">
        <f>IF($D$10="Location",#REF!,IF($D$10="Landuse",#REF!,"""Error"))</f>
        <v>#REF!</v>
      </c>
      <c r="AR284" s="1"/>
      <c r="AS284" s="1"/>
      <c r="AT284" s="1"/>
      <c r="AU284" s="1"/>
      <c r="AV284" s="1"/>
      <c r="HL284" s="1"/>
      <c r="HM284" s="1"/>
    </row>
    <row r="285" spans="2:221" hidden="1">
      <c r="B285" s="30" t="e">
        <f>IF($D$10="Location",#REF!,IF($D$10="Landuse",#REF!,"""Error"))</f>
        <v>#REF!</v>
      </c>
      <c r="AR285" s="1"/>
      <c r="AS285" s="1"/>
      <c r="AT285" s="1"/>
      <c r="AU285" s="1"/>
      <c r="AV285" s="1"/>
      <c r="HL285" s="1"/>
      <c r="HM285" s="1"/>
    </row>
    <row r="286" spans="2:221" hidden="1">
      <c r="B286" s="30" t="e">
        <f>IF($D$10="Location",#REF!,IF($D$10="Landuse",#REF!,"""Error"))</f>
        <v>#REF!</v>
      </c>
      <c r="AR286" s="1"/>
      <c r="AS286" s="1"/>
      <c r="AT286" s="1"/>
      <c r="AU286" s="1"/>
      <c r="AV286" s="1"/>
      <c r="HL286" s="1"/>
      <c r="HM286" s="1"/>
    </row>
    <row r="287" spans="2:221" hidden="1">
      <c r="B287" s="30" t="e">
        <f>IF($D$10="Location",#REF!,IF($D$10="Landuse",#REF!,"""Error"))</f>
        <v>#REF!</v>
      </c>
      <c r="AR287" s="1"/>
      <c r="AS287" s="1"/>
      <c r="AT287" s="1"/>
      <c r="AU287" s="1"/>
      <c r="AV287" s="1"/>
      <c r="HL287" s="1"/>
      <c r="HM287" s="1"/>
    </row>
    <row r="288" spans="2:221" hidden="1">
      <c r="B288" s="30" t="e">
        <f>IF($D$10="Location",#REF!,IF($D$10="Landuse",#REF!,"""Error"))</f>
        <v>#REF!</v>
      </c>
      <c r="AR288" s="1"/>
      <c r="AS288" s="1"/>
      <c r="AT288" s="1"/>
      <c r="AU288" s="1"/>
      <c r="AV288" s="1"/>
      <c r="HL288" s="1"/>
      <c r="HM288" s="1"/>
    </row>
    <row r="289" spans="2:221" hidden="1">
      <c r="B289" s="30" t="e">
        <f>IF($D$10="Location",#REF!,IF($D$10="Landuse",#REF!,"""Error"))</f>
        <v>#REF!</v>
      </c>
      <c r="AR289" s="1"/>
      <c r="AS289" s="1"/>
      <c r="AT289" s="1"/>
      <c r="AU289" s="1"/>
      <c r="AV289" s="1"/>
      <c r="HL289" s="1"/>
      <c r="HM289" s="1"/>
    </row>
    <row r="290" spans="2:221" hidden="1">
      <c r="B290" s="30" t="e">
        <f>IF($D$10="Location",#REF!,IF($D$10="Landuse",#REF!,"""Error"))</f>
        <v>#REF!</v>
      </c>
      <c r="AR290" s="1"/>
      <c r="AS290" s="1"/>
      <c r="AT290" s="1"/>
      <c r="AU290" s="1"/>
      <c r="AV290" s="1"/>
      <c r="HL290" s="1"/>
      <c r="HM290" s="1"/>
    </row>
    <row r="291" spans="2:221" hidden="1">
      <c r="B291" s="30" t="e">
        <f>IF($D$10="Location",#REF!,IF($D$10="Landuse",#REF!,"""Error"))</f>
        <v>#REF!</v>
      </c>
      <c r="AR291" s="1"/>
      <c r="AS291" s="1"/>
      <c r="AT291" s="1"/>
      <c r="AU291" s="1"/>
      <c r="AV291" s="1"/>
      <c r="HL291" s="1"/>
      <c r="HM291" s="1"/>
    </row>
    <row r="292" spans="2:221" hidden="1">
      <c r="B292" s="30" t="e">
        <f>IF($D$10="Location",#REF!,IF($D$10="Landuse",#REF!,"""Error"))</f>
        <v>#REF!</v>
      </c>
      <c r="AR292" s="1"/>
      <c r="AS292" s="1"/>
      <c r="AT292" s="1"/>
      <c r="AU292" s="1"/>
      <c r="AV292" s="1"/>
      <c r="HL292" s="1"/>
      <c r="HM292" s="1"/>
    </row>
    <row r="293" spans="2:221" hidden="1">
      <c r="B293" s="30" t="e">
        <f>IF($D$10="Location",#REF!,IF($D$10="Landuse",#REF!,"""Error"))</f>
        <v>#REF!</v>
      </c>
      <c r="AR293" s="1"/>
      <c r="AS293" s="1"/>
      <c r="AT293" s="1"/>
      <c r="AU293" s="1"/>
      <c r="AV293" s="1"/>
      <c r="HL293" s="1"/>
      <c r="HM293" s="1"/>
    </row>
    <row r="294" spans="2:221" hidden="1">
      <c r="B294" s="30" t="e">
        <f>IF($D$10="Location",#REF!,IF($D$10="Landuse",#REF!,"""Error"))</f>
        <v>#REF!</v>
      </c>
      <c r="AR294" s="1"/>
      <c r="AS294" s="1"/>
      <c r="AT294" s="1"/>
      <c r="AU294" s="1"/>
      <c r="AV294" s="1"/>
      <c r="HL294" s="1"/>
      <c r="HM294" s="1"/>
    </row>
    <row r="295" spans="2:221" hidden="1">
      <c r="B295" s="30" t="e">
        <f>IF($D$10="Location",#REF!,IF($D$10="Landuse",#REF!,"""Error"))</f>
        <v>#REF!</v>
      </c>
      <c r="AR295" s="1"/>
      <c r="AS295" s="1"/>
      <c r="AT295" s="1"/>
      <c r="AU295" s="1"/>
      <c r="AV295" s="1"/>
      <c r="HL295" s="1"/>
      <c r="HM295" s="1"/>
    </row>
    <row r="296" spans="2:221" hidden="1">
      <c r="B296" s="30" t="e">
        <f>IF($D$10="Location",#REF!,IF($D$10="Landuse",#REF!,"""Error"))</f>
        <v>#REF!</v>
      </c>
      <c r="AR296" s="1"/>
      <c r="AS296" s="1"/>
      <c r="AT296" s="1"/>
      <c r="AU296" s="1"/>
      <c r="AV296" s="1"/>
      <c r="HL296" s="1"/>
      <c r="HM296" s="1"/>
    </row>
    <row r="297" spans="2:221" ht="17.25" hidden="1" thickBot="1">
      <c r="B297" s="31" t="e">
        <f>IF($D$10="Location",#REF!,IF($D$10="Landuse",#REF!,"""Error"))</f>
        <v>#REF!</v>
      </c>
      <c r="AR297" s="1"/>
      <c r="AS297" s="1"/>
      <c r="AT297" s="1"/>
      <c r="AU297" s="1"/>
      <c r="AV297" s="1"/>
      <c r="HL297" s="1"/>
      <c r="HM297" s="1"/>
    </row>
    <row r="298" spans="2:221" hidden="1">
      <c r="AR298" s="1"/>
      <c r="AS298" s="1"/>
      <c r="AT298" s="1"/>
      <c r="AU298" s="1"/>
      <c r="AV298" s="1"/>
      <c r="HL298" s="1"/>
      <c r="HM298" s="1"/>
    </row>
    <row r="299" spans="2:221" s="58" customFormat="1">
      <c r="I299" s="135"/>
      <c r="J299" s="84"/>
      <c r="Z299" s="96"/>
      <c r="AC299" s="103"/>
      <c r="AD299" s="103"/>
      <c r="AE299" s="103"/>
      <c r="AF299" s="103"/>
      <c r="AG299" s="103"/>
      <c r="AH299" s="103"/>
      <c r="AI299" s="96"/>
      <c r="AJ299" s="96"/>
      <c r="AK299" s="96"/>
      <c r="AL299" s="96"/>
      <c r="AQ299" s="73"/>
      <c r="AR299" s="73"/>
      <c r="AS299" s="73"/>
      <c r="AT299" s="73"/>
      <c r="AU299" s="73"/>
      <c r="AV299" s="73"/>
      <c r="AW299" s="73"/>
    </row>
    <row r="300" spans="2:221" s="58" customFormat="1">
      <c r="I300" s="135"/>
      <c r="J300" s="84"/>
      <c r="Z300" s="96"/>
      <c r="AC300" s="103"/>
      <c r="AD300" s="103"/>
      <c r="AE300" s="103"/>
      <c r="AF300" s="103"/>
      <c r="AG300" s="103"/>
      <c r="AH300" s="103"/>
      <c r="AI300" s="96"/>
      <c r="AJ300" s="96"/>
      <c r="AK300" s="96"/>
      <c r="AL300" s="96"/>
      <c r="AQ300" s="73"/>
      <c r="AR300" s="73"/>
      <c r="AS300" s="73"/>
      <c r="AT300" s="73"/>
      <c r="AU300" s="73"/>
      <c r="AV300" s="73"/>
      <c r="AW300" s="73"/>
    </row>
    <row r="301" spans="2:221" s="58" customFormat="1">
      <c r="I301" s="135"/>
      <c r="J301" s="84"/>
      <c r="Z301" s="96"/>
      <c r="AC301" s="103"/>
      <c r="AD301" s="103"/>
      <c r="AE301" s="103"/>
      <c r="AF301" s="103"/>
      <c r="AG301" s="103"/>
      <c r="AH301" s="103"/>
      <c r="AI301" s="96"/>
      <c r="AJ301" s="96"/>
      <c r="AK301" s="96"/>
      <c r="AL301" s="96"/>
      <c r="AQ301" s="73"/>
      <c r="AR301" s="73"/>
      <c r="AS301" s="73"/>
      <c r="AT301" s="73"/>
      <c r="AU301" s="73"/>
      <c r="AV301" s="73"/>
      <c r="AW301" s="73"/>
    </row>
    <row r="302" spans="2:221" s="58" customFormat="1">
      <c r="I302" s="135"/>
      <c r="J302" s="84"/>
      <c r="Z302" s="96"/>
      <c r="AC302" s="103"/>
      <c r="AD302" s="103"/>
      <c r="AE302" s="103"/>
      <c r="AF302" s="103"/>
      <c r="AG302" s="103"/>
      <c r="AH302" s="103"/>
      <c r="AI302" s="96"/>
      <c r="AJ302" s="96"/>
      <c r="AK302" s="96"/>
      <c r="AL302" s="96"/>
      <c r="AQ302" s="73"/>
      <c r="AR302" s="73"/>
      <c r="AS302" s="73"/>
      <c r="AT302" s="73"/>
      <c r="AU302" s="73"/>
      <c r="AV302" s="73"/>
      <c r="AW302" s="73"/>
    </row>
    <row r="303" spans="2:221" s="58" customFormat="1">
      <c r="I303" s="135"/>
      <c r="J303" s="84"/>
      <c r="Z303" s="96"/>
      <c r="AC303" s="103"/>
      <c r="AD303" s="103"/>
      <c r="AE303" s="103"/>
      <c r="AF303" s="103"/>
      <c r="AG303" s="103"/>
      <c r="AH303" s="103"/>
      <c r="AI303" s="96"/>
      <c r="AJ303" s="96"/>
      <c r="AK303" s="96"/>
      <c r="AL303" s="96"/>
      <c r="AQ303" s="73"/>
      <c r="AR303" s="73"/>
      <c r="AS303" s="73"/>
      <c r="AT303" s="73"/>
      <c r="AU303" s="73"/>
      <c r="AV303" s="73"/>
      <c r="AW303" s="73"/>
    </row>
    <row r="304" spans="2:221" s="58" customFormat="1">
      <c r="I304" s="135"/>
      <c r="J304" s="84"/>
      <c r="Z304" s="96"/>
      <c r="AC304" s="103"/>
      <c r="AD304" s="103"/>
      <c r="AE304" s="103"/>
      <c r="AF304" s="103"/>
      <c r="AG304" s="103"/>
      <c r="AH304" s="103"/>
      <c r="AI304" s="96"/>
      <c r="AJ304" s="96"/>
      <c r="AK304" s="96"/>
      <c r="AL304" s="96"/>
      <c r="AQ304" s="73"/>
      <c r="AR304" s="73"/>
      <c r="AS304" s="73"/>
      <c r="AT304" s="73"/>
      <c r="AU304" s="73"/>
      <c r="AV304" s="73"/>
      <c r="AW304" s="73"/>
    </row>
    <row r="305" spans="9:49" s="58" customFormat="1">
      <c r="I305" s="135"/>
      <c r="J305" s="84"/>
      <c r="Z305" s="96"/>
      <c r="AC305" s="103"/>
      <c r="AD305" s="103"/>
      <c r="AE305" s="103"/>
      <c r="AF305" s="103"/>
      <c r="AG305" s="103"/>
      <c r="AH305" s="103"/>
      <c r="AI305" s="96"/>
      <c r="AJ305" s="96"/>
      <c r="AK305" s="96"/>
      <c r="AL305" s="96"/>
      <c r="AQ305" s="73"/>
      <c r="AR305" s="73"/>
      <c r="AS305" s="73"/>
      <c r="AT305" s="73"/>
      <c r="AU305" s="73"/>
      <c r="AV305" s="73"/>
      <c r="AW305" s="73"/>
    </row>
    <row r="306" spans="9:49" s="58" customFormat="1">
      <c r="I306" s="135"/>
      <c r="J306" s="84"/>
      <c r="Z306" s="96"/>
      <c r="AC306" s="103"/>
      <c r="AD306" s="103"/>
      <c r="AE306" s="103"/>
      <c r="AF306" s="103"/>
      <c r="AG306" s="103"/>
      <c r="AH306" s="103"/>
      <c r="AI306" s="96"/>
      <c r="AJ306" s="96"/>
      <c r="AK306" s="96"/>
      <c r="AL306" s="96"/>
      <c r="AQ306" s="73"/>
      <c r="AR306" s="73"/>
      <c r="AS306" s="73"/>
      <c r="AT306" s="73"/>
      <c r="AU306" s="73"/>
      <c r="AV306" s="73"/>
      <c r="AW306" s="73"/>
    </row>
    <row r="307" spans="9:49" s="58" customFormat="1">
      <c r="I307" s="135"/>
      <c r="J307" s="84"/>
      <c r="Z307" s="96"/>
      <c r="AC307" s="103"/>
      <c r="AD307" s="103"/>
      <c r="AE307" s="103"/>
      <c r="AF307" s="103"/>
      <c r="AG307" s="103"/>
      <c r="AH307" s="103"/>
      <c r="AI307" s="96"/>
      <c r="AJ307" s="96"/>
      <c r="AK307" s="96"/>
      <c r="AL307" s="96"/>
      <c r="AQ307" s="73"/>
      <c r="AR307" s="73"/>
      <c r="AS307" s="73"/>
      <c r="AT307" s="73"/>
      <c r="AU307" s="73"/>
      <c r="AV307" s="73"/>
      <c r="AW307" s="73"/>
    </row>
    <row r="308" spans="9:49" s="58" customFormat="1">
      <c r="I308" s="135"/>
      <c r="J308" s="84"/>
      <c r="Z308" s="96"/>
      <c r="AC308" s="103"/>
      <c r="AD308" s="103"/>
      <c r="AE308" s="103"/>
      <c r="AF308" s="103"/>
      <c r="AG308" s="103"/>
      <c r="AH308" s="103"/>
      <c r="AI308" s="96"/>
      <c r="AJ308" s="96"/>
      <c r="AK308" s="96"/>
      <c r="AL308" s="96"/>
      <c r="AQ308" s="73"/>
      <c r="AR308" s="73"/>
      <c r="AS308" s="73"/>
      <c r="AT308" s="73"/>
      <c r="AU308" s="73"/>
      <c r="AV308" s="73"/>
      <c r="AW308" s="73"/>
    </row>
    <row r="309" spans="9:49" s="58" customFormat="1">
      <c r="I309" s="135"/>
      <c r="J309" s="84"/>
      <c r="Z309" s="96"/>
      <c r="AC309" s="103"/>
      <c r="AD309" s="103"/>
      <c r="AE309" s="103"/>
      <c r="AF309" s="103"/>
      <c r="AG309" s="103"/>
      <c r="AH309" s="103"/>
      <c r="AI309" s="96"/>
      <c r="AJ309" s="96"/>
      <c r="AK309" s="96"/>
      <c r="AL309" s="96"/>
      <c r="AQ309" s="73"/>
      <c r="AR309" s="73"/>
      <c r="AS309" s="73"/>
      <c r="AT309" s="73"/>
      <c r="AU309" s="73"/>
      <c r="AV309" s="73"/>
      <c r="AW309" s="73"/>
    </row>
    <row r="310" spans="9:49" s="58" customFormat="1">
      <c r="I310" s="135"/>
      <c r="J310" s="84"/>
      <c r="Z310" s="96"/>
      <c r="AC310" s="103"/>
      <c r="AD310" s="103"/>
      <c r="AE310" s="103"/>
      <c r="AF310" s="103"/>
      <c r="AG310" s="103"/>
      <c r="AH310" s="103"/>
      <c r="AI310" s="96"/>
      <c r="AJ310" s="96"/>
      <c r="AK310" s="96"/>
      <c r="AL310" s="96"/>
      <c r="AQ310" s="73"/>
      <c r="AR310" s="73"/>
      <c r="AS310" s="73"/>
      <c r="AT310" s="73"/>
      <c r="AU310" s="73"/>
      <c r="AV310" s="73"/>
      <c r="AW310" s="73"/>
    </row>
    <row r="311" spans="9:49" s="58" customFormat="1">
      <c r="I311" s="135"/>
      <c r="J311" s="84"/>
      <c r="Z311" s="96"/>
      <c r="AC311" s="103"/>
      <c r="AD311" s="103"/>
      <c r="AE311" s="103"/>
      <c r="AF311" s="103"/>
      <c r="AG311" s="103"/>
      <c r="AH311" s="103"/>
      <c r="AI311" s="96"/>
      <c r="AJ311" s="96"/>
      <c r="AK311" s="96"/>
      <c r="AL311" s="96"/>
      <c r="AQ311" s="73"/>
      <c r="AR311" s="73"/>
      <c r="AS311" s="73"/>
      <c r="AT311" s="73"/>
      <c r="AU311" s="73"/>
      <c r="AV311" s="73"/>
      <c r="AW311" s="73"/>
    </row>
    <row r="312" spans="9:49" s="58" customFormat="1">
      <c r="I312" s="135"/>
      <c r="J312" s="84"/>
      <c r="Z312" s="96"/>
      <c r="AC312" s="103"/>
      <c r="AD312" s="103"/>
      <c r="AE312" s="103"/>
      <c r="AF312" s="103"/>
      <c r="AG312" s="103"/>
      <c r="AH312" s="103"/>
      <c r="AI312" s="96"/>
      <c r="AJ312" s="96"/>
      <c r="AK312" s="96"/>
      <c r="AL312" s="96"/>
      <c r="AQ312" s="73"/>
      <c r="AR312" s="73"/>
      <c r="AS312" s="73"/>
      <c r="AT312" s="73"/>
      <c r="AU312" s="73"/>
      <c r="AV312" s="73"/>
      <c r="AW312" s="73"/>
    </row>
    <row r="313" spans="9:49" s="58" customFormat="1">
      <c r="I313" s="135"/>
      <c r="J313" s="84"/>
      <c r="Z313" s="96"/>
      <c r="AC313" s="103"/>
      <c r="AD313" s="103"/>
      <c r="AE313" s="103"/>
      <c r="AF313" s="103"/>
      <c r="AG313" s="103"/>
      <c r="AH313" s="103"/>
      <c r="AI313" s="96"/>
      <c r="AJ313" s="96"/>
      <c r="AK313" s="96"/>
      <c r="AL313" s="96"/>
      <c r="AQ313" s="73"/>
      <c r="AR313" s="73"/>
      <c r="AS313" s="73"/>
      <c r="AT313" s="73"/>
      <c r="AU313" s="73"/>
      <c r="AV313" s="73"/>
      <c r="AW313" s="73"/>
    </row>
    <row r="314" spans="9:49" s="58" customFormat="1">
      <c r="I314" s="135"/>
      <c r="J314" s="84"/>
      <c r="Z314" s="96"/>
      <c r="AC314" s="103"/>
      <c r="AD314" s="103"/>
      <c r="AE314" s="103"/>
      <c r="AF314" s="103"/>
      <c r="AG314" s="103"/>
      <c r="AH314" s="103"/>
      <c r="AI314" s="96"/>
      <c r="AJ314" s="96"/>
      <c r="AK314" s="96"/>
      <c r="AL314" s="96"/>
      <c r="AQ314" s="73"/>
      <c r="AR314" s="73"/>
      <c r="AS314" s="73"/>
      <c r="AT314" s="73"/>
      <c r="AU314" s="73"/>
      <c r="AV314" s="73"/>
      <c r="AW314" s="73"/>
    </row>
    <row r="315" spans="9:49" s="58" customFormat="1">
      <c r="I315" s="135"/>
      <c r="J315" s="84"/>
      <c r="Z315" s="96"/>
      <c r="AC315" s="103"/>
      <c r="AD315" s="103"/>
      <c r="AE315" s="103"/>
      <c r="AF315" s="103"/>
      <c r="AG315" s="103"/>
      <c r="AH315" s="103"/>
      <c r="AI315" s="96"/>
      <c r="AJ315" s="96"/>
      <c r="AK315" s="96"/>
      <c r="AL315" s="96"/>
      <c r="AQ315" s="73"/>
      <c r="AR315" s="73"/>
      <c r="AS315" s="73"/>
      <c r="AT315" s="73"/>
      <c r="AU315" s="73"/>
      <c r="AV315" s="73"/>
      <c r="AW315" s="73"/>
    </row>
    <row r="316" spans="9:49" s="58" customFormat="1">
      <c r="I316" s="135"/>
      <c r="J316" s="84"/>
      <c r="Z316" s="96"/>
      <c r="AC316" s="103"/>
      <c r="AD316" s="103"/>
      <c r="AE316" s="103"/>
      <c r="AF316" s="103"/>
      <c r="AG316" s="103"/>
      <c r="AH316" s="103"/>
      <c r="AI316" s="96"/>
      <c r="AJ316" s="96"/>
      <c r="AK316" s="96"/>
      <c r="AL316" s="96"/>
      <c r="AQ316" s="73"/>
      <c r="AR316" s="73"/>
      <c r="AS316" s="73"/>
      <c r="AT316" s="73"/>
      <c r="AU316" s="73"/>
      <c r="AV316" s="73"/>
      <c r="AW316" s="73"/>
    </row>
    <row r="317" spans="9:49" s="58" customFormat="1">
      <c r="I317" s="135"/>
      <c r="J317" s="84"/>
      <c r="Z317" s="96"/>
      <c r="AC317" s="103"/>
      <c r="AD317" s="103"/>
      <c r="AE317" s="103"/>
      <c r="AF317" s="103"/>
      <c r="AG317" s="103"/>
      <c r="AH317" s="103"/>
      <c r="AI317" s="96"/>
      <c r="AJ317" s="96"/>
      <c r="AK317" s="96"/>
      <c r="AL317" s="96"/>
      <c r="AQ317" s="73"/>
      <c r="AR317" s="73"/>
      <c r="AS317" s="73"/>
      <c r="AT317" s="73"/>
      <c r="AU317" s="73"/>
      <c r="AV317" s="73"/>
      <c r="AW317" s="73"/>
    </row>
    <row r="318" spans="9:49" s="58" customFormat="1">
      <c r="I318" s="135"/>
      <c r="J318" s="84"/>
      <c r="Z318" s="96"/>
      <c r="AC318" s="103"/>
      <c r="AD318" s="103"/>
      <c r="AE318" s="103"/>
      <c r="AF318" s="103"/>
      <c r="AG318" s="103"/>
      <c r="AH318" s="103"/>
      <c r="AI318" s="96"/>
      <c r="AJ318" s="96"/>
      <c r="AK318" s="96"/>
      <c r="AL318" s="96"/>
      <c r="AQ318" s="73"/>
      <c r="AR318" s="73"/>
      <c r="AS318" s="73"/>
      <c r="AT318" s="73"/>
      <c r="AU318" s="73"/>
      <c r="AV318" s="73"/>
      <c r="AW318" s="73"/>
    </row>
    <row r="319" spans="9:49" s="58" customFormat="1">
      <c r="I319" s="135"/>
      <c r="J319" s="84"/>
      <c r="Z319" s="96"/>
      <c r="AC319" s="103"/>
      <c r="AD319" s="103"/>
      <c r="AE319" s="103"/>
      <c r="AF319" s="103"/>
      <c r="AG319" s="103"/>
      <c r="AH319" s="103"/>
      <c r="AI319" s="96"/>
      <c r="AJ319" s="96"/>
      <c r="AK319" s="96"/>
      <c r="AL319" s="96"/>
      <c r="AQ319" s="73"/>
      <c r="AR319" s="73"/>
      <c r="AS319" s="73"/>
      <c r="AT319" s="73"/>
      <c r="AU319" s="73"/>
      <c r="AV319" s="73"/>
      <c r="AW319" s="73"/>
    </row>
    <row r="320" spans="9:49" s="58" customFormat="1">
      <c r="I320" s="135"/>
      <c r="J320" s="84"/>
      <c r="Z320" s="96"/>
      <c r="AC320" s="103"/>
      <c r="AD320" s="103"/>
      <c r="AE320" s="103"/>
      <c r="AF320" s="103"/>
      <c r="AG320" s="103"/>
      <c r="AH320" s="103"/>
      <c r="AI320" s="96"/>
      <c r="AJ320" s="96"/>
      <c r="AK320" s="96"/>
      <c r="AL320" s="96"/>
      <c r="AQ320" s="73"/>
      <c r="AR320" s="73"/>
      <c r="AS320" s="73"/>
      <c r="AT320" s="73"/>
      <c r="AU320" s="73"/>
      <c r="AV320" s="73"/>
      <c r="AW320" s="73"/>
    </row>
    <row r="321" spans="9:49" s="58" customFormat="1">
      <c r="I321" s="135"/>
      <c r="J321" s="84"/>
      <c r="Z321" s="96"/>
      <c r="AC321" s="103"/>
      <c r="AD321" s="103"/>
      <c r="AE321" s="103"/>
      <c r="AF321" s="103"/>
      <c r="AG321" s="103"/>
      <c r="AH321" s="103"/>
      <c r="AI321" s="96"/>
      <c r="AJ321" s="96"/>
      <c r="AK321" s="96"/>
      <c r="AL321" s="96"/>
      <c r="AQ321" s="73"/>
      <c r="AR321" s="73"/>
      <c r="AS321" s="73"/>
      <c r="AT321" s="73"/>
      <c r="AU321" s="73"/>
      <c r="AV321" s="73"/>
      <c r="AW321" s="73"/>
    </row>
    <row r="322" spans="9:49" s="58" customFormat="1">
      <c r="I322" s="135"/>
      <c r="J322" s="84"/>
      <c r="Z322" s="96"/>
      <c r="AC322" s="103"/>
      <c r="AD322" s="103"/>
      <c r="AE322" s="103"/>
      <c r="AF322" s="103"/>
      <c r="AG322" s="103"/>
      <c r="AH322" s="103"/>
      <c r="AI322" s="96"/>
      <c r="AJ322" s="96"/>
      <c r="AK322" s="96"/>
      <c r="AL322" s="96"/>
      <c r="AQ322" s="73"/>
      <c r="AR322" s="73"/>
      <c r="AS322" s="73"/>
      <c r="AT322" s="73"/>
      <c r="AU322" s="73"/>
      <c r="AV322" s="73"/>
      <c r="AW322" s="73"/>
    </row>
    <row r="323" spans="9:49" s="58" customFormat="1">
      <c r="I323" s="135"/>
      <c r="J323" s="84"/>
      <c r="Z323" s="96"/>
      <c r="AC323" s="103"/>
      <c r="AD323" s="103"/>
      <c r="AE323" s="103"/>
      <c r="AF323" s="103"/>
      <c r="AG323" s="103"/>
      <c r="AH323" s="103"/>
      <c r="AI323" s="96"/>
      <c r="AJ323" s="96"/>
      <c r="AK323" s="96"/>
      <c r="AL323" s="96"/>
      <c r="AQ323" s="73"/>
      <c r="AR323" s="73"/>
      <c r="AS323" s="73"/>
      <c r="AT323" s="73"/>
      <c r="AU323" s="73"/>
      <c r="AV323" s="73"/>
      <c r="AW323" s="73"/>
    </row>
    <row r="324" spans="9:49" s="58" customFormat="1">
      <c r="I324" s="135"/>
      <c r="J324" s="84"/>
      <c r="Z324" s="96"/>
      <c r="AC324" s="103"/>
      <c r="AD324" s="103"/>
      <c r="AE324" s="103"/>
      <c r="AF324" s="103"/>
      <c r="AG324" s="103"/>
      <c r="AH324" s="103"/>
      <c r="AI324" s="96"/>
      <c r="AJ324" s="96"/>
      <c r="AK324" s="96"/>
      <c r="AL324" s="96"/>
      <c r="AQ324" s="73"/>
      <c r="AR324" s="73"/>
      <c r="AS324" s="73"/>
      <c r="AT324" s="73"/>
      <c r="AU324" s="73"/>
      <c r="AV324" s="73"/>
      <c r="AW324" s="73"/>
    </row>
    <row r="325" spans="9:49" s="58" customFormat="1">
      <c r="I325" s="135"/>
      <c r="J325" s="84"/>
      <c r="Z325" s="96"/>
      <c r="AC325" s="103"/>
      <c r="AD325" s="103"/>
      <c r="AE325" s="103"/>
      <c r="AF325" s="103"/>
      <c r="AG325" s="103"/>
      <c r="AH325" s="103"/>
      <c r="AI325" s="96"/>
      <c r="AJ325" s="96"/>
      <c r="AK325" s="96"/>
      <c r="AL325" s="96"/>
      <c r="AQ325" s="73"/>
      <c r="AR325" s="73"/>
      <c r="AS325" s="73"/>
      <c r="AT325" s="73"/>
      <c r="AU325" s="73"/>
      <c r="AV325" s="73"/>
      <c r="AW325" s="73"/>
    </row>
    <row r="326" spans="9:49" s="58" customFormat="1">
      <c r="I326" s="135"/>
      <c r="J326" s="84"/>
      <c r="Z326" s="96"/>
      <c r="AC326" s="103"/>
      <c r="AD326" s="103"/>
      <c r="AE326" s="103"/>
      <c r="AF326" s="103"/>
      <c r="AG326" s="103"/>
      <c r="AH326" s="103"/>
      <c r="AI326" s="96"/>
      <c r="AJ326" s="96"/>
      <c r="AK326" s="96"/>
      <c r="AL326" s="96"/>
      <c r="AQ326" s="73"/>
      <c r="AR326" s="73"/>
      <c r="AS326" s="73"/>
      <c r="AT326" s="73"/>
      <c r="AU326" s="73"/>
      <c r="AV326" s="73"/>
      <c r="AW326" s="73"/>
    </row>
    <row r="327" spans="9:49" s="58" customFormat="1">
      <c r="I327" s="135"/>
      <c r="J327" s="84"/>
      <c r="Z327" s="96"/>
      <c r="AC327" s="103"/>
      <c r="AD327" s="103"/>
      <c r="AE327" s="103"/>
      <c r="AF327" s="103"/>
      <c r="AG327" s="103"/>
      <c r="AH327" s="103"/>
      <c r="AI327" s="96"/>
      <c r="AJ327" s="96"/>
      <c r="AK327" s="96"/>
      <c r="AL327" s="96"/>
      <c r="AQ327" s="73"/>
      <c r="AR327" s="73"/>
      <c r="AS327" s="73"/>
      <c r="AT327" s="73"/>
      <c r="AU327" s="73"/>
      <c r="AV327" s="73"/>
      <c r="AW327" s="73"/>
    </row>
    <row r="328" spans="9:49" s="58" customFormat="1">
      <c r="I328" s="135"/>
      <c r="J328" s="84"/>
      <c r="Z328" s="96"/>
      <c r="AC328" s="103"/>
      <c r="AD328" s="103"/>
      <c r="AE328" s="103"/>
      <c r="AF328" s="103"/>
      <c r="AG328" s="103"/>
      <c r="AH328" s="103"/>
      <c r="AI328" s="96"/>
      <c r="AJ328" s="96"/>
      <c r="AK328" s="96"/>
      <c r="AL328" s="96"/>
      <c r="AQ328" s="73"/>
      <c r="AR328" s="73"/>
      <c r="AS328" s="73"/>
      <c r="AT328" s="73"/>
      <c r="AU328" s="73"/>
      <c r="AV328" s="73"/>
      <c r="AW328" s="73"/>
    </row>
    <row r="329" spans="9:49" s="58" customFormat="1">
      <c r="I329" s="135"/>
      <c r="J329" s="84"/>
      <c r="Z329" s="96"/>
      <c r="AC329" s="103"/>
      <c r="AD329" s="103"/>
      <c r="AE329" s="103"/>
      <c r="AF329" s="103"/>
      <c r="AG329" s="103"/>
      <c r="AH329" s="103"/>
      <c r="AI329" s="96"/>
      <c r="AJ329" s="96"/>
      <c r="AK329" s="96"/>
      <c r="AL329" s="96"/>
      <c r="AQ329" s="73"/>
      <c r="AR329" s="73"/>
      <c r="AS329" s="73"/>
      <c r="AT329" s="73"/>
      <c r="AU329" s="73"/>
      <c r="AV329" s="73"/>
      <c r="AW329" s="73"/>
    </row>
    <row r="330" spans="9:49" s="58" customFormat="1">
      <c r="I330" s="135"/>
      <c r="J330" s="84"/>
      <c r="Z330" s="96"/>
      <c r="AC330" s="103"/>
      <c r="AD330" s="103"/>
      <c r="AE330" s="103"/>
      <c r="AF330" s="103"/>
      <c r="AG330" s="103"/>
      <c r="AH330" s="103"/>
      <c r="AI330" s="96"/>
      <c r="AJ330" s="96"/>
      <c r="AK330" s="96"/>
      <c r="AL330" s="96"/>
      <c r="AQ330" s="73"/>
      <c r="AR330" s="73"/>
      <c r="AS330" s="73"/>
      <c r="AT330" s="73"/>
      <c r="AU330" s="73"/>
      <c r="AV330" s="73"/>
      <c r="AW330" s="73"/>
    </row>
    <row r="331" spans="9:49" s="58" customFormat="1">
      <c r="I331" s="135"/>
      <c r="J331" s="84"/>
      <c r="Z331" s="96"/>
      <c r="AC331" s="103"/>
      <c r="AD331" s="103"/>
      <c r="AE331" s="103"/>
      <c r="AF331" s="103"/>
      <c r="AG331" s="103"/>
      <c r="AH331" s="103"/>
      <c r="AI331" s="96"/>
      <c r="AJ331" s="96"/>
      <c r="AK331" s="96"/>
      <c r="AL331" s="96"/>
      <c r="AQ331" s="73"/>
      <c r="AR331" s="73"/>
      <c r="AS331" s="73"/>
      <c r="AT331" s="73"/>
      <c r="AU331" s="73"/>
      <c r="AV331" s="73"/>
      <c r="AW331" s="73"/>
    </row>
    <row r="332" spans="9:49" s="58" customFormat="1">
      <c r="I332" s="135"/>
      <c r="J332" s="84"/>
      <c r="Z332" s="96"/>
      <c r="AC332" s="103"/>
      <c r="AD332" s="103"/>
      <c r="AE332" s="103"/>
      <c r="AF332" s="103"/>
      <c r="AG332" s="103"/>
      <c r="AH332" s="103"/>
      <c r="AI332" s="96"/>
      <c r="AJ332" s="96"/>
      <c r="AK332" s="96"/>
      <c r="AL332" s="96"/>
      <c r="AQ332" s="73"/>
      <c r="AR332" s="73"/>
      <c r="AS332" s="73"/>
      <c r="AT332" s="73"/>
      <c r="AU332" s="73"/>
      <c r="AV332" s="73"/>
      <c r="AW332" s="73"/>
    </row>
    <row r="333" spans="9:49" s="58" customFormat="1">
      <c r="I333" s="135"/>
      <c r="J333" s="84"/>
      <c r="Z333" s="96"/>
      <c r="AC333" s="103"/>
      <c r="AD333" s="103"/>
      <c r="AE333" s="103"/>
      <c r="AF333" s="103"/>
      <c r="AG333" s="103"/>
      <c r="AH333" s="103"/>
      <c r="AI333" s="96"/>
      <c r="AJ333" s="96"/>
      <c r="AK333" s="96"/>
      <c r="AL333" s="96"/>
      <c r="AQ333" s="73"/>
      <c r="AR333" s="73"/>
      <c r="AS333" s="73"/>
      <c r="AT333" s="73"/>
      <c r="AU333" s="73"/>
      <c r="AV333" s="73"/>
      <c r="AW333" s="73"/>
    </row>
    <row r="334" spans="9:49" s="58" customFormat="1">
      <c r="I334" s="135"/>
      <c r="J334" s="84"/>
      <c r="Z334" s="96"/>
      <c r="AC334" s="103"/>
      <c r="AD334" s="103"/>
      <c r="AE334" s="103"/>
      <c r="AF334" s="103"/>
      <c r="AG334" s="103"/>
      <c r="AH334" s="103"/>
      <c r="AI334" s="96"/>
      <c r="AJ334" s="96"/>
      <c r="AK334" s="96"/>
      <c r="AL334" s="96"/>
      <c r="AQ334" s="73"/>
      <c r="AR334" s="73"/>
      <c r="AS334" s="73"/>
      <c r="AT334" s="73"/>
      <c r="AU334" s="73"/>
      <c r="AV334" s="73"/>
      <c r="AW334" s="73"/>
    </row>
    <row r="335" spans="9:49" s="58" customFormat="1">
      <c r="I335" s="135"/>
      <c r="J335" s="84"/>
      <c r="Z335" s="96"/>
      <c r="AC335" s="103"/>
      <c r="AD335" s="103"/>
      <c r="AE335" s="103"/>
      <c r="AF335" s="103"/>
      <c r="AG335" s="103"/>
      <c r="AH335" s="103"/>
      <c r="AI335" s="96"/>
      <c r="AJ335" s="96"/>
      <c r="AK335" s="96"/>
      <c r="AL335" s="96"/>
      <c r="AQ335" s="73"/>
      <c r="AR335" s="73"/>
      <c r="AS335" s="73"/>
      <c r="AT335" s="73"/>
      <c r="AU335" s="73"/>
      <c r="AV335" s="73"/>
      <c r="AW335" s="73"/>
    </row>
    <row r="336" spans="9:49" s="58" customFormat="1">
      <c r="I336" s="135"/>
      <c r="J336" s="84"/>
      <c r="Z336" s="96"/>
      <c r="AC336" s="103"/>
      <c r="AD336" s="103"/>
      <c r="AE336" s="103"/>
      <c r="AF336" s="103"/>
      <c r="AG336" s="103"/>
      <c r="AH336" s="103"/>
      <c r="AI336" s="96"/>
      <c r="AJ336" s="96"/>
      <c r="AK336" s="96"/>
      <c r="AL336" s="96"/>
      <c r="AQ336" s="73"/>
      <c r="AR336" s="73"/>
      <c r="AS336" s="73"/>
      <c r="AT336" s="73"/>
      <c r="AU336" s="73"/>
      <c r="AV336" s="73"/>
      <c r="AW336" s="73"/>
    </row>
    <row r="337" spans="9:49" s="58" customFormat="1">
      <c r="I337" s="135"/>
      <c r="J337" s="84"/>
      <c r="Z337" s="96"/>
      <c r="AC337" s="103"/>
      <c r="AD337" s="103"/>
      <c r="AE337" s="103"/>
      <c r="AF337" s="103"/>
      <c r="AG337" s="103"/>
      <c r="AH337" s="103"/>
      <c r="AI337" s="96"/>
      <c r="AJ337" s="96"/>
      <c r="AK337" s="96"/>
      <c r="AL337" s="96"/>
      <c r="AQ337" s="73"/>
      <c r="AR337" s="73"/>
      <c r="AS337" s="73"/>
      <c r="AT337" s="73"/>
      <c r="AU337" s="73"/>
      <c r="AV337" s="73"/>
      <c r="AW337" s="73"/>
    </row>
    <row r="338" spans="9:49" s="58" customFormat="1">
      <c r="I338" s="135"/>
      <c r="J338" s="84"/>
      <c r="Z338" s="96"/>
      <c r="AC338" s="103"/>
      <c r="AD338" s="103"/>
      <c r="AE338" s="103"/>
      <c r="AF338" s="103"/>
      <c r="AG338" s="103"/>
      <c r="AH338" s="103"/>
      <c r="AI338" s="96"/>
      <c r="AJ338" s="96"/>
      <c r="AK338" s="96"/>
      <c r="AL338" s="96"/>
      <c r="AQ338" s="73"/>
      <c r="AR338" s="73"/>
      <c r="AS338" s="73"/>
      <c r="AT338" s="73"/>
      <c r="AU338" s="73"/>
      <c r="AV338" s="73"/>
      <c r="AW338" s="73"/>
    </row>
    <row r="339" spans="9:49" s="58" customFormat="1">
      <c r="I339" s="135"/>
      <c r="J339" s="84"/>
      <c r="Z339" s="96"/>
      <c r="AC339" s="103"/>
      <c r="AD339" s="103"/>
      <c r="AE339" s="103"/>
      <c r="AF339" s="103"/>
      <c r="AG339" s="103"/>
      <c r="AH339" s="103"/>
      <c r="AI339" s="96"/>
      <c r="AJ339" s="96"/>
      <c r="AK339" s="96"/>
      <c r="AL339" s="96"/>
      <c r="AQ339" s="73"/>
      <c r="AR339" s="73"/>
      <c r="AS339" s="73"/>
      <c r="AT339" s="73"/>
      <c r="AU339" s="73"/>
      <c r="AV339" s="73"/>
      <c r="AW339" s="73"/>
    </row>
    <row r="340" spans="9:49" s="58" customFormat="1">
      <c r="I340" s="135"/>
      <c r="J340" s="84"/>
      <c r="Z340" s="96"/>
      <c r="AC340" s="103"/>
      <c r="AD340" s="103"/>
      <c r="AE340" s="103"/>
      <c r="AF340" s="103"/>
      <c r="AG340" s="103"/>
      <c r="AH340" s="103"/>
      <c r="AI340" s="96"/>
      <c r="AJ340" s="96"/>
      <c r="AK340" s="96"/>
      <c r="AL340" s="96"/>
      <c r="AQ340" s="73"/>
      <c r="AR340" s="73"/>
      <c r="AS340" s="73"/>
      <c r="AT340" s="73"/>
      <c r="AU340" s="73"/>
      <c r="AV340" s="73"/>
      <c r="AW340" s="73"/>
    </row>
    <row r="341" spans="9:49" s="58" customFormat="1">
      <c r="I341" s="135"/>
      <c r="J341" s="84"/>
      <c r="Z341" s="96"/>
      <c r="AC341" s="103"/>
      <c r="AD341" s="103"/>
      <c r="AE341" s="103"/>
      <c r="AF341" s="103"/>
      <c r="AG341" s="103"/>
      <c r="AH341" s="103"/>
      <c r="AI341" s="96"/>
      <c r="AJ341" s="96"/>
      <c r="AK341" s="96"/>
      <c r="AL341" s="96"/>
      <c r="AQ341" s="73"/>
      <c r="AR341" s="73"/>
      <c r="AS341" s="73"/>
      <c r="AT341" s="73"/>
      <c r="AU341" s="73"/>
      <c r="AV341" s="73"/>
      <c r="AW341" s="73"/>
    </row>
    <row r="342" spans="9:49" s="58" customFormat="1">
      <c r="I342" s="135"/>
      <c r="J342" s="84"/>
      <c r="Z342" s="96"/>
      <c r="AC342" s="103"/>
      <c r="AD342" s="103"/>
      <c r="AE342" s="103"/>
      <c r="AF342" s="103"/>
      <c r="AG342" s="103"/>
      <c r="AH342" s="103"/>
      <c r="AI342" s="96"/>
      <c r="AJ342" s="96"/>
      <c r="AK342" s="96"/>
      <c r="AL342" s="96"/>
      <c r="AQ342" s="73"/>
      <c r="AR342" s="73"/>
      <c r="AS342" s="73"/>
      <c r="AT342" s="73"/>
      <c r="AU342" s="73"/>
      <c r="AV342" s="73"/>
      <c r="AW342" s="73"/>
    </row>
    <row r="343" spans="9:49" s="58" customFormat="1">
      <c r="I343" s="135"/>
      <c r="J343" s="84"/>
      <c r="Z343" s="96"/>
      <c r="AC343" s="103"/>
      <c r="AD343" s="103"/>
      <c r="AE343" s="103"/>
      <c r="AF343" s="103"/>
      <c r="AG343" s="103"/>
      <c r="AH343" s="103"/>
      <c r="AI343" s="96"/>
      <c r="AJ343" s="96"/>
      <c r="AK343" s="96"/>
      <c r="AL343" s="96"/>
      <c r="AQ343" s="73"/>
      <c r="AR343" s="73"/>
      <c r="AS343" s="73"/>
      <c r="AT343" s="73"/>
      <c r="AU343" s="73"/>
      <c r="AV343" s="73"/>
      <c r="AW343" s="73"/>
    </row>
    <row r="344" spans="9:49" s="58" customFormat="1">
      <c r="I344" s="135"/>
      <c r="J344" s="84"/>
      <c r="Z344" s="96"/>
      <c r="AC344" s="103"/>
      <c r="AD344" s="103"/>
      <c r="AE344" s="103"/>
      <c r="AF344" s="103"/>
      <c r="AG344" s="103"/>
      <c r="AH344" s="103"/>
      <c r="AI344" s="96"/>
      <c r="AJ344" s="96"/>
      <c r="AK344" s="96"/>
      <c r="AL344" s="96"/>
      <c r="AQ344" s="73"/>
      <c r="AR344" s="73"/>
      <c r="AS344" s="73"/>
      <c r="AT344" s="73"/>
      <c r="AU344" s="73"/>
      <c r="AV344" s="73"/>
      <c r="AW344" s="73"/>
    </row>
    <row r="345" spans="9:49" s="58" customFormat="1">
      <c r="I345" s="135"/>
      <c r="J345" s="84"/>
      <c r="Z345" s="96"/>
      <c r="AC345" s="103"/>
      <c r="AD345" s="103"/>
      <c r="AE345" s="103"/>
      <c r="AF345" s="103"/>
      <c r="AG345" s="103"/>
      <c r="AH345" s="103"/>
      <c r="AI345" s="96"/>
      <c r="AJ345" s="96"/>
      <c r="AK345" s="96"/>
      <c r="AL345" s="96"/>
      <c r="AQ345" s="73"/>
      <c r="AR345" s="73"/>
      <c r="AS345" s="73"/>
      <c r="AT345" s="73"/>
      <c r="AU345" s="73"/>
      <c r="AV345" s="73"/>
      <c r="AW345" s="73"/>
    </row>
    <row r="346" spans="9:49" s="58" customFormat="1">
      <c r="I346" s="135"/>
      <c r="J346" s="84"/>
      <c r="Z346" s="96"/>
      <c r="AC346" s="103"/>
      <c r="AD346" s="103"/>
      <c r="AE346" s="103"/>
      <c r="AF346" s="103"/>
      <c r="AG346" s="103"/>
      <c r="AH346" s="103"/>
      <c r="AI346" s="96"/>
      <c r="AJ346" s="96"/>
      <c r="AK346" s="96"/>
      <c r="AL346" s="96"/>
      <c r="AQ346" s="73"/>
      <c r="AR346" s="73"/>
      <c r="AS346" s="73"/>
      <c r="AT346" s="73"/>
      <c r="AU346" s="73"/>
      <c r="AV346" s="73"/>
      <c r="AW346" s="73"/>
    </row>
    <row r="347" spans="9:49" s="58" customFormat="1">
      <c r="I347" s="135"/>
      <c r="J347" s="84"/>
      <c r="Z347" s="96"/>
      <c r="AC347" s="103"/>
      <c r="AD347" s="103"/>
      <c r="AE347" s="103"/>
      <c r="AF347" s="103"/>
      <c r="AG347" s="103"/>
      <c r="AH347" s="103"/>
      <c r="AI347" s="96"/>
      <c r="AJ347" s="96"/>
      <c r="AK347" s="96"/>
      <c r="AL347" s="96"/>
      <c r="AQ347" s="73"/>
      <c r="AR347" s="73"/>
      <c r="AS347" s="73"/>
      <c r="AT347" s="73"/>
      <c r="AU347" s="73"/>
      <c r="AV347" s="73"/>
      <c r="AW347" s="73"/>
    </row>
    <row r="348" spans="9:49" s="58" customFormat="1">
      <c r="I348" s="135"/>
      <c r="J348" s="84"/>
      <c r="Z348" s="96"/>
      <c r="AC348" s="103"/>
      <c r="AD348" s="103"/>
      <c r="AE348" s="103"/>
      <c r="AF348" s="103"/>
      <c r="AG348" s="103"/>
      <c r="AH348" s="103"/>
      <c r="AI348" s="96"/>
      <c r="AJ348" s="96"/>
      <c r="AK348" s="96"/>
      <c r="AL348" s="96"/>
      <c r="AQ348" s="73"/>
      <c r="AR348" s="73"/>
      <c r="AS348" s="73"/>
      <c r="AT348" s="73"/>
      <c r="AU348" s="73"/>
      <c r="AV348" s="73"/>
      <c r="AW348" s="73"/>
    </row>
    <row r="349" spans="9:49" s="58" customFormat="1">
      <c r="I349" s="135"/>
      <c r="J349" s="84"/>
      <c r="Z349" s="96"/>
      <c r="AC349" s="103"/>
      <c r="AD349" s="103"/>
      <c r="AE349" s="103"/>
      <c r="AF349" s="103"/>
      <c r="AG349" s="103"/>
      <c r="AH349" s="103"/>
      <c r="AI349" s="96"/>
      <c r="AJ349" s="96"/>
      <c r="AK349" s="96"/>
      <c r="AL349" s="96"/>
      <c r="AQ349" s="73"/>
      <c r="AR349" s="73"/>
      <c r="AS349" s="73"/>
      <c r="AT349" s="73"/>
      <c r="AU349" s="73"/>
      <c r="AV349" s="73"/>
      <c r="AW349" s="73"/>
    </row>
    <row r="350" spans="9:49" s="58" customFormat="1">
      <c r="I350" s="135"/>
      <c r="J350" s="84"/>
      <c r="Z350" s="96"/>
      <c r="AC350" s="103"/>
      <c r="AD350" s="103"/>
      <c r="AE350" s="103"/>
      <c r="AF350" s="103"/>
      <c r="AG350" s="103"/>
      <c r="AH350" s="103"/>
      <c r="AI350" s="96"/>
      <c r="AJ350" s="96"/>
      <c r="AK350" s="96"/>
      <c r="AL350" s="96"/>
      <c r="AQ350" s="73"/>
      <c r="AR350" s="73"/>
      <c r="AS350" s="73"/>
      <c r="AT350" s="73"/>
      <c r="AU350" s="73"/>
      <c r="AV350" s="73"/>
      <c r="AW350" s="73"/>
    </row>
    <row r="351" spans="9:49" s="58" customFormat="1">
      <c r="I351" s="135"/>
      <c r="J351" s="84"/>
      <c r="Z351" s="96"/>
      <c r="AC351" s="103"/>
      <c r="AD351" s="103"/>
      <c r="AE351" s="103"/>
      <c r="AF351" s="103"/>
      <c r="AG351" s="103"/>
      <c r="AH351" s="103"/>
      <c r="AI351" s="96"/>
      <c r="AJ351" s="96"/>
      <c r="AK351" s="96"/>
      <c r="AL351" s="96"/>
      <c r="AQ351" s="73"/>
      <c r="AR351" s="73"/>
      <c r="AS351" s="73"/>
      <c r="AT351" s="73"/>
      <c r="AU351" s="73"/>
      <c r="AV351" s="73"/>
      <c r="AW351" s="73"/>
    </row>
    <row r="352" spans="9:49" s="58" customFormat="1">
      <c r="I352" s="135"/>
      <c r="J352" s="84"/>
      <c r="Z352" s="96"/>
      <c r="AC352" s="103"/>
      <c r="AD352" s="103"/>
      <c r="AE352" s="103"/>
      <c r="AF352" s="103"/>
      <c r="AG352" s="103"/>
      <c r="AH352" s="103"/>
      <c r="AI352" s="96"/>
      <c r="AJ352" s="96"/>
      <c r="AK352" s="96"/>
      <c r="AL352" s="96"/>
      <c r="AQ352" s="73"/>
      <c r="AR352" s="73"/>
      <c r="AS352" s="73"/>
      <c r="AT352" s="73"/>
      <c r="AU352" s="73"/>
      <c r="AV352" s="73"/>
      <c r="AW352" s="73"/>
    </row>
    <row r="353" spans="9:49" s="58" customFormat="1">
      <c r="I353" s="135"/>
      <c r="J353" s="84"/>
      <c r="Z353" s="96"/>
      <c r="AC353" s="103"/>
      <c r="AD353" s="103"/>
      <c r="AE353" s="103"/>
      <c r="AF353" s="103"/>
      <c r="AG353" s="103"/>
      <c r="AH353" s="103"/>
      <c r="AI353" s="96"/>
      <c r="AJ353" s="96"/>
      <c r="AK353" s="96"/>
      <c r="AL353" s="96"/>
      <c r="AQ353" s="73"/>
      <c r="AR353" s="73"/>
      <c r="AS353" s="73"/>
      <c r="AT353" s="73"/>
      <c r="AU353" s="73"/>
      <c r="AV353" s="73"/>
      <c r="AW353" s="73"/>
    </row>
    <row r="354" spans="9:49" s="58" customFormat="1">
      <c r="I354" s="135"/>
      <c r="J354" s="84"/>
      <c r="Z354" s="96"/>
      <c r="AC354" s="103"/>
      <c r="AD354" s="103"/>
      <c r="AE354" s="103"/>
      <c r="AF354" s="103"/>
      <c r="AG354" s="103"/>
      <c r="AH354" s="103"/>
      <c r="AI354" s="96"/>
      <c r="AJ354" s="96"/>
      <c r="AK354" s="96"/>
      <c r="AL354" s="96"/>
      <c r="AQ354" s="73"/>
      <c r="AR354" s="73"/>
      <c r="AS354" s="73"/>
      <c r="AT354" s="73"/>
      <c r="AU354" s="73"/>
      <c r="AV354" s="73"/>
      <c r="AW354" s="73"/>
    </row>
    <row r="355" spans="9:49" s="58" customFormat="1">
      <c r="I355" s="135"/>
      <c r="J355" s="84"/>
      <c r="Z355" s="96"/>
      <c r="AC355" s="103"/>
      <c r="AD355" s="103"/>
      <c r="AE355" s="103"/>
      <c r="AF355" s="103"/>
      <c r="AG355" s="103"/>
      <c r="AH355" s="103"/>
      <c r="AI355" s="96"/>
      <c r="AJ355" s="96"/>
      <c r="AK355" s="96"/>
      <c r="AL355" s="96"/>
      <c r="AQ355" s="73"/>
      <c r="AR355" s="73"/>
      <c r="AS355" s="73"/>
      <c r="AT355" s="73"/>
      <c r="AU355" s="73"/>
      <c r="AV355" s="73"/>
      <c r="AW355" s="73"/>
    </row>
    <row r="356" spans="9:49" s="58" customFormat="1">
      <c r="I356" s="135"/>
      <c r="J356" s="84"/>
      <c r="Z356" s="96"/>
      <c r="AC356" s="103"/>
      <c r="AD356" s="103"/>
      <c r="AE356" s="103"/>
      <c r="AF356" s="103"/>
      <c r="AG356" s="103"/>
      <c r="AH356" s="103"/>
      <c r="AI356" s="96"/>
      <c r="AJ356" s="96"/>
      <c r="AK356" s="96"/>
      <c r="AL356" s="96"/>
      <c r="AQ356" s="73"/>
      <c r="AR356" s="73"/>
      <c r="AS356" s="73"/>
      <c r="AT356" s="73"/>
      <c r="AU356" s="73"/>
      <c r="AV356" s="73"/>
      <c r="AW356" s="73"/>
    </row>
    <row r="357" spans="9:49" s="58" customFormat="1">
      <c r="I357" s="135"/>
      <c r="J357" s="84"/>
      <c r="Z357" s="96"/>
      <c r="AC357" s="103"/>
      <c r="AD357" s="103"/>
      <c r="AE357" s="103"/>
      <c r="AF357" s="103"/>
      <c r="AG357" s="103"/>
      <c r="AH357" s="103"/>
      <c r="AI357" s="96"/>
      <c r="AJ357" s="96"/>
      <c r="AK357" s="96"/>
      <c r="AL357" s="96"/>
      <c r="AQ357" s="73"/>
      <c r="AR357" s="73"/>
      <c r="AS357" s="73"/>
      <c r="AT357" s="73"/>
      <c r="AU357" s="73"/>
      <c r="AV357" s="73"/>
      <c r="AW357" s="73"/>
    </row>
    <row r="358" spans="9:49" s="58" customFormat="1">
      <c r="I358" s="135"/>
      <c r="J358" s="84"/>
      <c r="Z358" s="96"/>
      <c r="AC358" s="103"/>
      <c r="AD358" s="103"/>
      <c r="AE358" s="103"/>
      <c r="AF358" s="103"/>
      <c r="AG358" s="103"/>
      <c r="AH358" s="103"/>
      <c r="AI358" s="96"/>
      <c r="AJ358" s="96"/>
      <c r="AK358" s="96"/>
      <c r="AL358" s="96"/>
      <c r="AQ358" s="73"/>
      <c r="AR358" s="73"/>
      <c r="AS358" s="73"/>
      <c r="AT358" s="73"/>
      <c r="AU358" s="73"/>
      <c r="AV358" s="73"/>
      <c r="AW358" s="73"/>
    </row>
    <row r="359" spans="9:49" s="58" customFormat="1">
      <c r="I359" s="135"/>
      <c r="J359" s="84"/>
      <c r="Z359" s="96"/>
      <c r="AC359" s="103"/>
      <c r="AD359" s="103"/>
      <c r="AE359" s="103"/>
      <c r="AF359" s="103"/>
      <c r="AG359" s="103"/>
      <c r="AH359" s="103"/>
      <c r="AI359" s="96"/>
      <c r="AJ359" s="96"/>
      <c r="AK359" s="96"/>
      <c r="AL359" s="96"/>
      <c r="AQ359" s="73"/>
      <c r="AR359" s="73"/>
      <c r="AS359" s="73"/>
      <c r="AT359" s="73"/>
      <c r="AU359" s="73"/>
      <c r="AV359" s="73"/>
      <c r="AW359" s="73"/>
    </row>
    <row r="360" spans="9:49" s="58" customFormat="1">
      <c r="I360" s="135"/>
      <c r="J360" s="84"/>
      <c r="Z360" s="96"/>
      <c r="AC360" s="103"/>
      <c r="AD360" s="103"/>
      <c r="AE360" s="103"/>
      <c r="AF360" s="103"/>
      <c r="AG360" s="103"/>
      <c r="AH360" s="103"/>
      <c r="AI360" s="96"/>
      <c r="AJ360" s="96"/>
      <c r="AK360" s="96"/>
      <c r="AL360" s="96"/>
      <c r="AQ360" s="73"/>
      <c r="AR360" s="73"/>
      <c r="AS360" s="73"/>
      <c r="AT360" s="73"/>
      <c r="AU360" s="73"/>
      <c r="AV360" s="73"/>
      <c r="AW360" s="73"/>
    </row>
    <row r="361" spans="9:49" s="58" customFormat="1">
      <c r="I361" s="135"/>
      <c r="J361" s="84"/>
      <c r="Z361" s="96"/>
      <c r="AC361" s="103"/>
      <c r="AD361" s="103"/>
      <c r="AE361" s="103"/>
      <c r="AF361" s="103"/>
      <c r="AG361" s="103"/>
      <c r="AH361" s="103"/>
      <c r="AI361" s="96"/>
      <c r="AJ361" s="96"/>
      <c r="AK361" s="96"/>
      <c r="AL361" s="96"/>
      <c r="AQ361" s="73"/>
      <c r="AR361" s="73"/>
      <c r="AS361" s="73"/>
      <c r="AT361" s="73"/>
      <c r="AU361" s="73"/>
      <c r="AV361" s="73"/>
      <c r="AW361" s="73"/>
    </row>
    <row r="362" spans="9:49" s="58" customFormat="1">
      <c r="I362" s="135"/>
      <c r="J362" s="84"/>
      <c r="Z362" s="96"/>
      <c r="AC362" s="103"/>
      <c r="AD362" s="103"/>
      <c r="AE362" s="103"/>
      <c r="AF362" s="103"/>
      <c r="AG362" s="103"/>
      <c r="AH362" s="103"/>
      <c r="AI362" s="96"/>
      <c r="AJ362" s="96"/>
      <c r="AK362" s="96"/>
      <c r="AL362" s="96"/>
      <c r="AQ362" s="73"/>
      <c r="AR362" s="73"/>
      <c r="AS362" s="73"/>
      <c r="AT362" s="73"/>
      <c r="AU362" s="73"/>
      <c r="AV362" s="73"/>
      <c r="AW362" s="73"/>
    </row>
    <row r="363" spans="9:49" s="58" customFormat="1">
      <c r="I363" s="135"/>
      <c r="J363" s="84"/>
      <c r="Z363" s="96"/>
      <c r="AC363" s="103"/>
      <c r="AD363" s="103"/>
      <c r="AE363" s="103"/>
      <c r="AF363" s="103"/>
      <c r="AG363" s="103"/>
      <c r="AH363" s="103"/>
      <c r="AI363" s="96"/>
      <c r="AJ363" s="96"/>
      <c r="AK363" s="96"/>
      <c r="AL363" s="96"/>
      <c r="AQ363" s="73"/>
      <c r="AR363" s="73"/>
      <c r="AS363" s="73"/>
      <c r="AT363" s="73"/>
      <c r="AU363" s="73"/>
      <c r="AV363" s="73"/>
      <c r="AW363" s="73"/>
    </row>
    <row r="364" spans="9:49" s="58" customFormat="1">
      <c r="I364" s="135"/>
      <c r="J364" s="84"/>
      <c r="Z364" s="96"/>
      <c r="AC364" s="103"/>
      <c r="AD364" s="103"/>
      <c r="AE364" s="103"/>
      <c r="AF364" s="103"/>
      <c r="AG364" s="103"/>
      <c r="AH364" s="103"/>
      <c r="AI364" s="96"/>
      <c r="AJ364" s="96"/>
      <c r="AK364" s="96"/>
      <c r="AL364" s="96"/>
      <c r="AQ364" s="73"/>
      <c r="AR364" s="73"/>
      <c r="AS364" s="73"/>
      <c r="AT364" s="73"/>
      <c r="AU364" s="73"/>
      <c r="AV364" s="73"/>
      <c r="AW364" s="73"/>
    </row>
    <row r="365" spans="9:49" s="58" customFormat="1">
      <c r="I365" s="135"/>
      <c r="J365" s="84"/>
      <c r="Z365" s="96"/>
      <c r="AC365" s="103"/>
      <c r="AD365" s="103"/>
      <c r="AE365" s="103"/>
      <c r="AF365" s="103"/>
      <c r="AG365" s="103"/>
      <c r="AH365" s="103"/>
      <c r="AI365" s="96"/>
      <c r="AJ365" s="96"/>
      <c r="AK365" s="96"/>
      <c r="AL365" s="96"/>
      <c r="AQ365" s="73"/>
      <c r="AR365" s="73"/>
      <c r="AS365" s="73"/>
      <c r="AT365" s="73"/>
      <c r="AU365" s="73"/>
      <c r="AV365" s="73"/>
      <c r="AW365" s="73"/>
    </row>
    <row r="366" spans="9:49" s="58" customFormat="1">
      <c r="I366" s="135"/>
      <c r="J366" s="84"/>
      <c r="Z366" s="96"/>
      <c r="AC366" s="103"/>
      <c r="AD366" s="103"/>
      <c r="AE366" s="103"/>
      <c r="AF366" s="103"/>
      <c r="AG366" s="103"/>
      <c r="AH366" s="103"/>
      <c r="AI366" s="96"/>
      <c r="AJ366" s="96"/>
      <c r="AK366" s="96"/>
      <c r="AL366" s="96"/>
      <c r="AQ366" s="73"/>
      <c r="AR366" s="73"/>
      <c r="AS366" s="73"/>
      <c r="AT366" s="73"/>
      <c r="AU366" s="73"/>
      <c r="AV366" s="73"/>
      <c r="AW366" s="73"/>
    </row>
    <row r="367" spans="9:49" s="58" customFormat="1">
      <c r="I367" s="135"/>
      <c r="J367" s="84"/>
      <c r="Z367" s="96"/>
      <c r="AC367" s="103"/>
      <c r="AD367" s="103"/>
      <c r="AE367" s="103"/>
      <c r="AF367" s="103"/>
      <c r="AG367" s="103"/>
      <c r="AH367" s="103"/>
      <c r="AI367" s="96"/>
      <c r="AJ367" s="96"/>
      <c r="AK367" s="96"/>
      <c r="AL367" s="96"/>
      <c r="AQ367" s="73"/>
      <c r="AR367" s="73"/>
      <c r="AS367" s="73"/>
      <c r="AT367" s="73"/>
      <c r="AU367" s="73"/>
      <c r="AV367" s="73"/>
      <c r="AW367" s="73"/>
    </row>
    <row r="368" spans="9:49" s="58" customFormat="1">
      <c r="I368" s="135"/>
      <c r="J368" s="84"/>
      <c r="Z368" s="96"/>
      <c r="AC368" s="103"/>
      <c r="AD368" s="103"/>
      <c r="AE368" s="103"/>
      <c r="AF368" s="103"/>
      <c r="AG368" s="103"/>
      <c r="AH368" s="103"/>
      <c r="AI368" s="96"/>
      <c r="AJ368" s="96"/>
      <c r="AK368" s="96"/>
      <c r="AL368" s="96"/>
      <c r="AQ368" s="73"/>
      <c r="AR368" s="73"/>
      <c r="AS368" s="73"/>
      <c r="AT368" s="73"/>
      <c r="AU368" s="73"/>
      <c r="AV368" s="73"/>
      <c r="AW368" s="73"/>
    </row>
    <row r="369" spans="9:49" s="58" customFormat="1">
      <c r="I369" s="135"/>
      <c r="J369" s="84"/>
      <c r="Z369" s="96"/>
      <c r="AC369" s="103"/>
      <c r="AD369" s="103"/>
      <c r="AE369" s="103"/>
      <c r="AF369" s="103"/>
      <c r="AG369" s="103"/>
      <c r="AH369" s="103"/>
      <c r="AI369" s="96"/>
      <c r="AJ369" s="96"/>
      <c r="AK369" s="96"/>
      <c r="AL369" s="96"/>
      <c r="AQ369" s="73"/>
      <c r="AR369" s="73"/>
      <c r="AS369" s="73"/>
      <c r="AT369" s="73"/>
      <c r="AU369" s="73"/>
      <c r="AV369" s="73"/>
      <c r="AW369" s="73"/>
    </row>
    <row r="370" spans="9:49" s="58" customFormat="1">
      <c r="I370" s="135"/>
      <c r="J370" s="84"/>
      <c r="Z370" s="96"/>
      <c r="AC370" s="103"/>
      <c r="AD370" s="103"/>
      <c r="AE370" s="103"/>
      <c r="AF370" s="103"/>
      <c r="AG370" s="103"/>
      <c r="AH370" s="103"/>
      <c r="AI370" s="96"/>
      <c r="AJ370" s="96"/>
      <c r="AK370" s="96"/>
      <c r="AL370" s="96"/>
      <c r="AQ370" s="73"/>
      <c r="AR370" s="73"/>
      <c r="AS370" s="73"/>
      <c r="AT370" s="73"/>
      <c r="AU370" s="73"/>
      <c r="AV370" s="73"/>
      <c r="AW370" s="73"/>
    </row>
    <row r="371" spans="9:49" s="58" customFormat="1">
      <c r="I371" s="135"/>
      <c r="J371" s="84"/>
      <c r="Z371" s="96"/>
      <c r="AC371" s="103"/>
      <c r="AD371" s="103"/>
      <c r="AE371" s="103"/>
      <c r="AF371" s="103"/>
      <c r="AG371" s="103"/>
      <c r="AH371" s="103"/>
      <c r="AI371" s="96"/>
      <c r="AJ371" s="96"/>
      <c r="AK371" s="96"/>
      <c r="AL371" s="96"/>
      <c r="AQ371" s="73"/>
      <c r="AR371" s="73"/>
      <c r="AS371" s="73"/>
      <c r="AT371" s="73"/>
      <c r="AU371" s="73"/>
      <c r="AV371" s="73"/>
      <c r="AW371" s="73"/>
    </row>
    <row r="372" spans="9:49" s="58" customFormat="1">
      <c r="I372" s="135"/>
      <c r="J372" s="84"/>
      <c r="Z372" s="96"/>
      <c r="AC372" s="103"/>
      <c r="AD372" s="103"/>
      <c r="AE372" s="103"/>
      <c r="AF372" s="103"/>
      <c r="AG372" s="103"/>
      <c r="AH372" s="103"/>
      <c r="AI372" s="96"/>
      <c r="AJ372" s="96"/>
      <c r="AK372" s="96"/>
      <c r="AL372" s="96"/>
      <c r="AQ372" s="73"/>
      <c r="AR372" s="73"/>
      <c r="AS372" s="73"/>
      <c r="AT372" s="73"/>
      <c r="AU372" s="73"/>
      <c r="AV372" s="73"/>
      <c r="AW372" s="73"/>
    </row>
    <row r="373" spans="9:49" s="58" customFormat="1">
      <c r="I373" s="135"/>
      <c r="J373" s="84"/>
      <c r="Z373" s="96"/>
      <c r="AC373" s="103"/>
      <c r="AD373" s="103"/>
      <c r="AE373" s="103"/>
      <c r="AF373" s="103"/>
      <c r="AG373" s="103"/>
      <c r="AH373" s="103"/>
      <c r="AI373" s="96"/>
      <c r="AJ373" s="96"/>
      <c r="AK373" s="96"/>
      <c r="AL373" s="96"/>
      <c r="AQ373" s="73"/>
      <c r="AR373" s="73"/>
      <c r="AS373" s="73"/>
      <c r="AT373" s="73"/>
      <c r="AU373" s="73"/>
      <c r="AV373" s="73"/>
      <c r="AW373" s="73"/>
    </row>
    <row r="374" spans="9:49" s="58" customFormat="1">
      <c r="I374" s="135"/>
      <c r="J374" s="84"/>
      <c r="Z374" s="96"/>
      <c r="AC374" s="103"/>
      <c r="AD374" s="103"/>
      <c r="AE374" s="103"/>
      <c r="AF374" s="103"/>
      <c r="AG374" s="103"/>
      <c r="AH374" s="103"/>
      <c r="AI374" s="96"/>
      <c r="AJ374" s="96"/>
      <c r="AK374" s="96"/>
      <c r="AL374" s="96"/>
      <c r="AQ374" s="73"/>
      <c r="AR374" s="73"/>
      <c r="AS374" s="73"/>
      <c r="AT374" s="73"/>
      <c r="AU374" s="73"/>
      <c r="AV374" s="73"/>
      <c r="AW374" s="73"/>
    </row>
    <row r="375" spans="9:49" s="58" customFormat="1">
      <c r="I375" s="135"/>
      <c r="J375" s="84"/>
      <c r="Z375" s="96"/>
      <c r="AC375" s="103"/>
      <c r="AD375" s="103"/>
      <c r="AE375" s="103"/>
      <c r="AF375" s="103"/>
      <c r="AG375" s="103"/>
      <c r="AH375" s="103"/>
      <c r="AI375" s="96"/>
      <c r="AJ375" s="96"/>
      <c r="AK375" s="96"/>
      <c r="AL375" s="96"/>
      <c r="AQ375" s="73"/>
      <c r="AR375" s="73"/>
      <c r="AS375" s="73"/>
      <c r="AT375" s="73"/>
      <c r="AU375" s="73"/>
      <c r="AV375" s="73"/>
      <c r="AW375" s="73"/>
    </row>
    <row r="376" spans="9:49" s="58" customFormat="1">
      <c r="I376" s="135"/>
      <c r="J376" s="84"/>
      <c r="Z376" s="96"/>
      <c r="AC376" s="103"/>
      <c r="AD376" s="103"/>
      <c r="AE376" s="103"/>
      <c r="AF376" s="103"/>
      <c r="AG376" s="103"/>
      <c r="AH376" s="103"/>
      <c r="AI376" s="96"/>
      <c r="AJ376" s="96"/>
      <c r="AK376" s="96"/>
      <c r="AL376" s="96"/>
      <c r="AQ376" s="73"/>
      <c r="AR376" s="73"/>
      <c r="AS376" s="73"/>
      <c r="AT376" s="73"/>
      <c r="AU376" s="73"/>
      <c r="AV376" s="73"/>
      <c r="AW376" s="73"/>
    </row>
    <row r="377" spans="9:49" s="58" customFormat="1">
      <c r="I377" s="135"/>
      <c r="J377" s="84"/>
      <c r="Z377" s="96"/>
      <c r="AC377" s="103"/>
      <c r="AD377" s="103"/>
      <c r="AE377" s="103"/>
      <c r="AF377" s="103"/>
      <c r="AG377" s="103"/>
      <c r="AH377" s="103"/>
      <c r="AI377" s="96"/>
      <c r="AJ377" s="96"/>
      <c r="AK377" s="96"/>
      <c r="AL377" s="96"/>
      <c r="AQ377" s="73"/>
      <c r="AR377" s="73"/>
      <c r="AS377" s="73"/>
      <c r="AT377" s="73"/>
      <c r="AU377" s="73"/>
      <c r="AV377" s="73"/>
      <c r="AW377" s="73"/>
    </row>
    <row r="378" spans="9:49" s="58" customFormat="1">
      <c r="I378" s="135"/>
      <c r="J378" s="84"/>
      <c r="Z378" s="96"/>
      <c r="AC378" s="103"/>
      <c r="AD378" s="103"/>
      <c r="AE378" s="103"/>
      <c r="AF378" s="103"/>
      <c r="AG378" s="103"/>
      <c r="AH378" s="103"/>
      <c r="AI378" s="96"/>
      <c r="AJ378" s="96"/>
      <c r="AK378" s="96"/>
      <c r="AL378" s="96"/>
      <c r="AQ378" s="73"/>
      <c r="AR378" s="73"/>
      <c r="AS378" s="73"/>
      <c r="AT378" s="73"/>
      <c r="AU378" s="73"/>
      <c r="AV378" s="73"/>
      <c r="AW378" s="73"/>
    </row>
    <row r="379" spans="9:49" s="58" customFormat="1">
      <c r="I379" s="135"/>
      <c r="J379" s="84"/>
      <c r="Z379" s="96"/>
      <c r="AC379" s="103"/>
      <c r="AD379" s="103"/>
      <c r="AE379" s="103"/>
      <c r="AF379" s="103"/>
      <c r="AG379" s="103"/>
      <c r="AH379" s="103"/>
      <c r="AI379" s="96"/>
      <c r="AJ379" s="96"/>
      <c r="AK379" s="96"/>
      <c r="AL379" s="96"/>
      <c r="AQ379" s="73"/>
      <c r="AR379" s="73"/>
      <c r="AS379" s="73"/>
      <c r="AT379" s="73"/>
      <c r="AU379" s="73"/>
      <c r="AV379" s="73"/>
      <c r="AW379" s="73"/>
    </row>
    <row r="380" spans="9:49" s="58" customFormat="1">
      <c r="I380" s="135"/>
      <c r="J380" s="84"/>
      <c r="Z380" s="96"/>
      <c r="AC380" s="103"/>
      <c r="AD380" s="103"/>
      <c r="AE380" s="103"/>
      <c r="AF380" s="103"/>
      <c r="AG380" s="103"/>
      <c r="AH380" s="103"/>
      <c r="AI380" s="96"/>
      <c r="AJ380" s="96"/>
      <c r="AK380" s="96"/>
      <c r="AL380" s="96"/>
      <c r="AQ380" s="73"/>
      <c r="AR380" s="73"/>
      <c r="AS380" s="73"/>
      <c r="AT380" s="73"/>
      <c r="AU380" s="73"/>
      <c r="AV380" s="73"/>
      <c r="AW380" s="73"/>
    </row>
    <row r="381" spans="9:49" s="58" customFormat="1">
      <c r="I381" s="135"/>
      <c r="J381" s="84"/>
      <c r="Z381" s="96"/>
      <c r="AC381" s="103"/>
      <c r="AD381" s="103"/>
      <c r="AE381" s="103"/>
      <c r="AF381" s="103"/>
      <c r="AG381" s="103"/>
      <c r="AH381" s="103"/>
      <c r="AI381" s="96"/>
      <c r="AJ381" s="96"/>
      <c r="AK381" s="96"/>
      <c r="AL381" s="96"/>
      <c r="AQ381" s="73"/>
      <c r="AR381" s="73"/>
      <c r="AS381" s="73"/>
      <c r="AT381" s="73"/>
      <c r="AU381" s="73"/>
      <c r="AV381" s="73"/>
      <c r="AW381" s="73"/>
    </row>
    <row r="382" spans="9:49" s="58" customFormat="1">
      <c r="I382" s="135"/>
      <c r="J382" s="84"/>
      <c r="Z382" s="96"/>
      <c r="AC382" s="103"/>
      <c r="AD382" s="103"/>
      <c r="AE382" s="103"/>
      <c r="AF382" s="103"/>
      <c r="AG382" s="103"/>
      <c r="AH382" s="103"/>
      <c r="AI382" s="96"/>
      <c r="AJ382" s="96"/>
      <c r="AK382" s="96"/>
      <c r="AL382" s="96"/>
      <c r="AQ382" s="73"/>
      <c r="AR382" s="73"/>
      <c r="AS382" s="73"/>
      <c r="AT382" s="73"/>
      <c r="AU382" s="73"/>
      <c r="AV382" s="73"/>
      <c r="AW382" s="73"/>
    </row>
    <row r="383" spans="9:49" s="58" customFormat="1">
      <c r="I383" s="135"/>
      <c r="J383" s="84"/>
      <c r="Z383" s="96"/>
      <c r="AC383" s="103"/>
      <c r="AD383" s="103"/>
      <c r="AE383" s="103"/>
      <c r="AF383" s="103"/>
      <c r="AG383" s="103"/>
      <c r="AH383" s="103"/>
      <c r="AI383" s="96"/>
      <c r="AJ383" s="96"/>
      <c r="AK383" s="96"/>
      <c r="AL383" s="96"/>
      <c r="AQ383" s="73"/>
      <c r="AR383" s="73"/>
      <c r="AS383" s="73"/>
      <c r="AT383" s="73"/>
      <c r="AU383" s="73"/>
      <c r="AV383" s="73"/>
      <c r="AW383" s="73"/>
    </row>
    <row r="384" spans="9:49" s="58" customFormat="1">
      <c r="I384" s="135"/>
      <c r="J384" s="84"/>
      <c r="Z384" s="96"/>
      <c r="AC384" s="103"/>
      <c r="AD384" s="103"/>
      <c r="AE384" s="103"/>
      <c r="AF384" s="103"/>
      <c r="AG384" s="103"/>
      <c r="AH384" s="103"/>
      <c r="AI384" s="96"/>
      <c r="AJ384" s="96"/>
      <c r="AK384" s="96"/>
      <c r="AL384" s="96"/>
      <c r="AQ384" s="73"/>
      <c r="AR384" s="73"/>
      <c r="AS384" s="73"/>
      <c r="AT384" s="73"/>
      <c r="AU384" s="73"/>
      <c r="AV384" s="73"/>
      <c r="AW384" s="73"/>
    </row>
    <row r="385" spans="9:49" s="58" customFormat="1">
      <c r="I385" s="135"/>
      <c r="J385" s="84"/>
      <c r="Z385" s="96"/>
      <c r="AC385" s="103"/>
      <c r="AD385" s="103"/>
      <c r="AE385" s="103"/>
      <c r="AF385" s="103"/>
      <c r="AG385" s="103"/>
      <c r="AH385" s="103"/>
      <c r="AI385" s="96"/>
      <c r="AJ385" s="96"/>
      <c r="AK385" s="96"/>
      <c r="AL385" s="96"/>
      <c r="AQ385" s="73"/>
      <c r="AR385" s="73"/>
      <c r="AS385" s="73"/>
      <c r="AT385" s="73"/>
      <c r="AU385" s="73"/>
      <c r="AV385" s="73"/>
      <c r="AW385" s="73"/>
    </row>
    <row r="386" spans="9:49" s="58" customFormat="1">
      <c r="I386" s="135"/>
      <c r="J386" s="84"/>
      <c r="Z386" s="96"/>
      <c r="AC386" s="103"/>
      <c r="AD386" s="103"/>
      <c r="AE386" s="103"/>
      <c r="AF386" s="103"/>
      <c r="AG386" s="103"/>
      <c r="AH386" s="103"/>
      <c r="AI386" s="96"/>
      <c r="AJ386" s="96"/>
      <c r="AK386" s="96"/>
      <c r="AL386" s="96"/>
      <c r="AQ386" s="73"/>
      <c r="AR386" s="73"/>
      <c r="AS386" s="73"/>
      <c r="AT386" s="73"/>
      <c r="AU386" s="73"/>
      <c r="AV386" s="73"/>
      <c r="AW386" s="73"/>
    </row>
    <row r="387" spans="9:49" s="58" customFormat="1">
      <c r="I387" s="135"/>
      <c r="J387" s="84"/>
      <c r="Z387" s="96"/>
      <c r="AC387" s="103"/>
      <c r="AD387" s="103"/>
      <c r="AE387" s="103"/>
      <c r="AF387" s="103"/>
      <c r="AG387" s="103"/>
      <c r="AH387" s="103"/>
      <c r="AI387" s="96"/>
      <c r="AJ387" s="96"/>
      <c r="AK387" s="96"/>
      <c r="AL387" s="96"/>
      <c r="AQ387" s="73"/>
      <c r="AR387" s="73"/>
      <c r="AS387" s="73"/>
      <c r="AT387" s="73"/>
      <c r="AU387" s="73"/>
      <c r="AV387" s="73"/>
      <c r="AW387" s="73"/>
    </row>
    <row r="388" spans="9:49" s="58" customFormat="1">
      <c r="I388" s="135"/>
      <c r="J388" s="84"/>
      <c r="Z388" s="96"/>
      <c r="AC388" s="103"/>
      <c r="AD388" s="103"/>
      <c r="AE388" s="103"/>
      <c r="AF388" s="103"/>
      <c r="AG388" s="103"/>
      <c r="AH388" s="103"/>
      <c r="AI388" s="96"/>
      <c r="AJ388" s="96"/>
      <c r="AK388" s="96"/>
      <c r="AL388" s="96"/>
      <c r="AQ388" s="73"/>
      <c r="AR388" s="73"/>
      <c r="AS388" s="73"/>
      <c r="AT388" s="73"/>
      <c r="AU388" s="73"/>
      <c r="AV388" s="73"/>
      <c r="AW388" s="73"/>
    </row>
    <row r="389" spans="9:49" s="58" customFormat="1">
      <c r="I389" s="135"/>
      <c r="J389" s="84"/>
      <c r="Z389" s="96"/>
      <c r="AC389" s="103"/>
      <c r="AD389" s="103"/>
      <c r="AE389" s="103"/>
      <c r="AF389" s="103"/>
      <c r="AG389" s="103"/>
      <c r="AH389" s="103"/>
      <c r="AI389" s="96"/>
      <c r="AJ389" s="96"/>
      <c r="AK389" s="96"/>
      <c r="AL389" s="96"/>
      <c r="AQ389" s="73"/>
      <c r="AR389" s="73"/>
      <c r="AS389" s="73"/>
      <c r="AT389" s="73"/>
      <c r="AU389" s="73"/>
      <c r="AV389" s="73"/>
      <c r="AW389" s="73"/>
    </row>
    <row r="390" spans="9:49" s="58" customFormat="1">
      <c r="I390" s="135"/>
      <c r="J390" s="84"/>
      <c r="Z390" s="96"/>
      <c r="AC390" s="103"/>
      <c r="AD390" s="103"/>
      <c r="AE390" s="103"/>
      <c r="AF390" s="103"/>
      <c r="AG390" s="103"/>
      <c r="AH390" s="103"/>
      <c r="AI390" s="96"/>
      <c r="AJ390" s="96"/>
      <c r="AK390" s="96"/>
      <c r="AL390" s="96"/>
      <c r="AQ390" s="73"/>
      <c r="AR390" s="73"/>
      <c r="AS390" s="73"/>
      <c r="AT390" s="73"/>
      <c r="AU390" s="73"/>
      <c r="AV390" s="73"/>
      <c r="AW390" s="73"/>
    </row>
    <row r="391" spans="9:49" s="58" customFormat="1">
      <c r="I391" s="135"/>
      <c r="J391" s="84"/>
      <c r="Z391" s="96"/>
      <c r="AC391" s="103"/>
      <c r="AD391" s="103"/>
      <c r="AE391" s="103"/>
      <c r="AF391" s="103"/>
      <c r="AG391" s="103"/>
      <c r="AH391" s="103"/>
      <c r="AI391" s="96"/>
      <c r="AJ391" s="96"/>
      <c r="AK391" s="96"/>
      <c r="AL391" s="96"/>
      <c r="AQ391" s="73"/>
      <c r="AR391" s="73"/>
      <c r="AS391" s="73"/>
      <c r="AT391" s="73"/>
      <c r="AU391" s="73"/>
      <c r="AV391" s="73"/>
      <c r="AW391" s="73"/>
    </row>
    <row r="392" spans="9:49" s="58" customFormat="1">
      <c r="I392" s="135"/>
      <c r="J392" s="84"/>
      <c r="Z392" s="96"/>
      <c r="AC392" s="103"/>
      <c r="AD392" s="103"/>
      <c r="AE392" s="103"/>
      <c r="AF392" s="103"/>
      <c r="AG392" s="103"/>
      <c r="AH392" s="103"/>
      <c r="AI392" s="96"/>
      <c r="AJ392" s="96"/>
      <c r="AK392" s="96"/>
      <c r="AL392" s="96"/>
      <c r="AQ392" s="73"/>
      <c r="AR392" s="73"/>
      <c r="AS392" s="73"/>
      <c r="AT392" s="73"/>
      <c r="AU392" s="73"/>
      <c r="AV392" s="73"/>
      <c r="AW392" s="73"/>
    </row>
    <row r="393" spans="9:49" s="58" customFormat="1">
      <c r="I393" s="135"/>
      <c r="J393" s="84"/>
      <c r="Z393" s="96"/>
      <c r="AC393" s="103"/>
      <c r="AD393" s="103"/>
      <c r="AE393" s="103"/>
      <c r="AF393" s="103"/>
      <c r="AG393" s="103"/>
      <c r="AH393" s="103"/>
      <c r="AI393" s="96"/>
      <c r="AJ393" s="96"/>
      <c r="AK393" s="96"/>
      <c r="AL393" s="96"/>
      <c r="AQ393" s="73"/>
      <c r="AR393" s="73"/>
      <c r="AS393" s="73"/>
      <c r="AT393" s="73"/>
      <c r="AU393" s="73"/>
      <c r="AV393" s="73"/>
      <c r="AW393" s="73"/>
    </row>
    <row r="394" spans="9:49" s="58" customFormat="1">
      <c r="I394" s="135"/>
      <c r="J394" s="84"/>
      <c r="Z394" s="96"/>
      <c r="AC394" s="103"/>
      <c r="AD394" s="103"/>
      <c r="AE394" s="103"/>
      <c r="AF394" s="103"/>
      <c r="AG394" s="103"/>
      <c r="AH394" s="103"/>
      <c r="AI394" s="96"/>
      <c r="AJ394" s="96"/>
      <c r="AK394" s="96"/>
      <c r="AL394" s="96"/>
      <c r="AQ394" s="73"/>
      <c r="AR394" s="73"/>
      <c r="AS394" s="73"/>
      <c r="AT394" s="73"/>
      <c r="AU394" s="73"/>
      <c r="AV394" s="73"/>
      <c r="AW394" s="73"/>
    </row>
    <row r="395" spans="9:49" s="58" customFormat="1">
      <c r="I395" s="135"/>
      <c r="J395" s="84"/>
      <c r="Z395" s="96"/>
      <c r="AC395" s="103"/>
      <c r="AD395" s="103"/>
      <c r="AE395" s="103"/>
      <c r="AF395" s="103"/>
      <c r="AG395" s="103"/>
      <c r="AH395" s="103"/>
      <c r="AI395" s="96"/>
      <c r="AJ395" s="96"/>
      <c r="AK395" s="96"/>
      <c r="AL395" s="96"/>
      <c r="AQ395" s="73"/>
      <c r="AR395" s="73"/>
      <c r="AS395" s="73"/>
      <c r="AT395" s="73"/>
      <c r="AU395" s="73"/>
      <c r="AV395" s="73"/>
      <c r="AW395" s="73"/>
    </row>
    <row r="396" spans="9:49" s="58" customFormat="1">
      <c r="I396" s="135"/>
      <c r="J396" s="84"/>
      <c r="Z396" s="96"/>
      <c r="AC396" s="103"/>
      <c r="AD396" s="103"/>
      <c r="AE396" s="103"/>
      <c r="AF396" s="103"/>
      <c r="AG396" s="103"/>
      <c r="AH396" s="103"/>
      <c r="AI396" s="96"/>
      <c r="AJ396" s="96"/>
      <c r="AK396" s="96"/>
      <c r="AL396" s="96"/>
      <c r="AQ396" s="73"/>
      <c r="AR396" s="73"/>
      <c r="AS396" s="73"/>
      <c r="AT396" s="73"/>
      <c r="AU396" s="73"/>
      <c r="AV396" s="73"/>
      <c r="AW396" s="73"/>
    </row>
    <row r="397" spans="9:49" s="58" customFormat="1">
      <c r="I397" s="135"/>
      <c r="J397" s="84"/>
      <c r="Z397" s="96"/>
      <c r="AC397" s="103"/>
      <c r="AD397" s="103"/>
      <c r="AE397" s="103"/>
      <c r="AF397" s="103"/>
      <c r="AG397" s="103"/>
      <c r="AH397" s="103"/>
      <c r="AI397" s="96"/>
      <c r="AJ397" s="96"/>
      <c r="AK397" s="96"/>
      <c r="AL397" s="96"/>
      <c r="AQ397" s="73"/>
      <c r="AR397" s="73"/>
      <c r="AS397" s="73"/>
      <c r="AT397" s="73"/>
      <c r="AU397" s="73"/>
      <c r="AV397" s="73"/>
      <c r="AW397" s="73"/>
    </row>
    <row r="398" spans="9:49" s="58" customFormat="1">
      <c r="I398" s="135"/>
      <c r="J398" s="84"/>
      <c r="Z398" s="96"/>
      <c r="AC398" s="103"/>
      <c r="AD398" s="103"/>
      <c r="AE398" s="103"/>
      <c r="AF398" s="103"/>
      <c r="AG398" s="103"/>
      <c r="AH398" s="103"/>
      <c r="AI398" s="96"/>
      <c r="AJ398" s="96"/>
      <c r="AK398" s="96"/>
      <c r="AL398" s="96"/>
      <c r="AQ398" s="73"/>
      <c r="AR398" s="73"/>
      <c r="AS398" s="73"/>
      <c r="AT398" s="73"/>
      <c r="AU398" s="73"/>
      <c r="AV398" s="73"/>
      <c r="AW398" s="73"/>
    </row>
    <row r="399" spans="9:49" s="58" customFormat="1">
      <c r="I399" s="135"/>
      <c r="J399" s="84"/>
      <c r="Z399" s="96"/>
      <c r="AC399" s="103"/>
      <c r="AD399" s="103"/>
      <c r="AE399" s="103"/>
      <c r="AF399" s="103"/>
      <c r="AG399" s="103"/>
      <c r="AH399" s="103"/>
      <c r="AI399" s="96"/>
      <c r="AJ399" s="96"/>
      <c r="AK399" s="96"/>
      <c r="AL399" s="96"/>
      <c r="AQ399" s="73"/>
      <c r="AR399" s="73"/>
      <c r="AS399" s="73"/>
      <c r="AT399" s="73"/>
      <c r="AU399" s="73"/>
      <c r="AV399" s="73"/>
      <c r="AW399" s="73"/>
    </row>
    <row r="400" spans="9:49" s="58" customFormat="1">
      <c r="I400" s="135"/>
      <c r="J400" s="84"/>
      <c r="Z400" s="96"/>
      <c r="AC400" s="103"/>
      <c r="AD400" s="103"/>
      <c r="AE400" s="103"/>
      <c r="AF400" s="103"/>
      <c r="AG400" s="103"/>
      <c r="AH400" s="103"/>
      <c r="AI400" s="96"/>
      <c r="AJ400" s="96"/>
      <c r="AK400" s="96"/>
      <c r="AL400" s="96"/>
      <c r="AQ400" s="73"/>
      <c r="AR400" s="73"/>
      <c r="AS400" s="73"/>
      <c r="AT400" s="73"/>
      <c r="AU400" s="73"/>
      <c r="AV400" s="73"/>
      <c r="AW400" s="73"/>
    </row>
    <row r="401" spans="9:49" s="58" customFormat="1">
      <c r="I401" s="135"/>
      <c r="J401" s="84"/>
      <c r="Z401" s="96"/>
      <c r="AC401" s="103"/>
      <c r="AD401" s="103"/>
      <c r="AE401" s="103"/>
      <c r="AF401" s="103"/>
      <c r="AG401" s="103"/>
      <c r="AH401" s="103"/>
      <c r="AI401" s="96"/>
      <c r="AJ401" s="96"/>
      <c r="AK401" s="96"/>
      <c r="AL401" s="96"/>
      <c r="AQ401" s="73"/>
      <c r="AR401" s="73"/>
      <c r="AS401" s="73"/>
      <c r="AT401" s="73"/>
      <c r="AU401" s="73"/>
      <c r="AV401" s="73"/>
      <c r="AW401" s="73"/>
    </row>
    <row r="402" spans="9:49" s="58" customFormat="1">
      <c r="I402" s="135"/>
      <c r="J402" s="84"/>
      <c r="Z402" s="96"/>
      <c r="AC402" s="103"/>
      <c r="AD402" s="103"/>
      <c r="AE402" s="103"/>
      <c r="AF402" s="103"/>
      <c r="AG402" s="103"/>
      <c r="AH402" s="103"/>
      <c r="AI402" s="96"/>
      <c r="AJ402" s="96"/>
      <c r="AK402" s="96"/>
      <c r="AL402" s="96"/>
      <c r="AQ402" s="73"/>
      <c r="AR402" s="73"/>
      <c r="AS402" s="73"/>
      <c r="AT402" s="73"/>
      <c r="AU402" s="73"/>
      <c r="AV402" s="73"/>
      <c r="AW402" s="73"/>
    </row>
    <row r="403" spans="9:49" s="58" customFormat="1">
      <c r="I403" s="135"/>
      <c r="J403" s="84"/>
      <c r="Z403" s="96"/>
      <c r="AC403" s="103"/>
      <c r="AD403" s="103"/>
      <c r="AE403" s="103"/>
      <c r="AF403" s="103"/>
      <c r="AG403" s="103"/>
      <c r="AH403" s="103"/>
      <c r="AI403" s="96"/>
      <c r="AJ403" s="96"/>
      <c r="AK403" s="96"/>
      <c r="AL403" s="96"/>
      <c r="AQ403" s="73"/>
      <c r="AR403" s="73"/>
      <c r="AS403" s="73"/>
      <c r="AT403" s="73"/>
      <c r="AU403" s="73"/>
      <c r="AV403" s="73"/>
      <c r="AW403" s="73"/>
    </row>
    <row r="404" spans="9:49" s="58" customFormat="1">
      <c r="I404" s="135"/>
      <c r="J404" s="84"/>
      <c r="Z404" s="96"/>
      <c r="AC404" s="103"/>
      <c r="AD404" s="103"/>
      <c r="AE404" s="103"/>
      <c r="AF404" s="103"/>
      <c r="AG404" s="103"/>
      <c r="AH404" s="103"/>
      <c r="AI404" s="96"/>
      <c r="AJ404" s="96"/>
      <c r="AK404" s="96"/>
      <c r="AL404" s="96"/>
      <c r="AQ404" s="73"/>
      <c r="AR404" s="73"/>
      <c r="AS404" s="73"/>
      <c r="AT404" s="73"/>
      <c r="AU404" s="73"/>
      <c r="AV404" s="73"/>
      <c r="AW404" s="73"/>
    </row>
    <row r="405" spans="9:49" s="58" customFormat="1">
      <c r="I405" s="135"/>
      <c r="J405" s="84"/>
      <c r="Z405" s="96"/>
      <c r="AC405" s="103"/>
      <c r="AD405" s="103"/>
      <c r="AE405" s="103"/>
      <c r="AF405" s="103"/>
      <c r="AG405" s="103"/>
      <c r="AH405" s="103"/>
      <c r="AI405" s="96"/>
      <c r="AJ405" s="96"/>
      <c r="AK405" s="96"/>
      <c r="AL405" s="96"/>
      <c r="AQ405" s="73"/>
      <c r="AR405" s="73"/>
      <c r="AS405" s="73"/>
      <c r="AT405" s="73"/>
      <c r="AU405" s="73"/>
      <c r="AV405" s="73"/>
      <c r="AW405" s="73"/>
    </row>
    <row r="406" spans="9:49" s="58" customFormat="1">
      <c r="I406" s="135"/>
      <c r="J406" s="84"/>
      <c r="Z406" s="96"/>
      <c r="AC406" s="103"/>
      <c r="AD406" s="103"/>
      <c r="AE406" s="103"/>
      <c r="AF406" s="103"/>
      <c r="AG406" s="103"/>
      <c r="AH406" s="103"/>
      <c r="AI406" s="96"/>
      <c r="AJ406" s="96"/>
      <c r="AK406" s="96"/>
      <c r="AL406" s="96"/>
      <c r="AQ406" s="73"/>
      <c r="AR406" s="73"/>
      <c r="AS406" s="73"/>
      <c r="AT406" s="73"/>
      <c r="AU406" s="73"/>
      <c r="AV406" s="73"/>
      <c r="AW406" s="73"/>
    </row>
    <row r="407" spans="9:49" s="58" customFormat="1">
      <c r="I407" s="135"/>
      <c r="J407" s="84"/>
      <c r="Z407" s="96"/>
      <c r="AC407" s="103"/>
      <c r="AD407" s="103"/>
      <c r="AE407" s="103"/>
      <c r="AF407" s="103"/>
      <c r="AG407" s="103"/>
      <c r="AH407" s="103"/>
      <c r="AI407" s="96"/>
      <c r="AJ407" s="96"/>
      <c r="AK407" s="96"/>
      <c r="AL407" s="96"/>
      <c r="AQ407" s="73"/>
      <c r="AR407" s="73"/>
      <c r="AS407" s="73"/>
      <c r="AT407" s="73"/>
      <c r="AU407" s="73"/>
      <c r="AV407" s="73"/>
      <c r="AW407" s="73"/>
    </row>
    <row r="408" spans="9:49" s="58" customFormat="1">
      <c r="I408" s="135"/>
      <c r="J408" s="84"/>
      <c r="Z408" s="96"/>
      <c r="AC408" s="103"/>
      <c r="AD408" s="103"/>
      <c r="AE408" s="103"/>
      <c r="AF408" s="103"/>
      <c r="AG408" s="103"/>
      <c r="AH408" s="103"/>
      <c r="AI408" s="96"/>
      <c r="AJ408" s="96"/>
      <c r="AK408" s="96"/>
      <c r="AL408" s="96"/>
      <c r="AQ408" s="73"/>
      <c r="AR408" s="73"/>
      <c r="AS408" s="73"/>
      <c r="AT408" s="73"/>
      <c r="AU408" s="73"/>
      <c r="AV408" s="73"/>
      <c r="AW408" s="73"/>
    </row>
    <row r="409" spans="9:49" s="58" customFormat="1">
      <c r="I409" s="135"/>
      <c r="J409" s="84"/>
      <c r="Z409" s="96"/>
      <c r="AC409" s="103"/>
      <c r="AD409" s="103"/>
      <c r="AE409" s="103"/>
      <c r="AF409" s="103"/>
      <c r="AG409" s="103"/>
      <c r="AH409" s="103"/>
      <c r="AI409" s="96"/>
      <c r="AJ409" s="96"/>
      <c r="AK409" s="96"/>
      <c r="AL409" s="96"/>
      <c r="AQ409" s="73"/>
      <c r="AR409" s="73"/>
      <c r="AS409" s="73"/>
      <c r="AT409" s="73"/>
      <c r="AU409" s="73"/>
      <c r="AV409" s="73"/>
      <c r="AW409" s="73"/>
    </row>
    <row r="410" spans="9:49" s="58" customFormat="1">
      <c r="I410" s="135"/>
      <c r="J410" s="84"/>
      <c r="Z410" s="96"/>
      <c r="AC410" s="103"/>
      <c r="AD410" s="103"/>
      <c r="AE410" s="103"/>
      <c r="AF410" s="103"/>
      <c r="AG410" s="103"/>
      <c r="AH410" s="103"/>
      <c r="AI410" s="96"/>
      <c r="AJ410" s="96"/>
      <c r="AK410" s="96"/>
      <c r="AL410" s="96"/>
      <c r="AQ410" s="73"/>
      <c r="AR410" s="73"/>
      <c r="AS410" s="73"/>
      <c r="AT410" s="73"/>
      <c r="AU410" s="73"/>
      <c r="AV410" s="73"/>
      <c r="AW410" s="73"/>
    </row>
    <row r="411" spans="9:49" s="58" customFormat="1">
      <c r="I411" s="135"/>
      <c r="J411" s="84"/>
      <c r="Z411" s="96"/>
      <c r="AC411" s="103"/>
      <c r="AD411" s="103"/>
      <c r="AE411" s="103"/>
      <c r="AF411" s="103"/>
      <c r="AG411" s="103"/>
      <c r="AH411" s="103"/>
      <c r="AI411" s="96"/>
      <c r="AJ411" s="96"/>
      <c r="AK411" s="96"/>
      <c r="AL411" s="96"/>
      <c r="AQ411" s="73"/>
      <c r="AR411" s="73"/>
      <c r="AS411" s="73"/>
      <c r="AT411" s="73"/>
      <c r="AU411" s="73"/>
      <c r="AV411" s="73"/>
      <c r="AW411" s="73"/>
    </row>
    <row r="412" spans="9:49" s="58" customFormat="1">
      <c r="I412" s="135"/>
      <c r="J412" s="84"/>
      <c r="Z412" s="96"/>
      <c r="AC412" s="103"/>
      <c r="AD412" s="103"/>
      <c r="AE412" s="103"/>
      <c r="AF412" s="103"/>
      <c r="AG412" s="103"/>
      <c r="AH412" s="103"/>
      <c r="AI412" s="96"/>
      <c r="AJ412" s="96"/>
      <c r="AK412" s="96"/>
      <c r="AL412" s="96"/>
      <c r="AQ412" s="73"/>
      <c r="AR412" s="73"/>
      <c r="AS412" s="73"/>
      <c r="AT412" s="73"/>
      <c r="AU412" s="73"/>
      <c r="AV412" s="73"/>
      <c r="AW412" s="73"/>
    </row>
    <row r="413" spans="9:49" s="58" customFormat="1">
      <c r="I413" s="135"/>
      <c r="J413" s="84"/>
      <c r="Z413" s="96"/>
      <c r="AC413" s="103"/>
      <c r="AD413" s="103"/>
      <c r="AE413" s="103"/>
      <c r="AF413" s="103"/>
      <c r="AG413" s="103"/>
      <c r="AH413" s="103"/>
      <c r="AI413" s="96"/>
      <c r="AJ413" s="96"/>
      <c r="AK413" s="96"/>
      <c r="AL413" s="96"/>
      <c r="AQ413" s="73"/>
      <c r="AR413" s="73"/>
      <c r="AS413" s="73"/>
      <c r="AT413" s="73"/>
      <c r="AU413" s="73"/>
      <c r="AV413" s="73"/>
      <c r="AW413" s="73"/>
    </row>
    <row r="414" spans="9:49" s="58" customFormat="1">
      <c r="I414" s="135"/>
      <c r="J414" s="84"/>
      <c r="Z414" s="96"/>
      <c r="AC414" s="103"/>
      <c r="AD414" s="103"/>
      <c r="AE414" s="103"/>
      <c r="AF414" s="103"/>
      <c r="AG414" s="103"/>
      <c r="AH414" s="103"/>
      <c r="AI414" s="96"/>
      <c r="AJ414" s="96"/>
      <c r="AK414" s="96"/>
      <c r="AL414" s="96"/>
      <c r="AQ414" s="73"/>
      <c r="AR414" s="73"/>
      <c r="AS414" s="73"/>
      <c r="AT414" s="73"/>
      <c r="AU414" s="73"/>
      <c r="AV414" s="73"/>
      <c r="AW414" s="73"/>
    </row>
    <row r="415" spans="9:49" s="58" customFormat="1">
      <c r="I415" s="135"/>
      <c r="J415" s="84"/>
      <c r="Z415" s="96"/>
      <c r="AC415" s="103"/>
      <c r="AD415" s="103"/>
      <c r="AE415" s="103"/>
      <c r="AF415" s="103"/>
      <c r="AG415" s="103"/>
      <c r="AH415" s="103"/>
      <c r="AI415" s="96"/>
      <c r="AJ415" s="96"/>
      <c r="AK415" s="96"/>
      <c r="AL415" s="96"/>
      <c r="AQ415" s="73"/>
      <c r="AR415" s="73"/>
      <c r="AS415" s="73"/>
      <c r="AT415" s="73"/>
      <c r="AU415" s="73"/>
      <c r="AV415" s="73"/>
      <c r="AW415" s="73"/>
    </row>
    <row r="416" spans="9:49" s="58" customFormat="1">
      <c r="I416" s="135"/>
      <c r="J416" s="84"/>
      <c r="Z416" s="96"/>
      <c r="AC416" s="103"/>
      <c r="AD416" s="103"/>
      <c r="AE416" s="103"/>
      <c r="AF416" s="103"/>
      <c r="AG416" s="103"/>
      <c r="AH416" s="103"/>
      <c r="AI416" s="96"/>
      <c r="AJ416" s="96"/>
      <c r="AK416" s="96"/>
      <c r="AL416" s="96"/>
      <c r="AQ416" s="73"/>
      <c r="AR416" s="73"/>
      <c r="AS416" s="73"/>
      <c r="AT416" s="73"/>
      <c r="AU416" s="73"/>
      <c r="AV416" s="73"/>
      <c r="AW416" s="73"/>
    </row>
    <row r="417" spans="9:49" s="58" customFormat="1">
      <c r="I417" s="135"/>
      <c r="J417" s="84"/>
      <c r="Z417" s="96"/>
      <c r="AC417" s="103"/>
      <c r="AD417" s="103"/>
      <c r="AE417" s="103"/>
      <c r="AF417" s="103"/>
      <c r="AG417" s="103"/>
      <c r="AH417" s="103"/>
      <c r="AI417" s="96"/>
      <c r="AJ417" s="96"/>
      <c r="AK417" s="96"/>
      <c r="AL417" s="96"/>
      <c r="AQ417" s="73"/>
      <c r="AR417" s="73"/>
      <c r="AS417" s="73"/>
      <c r="AT417" s="73"/>
      <c r="AU417" s="73"/>
      <c r="AV417" s="73"/>
      <c r="AW417" s="73"/>
    </row>
    <row r="418" spans="9:49" s="58" customFormat="1">
      <c r="I418" s="135"/>
      <c r="J418" s="84"/>
      <c r="Z418" s="96"/>
      <c r="AC418" s="103"/>
      <c r="AD418" s="103"/>
      <c r="AE418" s="103"/>
      <c r="AF418" s="103"/>
      <c r="AG418" s="103"/>
      <c r="AH418" s="103"/>
      <c r="AI418" s="96"/>
      <c r="AJ418" s="96"/>
      <c r="AK418" s="96"/>
      <c r="AL418" s="96"/>
      <c r="AQ418" s="73"/>
      <c r="AR418" s="73"/>
      <c r="AS418" s="73"/>
      <c r="AT418" s="73"/>
      <c r="AU418" s="73"/>
      <c r="AV418" s="73"/>
      <c r="AW418" s="73"/>
    </row>
    <row r="419" spans="9:49" s="58" customFormat="1">
      <c r="I419" s="135"/>
      <c r="J419" s="84"/>
      <c r="Z419" s="96"/>
      <c r="AC419" s="103"/>
      <c r="AD419" s="103"/>
      <c r="AE419" s="103"/>
      <c r="AF419" s="103"/>
      <c r="AG419" s="103"/>
      <c r="AH419" s="103"/>
      <c r="AI419" s="96"/>
      <c r="AJ419" s="96"/>
      <c r="AK419" s="96"/>
      <c r="AL419" s="96"/>
      <c r="AQ419" s="73"/>
      <c r="AR419" s="73"/>
      <c r="AS419" s="73"/>
      <c r="AT419" s="73"/>
      <c r="AU419" s="73"/>
      <c r="AV419" s="73"/>
      <c r="AW419" s="73"/>
    </row>
    <row r="420" spans="9:49" s="58" customFormat="1">
      <c r="I420" s="135"/>
      <c r="J420" s="84"/>
      <c r="Z420" s="96"/>
      <c r="AC420" s="103"/>
      <c r="AD420" s="103"/>
      <c r="AE420" s="103"/>
      <c r="AF420" s="103"/>
      <c r="AG420" s="103"/>
      <c r="AH420" s="103"/>
      <c r="AI420" s="96"/>
      <c r="AJ420" s="96"/>
      <c r="AK420" s="96"/>
      <c r="AL420" s="96"/>
      <c r="AQ420" s="73"/>
      <c r="AR420" s="73"/>
      <c r="AS420" s="73"/>
      <c r="AT420" s="73"/>
      <c r="AU420" s="73"/>
      <c r="AV420" s="73"/>
      <c r="AW420" s="73"/>
    </row>
    <row r="421" spans="9:49" s="58" customFormat="1">
      <c r="I421" s="135"/>
      <c r="J421" s="84"/>
      <c r="Z421" s="96"/>
      <c r="AC421" s="103"/>
      <c r="AD421" s="103"/>
      <c r="AE421" s="103"/>
      <c r="AF421" s="103"/>
      <c r="AG421" s="103"/>
      <c r="AH421" s="103"/>
      <c r="AI421" s="96"/>
      <c r="AJ421" s="96"/>
      <c r="AK421" s="96"/>
      <c r="AL421" s="96"/>
      <c r="AQ421" s="73"/>
      <c r="AR421" s="73"/>
      <c r="AS421" s="73"/>
      <c r="AT421" s="73"/>
      <c r="AU421" s="73"/>
      <c r="AV421" s="73"/>
      <c r="AW421" s="73"/>
    </row>
    <row r="422" spans="9:49" s="58" customFormat="1">
      <c r="I422" s="135"/>
      <c r="J422" s="84"/>
      <c r="Z422" s="96"/>
      <c r="AC422" s="103"/>
      <c r="AD422" s="103"/>
      <c r="AE422" s="103"/>
      <c r="AF422" s="103"/>
      <c r="AG422" s="103"/>
      <c r="AH422" s="103"/>
      <c r="AI422" s="96"/>
      <c r="AJ422" s="96"/>
      <c r="AK422" s="96"/>
      <c r="AL422" s="96"/>
      <c r="AQ422" s="73"/>
      <c r="AR422" s="73"/>
      <c r="AS422" s="73"/>
      <c r="AT422" s="73"/>
      <c r="AU422" s="73"/>
      <c r="AV422" s="73"/>
      <c r="AW422" s="73"/>
    </row>
    <row r="423" spans="9:49" s="58" customFormat="1">
      <c r="I423" s="135"/>
      <c r="J423" s="84"/>
      <c r="Z423" s="96"/>
      <c r="AC423" s="103"/>
      <c r="AD423" s="103"/>
      <c r="AE423" s="103"/>
      <c r="AF423" s="103"/>
      <c r="AG423" s="103"/>
      <c r="AH423" s="103"/>
      <c r="AI423" s="96"/>
      <c r="AJ423" s="96"/>
      <c r="AK423" s="96"/>
      <c r="AL423" s="96"/>
      <c r="AQ423" s="73"/>
      <c r="AR423" s="73"/>
      <c r="AS423" s="73"/>
      <c r="AT423" s="73"/>
      <c r="AU423" s="73"/>
      <c r="AV423" s="73"/>
      <c r="AW423" s="73"/>
    </row>
    <row r="424" spans="9:49" s="58" customFormat="1">
      <c r="I424" s="135"/>
      <c r="J424" s="84"/>
      <c r="Z424" s="96"/>
      <c r="AC424" s="103"/>
      <c r="AD424" s="103"/>
      <c r="AE424" s="103"/>
      <c r="AF424" s="103"/>
      <c r="AG424" s="103"/>
      <c r="AH424" s="103"/>
      <c r="AI424" s="96"/>
      <c r="AJ424" s="96"/>
      <c r="AK424" s="96"/>
      <c r="AL424" s="96"/>
      <c r="AQ424" s="73"/>
      <c r="AR424" s="73"/>
      <c r="AS424" s="73"/>
      <c r="AT424" s="73"/>
      <c r="AU424" s="73"/>
      <c r="AV424" s="73"/>
      <c r="AW424" s="73"/>
    </row>
    <row r="425" spans="9:49" s="58" customFormat="1">
      <c r="I425" s="135"/>
      <c r="J425" s="84"/>
      <c r="Z425" s="96"/>
      <c r="AC425" s="103"/>
      <c r="AD425" s="103"/>
      <c r="AE425" s="103"/>
      <c r="AF425" s="103"/>
      <c r="AG425" s="103"/>
      <c r="AH425" s="103"/>
      <c r="AI425" s="96"/>
      <c r="AJ425" s="96"/>
      <c r="AK425" s="96"/>
      <c r="AL425" s="96"/>
      <c r="AQ425" s="73"/>
      <c r="AR425" s="73"/>
      <c r="AS425" s="73"/>
      <c r="AT425" s="73"/>
      <c r="AU425" s="73"/>
      <c r="AV425" s="73"/>
      <c r="AW425" s="73"/>
    </row>
    <row r="426" spans="9:49" s="58" customFormat="1">
      <c r="I426" s="135"/>
      <c r="J426" s="84"/>
      <c r="Z426" s="96"/>
      <c r="AC426" s="103"/>
      <c r="AD426" s="103"/>
      <c r="AE426" s="103"/>
      <c r="AF426" s="103"/>
      <c r="AG426" s="103"/>
      <c r="AH426" s="103"/>
      <c r="AI426" s="96"/>
      <c r="AJ426" s="96"/>
      <c r="AK426" s="96"/>
      <c r="AL426" s="96"/>
      <c r="AQ426" s="73"/>
      <c r="AR426" s="73"/>
      <c r="AS426" s="73"/>
      <c r="AT426" s="73"/>
      <c r="AU426" s="73"/>
      <c r="AV426" s="73"/>
      <c r="AW426" s="73"/>
    </row>
    <row r="427" spans="9:49" s="58" customFormat="1">
      <c r="I427" s="135"/>
      <c r="J427" s="84"/>
      <c r="Z427" s="96"/>
      <c r="AC427" s="103"/>
      <c r="AD427" s="103"/>
      <c r="AE427" s="103"/>
      <c r="AF427" s="103"/>
      <c r="AG427" s="103"/>
      <c r="AH427" s="103"/>
      <c r="AI427" s="96"/>
      <c r="AJ427" s="96"/>
      <c r="AK427" s="96"/>
      <c r="AL427" s="96"/>
      <c r="AQ427" s="73"/>
      <c r="AR427" s="73"/>
      <c r="AS427" s="73"/>
      <c r="AT427" s="73"/>
      <c r="AU427" s="73"/>
      <c r="AV427" s="73"/>
      <c r="AW427" s="73"/>
    </row>
    <row r="428" spans="9:49" s="58" customFormat="1">
      <c r="I428" s="135"/>
      <c r="J428" s="84"/>
      <c r="Z428" s="96"/>
      <c r="AC428" s="103"/>
      <c r="AD428" s="103"/>
      <c r="AE428" s="103"/>
      <c r="AF428" s="103"/>
      <c r="AG428" s="103"/>
      <c r="AH428" s="103"/>
      <c r="AI428" s="96"/>
      <c r="AJ428" s="96"/>
      <c r="AK428" s="96"/>
      <c r="AL428" s="96"/>
      <c r="AQ428" s="73"/>
      <c r="AR428" s="73"/>
      <c r="AS428" s="73"/>
      <c r="AT428" s="73"/>
      <c r="AU428" s="73"/>
      <c r="AV428" s="73"/>
      <c r="AW428" s="73"/>
    </row>
    <row r="429" spans="9:49" s="58" customFormat="1">
      <c r="I429" s="135"/>
      <c r="J429" s="84"/>
      <c r="Z429" s="96"/>
      <c r="AC429" s="103"/>
      <c r="AD429" s="103"/>
      <c r="AE429" s="103"/>
      <c r="AF429" s="103"/>
      <c r="AG429" s="103"/>
      <c r="AH429" s="103"/>
      <c r="AI429" s="96"/>
      <c r="AJ429" s="96"/>
      <c r="AK429" s="96"/>
      <c r="AL429" s="96"/>
      <c r="AQ429" s="73"/>
      <c r="AR429" s="73"/>
      <c r="AS429" s="73"/>
      <c r="AT429" s="73"/>
      <c r="AU429" s="73"/>
      <c r="AV429" s="73"/>
      <c r="AW429" s="73"/>
    </row>
    <row r="430" spans="9:49" s="58" customFormat="1">
      <c r="I430" s="135"/>
      <c r="J430" s="84"/>
      <c r="Z430" s="96"/>
      <c r="AC430" s="103"/>
      <c r="AD430" s="103"/>
      <c r="AE430" s="103"/>
      <c r="AF430" s="103"/>
      <c r="AG430" s="103"/>
      <c r="AH430" s="103"/>
      <c r="AI430" s="96"/>
      <c r="AJ430" s="96"/>
      <c r="AK430" s="96"/>
      <c r="AL430" s="96"/>
      <c r="AQ430" s="73"/>
      <c r="AR430" s="73"/>
      <c r="AS430" s="73"/>
      <c r="AT430" s="73"/>
      <c r="AU430" s="73"/>
      <c r="AV430" s="73"/>
      <c r="AW430" s="73"/>
    </row>
    <row r="431" spans="9:49" s="58" customFormat="1">
      <c r="I431" s="135"/>
      <c r="J431" s="84"/>
      <c r="Z431" s="96"/>
      <c r="AC431" s="103"/>
      <c r="AD431" s="103"/>
      <c r="AE431" s="103"/>
      <c r="AF431" s="103"/>
      <c r="AG431" s="103"/>
      <c r="AH431" s="103"/>
      <c r="AI431" s="96"/>
      <c r="AJ431" s="96"/>
      <c r="AK431" s="96"/>
      <c r="AL431" s="96"/>
      <c r="AQ431" s="73"/>
      <c r="AR431" s="73"/>
      <c r="AS431" s="73"/>
      <c r="AT431" s="73"/>
      <c r="AU431" s="73"/>
      <c r="AV431" s="73"/>
      <c r="AW431" s="73"/>
    </row>
    <row r="432" spans="9:49" s="58" customFormat="1">
      <c r="I432" s="135"/>
      <c r="J432" s="84"/>
      <c r="Z432" s="96"/>
      <c r="AC432" s="103"/>
      <c r="AD432" s="103"/>
      <c r="AE432" s="103"/>
      <c r="AF432" s="103"/>
      <c r="AG432" s="103"/>
      <c r="AH432" s="103"/>
      <c r="AI432" s="96"/>
      <c r="AJ432" s="96"/>
      <c r="AK432" s="96"/>
      <c r="AL432" s="96"/>
      <c r="AQ432" s="73"/>
      <c r="AR432" s="73"/>
      <c r="AS432" s="73"/>
      <c r="AT432" s="73"/>
      <c r="AU432" s="73"/>
      <c r="AV432" s="73"/>
      <c r="AW432" s="73"/>
    </row>
    <row r="433" spans="9:49" s="58" customFormat="1">
      <c r="I433" s="135"/>
      <c r="J433" s="84"/>
      <c r="Z433" s="96"/>
      <c r="AC433" s="103"/>
      <c r="AD433" s="103"/>
      <c r="AE433" s="103"/>
      <c r="AF433" s="103"/>
      <c r="AG433" s="103"/>
      <c r="AH433" s="103"/>
      <c r="AI433" s="96"/>
      <c r="AJ433" s="96"/>
      <c r="AK433" s="96"/>
      <c r="AL433" s="96"/>
      <c r="AQ433" s="73"/>
      <c r="AR433" s="73"/>
      <c r="AS433" s="73"/>
      <c r="AT433" s="73"/>
      <c r="AU433" s="73"/>
      <c r="AV433" s="73"/>
      <c r="AW433" s="73"/>
    </row>
    <row r="434" spans="9:49" s="58" customFormat="1">
      <c r="I434" s="135"/>
      <c r="J434" s="84"/>
      <c r="Z434" s="96"/>
      <c r="AC434" s="103"/>
      <c r="AD434" s="103"/>
      <c r="AE434" s="103"/>
      <c r="AF434" s="103"/>
      <c r="AG434" s="103"/>
      <c r="AH434" s="103"/>
      <c r="AI434" s="96"/>
      <c r="AJ434" s="96"/>
      <c r="AK434" s="96"/>
      <c r="AL434" s="96"/>
      <c r="AQ434" s="73"/>
      <c r="AR434" s="73"/>
      <c r="AS434" s="73"/>
      <c r="AT434" s="73"/>
      <c r="AU434" s="73"/>
      <c r="AV434" s="73"/>
      <c r="AW434" s="73"/>
    </row>
    <row r="435" spans="9:49" s="58" customFormat="1">
      <c r="I435" s="135"/>
      <c r="J435" s="84"/>
      <c r="Z435" s="96"/>
      <c r="AC435" s="103"/>
      <c r="AD435" s="103"/>
      <c r="AE435" s="103"/>
      <c r="AF435" s="103"/>
      <c r="AG435" s="103"/>
      <c r="AH435" s="103"/>
      <c r="AI435" s="96"/>
      <c r="AJ435" s="96"/>
      <c r="AK435" s="96"/>
      <c r="AL435" s="96"/>
      <c r="AQ435" s="73"/>
      <c r="AR435" s="73"/>
      <c r="AS435" s="73"/>
      <c r="AT435" s="73"/>
      <c r="AU435" s="73"/>
      <c r="AV435" s="73"/>
      <c r="AW435" s="73"/>
    </row>
    <row r="436" spans="9:49" s="58" customFormat="1">
      <c r="I436" s="135"/>
      <c r="J436" s="84"/>
      <c r="Z436" s="96"/>
      <c r="AC436" s="103"/>
      <c r="AD436" s="103"/>
      <c r="AE436" s="103"/>
      <c r="AF436" s="103"/>
      <c r="AG436" s="103"/>
      <c r="AH436" s="103"/>
      <c r="AI436" s="96"/>
      <c r="AJ436" s="96"/>
      <c r="AK436" s="96"/>
      <c r="AL436" s="96"/>
      <c r="AQ436" s="73"/>
      <c r="AR436" s="73"/>
      <c r="AS436" s="73"/>
      <c r="AT436" s="73"/>
      <c r="AU436" s="73"/>
      <c r="AV436" s="73"/>
      <c r="AW436" s="73"/>
    </row>
    <row r="437" spans="9:49" s="58" customFormat="1">
      <c r="I437" s="135"/>
      <c r="J437" s="84"/>
      <c r="Z437" s="96"/>
      <c r="AC437" s="103"/>
      <c r="AD437" s="103"/>
      <c r="AE437" s="103"/>
      <c r="AF437" s="103"/>
      <c r="AG437" s="103"/>
      <c r="AH437" s="103"/>
      <c r="AI437" s="96"/>
      <c r="AJ437" s="96"/>
      <c r="AK437" s="96"/>
      <c r="AL437" s="96"/>
      <c r="AQ437" s="73"/>
      <c r="AR437" s="73"/>
      <c r="AS437" s="73"/>
      <c r="AT437" s="73"/>
      <c r="AU437" s="73"/>
      <c r="AV437" s="73"/>
      <c r="AW437" s="73"/>
    </row>
    <row r="438" spans="9:49" s="58" customFormat="1">
      <c r="I438" s="135"/>
      <c r="J438" s="84"/>
      <c r="Z438" s="96"/>
      <c r="AC438" s="103"/>
      <c r="AD438" s="103"/>
      <c r="AE438" s="103"/>
      <c r="AF438" s="103"/>
      <c r="AG438" s="103"/>
      <c r="AH438" s="103"/>
      <c r="AI438" s="96"/>
      <c r="AJ438" s="96"/>
      <c r="AK438" s="96"/>
      <c r="AL438" s="96"/>
      <c r="AQ438" s="73"/>
      <c r="AR438" s="73"/>
      <c r="AS438" s="73"/>
      <c r="AT438" s="73"/>
      <c r="AU438" s="73"/>
      <c r="AV438" s="73"/>
      <c r="AW438" s="73"/>
    </row>
    <row r="439" spans="9:49" s="58" customFormat="1">
      <c r="I439" s="135"/>
      <c r="J439" s="84"/>
      <c r="Z439" s="96"/>
      <c r="AC439" s="103"/>
      <c r="AD439" s="103"/>
      <c r="AE439" s="103"/>
      <c r="AF439" s="103"/>
      <c r="AG439" s="103"/>
      <c r="AH439" s="103"/>
      <c r="AI439" s="96"/>
      <c r="AJ439" s="96"/>
      <c r="AK439" s="96"/>
      <c r="AL439" s="96"/>
      <c r="AQ439" s="73"/>
      <c r="AR439" s="73"/>
      <c r="AS439" s="73"/>
      <c r="AT439" s="73"/>
      <c r="AU439" s="73"/>
      <c r="AV439" s="73"/>
      <c r="AW439" s="73"/>
    </row>
    <row r="440" spans="9:49" s="58" customFormat="1">
      <c r="I440" s="135"/>
      <c r="J440" s="84"/>
      <c r="Z440" s="96"/>
      <c r="AC440" s="103"/>
      <c r="AD440" s="103"/>
      <c r="AE440" s="103"/>
      <c r="AF440" s="103"/>
      <c r="AG440" s="103"/>
      <c r="AH440" s="103"/>
      <c r="AI440" s="96"/>
      <c r="AJ440" s="96"/>
      <c r="AK440" s="96"/>
      <c r="AL440" s="96"/>
      <c r="AQ440" s="73"/>
      <c r="AR440" s="73"/>
      <c r="AS440" s="73"/>
      <c r="AT440" s="73"/>
      <c r="AU440" s="73"/>
      <c r="AV440" s="73"/>
      <c r="AW440" s="73"/>
    </row>
    <row r="441" spans="9:49" s="58" customFormat="1">
      <c r="I441" s="135"/>
      <c r="J441" s="84"/>
      <c r="Z441" s="96"/>
      <c r="AC441" s="103"/>
      <c r="AD441" s="103"/>
      <c r="AE441" s="103"/>
      <c r="AF441" s="103"/>
      <c r="AG441" s="103"/>
      <c r="AH441" s="103"/>
      <c r="AI441" s="96"/>
      <c r="AJ441" s="96"/>
      <c r="AK441" s="96"/>
      <c r="AL441" s="96"/>
      <c r="AQ441" s="73"/>
      <c r="AR441" s="73"/>
      <c r="AS441" s="73"/>
      <c r="AT441" s="73"/>
      <c r="AU441" s="73"/>
      <c r="AV441" s="73"/>
      <c r="AW441" s="73"/>
    </row>
    <row r="442" spans="9:49" s="58" customFormat="1">
      <c r="I442" s="135"/>
      <c r="J442" s="84"/>
      <c r="Z442" s="96"/>
      <c r="AC442" s="103"/>
      <c r="AD442" s="103"/>
      <c r="AE442" s="103"/>
      <c r="AF442" s="103"/>
      <c r="AG442" s="103"/>
      <c r="AH442" s="103"/>
      <c r="AI442" s="96"/>
      <c r="AJ442" s="96"/>
      <c r="AK442" s="96"/>
      <c r="AL442" s="96"/>
      <c r="AQ442" s="73"/>
      <c r="AR442" s="73"/>
      <c r="AS442" s="73"/>
      <c r="AT442" s="73"/>
      <c r="AU442" s="73"/>
      <c r="AV442" s="73"/>
      <c r="AW442" s="73"/>
    </row>
    <row r="443" spans="9:49" s="58" customFormat="1">
      <c r="I443" s="135"/>
      <c r="J443" s="84"/>
      <c r="Z443" s="96"/>
      <c r="AC443" s="103"/>
      <c r="AD443" s="103"/>
      <c r="AE443" s="103"/>
      <c r="AF443" s="103"/>
      <c r="AG443" s="103"/>
      <c r="AH443" s="103"/>
      <c r="AI443" s="96"/>
      <c r="AJ443" s="96"/>
      <c r="AK443" s="96"/>
      <c r="AL443" s="96"/>
      <c r="AQ443" s="73"/>
      <c r="AR443" s="73"/>
      <c r="AS443" s="73"/>
      <c r="AT443" s="73"/>
      <c r="AU443" s="73"/>
      <c r="AV443" s="73"/>
      <c r="AW443" s="73"/>
    </row>
    <row r="444" spans="9:49" s="58" customFormat="1">
      <c r="I444" s="135"/>
      <c r="J444" s="84"/>
      <c r="Z444" s="96"/>
      <c r="AC444" s="103"/>
      <c r="AD444" s="103"/>
      <c r="AE444" s="103"/>
      <c r="AF444" s="103"/>
      <c r="AG444" s="103"/>
      <c r="AH444" s="103"/>
      <c r="AI444" s="96"/>
      <c r="AJ444" s="96"/>
      <c r="AK444" s="96"/>
      <c r="AL444" s="96"/>
      <c r="AQ444" s="73"/>
      <c r="AR444" s="73"/>
      <c r="AS444" s="73"/>
      <c r="AT444" s="73"/>
      <c r="AU444" s="73"/>
      <c r="AV444" s="73"/>
      <c r="AW444" s="73"/>
    </row>
    <row r="445" spans="9:49" s="58" customFormat="1">
      <c r="I445" s="135"/>
      <c r="J445" s="84"/>
      <c r="Z445" s="96"/>
      <c r="AC445" s="103"/>
      <c r="AD445" s="103"/>
      <c r="AE445" s="103"/>
      <c r="AF445" s="103"/>
      <c r="AG445" s="103"/>
      <c r="AH445" s="103"/>
      <c r="AI445" s="96"/>
      <c r="AJ445" s="96"/>
      <c r="AK445" s="96"/>
      <c r="AL445" s="96"/>
      <c r="AQ445" s="73"/>
      <c r="AR445" s="73"/>
      <c r="AS445" s="73"/>
      <c r="AT445" s="73"/>
      <c r="AU445" s="73"/>
      <c r="AV445" s="73"/>
      <c r="AW445" s="73"/>
    </row>
    <row r="446" spans="9:49" s="58" customFormat="1">
      <c r="I446" s="135"/>
      <c r="J446" s="84"/>
      <c r="Z446" s="96"/>
      <c r="AC446" s="103"/>
      <c r="AD446" s="103"/>
      <c r="AE446" s="103"/>
      <c r="AF446" s="103"/>
      <c r="AG446" s="103"/>
      <c r="AH446" s="103"/>
      <c r="AI446" s="96"/>
      <c r="AJ446" s="96"/>
      <c r="AK446" s="96"/>
      <c r="AL446" s="96"/>
      <c r="AQ446" s="73"/>
      <c r="AR446" s="73"/>
      <c r="AS446" s="73"/>
      <c r="AT446" s="73"/>
      <c r="AU446" s="73"/>
      <c r="AV446" s="73"/>
      <c r="AW446" s="73"/>
    </row>
    <row r="447" spans="9:49" s="58" customFormat="1">
      <c r="I447" s="135"/>
      <c r="J447" s="84"/>
      <c r="Z447" s="96"/>
      <c r="AC447" s="103"/>
      <c r="AD447" s="103"/>
      <c r="AE447" s="103"/>
      <c r="AF447" s="103"/>
      <c r="AG447" s="103"/>
      <c r="AH447" s="103"/>
      <c r="AI447" s="96"/>
      <c r="AJ447" s="96"/>
      <c r="AK447" s="96"/>
      <c r="AL447" s="96"/>
      <c r="AQ447" s="73"/>
      <c r="AR447" s="73"/>
      <c r="AS447" s="73"/>
      <c r="AT447" s="73"/>
      <c r="AU447" s="73"/>
      <c r="AV447" s="73"/>
      <c r="AW447" s="73"/>
    </row>
    <row r="448" spans="9:49" s="58" customFormat="1">
      <c r="I448" s="135"/>
      <c r="J448" s="84"/>
      <c r="Z448" s="96"/>
      <c r="AC448" s="103"/>
      <c r="AD448" s="103"/>
      <c r="AE448" s="103"/>
      <c r="AF448" s="103"/>
      <c r="AG448" s="103"/>
      <c r="AH448" s="103"/>
      <c r="AI448" s="96"/>
      <c r="AJ448" s="96"/>
      <c r="AK448" s="96"/>
      <c r="AL448" s="96"/>
      <c r="AQ448" s="73"/>
      <c r="AR448" s="73"/>
      <c r="AS448" s="73"/>
      <c r="AT448" s="73"/>
      <c r="AU448" s="73"/>
      <c r="AV448" s="73"/>
      <c r="AW448" s="73"/>
    </row>
    <row r="449" spans="9:49" s="58" customFormat="1">
      <c r="I449" s="135"/>
      <c r="J449" s="84"/>
      <c r="Z449" s="96"/>
      <c r="AC449" s="103"/>
      <c r="AD449" s="103"/>
      <c r="AE449" s="103"/>
      <c r="AF449" s="103"/>
      <c r="AG449" s="103"/>
      <c r="AH449" s="103"/>
      <c r="AI449" s="96"/>
      <c r="AJ449" s="96"/>
      <c r="AK449" s="96"/>
      <c r="AL449" s="96"/>
      <c r="AQ449" s="73"/>
      <c r="AR449" s="73"/>
      <c r="AS449" s="73"/>
      <c r="AT449" s="73"/>
      <c r="AU449" s="73"/>
      <c r="AV449" s="73"/>
      <c r="AW449" s="73"/>
    </row>
    <row r="450" spans="9:49" s="58" customFormat="1">
      <c r="I450" s="135"/>
      <c r="J450" s="84"/>
      <c r="Z450" s="96"/>
      <c r="AC450" s="103"/>
      <c r="AD450" s="103"/>
      <c r="AE450" s="103"/>
      <c r="AF450" s="103"/>
      <c r="AG450" s="103"/>
      <c r="AH450" s="103"/>
      <c r="AI450" s="96"/>
      <c r="AJ450" s="96"/>
      <c r="AK450" s="96"/>
      <c r="AL450" s="96"/>
      <c r="AQ450" s="73"/>
      <c r="AR450" s="73"/>
      <c r="AS450" s="73"/>
      <c r="AT450" s="73"/>
      <c r="AU450" s="73"/>
      <c r="AV450" s="73"/>
      <c r="AW450" s="73"/>
    </row>
    <row r="451" spans="9:49" s="58" customFormat="1">
      <c r="I451" s="135"/>
      <c r="J451" s="84"/>
      <c r="Z451" s="96"/>
      <c r="AC451" s="103"/>
      <c r="AD451" s="103"/>
      <c r="AE451" s="103"/>
      <c r="AF451" s="103"/>
      <c r="AG451" s="103"/>
      <c r="AH451" s="103"/>
      <c r="AI451" s="96"/>
      <c r="AJ451" s="96"/>
      <c r="AK451" s="96"/>
      <c r="AL451" s="96"/>
      <c r="AQ451" s="73"/>
      <c r="AR451" s="73"/>
      <c r="AS451" s="73"/>
      <c r="AT451" s="73"/>
      <c r="AU451" s="73"/>
      <c r="AV451" s="73"/>
      <c r="AW451" s="73"/>
    </row>
    <row r="452" spans="9:49" s="58" customFormat="1">
      <c r="I452" s="135"/>
      <c r="J452" s="84"/>
      <c r="Z452" s="96"/>
      <c r="AC452" s="103"/>
      <c r="AD452" s="103"/>
      <c r="AE452" s="103"/>
      <c r="AF452" s="103"/>
      <c r="AG452" s="103"/>
      <c r="AH452" s="103"/>
      <c r="AI452" s="96"/>
      <c r="AJ452" s="96"/>
      <c r="AK452" s="96"/>
      <c r="AL452" s="96"/>
      <c r="AQ452" s="73"/>
      <c r="AR452" s="73"/>
      <c r="AS452" s="73"/>
      <c r="AT452" s="73"/>
      <c r="AU452" s="73"/>
      <c r="AV452" s="73"/>
      <c r="AW452" s="73"/>
    </row>
    <row r="453" spans="9:49" s="58" customFormat="1">
      <c r="I453" s="135"/>
      <c r="J453" s="84"/>
      <c r="Z453" s="96"/>
      <c r="AC453" s="103"/>
      <c r="AD453" s="103"/>
      <c r="AE453" s="103"/>
      <c r="AF453" s="103"/>
      <c r="AG453" s="103"/>
      <c r="AH453" s="103"/>
      <c r="AI453" s="96"/>
      <c r="AJ453" s="96"/>
      <c r="AK453" s="96"/>
      <c r="AL453" s="96"/>
      <c r="AQ453" s="73"/>
      <c r="AR453" s="73"/>
      <c r="AS453" s="73"/>
      <c r="AT453" s="73"/>
      <c r="AU453" s="73"/>
      <c r="AV453" s="73"/>
      <c r="AW453" s="73"/>
    </row>
    <row r="454" spans="9:49" s="58" customFormat="1">
      <c r="I454" s="135"/>
      <c r="J454" s="84"/>
      <c r="Z454" s="96"/>
      <c r="AC454" s="103"/>
      <c r="AD454" s="103"/>
      <c r="AE454" s="103"/>
      <c r="AF454" s="103"/>
      <c r="AG454" s="103"/>
      <c r="AH454" s="103"/>
      <c r="AI454" s="96"/>
      <c r="AJ454" s="96"/>
      <c r="AK454" s="96"/>
      <c r="AL454" s="96"/>
      <c r="AQ454" s="73"/>
      <c r="AR454" s="73"/>
      <c r="AS454" s="73"/>
      <c r="AT454" s="73"/>
      <c r="AU454" s="73"/>
      <c r="AV454" s="73"/>
      <c r="AW454" s="73"/>
    </row>
    <row r="455" spans="9:49" s="58" customFormat="1">
      <c r="I455" s="135"/>
      <c r="J455" s="84"/>
      <c r="Z455" s="96"/>
      <c r="AC455" s="103"/>
      <c r="AD455" s="103"/>
      <c r="AE455" s="103"/>
      <c r="AF455" s="103"/>
      <c r="AG455" s="103"/>
      <c r="AH455" s="103"/>
      <c r="AI455" s="96"/>
      <c r="AJ455" s="96"/>
      <c r="AK455" s="96"/>
      <c r="AL455" s="96"/>
      <c r="AQ455" s="73"/>
      <c r="AR455" s="73"/>
      <c r="AS455" s="73"/>
      <c r="AT455" s="73"/>
      <c r="AU455" s="73"/>
      <c r="AV455" s="73"/>
      <c r="AW455" s="73"/>
    </row>
    <row r="456" spans="9:49" s="58" customFormat="1">
      <c r="I456" s="135"/>
      <c r="J456" s="84"/>
      <c r="Z456" s="96"/>
      <c r="AC456" s="103"/>
      <c r="AD456" s="103"/>
      <c r="AE456" s="103"/>
      <c r="AF456" s="103"/>
      <c r="AG456" s="103"/>
      <c r="AH456" s="103"/>
      <c r="AI456" s="96"/>
      <c r="AJ456" s="96"/>
      <c r="AK456" s="96"/>
      <c r="AL456" s="96"/>
      <c r="AQ456" s="73"/>
      <c r="AR456" s="73"/>
      <c r="AS456" s="73"/>
      <c r="AT456" s="73"/>
      <c r="AU456" s="73"/>
      <c r="AV456" s="73"/>
      <c r="AW456" s="73"/>
    </row>
    <row r="457" spans="9:49" s="58" customFormat="1">
      <c r="I457" s="135"/>
      <c r="J457" s="84"/>
      <c r="Z457" s="96"/>
      <c r="AC457" s="103"/>
      <c r="AD457" s="103"/>
      <c r="AE457" s="103"/>
      <c r="AF457" s="103"/>
      <c r="AG457" s="103"/>
      <c r="AH457" s="103"/>
      <c r="AI457" s="96"/>
      <c r="AJ457" s="96"/>
      <c r="AK457" s="96"/>
      <c r="AL457" s="96"/>
      <c r="AQ457" s="73"/>
      <c r="AR457" s="73"/>
      <c r="AS457" s="73"/>
      <c r="AT457" s="73"/>
      <c r="AU457" s="73"/>
      <c r="AV457" s="73"/>
      <c r="AW457" s="73"/>
    </row>
    <row r="458" spans="9:49" s="58" customFormat="1">
      <c r="I458" s="135"/>
      <c r="J458" s="84"/>
      <c r="Z458" s="96"/>
      <c r="AC458" s="103"/>
      <c r="AD458" s="103"/>
      <c r="AE458" s="103"/>
      <c r="AF458" s="103"/>
      <c r="AG458" s="103"/>
      <c r="AH458" s="103"/>
      <c r="AI458" s="96"/>
      <c r="AJ458" s="96"/>
      <c r="AK458" s="96"/>
      <c r="AL458" s="96"/>
      <c r="AQ458" s="73"/>
      <c r="AR458" s="73"/>
      <c r="AS458" s="73"/>
      <c r="AT458" s="73"/>
      <c r="AU458" s="73"/>
      <c r="AV458" s="73"/>
      <c r="AW458" s="73"/>
    </row>
    <row r="459" spans="9:49" s="58" customFormat="1">
      <c r="I459" s="135"/>
      <c r="J459" s="84"/>
      <c r="Z459" s="96"/>
      <c r="AC459" s="103"/>
      <c r="AD459" s="103"/>
      <c r="AE459" s="103"/>
      <c r="AF459" s="103"/>
      <c r="AG459" s="103"/>
      <c r="AH459" s="103"/>
      <c r="AI459" s="96"/>
      <c r="AJ459" s="96"/>
      <c r="AK459" s="96"/>
      <c r="AL459" s="96"/>
      <c r="AQ459" s="73"/>
      <c r="AR459" s="73"/>
      <c r="AS459" s="73"/>
      <c r="AT459" s="73"/>
      <c r="AU459" s="73"/>
      <c r="AV459" s="73"/>
      <c r="AW459" s="73"/>
    </row>
    <row r="460" spans="9:49" s="58" customFormat="1">
      <c r="I460" s="135"/>
      <c r="J460" s="84"/>
      <c r="Z460" s="96"/>
      <c r="AC460" s="103"/>
      <c r="AD460" s="103"/>
      <c r="AE460" s="103"/>
      <c r="AF460" s="103"/>
      <c r="AG460" s="103"/>
      <c r="AH460" s="103"/>
      <c r="AI460" s="96"/>
      <c r="AJ460" s="96"/>
      <c r="AK460" s="96"/>
      <c r="AL460" s="96"/>
      <c r="AQ460" s="73"/>
      <c r="AR460" s="73"/>
      <c r="AS460" s="73"/>
      <c r="AT460" s="73"/>
      <c r="AU460" s="73"/>
      <c r="AV460" s="73"/>
      <c r="AW460" s="73"/>
    </row>
    <row r="461" spans="9:49" s="58" customFormat="1">
      <c r="I461" s="135"/>
      <c r="J461" s="84"/>
      <c r="Z461" s="96"/>
      <c r="AC461" s="103"/>
      <c r="AD461" s="103"/>
      <c r="AE461" s="103"/>
      <c r="AF461" s="103"/>
      <c r="AG461" s="103"/>
      <c r="AH461" s="103"/>
      <c r="AI461" s="96"/>
      <c r="AJ461" s="96"/>
      <c r="AK461" s="96"/>
      <c r="AL461" s="96"/>
      <c r="AQ461" s="73"/>
      <c r="AR461" s="73"/>
      <c r="AS461" s="73"/>
      <c r="AT461" s="73"/>
      <c r="AU461" s="73"/>
      <c r="AV461" s="73"/>
      <c r="AW461" s="73"/>
    </row>
    <row r="462" spans="9:49" s="58" customFormat="1">
      <c r="I462" s="135"/>
      <c r="J462" s="84"/>
      <c r="Z462" s="96"/>
      <c r="AC462" s="103"/>
      <c r="AD462" s="103"/>
      <c r="AE462" s="103"/>
      <c r="AF462" s="103"/>
      <c r="AG462" s="103"/>
      <c r="AH462" s="103"/>
      <c r="AI462" s="96"/>
      <c r="AJ462" s="96"/>
      <c r="AK462" s="96"/>
      <c r="AL462" s="96"/>
      <c r="AQ462" s="73"/>
      <c r="AR462" s="73"/>
      <c r="AS462" s="73"/>
      <c r="AT462" s="73"/>
      <c r="AU462" s="73"/>
      <c r="AV462" s="73"/>
      <c r="AW462" s="73"/>
    </row>
    <row r="463" spans="9:49" s="58" customFormat="1">
      <c r="I463" s="135"/>
      <c r="J463" s="84"/>
      <c r="Z463" s="96"/>
      <c r="AC463" s="103"/>
      <c r="AD463" s="103"/>
      <c r="AE463" s="103"/>
      <c r="AF463" s="103"/>
      <c r="AG463" s="103"/>
      <c r="AH463" s="103"/>
      <c r="AI463" s="96"/>
      <c r="AJ463" s="96"/>
      <c r="AK463" s="96"/>
      <c r="AL463" s="96"/>
      <c r="AQ463" s="73"/>
      <c r="AR463" s="73"/>
      <c r="AS463" s="73"/>
      <c r="AT463" s="73"/>
      <c r="AU463" s="73"/>
      <c r="AV463" s="73"/>
      <c r="AW463" s="73"/>
    </row>
    <row r="464" spans="9:49" s="58" customFormat="1">
      <c r="I464" s="135"/>
      <c r="J464" s="84"/>
      <c r="Z464" s="96"/>
      <c r="AC464" s="103"/>
      <c r="AD464" s="103"/>
      <c r="AE464" s="103"/>
      <c r="AF464" s="103"/>
      <c r="AG464" s="103"/>
      <c r="AH464" s="103"/>
      <c r="AI464" s="96"/>
      <c r="AJ464" s="96"/>
      <c r="AK464" s="96"/>
      <c r="AL464" s="96"/>
      <c r="AQ464" s="73"/>
      <c r="AR464" s="73"/>
      <c r="AS464" s="73"/>
      <c r="AT464" s="73"/>
      <c r="AU464" s="73"/>
      <c r="AV464" s="73"/>
      <c r="AW464" s="73"/>
    </row>
    <row r="465" spans="9:49" s="58" customFormat="1">
      <c r="I465" s="135"/>
      <c r="J465" s="84"/>
      <c r="Z465" s="96"/>
      <c r="AC465" s="103"/>
      <c r="AD465" s="103"/>
      <c r="AE465" s="103"/>
      <c r="AF465" s="103"/>
      <c r="AG465" s="103"/>
      <c r="AH465" s="103"/>
      <c r="AI465" s="96"/>
      <c r="AJ465" s="96"/>
      <c r="AK465" s="96"/>
      <c r="AL465" s="96"/>
      <c r="AQ465" s="73"/>
      <c r="AR465" s="73"/>
      <c r="AS465" s="73"/>
      <c r="AT465" s="73"/>
      <c r="AU465" s="73"/>
      <c r="AV465" s="73"/>
      <c r="AW465" s="73"/>
    </row>
    <row r="466" spans="9:49" s="58" customFormat="1">
      <c r="I466" s="135"/>
      <c r="J466" s="84"/>
      <c r="Z466" s="96"/>
      <c r="AC466" s="103"/>
      <c r="AD466" s="103"/>
      <c r="AE466" s="103"/>
      <c r="AF466" s="103"/>
      <c r="AG466" s="103"/>
      <c r="AH466" s="103"/>
      <c r="AI466" s="96"/>
      <c r="AJ466" s="96"/>
      <c r="AK466" s="96"/>
      <c r="AL466" s="96"/>
      <c r="AQ466" s="73"/>
      <c r="AR466" s="73"/>
      <c r="AS466" s="73"/>
      <c r="AT466" s="73"/>
      <c r="AU466" s="73"/>
      <c r="AV466" s="73"/>
      <c r="AW466" s="73"/>
    </row>
    <row r="467" spans="9:49" s="58" customFormat="1">
      <c r="I467" s="135"/>
      <c r="J467" s="84"/>
      <c r="Z467" s="96"/>
      <c r="AC467" s="103"/>
      <c r="AD467" s="103"/>
      <c r="AE467" s="103"/>
      <c r="AF467" s="103"/>
      <c r="AG467" s="103"/>
      <c r="AH467" s="103"/>
      <c r="AI467" s="96"/>
      <c r="AJ467" s="96"/>
      <c r="AK467" s="96"/>
      <c r="AL467" s="96"/>
      <c r="AQ467" s="73"/>
      <c r="AR467" s="73"/>
      <c r="AS467" s="73"/>
      <c r="AT467" s="73"/>
      <c r="AU467" s="73"/>
      <c r="AV467" s="73"/>
      <c r="AW467" s="73"/>
    </row>
    <row r="468" spans="9:49" s="58" customFormat="1">
      <c r="I468" s="135"/>
      <c r="J468" s="84"/>
      <c r="Z468" s="96"/>
      <c r="AC468" s="103"/>
      <c r="AD468" s="103"/>
      <c r="AE468" s="103"/>
      <c r="AF468" s="103"/>
      <c r="AG468" s="103"/>
      <c r="AH468" s="103"/>
      <c r="AI468" s="96"/>
      <c r="AJ468" s="96"/>
      <c r="AK468" s="96"/>
      <c r="AL468" s="96"/>
      <c r="AQ468" s="73"/>
      <c r="AR468" s="73"/>
      <c r="AS468" s="73"/>
      <c r="AT468" s="73"/>
      <c r="AU468" s="73"/>
      <c r="AV468" s="73"/>
      <c r="AW468" s="73"/>
    </row>
    <row r="469" spans="9:49" s="58" customFormat="1">
      <c r="I469" s="135"/>
      <c r="J469" s="84"/>
      <c r="Z469" s="96"/>
      <c r="AC469" s="103"/>
      <c r="AD469" s="103"/>
      <c r="AE469" s="103"/>
      <c r="AF469" s="103"/>
      <c r="AG469" s="103"/>
      <c r="AH469" s="103"/>
      <c r="AI469" s="96"/>
      <c r="AJ469" s="96"/>
      <c r="AK469" s="96"/>
      <c r="AL469" s="96"/>
      <c r="AQ469" s="73"/>
      <c r="AR469" s="73"/>
      <c r="AS469" s="73"/>
      <c r="AT469" s="73"/>
      <c r="AU469" s="73"/>
      <c r="AV469" s="73"/>
      <c r="AW469" s="73"/>
    </row>
    <row r="470" spans="9:49" s="58" customFormat="1">
      <c r="I470" s="135"/>
      <c r="J470" s="84"/>
      <c r="Z470" s="96"/>
      <c r="AC470" s="103"/>
      <c r="AD470" s="103"/>
      <c r="AE470" s="103"/>
      <c r="AF470" s="103"/>
      <c r="AG470" s="103"/>
      <c r="AH470" s="103"/>
      <c r="AI470" s="96"/>
      <c r="AJ470" s="96"/>
      <c r="AK470" s="96"/>
      <c r="AL470" s="96"/>
      <c r="AQ470" s="73"/>
      <c r="AR470" s="73"/>
      <c r="AS470" s="73"/>
      <c r="AT470" s="73"/>
      <c r="AU470" s="73"/>
      <c r="AV470" s="73"/>
      <c r="AW470" s="73"/>
    </row>
    <row r="471" spans="9:49" s="58" customFormat="1">
      <c r="I471" s="135"/>
      <c r="J471" s="84"/>
      <c r="Z471" s="96"/>
      <c r="AC471" s="103"/>
      <c r="AD471" s="103"/>
      <c r="AE471" s="103"/>
      <c r="AF471" s="103"/>
      <c r="AG471" s="103"/>
      <c r="AH471" s="103"/>
      <c r="AI471" s="96"/>
      <c r="AJ471" s="96"/>
      <c r="AK471" s="96"/>
      <c r="AL471" s="96"/>
      <c r="AQ471" s="73"/>
      <c r="AR471" s="73"/>
      <c r="AS471" s="73"/>
      <c r="AT471" s="73"/>
      <c r="AU471" s="73"/>
      <c r="AV471" s="73"/>
      <c r="AW471" s="73"/>
    </row>
    <row r="472" spans="9:49" s="58" customFormat="1">
      <c r="I472" s="135"/>
      <c r="J472" s="84"/>
      <c r="Z472" s="96"/>
      <c r="AC472" s="103"/>
      <c r="AD472" s="103"/>
      <c r="AE472" s="103"/>
      <c r="AF472" s="103"/>
      <c r="AG472" s="103"/>
      <c r="AH472" s="103"/>
      <c r="AI472" s="96"/>
      <c r="AJ472" s="96"/>
      <c r="AK472" s="96"/>
      <c r="AL472" s="96"/>
      <c r="AQ472" s="73"/>
      <c r="AR472" s="73"/>
      <c r="AS472" s="73"/>
      <c r="AT472" s="73"/>
      <c r="AU472" s="73"/>
      <c r="AV472" s="73"/>
      <c r="AW472" s="73"/>
    </row>
    <row r="473" spans="9:49" s="58" customFormat="1">
      <c r="I473" s="135"/>
      <c r="J473" s="84"/>
      <c r="Z473" s="96"/>
      <c r="AC473" s="103"/>
      <c r="AD473" s="103"/>
      <c r="AE473" s="103"/>
      <c r="AF473" s="103"/>
      <c r="AG473" s="103"/>
      <c r="AH473" s="103"/>
      <c r="AI473" s="96"/>
      <c r="AJ473" s="96"/>
      <c r="AK473" s="96"/>
      <c r="AL473" s="96"/>
      <c r="AQ473" s="73"/>
      <c r="AR473" s="73"/>
      <c r="AS473" s="73"/>
      <c r="AT473" s="73"/>
      <c r="AU473" s="73"/>
      <c r="AV473" s="73"/>
      <c r="AW473" s="73"/>
    </row>
    <row r="474" spans="9:49" s="58" customFormat="1">
      <c r="I474" s="135"/>
      <c r="J474" s="84"/>
      <c r="Z474" s="96"/>
      <c r="AC474" s="103"/>
      <c r="AD474" s="103"/>
      <c r="AE474" s="103"/>
      <c r="AF474" s="103"/>
      <c r="AG474" s="103"/>
      <c r="AH474" s="103"/>
      <c r="AI474" s="96"/>
      <c r="AJ474" s="96"/>
      <c r="AK474" s="96"/>
      <c r="AL474" s="96"/>
      <c r="AQ474" s="73"/>
      <c r="AR474" s="73"/>
      <c r="AS474" s="73"/>
      <c r="AT474" s="73"/>
      <c r="AU474" s="73"/>
      <c r="AV474" s="73"/>
      <c r="AW474" s="73"/>
    </row>
    <row r="475" spans="9:49" s="58" customFormat="1">
      <c r="I475" s="135"/>
      <c r="J475" s="84"/>
      <c r="Z475" s="96"/>
      <c r="AC475" s="103"/>
      <c r="AD475" s="103"/>
      <c r="AE475" s="103"/>
      <c r="AF475" s="103"/>
      <c r="AG475" s="103"/>
      <c r="AH475" s="103"/>
      <c r="AI475" s="96"/>
      <c r="AJ475" s="96"/>
      <c r="AK475" s="96"/>
      <c r="AL475" s="96"/>
      <c r="AQ475" s="73"/>
      <c r="AR475" s="73"/>
      <c r="AS475" s="73"/>
      <c r="AT475" s="73"/>
      <c r="AU475" s="73"/>
      <c r="AV475" s="73"/>
      <c r="AW475" s="73"/>
    </row>
    <row r="476" spans="9:49" s="58" customFormat="1">
      <c r="I476" s="135"/>
      <c r="J476" s="84"/>
      <c r="Z476" s="96"/>
      <c r="AC476" s="103"/>
      <c r="AD476" s="103"/>
      <c r="AE476" s="103"/>
      <c r="AF476" s="103"/>
      <c r="AG476" s="103"/>
      <c r="AH476" s="103"/>
      <c r="AI476" s="96"/>
      <c r="AJ476" s="96"/>
      <c r="AK476" s="96"/>
      <c r="AL476" s="96"/>
      <c r="AQ476" s="73"/>
      <c r="AR476" s="73"/>
      <c r="AS476" s="73"/>
      <c r="AT476" s="73"/>
      <c r="AU476" s="73"/>
      <c r="AV476" s="73"/>
      <c r="AW476" s="73"/>
    </row>
    <row r="477" spans="9:49" s="58" customFormat="1">
      <c r="I477" s="135"/>
      <c r="J477" s="84"/>
      <c r="Z477" s="96"/>
      <c r="AC477" s="103"/>
      <c r="AD477" s="103"/>
      <c r="AE477" s="103"/>
      <c r="AF477" s="103"/>
      <c r="AG477" s="103"/>
      <c r="AH477" s="103"/>
      <c r="AI477" s="96"/>
      <c r="AJ477" s="96"/>
      <c r="AK477" s="96"/>
      <c r="AL477" s="96"/>
      <c r="AQ477" s="73"/>
      <c r="AR477" s="73"/>
      <c r="AS477" s="73"/>
      <c r="AT477" s="73"/>
      <c r="AU477" s="73"/>
      <c r="AV477" s="73"/>
      <c r="AW477" s="73"/>
    </row>
    <row r="478" spans="9:49" s="58" customFormat="1">
      <c r="I478" s="135"/>
      <c r="J478" s="84"/>
      <c r="Z478" s="96"/>
      <c r="AC478" s="103"/>
      <c r="AD478" s="103"/>
      <c r="AE478" s="103"/>
      <c r="AF478" s="103"/>
      <c r="AG478" s="103"/>
      <c r="AH478" s="103"/>
      <c r="AI478" s="96"/>
      <c r="AJ478" s="96"/>
      <c r="AK478" s="96"/>
      <c r="AL478" s="96"/>
      <c r="AQ478" s="73"/>
      <c r="AR478" s="73"/>
      <c r="AS478" s="73"/>
      <c r="AT478" s="73"/>
      <c r="AU478" s="73"/>
      <c r="AV478" s="73"/>
      <c r="AW478" s="73"/>
    </row>
    <row r="479" spans="9:49" s="58" customFormat="1">
      <c r="I479" s="135"/>
      <c r="J479" s="84"/>
      <c r="Z479" s="96"/>
      <c r="AC479" s="103"/>
      <c r="AD479" s="103"/>
      <c r="AE479" s="103"/>
      <c r="AF479" s="103"/>
      <c r="AG479" s="103"/>
      <c r="AH479" s="103"/>
      <c r="AI479" s="96"/>
      <c r="AJ479" s="96"/>
      <c r="AK479" s="96"/>
      <c r="AL479" s="96"/>
      <c r="AQ479" s="73"/>
      <c r="AR479" s="73"/>
      <c r="AS479" s="73"/>
      <c r="AT479" s="73"/>
      <c r="AU479" s="73"/>
      <c r="AV479" s="73"/>
      <c r="AW479" s="73"/>
    </row>
    <row r="480" spans="9:49" s="58" customFormat="1">
      <c r="I480" s="135"/>
      <c r="J480" s="84"/>
      <c r="Z480" s="96"/>
      <c r="AC480" s="103"/>
      <c r="AD480" s="103"/>
      <c r="AE480" s="103"/>
      <c r="AF480" s="103"/>
      <c r="AG480" s="103"/>
      <c r="AH480" s="103"/>
      <c r="AI480" s="96"/>
      <c r="AJ480" s="96"/>
      <c r="AK480" s="96"/>
      <c r="AL480" s="96"/>
      <c r="AQ480" s="73"/>
      <c r="AR480" s="73"/>
      <c r="AS480" s="73"/>
      <c r="AT480" s="73"/>
      <c r="AU480" s="73"/>
      <c r="AV480" s="73"/>
      <c r="AW480" s="73"/>
    </row>
    <row r="481" spans="9:49" s="58" customFormat="1">
      <c r="I481" s="135"/>
      <c r="J481" s="84"/>
      <c r="Z481" s="96"/>
      <c r="AC481" s="103"/>
      <c r="AD481" s="103"/>
      <c r="AE481" s="103"/>
      <c r="AF481" s="103"/>
      <c r="AG481" s="103"/>
      <c r="AH481" s="103"/>
      <c r="AI481" s="96"/>
      <c r="AJ481" s="96"/>
      <c r="AK481" s="96"/>
      <c r="AL481" s="96"/>
      <c r="AQ481" s="73"/>
      <c r="AR481" s="73"/>
      <c r="AS481" s="73"/>
      <c r="AT481" s="73"/>
      <c r="AU481" s="73"/>
      <c r="AV481" s="73"/>
      <c r="AW481" s="73"/>
    </row>
    <row r="482" spans="9:49" s="58" customFormat="1">
      <c r="I482" s="135"/>
      <c r="J482" s="84"/>
      <c r="Z482" s="96"/>
      <c r="AC482" s="103"/>
      <c r="AD482" s="103"/>
      <c r="AE482" s="103"/>
      <c r="AF482" s="103"/>
      <c r="AG482" s="103"/>
      <c r="AH482" s="103"/>
      <c r="AI482" s="96"/>
      <c r="AJ482" s="96"/>
      <c r="AK482" s="96"/>
      <c r="AL482" s="96"/>
      <c r="AQ482" s="73"/>
      <c r="AR482" s="73"/>
      <c r="AS482" s="73"/>
      <c r="AT482" s="73"/>
      <c r="AU482" s="73"/>
      <c r="AV482" s="73"/>
      <c r="AW482" s="73"/>
    </row>
    <row r="483" spans="9:49" s="58" customFormat="1">
      <c r="I483" s="135"/>
      <c r="J483" s="84"/>
      <c r="Z483" s="96"/>
      <c r="AC483" s="103"/>
      <c r="AD483" s="103"/>
      <c r="AE483" s="103"/>
      <c r="AF483" s="103"/>
      <c r="AG483" s="103"/>
      <c r="AH483" s="103"/>
      <c r="AI483" s="96"/>
      <c r="AJ483" s="96"/>
      <c r="AK483" s="96"/>
      <c r="AL483" s="96"/>
      <c r="AQ483" s="73"/>
      <c r="AR483" s="73"/>
      <c r="AS483" s="73"/>
      <c r="AT483" s="73"/>
      <c r="AU483" s="73"/>
      <c r="AV483" s="73"/>
      <c r="AW483" s="73"/>
    </row>
    <row r="484" spans="9:49" s="58" customFormat="1">
      <c r="I484" s="135"/>
      <c r="J484" s="84"/>
      <c r="Z484" s="96"/>
      <c r="AC484" s="103"/>
      <c r="AD484" s="103"/>
      <c r="AE484" s="103"/>
      <c r="AF484" s="103"/>
      <c r="AG484" s="103"/>
      <c r="AH484" s="103"/>
      <c r="AI484" s="96"/>
      <c r="AJ484" s="96"/>
      <c r="AK484" s="96"/>
      <c r="AL484" s="96"/>
      <c r="AQ484" s="73"/>
      <c r="AR484" s="73"/>
      <c r="AS484" s="73"/>
      <c r="AT484" s="73"/>
      <c r="AU484" s="73"/>
      <c r="AV484" s="73"/>
      <c r="AW484" s="73"/>
    </row>
    <row r="485" spans="9:49" s="58" customFormat="1">
      <c r="I485" s="135"/>
      <c r="J485" s="84"/>
      <c r="Z485" s="96"/>
      <c r="AC485" s="103"/>
      <c r="AD485" s="103"/>
      <c r="AE485" s="103"/>
      <c r="AF485" s="103"/>
      <c r="AG485" s="103"/>
      <c r="AH485" s="103"/>
      <c r="AI485" s="96"/>
      <c r="AJ485" s="96"/>
      <c r="AK485" s="96"/>
      <c r="AL485" s="96"/>
      <c r="AQ485" s="73"/>
      <c r="AR485" s="73"/>
      <c r="AS485" s="73"/>
      <c r="AT485" s="73"/>
      <c r="AU485" s="73"/>
      <c r="AV485" s="73"/>
      <c r="AW485" s="73"/>
    </row>
    <row r="486" spans="9:49" s="58" customFormat="1">
      <c r="I486" s="135"/>
      <c r="J486" s="84"/>
      <c r="Z486" s="96"/>
      <c r="AC486" s="103"/>
      <c r="AD486" s="103"/>
      <c r="AE486" s="103"/>
      <c r="AF486" s="103"/>
      <c r="AG486" s="103"/>
      <c r="AH486" s="103"/>
      <c r="AI486" s="96"/>
      <c r="AJ486" s="96"/>
      <c r="AK486" s="96"/>
      <c r="AL486" s="96"/>
      <c r="AQ486" s="73"/>
      <c r="AR486" s="73"/>
      <c r="AS486" s="73"/>
      <c r="AT486" s="73"/>
      <c r="AU486" s="73"/>
      <c r="AV486" s="73"/>
      <c r="AW486" s="73"/>
    </row>
    <row r="487" spans="9:49" s="58" customFormat="1">
      <c r="I487" s="135"/>
      <c r="J487" s="84"/>
      <c r="Z487" s="96"/>
      <c r="AC487" s="103"/>
      <c r="AD487" s="103"/>
      <c r="AE487" s="103"/>
      <c r="AF487" s="103"/>
      <c r="AG487" s="103"/>
      <c r="AH487" s="103"/>
      <c r="AI487" s="96"/>
      <c r="AJ487" s="96"/>
      <c r="AK487" s="96"/>
      <c r="AL487" s="96"/>
      <c r="AQ487" s="73"/>
      <c r="AR487" s="73"/>
      <c r="AS487" s="73"/>
      <c r="AT487" s="73"/>
      <c r="AU487" s="73"/>
      <c r="AV487" s="73"/>
      <c r="AW487" s="73"/>
    </row>
    <row r="488" spans="9:49" s="58" customFormat="1">
      <c r="I488" s="135"/>
      <c r="J488" s="84"/>
      <c r="Z488" s="96"/>
      <c r="AC488" s="103"/>
      <c r="AD488" s="103"/>
      <c r="AE488" s="103"/>
      <c r="AF488" s="103"/>
      <c r="AG488" s="103"/>
      <c r="AH488" s="103"/>
      <c r="AI488" s="96"/>
      <c r="AJ488" s="96"/>
      <c r="AK488" s="96"/>
      <c r="AL488" s="96"/>
      <c r="AQ488" s="73"/>
      <c r="AR488" s="73"/>
      <c r="AS488" s="73"/>
      <c r="AT488" s="73"/>
      <c r="AU488" s="73"/>
      <c r="AV488" s="73"/>
      <c r="AW488" s="73"/>
    </row>
    <row r="489" spans="9:49" s="58" customFormat="1">
      <c r="I489" s="135"/>
      <c r="J489" s="84"/>
      <c r="Z489" s="96"/>
      <c r="AC489" s="103"/>
      <c r="AD489" s="103"/>
      <c r="AE489" s="103"/>
      <c r="AF489" s="103"/>
      <c r="AG489" s="103"/>
      <c r="AH489" s="103"/>
      <c r="AI489" s="96"/>
      <c r="AJ489" s="96"/>
      <c r="AK489" s="96"/>
      <c r="AL489" s="96"/>
      <c r="AQ489" s="73"/>
      <c r="AR489" s="73"/>
      <c r="AS489" s="73"/>
      <c r="AT489" s="73"/>
      <c r="AU489" s="73"/>
      <c r="AV489" s="73"/>
      <c r="AW489" s="73"/>
    </row>
    <row r="490" spans="9:49" s="58" customFormat="1">
      <c r="I490" s="135"/>
      <c r="J490" s="84"/>
      <c r="Z490" s="96"/>
      <c r="AC490" s="103"/>
      <c r="AD490" s="103"/>
      <c r="AE490" s="103"/>
      <c r="AF490" s="103"/>
      <c r="AG490" s="103"/>
      <c r="AH490" s="103"/>
      <c r="AI490" s="96"/>
      <c r="AJ490" s="96"/>
      <c r="AK490" s="96"/>
      <c r="AL490" s="96"/>
      <c r="AQ490" s="73"/>
      <c r="AR490" s="73"/>
      <c r="AS490" s="73"/>
      <c r="AT490" s="73"/>
      <c r="AU490" s="73"/>
      <c r="AV490" s="73"/>
      <c r="AW490" s="73"/>
    </row>
    <row r="491" spans="9:49" s="58" customFormat="1">
      <c r="I491" s="135"/>
      <c r="J491" s="84"/>
      <c r="Z491" s="96"/>
      <c r="AC491" s="103"/>
      <c r="AD491" s="103"/>
      <c r="AE491" s="103"/>
      <c r="AF491" s="103"/>
      <c r="AG491" s="103"/>
      <c r="AH491" s="103"/>
      <c r="AI491" s="96"/>
      <c r="AJ491" s="96"/>
      <c r="AK491" s="96"/>
      <c r="AL491" s="96"/>
      <c r="AQ491" s="73"/>
      <c r="AR491" s="73"/>
      <c r="AS491" s="73"/>
      <c r="AT491" s="73"/>
      <c r="AU491" s="73"/>
      <c r="AV491" s="73"/>
      <c r="AW491" s="73"/>
    </row>
    <row r="492" spans="9:49" s="58" customFormat="1">
      <c r="I492" s="135"/>
      <c r="J492" s="84"/>
      <c r="Z492" s="96"/>
      <c r="AC492" s="103"/>
      <c r="AD492" s="103"/>
      <c r="AE492" s="103"/>
      <c r="AF492" s="103"/>
      <c r="AG492" s="103"/>
      <c r="AH492" s="103"/>
      <c r="AI492" s="96"/>
      <c r="AJ492" s="96"/>
      <c r="AK492" s="96"/>
      <c r="AL492" s="96"/>
      <c r="AQ492" s="73"/>
      <c r="AR492" s="73"/>
      <c r="AS492" s="73"/>
      <c r="AT492" s="73"/>
      <c r="AU492" s="73"/>
      <c r="AV492" s="73"/>
      <c r="AW492" s="73"/>
    </row>
    <row r="493" spans="9:49" s="58" customFormat="1">
      <c r="I493" s="135"/>
      <c r="J493" s="84"/>
      <c r="Z493" s="96"/>
      <c r="AC493" s="103"/>
      <c r="AD493" s="103"/>
      <c r="AE493" s="103"/>
      <c r="AF493" s="103"/>
      <c r="AG493" s="103"/>
      <c r="AH493" s="103"/>
      <c r="AI493" s="96"/>
      <c r="AJ493" s="96"/>
      <c r="AK493" s="96"/>
      <c r="AL493" s="96"/>
      <c r="AQ493" s="73"/>
      <c r="AR493" s="73"/>
      <c r="AS493" s="73"/>
      <c r="AT493" s="73"/>
      <c r="AU493" s="73"/>
      <c r="AV493" s="73"/>
      <c r="AW493" s="73"/>
    </row>
    <row r="494" spans="9:49" s="58" customFormat="1">
      <c r="I494" s="135"/>
      <c r="J494" s="84"/>
      <c r="Z494" s="96"/>
      <c r="AC494" s="103"/>
      <c r="AD494" s="103"/>
      <c r="AE494" s="103"/>
      <c r="AF494" s="103"/>
      <c r="AG494" s="103"/>
      <c r="AH494" s="103"/>
      <c r="AI494" s="96"/>
      <c r="AJ494" s="96"/>
      <c r="AK494" s="96"/>
      <c r="AL494" s="96"/>
      <c r="AQ494" s="73"/>
      <c r="AR494" s="73"/>
      <c r="AS494" s="73"/>
      <c r="AT494" s="73"/>
      <c r="AU494" s="73"/>
      <c r="AV494" s="73"/>
      <c r="AW494" s="73"/>
    </row>
    <row r="495" spans="9:49" s="58" customFormat="1">
      <c r="I495" s="135"/>
      <c r="J495" s="84"/>
      <c r="Z495" s="96"/>
      <c r="AC495" s="103"/>
      <c r="AD495" s="103"/>
      <c r="AE495" s="103"/>
      <c r="AF495" s="103"/>
      <c r="AG495" s="103"/>
      <c r="AH495" s="103"/>
      <c r="AI495" s="96"/>
      <c r="AJ495" s="96"/>
      <c r="AK495" s="96"/>
      <c r="AL495" s="96"/>
      <c r="AQ495" s="73"/>
      <c r="AR495" s="73"/>
      <c r="AS495" s="73"/>
      <c r="AT495" s="73"/>
      <c r="AU495" s="73"/>
      <c r="AV495" s="73"/>
      <c r="AW495" s="73"/>
    </row>
    <row r="496" spans="9:49" s="58" customFormat="1">
      <c r="I496" s="135"/>
      <c r="J496" s="84"/>
      <c r="Z496" s="96"/>
      <c r="AC496" s="103"/>
      <c r="AD496" s="103"/>
      <c r="AE496" s="103"/>
      <c r="AF496" s="103"/>
      <c r="AG496" s="103"/>
      <c r="AH496" s="103"/>
      <c r="AI496" s="96"/>
      <c r="AJ496" s="96"/>
      <c r="AK496" s="96"/>
      <c r="AL496" s="96"/>
      <c r="AQ496" s="73"/>
      <c r="AR496" s="73"/>
      <c r="AS496" s="73"/>
      <c r="AT496" s="73"/>
      <c r="AU496" s="73"/>
      <c r="AV496" s="73"/>
      <c r="AW496" s="73"/>
    </row>
    <row r="497" spans="9:49" s="58" customFormat="1">
      <c r="I497" s="135"/>
      <c r="J497" s="84"/>
      <c r="Z497" s="96"/>
      <c r="AC497" s="103"/>
      <c r="AD497" s="103"/>
      <c r="AE497" s="103"/>
      <c r="AF497" s="103"/>
      <c r="AG497" s="103"/>
      <c r="AH497" s="103"/>
      <c r="AI497" s="96"/>
      <c r="AJ497" s="96"/>
      <c r="AK497" s="96"/>
      <c r="AL497" s="96"/>
      <c r="AQ497" s="73"/>
      <c r="AR497" s="73"/>
      <c r="AS497" s="73"/>
      <c r="AT497" s="73"/>
      <c r="AU497" s="73"/>
      <c r="AV497" s="73"/>
      <c r="AW497" s="73"/>
    </row>
    <row r="498" spans="9:49" s="58" customFormat="1">
      <c r="I498" s="135"/>
      <c r="J498" s="84"/>
      <c r="Z498" s="96"/>
      <c r="AC498" s="103"/>
      <c r="AD498" s="103"/>
      <c r="AE498" s="103"/>
      <c r="AF498" s="103"/>
      <c r="AG498" s="103"/>
      <c r="AH498" s="103"/>
      <c r="AI498" s="96"/>
      <c r="AJ498" s="96"/>
      <c r="AK498" s="96"/>
      <c r="AL498" s="96"/>
      <c r="AQ498" s="73"/>
      <c r="AR498" s="73"/>
      <c r="AS498" s="73"/>
      <c r="AT498" s="73"/>
      <c r="AU498" s="73"/>
      <c r="AV498" s="73"/>
      <c r="AW498" s="73"/>
    </row>
    <row r="499" spans="9:49" s="58" customFormat="1">
      <c r="I499" s="135"/>
      <c r="J499" s="84"/>
      <c r="Z499" s="96"/>
      <c r="AC499" s="103"/>
      <c r="AD499" s="103"/>
      <c r="AE499" s="103"/>
      <c r="AF499" s="103"/>
      <c r="AG499" s="103"/>
      <c r="AH499" s="103"/>
      <c r="AI499" s="96"/>
      <c r="AJ499" s="96"/>
      <c r="AK499" s="96"/>
      <c r="AL499" s="96"/>
      <c r="AQ499" s="73"/>
      <c r="AR499" s="73"/>
      <c r="AS499" s="73"/>
      <c r="AT499" s="73"/>
      <c r="AU499" s="73"/>
      <c r="AV499" s="73"/>
      <c r="AW499" s="73"/>
    </row>
    <row r="500" spans="9:49" s="58" customFormat="1">
      <c r="I500" s="135"/>
      <c r="J500" s="84"/>
      <c r="Z500" s="96"/>
      <c r="AC500" s="103"/>
      <c r="AD500" s="103"/>
      <c r="AE500" s="103"/>
      <c r="AF500" s="103"/>
      <c r="AG500" s="103"/>
      <c r="AH500" s="103"/>
      <c r="AI500" s="96"/>
      <c r="AJ500" s="96"/>
      <c r="AK500" s="96"/>
      <c r="AL500" s="96"/>
      <c r="AQ500" s="73"/>
      <c r="AR500" s="73"/>
      <c r="AS500" s="73"/>
      <c r="AT500" s="73"/>
      <c r="AU500" s="73"/>
      <c r="AV500" s="73"/>
      <c r="AW500" s="73"/>
    </row>
    <row r="501" spans="9:49" s="58" customFormat="1">
      <c r="I501" s="135"/>
      <c r="J501" s="84"/>
      <c r="Z501" s="96"/>
      <c r="AC501" s="103"/>
      <c r="AD501" s="103"/>
      <c r="AE501" s="103"/>
      <c r="AF501" s="103"/>
      <c r="AG501" s="103"/>
      <c r="AH501" s="103"/>
      <c r="AI501" s="96"/>
      <c r="AJ501" s="96"/>
      <c r="AK501" s="96"/>
      <c r="AL501" s="96"/>
      <c r="AQ501" s="73"/>
      <c r="AR501" s="73"/>
      <c r="AS501" s="73"/>
      <c r="AT501" s="73"/>
      <c r="AU501" s="73"/>
      <c r="AV501" s="73"/>
      <c r="AW501" s="73"/>
    </row>
    <row r="502" spans="9:49" s="58" customFormat="1">
      <c r="I502" s="135"/>
      <c r="J502" s="84"/>
      <c r="Z502" s="96"/>
      <c r="AC502" s="103"/>
      <c r="AD502" s="103"/>
      <c r="AE502" s="103"/>
      <c r="AF502" s="103"/>
      <c r="AG502" s="103"/>
      <c r="AH502" s="103"/>
      <c r="AI502" s="96"/>
      <c r="AJ502" s="96"/>
      <c r="AK502" s="96"/>
      <c r="AL502" s="96"/>
      <c r="AQ502" s="73"/>
      <c r="AR502" s="73"/>
      <c r="AS502" s="73"/>
      <c r="AT502" s="73"/>
      <c r="AU502" s="73"/>
      <c r="AV502" s="73"/>
      <c r="AW502" s="73"/>
    </row>
    <row r="503" spans="9:49" s="58" customFormat="1">
      <c r="I503" s="135"/>
      <c r="J503" s="84"/>
      <c r="Z503" s="96"/>
      <c r="AC503" s="103"/>
      <c r="AD503" s="103"/>
      <c r="AE503" s="103"/>
      <c r="AF503" s="103"/>
      <c r="AG503" s="103"/>
      <c r="AH503" s="103"/>
      <c r="AI503" s="96"/>
      <c r="AJ503" s="96"/>
      <c r="AK503" s="96"/>
      <c r="AL503" s="96"/>
      <c r="AQ503" s="73"/>
      <c r="AR503" s="73"/>
      <c r="AS503" s="73"/>
      <c r="AT503" s="73"/>
      <c r="AU503" s="73"/>
      <c r="AV503" s="73"/>
      <c r="AW503" s="73"/>
    </row>
    <row r="504" spans="9:49" s="58" customFormat="1">
      <c r="I504" s="135"/>
      <c r="J504" s="84"/>
      <c r="Z504" s="96"/>
      <c r="AC504" s="103"/>
      <c r="AD504" s="103"/>
      <c r="AE504" s="103"/>
      <c r="AF504" s="103"/>
      <c r="AG504" s="103"/>
      <c r="AH504" s="103"/>
      <c r="AI504" s="96"/>
      <c r="AJ504" s="96"/>
      <c r="AK504" s="96"/>
      <c r="AL504" s="96"/>
      <c r="AQ504" s="73"/>
      <c r="AR504" s="73"/>
      <c r="AS504" s="73"/>
      <c r="AT504" s="73"/>
      <c r="AU504" s="73"/>
      <c r="AV504" s="73"/>
      <c r="AW504" s="73"/>
    </row>
    <row r="505" spans="9:49" s="58" customFormat="1">
      <c r="I505" s="135"/>
      <c r="J505" s="84"/>
      <c r="Z505" s="96"/>
      <c r="AC505" s="103"/>
      <c r="AD505" s="103"/>
      <c r="AE505" s="103"/>
      <c r="AF505" s="103"/>
      <c r="AG505" s="103"/>
      <c r="AH505" s="103"/>
      <c r="AI505" s="96"/>
      <c r="AJ505" s="96"/>
      <c r="AK505" s="96"/>
      <c r="AL505" s="96"/>
      <c r="AQ505" s="73"/>
      <c r="AR505" s="73"/>
      <c r="AS505" s="73"/>
      <c r="AT505" s="73"/>
      <c r="AU505" s="73"/>
      <c r="AV505" s="73"/>
      <c r="AW505" s="73"/>
    </row>
    <row r="506" spans="9:49" s="58" customFormat="1">
      <c r="I506" s="135"/>
      <c r="J506" s="84"/>
      <c r="Z506" s="96"/>
      <c r="AC506" s="103"/>
      <c r="AD506" s="103"/>
      <c r="AE506" s="103"/>
      <c r="AF506" s="103"/>
      <c r="AG506" s="103"/>
      <c r="AH506" s="103"/>
      <c r="AI506" s="96"/>
      <c r="AJ506" s="96"/>
      <c r="AK506" s="96"/>
      <c r="AL506" s="96"/>
      <c r="AQ506" s="73"/>
      <c r="AR506" s="73"/>
      <c r="AS506" s="73"/>
      <c r="AT506" s="73"/>
      <c r="AU506" s="73"/>
      <c r="AV506" s="73"/>
      <c r="AW506" s="73"/>
    </row>
    <row r="507" spans="9:49" s="58" customFormat="1">
      <c r="I507" s="135"/>
      <c r="J507" s="84"/>
      <c r="Z507" s="96"/>
      <c r="AC507" s="103"/>
      <c r="AD507" s="103"/>
      <c r="AE507" s="103"/>
      <c r="AF507" s="103"/>
      <c r="AG507" s="103"/>
      <c r="AH507" s="103"/>
      <c r="AI507" s="96"/>
      <c r="AJ507" s="96"/>
      <c r="AK507" s="96"/>
      <c r="AL507" s="96"/>
      <c r="AQ507" s="73"/>
      <c r="AR507" s="73"/>
      <c r="AS507" s="73"/>
      <c r="AT507" s="73"/>
      <c r="AU507" s="73"/>
      <c r="AV507" s="73"/>
      <c r="AW507" s="73"/>
    </row>
    <row r="508" spans="9:49" s="58" customFormat="1">
      <c r="I508" s="135"/>
      <c r="J508" s="84"/>
      <c r="Z508" s="96"/>
      <c r="AC508" s="103"/>
      <c r="AD508" s="103"/>
      <c r="AE508" s="103"/>
      <c r="AF508" s="103"/>
      <c r="AG508" s="103"/>
      <c r="AH508" s="103"/>
      <c r="AI508" s="96"/>
      <c r="AJ508" s="96"/>
      <c r="AK508" s="96"/>
      <c r="AL508" s="96"/>
      <c r="AQ508" s="73"/>
      <c r="AR508" s="73"/>
      <c r="AS508" s="73"/>
      <c r="AT508" s="73"/>
      <c r="AU508" s="73"/>
      <c r="AV508" s="73"/>
      <c r="AW508" s="73"/>
    </row>
    <row r="509" spans="9:49" s="58" customFormat="1">
      <c r="I509" s="135"/>
      <c r="J509" s="84"/>
      <c r="Z509" s="96"/>
      <c r="AC509" s="103"/>
      <c r="AD509" s="103"/>
      <c r="AE509" s="103"/>
      <c r="AF509" s="103"/>
      <c r="AG509" s="103"/>
      <c r="AH509" s="103"/>
      <c r="AI509" s="96"/>
      <c r="AJ509" s="96"/>
      <c r="AK509" s="96"/>
      <c r="AL509" s="96"/>
      <c r="AQ509" s="73"/>
      <c r="AR509" s="73"/>
      <c r="AS509" s="73"/>
      <c r="AT509" s="73"/>
      <c r="AU509" s="73"/>
      <c r="AV509" s="73"/>
      <c r="AW509" s="73"/>
    </row>
    <row r="510" spans="9:49" s="58" customFormat="1">
      <c r="I510" s="135"/>
      <c r="J510" s="84"/>
      <c r="Z510" s="96"/>
      <c r="AC510" s="103"/>
      <c r="AD510" s="103"/>
      <c r="AE510" s="103"/>
      <c r="AF510" s="103"/>
      <c r="AG510" s="103"/>
      <c r="AH510" s="103"/>
      <c r="AI510" s="96"/>
      <c r="AJ510" s="96"/>
      <c r="AK510" s="96"/>
      <c r="AL510" s="96"/>
      <c r="AQ510" s="73"/>
      <c r="AR510" s="73"/>
      <c r="AS510" s="73"/>
      <c r="AT510" s="73"/>
      <c r="AU510" s="73"/>
      <c r="AV510" s="73"/>
      <c r="AW510" s="73"/>
    </row>
    <row r="511" spans="9:49" s="58" customFormat="1">
      <c r="I511" s="135"/>
      <c r="J511" s="84"/>
      <c r="Z511" s="96"/>
      <c r="AC511" s="103"/>
      <c r="AD511" s="103"/>
      <c r="AE511" s="103"/>
      <c r="AF511" s="103"/>
      <c r="AG511" s="103"/>
      <c r="AH511" s="103"/>
      <c r="AI511" s="96"/>
      <c r="AJ511" s="96"/>
      <c r="AK511" s="96"/>
      <c r="AL511" s="96"/>
      <c r="AQ511" s="73"/>
      <c r="AR511" s="73"/>
      <c r="AS511" s="73"/>
      <c r="AT511" s="73"/>
      <c r="AU511" s="73"/>
      <c r="AV511" s="73"/>
      <c r="AW511" s="73"/>
    </row>
    <row r="512" spans="9:49" s="58" customFormat="1">
      <c r="I512" s="135"/>
      <c r="J512" s="84"/>
      <c r="Z512" s="96"/>
      <c r="AC512" s="103"/>
      <c r="AD512" s="103"/>
      <c r="AE512" s="103"/>
      <c r="AF512" s="103"/>
      <c r="AG512" s="103"/>
      <c r="AH512" s="103"/>
      <c r="AI512" s="96"/>
      <c r="AJ512" s="96"/>
      <c r="AK512" s="96"/>
      <c r="AL512" s="96"/>
      <c r="AQ512" s="73"/>
      <c r="AR512" s="73"/>
      <c r="AS512" s="73"/>
      <c r="AT512" s="73"/>
      <c r="AU512" s="73"/>
      <c r="AV512" s="73"/>
      <c r="AW512" s="73"/>
    </row>
    <row r="513" spans="9:49" s="58" customFormat="1">
      <c r="I513" s="135"/>
      <c r="J513" s="84"/>
      <c r="Z513" s="96"/>
      <c r="AC513" s="103"/>
      <c r="AD513" s="103"/>
      <c r="AE513" s="103"/>
      <c r="AF513" s="103"/>
      <c r="AG513" s="103"/>
      <c r="AH513" s="103"/>
      <c r="AI513" s="96"/>
      <c r="AJ513" s="96"/>
      <c r="AK513" s="96"/>
      <c r="AL513" s="96"/>
      <c r="AQ513" s="73"/>
      <c r="AR513" s="73"/>
      <c r="AS513" s="73"/>
      <c r="AT513" s="73"/>
      <c r="AU513" s="73"/>
      <c r="AV513" s="73"/>
      <c r="AW513" s="73"/>
    </row>
    <row r="514" spans="9:49" s="58" customFormat="1">
      <c r="I514" s="135"/>
      <c r="J514" s="84"/>
      <c r="Z514" s="96"/>
      <c r="AC514" s="103"/>
      <c r="AD514" s="103"/>
      <c r="AE514" s="103"/>
      <c r="AF514" s="103"/>
      <c r="AG514" s="103"/>
      <c r="AH514" s="103"/>
      <c r="AI514" s="96"/>
      <c r="AJ514" s="96"/>
      <c r="AK514" s="96"/>
      <c r="AL514" s="96"/>
      <c r="AQ514" s="73"/>
      <c r="AR514" s="73"/>
      <c r="AS514" s="73"/>
      <c r="AT514" s="73"/>
      <c r="AU514" s="73"/>
      <c r="AV514" s="73"/>
      <c r="AW514" s="73"/>
    </row>
    <row r="515" spans="9:49" s="58" customFormat="1">
      <c r="I515" s="135"/>
      <c r="J515" s="84"/>
      <c r="Z515" s="96"/>
      <c r="AC515" s="103"/>
      <c r="AD515" s="103"/>
      <c r="AE515" s="103"/>
      <c r="AF515" s="103"/>
      <c r="AG515" s="103"/>
      <c r="AH515" s="103"/>
      <c r="AI515" s="96"/>
      <c r="AJ515" s="96"/>
      <c r="AK515" s="96"/>
      <c r="AL515" s="96"/>
      <c r="AQ515" s="73"/>
      <c r="AR515" s="73"/>
      <c r="AS515" s="73"/>
      <c r="AT515" s="73"/>
      <c r="AU515" s="73"/>
      <c r="AV515" s="73"/>
      <c r="AW515" s="73"/>
    </row>
    <row r="516" spans="9:49" s="58" customFormat="1">
      <c r="I516" s="135"/>
      <c r="J516" s="84"/>
      <c r="Z516" s="96"/>
      <c r="AC516" s="103"/>
      <c r="AD516" s="103"/>
      <c r="AE516" s="103"/>
      <c r="AF516" s="103"/>
      <c r="AG516" s="103"/>
      <c r="AH516" s="103"/>
      <c r="AI516" s="96"/>
      <c r="AJ516" s="96"/>
      <c r="AK516" s="96"/>
      <c r="AL516" s="96"/>
      <c r="AQ516" s="73"/>
      <c r="AR516" s="73"/>
      <c r="AS516" s="73"/>
      <c r="AT516" s="73"/>
      <c r="AU516" s="73"/>
      <c r="AV516" s="73"/>
      <c r="AW516" s="73"/>
    </row>
    <row r="517" spans="9:49" s="58" customFormat="1">
      <c r="I517" s="135"/>
      <c r="J517" s="84"/>
      <c r="Z517" s="96"/>
      <c r="AC517" s="103"/>
      <c r="AD517" s="103"/>
      <c r="AE517" s="103"/>
      <c r="AF517" s="103"/>
      <c r="AG517" s="103"/>
      <c r="AH517" s="103"/>
      <c r="AI517" s="96"/>
      <c r="AJ517" s="96"/>
      <c r="AK517" s="96"/>
      <c r="AL517" s="96"/>
      <c r="AQ517" s="73"/>
      <c r="AR517" s="73"/>
      <c r="AS517" s="73"/>
      <c r="AT517" s="73"/>
      <c r="AU517" s="73"/>
      <c r="AV517" s="73"/>
      <c r="AW517" s="73"/>
    </row>
    <row r="518" spans="9:49" s="58" customFormat="1">
      <c r="I518" s="135"/>
      <c r="J518" s="84"/>
      <c r="Z518" s="96"/>
      <c r="AC518" s="103"/>
      <c r="AD518" s="103"/>
      <c r="AE518" s="103"/>
      <c r="AF518" s="103"/>
      <c r="AG518" s="103"/>
      <c r="AH518" s="103"/>
      <c r="AI518" s="96"/>
      <c r="AJ518" s="96"/>
      <c r="AK518" s="96"/>
      <c r="AL518" s="96"/>
      <c r="AQ518" s="73"/>
      <c r="AR518" s="73"/>
      <c r="AS518" s="73"/>
      <c r="AT518" s="73"/>
      <c r="AU518" s="73"/>
      <c r="AV518" s="73"/>
      <c r="AW518" s="73"/>
    </row>
    <row r="519" spans="9:49" s="58" customFormat="1">
      <c r="I519" s="135"/>
      <c r="J519" s="84"/>
      <c r="Z519" s="96"/>
      <c r="AC519" s="103"/>
      <c r="AD519" s="103"/>
      <c r="AE519" s="103"/>
      <c r="AF519" s="103"/>
      <c r="AG519" s="103"/>
      <c r="AH519" s="103"/>
      <c r="AI519" s="96"/>
      <c r="AJ519" s="96"/>
      <c r="AK519" s="96"/>
      <c r="AL519" s="96"/>
      <c r="AQ519" s="73"/>
      <c r="AR519" s="73"/>
      <c r="AS519" s="73"/>
      <c r="AT519" s="73"/>
      <c r="AU519" s="73"/>
      <c r="AV519" s="73"/>
      <c r="AW519" s="73"/>
    </row>
    <row r="520" spans="9:49" s="58" customFormat="1">
      <c r="I520" s="135"/>
      <c r="J520" s="84"/>
      <c r="Z520" s="96"/>
      <c r="AC520" s="103"/>
      <c r="AD520" s="103"/>
      <c r="AE520" s="103"/>
      <c r="AF520" s="103"/>
      <c r="AG520" s="103"/>
      <c r="AH520" s="103"/>
      <c r="AI520" s="96"/>
      <c r="AJ520" s="96"/>
      <c r="AK520" s="96"/>
      <c r="AL520" s="96"/>
      <c r="AQ520" s="73"/>
      <c r="AR520" s="73"/>
      <c r="AS520" s="73"/>
      <c r="AT520" s="73"/>
      <c r="AU520" s="73"/>
      <c r="AV520" s="73"/>
      <c r="AW520" s="73"/>
    </row>
    <row r="521" spans="9:49" s="58" customFormat="1">
      <c r="I521" s="135"/>
      <c r="J521" s="84"/>
      <c r="Z521" s="96"/>
      <c r="AC521" s="103"/>
      <c r="AD521" s="103"/>
      <c r="AE521" s="103"/>
      <c r="AF521" s="103"/>
      <c r="AG521" s="103"/>
      <c r="AH521" s="103"/>
      <c r="AI521" s="96"/>
      <c r="AJ521" s="96"/>
      <c r="AK521" s="96"/>
      <c r="AL521" s="96"/>
      <c r="AQ521" s="73"/>
      <c r="AR521" s="73"/>
      <c r="AS521" s="73"/>
      <c r="AT521" s="73"/>
      <c r="AU521" s="73"/>
      <c r="AV521" s="73"/>
      <c r="AW521" s="73"/>
    </row>
    <row r="522" spans="9:49" s="58" customFormat="1">
      <c r="I522" s="135"/>
      <c r="J522" s="84"/>
      <c r="Z522" s="96"/>
      <c r="AC522" s="103"/>
      <c r="AD522" s="103"/>
      <c r="AE522" s="103"/>
      <c r="AF522" s="103"/>
      <c r="AG522" s="103"/>
      <c r="AH522" s="103"/>
      <c r="AI522" s="96"/>
      <c r="AJ522" s="96"/>
      <c r="AK522" s="96"/>
      <c r="AL522" s="96"/>
      <c r="AQ522" s="73"/>
      <c r="AR522" s="73"/>
      <c r="AS522" s="73"/>
      <c r="AT522" s="73"/>
      <c r="AU522" s="73"/>
      <c r="AV522" s="73"/>
      <c r="AW522" s="73"/>
    </row>
    <row r="523" spans="9:49" s="58" customFormat="1">
      <c r="I523" s="135"/>
      <c r="J523" s="84"/>
      <c r="Z523" s="96"/>
      <c r="AC523" s="103"/>
      <c r="AD523" s="103"/>
      <c r="AE523" s="103"/>
      <c r="AF523" s="103"/>
      <c r="AG523" s="103"/>
      <c r="AH523" s="103"/>
      <c r="AI523" s="96"/>
      <c r="AJ523" s="96"/>
      <c r="AK523" s="96"/>
      <c r="AL523" s="96"/>
      <c r="AQ523" s="73"/>
      <c r="AR523" s="73"/>
      <c r="AS523" s="73"/>
      <c r="AT523" s="73"/>
      <c r="AU523" s="73"/>
      <c r="AV523" s="73"/>
      <c r="AW523" s="73"/>
    </row>
    <row r="524" spans="9:49" s="58" customFormat="1">
      <c r="I524" s="135"/>
      <c r="J524" s="84"/>
      <c r="Z524" s="96"/>
      <c r="AC524" s="103"/>
      <c r="AD524" s="103"/>
      <c r="AE524" s="103"/>
      <c r="AF524" s="103"/>
      <c r="AG524" s="103"/>
      <c r="AH524" s="103"/>
      <c r="AI524" s="96"/>
      <c r="AJ524" s="96"/>
      <c r="AK524" s="96"/>
      <c r="AL524" s="96"/>
      <c r="AQ524" s="73"/>
      <c r="AR524" s="73"/>
      <c r="AS524" s="73"/>
      <c r="AT524" s="73"/>
      <c r="AU524" s="73"/>
      <c r="AV524" s="73"/>
      <c r="AW524" s="73"/>
    </row>
    <row r="525" spans="9:49" s="58" customFormat="1">
      <c r="I525" s="135"/>
      <c r="J525" s="84"/>
      <c r="Z525" s="96"/>
      <c r="AC525" s="103"/>
      <c r="AD525" s="103"/>
      <c r="AE525" s="103"/>
      <c r="AF525" s="103"/>
      <c r="AG525" s="103"/>
      <c r="AH525" s="103"/>
      <c r="AI525" s="96"/>
      <c r="AJ525" s="96"/>
      <c r="AK525" s="96"/>
      <c r="AL525" s="96"/>
      <c r="AQ525" s="73"/>
      <c r="AR525" s="73"/>
      <c r="AS525" s="73"/>
      <c r="AT525" s="73"/>
      <c r="AU525" s="73"/>
      <c r="AV525" s="73"/>
      <c r="AW525" s="73"/>
    </row>
    <row r="526" spans="9:49" s="58" customFormat="1">
      <c r="I526" s="135"/>
      <c r="J526" s="84"/>
      <c r="Z526" s="96"/>
      <c r="AC526" s="103"/>
      <c r="AD526" s="103"/>
      <c r="AE526" s="103"/>
      <c r="AF526" s="103"/>
      <c r="AG526" s="103"/>
      <c r="AH526" s="103"/>
      <c r="AI526" s="96"/>
      <c r="AJ526" s="96"/>
      <c r="AK526" s="96"/>
      <c r="AL526" s="96"/>
      <c r="AQ526" s="73"/>
      <c r="AR526" s="73"/>
      <c r="AS526" s="73"/>
      <c r="AT526" s="73"/>
      <c r="AU526" s="73"/>
      <c r="AV526" s="73"/>
      <c r="AW526" s="73"/>
    </row>
    <row r="527" spans="9:49" s="58" customFormat="1">
      <c r="I527" s="135"/>
      <c r="J527" s="84"/>
      <c r="Z527" s="96"/>
      <c r="AC527" s="103"/>
      <c r="AD527" s="103"/>
      <c r="AE527" s="103"/>
      <c r="AF527" s="103"/>
      <c r="AG527" s="103"/>
      <c r="AH527" s="103"/>
      <c r="AI527" s="96"/>
      <c r="AJ527" s="96"/>
      <c r="AK527" s="96"/>
      <c r="AL527" s="96"/>
      <c r="AQ527" s="73"/>
      <c r="AR527" s="73"/>
      <c r="AS527" s="73"/>
      <c r="AT527" s="73"/>
      <c r="AU527" s="73"/>
      <c r="AV527" s="73"/>
      <c r="AW527" s="73"/>
    </row>
    <row r="528" spans="9:49" s="58" customFormat="1">
      <c r="I528" s="135"/>
      <c r="J528" s="84"/>
      <c r="Z528" s="96"/>
      <c r="AC528" s="103"/>
      <c r="AD528" s="103"/>
      <c r="AE528" s="103"/>
      <c r="AF528" s="103"/>
      <c r="AG528" s="103"/>
      <c r="AH528" s="103"/>
      <c r="AI528" s="96"/>
      <c r="AJ528" s="96"/>
      <c r="AK528" s="96"/>
      <c r="AL528" s="96"/>
      <c r="AQ528" s="73"/>
      <c r="AR528" s="73"/>
      <c r="AS528" s="73"/>
      <c r="AT528" s="73"/>
      <c r="AU528" s="73"/>
      <c r="AV528" s="73"/>
      <c r="AW528" s="73"/>
    </row>
    <row r="529" spans="9:49" s="58" customFormat="1">
      <c r="I529" s="135"/>
      <c r="J529" s="84"/>
      <c r="Z529" s="96"/>
      <c r="AC529" s="103"/>
      <c r="AD529" s="103"/>
      <c r="AE529" s="103"/>
      <c r="AF529" s="103"/>
      <c r="AG529" s="103"/>
      <c r="AH529" s="103"/>
      <c r="AI529" s="96"/>
      <c r="AJ529" s="96"/>
      <c r="AK529" s="96"/>
      <c r="AL529" s="96"/>
      <c r="AQ529" s="73"/>
      <c r="AR529" s="73"/>
      <c r="AS529" s="73"/>
      <c r="AT529" s="73"/>
      <c r="AU529" s="73"/>
      <c r="AV529" s="73"/>
      <c r="AW529" s="73"/>
    </row>
    <row r="530" spans="9:49" s="58" customFormat="1">
      <c r="I530" s="135"/>
      <c r="J530" s="84"/>
      <c r="Z530" s="96"/>
      <c r="AC530" s="103"/>
      <c r="AD530" s="103"/>
      <c r="AE530" s="103"/>
      <c r="AF530" s="103"/>
      <c r="AG530" s="103"/>
      <c r="AH530" s="103"/>
      <c r="AI530" s="96"/>
      <c r="AJ530" s="96"/>
      <c r="AK530" s="96"/>
      <c r="AL530" s="96"/>
      <c r="AQ530" s="73"/>
      <c r="AR530" s="73"/>
      <c r="AS530" s="73"/>
      <c r="AT530" s="73"/>
      <c r="AU530" s="73"/>
      <c r="AV530" s="73"/>
      <c r="AW530" s="73"/>
    </row>
    <row r="531" spans="9:49" s="58" customFormat="1">
      <c r="I531" s="135"/>
      <c r="J531" s="84"/>
      <c r="Z531" s="96"/>
      <c r="AC531" s="103"/>
      <c r="AD531" s="103"/>
      <c r="AE531" s="103"/>
      <c r="AF531" s="103"/>
      <c r="AG531" s="103"/>
      <c r="AH531" s="103"/>
      <c r="AI531" s="96"/>
      <c r="AJ531" s="96"/>
      <c r="AK531" s="96"/>
      <c r="AL531" s="96"/>
      <c r="AQ531" s="73"/>
      <c r="AR531" s="73"/>
      <c r="AS531" s="73"/>
      <c r="AT531" s="73"/>
      <c r="AU531" s="73"/>
      <c r="AV531" s="73"/>
      <c r="AW531" s="73"/>
    </row>
    <row r="532" spans="9:49" s="58" customFormat="1">
      <c r="I532" s="135"/>
      <c r="J532" s="84"/>
      <c r="Z532" s="96"/>
      <c r="AC532" s="103"/>
      <c r="AD532" s="103"/>
      <c r="AE532" s="103"/>
      <c r="AF532" s="103"/>
      <c r="AG532" s="103"/>
      <c r="AH532" s="103"/>
      <c r="AI532" s="96"/>
      <c r="AJ532" s="96"/>
      <c r="AK532" s="96"/>
      <c r="AL532" s="96"/>
      <c r="AQ532" s="73"/>
      <c r="AR532" s="73"/>
      <c r="AS532" s="73"/>
      <c r="AT532" s="73"/>
      <c r="AU532" s="73"/>
      <c r="AV532" s="73"/>
      <c r="AW532" s="73"/>
    </row>
    <row r="533" spans="9:49" s="58" customFormat="1">
      <c r="I533" s="135"/>
      <c r="J533" s="84"/>
      <c r="Z533" s="96"/>
      <c r="AC533" s="103"/>
      <c r="AD533" s="103"/>
      <c r="AE533" s="103"/>
      <c r="AF533" s="103"/>
      <c r="AG533" s="103"/>
      <c r="AH533" s="103"/>
      <c r="AI533" s="96"/>
      <c r="AJ533" s="96"/>
      <c r="AK533" s="96"/>
      <c r="AL533" s="96"/>
      <c r="AQ533" s="73"/>
      <c r="AR533" s="73"/>
      <c r="AS533" s="73"/>
      <c r="AT533" s="73"/>
      <c r="AU533" s="73"/>
      <c r="AV533" s="73"/>
      <c r="AW533" s="73"/>
    </row>
    <row r="534" spans="9:49" s="58" customFormat="1">
      <c r="I534" s="135"/>
      <c r="J534" s="84"/>
      <c r="Z534" s="96"/>
      <c r="AC534" s="103"/>
      <c r="AD534" s="103"/>
      <c r="AE534" s="103"/>
      <c r="AF534" s="103"/>
      <c r="AG534" s="103"/>
      <c r="AH534" s="103"/>
      <c r="AI534" s="96"/>
      <c r="AJ534" s="96"/>
      <c r="AK534" s="96"/>
      <c r="AL534" s="96"/>
      <c r="AQ534" s="73"/>
      <c r="AR534" s="73"/>
      <c r="AS534" s="73"/>
      <c r="AT534" s="73"/>
      <c r="AU534" s="73"/>
      <c r="AV534" s="73"/>
      <c r="AW534" s="73"/>
    </row>
    <row r="535" spans="9:49" s="58" customFormat="1">
      <c r="I535" s="135"/>
      <c r="J535" s="84"/>
      <c r="Z535" s="96"/>
      <c r="AC535" s="103"/>
      <c r="AD535" s="103"/>
      <c r="AE535" s="103"/>
      <c r="AF535" s="103"/>
      <c r="AG535" s="103"/>
      <c r="AH535" s="103"/>
      <c r="AI535" s="96"/>
      <c r="AJ535" s="96"/>
      <c r="AK535" s="96"/>
      <c r="AL535" s="96"/>
      <c r="AQ535" s="73"/>
      <c r="AR535" s="73"/>
      <c r="AS535" s="73"/>
      <c r="AT535" s="73"/>
      <c r="AU535" s="73"/>
      <c r="AV535" s="73"/>
      <c r="AW535" s="73"/>
    </row>
    <row r="536" spans="9:49" s="58" customFormat="1">
      <c r="I536" s="135"/>
      <c r="J536" s="84"/>
      <c r="Z536" s="96"/>
      <c r="AC536" s="103"/>
      <c r="AD536" s="103"/>
      <c r="AE536" s="103"/>
      <c r="AF536" s="103"/>
      <c r="AG536" s="103"/>
      <c r="AH536" s="103"/>
      <c r="AI536" s="96"/>
      <c r="AJ536" s="96"/>
      <c r="AK536" s="96"/>
      <c r="AL536" s="96"/>
      <c r="AQ536" s="73"/>
      <c r="AR536" s="73"/>
      <c r="AS536" s="73"/>
      <c r="AT536" s="73"/>
      <c r="AU536" s="73"/>
      <c r="AV536" s="73"/>
      <c r="AW536" s="73"/>
    </row>
    <row r="537" spans="9:49" s="58" customFormat="1">
      <c r="I537" s="135"/>
      <c r="J537" s="84"/>
      <c r="Z537" s="96"/>
      <c r="AC537" s="103"/>
      <c r="AD537" s="103"/>
      <c r="AE537" s="103"/>
      <c r="AF537" s="103"/>
      <c r="AG537" s="103"/>
      <c r="AH537" s="103"/>
      <c r="AI537" s="96"/>
      <c r="AJ537" s="96"/>
      <c r="AK537" s="96"/>
      <c r="AL537" s="96"/>
      <c r="AQ537" s="73"/>
      <c r="AR537" s="73"/>
      <c r="AS537" s="73"/>
      <c r="AT537" s="73"/>
      <c r="AU537" s="73"/>
      <c r="AV537" s="73"/>
      <c r="AW537" s="73"/>
    </row>
    <row r="538" spans="9:49" s="58" customFormat="1">
      <c r="I538" s="135"/>
      <c r="J538" s="84"/>
      <c r="Z538" s="96"/>
      <c r="AC538" s="103"/>
      <c r="AD538" s="103"/>
      <c r="AE538" s="103"/>
      <c r="AF538" s="103"/>
      <c r="AG538" s="103"/>
      <c r="AH538" s="103"/>
      <c r="AI538" s="96"/>
      <c r="AJ538" s="96"/>
      <c r="AK538" s="96"/>
      <c r="AL538" s="96"/>
      <c r="AQ538" s="73"/>
      <c r="AR538" s="73"/>
      <c r="AS538" s="73"/>
      <c r="AT538" s="73"/>
      <c r="AU538" s="73"/>
      <c r="AV538" s="73"/>
      <c r="AW538" s="73"/>
    </row>
    <row r="539" spans="9:49" s="58" customFormat="1">
      <c r="I539" s="135"/>
      <c r="J539" s="84"/>
      <c r="Z539" s="96"/>
      <c r="AC539" s="103"/>
      <c r="AD539" s="103"/>
      <c r="AE539" s="103"/>
      <c r="AF539" s="103"/>
      <c r="AG539" s="103"/>
      <c r="AH539" s="103"/>
      <c r="AI539" s="96"/>
      <c r="AJ539" s="96"/>
      <c r="AK539" s="96"/>
      <c r="AL539" s="96"/>
      <c r="AQ539" s="73"/>
      <c r="AR539" s="73"/>
      <c r="AS539" s="73"/>
      <c r="AT539" s="73"/>
      <c r="AU539" s="73"/>
      <c r="AV539" s="73"/>
      <c r="AW539" s="73"/>
    </row>
    <row r="540" spans="9:49" s="58" customFormat="1">
      <c r="I540" s="135"/>
      <c r="J540" s="84"/>
      <c r="Z540" s="96"/>
      <c r="AC540" s="103"/>
      <c r="AD540" s="103"/>
      <c r="AE540" s="103"/>
      <c r="AF540" s="103"/>
      <c r="AG540" s="103"/>
      <c r="AH540" s="103"/>
      <c r="AI540" s="96"/>
      <c r="AJ540" s="96"/>
      <c r="AK540" s="96"/>
      <c r="AL540" s="96"/>
      <c r="AQ540" s="73"/>
      <c r="AR540" s="73"/>
      <c r="AS540" s="73"/>
      <c r="AT540" s="73"/>
      <c r="AU540" s="73"/>
      <c r="AV540" s="73"/>
      <c r="AW540" s="73"/>
    </row>
    <row r="541" spans="9:49" s="58" customFormat="1">
      <c r="I541" s="135"/>
      <c r="J541" s="84"/>
      <c r="Z541" s="96"/>
      <c r="AC541" s="103"/>
      <c r="AD541" s="103"/>
      <c r="AE541" s="103"/>
      <c r="AF541" s="103"/>
      <c r="AG541" s="103"/>
      <c r="AH541" s="103"/>
      <c r="AI541" s="96"/>
      <c r="AJ541" s="96"/>
      <c r="AK541" s="96"/>
      <c r="AL541" s="96"/>
      <c r="AQ541" s="73"/>
      <c r="AR541" s="73"/>
      <c r="AS541" s="73"/>
      <c r="AT541" s="73"/>
      <c r="AU541" s="73"/>
      <c r="AV541" s="73"/>
      <c r="AW541" s="73"/>
    </row>
    <row r="542" spans="9:49" s="58" customFormat="1">
      <c r="I542" s="135"/>
      <c r="J542" s="84"/>
      <c r="Z542" s="96"/>
      <c r="AC542" s="103"/>
      <c r="AD542" s="103"/>
      <c r="AE542" s="103"/>
      <c r="AF542" s="103"/>
      <c r="AG542" s="103"/>
      <c r="AH542" s="103"/>
      <c r="AI542" s="96"/>
      <c r="AJ542" s="96"/>
      <c r="AK542" s="96"/>
      <c r="AL542" s="96"/>
      <c r="AQ542" s="73"/>
      <c r="AR542" s="73"/>
      <c r="AS542" s="73"/>
      <c r="AT542" s="73"/>
      <c r="AU542" s="73"/>
      <c r="AV542" s="73"/>
      <c r="AW542" s="73"/>
    </row>
    <row r="543" spans="9:49" s="58" customFormat="1">
      <c r="I543" s="135"/>
      <c r="J543" s="84"/>
      <c r="Z543" s="96"/>
      <c r="AC543" s="103"/>
      <c r="AD543" s="103"/>
      <c r="AE543" s="103"/>
      <c r="AF543" s="103"/>
      <c r="AG543" s="103"/>
      <c r="AH543" s="103"/>
      <c r="AI543" s="96"/>
      <c r="AJ543" s="96"/>
      <c r="AK543" s="96"/>
      <c r="AL543" s="96"/>
      <c r="AQ543" s="73"/>
      <c r="AR543" s="73"/>
      <c r="AS543" s="73"/>
      <c r="AT543" s="73"/>
      <c r="AU543" s="73"/>
      <c r="AV543" s="73"/>
      <c r="AW543" s="73"/>
    </row>
    <row r="544" spans="9:49" s="58" customFormat="1">
      <c r="I544" s="135"/>
      <c r="J544" s="84"/>
      <c r="Z544" s="96"/>
      <c r="AC544" s="103"/>
      <c r="AD544" s="103"/>
      <c r="AE544" s="103"/>
      <c r="AF544" s="103"/>
      <c r="AG544" s="103"/>
      <c r="AH544" s="103"/>
      <c r="AI544" s="96"/>
      <c r="AJ544" s="96"/>
      <c r="AK544" s="96"/>
      <c r="AL544" s="96"/>
      <c r="AQ544" s="73"/>
      <c r="AR544" s="73"/>
      <c r="AS544" s="73"/>
      <c r="AT544" s="73"/>
      <c r="AU544" s="73"/>
      <c r="AV544" s="73"/>
      <c r="AW544" s="73"/>
    </row>
    <row r="545" spans="9:49" s="58" customFormat="1">
      <c r="I545" s="135"/>
      <c r="J545" s="84"/>
      <c r="Z545" s="96"/>
      <c r="AC545" s="103"/>
      <c r="AD545" s="103"/>
      <c r="AE545" s="103"/>
      <c r="AF545" s="103"/>
      <c r="AG545" s="103"/>
      <c r="AH545" s="103"/>
      <c r="AI545" s="96"/>
      <c r="AJ545" s="96"/>
      <c r="AK545" s="96"/>
      <c r="AL545" s="96"/>
      <c r="AQ545" s="73"/>
      <c r="AR545" s="73"/>
      <c r="AS545" s="73"/>
      <c r="AT545" s="73"/>
      <c r="AU545" s="73"/>
      <c r="AV545" s="73"/>
      <c r="AW545" s="73"/>
    </row>
    <row r="546" spans="9:49" s="58" customFormat="1">
      <c r="I546" s="135"/>
      <c r="J546" s="84"/>
      <c r="Z546" s="96"/>
      <c r="AC546" s="103"/>
      <c r="AD546" s="103"/>
      <c r="AE546" s="103"/>
      <c r="AF546" s="103"/>
      <c r="AG546" s="103"/>
      <c r="AH546" s="103"/>
      <c r="AI546" s="96"/>
      <c r="AJ546" s="96"/>
      <c r="AK546" s="96"/>
      <c r="AL546" s="96"/>
      <c r="AQ546" s="73"/>
      <c r="AR546" s="73"/>
      <c r="AS546" s="73"/>
      <c r="AT546" s="73"/>
      <c r="AU546" s="73"/>
      <c r="AV546" s="73"/>
      <c r="AW546" s="73"/>
    </row>
    <row r="547" spans="9:49" s="58" customFormat="1">
      <c r="I547" s="135"/>
      <c r="J547" s="84"/>
      <c r="Z547" s="96"/>
      <c r="AC547" s="103"/>
      <c r="AD547" s="103"/>
      <c r="AE547" s="103"/>
      <c r="AF547" s="103"/>
      <c r="AG547" s="103"/>
      <c r="AH547" s="103"/>
      <c r="AI547" s="96"/>
      <c r="AJ547" s="96"/>
      <c r="AK547" s="96"/>
      <c r="AL547" s="96"/>
      <c r="AQ547" s="73"/>
      <c r="AR547" s="73"/>
      <c r="AS547" s="73"/>
      <c r="AT547" s="73"/>
      <c r="AU547" s="73"/>
      <c r="AV547" s="73"/>
      <c r="AW547" s="73"/>
    </row>
    <row r="548" spans="9:49" s="58" customFormat="1">
      <c r="I548" s="135"/>
      <c r="J548" s="84"/>
      <c r="Z548" s="96"/>
      <c r="AC548" s="103"/>
      <c r="AD548" s="103"/>
      <c r="AE548" s="103"/>
      <c r="AF548" s="103"/>
      <c r="AG548" s="103"/>
      <c r="AH548" s="103"/>
      <c r="AI548" s="96"/>
      <c r="AJ548" s="96"/>
      <c r="AK548" s="96"/>
      <c r="AL548" s="96"/>
      <c r="AQ548" s="73"/>
      <c r="AR548" s="73"/>
      <c r="AS548" s="73"/>
      <c r="AT548" s="73"/>
      <c r="AU548" s="73"/>
      <c r="AV548" s="73"/>
      <c r="AW548" s="73"/>
    </row>
    <row r="549" spans="9:49" s="58" customFormat="1">
      <c r="I549" s="135"/>
      <c r="J549" s="84"/>
      <c r="Z549" s="96"/>
      <c r="AC549" s="103"/>
      <c r="AD549" s="103"/>
      <c r="AE549" s="103"/>
      <c r="AF549" s="103"/>
      <c r="AG549" s="103"/>
      <c r="AH549" s="103"/>
      <c r="AI549" s="96"/>
      <c r="AJ549" s="96"/>
      <c r="AK549" s="96"/>
      <c r="AL549" s="96"/>
      <c r="AQ549" s="73"/>
      <c r="AR549" s="73"/>
      <c r="AS549" s="73"/>
      <c r="AT549" s="73"/>
      <c r="AU549" s="73"/>
      <c r="AV549" s="73"/>
      <c r="AW549" s="73"/>
    </row>
    <row r="550" spans="9:49" s="58" customFormat="1">
      <c r="I550" s="135"/>
      <c r="J550" s="84"/>
      <c r="Z550" s="96"/>
      <c r="AC550" s="103"/>
      <c r="AD550" s="103"/>
      <c r="AE550" s="103"/>
      <c r="AF550" s="103"/>
      <c r="AG550" s="103"/>
      <c r="AH550" s="103"/>
      <c r="AI550" s="96"/>
      <c r="AJ550" s="96"/>
      <c r="AK550" s="96"/>
      <c r="AL550" s="96"/>
      <c r="AQ550" s="73"/>
      <c r="AR550" s="73"/>
      <c r="AS550" s="73"/>
      <c r="AT550" s="73"/>
      <c r="AU550" s="73"/>
      <c r="AV550" s="73"/>
      <c r="AW550" s="73"/>
    </row>
    <row r="551" spans="9:49" s="58" customFormat="1">
      <c r="I551" s="135"/>
      <c r="J551" s="84"/>
      <c r="Z551" s="96"/>
      <c r="AC551" s="103"/>
      <c r="AD551" s="103"/>
      <c r="AE551" s="103"/>
      <c r="AF551" s="103"/>
      <c r="AG551" s="103"/>
      <c r="AH551" s="103"/>
      <c r="AI551" s="96"/>
      <c r="AJ551" s="96"/>
      <c r="AK551" s="96"/>
      <c r="AL551" s="96"/>
      <c r="AQ551" s="73"/>
      <c r="AR551" s="73"/>
      <c r="AS551" s="73"/>
      <c r="AT551" s="73"/>
      <c r="AU551" s="73"/>
      <c r="AV551" s="73"/>
      <c r="AW551" s="73"/>
    </row>
    <row r="552" spans="9:49" s="58" customFormat="1">
      <c r="I552" s="135"/>
      <c r="J552" s="84"/>
      <c r="Z552" s="96"/>
      <c r="AC552" s="103"/>
      <c r="AD552" s="103"/>
      <c r="AE552" s="103"/>
      <c r="AF552" s="103"/>
      <c r="AG552" s="103"/>
      <c r="AH552" s="103"/>
      <c r="AI552" s="96"/>
      <c r="AJ552" s="96"/>
      <c r="AK552" s="96"/>
      <c r="AL552" s="96"/>
      <c r="AQ552" s="73"/>
      <c r="AR552" s="73"/>
      <c r="AS552" s="73"/>
      <c r="AT552" s="73"/>
      <c r="AU552" s="73"/>
      <c r="AV552" s="73"/>
      <c r="AW552" s="73"/>
    </row>
    <row r="553" spans="9:49" s="58" customFormat="1">
      <c r="I553" s="135"/>
      <c r="J553" s="84"/>
      <c r="Z553" s="96"/>
      <c r="AC553" s="103"/>
      <c r="AD553" s="103"/>
      <c r="AE553" s="103"/>
      <c r="AF553" s="103"/>
      <c r="AG553" s="103"/>
      <c r="AH553" s="103"/>
      <c r="AI553" s="96"/>
      <c r="AJ553" s="96"/>
      <c r="AK553" s="96"/>
      <c r="AL553" s="96"/>
      <c r="AQ553" s="73"/>
      <c r="AR553" s="73"/>
      <c r="AS553" s="73"/>
      <c r="AT553" s="73"/>
      <c r="AU553" s="73"/>
      <c r="AV553" s="73"/>
      <c r="AW553" s="73"/>
    </row>
    <row r="554" spans="9:49" s="58" customFormat="1">
      <c r="I554" s="135"/>
      <c r="J554" s="84"/>
      <c r="Z554" s="96"/>
      <c r="AC554" s="103"/>
      <c r="AD554" s="103"/>
      <c r="AE554" s="103"/>
      <c r="AF554" s="103"/>
      <c r="AG554" s="103"/>
      <c r="AH554" s="103"/>
      <c r="AI554" s="96"/>
      <c r="AJ554" s="96"/>
      <c r="AK554" s="96"/>
      <c r="AL554" s="96"/>
      <c r="AQ554" s="73"/>
      <c r="AR554" s="73"/>
      <c r="AS554" s="73"/>
      <c r="AT554" s="73"/>
      <c r="AU554" s="73"/>
      <c r="AV554" s="73"/>
      <c r="AW554" s="73"/>
    </row>
    <row r="555" spans="9:49" s="58" customFormat="1">
      <c r="I555" s="135"/>
      <c r="J555" s="84"/>
      <c r="Z555" s="96"/>
      <c r="AC555" s="103"/>
      <c r="AD555" s="103"/>
      <c r="AE555" s="103"/>
      <c r="AF555" s="103"/>
      <c r="AG555" s="103"/>
      <c r="AH555" s="103"/>
      <c r="AI555" s="96"/>
      <c r="AJ555" s="96"/>
      <c r="AK555" s="96"/>
      <c r="AL555" s="96"/>
      <c r="AQ555" s="73"/>
      <c r="AR555" s="73"/>
      <c r="AS555" s="73"/>
      <c r="AT555" s="73"/>
      <c r="AU555" s="73"/>
      <c r="AV555" s="73"/>
      <c r="AW555" s="73"/>
    </row>
    <row r="556" spans="9:49" s="58" customFormat="1">
      <c r="I556" s="135"/>
      <c r="J556" s="84"/>
      <c r="Z556" s="96"/>
      <c r="AC556" s="103"/>
      <c r="AD556" s="103"/>
      <c r="AE556" s="103"/>
      <c r="AF556" s="103"/>
      <c r="AG556" s="103"/>
      <c r="AH556" s="103"/>
      <c r="AI556" s="96"/>
      <c r="AJ556" s="96"/>
      <c r="AK556" s="96"/>
      <c r="AL556" s="96"/>
      <c r="AQ556" s="73"/>
      <c r="AR556" s="73"/>
      <c r="AS556" s="73"/>
      <c r="AT556" s="73"/>
      <c r="AU556" s="73"/>
      <c r="AV556" s="73"/>
      <c r="AW556" s="73"/>
    </row>
    <row r="557" spans="9:49" s="58" customFormat="1">
      <c r="I557" s="135"/>
      <c r="J557" s="84"/>
      <c r="Z557" s="96"/>
      <c r="AC557" s="103"/>
      <c r="AD557" s="103"/>
      <c r="AE557" s="103"/>
      <c r="AF557" s="103"/>
      <c r="AG557" s="103"/>
      <c r="AH557" s="103"/>
      <c r="AI557" s="96"/>
      <c r="AJ557" s="96"/>
      <c r="AK557" s="96"/>
      <c r="AL557" s="96"/>
      <c r="AQ557" s="73"/>
      <c r="AR557" s="73"/>
      <c r="AS557" s="73"/>
      <c r="AT557" s="73"/>
      <c r="AU557" s="73"/>
      <c r="AV557" s="73"/>
      <c r="AW557" s="73"/>
    </row>
    <row r="558" spans="9:49" s="58" customFormat="1">
      <c r="I558" s="135"/>
      <c r="J558" s="84"/>
      <c r="Z558" s="96"/>
      <c r="AC558" s="103"/>
      <c r="AD558" s="103"/>
      <c r="AE558" s="103"/>
      <c r="AF558" s="103"/>
      <c r="AG558" s="103"/>
      <c r="AH558" s="103"/>
      <c r="AI558" s="96"/>
      <c r="AJ558" s="96"/>
      <c r="AK558" s="96"/>
      <c r="AL558" s="96"/>
      <c r="AQ558" s="73"/>
      <c r="AR558" s="73"/>
      <c r="AS558" s="73"/>
      <c r="AT558" s="73"/>
      <c r="AU558" s="73"/>
      <c r="AV558" s="73"/>
      <c r="AW558" s="73"/>
    </row>
    <row r="559" spans="9:49" s="58" customFormat="1">
      <c r="I559" s="135"/>
      <c r="J559" s="84"/>
      <c r="Z559" s="96"/>
      <c r="AC559" s="103"/>
      <c r="AD559" s="103"/>
      <c r="AE559" s="103"/>
      <c r="AF559" s="103"/>
      <c r="AG559" s="103"/>
      <c r="AH559" s="103"/>
      <c r="AI559" s="96"/>
      <c r="AJ559" s="96"/>
      <c r="AK559" s="96"/>
      <c r="AL559" s="96"/>
      <c r="AQ559" s="73"/>
      <c r="AR559" s="73"/>
      <c r="AS559" s="73"/>
      <c r="AT559" s="73"/>
      <c r="AU559" s="73"/>
      <c r="AV559" s="73"/>
      <c r="AW559" s="73"/>
    </row>
    <row r="560" spans="9:49" s="58" customFormat="1">
      <c r="I560" s="135"/>
      <c r="J560" s="84"/>
      <c r="Z560" s="96"/>
      <c r="AC560" s="103"/>
      <c r="AD560" s="103"/>
      <c r="AE560" s="103"/>
      <c r="AF560" s="103"/>
      <c r="AG560" s="103"/>
      <c r="AH560" s="103"/>
      <c r="AI560" s="96"/>
      <c r="AJ560" s="96"/>
      <c r="AK560" s="96"/>
      <c r="AL560" s="96"/>
      <c r="AQ560" s="73"/>
      <c r="AR560" s="73"/>
      <c r="AS560" s="73"/>
      <c r="AT560" s="73"/>
      <c r="AU560" s="73"/>
      <c r="AV560" s="73"/>
      <c r="AW560" s="73"/>
    </row>
    <row r="561" spans="9:49" s="58" customFormat="1">
      <c r="I561" s="135"/>
      <c r="J561" s="84"/>
      <c r="Z561" s="96"/>
      <c r="AC561" s="103"/>
      <c r="AD561" s="103"/>
      <c r="AE561" s="103"/>
      <c r="AF561" s="103"/>
      <c r="AG561" s="103"/>
      <c r="AH561" s="103"/>
      <c r="AI561" s="96"/>
      <c r="AJ561" s="96"/>
      <c r="AK561" s="96"/>
      <c r="AL561" s="96"/>
      <c r="AQ561" s="73"/>
      <c r="AR561" s="73"/>
      <c r="AS561" s="73"/>
      <c r="AT561" s="73"/>
      <c r="AU561" s="73"/>
      <c r="AV561" s="73"/>
      <c r="AW561" s="73"/>
    </row>
    <row r="562" spans="9:49" s="58" customFormat="1">
      <c r="I562" s="135"/>
      <c r="J562" s="84"/>
      <c r="Z562" s="96"/>
      <c r="AC562" s="103"/>
      <c r="AD562" s="103"/>
      <c r="AE562" s="103"/>
      <c r="AF562" s="103"/>
      <c r="AG562" s="103"/>
      <c r="AH562" s="103"/>
      <c r="AI562" s="96"/>
      <c r="AJ562" s="96"/>
      <c r="AK562" s="96"/>
      <c r="AL562" s="96"/>
      <c r="AQ562" s="73"/>
      <c r="AR562" s="73"/>
      <c r="AS562" s="73"/>
      <c r="AT562" s="73"/>
      <c r="AU562" s="73"/>
      <c r="AV562" s="73"/>
      <c r="AW562" s="73"/>
    </row>
    <row r="563" spans="9:49" s="58" customFormat="1">
      <c r="I563" s="135"/>
      <c r="J563" s="84"/>
      <c r="Z563" s="96"/>
      <c r="AC563" s="103"/>
      <c r="AD563" s="103"/>
      <c r="AE563" s="103"/>
      <c r="AF563" s="103"/>
      <c r="AG563" s="103"/>
      <c r="AH563" s="103"/>
      <c r="AI563" s="96"/>
      <c r="AJ563" s="96"/>
      <c r="AK563" s="96"/>
      <c r="AL563" s="96"/>
      <c r="AQ563" s="73"/>
      <c r="AR563" s="73"/>
      <c r="AS563" s="73"/>
      <c r="AT563" s="73"/>
      <c r="AU563" s="73"/>
      <c r="AV563" s="73"/>
      <c r="AW563" s="73"/>
    </row>
    <row r="564" spans="9:49" s="58" customFormat="1">
      <c r="I564" s="135"/>
      <c r="J564" s="84"/>
      <c r="Z564" s="96"/>
      <c r="AC564" s="103"/>
      <c r="AD564" s="103"/>
      <c r="AE564" s="103"/>
      <c r="AF564" s="103"/>
      <c r="AG564" s="103"/>
      <c r="AH564" s="103"/>
      <c r="AI564" s="96"/>
      <c r="AJ564" s="96"/>
      <c r="AK564" s="96"/>
      <c r="AL564" s="96"/>
      <c r="AQ564" s="73"/>
      <c r="AR564" s="73"/>
      <c r="AS564" s="73"/>
      <c r="AT564" s="73"/>
      <c r="AU564" s="73"/>
      <c r="AV564" s="73"/>
      <c r="AW564" s="73"/>
    </row>
    <row r="565" spans="9:49" s="58" customFormat="1">
      <c r="I565" s="135"/>
      <c r="J565" s="84"/>
      <c r="Z565" s="96"/>
      <c r="AC565" s="103"/>
      <c r="AD565" s="103"/>
      <c r="AE565" s="103"/>
      <c r="AF565" s="103"/>
      <c r="AG565" s="103"/>
      <c r="AH565" s="103"/>
      <c r="AI565" s="96"/>
      <c r="AJ565" s="96"/>
      <c r="AK565" s="96"/>
      <c r="AL565" s="96"/>
      <c r="AQ565" s="73"/>
      <c r="AR565" s="73"/>
      <c r="AS565" s="73"/>
      <c r="AT565" s="73"/>
      <c r="AU565" s="73"/>
      <c r="AV565" s="73"/>
      <c r="AW565" s="73"/>
    </row>
    <row r="566" spans="9:49" s="58" customFormat="1">
      <c r="I566" s="135"/>
      <c r="J566" s="84"/>
      <c r="Z566" s="96"/>
      <c r="AC566" s="103"/>
      <c r="AD566" s="103"/>
      <c r="AE566" s="103"/>
      <c r="AF566" s="103"/>
      <c r="AG566" s="103"/>
      <c r="AH566" s="103"/>
      <c r="AI566" s="96"/>
      <c r="AJ566" s="96"/>
      <c r="AK566" s="96"/>
      <c r="AL566" s="96"/>
      <c r="AQ566" s="73"/>
      <c r="AR566" s="73"/>
      <c r="AS566" s="73"/>
      <c r="AT566" s="73"/>
      <c r="AU566" s="73"/>
      <c r="AV566" s="73"/>
      <c r="AW566" s="73"/>
    </row>
    <row r="567" spans="9:49" s="58" customFormat="1">
      <c r="I567" s="135"/>
      <c r="J567" s="84"/>
      <c r="Z567" s="96"/>
      <c r="AC567" s="103"/>
      <c r="AD567" s="103"/>
      <c r="AE567" s="103"/>
      <c r="AF567" s="103"/>
      <c r="AG567" s="103"/>
      <c r="AH567" s="103"/>
      <c r="AI567" s="96"/>
      <c r="AJ567" s="96"/>
      <c r="AK567" s="96"/>
      <c r="AL567" s="96"/>
      <c r="AQ567" s="73"/>
      <c r="AR567" s="73"/>
      <c r="AS567" s="73"/>
      <c r="AT567" s="73"/>
      <c r="AU567" s="73"/>
      <c r="AV567" s="73"/>
      <c r="AW567" s="73"/>
    </row>
    <row r="568" spans="9:49" s="58" customFormat="1">
      <c r="I568" s="135"/>
      <c r="J568" s="84"/>
      <c r="Z568" s="96"/>
      <c r="AC568" s="103"/>
      <c r="AD568" s="103"/>
      <c r="AE568" s="103"/>
      <c r="AF568" s="103"/>
      <c r="AG568" s="103"/>
      <c r="AH568" s="103"/>
      <c r="AI568" s="96"/>
      <c r="AJ568" s="96"/>
      <c r="AK568" s="96"/>
      <c r="AL568" s="96"/>
      <c r="AQ568" s="73"/>
      <c r="AR568" s="73"/>
      <c r="AS568" s="73"/>
      <c r="AT568" s="73"/>
      <c r="AU568" s="73"/>
      <c r="AV568" s="73"/>
      <c r="AW568" s="73"/>
    </row>
    <row r="569" spans="9:49" s="58" customFormat="1">
      <c r="I569" s="135"/>
      <c r="J569" s="84"/>
      <c r="Z569" s="96"/>
      <c r="AC569" s="103"/>
      <c r="AD569" s="103"/>
      <c r="AE569" s="103"/>
      <c r="AF569" s="103"/>
      <c r="AG569" s="103"/>
      <c r="AH569" s="103"/>
      <c r="AI569" s="96"/>
      <c r="AJ569" s="96"/>
      <c r="AK569" s="96"/>
      <c r="AL569" s="96"/>
      <c r="AQ569" s="73"/>
      <c r="AR569" s="73"/>
      <c r="AS569" s="73"/>
      <c r="AT569" s="73"/>
      <c r="AU569" s="73"/>
      <c r="AV569" s="73"/>
      <c r="AW569" s="73"/>
    </row>
    <row r="570" spans="9:49" s="58" customFormat="1">
      <c r="I570" s="135"/>
      <c r="J570" s="84"/>
      <c r="Z570" s="96"/>
      <c r="AC570" s="103"/>
      <c r="AD570" s="103"/>
      <c r="AE570" s="103"/>
      <c r="AF570" s="103"/>
      <c r="AG570" s="103"/>
      <c r="AH570" s="103"/>
      <c r="AI570" s="96"/>
      <c r="AJ570" s="96"/>
      <c r="AK570" s="96"/>
      <c r="AL570" s="96"/>
      <c r="AQ570" s="73"/>
      <c r="AR570" s="73"/>
      <c r="AS570" s="73"/>
      <c r="AT570" s="73"/>
      <c r="AU570" s="73"/>
      <c r="AV570" s="73"/>
      <c r="AW570" s="73"/>
    </row>
    <row r="571" spans="9:49" s="58" customFormat="1">
      <c r="I571" s="135"/>
      <c r="J571" s="84"/>
      <c r="Z571" s="96"/>
      <c r="AC571" s="103"/>
      <c r="AD571" s="103"/>
      <c r="AE571" s="103"/>
      <c r="AF571" s="103"/>
      <c r="AG571" s="103"/>
      <c r="AH571" s="103"/>
      <c r="AI571" s="96"/>
      <c r="AJ571" s="96"/>
      <c r="AK571" s="96"/>
      <c r="AL571" s="96"/>
      <c r="AQ571" s="73"/>
      <c r="AR571" s="73"/>
      <c r="AS571" s="73"/>
      <c r="AT571" s="73"/>
      <c r="AU571" s="73"/>
      <c r="AV571" s="73"/>
      <c r="AW571" s="73"/>
    </row>
    <row r="572" spans="9:49" s="58" customFormat="1">
      <c r="I572" s="135"/>
      <c r="J572" s="84"/>
      <c r="Z572" s="96"/>
      <c r="AC572" s="103"/>
      <c r="AD572" s="103"/>
      <c r="AE572" s="103"/>
      <c r="AF572" s="103"/>
      <c r="AG572" s="103"/>
      <c r="AH572" s="103"/>
      <c r="AI572" s="96"/>
      <c r="AJ572" s="96"/>
      <c r="AK572" s="96"/>
      <c r="AL572" s="96"/>
      <c r="AQ572" s="73"/>
      <c r="AR572" s="73"/>
      <c r="AS572" s="73"/>
      <c r="AT572" s="73"/>
      <c r="AU572" s="73"/>
      <c r="AV572" s="73"/>
      <c r="AW572" s="73"/>
    </row>
    <row r="573" spans="9:49" s="58" customFormat="1">
      <c r="I573" s="135"/>
      <c r="J573" s="84"/>
      <c r="Z573" s="96"/>
      <c r="AC573" s="103"/>
      <c r="AD573" s="103"/>
      <c r="AE573" s="103"/>
      <c r="AF573" s="103"/>
      <c r="AG573" s="103"/>
      <c r="AH573" s="103"/>
      <c r="AI573" s="96"/>
      <c r="AJ573" s="96"/>
      <c r="AK573" s="96"/>
      <c r="AL573" s="96"/>
      <c r="AQ573" s="73"/>
      <c r="AR573" s="73"/>
      <c r="AS573" s="73"/>
      <c r="AT573" s="73"/>
      <c r="AU573" s="73"/>
      <c r="AV573" s="73"/>
      <c r="AW573" s="73"/>
    </row>
    <row r="574" spans="9:49" s="58" customFormat="1">
      <c r="I574" s="135"/>
      <c r="J574" s="84"/>
      <c r="Z574" s="96"/>
      <c r="AC574" s="103"/>
      <c r="AD574" s="103"/>
      <c r="AE574" s="103"/>
      <c r="AF574" s="103"/>
      <c r="AG574" s="103"/>
      <c r="AH574" s="103"/>
      <c r="AI574" s="96"/>
      <c r="AJ574" s="96"/>
      <c r="AK574" s="96"/>
      <c r="AL574" s="96"/>
      <c r="AQ574" s="73"/>
      <c r="AR574" s="73"/>
      <c r="AS574" s="73"/>
      <c r="AT574" s="73"/>
      <c r="AU574" s="73"/>
      <c r="AV574" s="73"/>
      <c r="AW574" s="73"/>
    </row>
    <row r="575" spans="9:49" s="58" customFormat="1">
      <c r="I575" s="135"/>
      <c r="J575" s="84"/>
      <c r="Z575" s="96"/>
      <c r="AC575" s="103"/>
      <c r="AD575" s="103"/>
      <c r="AE575" s="103"/>
      <c r="AF575" s="103"/>
      <c r="AG575" s="103"/>
      <c r="AH575" s="103"/>
      <c r="AI575" s="96"/>
      <c r="AJ575" s="96"/>
      <c r="AK575" s="96"/>
      <c r="AL575" s="96"/>
      <c r="AQ575" s="73"/>
      <c r="AR575" s="73"/>
      <c r="AS575" s="73"/>
      <c r="AT575" s="73"/>
      <c r="AU575" s="73"/>
      <c r="AV575" s="73"/>
      <c r="AW575" s="73"/>
    </row>
    <row r="576" spans="9:49" s="58" customFormat="1">
      <c r="I576" s="135"/>
      <c r="J576" s="84"/>
      <c r="Z576" s="96"/>
      <c r="AC576" s="103"/>
      <c r="AD576" s="103"/>
      <c r="AE576" s="103"/>
      <c r="AF576" s="103"/>
      <c r="AG576" s="103"/>
      <c r="AH576" s="103"/>
      <c r="AI576" s="96"/>
      <c r="AJ576" s="96"/>
      <c r="AK576" s="96"/>
      <c r="AL576" s="96"/>
      <c r="AQ576" s="73"/>
      <c r="AR576" s="73"/>
      <c r="AS576" s="73"/>
      <c r="AT576" s="73"/>
      <c r="AU576" s="73"/>
      <c r="AV576" s="73"/>
      <c r="AW576" s="73"/>
    </row>
    <row r="577" spans="9:49" s="58" customFormat="1">
      <c r="I577" s="135"/>
      <c r="J577" s="84"/>
      <c r="Z577" s="96"/>
      <c r="AC577" s="103"/>
      <c r="AD577" s="103"/>
      <c r="AE577" s="103"/>
      <c r="AF577" s="103"/>
      <c r="AG577" s="103"/>
      <c r="AH577" s="103"/>
      <c r="AI577" s="96"/>
      <c r="AJ577" s="96"/>
      <c r="AK577" s="96"/>
      <c r="AL577" s="96"/>
      <c r="AQ577" s="73"/>
      <c r="AR577" s="73"/>
      <c r="AS577" s="73"/>
      <c r="AT577" s="73"/>
      <c r="AU577" s="73"/>
      <c r="AV577" s="73"/>
      <c r="AW577" s="73"/>
    </row>
    <row r="578" spans="9:49" s="58" customFormat="1">
      <c r="I578" s="135"/>
      <c r="J578" s="84"/>
      <c r="Z578" s="96"/>
      <c r="AC578" s="103"/>
      <c r="AD578" s="103"/>
      <c r="AE578" s="103"/>
      <c r="AF578" s="103"/>
      <c r="AG578" s="103"/>
      <c r="AH578" s="103"/>
      <c r="AI578" s="96"/>
      <c r="AJ578" s="96"/>
      <c r="AK578" s="96"/>
      <c r="AL578" s="96"/>
      <c r="AQ578" s="73"/>
      <c r="AR578" s="73"/>
      <c r="AS578" s="73"/>
      <c r="AT578" s="73"/>
      <c r="AU578" s="73"/>
      <c r="AV578" s="73"/>
      <c r="AW578" s="73"/>
    </row>
    <row r="579" spans="9:49" s="58" customFormat="1">
      <c r="I579" s="135"/>
      <c r="J579" s="84"/>
      <c r="Z579" s="96"/>
      <c r="AC579" s="103"/>
      <c r="AD579" s="103"/>
      <c r="AE579" s="103"/>
      <c r="AF579" s="103"/>
      <c r="AG579" s="103"/>
      <c r="AH579" s="103"/>
      <c r="AI579" s="96"/>
      <c r="AJ579" s="96"/>
      <c r="AK579" s="96"/>
      <c r="AL579" s="96"/>
      <c r="AQ579" s="73"/>
      <c r="AR579" s="73"/>
      <c r="AS579" s="73"/>
      <c r="AT579" s="73"/>
      <c r="AU579" s="73"/>
      <c r="AV579" s="73"/>
      <c r="AW579" s="73"/>
    </row>
    <row r="580" spans="9:49" s="58" customFormat="1">
      <c r="I580" s="135"/>
      <c r="J580" s="84"/>
      <c r="Z580" s="96"/>
      <c r="AC580" s="103"/>
      <c r="AD580" s="103"/>
      <c r="AE580" s="103"/>
      <c r="AF580" s="103"/>
      <c r="AG580" s="103"/>
      <c r="AH580" s="103"/>
      <c r="AI580" s="96"/>
      <c r="AJ580" s="96"/>
      <c r="AK580" s="96"/>
      <c r="AL580" s="96"/>
      <c r="AQ580" s="73"/>
      <c r="AR580" s="73"/>
      <c r="AS580" s="73"/>
      <c r="AT580" s="73"/>
      <c r="AU580" s="73"/>
      <c r="AV580" s="73"/>
      <c r="AW580" s="73"/>
    </row>
    <row r="581" spans="9:49" s="58" customFormat="1">
      <c r="I581" s="135"/>
      <c r="J581" s="84"/>
      <c r="Z581" s="96"/>
      <c r="AC581" s="103"/>
      <c r="AD581" s="103"/>
      <c r="AE581" s="103"/>
      <c r="AF581" s="103"/>
      <c r="AG581" s="103"/>
      <c r="AH581" s="103"/>
      <c r="AI581" s="96"/>
      <c r="AJ581" s="96"/>
      <c r="AK581" s="96"/>
      <c r="AL581" s="96"/>
      <c r="AQ581" s="73"/>
      <c r="AR581" s="73"/>
      <c r="AS581" s="73"/>
      <c r="AT581" s="73"/>
      <c r="AU581" s="73"/>
      <c r="AV581" s="73"/>
      <c r="AW581" s="73"/>
    </row>
    <row r="582" spans="9:49" s="58" customFormat="1">
      <c r="I582" s="135"/>
      <c r="J582" s="84"/>
      <c r="Z582" s="96"/>
      <c r="AC582" s="103"/>
      <c r="AD582" s="103"/>
      <c r="AE582" s="103"/>
      <c r="AF582" s="103"/>
      <c r="AG582" s="103"/>
      <c r="AH582" s="103"/>
      <c r="AI582" s="96"/>
      <c r="AJ582" s="96"/>
      <c r="AK582" s="96"/>
      <c r="AL582" s="96"/>
      <c r="AQ582" s="73"/>
      <c r="AR582" s="73"/>
      <c r="AS582" s="73"/>
      <c r="AT582" s="73"/>
      <c r="AU582" s="73"/>
      <c r="AV582" s="73"/>
      <c r="AW582" s="73"/>
    </row>
    <row r="583" spans="9:49" s="58" customFormat="1">
      <c r="I583" s="135"/>
      <c r="J583" s="84"/>
      <c r="Z583" s="96"/>
      <c r="AC583" s="103"/>
      <c r="AD583" s="103"/>
      <c r="AE583" s="103"/>
      <c r="AF583" s="103"/>
      <c r="AG583" s="103"/>
      <c r="AH583" s="103"/>
      <c r="AI583" s="96"/>
      <c r="AJ583" s="96"/>
      <c r="AK583" s="96"/>
      <c r="AL583" s="96"/>
      <c r="AQ583" s="73"/>
      <c r="AR583" s="73"/>
      <c r="AS583" s="73"/>
      <c r="AT583" s="73"/>
      <c r="AU583" s="73"/>
      <c r="AV583" s="73"/>
      <c r="AW583" s="73"/>
    </row>
    <row r="584" spans="9:49" s="58" customFormat="1">
      <c r="I584" s="135"/>
      <c r="J584" s="84"/>
      <c r="Z584" s="96"/>
      <c r="AC584" s="103"/>
      <c r="AD584" s="103"/>
      <c r="AE584" s="103"/>
      <c r="AF584" s="103"/>
      <c r="AG584" s="103"/>
      <c r="AH584" s="103"/>
      <c r="AI584" s="96"/>
      <c r="AJ584" s="96"/>
      <c r="AK584" s="96"/>
      <c r="AL584" s="96"/>
      <c r="AQ584" s="73"/>
      <c r="AR584" s="73"/>
      <c r="AS584" s="73"/>
      <c r="AT584" s="73"/>
      <c r="AU584" s="73"/>
      <c r="AV584" s="73"/>
      <c r="AW584" s="73"/>
    </row>
    <row r="585" spans="9:49" s="58" customFormat="1">
      <c r="I585" s="135"/>
      <c r="J585" s="84"/>
      <c r="Z585" s="96"/>
      <c r="AC585" s="103"/>
      <c r="AD585" s="103"/>
      <c r="AE585" s="103"/>
      <c r="AF585" s="103"/>
      <c r="AG585" s="103"/>
      <c r="AH585" s="103"/>
      <c r="AI585" s="96"/>
      <c r="AJ585" s="96"/>
      <c r="AK585" s="96"/>
      <c r="AL585" s="96"/>
      <c r="AQ585" s="73"/>
      <c r="AR585" s="73"/>
      <c r="AS585" s="73"/>
      <c r="AT585" s="73"/>
      <c r="AU585" s="73"/>
      <c r="AV585" s="73"/>
      <c r="AW585" s="73"/>
    </row>
    <row r="586" spans="9:49" s="58" customFormat="1">
      <c r="I586" s="135"/>
      <c r="J586" s="84"/>
      <c r="Z586" s="96"/>
      <c r="AC586" s="103"/>
      <c r="AD586" s="103"/>
      <c r="AE586" s="103"/>
      <c r="AF586" s="103"/>
      <c r="AG586" s="103"/>
      <c r="AH586" s="103"/>
      <c r="AI586" s="96"/>
      <c r="AJ586" s="96"/>
      <c r="AK586" s="96"/>
      <c r="AL586" s="96"/>
      <c r="AQ586" s="73"/>
      <c r="AR586" s="73"/>
      <c r="AS586" s="73"/>
      <c r="AT586" s="73"/>
      <c r="AU586" s="73"/>
      <c r="AV586" s="73"/>
      <c r="AW586" s="73"/>
    </row>
    <row r="587" spans="9:49" s="58" customFormat="1">
      <c r="I587" s="135"/>
      <c r="J587" s="84"/>
      <c r="Z587" s="96"/>
      <c r="AC587" s="103"/>
      <c r="AD587" s="103"/>
      <c r="AE587" s="103"/>
      <c r="AF587" s="103"/>
      <c r="AG587" s="103"/>
      <c r="AH587" s="103"/>
      <c r="AI587" s="96"/>
      <c r="AJ587" s="96"/>
      <c r="AK587" s="96"/>
      <c r="AL587" s="96"/>
      <c r="AQ587" s="73"/>
      <c r="AR587" s="73"/>
      <c r="AS587" s="73"/>
      <c r="AT587" s="73"/>
      <c r="AU587" s="73"/>
      <c r="AV587" s="73"/>
      <c r="AW587" s="73"/>
    </row>
    <row r="588" spans="9:49" s="58" customFormat="1">
      <c r="I588" s="135"/>
      <c r="J588" s="84"/>
      <c r="Z588" s="96"/>
      <c r="AC588" s="103"/>
      <c r="AD588" s="103"/>
      <c r="AE588" s="103"/>
      <c r="AF588" s="103"/>
      <c r="AG588" s="103"/>
      <c r="AH588" s="103"/>
      <c r="AI588" s="96"/>
      <c r="AJ588" s="96"/>
      <c r="AK588" s="96"/>
      <c r="AL588" s="96"/>
      <c r="AQ588" s="73"/>
      <c r="AR588" s="73"/>
      <c r="AS588" s="73"/>
      <c r="AT588" s="73"/>
      <c r="AU588" s="73"/>
      <c r="AV588" s="73"/>
      <c r="AW588" s="73"/>
    </row>
    <row r="589" spans="9:49" s="58" customFormat="1">
      <c r="I589" s="135"/>
      <c r="J589" s="84"/>
      <c r="Z589" s="96"/>
      <c r="AC589" s="103"/>
      <c r="AD589" s="103"/>
      <c r="AE589" s="103"/>
      <c r="AF589" s="103"/>
      <c r="AG589" s="103"/>
      <c r="AH589" s="103"/>
      <c r="AI589" s="96"/>
      <c r="AJ589" s="96"/>
      <c r="AK589" s="96"/>
      <c r="AL589" s="96"/>
      <c r="AQ589" s="73"/>
      <c r="AR589" s="73"/>
      <c r="AS589" s="73"/>
      <c r="AT589" s="73"/>
      <c r="AU589" s="73"/>
      <c r="AV589" s="73"/>
      <c r="AW589" s="73"/>
    </row>
    <row r="590" spans="9:49" s="58" customFormat="1">
      <c r="I590" s="135"/>
      <c r="J590" s="84"/>
      <c r="Z590" s="96"/>
      <c r="AC590" s="103"/>
      <c r="AD590" s="103"/>
      <c r="AE590" s="103"/>
      <c r="AF590" s="103"/>
      <c r="AG590" s="103"/>
      <c r="AH590" s="103"/>
      <c r="AI590" s="96"/>
      <c r="AJ590" s="96"/>
      <c r="AK590" s="96"/>
      <c r="AL590" s="96"/>
      <c r="AQ590" s="73"/>
      <c r="AR590" s="73"/>
      <c r="AS590" s="73"/>
      <c r="AT590" s="73"/>
      <c r="AU590" s="73"/>
      <c r="AV590" s="73"/>
      <c r="AW590" s="73"/>
    </row>
    <row r="591" spans="9:49" s="58" customFormat="1">
      <c r="I591" s="135"/>
      <c r="J591" s="84"/>
      <c r="Z591" s="96"/>
      <c r="AC591" s="103"/>
      <c r="AD591" s="103"/>
      <c r="AE591" s="103"/>
      <c r="AF591" s="103"/>
      <c r="AG591" s="103"/>
      <c r="AH591" s="103"/>
      <c r="AI591" s="96"/>
      <c r="AJ591" s="96"/>
      <c r="AK591" s="96"/>
      <c r="AL591" s="96"/>
      <c r="AQ591" s="73"/>
      <c r="AR591" s="73"/>
      <c r="AS591" s="73"/>
      <c r="AT591" s="73"/>
      <c r="AU591" s="73"/>
      <c r="AV591" s="73"/>
      <c r="AW591" s="73"/>
    </row>
    <row r="592" spans="9:49" s="58" customFormat="1">
      <c r="I592" s="135"/>
      <c r="J592" s="84"/>
      <c r="Z592" s="96"/>
      <c r="AC592" s="103"/>
      <c r="AD592" s="103"/>
      <c r="AE592" s="103"/>
      <c r="AF592" s="103"/>
      <c r="AG592" s="103"/>
      <c r="AH592" s="103"/>
      <c r="AI592" s="96"/>
      <c r="AJ592" s="96"/>
      <c r="AK592" s="96"/>
      <c r="AL592" s="96"/>
      <c r="AQ592" s="73"/>
      <c r="AR592" s="73"/>
      <c r="AS592" s="73"/>
      <c r="AT592" s="73"/>
      <c r="AU592" s="73"/>
      <c r="AV592" s="73"/>
      <c r="AW592" s="73"/>
    </row>
    <row r="593" spans="9:49" s="58" customFormat="1">
      <c r="I593" s="135"/>
      <c r="J593" s="84"/>
      <c r="Z593" s="96"/>
      <c r="AC593" s="103"/>
      <c r="AD593" s="103"/>
      <c r="AE593" s="103"/>
      <c r="AF593" s="103"/>
      <c r="AG593" s="103"/>
      <c r="AH593" s="103"/>
      <c r="AI593" s="96"/>
      <c r="AJ593" s="96"/>
      <c r="AK593" s="96"/>
      <c r="AL593" s="96"/>
      <c r="AQ593" s="73"/>
      <c r="AR593" s="73"/>
      <c r="AS593" s="73"/>
      <c r="AT593" s="73"/>
      <c r="AU593" s="73"/>
      <c r="AV593" s="73"/>
      <c r="AW593" s="73"/>
    </row>
    <row r="594" spans="9:49" s="58" customFormat="1">
      <c r="I594" s="135"/>
      <c r="J594" s="84"/>
      <c r="Z594" s="96"/>
      <c r="AC594" s="103"/>
      <c r="AD594" s="103"/>
      <c r="AE594" s="103"/>
      <c r="AF594" s="103"/>
      <c r="AG594" s="103"/>
      <c r="AH594" s="103"/>
      <c r="AI594" s="96"/>
      <c r="AJ594" s="96"/>
      <c r="AK594" s="96"/>
      <c r="AL594" s="96"/>
      <c r="AQ594" s="73"/>
      <c r="AR594" s="73"/>
      <c r="AS594" s="73"/>
      <c r="AT594" s="73"/>
      <c r="AU594" s="73"/>
      <c r="AV594" s="73"/>
      <c r="AW594" s="73"/>
    </row>
    <row r="595" spans="9:49" s="58" customFormat="1">
      <c r="I595" s="135"/>
      <c r="J595" s="84"/>
      <c r="Z595" s="96"/>
      <c r="AC595" s="103"/>
      <c r="AD595" s="103"/>
      <c r="AE595" s="103"/>
      <c r="AF595" s="103"/>
      <c r="AG595" s="103"/>
      <c r="AH595" s="103"/>
      <c r="AI595" s="96"/>
      <c r="AJ595" s="96"/>
      <c r="AK595" s="96"/>
      <c r="AL595" s="96"/>
      <c r="AQ595" s="73"/>
      <c r="AR595" s="73"/>
      <c r="AS595" s="73"/>
      <c r="AT595" s="73"/>
      <c r="AU595" s="73"/>
      <c r="AV595" s="73"/>
      <c r="AW595" s="73"/>
    </row>
    <row r="596" spans="9:49" s="58" customFormat="1">
      <c r="I596" s="135"/>
      <c r="J596" s="84"/>
      <c r="Z596" s="96"/>
      <c r="AC596" s="103"/>
      <c r="AD596" s="103"/>
      <c r="AE596" s="103"/>
      <c r="AF596" s="103"/>
      <c r="AG596" s="103"/>
      <c r="AH596" s="103"/>
      <c r="AI596" s="96"/>
      <c r="AJ596" s="96"/>
      <c r="AK596" s="96"/>
      <c r="AL596" s="96"/>
      <c r="AQ596" s="73"/>
      <c r="AR596" s="73"/>
      <c r="AS596" s="73"/>
      <c r="AT596" s="73"/>
      <c r="AU596" s="73"/>
      <c r="AV596" s="73"/>
      <c r="AW596" s="73"/>
    </row>
    <row r="597" spans="9:49" s="58" customFormat="1">
      <c r="I597" s="135"/>
      <c r="J597" s="84"/>
      <c r="Z597" s="96"/>
      <c r="AC597" s="103"/>
      <c r="AD597" s="103"/>
      <c r="AE597" s="103"/>
      <c r="AF597" s="103"/>
      <c r="AG597" s="103"/>
      <c r="AH597" s="103"/>
      <c r="AI597" s="96"/>
      <c r="AJ597" s="96"/>
      <c r="AK597" s="96"/>
      <c r="AL597" s="96"/>
      <c r="AQ597" s="73"/>
      <c r="AR597" s="73"/>
      <c r="AS597" s="73"/>
      <c r="AT597" s="73"/>
      <c r="AU597" s="73"/>
      <c r="AV597" s="73"/>
      <c r="AW597" s="73"/>
    </row>
    <row r="598" spans="9:49" s="58" customFormat="1">
      <c r="I598" s="135"/>
      <c r="J598" s="84"/>
      <c r="Z598" s="96"/>
      <c r="AC598" s="103"/>
      <c r="AD598" s="103"/>
      <c r="AE598" s="103"/>
      <c r="AF598" s="103"/>
      <c r="AG598" s="103"/>
      <c r="AH598" s="103"/>
      <c r="AI598" s="96"/>
      <c r="AJ598" s="96"/>
      <c r="AK598" s="96"/>
      <c r="AL598" s="96"/>
      <c r="AQ598" s="73"/>
      <c r="AR598" s="73"/>
      <c r="AS598" s="73"/>
      <c r="AT598" s="73"/>
      <c r="AU598" s="73"/>
      <c r="AV598" s="73"/>
      <c r="AW598" s="73"/>
    </row>
    <row r="599" spans="9:49" s="58" customFormat="1">
      <c r="I599" s="135"/>
      <c r="J599" s="84"/>
      <c r="Z599" s="96"/>
      <c r="AC599" s="103"/>
      <c r="AD599" s="103"/>
      <c r="AE599" s="103"/>
      <c r="AF599" s="103"/>
      <c r="AG599" s="103"/>
      <c r="AH599" s="103"/>
      <c r="AI599" s="96"/>
      <c r="AJ599" s="96"/>
      <c r="AK599" s="96"/>
      <c r="AL599" s="96"/>
      <c r="AQ599" s="73"/>
      <c r="AR599" s="73"/>
      <c r="AS599" s="73"/>
      <c r="AT599" s="73"/>
      <c r="AU599" s="73"/>
      <c r="AV599" s="73"/>
      <c r="AW599" s="73"/>
    </row>
    <row r="600" spans="9:49" s="58" customFormat="1">
      <c r="I600" s="135"/>
      <c r="J600" s="84"/>
      <c r="Z600" s="96"/>
      <c r="AC600" s="103"/>
      <c r="AD600" s="103"/>
      <c r="AE600" s="103"/>
      <c r="AF600" s="103"/>
      <c r="AG600" s="103"/>
      <c r="AH600" s="103"/>
      <c r="AI600" s="96"/>
      <c r="AJ600" s="96"/>
      <c r="AK600" s="96"/>
      <c r="AL600" s="96"/>
      <c r="AQ600" s="73"/>
      <c r="AR600" s="73"/>
      <c r="AS600" s="73"/>
      <c r="AT600" s="73"/>
      <c r="AU600" s="73"/>
      <c r="AV600" s="73"/>
      <c r="AW600" s="73"/>
    </row>
    <row r="601" spans="9:49" s="58" customFormat="1">
      <c r="I601" s="135"/>
      <c r="J601" s="84"/>
      <c r="Z601" s="96"/>
      <c r="AC601" s="103"/>
      <c r="AD601" s="103"/>
      <c r="AE601" s="103"/>
      <c r="AF601" s="103"/>
      <c r="AG601" s="103"/>
      <c r="AH601" s="103"/>
      <c r="AI601" s="96"/>
      <c r="AJ601" s="96"/>
      <c r="AK601" s="96"/>
      <c r="AL601" s="96"/>
      <c r="AQ601" s="73"/>
      <c r="AR601" s="73"/>
      <c r="AS601" s="73"/>
      <c r="AT601" s="73"/>
      <c r="AU601" s="73"/>
      <c r="AV601" s="73"/>
      <c r="AW601" s="73"/>
    </row>
    <row r="602" spans="9:49" s="58" customFormat="1">
      <c r="I602" s="135"/>
      <c r="J602" s="84"/>
      <c r="Z602" s="96"/>
      <c r="AC602" s="103"/>
      <c r="AD602" s="103"/>
      <c r="AE602" s="103"/>
      <c r="AF602" s="103"/>
      <c r="AG602" s="103"/>
      <c r="AH602" s="103"/>
      <c r="AI602" s="96"/>
      <c r="AJ602" s="96"/>
      <c r="AK602" s="96"/>
      <c r="AL602" s="96"/>
      <c r="AQ602" s="73"/>
      <c r="AR602" s="73"/>
      <c r="AS602" s="73"/>
      <c r="AT602" s="73"/>
      <c r="AU602" s="73"/>
      <c r="AV602" s="73"/>
      <c r="AW602" s="73"/>
    </row>
    <row r="603" spans="9:49" s="58" customFormat="1">
      <c r="I603" s="135"/>
      <c r="J603" s="84"/>
      <c r="Z603" s="96"/>
      <c r="AC603" s="103"/>
      <c r="AD603" s="103"/>
      <c r="AE603" s="103"/>
      <c r="AF603" s="103"/>
      <c r="AG603" s="103"/>
      <c r="AH603" s="103"/>
      <c r="AI603" s="96"/>
      <c r="AJ603" s="96"/>
      <c r="AK603" s="96"/>
      <c r="AL603" s="96"/>
      <c r="AQ603" s="73"/>
      <c r="AR603" s="73"/>
      <c r="AS603" s="73"/>
      <c r="AT603" s="73"/>
      <c r="AU603" s="73"/>
      <c r="AV603" s="73"/>
      <c r="AW603" s="73"/>
    </row>
    <row r="604" spans="9:49" s="58" customFormat="1">
      <c r="I604" s="135"/>
      <c r="J604" s="84"/>
      <c r="Z604" s="96"/>
      <c r="AC604" s="103"/>
      <c r="AD604" s="103"/>
      <c r="AE604" s="103"/>
      <c r="AF604" s="103"/>
      <c r="AG604" s="103"/>
      <c r="AH604" s="103"/>
      <c r="AI604" s="96"/>
      <c r="AJ604" s="96"/>
      <c r="AK604" s="96"/>
      <c r="AL604" s="96"/>
      <c r="AQ604" s="73"/>
      <c r="AR604" s="73"/>
      <c r="AS604" s="73"/>
      <c r="AT604" s="73"/>
      <c r="AU604" s="73"/>
      <c r="AV604" s="73"/>
      <c r="AW604" s="73"/>
    </row>
    <row r="605" spans="9:49" s="58" customFormat="1">
      <c r="I605" s="135"/>
      <c r="J605" s="84"/>
      <c r="Z605" s="96"/>
      <c r="AC605" s="103"/>
      <c r="AD605" s="103"/>
      <c r="AE605" s="103"/>
      <c r="AF605" s="103"/>
      <c r="AG605" s="103"/>
      <c r="AH605" s="103"/>
      <c r="AI605" s="96"/>
      <c r="AJ605" s="96"/>
      <c r="AK605" s="96"/>
      <c r="AL605" s="96"/>
      <c r="AQ605" s="73"/>
      <c r="AR605" s="73"/>
      <c r="AS605" s="73"/>
      <c r="AT605" s="73"/>
      <c r="AU605" s="73"/>
      <c r="AV605" s="73"/>
      <c r="AW605" s="73"/>
    </row>
    <row r="606" spans="9:49" s="58" customFormat="1">
      <c r="I606" s="135"/>
      <c r="J606" s="84"/>
      <c r="Z606" s="96"/>
      <c r="AC606" s="103"/>
      <c r="AD606" s="103"/>
      <c r="AE606" s="103"/>
      <c r="AF606" s="103"/>
      <c r="AG606" s="103"/>
      <c r="AH606" s="103"/>
      <c r="AI606" s="96"/>
      <c r="AJ606" s="96"/>
      <c r="AK606" s="96"/>
      <c r="AL606" s="96"/>
      <c r="AQ606" s="73"/>
      <c r="AR606" s="73"/>
      <c r="AS606" s="73"/>
      <c r="AT606" s="73"/>
      <c r="AU606" s="73"/>
      <c r="AV606" s="73"/>
      <c r="AW606" s="73"/>
    </row>
    <row r="607" spans="9:49" s="58" customFormat="1">
      <c r="I607" s="135"/>
      <c r="J607" s="84"/>
      <c r="Z607" s="96"/>
      <c r="AC607" s="103"/>
      <c r="AD607" s="103"/>
      <c r="AE607" s="103"/>
      <c r="AF607" s="103"/>
      <c r="AG607" s="103"/>
      <c r="AH607" s="103"/>
      <c r="AI607" s="96"/>
      <c r="AJ607" s="96"/>
      <c r="AK607" s="96"/>
      <c r="AL607" s="96"/>
      <c r="AQ607" s="73"/>
      <c r="AR607" s="73"/>
      <c r="AS607" s="73"/>
      <c r="AT607" s="73"/>
      <c r="AU607" s="73"/>
      <c r="AV607" s="73"/>
      <c r="AW607" s="73"/>
    </row>
    <row r="608" spans="9:49" s="58" customFormat="1">
      <c r="I608" s="135"/>
      <c r="J608" s="84"/>
      <c r="Z608" s="96"/>
      <c r="AC608" s="103"/>
      <c r="AD608" s="103"/>
      <c r="AE608" s="103"/>
      <c r="AF608" s="103"/>
      <c r="AG608" s="103"/>
      <c r="AH608" s="103"/>
      <c r="AI608" s="96"/>
      <c r="AJ608" s="96"/>
      <c r="AK608" s="96"/>
      <c r="AL608" s="96"/>
      <c r="AQ608" s="73"/>
      <c r="AR608" s="73"/>
      <c r="AS608" s="73"/>
      <c r="AT608" s="73"/>
      <c r="AU608" s="73"/>
      <c r="AV608" s="73"/>
      <c r="AW608" s="73"/>
    </row>
    <row r="609" spans="9:49" s="58" customFormat="1">
      <c r="I609" s="135"/>
      <c r="J609" s="84"/>
      <c r="Z609" s="96"/>
      <c r="AC609" s="103"/>
      <c r="AD609" s="103"/>
      <c r="AE609" s="103"/>
      <c r="AF609" s="103"/>
      <c r="AG609" s="103"/>
      <c r="AH609" s="103"/>
      <c r="AI609" s="96"/>
      <c r="AJ609" s="96"/>
      <c r="AK609" s="96"/>
      <c r="AL609" s="96"/>
      <c r="AQ609" s="73"/>
      <c r="AR609" s="73"/>
      <c r="AS609" s="73"/>
      <c r="AT609" s="73"/>
      <c r="AU609" s="73"/>
      <c r="AV609" s="73"/>
      <c r="AW609" s="73"/>
    </row>
    <row r="610" spans="9:49" s="58" customFormat="1">
      <c r="I610" s="135"/>
      <c r="J610" s="84"/>
      <c r="Z610" s="96"/>
      <c r="AC610" s="103"/>
      <c r="AD610" s="103"/>
      <c r="AE610" s="103"/>
      <c r="AF610" s="103"/>
      <c r="AG610" s="103"/>
      <c r="AH610" s="103"/>
      <c r="AI610" s="96"/>
      <c r="AJ610" s="96"/>
      <c r="AK610" s="96"/>
      <c r="AL610" s="96"/>
      <c r="AQ610" s="73"/>
      <c r="AR610" s="73"/>
      <c r="AS610" s="73"/>
      <c r="AT610" s="73"/>
      <c r="AU610" s="73"/>
      <c r="AV610" s="73"/>
      <c r="AW610" s="73"/>
    </row>
    <row r="611" spans="9:49" s="58" customFormat="1">
      <c r="I611" s="135"/>
      <c r="J611" s="84"/>
      <c r="Z611" s="96"/>
      <c r="AC611" s="103"/>
      <c r="AD611" s="103"/>
      <c r="AE611" s="103"/>
      <c r="AF611" s="103"/>
      <c r="AG611" s="103"/>
      <c r="AH611" s="103"/>
      <c r="AI611" s="96"/>
      <c r="AJ611" s="96"/>
      <c r="AK611" s="96"/>
      <c r="AL611" s="96"/>
      <c r="AQ611" s="73"/>
      <c r="AR611" s="73"/>
      <c r="AS611" s="73"/>
      <c r="AT611" s="73"/>
      <c r="AU611" s="73"/>
      <c r="AV611" s="73"/>
      <c r="AW611" s="73"/>
    </row>
    <row r="612" spans="9:49" s="58" customFormat="1">
      <c r="I612" s="135"/>
      <c r="J612" s="84"/>
      <c r="Z612" s="96"/>
      <c r="AC612" s="103"/>
      <c r="AD612" s="103"/>
      <c r="AE612" s="103"/>
      <c r="AF612" s="103"/>
      <c r="AG612" s="103"/>
      <c r="AH612" s="103"/>
      <c r="AI612" s="96"/>
      <c r="AJ612" s="96"/>
      <c r="AK612" s="96"/>
      <c r="AL612" s="96"/>
      <c r="AQ612" s="73"/>
      <c r="AR612" s="73"/>
      <c r="AS612" s="73"/>
      <c r="AT612" s="73"/>
      <c r="AU612" s="73"/>
      <c r="AV612" s="73"/>
      <c r="AW612" s="73"/>
    </row>
    <row r="613" spans="9:49" s="58" customFormat="1">
      <c r="I613" s="135"/>
      <c r="J613" s="84"/>
      <c r="Z613" s="96"/>
      <c r="AC613" s="103"/>
      <c r="AD613" s="103"/>
      <c r="AE613" s="103"/>
      <c r="AF613" s="103"/>
      <c r="AG613" s="103"/>
      <c r="AH613" s="103"/>
      <c r="AI613" s="96"/>
      <c r="AJ613" s="96"/>
      <c r="AK613" s="96"/>
      <c r="AL613" s="96"/>
      <c r="AQ613" s="73"/>
      <c r="AR613" s="73"/>
      <c r="AS613" s="73"/>
      <c r="AT613" s="73"/>
      <c r="AU613" s="73"/>
      <c r="AV613" s="73"/>
      <c r="AW613" s="73"/>
    </row>
    <row r="614" spans="9:49" s="58" customFormat="1">
      <c r="I614" s="135"/>
      <c r="J614" s="84"/>
      <c r="Z614" s="96"/>
      <c r="AC614" s="103"/>
      <c r="AD614" s="103"/>
      <c r="AE614" s="103"/>
      <c r="AF614" s="103"/>
      <c r="AG614" s="103"/>
      <c r="AH614" s="103"/>
      <c r="AI614" s="96"/>
      <c r="AJ614" s="96"/>
      <c r="AK614" s="96"/>
      <c r="AL614" s="96"/>
      <c r="AQ614" s="73"/>
      <c r="AR614" s="73"/>
      <c r="AS614" s="73"/>
      <c r="AT614" s="73"/>
      <c r="AU614" s="73"/>
      <c r="AV614" s="73"/>
      <c r="AW614" s="73"/>
    </row>
    <row r="615" spans="9:49" s="58" customFormat="1">
      <c r="I615" s="135"/>
      <c r="J615" s="84"/>
      <c r="Z615" s="96"/>
      <c r="AC615" s="103"/>
      <c r="AD615" s="103"/>
      <c r="AE615" s="103"/>
      <c r="AF615" s="103"/>
      <c r="AG615" s="103"/>
      <c r="AH615" s="103"/>
      <c r="AI615" s="96"/>
      <c r="AJ615" s="96"/>
      <c r="AK615" s="96"/>
      <c r="AL615" s="96"/>
      <c r="AQ615" s="73"/>
      <c r="AR615" s="73"/>
      <c r="AS615" s="73"/>
      <c r="AT615" s="73"/>
      <c r="AU615" s="73"/>
      <c r="AV615" s="73"/>
      <c r="AW615" s="73"/>
    </row>
    <row r="616" spans="9:49" s="58" customFormat="1">
      <c r="I616" s="135"/>
      <c r="J616" s="84"/>
      <c r="Z616" s="96"/>
      <c r="AC616" s="103"/>
      <c r="AD616" s="103"/>
      <c r="AE616" s="103"/>
      <c r="AF616" s="103"/>
      <c r="AG616" s="103"/>
      <c r="AH616" s="103"/>
      <c r="AI616" s="96"/>
      <c r="AJ616" s="96"/>
      <c r="AK616" s="96"/>
      <c r="AL616" s="96"/>
      <c r="AQ616" s="73"/>
      <c r="AR616" s="73"/>
      <c r="AS616" s="73"/>
      <c r="AT616" s="73"/>
      <c r="AU616" s="73"/>
      <c r="AV616" s="73"/>
      <c r="AW616" s="73"/>
    </row>
    <row r="617" spans="9:49" s="58" customFormat="1">
      <c r="I617" s="135"/>
      <c r="J617" s="84"/>
      <c r="Z617" s="96"/>
      <c r="AC617" s="103"/>
      <c r="AD617" s="103"/>
      <c r="AE617" s="103"/>
      <c r="AF617" s="103"/>
      <c r="AG617" s="103"/>
      <c r="AH617" s="103"/>
      <c r="AI617" s="96"/>
      <c r="AJ617" s="96"/>
      <c r="AK617" s="96"/>
      <c r="AL617" s="96"/>
      <c r="AQ617" s="73"/>
      <c r="AR617" s="73"/>
      <c r="AS617" s="73"/>
      <c r="AT617" s="73"/>
      <c r="AU617" s="73"/>
      <c r="AV617" s="73"/>
      <c r="AW617" s="73"/>
    </row>
    <row r="618" spans="9:49" s="58" customFormat="1">
      <c r="I618" s="135"/>
      <c r="J618" s="84"/>
      <c r="Z618" s="96"/>
      <c r="AC618" s="103"/>
      <c r="AD618" s="103"/>
      <c r="AE618" s="103"/>
      <c r="AF618" s="103"/>
      <c r="AG618" s="103"/>
      <c r="AH618" s="103"/>
      <c r="AI618" s="96"/>
      <c r="AJ618" s="96"/>
      <c r="AK618" s="96"/>
      <c r="AL618" s="96"/>
      <c r="AQ618" s="73"/>
      <c r="AR618" s="73"/>
      <c r="AS618" s="73"/>
      <c r="AT618" s="73"/>
      <c r="AU618" s="73"/>
      <c r="AV618" s="73"/>
      <c r="AW618" s="73"/>
    </row>
    <row r="619" spans="9:49" s="58" customFormat="1">
      <c r="I619" s="135"/>
      <c r="J619" s="84"/>
      <c r="Z619" s="96"/>
      <c r="AC619" s="103"/>
      <c r="AD619" s="103"/>
      <c r="AE619" s="103"/>
      <c r="AF619" s="103"/>
      <c r="AG619" s="103"/>
      <c r="AH619" s="103"/>
      <c r="AI619" s="96"/>
      <c r="AJ619" s="96"/>
      <c r="AK619" s="96"/>
      <c r="AL619" s="96"/>
      <c r="AQ619" s="73"/>
      <c r="AR619" s="73"/>
      <c r="AS619" s="73"/>
      <c r="AT619" s="73"/>
      <c r="AU619" s="73"/>
      <c r="AV619" s="73"/>
      <c r="AW619" s="73"/>
    </row>
    <row r="620" spans="9:49" s="58" customFormat="1">
      <c r="I620" s="135"/>
      <c r="J620" s="84"/>
      <c r="Z620" s="96"/>
      <c r="AC620" s="103"/>
      <c r="AD620" s="103"/>
      <c r="AE620" s="103"/>
      <c r="AF620" s="103"/>
      <c r="AG620" s="103"/>
      <c r="AH620" s="103"/>
      <c r="AI620" s="96"/>
      <c r="AJ620" s="96"/>
      <c r="AK620" s="96"/>
      <c r="AL620" s="96"/>
      <c r="AQ620" s="73"/>
      <c r="AR620" s="73"/>
      <c r="AS620" s="73"/>
      <c r="AT620" s="73"/>
      <c r="AU620" s="73"/>
      <c r="AV620" s="73"/>
      <c r="AW620" s="73"/>
    </row>
    <row r="621" spans="9:49" s="58" customFormat="1">
      <c r="I621" s="135"/>
      <c r="J621" s="84"/>
      <c r="Z621" s="96"/>
      <c r="AC621" s="103"/>
      <c r="AD621" s="103"/>
      <c r="AE621" s="103"/>
      <c r="AF621" s="103"/>
      <c r="AG621" s="103"/>
      <c r="AH621" s="103"/>
      <c r="AI621" s="96"/>
      <c r="AJ621" s="96"/>
      <c r="AK621" s="96"/>
      <c r="AL621" s="96"/>
      <c r="AQ621" s="73"/>
      <c r="AR621" s="73"/>
      <c r="AS621" s="73"/>
      <c r="AT621" s="73"/>
      <c r="AU621" s="73"/>
      <c r="AV621" s="73"/>
      <c r="AW621" s="73"/>
    </row>
    <row r="622" spans="9:49" s="58" customFormat="1">
      <c r="I622" s="135"/>
      <c r="J622" s="84"/>
      <c r="Z622" s="96"/>
      <c r="AC622" s="103"/>
      <c r="AD622" s="103"/>
      <c r="AE622" s="103"/>
      <c r="AF622" s="103"/>
      <c r="AG622" s="103"/>
      <c r="AH622" s="103"/>
      <c r="AI622" s="96"/>
      <c r="AJ622" s="96"/>
      <c r="AK622" s="96"/>
      <c r="AL622" s="96"/>
      <c r="AQ622" s="73"/>
      <c r="AR622" s="73"/>
      <c r="AS622" s="73"/>
      <c r="AT622" s="73"/>
      <c r="AU622" s="73"/>
      <c r="AV622" s="73"/>
      <c r="AW622" s="73"/>
    </row>
    <row r="623" spans="9:49" s="58" customFormat="1">
      <c r="I623" s="135"/>
      <c r="J623" s="84"/>
      <c r="Z623" s="96"/>
      <c r="AC623" s="103"/>
      <c r="AD623" s="103"/>
      <c r="AE623" s="103"/>
      <c r="AF623" s="103"/>
      <c r="AG623" s="103"/>
      <c r="AH623" s="103"/>
      <c r="AI623" s="96"/>
      <c r="AJ623" s="96"/>
      <c r="AK623" s="96"/>
      <c r="AL623" s="96"/>
      <c r="AQ623" s="73"/>
      <c r="AR623" s="73"/>
      <c r="AS623" s="73"/>
      <c r="AT623" s="73"/>
      <c r="AU623" s="73"/>
      <c r="AV623" s="73"/>
      <c r="AW623" s="73"/>
    </row>
    <row r="624" spans="9:49" s="58" customFormat="1">
      <c r="I624" s="135"/>
      <c r="J624" s="84"/>
      <c r="Z624" s="96"/>
      <c r="AC624" s="103"/>
      <c r="AD624" s="103"/>
      <c r="AE624" s="103"/>
      <c r="AF624" s="103"/>
      <c r="AG624" s="103"/>
      <c r="AH624" s="103"/>
      <c r="AI624" s="96"/>
      <c r="AJ624" s="96"/>
      <c r="AK624" s="96"/>
      <c r="AL624" s="96"/>
      <c r="AQ624" s="73"/>
      <c r="AR624" s="73"/>
      <c r="AS624" s="73"/>
      <c r="AT624" s="73"/>
      <c r="AU624" s="73"/>
      <c r="AV624" s="73"/>
      <c r="AW624" s="73"/>
    </row>
    <row r="625" spans="9:49" s="58" customFormat="1">
      <c r="I625" s="135"/>
      <c r="J625" s="84"/>
      <c r="Z625" s="96"/>
      <c r="AC625" s="103"/>
      <c r="AD625" s="103"/>
      <c r="AE625" s="103"/>
      <c r="AF625" s="103"/>
      <c r="AG625" s="103"/>
      <c r="AH625" s="103"/>
      <c r="AI625" s="96"/>
      <c r="AJ625" s="96"/>
      <c r="AK625" s="96"/>
      <c r="AL625" s="96"/>
      <c r="AQ625" s="73"/>
      <c r="AR625" s="73"/>
      <c r="AS625" s="73"/>
      <c r="AT625" s="73"/>
      <c r="AU625" s="73"/>
      <c r="AV625" s="73"/>
      <c r="AW625" s="73"/>
    </row>
    <row r="626" spans="9:49" s="58" customFormat="1">
      <c r="I626" s="135"/>
      <c r="J626" s="84"/>
      <c r="Z626" s="96"/>
      <c r="AC626" s="103"/>
      <c r="AD626" s="103"/>
      <c r="AE626" s="103"/>
      <c r="AF626" s="103"/>
      <c r="AG626" s="103"/>
      <c r="AH626" s="103"/>
      <c r="AI626" s="96"/>
      <c r="AJ626" s="96"/>
      <c r="AK626" s="96"/>
      <c r="AL626" s="96"/>
      <c r="AQ626" s="73"/>
      <c r="AR626" s="73"/>
      <c r="AS626" s="73"/>
      <c r="AT626" s="73"/>
      <c r="AU626" s="73"/>
      <c r="AV626" s="73"/>
      <c r="AW626" s="73"/>
    </row>
    <row r="627" spans="9:49" s="58" customFormat="1">
      <c r="I627" s="135"/>
      <c r="J627" s="84"/>
      <c r="Z627" s="96"/>
      <c r="AC627" s="103"/>
      <c r="AD627" s="103"/>
      <c r="AE627" s="103"/>
      <c r="AF627" s="103"/>
      <c r="AG627" s="103"/>
      <c r="AH627" s="103"/>
      <c r="AI627" s="96"/>
      <c r="AJ627" s="96"/>
      <c r="AK627" s="96"/>
      <c r="AL627" s="96"/>
      <c r="AQ627" s="73"/>
      <c r="AR627" s="73"/>
      <c r="AS627" s="73"/>
      <c r="AT627" s="73"/>
      <c r="AU627" s="73"/>
      <c r="AV627" s="73"/>
      <c r="AW627" s="73"/>
    </row>
    <row r="628" spans="9:49" s="58" customFormat="1">
      <c r="I628" s="135"/>
      <c r="J628" s="84"/>
      <c r="Z628" s="96"/>
      <c r="AC628" s="103"/>
      <c r="AD628" s="103"/>
      <c r="AE628" s="103"/>
      <c r="AF628" s="103"/>
      <c r="AG628" s="103"/>
      <c r="AH628" s="103"/>
      <c r="AI628" s="96"/>
      <c r="AJ628" s="96"/>
      <c r="AK628" s="96"/>
      <c r="AL628" s="96"/>
      <c r="AQ628" s="73"/>
      <c r="AR628" s="73"/>
      <c r="AS628" s="73"/>
      <c r="AT628" s="73"/>
      <c r="AU628" s="73"/>
      <c r="AV628" s="73"/>
      <c r="AW628" s="73"/>
    </row>
    <row r="629" spans="9:49" s="58" customFormat="1">
      <c r="I629" s="135"/>
      <c r="J629" s="84"/>
      <c r="Z629" s="96"/>
      <c r="AC629" s="103"/>
      <c r="AD629" s="103"/>
      <c r="AE629" s="103"/>
      <c r="AF629" s="103"/>
      <c r="AG629" s="103"/>
      <c r="AH629" s="103"/>
      <c r="AI629" s="96"/>
      <c r="AJ629" s="96"/>
      <c r="AK629" s="96"/>
      <c r="AL629" s="96"/>
      <c r="AQ629" s="73"/>
      <c r="AR629" s="73"/>
      <c r="AS629" s="73"/>
      <c r="AT629" s="73"/>
      <c r="AU629" s="73"/>
      <c r="AV629" s="73"/>
      <c r="AW629" s="73"/>
    </row>
    <row r="630" spans="9:49" s="58" customFormat="1">
      <c r="I630" s="135"/>
      <c r="J630" s="84"/>
      <c r="Z630" s="96"/>
      <c r="AC630" s="103"/>
      <c r="AD630" s="103"/>
      <c r="AE630" s="103"/>
      <c r="AF630" s="103"/>
      <c r="AG630" s="103"/>
      <c r="AH630" s="103"/>
      <c r="AI630" s="96"/>
      <c r="AJ630" s="96"/>
      <c r="AK630" s="96"/>
      <c r="AL630" s="96"/>
      <c r="AQ630" s="73"/>
      <c r="AR630" s="73"/>
      <c r="AS630" s="73"/>
      <c r="AT630" s="73"/>
      <c r="AU630" s="73"/>
      <c r="AV630" s="73"/>
      <c r="AW630" s="73"/>
    </row>
    <row r="631" spans="9:49" s="58" customFormat="1">
      <c r="I631" s="135"/>
      <c r="J631" s="84"/>
      <c r="Z631" s="96"/>
      <c r="AC631" s="103"/>
      <c r="AD631" s="103"/>
      <c r="AE631" s="103"/>
      <c r="AF631" s="103"/>
      <c r="AG631" s="103"/>
      <c r="AH631" s="103"/>
      <c r="AI631" s="96"/>
      <c r="AJ631" s="96"/>
      <c r="AK631" s="96"/>
      <c r="AL631" s="96"/>
      <c r="AQ631" s="73"/>
      <c r="AR631" s="73"/>
      <c r="AS631" s="73"/>
      <c r="AT631" s="73"/>
      <c r="AU631" s="73"/>
      <c r="AV631" s="73"/>
      <c r="AW631" s="73"/>
    </row>
    <row r="632" spans="9:49" s="58" customFormat="1">
      <c r="I632" s="135"/>
      <c r="J632" s="84"/>
      <c r="Z632" s="96"/>
      <c r="AC632" s="103"/>
      <c r="AD632" s="103"/>
      <c r="AE632" s="103"/>
      <c r="AF632" s="103"/>
      <c r="AG632" s="103"/>
      <c r="AH632" s="103"/>
      <c r="AI632" s="96"/>
      <c r="AJ632" s="96"/>
      <c r="AK632" s="96"/>
      <c r="AL632" s="96"/>
      <c r="AQ632" s="73"/>
      <c r="AR632" s="73"/>
      <c r="AS632" s="73"/>
      <c r="AT632" s="73"/>
      <c r="AU632" s="73"/>
      <c r="AV632" s="73"/>
      <c r="AW632" s="73"/>
    </row>
    <row r="633" spans="9:49" s="58" customFormat="1">
      <c r="I633" s="135"/>
      <c r="J633" s="84"/>
      <c r="Z633" s="96"/>
      <c r="AC633" s="103"/>
      <c r="AD633" s="103"/>
      <c r="AE633" s="103"/>
      <c r="AF633" s="103"/>
      <c r="AG633" s="103"/>
      <c r="AH633" s="103"/>
      <c r="AI633" s="96"/>
      <c r="AJ633" s="96"/>
      <c r="AK633" s="96"/>
      <c r="AL633" s="96"/>
      <c r="AQ633" s="73"/>
      <c r="AR633" s="73"/>
      <c r="AS633" s="73"/>
      <c r="AT633" s="73"/>
      <c r="AU633" s="73"/>
      <c r="AV633" s="73"/>
      <c r="AW633" s="73"/>
    </row>
    <row r="634" spans="9:49" s="58" customFormat="1">
      <c r="I634" s="135"/>
      <c r="J634" s="84"/>
      <c r="Z634" s="96"/>
      <c r="AC634" s="103"/>
      <c r="AD634" s="103"/>
      <c r="AE634" s="103"/>
      <c r="AF634" s="103"/>
      <c r="AG634" s="103"/>
      <c r="AH634" s="103"/>
      <c r="AI634" s="96"/>
      <c r="AJ634" s="96"/>
      <c r="AK634" s="96"/>
      <c r="AL634" s="96"/>
      <c r="AQ634" s="73"/>
      <c r="AR634" s="73"/>
      <c r="AS634" s="73"/>
      <c r="AT634" s="73"/>
      <c r="AU634" s="73"/>
      <c r="AV634" s="73"/>
      <c r="AW634" s="73"/>
    </row>
    <row r="635" spans="9:49" s="58" customFormat="1">
      <c r="I635" s="135"/>
      <c r="J635" s="84"/>
      <c r="Z635" s="96"/>
      <c r="AC635" s="103"/>
      <c r="AD635" s="103"/>
      <c r="AE635" s="103"/>
      <c r="AF635" s="103"/>
      <c r="AG635" s="103"/>
      <c r="AH635" s="103"/>
      <c r="AI635" s="96"/>
      <c r="AJ635" s="96"/>
      <c r="AK635" s="96"/>
      <c r="AL635" s="96"/>
      <c r="AQ635" s="73"/>
      <c r="AR635" s="73"/>
      <c r="AS635" s="73"/>
      <c r="AT635" s="73"/>
      <c r="AU635" s="73"/>
      <c r="AV635" s="73"/>
      <c r="AW635" s="73"/>
    </row>
    <row r="636" spans="9:49" s="58" customFormat="1">
      <c r="I636" s="135"/>
      <c r="J636" s="84"/>
      <c r="Z636" s="96"/>
      <c r="AC636" s="103"/>
      <c r="AD636" s="103"/>
      <c r="AE636" s="103"/>
      <c r="AF636" s="103"/>
      <c r="AG636" s="103"/>
      <c r="AH636" s="103"/>
      <c r="AI636" s="96"/>
      <c r="AJ636" s="96"/>
      <c r="AK636" s="96"/>
      <c r="AL636" s="96"/>
      <c r="AQ636" s="73"/>
      <c r="AR636" s="73"/>
      <c r="AS636" s="73"/>
      <c r="AT636" s="73"/>
      <c r="AU636" s="73"/>
      <c r="AV636" s="73"/>
      <c r="AW636" s="73"/>
    </row>
    <row r="637" spans="9:49" s="58" customFormat="1">
      <c r="I637" s="135"/>
      <c r="J637" s="84"/>
      <c r="Z637" s="96"/>
      <c r="AC637" s="103"/>
      <c r="AD637" s="103"/>
      <c r="AE637" s="103"/>
      <c r="AF637" s="103"/>
      <c r="AG637" s="103"/>
      <c r="AH637" s="103"/>
      <c r="AI637" s="96"/>
      <c r="AJ637" s="96"/>
      <c r="AK637" s="96"/>
      <c r="AL637" s="96"/>
      <c r="AQ637" s="73"/>
      <c r="AR637" s="73"/>
      <c r="AS637" s="73"/>
      <c r="AT637" s="73"/>
      <c r="AU637" s="73"/>
      <c r="AV637" s="73"/>
      <c r="AW637" s="73"/>
    </row>
    <row r="638" spans="9:49" s="58" customFormat="1">
      <c r="I638" s="135"/>
      <c r="J638" s="84"/>
      <c r="Z638" s="96"/>
      <c r="AC638" s="103"/>
      <c r="AD638" s="103"/>
      <c r="AE638" s="103"/>
      <c r="AF638" s="103"/>
      <c r="AG638" s="103"/>
      <c r="AH638" s="103"/>
      <c r="AI638" s="96"/>
      <c r="AJ638" s="96"/>
      <c r="AK638" s="96"/>
      <c r="AL638" s="96"/>
      <c r="AQ638" s="73"/>
      <c r="AR638" s="73"/>
      <c r="AS638" s="73"/>
      <c r="AT638" s="73"/>
      <c r="AU638" s="73"/>
      <c r="AV638" s="73"/>
      <c r="AW638" s="73"/>
    </row>
    <row r="639" spans="9:49" s="58" customFormat="1">
      <c r="I639" s="135"/>
      <c r="J639" s="84"/>
      <c r="Z639" s="96"/>
      <c r="AC639" s="103"/>
      <c r="AD639" s="103"/>
      <c r="AE639" s="103"/>
      <c r="AF639" s="103"/>
      <c r="AG639" s="103"/>
      <c r="AH639" s="103"/>
      <c r="AI639" s="96"/>
      <c r="AJ639" s="96"/>
      <c r="AK639" s="96"/>
      <c r="AL639" s="96"/>
      <c r="AQ639" s="73"/>
      <c r="AR639" s="73"/>
      <c r="AS639" s="73"/>
      <c r="AT639" s="73"/>
      <c r="AU639" s="73"/>
      <c r="AV639" s="73"/>
      <c r="AW639" s="73"/>
    </row>
    <row r="640" spans="9:49" s="58" customFormat="1">
      <c r="I640" s="135"/>
      <c r="J640" s="84"/>
      <c r="Z640" s="96"/>
      <c r="AC640" s="103"/>
      <c r="AD640" s="103"/>
      <c r="AE640" s="103"/>
      <c r="AF640" s="103"/>
      <c r="AG640" s="103"/>
      <c r="AH640" s="103"/>
      <c r="AI640" s="96"/>
      <c r="AJ640" s="96"/>
      <c r="AK640" s="96"/>
      <c r="AL640" s="96"/>
      <c r="AQ640" s="73"/>
      <c r="AR640" s="73"/>
      <c r="AS640" s="73"/>
      <c r="AT640" s="73"/>
      <c r="AU640" s="73"/>
      <c r="AV640" s="73"/>
      <c r="AW640" s="73"/>
    </row>
    <row r="641" spans="9:49" s="58" customFormat="1">
      <c r="I641" s="135"/>
      <c r="J641" s="84"/>
      <c r="Z641" s="96"/>
      <c r="AC641" s="103"/>
      <c r="AD641" s="103"/>
      <c r="AE641" s="103"/>
      <c r="AF641" s="103"/>
      <c r="AG641" s="103"/>
      <c r="AH641" s="103"/>
      <c r="AI641" s="96"/>
      <c r="AJ641" s="96"/>
      <c r="AK641" s="96"/>
      <c r="AL641" s="96"/>
      <c r="AQ641" s="73"/>
      <c r="AR641" s="73"/>
      <c r="AS641" s="73"/>
      <c r="AT641" s="73"/>
      <c r="AU641" s="73"/>
      <c r="AV641" s="73"/>
      <c r="AW641" s="73"/>
    </row>
    <row r="642" spans="9:49" s="58" customFormat="1">
      <c r="I642" s="135"/>
      <c r="J642" s="84"/>
      <c r="Z642" s="96"/>
      <c r="AC642" s="103"/>
      <c r="AD642" s="103"/>
      <c r="AE642" s="103"/>
      <c r="AF642" s="103"/>
      <c r="AG642" s="103"/>
      <c r="AH642" s="103"/>
      <c r="AI642" s="96"/>
      <c r="AJ642" s="96"/>
      <c r="AK642" s="96"/>
      <c r="AL642" s="96"/>
      <c r="AQ642" s="73"/>
      <c r="AR642" s="73"/>
      <c r="AS642" s="73"/>
      <c r="AT642" s="73"/>
      <c r="AU642" s="73"/>
      <c r="AV642" s="73"/>
      <c r="AW642" s="73"/>
    </row>
    <row r="643" spans="9:49" s="58" customFormat="1">
      <c r="I643" s="135"/>
      <c r="J643" s="84"/>
      <c r="Z643" s="96"/>
      <c r="AC643" s="103"/>
      <c r="AD643" s="103"/>
      <c r="AE643" s="103"/>
      <c r="AF643" s="103"/>
      <c r="AG643" s="103"/>
      <c r="AH643" s="103"/>
      <c r="AI643" s="96"/>
      <c r="AJ643" s="96"/>
      <c r="AK643" s="96"/>
      <c r="AL643" s="96"/>
      <c r="AQ643" s="73"/>
      <c r="AR643" s="73"/>
      <c r="AS643" s="73"/>
      <c r="AT643" s="73"/>
      <c r="AU643" s="73"/>
      <c r="AV643" s="73"/>
      <c r="AW643" s="73"/>
    </row>
    <row r="644" spans="9:49" s="58" customFormat="1">
      <c r="I644" s="135"/>
      <c r="J644" s="84"/>
      <c r="Z644" s="96"/>
      <c r="AC644" s="103"/>
      <c r="AD644" s="103"/>
      <c r="AE644" s="103"/>
      <c r="AF644" s="103"/>
      <c r="AG644" s="103"/>
      <c r="AH644" s="103"/>
      <c r="AI644" s="96"/>
      <c r="AJ644" s="96"/>
      <c r="AK644" s="96"/>
      <c r="AL644" s="96"/>
      <c r="AQ644" s="73"/>
      <c r="AR644" s="73"/>
      <c r="AS644" s="73"/>
      <c r="AT644" s="73"/>
      <c r="AU644" s="73"/>
      <c r="AV644" s="73"/>
      <c r="AW644" s="73"/>
    </row>
    <row r="645" spans="9:49" s="58" customFormat="1">
      <c r="I645" s="135"/>
      <c r="J645" s="84"/>
      <c r="Z645" s="96"/>
      <c r="AC645" s="103"/>
      <c r="AD645" s="103"/>
      <c r="AE645" s="103"/>
      <c r="AF645" s="103"/>
      <c r="AG645" s="103"/>
      <c r="AH645" s="103"/>
      <c r="AI645" s="96"/>
      <c r="AJ645" s="96"/>
      <c r="AK645" s="96"/>
      <c r="AL645" s="96"/>
      <c r="AQ645" s="73"/>
      <c r="AR645" s="73"/>
      <c r="AS645" s="73"/>
      <c r="AT645" s="73"/>
      <c r="AU645" s="73"/>
      <c r="AV645" s="73"/>
      <c r="AW645" s="73"/>
    </row>
    <row r="646" spans="9:49" s="58" customFormat="1">
      <c r="I646" s="135"/>
      <c r="J646" s="84"/>
      <c r="Z646" s="96"/>
      <c r="AC646" s="103"/>
      <c r="AD646" s="103"/>
      <c r="AE646" s="103"/>
      <c r="AF646" s="103"/>
      <c r="AG646" s="103"/>
      <c r="AH646" s="103"/>
      <c r="AI646" s="96"/>
      <c r="AJ646" s="96"/>
      <c r="AK646" s="96"/>
      <c r="AL646" s="96"/>
      <c r="AQ646" s="73"/>
      <c r="AR646" s="73"/>
      <c r="AS646" s="73"/>
      <c r="AT646" s="73"/>
      <c r="AU646" s="73"/>
      <c r="AV646" s="73"/>
      <c r="AW646" s="73"/>
    </row>
    <row r="647" spans="9:49" s="58" customFormat="1">
      <c r="I647" s="135"/>
      <c r="J647" s="84"/>
      <c r="Z647" s="96"/>
      <c r="AC647" s="103"/>
      <c r="AD647" s="103"/>
      <c r="AE647" s="103"/>
      <c r="AF647" s="103"/>
      <c r="AG647" s="103"/>
      <c r="AH647" s="103"/>
      <c r="AI647" s="96"/>
      <c r="AJ647" s="96"/>
      <c r="AK647" s="96"/>
      <c r="AL647" s="96"/>
      <c r="AQ647" s="73"/>
      <c r="AR647" s="73"/>
      <c r="AS647" s="73"/>
      <c r="AT647" s="73"/>
      <c r="AU647" s="73"/>
      <c r="AV647" s="73"/>
      <c r="AW647" s="73"/>
    </row>
    <row r="648" spans="9:49" s="58" customFormat="1">
      <c r="I648" s="135"/>
      <c r="J648" s="84"/>
      <c r="Z648" s="96"/>
      <c r="AC648" s="103"/>
      <c r="AD648" s="103"/>
      <c r="AE648" s="103"/>
      <c r="AF648" s="103"/>
      <c r="AG648" s="103"/>
      <c r="AH648" s="103"/>
      <c r="AI648" s="96"/>
      <c r="AJ648" s="96"/>
      <c r="AK648" s="96"/>
      <c r="AL648" s="96"/>
      <c r="AQ648" s="73"/>
      <c r="AR648" s="73"/>
      <c r="AS648" s="73"/>
      <c r="AT648" s="73"/>
      <c r="AU648" s="73"/>
      <c r="AV648" s="73"/>
      <c r="AW648" s="73"/>
    </row>
    <row r="649" spans="9:49" s="58" customFormat="1">
      <c r="I649" s="135"/>
      <c r="J649" s="84"/>
      <c r="Z649" s="96"/>
      <c r="AC649" s="103"/>
      <c r="AD649" s="103"/>
      <c r="AE649" s="103"/>
      <c r="AF649" s="103"/>
      <c r="AG649" s="103"/>
      <c r="AH649" s="103"/>
      <c r="AI649" s="96"/>
      <c r="AJ649" s="96"/>
      <c r="AK649" s="96"/>
      <c r="AL649" s="96"/>
      <c r="AQ649" s="73"/>
      <c r="AR649" s="73"/>
      <c r="AS649" s="73"/>
      <c r="AT649" s="73"/>
      <c r="AU649" s="73"/>
      <c r="AV649" s="73"/>
      <c r="AW649" s="73"/>
    </row>
    <row r="650" spans="9:49" s="58" customFormat="1">
      <c r="I650" s="135"/>
      <c r="J650" s="84"/>
      <c r="Z650" s="96"/>
      <c r="AC650" s="103"/>
      <c r="AD650" s="103"/>
      <c r="AE650" s="103"/>
      <c r="AF650" s="103"/>
      <c r="AG650" s="103"/>
      <c r="AH650" s="103"/>
      <c r="AI650" s="96"/>
      <c r="AJ650" s="96"/>
      <c r="AK650" s="96"/>
      <c r="AL650" s="96"/>
      <c r="AQ650" s="73"/>
      <c r="AR650" s="73"/>
      <c r="AS650" s="73"/>
      <c r="AT650" s="73"/>
      <c r="AU650" s="73"/>
      <c r="AV650" s="73"/>
      <c r="AW650" s="73"/>
    </row>
    <row r="651" spans="9:49" s="58" customFormat="1">
      <c r="I651" s="135"/>
      <c r="J651" s="84"/>
      <c r="Z651" s="96"/>
      <c r="AC651" s="103"/>
      <c r="AD651" s="103"/>
      <c r="AE651" s="103"/>
      <c r="AF651" s="103"/>
      <c r="AG651" s="103"/>
      <c r="AH651" s="103"/>
      <c r="AI651" s="96"/>
      <c r="AJ651" s="96"/>
      <c r="AK651" s="96"/>
      <c r="AL651" s="96"/>
      <c r="AQ651" s="73"/>
      <c r="AR651" s="73"/>
      <c r="AS651" s="73"/>
      <c r="AT651" s="73"/>
      <c r="AU651" s="73"/>
      <c r="AV651" s="73"/>
      <c r="AW651" s="73"/>
    </row>
    <row r="652" spans="9:49" s="58" customFormat="1">
      <c r="I652" s="135"/>
      <c r="J652" s="84"/>
      <c r="Z652" s="96"/>
      <c r="AC652" s="103"/>
      <c r="AD652" s="103"/>
      <c r="AE652" s="103"/>
      <c r="AF652" s="103"/>
      <c r="AG652" s="103"/>
      <c r="AH652" s="103"/>
      <c r="AI652" s="96"/>
      <c r="AJ652" s="96"/>
      <c r="AK652" s="96"/>
      <c r="AL652" s="96"/>
      <c r="AQ652" s="73"/>
      <c r="AR652" s="73"/>
      <c r="AS652" s="73"/>
      <c r="AT652" s="73"/>
      <c r="AU652" s="73"/>
      <c r="AV652" s="73"/>
      <c r="AW652" s="73"/>
    </row>
    <row r="653" spans="9:49" s="58" customFormat="1">
      <c r="I653" s="135"/>
      <c r="J653" s="84"/>
      <c r="Z653" s="96"/>
      <c r="AC653" s="103"/>
      <c r="AD653" s="103"/>
      <c r="AE653" s="103"/>
      <c r="AF653" s="103"/>
      <c r="AG653" s="103"/>
      <c r="AH653" s="103"/>
      <c r="AI653" s="96"/>
      <c r="AJ653" s="96"/>
      <c r="AK653" s="96"/>
      <c r="AL653" s="96"/>
      <c r="AQ653" s="73"/>
      <c r="AR653" s="73"/>
      <c r="AS653" s="73"/>
      <c r="AT653" s="73"/>
      <c r="AU653" s="73"/>
      <c r="AV653" s="73"/>
      <c r="AW653" s="73"/>
    </row>
    <row r="654" spans="9:49" s="58" customFormat="1">
      <c r="I654" s="135"/>
      <c r="J654" s="84"/>
      <c r="Z654" s="96"/>
      <c r="AC654" s="103"/>
      <c r="AD654" s="103"/>
      <c r="AE654" s="103"/>
      <c r="AF654" s="103"/>
      <c r="AG654" s="103"/>
      <c r="AH654" s="103"/>
      <c r="AI654" s="96"/>
      <c r="AJ654" s="96"/>
      <c r="AK654" s="96"/>
      <c r="AL654" s="96"/>
      <c r="AQ654" s="73"/>
      <c r="AR654" s="73"/>
      <c r="AS654" s="73"/>
      <c r="AT654" s="73"/>
      <c r="AU654" s="73"/>
      <c r="AV654" s="73"/>
      <c r="AW654" s="73"/>
    </row>
    <row r="655" spans="9:49" s="58" customFormat="1">
      <c r="I655" s="135"/>
      <c r="J655" s="84"/>
      <c r="Z655" s="96"/>
      <c r="AC655" s="103"/>
      <c r="AD655" s="103"/>
      <c r="AE655" s="103"/>
      <c r="AF655" s="103"/>
      <c r="AG655" s="103"/>
      <c r="AH655" s="103"/>
      <c r="AI655" s="96"/>
      <c r="AJ655" s="96"/>
      <c r="AK655" s="96"/>
      <c r="AL655" s="96"/>
      <c r="AQ655" s="73"/>
      <c r="AR655" s="73"/>
      <c r="AS655" s="73"/>
      <c r="AT655" s="73"/>
      <c r="AU655" s="73"/>
      <c r="AV655" s="73"/>
      <c r="AW655" s="73"/>
    </row>
    <row r="656" spans="9:49" s="58" customFormat="1">
      <c r="I656" s="135"/>
      <c r="J656" s="84"/>
      <c r="Z656" s="96"/>
      <c r="AC656" s="103"/>
      <c r="AD656" s="103"/>
      <c r="AE656" s="103"/>
      <c r="AF656" s="103"/>
      <c r="AG656" s="103"/>
      <c r="AH656" s="103"/>
      <c r="AI656" s="96"/>
      <c r="AJ656" s="96"/>
      <c r="AK656" s="96"/>
      <c r="AL656" s="96"/>
      <c r="AQ656" s="73"/>
      <c r="AR656" s="73"/>
      <c r="AS656" s="73"/>
      <c r="AT656" s="73"/>
      <c r="AU656" s="73"/>
      <c r="AV656" s="73"/>
      <c r="AW656" s="73"/>
    </row>
    <row r="657" spans="9:49" s="58" customFormat="1">
      <c r="I657" s="135"/>
      <c r="J657" s="84"/>
      <c r="Z657" s="96"/>
      <c r="AC657" s="103"/>
      <c r="AD657" s="103"/>
      <c r="AE657" s="103"/>
      <c r="AF657" s="103"/>
      <c r="AG657" s="103"/>
      <c r="AH657" s="103"/>
      <c r="AI657" s="96"/>
      <c r="AJ657" s="96"/>
      <c r="AK657" s="96"/>
      <c r="AL657" s="96"/>
      <c r="AQ657" s="73"/>
      <c r="AR657" s="73"/>
      <c r="AS657" s="73"/>
      <c r="AT657" s="73"/>
      <c r="AU657" s="73"/>
      <c r="AV657" s="73"/>
      <c r="AW657" s="73"/>
    </row>
    <row r="658" spans="9:49" s="58" customFormat="1">
      <c r="I658" s="135"/>
      <c r="J658" s="84"/>
      <c r="Z658" s="96"/>
      <c r="AC658" s="103"/>
      <c r="AD658" s="103"/>
      <c r="AE658" s="103"/>
      <c r="AF658" s="103"/>
      <c r="AG658" s="103"/>
      <c r="AH658" s="103"/>
      <c r="AI658" s="96"/>
      <c r="AJ658" s="96"/>
      <c r="AK658" s="96"/>
      <c r="AL658" s="96"/>
      <c r="AQ658" s="73"/>
      <c r="AR658" s="73"/>
      <c r="AS658" s="73"/>
      <c r="AT658" s="73"/>
      <c r="AU658" s="73"/>
      <c r="AV658" s="73"/>
      <c r="AW658" s="73"/>
    </row>
    <row r="659" spans="9:49" s="58" customFormat="1">
      <c r="I659" s="135"/>
      <c r="J659" s="84"/>
      <c r="Z659" s="96"/>
      <c r="AC659" s="103"/>
      <c r="AD659" s="103"/>
      <c r="AE659" s="103"/>
      <c r="AF659" s="103"/>
      <c r="AG659" s="103"/>
      <c r="AH659" s="103"/>
      <c r="AI659" s="96"/>
      <c r="AJ659" s="96"/>
      <c r="AK659" s="96"/>
      <c r="AL659" s="96"/>
      <c r="AQ659" s="73"/>
      <c r="AR659" s="73"/>
      <c r="AS659" s="73"/>
      <c r="AT659" s="73"/>
      <c r="AU659" s="73"/>
      <c r="AV659" s="73"/>
      <c r="AW659" s="73"/>
    </row>
    <row r="660" spans="9:49" s="58" customFormat="1">
      <c r="I660" s="135"/>
      <c r="J660" s="84"/>
      <c r="Z660" s="96"/>
      <c r="AC660" s="103"/>
      <c r="AD660" s="103"/>
      <c r="AE660" s="103"/>
      <c r="AF660" s="103"/>
      <c r="AG660" s="103"/>
      <c r="AH660" s="103"/>
      <c r="AI660" s="96"/>
      <c r="AJ660" s="96"/>
      <c r="AK660" s="96"/>
      <c r="AL660" s="96"/>
      <c r="AQ660" s="73"/>
      <c r="AR660" s="73"/>
      <c r="AS660" s="73"/>
      <c r="AT660" s="73"/>
      <c r="AU660" s="73"/>
      <c r="AV660" s="73"/>
      <c r="AW660" s="73"/>
    </row>
    <row r="661" spans="9:49" s="58" customFormat="1">
      <c r="I661" s="135"/>
      <c r="J661" s="84"/>
      <c r="Z661" s="96"/>
      <c r="AC661" s="103"/>
      <c r="AD661" s="103"/>
      <c r="AE661" s="103"/>
      <c r="AF661" s="103"/>
      <c r="AG661" s="103"/>
      <c r="AH661" s="103"/>
      <c r="AI661" s="96"/>
      <c r="AJ661" s="96"/>
      <c r="AK661" s="96"/>
      <c r="AL661" s="96"/>
      <c r="AQ661" s="73"/>
      <c r="AR661" s="73"/>
      <c r="AS661" s="73"/>
      <c r="AT661" s="73"/>
      <c r="AU661" s="73"/>
      <c r="AV661" s="73"/>
      <c r="AW661" s="73"/>
    </row>
    <row r="662" spans="9:49" s="58" customFormat="1">
      <c r="I662" s="135"/>
      <c r="J662" s="84"/>
      <c r="Z662" s="96"/>
      <c r="AC662" s="103"/>
      <c r="AD662" s="103"/>
      <c r="AE662" s="103"/>
      <c r="AF662" s="103"/>
      <c r="AG662" s="103"/>
      <c r="AH662" s="103"/>
      <c r="AI662" s="96"/>
      <c r="AJ662" s="96"/>
      <c r="AK662" s="96"/>
      <c r="AL662" s="96"/>
      <c r="AQ662" s="73"/>
      <c r="AR662" s="73"/>
      <c r="AS662" s="73"/>
      <c r="AT662" s="73"/>
      <c r="AU662" s="73"/>
      <c r="AV662" s="73"/>
      <c r="AW662" s="73"/>
    </row>
    <row r="663" spans="9:49" s="58" customFormat="1">
      <c r="I663" s="135"/>
      <c r="J663" s="84"/>
      <c r="Z663" s="96"/>
      <c r="AC663" s="103"/>
      <c r="AD663" s="103"/>
      <c r="AE663" s="103"/>
      <c r="AF663" s="103"/>
      <c r="AG663" s="103"/>
      <c r="AH663" s="103"/>
      <c r="AI663" s="96"/>
      <c r="AJ663" s="96"/>
      <c r="AK663" s="96"/>
      <c r="AL663" s="96"/>
      <c r="AQ663" s="73"/>
      <c r="AR663" s="73"/>
      <c r="AS663" s="73"/>
      <c r="AT663" s="73"/>
      <c r="AU663" s="73"/>
      <c r="AV663" s="73"/>
      <c r="AW663" s="73"/>
    </row>
    <row r="664" spans="9:49" s="58" customFormat="1">
      <c r="I664" s="135"/>
      <c r="J664" s="84"/>
      <c r="Z664" s="96"/>
      <c r="AC664" s="103"/>
      <c r="AD664" s="103"/>
      <c r="AE664" s="103"/>
      <c r="AF664" s="103"/>
      <c r="AG664" s="103"/>
      <c r="AH664" s="103"/>
      <c r="AI664" s="96"/>
      <c r="AJ664" s="96"/>
      <c r="AK664" s="96"/>
      <c r="AL664" s="96"/>
      <c r="AQ664" s="73"/>
      <c r="AR664" s="73"/>
      <c r="AS664" s="73"/>
      <c r="AT664" s="73"/>
      <c r="AU664" s="73"/>
      <c r="AV664" s="73"/>
      <c r="AW664" s="73"/>
    </row>
    <row r="665" spans="9:49" s="58" customFormat="1">
      <c r="I665" s="135"/>
      <c r="J665" s="84"/>
      <c r="Z665" s="96"/>
      <c r="AC665" s="103"/>
      <c r="AD665" s="103"/>
      <c r="AE665" s="103"/>
      <c r="AF665" s="103"/>
      <c r="AG665" s="103"/>
      <c r="AH665" s="103"/>
      <c r="AI665" s="96"/>
      <c r="AJ665" s="96"/>
      <c r="AK665" s="96"/>
      <c r="AL665" s="96"/>
      <c r="AQ665" s="73"/>
      <c r="AR665" s="73"/>
      <c r="AS665" s="73"/>
      <c r="AT665" s="73"/>
      <c r="AU665" s="73"/>
      <c r="AV665" s="73"/>
      <c r="AW665" s="73"/>
    </row>
    <row r="666" spans="9:49" s="58" customFormat="1">
      <c r="I666" s="135"/>
      <c r="J666" s="84"/>
      <c r="Z666" s="96"/>
      <c r="AC666" s="103"/>
      <c r="AD666" s="103"/>
      <c r="AE666" s="103"/>
      <c r="AF666" s="103"/>
      <c r="AG666" s="103"/>
      <c r="AH666" s="103"/>
      <c r="AI666" s="96"/>
      <c r="AJ666" s="96"/>
      <c r="AK666" s="96"/>
      <c r="AL666" s="96"/>
      <c r="AQ666" s="73"/>
      <c r="AR666" s="73"/>
      <c r="AS666" s="73"/>
      <c r="AT666" s="73"/>
      <c r="AU666" s="73"/>
      <c r="AV666" s="73"/>
      <c r="AW666" s="73"/>
    </row>
    <row r="667" spans="9:49" s="58" customFormat="1">
      <c r="I667" s="135"/>
      <c r="J667" s="84"/>
      <c r="Z667" s="96"/>
      <c r="AC667" s="103"/>
      <c r="AD667" s="103"/>
      <c r="AE667" s="103"/>
      <c r="AF667" s="103"/>
      <c r="AG667" s="103"/>
      <c r="AH667" s="103"/>
      <c r="AI667" s="96"/>
      <c r="AJ667" s="96"/>
      <c r="AK667" s="96"/>
      <c r="AL667" s="96"/>
      <c r="AQ667" s="73"/>
      <c r="AR667" s="73"/>
      <c r="AS667" s="73"/>
      <c r="AT667" s="73"/>
      <c r="AU667" s="73"/>
      <c r="AV667" s="73"/>
      <c r="AW667" s="73"/>
    </row>
    <row r="668" spans="9:49" s="58" customFormat="1">
      <c r="I668" s="135"/>
      <c r="J668" s="84"/>
      <c r="Z668" s="96"/>
      <c r="AC668" s="103"/>
      <c r="AD668" s="103"/>
      <c r="AE668" s="103"/>
      <c r="AF668" s="103"/>
      <c r="AG668" s="103"/>
      <c r="AH668" s="103"/>
      <c r="AI668" s="96"/>
      <c r="AJ668" s="96"/>
      <c r="AK668" s="96"/>
      <c r="AL668" s="96"/>
      <c r="AQ668" s="73"/>
      <c r="AR668" s="73"/>
      <c r="AS668" s="73"/>
      <c r="AT668" s="73"/>
      <c r="AU668" s="73"/>
      <c r="AV668" s="73"/>
      <c r="AW668" s="73"/>
    </row>
    <row r="669" spans="9:49" s="58" customFormat="1">
      <c r="I669" s="135"/>
      <c r="J669" s="84"/>
      <c r="Z669" s="96"/>
      <c r="AC669" s="103"/>
      <c r="AD669" s="103"/>
      <c r="AE669" s="103"/>
      <c r="AF669" s="103"/>
      <c r="AG669" s="103"/>
      <c r="AH669" s="103"/>
      <c r="AI669" s="96"/>
      <c r="AJ669" s="96"/>
      <c r="AK669" s="96"/>
      <c r="AL669" s="96"/>
      <c r="AQ669" s="73"/>
      <c r="AR669" s="73"/>
      <c r="AS669" s="73"/>
      <c r="AT669" s="73"/>
      <c r="AU669" s="73"/>
      <c r="AV669" s="73"/>
      <c r="AW669" s="73"/>
    </row>
    <row r="670" spans="9:49" s="58" customFormat="1">
      <c r="I670" s="135"/>
      <c r="J670" s="84"/>
      <c r="Z670" s="96"/>
      <c r="AC670" s="103"/>
      <c r="AD670" s="103"/>
      <c r="AE670" s="103"/>
      <c r="AF670" s="103"/>
      <c r="AG670" s="103"/>
      <c r="AH670" s="103"/>
      <c r="AI670" s="96"/>
      <c r="AJ670" s="96"/>
      <c r="AK670" s="96"/>
      <c r="AL670" s="96"/>
      <c r="AQ670" s="73"/>
      <c r="AR670" s="73"/>
      <c r="AS670" s="73"/>
      <c r="AT670" s="73"/>
      <c r="AU670" s="73"/>
      <c r="AV670" s="73"/>
      <c r="AW670" s="73"/>
    </row>
    <row r="671" spans="9:49" s="58" customFormat="1">
      <c r="I671" s="135"/>
      <c r="J671" s="84"/>
      <c r="Z671" s="96"/>
      <c r="AC671" s="103"/>
      <c r="AD671" s="103"/>
      <c r="AE671" s="103"/>
      <c r="AF671" s="103"/>
      <c r="AG671" s="103"/>
      <c r="AH671" s="103"/>
      <c r="AI671" s="96"/>
      <c r="AJ671" s="96"/>
      <c r="AK671" s="96"/>
      <c r="AL671" s="96"/>
      <c r="AQ671" s="73"/>
      <c r="AR671" s="73"/>
      <c r="AS671" s="73"/>
      <c r="AT671" s="73"/>
      <c r="AU671" s="73"/>
      <c r="AV671" s="73"/>
      <c r="AW671" s="73"/>
    </row>
    <row r="672" spans="9:49" s="58" customFormat="1">
      <c r="I672" s="135"/>
      <c r="J672" s="84"/>
      <c r="Z672" s="96"/>
      <c r="AC672" s="103"/>
      <c r="AD672" s="103"/>
      <c r="AE672" s="103"/>
      <c r="AF672" s="103"/>
      <c r="AG672" s="103"/>
      <c r="AH672" s="103"/>
      <c r="AI672" s="96"/>
      <c r="AJ672" s="96"/>
      <c r="AK672" s="96"/>
      <c r="AL672" s="96"/>
      <c r="AQ672" s="73"/>
      <c r="AR672" s="73"/>
      <c r="AS672" s="73"/>
      <c r="AT672" s="73"/>
      <c r="AU672" s="73"/>
      <c r="AV672" s="73"/>
      <c r="AW672" s="73"/>
    </row>
    <row r="673" spans="9:49" s="58" customFormat="1">
      <c r="I673" s="135"/>
      <c r="J673" s="84"/>
      <c r="Z673" s="96"/>
      <c r="AC673" s="103"/>
      <c r="AD673" s="103"/>
      <c r="AE673" s="103"/>
      <c r="AF673" s="103"/>
      <c r="AG673" s="103"/>
      <c r="AH673" s="103"/>
      <c r="AI673" s="96"/>
      <c r="AJ673" s="96"/>
      <c r="AK673" s="96"/>
      <c r="AL673" s="96"/>
      <c r="AQ673" s="73"/>
      <c r="AR673" s="73"/>
      <c r="AS673" s="73"/>
      <c r="AT673" s="73"/>
      <c r="AU673" s="73"/>
      <c r="AV673" s="73"/>
      <c r="AW673" s="73"/>
    </row>
    <row r="674" spans="9:49" s="58" customFormat="1">
      <c r="I674" s="135"/>
      <c r="J674" s="84"/>
      <c r="Z674" s="96"/>
      <c r="AC674" s="103"/>
      <c r="AD674" s="103"/>
      <c r="AE674" s="103"/>
      <c r="AF674" s="103"/>
      <c r="AG674" s="103"/>
      <c r="AH674" s="103"/>
      <c r="AI674" s="96"/>
      <c r="AJ674" s="96"/>
      <c r="AK674" s="96"/>
      <c r="AL674" s="96"/>
      <c r="AQ674" s="73"/>
      <c r="AR674" s="73"/>
      <c r="AS674" s="73"/>
      <c r="AT674" s="73"/>
      <c r="AU674" s="73"/>
      <c r="AV674" s="73"/>
      <c r="AW674" s="73"/>
    </row>
    <row r="675" spans="9:49" s="58" customFormat="1">
      <c r="I675" s="135"/>
      <c r="J675" s="84"/>
      <c r="Z675" s="96"/>
      <c r="AC675" s="103"/>
      <c r="AD675" s="103"/>
      <c r="AE675" s="103"/>
      <c r="AF675" s="103"/>
      <c r="AG675" s="103"/>
      <c r="AH675" s="103"/>
      <c r="AI675" s="96"/>
      <c r="AJ675" s="96"/>
      <c r="AK675" s="96"/>
      <c r="AL675" s="96"/>
      <c r="AQ675" s="73"/>
      <c r="AR675" s="73"/>
      <c r="AS675" s="73"/>
      <c r="AT675" s="73"/>
      <c r="AU675" s="73"/>
      <c r="AV675" s="73"/>
      <c r="AW675" s="73"/>
    </row>
    <row r="676" spans="9:49" s="58" customFormat="1">
      <c r="I676" s="135"/>
      <c r="J676" s="84"/>
      <c r="Z676" s="96"/>
      <c r="AC676" s="103"/>
      <c r="AD676" s="103"/>
      <c r="AE676" s="103"/>
      <c r="AF676" s="103"/>
      <c r="AG676" s="103"/>
      <c r="AH676" s="103"/>
      <c r="AI676" s="96"/>
      <c r="AJ676" s="96"/>
      <c r="AK676" s="96"/>
      <c r="AL676" s="96"/>
      <c r="AQ676" s="73"/>
      <c r="AR676" s="73"/>
      <c r="AS676" s="73"/>
      <c r="AT676" s="73"/>
      <c r="AU676" s="73"/>
      <c r="AV676" s="73"/>
      <c r="AW676" s="73"/>
    </row>
    <row r="677" spans="9:49" s="58" customFormat="1">
      <c r="I677" s="135"/>
      <c r="J677" s="84"/>
      <c r="Z677" s="96"/>
      <c r="AC677" s="103"/>
      <c r="AD677" s="103"/>
      <c r="AE677" s="103"/>
      <c r="AF677" s="103"/>
      <c r="AG677" s="103"/>
      <c r="AH677" s="103"/>
      <c r="AI677" s="96"/>
      <c r="AJ677" s="96"/>
      <c r="AK677" s="96"/>
      <c r="AL677" s="96"/>
      <c r="AQ677" s="73"/>
      <c r="AR677" s="73"/>
      <c r="AS677" s="73"/>
      <c r="AT677" s="73"/>
      <c r="AU677" s="73"/>
      <c r="AV677" s="73"/>
      <c r="AW677" s="73"/>
    </row>
    <row r="678" spans="9:49" s="58" customFormat="1">
      <c r="I678" s="135"/>
      <c r="J678" s="84"/>
      <c r="Z678" s="96"/>
      <c r="AC678" s="103"/>
      <c r="AD678" s="103"/>
      <c r="AE678" s="103"/>
      <c r="AF678" s="103"/>
      <c r="AG678" s="103"/>
      <c r="AH678" s="103"/>
      <c r="AI678" s="96"/>
      <c r="AJ678" s="96"/>
      <c r="AK678" s="96"/>
      <c r="AL678" s="96"/>
      <c r="AQ678" s="73"/>
      <c r="AR678" s="73"/>
      <c r="AS678" s="73"/>
      <c r="AT678" s="73"/>
      <c r="AU678" s="73"/>
      <c r="AV678" s="73"/>
      <c r="AW678" s="73"/>
    </row>
    <row r="679" spans="9:49" s="58" customFormat="1">
      <c r="I679" s="135"/>
      <c r="J679" s="84"/>
      <c r="Z679" s="96"/>
      <c r="AC679" s="103"/>
      <c r="AD679" s="103"/>
      <c r="AE679" s="103"/>
      <c r="AF679" s="103"/>
      <c r="AG679" s="103"/>
      <c r="AH679" s="103"/>
      <c r="AI679" s="96"/>
      <c r="AJ679" s="96"/>
      <c r="AK679" s="96"/>
      <c r="AL679" s="96"/>
      <c r="AQ679" s="73"/>
      <c r="AR679" s="73"/>
      <c r="AS679" s="73"/>
      <c r="AT679" s="73"/>
      <c r="AU679" s="73"/>
      <c r="AV679" s="73"/>
      <c r="AW679" s="73"/>
    </row>
    <row r="680" spans="9:49" s="58" customFormat="1">
      <c r="I680" s="135"/>
      <c r="J680" s="84"/>
      <c r="Z680" s="96"/>
      <c r="AC680" s="103"/>
      <c r="AD680" s="103"/>
      <c r="AE680" s="103"/>
      <c r="AF680" s="103"/>
      <c r="AG680" s="103"/>
      <c r="AH680" s="103"/>
      <c r="AI680" s="96"/>
      <c r="AJ680" s="96"/>
      <c r="AK680" s="96"/>
      <c r="AL680" s="96"/>
      <c r="AQ680" s="73"/>
      <c r="AR680" s="73"/>
      <c r="AS680" s="73"/>
      <c r="AT680" s="73"/>
      <c r="AU680" s="73"/>
      <c r="AV680" s="73"/>
      <c r="AW680" s="73"/>
    </row>
    <row r="681" spans="9:49" s="58" customFormat="1">
      <c r="I681" s="135"/>
      <c r="J681" s="84"/>
      <c r="Z681" s="96"/>
      <c r="AC681" s="103"/>
      <c r="AD681" s="103"/>
      <c r="AE681" s="103"/>
      <c r="AF681" s="103"/>
      <c r="AG681" s="103"/>
      <c r="AH681" s="103"/>
      <c r="AI681" s="96"/>
      <c r="AJ681" s="96"/>
      <c r="AK681" s="96"/>
      <c r="AL681" s="96"/>
      <c r="AQ681" s="73"/>
      <c r="AR681" s="73"/>
      <c r="AS681" s="73"/>
      <c r="AT681" s="73"/>
      <c r="AU681" s="73"/>
      <c r="AV681" s="73"/>
      <c r="AW681" s="73"/>
    </row>
    <row r="682" spans="9:49" s="58" customFormat="1">
      <c r="I682" s="135"/>
      <c r="J682" s="84"/>
      <c r="Z682" s="96"/>
      <c r="AC682" s="103"/>
      <c r="AD682" s="103"/>
      <c r="AE682" s="103"/>
      <c r="AF682" s="103"/>
      <c r="AG682" s="103"/>
      <c r="AH682" s="103"/>
      <c r="AI682" s="96"/>
      <c r="AJ682" s="96"/>
      <c r="AK682" s="96"/>
      <c r="AL682" s="96"/>
      <c r="AQ682" s="73"/>
      <c r="AR682" s="73"/>
      <c r="AS682" s="73"/>
      <c r="AT682" s="73"/>
      <c r="AU682" s="73"/>
      <c r="AV682" s="73"/>
      <c r="AW682" s="73"/>
    </row>
    <row r="683" spans="9:49" s="58" customFormat="1">
      <c r="I683" s="135"/>
      <c r="J683" s="84"/>
      <c r="Z683" s="96"/>
      <c r="AC683" s="103"/>
      <c r="AD683" s="103"/>
      <c r="AE683" s="103"/>
      <c r="AF683" s="103"/>
      <c r="AG683" s="103"/>
      <c r="AH683" s="103"/>
      <c r="AI683" s="96"/>
      <c r="AJ683" s="96"/>
      <c r="AK683" s="96"/>
      <c r="AL683" s="96"/>
      <c r="AQ683" s="73"/>
      <c r="AR683" s="73"/>
      <c r="AS683" s="73"/>
      <c r="AT683" s="73"/>
      <c r="AU683" s="73"/>
      <c r="AV683" s="73"/>
      <c r="AW683" s="73"/>
    </row>
    <row r="684" spans="9:49" s="58" customFormat="1">
      <c r="I684" s="135"/>
      <c r="J684" s="84"/>
      <c r="Z684" s="96"/>
      <c r="AC684" s="103"/>
      <c r="AD684" s="103"/>
      <c r="AE684" s="103"/>
      <c r="AF684" s="103"/>
      <c r="AG684" s="103"/>
      <c r="AH684" s="103"/>
      <c r="AI684" s="96"/>
      <c r="AJ684" s="96"/>
      <c r="AK684" s="96"/>
      <c r="AL684" s="96"/>
      <c r="AQ684" s="73"/>
      <c r="AR684" s="73"/>
      <c r="AS684" s="73"/>
      <c r="AT684" s="73"/>
      <c r="AU684" s="73"/>
      <c r="AV684" s="73"/>
      <c r="AW684" s="73"/>
    </row>
    <row r="685" spans="9:49" s="58" customFormat="1">
      <c r="I685" s="135"/>
      <c r="J685" s="84"/>
      <c r="Z685" s="96"/>
      <c r="AC685" s="103"/>
      <c r="AD685" s="103"/>
      <c r="AE685" s="103"/>
      <c r="AF685" s="103"/>
      <c r="AG685" s="103"/>
      <c r="AH685" s="103"/>
      <c r="AI685" s="96"/>
      <c r="AJ685" s="96"/>
      <c r="AK685" s="96"/>
      <c r="AL685" s="96"/>
      <c r="AQ685" s="73"/>
      <c r="AR685" s="73"/>
      <c r="AS685" s="73"/>
      <c r="AT685" s="73"/>
      <c r="AU685" s="73"/>
      <c r="AV685" s="73"/>
      <c r="AW685" s="73"/>
    </row>
    <row r="686" spans="9:49" s="58" customFormat="1">
      <c r="I686" s="135"/>
      <c r="J686" s="84"/>
      <c r="Z686" s="96"/>
      <c r="AC686" s="103"/>
      <c r="AD686" s="103"/>
      <c r="AE686" s="103"/>
      <c r="AF686" s="103"/>
      <c r="AG686" s="103"/>
      <c r="AH686" s="103"/>
      <c r="AI686" s="96"/>
      <c r="AJ686" s="96"/>
      <c r="AK686" s="96"/>
      <c r="AL686" s="96"/>
      <c r="AQ686" s="73"/>
      <c r="AR686" s="73"/>
      <c r="AS686" s="73"/>
      <c r="AT686" s="73"/>
      <c r="AU686" s="73"/>
      <c r="AV686" s="73"/>
      <c r="AW686" s="73"/>
    </row>
    <row r="687" spans="9:49" s="58" customFormat="1">
      <c r="I687" s="135"/>
      <c r="J687" s="84"/>
      <c r="Z687" s="96"/>
      <c r="AC687" s="103"/>
      <c r="AD687" s="103"/>
      <c r="AE687" s="103"/>
      <c r="AF687" s="103"/>
      <c r="AG687" s="103"/>
      <c r="AH687" s="103"/>
      <c r="AI687" s="96"/>
      <c r="AJ687" s="96"/>
      <c r="AK687" s="96"/>
      <c r="AL687" s="96"/>
      <c r="AQ687" s="73"/>
      <c r="AR687" s="73"/>
      <c r="AS687" s="73"/>
      <c r="AT687" s="73"/>
      <c r="AU687" s="73"/>
      <c r="AV687" s="73"/>
      <c r="AW687" s="73"/>
    </row>
    <row r="688" spans="9:49" s="58" customFormat="1">
      <c r="I688" s="135"/>
      <c r="J688" s="84"/>
      <c r="Z688" s="96"/>
      <c r="AC688" s="103"/>
      <c r="AD688" s="103"/>
      <c r="AE688" s="103"/>
      <c r="AF688" s="103"/>
      <c r="AG688" s="103"/>
      <c r="AH688" s="103"/>
      <c r="AI688" s="96"/>
      <c r="AJ688" s="96"/>
      <c r="AK688" s="96"/>
      <c r="AL688" s="96"/>
      <c r="AQ688" s="73"/>
      <c r="AR688" s="73"/>
      <c r="AS688" s="73"/>
      <c r="AT688" s="73"/>
      <c r="AU688" s="73"/>
      <c r="AV688" s="73"/>
      <c r="AW688" s="73"/>
    </row>
    <row r="689" spans="9:49" s="58" customFormat="1">
      <c r="I689" s="135"/>
      <c r="J689" s="84"/>
      <c r="Z689" s="96"/>
      <c r="AC689" s="103"/>
      <c r="AD689" s="103"/>
      <c r="AE689" s="103"/>
      <c r="AF689" s="103"/>
      <c r="AG689" s="103"/>
      <c r="AH689" s="103"/>
      <c r="AI689" s="96"/>
      <c r="AJ689" s="96"/>
      <c r="AK689" s="96"/>
      <c r="AL689" s="96"/>
      <c r="AQ689" s="73"/>
      <c r="AR689" s="73"/>
      <c r="AS689" s="73"/>
      <c r="AT689" s="73"/>
      <c r="AU689" s="73"/>
      <c r="AV689" s="73"/>
      <c r="AW689" s="73"/>
    </row>
    <row r="690" spans="9:49" s="58" customFormat="1">
      <c r="I690" s="135"/>
      <c r="J690" s="84"/>
      <c r="Z690" s="96"/>
      <c r="AC690" s="103"/>
      <c r="AD690" s="103"/>
      <c r="AE690" s="103"/>
      <c r="AF690" s="103"/>
      <c r="AG690" s="103"/>
      <c r="AH690" s="103"/>
      <c r="AI690" s="96"/>
      <c r="AJ690" s="96"/>
      <c r="AK690" s="96"/>
      <c r="AL690" s="96"/>
      <c r="AQ690" s="73"/>
      <c r="AR690" s="73"/>
      <c r="AS690" s="73"/>
      <c r="AT690" s="73"/>
      <c r="AU690" s="73"/>
      <c r="AV690" s="73"/>
      <c r="AW690" s="73"/>
    </row>
    <row r="691" spans="9:49" s="58" customFormat="1">
      <c r="I691" s="135"/>
      <c r="J691" s="84"/>
      <c r="Z691" s="96"/>
      <c r="AC691" s="103"/>
      <c r="AD691" s="103"/>
      <c r="AE691" s="103"/>
      <c r="AF691" s="103"/>
      <c r="AG691" s="103"/>
      <c r="AH691" s="103"/>
      <c r="AI691" s="96"/>
      <c r="AJ691" s="96"/>
      <c r="AK691" s="96"/>
      <c r="AL691" s="96"/>
      <c r="AQ691" s="73"/>
      <c r="AR691" s="73"/>
      <c r="AS691" s="73"/>
      <c r="AT691" s="73"/>
      <c r="AU691" s="73"/>
      <c r="AV691" s="73"/>
      <c r="AW691" s="73"/>
    </row>
    <row r="692" spans="9:49" s="58" customFormat="1">
      <c r="I692" s="135"/>
      <c r="J692" s="84"/>
      <c r="Z692" s="96"/>
      <c r="AC692" s="103"/>
      <c r="AD692" s="103"/>
      <c r="AE692" s="103"/>
      <c r="AF692" s="103"/>
      <c r="AG692" s="103"/>
      <c r="AH692" s="103"/>
      <c r="AI692" s="96"/>
      <c r="AJ692" s="96"/>
      <c r="AK692" s="96"/>
      <c r="AL692" s="96"/>
      <c r="AQ692" s="73"/>
      <c r="AR692" s="73"/>
      <c r="AS692" s="73"/>
      <c r="AT692" s="73"/>
      <c r="AU692" s="73"/>
      <c r="AV692" s="73"/>
      <c r="AW692" s="73"/>
    </row>
    <row r="693" spans="9:49" s="58" customFormat="1">
      <c r="I693" s="135"/>
      <c r="J693" s="84"/>
      <c r="Z693" s="96"/>
      <c r="AC693" s="103"/>
      <c r="AD693" s="103"/>
      <c r="AE693" s="103"/>
      <c r="AF693" s="103"/>
      <c r="AG693" s="103"/>
      <c r="AH693" s="103"/>
      <c r="AI693" s="96"/>
      <c r="AJ693" s="96"/>
      <c r="AK693" s="96"/>
      <c r="AL693" s="96"/>
      <c r="AQ693" s="73"/>
      <c r="AR693" s="73"/>
      <c r="AS693" s="73"/>
      <c r="AT693" s="73"/>
      <c r="AU693" s="73"/>
      <c r="AV693" s="73"/>
      <c r="AW693" s="73"/>
    </row>
    <row r="694" spans="9:49" s="58" customFormat="1">
      <c r="I694" s="135"/>
      <c r="J694" s="84"/>
      <c r="Z694" s="96"/>
      <c r="AC694" s="103"/>
      <c r="AD694" s="103"/>
      <c r="AE694" s="103"/>
      <c r="AF694" s="103"/>
      <c r="AG694" s="103"/>
      <c r="AH694" s="103"/>
      <c r="AI694" s="96"/>
      <c r="AJ694" s="96"/>
      <c r="AK694" s="96"/>
      <c r="AL694" s="96"/>
      <c r="AQ694" s="73"/>
      <c r="AR694" s="73"/>
      <c r="AS694" s="73"/>
      <c r="AT694" s="73"/>
      <c r="AU694" s="73"/>
      <c r="AV694" s="73"/>
      <c r="AW694" s="73"/>
    </row>
    <row r="695" spans="9:49" s="58" customFormat="1">
      <c r="I695" s="135"/>
      <c r="J695" s="84"/>
      <c r="Z695" s="96"/>
      <c r="AC695" s="103"/>
      <c r="AD695" s="103"/>
      <c r="AE695" s="103"/>
      <c r="AF695" s="103"/>
      <c r="AG695" s="103"/>
      <c r="AH695" s="103"/>
      <c r="AI695" s="96"/>
      <c r="AJ695" s="96"/>
      <c r="AK695" s="96"/>
      <c r="AL695" s="96"/>
      <c r="AQ695" s="73"/>
      <c r="AR695" s="73"/>
      <c r="AS695" s="73"/>
      <c r="AT695" s="73"/>
      <c r="AU695" s="73"/>
      <c r="AV695" s="73"/>
      <c r="AW695" s="73"/>
    </row>
    <row r="696" spans="9:49" s="58" customFormat="1">
      <c r="I696" s="135"/>
      <c r="J696" s="84"/>
      <c r="Z696" s="96"/>
      <c r="AC696" s="103"/>
      <c r="AD696" s="103"/>
      <c r="AE696" s="103"/>
      <c r="AF696" s="103"/>
      <c r="AG696" s="103"/>
      <c r="AH696" s="103"/>
      <c r="AI696" s="96"/>
      <c r="AJ696" s="96"/>
      <c r="AK696" s="96"/>
      <c r="AL696" s="96"/>
      <c r="AQ696" s="73"/>
      <c r="AR696" s="73"/>
      <c r="AS696" s="73"/>
      <c r="AT696" s="73"/>
      <c r="AU696" s="73"/>
      <c r="AV696" s="73"/>
      <c r="AW696" s="73"/>
    </row>
    <row r="697" spans="9:49" s="58" customFormat="1">
      <c r="I697" s="135"/>
      <c r="J697" s="84"/>
      <c r="Z697" s="96"/>
      <c r="AC697" s="103"/>
      <c r="AD697" s="103"/>
      <c r="AE697" s="103"/>
      <c r="AF697" s="103"/>
      <c r="AG697" s="103"/>
      <c r="AH697" s="103"/>
      <c r="AI697" s="96"/>
      <c r="AJ697" s="96"/>
      <c r="AK697" s="96"/>
      <c r="AL697" s="96"/>
      <c r="AQ697" s="73"/>
      <c r="AR697" s="73"/>
      <c r="AS697" s="73"/>
      <c r="AT697" s="73"/>
      <c r="AU697" s="73"/>
      <c r="AV697" s="73"/>
      <c r="AW697" s="73"/>
    </row>
    <row r="698" spans="9:49" s="58" customFormat="1">
      <c r="I698" s="135"/>
      <c r="J698" s="84"/>
      <c r="Z698" s="96"/>
      <c r="AC698" s="103"/>
      <c r="AD698" s="103"/>
      <c r="AE698" s="103"/>
      <c r="AF698" s="103"/>
      <c r="AG698" s="103"/>
      <c r="AH698" s="103"/>
      <c r="AI698" s="96"/>
      <c r="AJ698" s="96"/>
      <c r="AK698" s="96"/>
      <c r="AL698" s="96"/>
      <c r="AQ698" s="73"/>
      <c r="AR698" s="73"/>
      <c r="AS698" s="73"/>
      <c r="AT698" s="73"/>
      <c r="AU698" s="73"/>
      <c r="AV698" s="73"/>
      <c r="AW698" s="73"/>
    </row>
    <row r="699" spans="9:49" s="58" customFormat="1">
      <c r="I699" s="135"/>
      <c r="J699" s="84"/>
      <c r="Z699" s="96"/>
      <c r="AC699" s="103"/>
      <c r="AD699" s="103"/>
      <c r="AE699" s="103"/>
      <c r="AF699" s="103"/>
      <c r="AG699" s="103"/>
      <c r="AH699" s="103"/>
      <c r="AI699" s="96"/>
      <c r="AJ699" s="96"/>
      <c r="AK699" s="96"/>
      <c r="AL699" s="96"/>
      <c r="AQ699" s="73"/>
      <c r="AR699" s="73"/>
      <c r="AS699" s="73"/>
      <c r="AT699" s="73"/>
      <c r="AU699" s="73"/>
      <c r="AV699" s="73"/>
      <c r="AW699" s="73"/>
    </row>
    <row r="700" spans="9:49" s="58" customFormat="1">
      <c r="I700" s="135"/>
      <c r="J700" s="84"/>
      <c r="Z700" s="96"/>
      <c r="AC700" s="103"/>
      <c r="AD700" s="103"/>
      <c r="AE700" s="103"/>
      <c r="AF700" s="103"/>
      <c r="AG700" s="103"/>
      <c r="AH700" s="103"/>
      <c r="AI700" s="96"/>
      <c r="AJ700" s="96"/>
      <c r="AK700" s="96"/>
      <c r="AL700" s="96"/>
      <c r="AQ700" s="73"/>
      <c r="AR700" s="73"/>
      <c r="AS700" s="73"/>
      <c r="AT700" s="73"/>
      <c r="AU700" s="73"/>
      <c r="AV700" s="73"/>
      <c r="AW700" s="73"/>
    </row>
    <row r="701" spans="9:49" s="58" customFormat="1">
      <c r="I701" s="135"/>
      <c r="J701" s="84"/>
      <c r="Z701" s="96"/>
      <c r="AC701" s="103"/>
      <c r="AD701" s="103"/>
      <c r="AE701" s="103"/>
      <c r="AF701" s="103"/>
      <c r="AG701" s="103"/>
      <c r="AH701" s="103"/>
      <c r="AI701" s="96"/>
      <c r="AJ701" s="96"/>
      <c r="AK701" s="96"/>
      <c r="AL701" s="96"/>
      <c r="AQ701" s="73"/>
      <c r="AR701" s="73"/>
      <c r="AS701" s="73"/>
      <c r="AT701" s="73"/>
      <c r="AU701" s="73"/>
      <c r="AV701" s="73"/>
      <c r="AW701" s="73"/>
    </row>
    <row r="702" spans="9:49" s="58" customFormat="1">
      <c r="I702" s="135"/>
      <c r="J702" s="84"/>
      <c r="Z702" s="96"/>
      <c r="AC702" s="103"/>
      <c r="AD702" s="103"/>
      <c r="AE702" s="103"/>
      <c r="AF702" s="103"/>
      <c r="AG702" s="103"/>
      <c r="AH702" s="103"/>
      <c r="AI702" s="96"/>
      <c r="AJ702" s="96"/>
      <c r="AK702" s="96"/>
      <c r="AL702" s="96"/>
      <c r="AQ702" s="73"/>
      <c r="AR702" s="73"/>
      <c r="AS702" s="73"/>
      <c r="AT702" s="73"/>
      <c r="AU702" s="73"/>
      <c r="AV702" s="73"/>
      <c r="AW702" s="73"/>
    </row>
    <row r="703" spans="9:49" s="58" customFormat="1">
      <c r="I703" s="135"/>
      <c r="J703" s="84"/>
      <c r="Z703" s="96"/>
      <c r="AC703" s="103"/>
      <c r="AD703" s="103"/>
      <c r="AE703" s="103"/>
      <c r="AF703" s="103"/>
      <c r="AG703" s="103"/>
      <c r="AH703" s="103"/>
      <c r="AI703" s="96"/>
      <c r="AJ703" s="96"/>
      <c r="AK703" s="96"/>
      <c r="AL703" s="96"/>
      <c r="AQ703" s="73"/>
      <c r="AR703" s="73"/>
      <c r="AS703" s="73"/>
      <c r="AT703" s="73"/>
      <c r="AU703" s="73"/>
      <c r="AV703" s="73"/>
      <c r="AW703" s="73"/>
    </row>
    <row r="704" spans="9:49" s="58" customFormat="1">
      <c r="I704" s="135"/>
      <c r="J704" s="84"/>
      <c r="Z704" s="96"/>
      <c r="AC704" s="103"/>
      <c r="AD704" s="103"/>
      <c r="AE704" s="103"/>
      <c r="AF704" s="103"/>
      <c r="AG704" s="103"/>
      <c r="AH704" s="103"/>
      <c r="AI704" s="96"/>
      <c r="AJ704" s="96"/>
      <c r="AK704" s="96"/>
      <c r="AL704" s="96"/>
      <c r="AQ704" s="73"/>
      <c r="AR704" s="73"/>
      <c r="AS704" s="73"/>
      <c r="AT704" s="73"/>
      <c r="AU704" s="73"/>
      <c r="AV704" s="73"/>
      <c r="AW704" s="73"/>
    </row>
    <row r="705" spans="9:49" s="58" customFormat="1">
      <c r="I705" s="135"/>
      <c r="J705" s="84"/>
      <c r="Z705" s="96"/>
      <c r="AC705" s="103"/>
      <c r="AD705" s="103"/>
      <c r="AE705" s="103"/>
      <c r="AF705" s="103"/>
      <c r="AG705" s="103"/>
      <c r="AH705" s="103"/>
      <c r="AI705" s="96"/>
      <c r="AJ705" s="96"/>
      <c r="AK705" s="96"/>
      <c r="AL705" s="96"/>
      <c r="AQ705" s="73"/>
      <c r="AR705" s="73"/>
      <c r="AS705" s="73"/>
      <c r="AT705" s="73"/>
      <c r="AU705" s="73"/>
      <c r="AV705" s="73"/>
      <c r="AW705" s="73"/>
    </row>
    <row r="706" spans="9:49" s="58" customFormat="1">
      <c r="I706" s="135"/>
      <c r="J706" s="84"/>
      <c r="Z706" s="96"/>
      <c r="AC706" s="103"/>
      <c r="AD706" s="103"/>
      <c r="AE706" s="103"/>
      <c r="AF706" s="103"/>
      <c r="AG706" s="103"/>
      <c r="AH706" s="103"/>
      <c r="AI706" s="96"/>
      <c r="AJ706" s="96"/>
      <c r="AK706" s="96"/>
      <c r="AL706" s="96"/>
      <c r="AQ706" s="73"/>
      <c r="AR706" s="73"/>
      <c r="AS706" s="73"/>
      <c r="AT706" s="73"/>
      <c r="AU706" s="73"/>
      <c r="AV706" s="73"/>
      <c r="AW706" s="73"/>
    </row>
    <row r="707" spans="9:49" s="58" customFormat="1">
      <c r="I707" s="135"/>
      <c r="J707" s="84"/>
      <c r="Z707" s="96"/>
      <c r="AC707" s="103"/>
      <c r="AD707" s="103"/>
      <c r="AE707" s="103"/>
      <c r="AF707" s="103"/>
      <c r="AG707" s="103"/>
      <c r="AH707" s="103"/>
      <c r="AI707" s="96"/>
      <c r="AJ707" s="96"/>
      <c r="AK707" s="96"/>
      <c r="AL707" s="96"/>
      <c r="AQ707" s="73"/>
      <c r="AR707" s="73"/>
      <c r="AS707" s="73"/>
      <c r="AT707" s="73"/>
      <c r="AU707" s="73"/>
      <c r="AV707" s="73"/>
      <c r="AW707" s="73"/>
    </row>
    <row r="708" spans="9:49" s="58" customFormat="1">
      <c r="I708" s="135"/>
      <c r="J708" s="84"/>
      <c r="Z708" s="96"/>
      <c r="AC708" s="103"/>
      <c r="AD708" s="103"/>
      <c r="AE708" s="103"/>
      <c r="AF708" s="103"/>
      <c r="AG708" s="103"/>
      <c r="AH708" s="103"/>
      <c r="AI708" s="96"/>
      <c r="AJ708" s="96"/>
      <c r="AK708" s="96"/>
      <c r="AL708" s="96"/>
      <c r="AQ708" s="73"/>
      <c r="AR708" s="73"/>
      <c r="AS708" s="73"/>
      <c r="AT708" s="73"/>
      <c r="AU708" s="73"/>
      <c r="AV708" s="73"/>
      <c r="AW708" s="73"/>
    </row>
    <row r="709" spans="9:49" s="58" customFormat="1">
      <c r="I709" s="135"/>
      <c r="J709" s="84"/>
      <c r="Z709" s="96"/>
      <c r="AC709" s="103"/>
      <c r="AD709" s="103"/>
      <c r="AE709" s="103"/>
      <c r="AF709" s="103"/>
      <c r="AG709" s="103"/>
      <c r="AH709" s="103"/>
      <c r="AI709" s="96"/>
      <c r="AJ709" s="96"/>
      <c r="AK709" s="96"/>
      <c r="AL709" s="96"/>
      <c r="AQ709" s="73"/>
      <c r="AR709" s="73"/>
      <c r="AS709" s="73"/>
      <c r="AT709" s="73"/>
      <c r="AU709" s="73"/>
      <c r="AV709" s="73"/>
      <c r="AW709" s="73"/>
    </row>
    <row r="710" spans="9:49" s="58" customFormat="1">
      <c r="I710" s="135"/>
      <c r="J710" s="84"/>
      <c r="Z710" s="96"/>
      <c r="AC710" s="103"/>
      <c r="AD710" s="103"/>
      <c r="AE710" s="103"/>
      <c r="AF710" s="103"/>
      <c r="AG710" s="103"/>
      <c r="AH710" s="103"/>
      <c r="AI710" s="96"/>
      <c r="AJ710" s="96"/>
      <c r="AK710" s="96"/>
      <c r="AL710" s="96"/>
      <c r="AQ710" s="73"/>
      <c r="AR710" s="73"/>
      <c r="AS710" s="73"/>
      <c r="AT710" s="73"/>
      <c r="AU710" s="73"/>
      <c r="AV710" s="73"/>
      <c r="AW710" s="73"/>
    </row>
    <row r="711" spans="9:49" s="58" customFormat="1">
      <c r="I711" s="135"/>
      <c r="J711" s="84"/>
      <c r="Z711" s="96"/>
      <c r="AC711" s="103"/>
      <c r="AD711" s="103"/>
      <c r="AE711" s="103"/>
      <c r="AF711" s="103"/>
      <c r="AG711" s="103"/>
      <c r="AH711" s="103"/>
      <c r="AI711" s="96"/>
      <c r="AJ711" s="96"/>
      <c r="AK711" s="96"/>
      <c r="AL711" s="96"/>
      <c r="AQ711" s="73"/>
      <c r="AR711" s="73"/>
      <c r="AS711" s="73"/>
      <c r="AT711" s="73"/>
      <c r="AU711" s="73"/>
      <c r="AV711" s="73"/>
      <c r="AW711" s="73"/>
    </row>
    <row r="712" spans="9:49" s="58" customFormat="1">
      <c r="I712" s="135"/>
      <c r="J712" s="84"/>
      <c r="Z712" s="96"/>
      <c r="AC712" s="103"/>
      <c r="AD712" s="103"/>
      <c r="AE712" s="103"/>
      <c r="AF712" s="103"/>
      <c r="AG712" s="103"/>
      <c r="AH712" s="103"/>
      <c r="AI712" s="96"/>
      <c r="AJ712" s="96"/>
      <c r="AK712" s="96"/>
      <c r="AL712" s="96"/>
      <c r="AQ712" s="73"/>
      <c r="AR712" s="73"/>
      <c r="AS712" s="73"/>
      <c r="AT712" s="73"/>
      <c r="AU712" s="73"/>
      <c r="AV712" s="73"/>
      <c r="AW712" s="73"/>
    </row>
    <row r="713" spans="9:49" s="58" customFormat="1">
      <c r="I713" s="135"/>
      <c r="J713" s="84"/>
      <c r="Z713" s="96"/>
      <c r="AC713" s="103"/>
      <c r="AD713" s="103"/>
      <c r="AE713" s="103"/>
      <c r="AF713" s="103"/>
      <c r="AG713" s="103"/>
      <c r="AH713" s="103"/>
      <c r="AI713" s="96"/>
      <c r="AJ713" s="96"/>
      <c r="AK713" s="96"/>
      <c r="AL713" s="96"/>
      <c r="AQ713" s="73"/>
      <c r="AR713" s="73"/>
      <c r="AS713" s="73"/>
      <c r="AT713" s="73"/>
      <c r="AU713" s="73"/>
      <c r="AV713" s="73"/>
      <c r="AW713" s="73"/>
    </row>
    <row r="714" spans="9:49" s="58" customFormat="1">
      <c r="I714" s="135"/>
      <c r="J714" s="84"/>
      <c r="Z714" s="96"/>
      <c r="AC714" s="103"/>
      <c r="AD714" s="103"/>
      <c r="AE714" s="103"/>
      <c r="AF714" s="103"/>
      <c r="AG714" s="103"/>
      <c r="AH714" s="103"/>
      <c r="AI714" s="96"/>
      <c r="AJ714" s="96"/>
      <c r="AK714" s="96"/>
      <c r="AL714" s="96"/>
      <c r="AQ714" s="73"/>
      <c r="AR714" s="73"/>
      <c r="AS714" s="73"/>
      <c r="AT714" s="73"/>
      <c r="AU714" s="73"/>
      <c r="AV714" s="73"/>
      <c r="AW714" s="73"/>
    </row>
    <row r="715" spans="9:49" s="58" customFormat="1">
      <c r="I715" s="135"/>
      <c r="J715" s="84"/>
      <c r="Z715" s="96"/>
      <c r="AC715" s="103"/>
      <c r="AD715" s="103"/>
      <c r="AE715" s="103"/>
      <c r="AF715" s="103"/>
      <c r="AG715" s="103"/>
      <c r="AH715" s="103"/>
      <c r="AI715" s="96"/>
      <c r="AJ715" s="96"/>
      <c r="AK715" s="96"/>
      <c r="AL715" s="96"/>
      <c r="AQ715" s="73"/>
      <c r="AR715" s="73"/>
      <c r="AS715" s="73"/>
      <c r="AT715" s="73"/>
      <c r="AU715" s="73"/>
      <c r="AV715" s="73"/>
      <c r="AW715" s="73"/>
    </row>
    <row r="716" spans="9:49" s="58" customFormat="1">
      <c r="I716" s="135"/>
      <c r="J716" s="84"/>
      <c r="Z716" s="96"/>
      <c r="AC716" s="103"/>
      <c r="AD716" s="103"/>
      <c r="AE716" s="103"/>
      <c r="AF716" s="103"/>
      <c r="AG716" s="103"/>
      <c r="AH716" s="103"/>
      <c r="AI716" s="96"/>
      <c r="AJ716" s="96"/>
      <c r="AK716" s="96"/>
      <c r="AL716" s="96"/>
      <c r="AQ716" s="73"/>
      <c r="AR716" s="73"/>
      <c r="AS716" s="73"/>
      <c r="AT716" s="73"/>
      <c r="AU716" s="73"/>
      <c r="AV716" s="73"/>
      <c r="AW716" s="73"/>
    </row>
    <row r="717" spans="9:49" s="58" customFormat="1">
      <c r="I717" s="135"/>
      <c r="J717" s="84"/>
      <c r="Z717" s="96"/>
      <c r="AC717" s="103"/>
      <c r="AD717" s="103"/>
      <c r="AE717" s="103"/>
      <c r="AF717" s="103"/>
      <c r="AG717" s="103"/>
      <c r="AH717" s="103"/>
      <c r="AI717" s="96"/>
      <c r="AJ717" s="96"/>
      <c r="AK717" s="96"/>
      <c r="AL717" s="96"/>
      <c r="AQ717" s="73"/>
      <c r="AR717" s="73"/>
      <c r="AS717" s="73"/>
      <c r="AT717" s="73"/>
      <c r="AU717" s="73"/>
      <c r="AV717" s="73"/>
      <c r="AW717" s="73"/>
    </row>
    <row r="718" spans="9:49" s="58" customFormat="1">
      <c r="I718" s="135"/>
      <c r="J718" s="84"/>
      <c r="Z718" s="96"/>
      <c r="AC718" s="103"/>
      <c r="AD718" s="103"/>
      <c r="AE718" s="103"/>
      <c r="AF718" s="103"/>
      <c r="AG718" s="103"/>
      <c r="AH718" s="103"/>
      <c r="AI718" s="96"/>
      <c r="AJ718" s="96"/>
      <c r="AK718" s="96"/>
      <c r="AL718" s="96"/>
      <c r="AQ718" s="73"/>
      <c r="AR718" s="73"/>
      <c r="AS718" s="73"/>
      <c r="AT718" s="73"/>
      <c r="AU718" s="73"/>
      <c r="AV718" s="73"/>
      <c r="AW718" s="73"/>
    </row>
    <row r="719" spans="9:49" s="58" customFormat="1">
      <c r="I719" s="135"/>
      <c r="J719" s="84"/>
      <c r="Z719" s="96"/>
      <c r="AC719" s="103"/>
      <c r="AD719" s="103"/>
      <c r="AE719" s="103"/>
      <c r="AF719" s="103"/>
      <c r="AG719" s="103"/>
      <c r="AH719" s="103"/>
      <c r="AI719" s="96"/>
      <c r="AJ719" s="96"/>
      <c r="AK719" s="96"/>
      <c r="AL719" s="96"/>
      <c r="AQ719" s="73"/>
      <c r="AR719" s="73"/>
      <c r="AS719" s="73"/>
      <c r="AT719" s="73"/>
      <c r="AU719" s="73"/>
      <c r="AV719" s="73"/>
      <c r="AW719" s="73"/>
    </row>
    <row r="720" spans="9:49" s="58" customFormat="1">
      <c r="I720" s="135"/>
      <c r="J720" s="84"/>
      <c r="Z720" s="96"/>
      <c r="AC720" s="103"/>
      <c r="AD720" s="103"/>
      <c r="AE720" s="103"/>
      <c r="AF720" s="103"/>
      <c r="AG720" s="103"/>
      <c r="AH720" s="103"/>
      <c r="AI720" s="96"/>
      <c r="AJ720" s="96"/>
      <c r="AK720" s="96"/>
      <c r="AL720" s="96"/>
      <c r="AQ720" s="73"/>
      <c r="AR720" s="73"/>
      <c r="AS720" s="73"/>
      <c r="AT720" s="73"/>
      <c r="AU720" s="73"/>
      <c r="AV720" s="73"/>
      <c r="AW720" s="73"/>
    </row>
    <row r="721" spans="9:49" s="58" customFormat="1">
      <c r="I721" s="135"/>
      <c r="J721" s="84"/>
      <c r="Z721" s="96"/>
      <c r="AC721" s="103"/>
      <c r="AD721" s="103"/>
      <c r="AE721" s="103"/>
      <c r="AF721" s="103"/>
      <c r="AG721" s="103"/>
      <c r="AH721" s="103"/>
      <c r="AI721" s="96"/>
      <c r="AJ721" s="96"/>
      <c r="AK721" s="96"/>
      <c r="AL721" s="96"/>
      <c r="AQ721" s="73"/>
      <c r="AR721" s="73"/>
      <c r="AS721" s="73"/>
      <c r="AT721" s="73"/>
      <c r="AU721" s="73"/>
      <c r="AV721" s="73"/>
      <c r="AW721" s="73"/>
    </row>
    <row r="722" spans="9:49" s="58" customFormat="1">
      <c r="I722" s="135"/>
      <c r="J722" s="84"/>
      <c r="Z722" s="96"/>
      <c r="AC722" s="103"/>
      <c r="AD722" s="103"/>
      <c r="AE722" s="103"/>
      <c r="AF722" s="103"/>
      <c r="AG722" s="103"/>
      <c r="AH722" s="103"/>
      <c r="AI722" s="96"/>
      <c r="AJ722" s="96"/>
      <c r="AK722" s="96"/>
      <c r="AL722" s="96"/>
      <c r="AQ722" s="73"/>
      <c r="AR722" s="73"/>
      <c r="AS722" s="73"/>
      <c r="AT722" s="73"/>
      <c r="AU722" s="73"/>
      <c r="AV722" s="73"/>
      <c r="AW722" s="73"/>
    </row>
    <row r="723" spans="9:49" s="58" customFormat="1">
      <c r="I723" s="135"/>
      <c r="J723" s="84"/>
      <c r="Z723" s="96"/>
      <c r="AC723" s="103"/>
      <c r="AD723" s="103"/>
      <c r="AE723" s="103"/>
      <c r="AF723" s="103"/>
      <c r="AG723" s="103"/>
      <c r="AH723" s="103"/>
      <c r="AI723" s="96"/>
      <c r="AJ723" s="96"/>
      <c r="AK723" s="96"/>
      <c r="AL723" s="96"/>
      <c r="AQ723" s="73"/>
      <c r="AR723" s="73"/>
      <c r="AS723" s="73"/>
      <c r="AT723" s="73"/>
      <c r="AU723" s="73"/>
      <c r="AV723" s="73"/>
      <c r="AW723" s="73"/>
    </row>
    <row r="724" spans="9:49" s="58" customFormat="1">
      <c r="I724" s="135"/>
      <c r="J724" s="84"/>
      <c r="Z724" s="96"/>
      <c r="AC724" s="103"/>
      <c r="AD724" s="103"/>
      <c r="AE724" s="103"/>
      <c r="AF724" s="103"/>
      <c r="AG724" s="103"/>
      <c r="AH724" s="103"/>
      <c r="AI724" s="96"/>
      <c r="AJ724" s="96"/>
      <c r="AK724" s="96"/>
      <c r="AL724" s="96"/>
      <c r="AQ724" s="73"/>
      <c r="AR724" s="73"/>
      <c r="AS724" s="73"/>
      <c r="AT724" s="73"/>
      <c r="AU724" s="73"/>
      <c r="AV724" s="73"/>
      <c r="AW724" s="73"/>
    </row>
    <row r="725" spans="9:49" s="58" customFormat="1">
      <c r="I725" s="135"/>
      <c r="J725" s="84"/>
      <c r="Z725" s="96"/>
      <c r="AC725" s="103"/>
      <c r="AD725" s="103"/>
      <c r="AE725" s="103"/>
      <c r="AF725" s="103"/>
      <c r="AG725" s="103"/>
      <c r="AH725" s="103"/>
      <c r="AI725" s="96"/>
      <c r="AJ725" s="96"/>
      <c r="AK725" s="96"/>
      <c r="AL725" s="96"/>
      <c r="AQ725" s="73"/>
      <c r="AR725" s="73"/>
      <c r="AS725" s="73"/>
      <c r="AT725" s="73"/>
      <c r="AU725" s="73"/>
      <c r="AV725" s="73"/>
      <c r="AW725" s="73"/>
    </row>
    <row r="726" spans="9:49" s="58" customFormat="1">
      <c r="I726" s="135"/>
      <c r="J726" s="84"/>
      <c r="Z726" s="96"/>
      <c r="AC726" s="103"/>
      <c r="AD726" s="103"/>
      <c r="AE726" s="103"/>
      <c r="AF726" s="103"/>
      <c r="AG726" s="103"/>
      <c r="AH726" s="103"/>
      <c r="AI726" s="96"/>
      <c r="AJ726" s="96"/>
      <c r="AK726" s="96"/>
      <c r="AL726" s="96"/>
      <c r="AQ726" s="73"/>
      <c r="AR726" s="73"/>
      <c r="AS726" s="73"/>
      <c r="AT726" s="73"/>
      <c r="AU726" s="73"/>
      <c r="AV726" s="73"/>
      <c r="AW726" s="73"/>
    </row>
    <row r="727" spans="9:49" s="58" customFormat="1">
      <c r="I727" s="135"/>
      <c r="J727" s="84"/>
      <c r="Z727" s="96"/>
      <c r="AC727" s="103"/>
      <c r="AD727" s="103"/>
      <c r="AE727" s="103"/>
      <c r="AF727" s="103"/>
      <c r="AG727" s="103"/>
      <c r="AH727" s="103"/>
      <c r="AI727" s="96"/>
      <c r="AJ727" s="96"/>
      <c r="AK727" s="96"/>
      <c r="AL727" s="96"/>
      <c r="AQ727" s="73"/>
      <c r="AR727" s="73"/>
      <c r="AS727" s="73"/>
      <c r="AT727" s="73"/>
      <c r="AU727" s="73"/>
      <c r="AV727" s="73"/>
      <c r="AW727" s="73"/>
    </row>
    <row r="728" spans="9:49" s="58" customFormat="1">
      <c r="I728" s="135"/>
      <c r="J728" s="84"/>
      <c r="Z728" s="96"/>
      <c r="AC728" s="103"/>
      <c r="AD728" s="103"/>
      <c r="AE728" s="103"/>
      <c r="AF728" s="103"/>
      <c r="AG728" s="103"/>
      <c r="AH728" s="103"/>
      <c r="AI728" s="96"/>
      <c r="AJ728" s="96"/>
      <c r="AK728" s="96"/>
      <c r="AL728" s="96"/>
      <c r="AQ728" s="73"/>
      <c r="AR728" s="73"/>
      <c r="AS728" s="73"/>
      <c r="AT728" s="73"/>
      <c r="AU728" s="73"/>
      <c r="AV728" s="73"/>
      <c r="AW728" s="73"/>
    </row>
    <row r="729" spans="9:49" s="58" customFormat="1">
      <c r="I729" s="135"/>
      <c r="J729" s="84"/>
      <c r="Z729" s="96"/>
      <c r="AC729" s="103"/>
      <c r="AD729" s="103"/>
      <c r="AE729" s="103"/>
      <c r="AF729" s="103"/>
      <c r="AG729" s="103"/>
      <c r="AH729" s="103"/>
      <c r="AI729" s="96"/>
      <c r="AJ729" s="96"/>
      <c r="AK729" s="96"/>
      <c r="AL729" s="96"/>
      <c r="AQ729" s="73"/>
      <c r="AR729" s="73"/>
      <c r="AS729" s="73"/>
      <c r="AT729" s="73"/>
      <c r="AU729" s="73"/>
      <c r="AV729" s="73"/>
      <c r="AW729" s="73"/>
    </row>
    <row r="730" spans="9:49" s="58" customFormat="1">
      <c r="I730" s="135"/>
      <c r="J730" s="84"/>
      <c r="Z730" s="96"/>
      <c r="AC730" s="103"/>
      <c r="AD730" s="103"/>
      <c r="AE730" s="103"/>
      <c r="AF730" s="103"/>
      <c r="AG730" s="103"/>
      <c r="AH730" s="103"/>
      <c r="AI730" s="96"/>
      <c r="AJ730" s="96"/>
      <c r="AK730" s="96"/>
      <c r="AL730" s="96"/>
      <c r="AQ730" s="73"/>
      <c r="AR730" s="73"/>
      <c r="AS730" s="73"/>
      <c r="AT730" s="73"/>
      <c r="AU730" s="73"/>
      <c r="AV730" s="73"/>
      <c r="AW730" s="73"/>
    </row>
    <row r="731" spans="9:49" s="58" customFormat="1">
      <c r="I731" s="135"/>
      <c r="J731" s="84"/>
      <c r="Z731" s="96"/>
      <c r="AC731" s="103"/>
      <c r="AD731" s="103"/>
      <c r="AE731" s="103"/>
      <c r="AF731" s="103"/>
      <c r="AG731" s="103"/>
      <c r="AH731" s="103"/>
      <c r="AI731" s="96"/>
      <c r="AJ731" s="96"/>
      <c r="AK731" s="96"/>
      <c r="AL731" s="96"/>
      <c r="AQ731" s="73"/>
      <c r="AR731" s="73"/>
      <c r="AS731" s="73"/>
      <c r="AT731" s="73"/>
      <c r="AU731" s="73"/>
      <c r="AV731" s="73"/>
      <c r="AW731" s="73"/>
    </row>
    <row r="732" spans="9:49" s="58" customFormat="1">
      <c r="I732" s="135"/>
      <c r="J732" s="84"/>
      <c r="Z732" s="96"/>
      <c r="AC732" s="103"/>
      <c r="AD732" s="103"/>
      <c r="AE732" s="103"/>
      <c r="AF732" s="103"/>
      <c r="AG732" s="103"/>
      <c r="AH732" s="103"/>
      <c r="AI732" s="96"/>
      <c r="AJ732" s="96"/>
      <c r="AK732" s="96"/>
      <c r="AL732" s="96"/>
      <c r="AQ732" s="73"/>
      <c r="AR732" s="73"/>
      <c r="AS732" s="73"/>
      <c r="AT732" s="73"/>
      <c r="AU732" s="73"/>
      <c r="AV732" s="73"/>
      <c r="AW732" s="73"/>
    </row>
    <row r="733" spans="9:49" s="58" customFormat="1">
      <c r="I733" s="135"/>
      <c r="J733" s="84"/>
      <c r="Z733" s="96"/>
      <c r="AC733" s="103"/>
      <c r="AD733" s="103"/>
      <c r="AE733" s="103"/>
      <c r="AF733" s="103"/>
      <c r="AG733" s="103"/>
      <c r="AH733" s="103"/>
      <c r="AI733" s="96"/>
      <c r="AJ733" s="96"/>
      <c r="AK733" s="96"/>
      <c r="AL733" s="96"/>
      <c r="AQ733" s="73"/>
      <c r="AR733" s="73"/>
      <c r="AS733" s="73"/>
      <c r="AT733" s="73"/>
      <c r="AU733" s="73"/>
      <c r="AV733" s="73"/>
      <c r="AW733" s="73"/>
    </row>
    <row r="734" spans="9:49" s="58" customFormat="1">
      <c r="I734" s="135"/>
      <c r="J734" s="84"/>
      <c r="Z734" s="96"/>
      <c r="AC734" s="103"/>
      <c r="AD734" s="103"/>
      <c r="AE734" s="103"/>
      <c r="AF734" s="103"/>
      <c r="AG734" s="103"/>
      <c r="AH734" s="103"/>
      <c r="AI734" s="96"/>
      <c r="AJ734" s="96"/>
      <c r="AK734" s="96"/>
      <c r="AL734" s="96"/>
      <c r="AQ734" s="73"/>
      <c r="AR734" s="73"/>
      <c r="AS734" s="73"/>
      <c r="AT734" s="73"/>
      <c r="AU734" s="73"/>
      <c r="AV734" s="73"/>
      <c r="AW734" s="73"/>
    </row>
    <row r="735" spans="9:49" s="58" customFormat="1">
      <c r="I735" s="135"/>
      <c r="J735" s="84"/>
      <c r="Z735" s="96"/>
      <c r="AC735" s="103"/>
      <c r="AD735" s="103"/>
      <c r="AE735" s="103"/>
      <c r="AF735" s="103"/>
      <c r="AG735" s="103"/>
      <c r="AH735" s="103"/>
      <c r="AI735" s="96"/>
      <c r="AJ735" s="96"/>
      <c r="AK735" s="96"/>
      <c r="AL735" s="96"/>
      <c r="AQ735" s="73"/>
      <c r="AR735" s="73"/>
      <c r="AS735" s="73"/>
      <c r="AT735" s="73"/>
      <c r="AU735" s="73"/>
      <c r="AV735" s="73"/>
      <c r="AW735" s="73"/>
    </row>
    <row r="736" spans="9:49" s="58" customFormat="1">
      <c r="I736" s="135"/>
      <c r="J736" s="84"/>
      <c r="Z736" s="96"/>
      <c r="AC736" s="103"/>
      <c r="AD736" s="103"/>
      <c r="AE736" s="103"/>
      <c r="AF736" s="103"/>
      <c r="AG736" s="103"/>
      <c r="AH736" s="103"/>
      <c r="AI736" s="96"/>
      <c r="AJ736" s="96"/>
      <c r="AK736" s="96"/>
      <c r="AL736" s="96"/>
      <c r="AQ736" s="73"/>
      <c r="AR736" s="73"/>
      <c r="AS736" s="73"/>
      <c r="AT736" s="73"/>
      <c r="AU736" s="73"/>
      <c r="AV736" s="73"/>
      <c r="AW736" s="73"/>
    </row>
    <row r="737" spans="9:49" s="58" customFormat="1">
      <c r="I737" s="135"/>
      <c r="J737" s="84"/>
      <c r="Z737" s="96"/>
      <c r="AC737" s="103"/>
      <c r="AD737" s="103"/>
      <c r="AE737" s="103"/>
      <c r="AF737" s="103"/>
      <c r="AG737" s="103"/>
      <c r="AH737" s="103"/>
      <c r="AI737" s="96"/>
      <c r="AJ737" s="96"/>
      <c r="AK737" s="96"/>
      <c r="AL737" s="96"/>
      <c r="AQ737" s="73"/>
      <c r="AR737" s="73"/>
      <c r="AS737" s="73"/>
      <c r="AT737" s="73"/>
      <c r="AU737" s="73"/>
      <c r="AV737" s="73"/>
      <c r="AW737" s="73"/>
    </row>
    <row r="738" spans="9:49" s="58" customFormat="1">
      <c r="I738" s="135"/>
      <c r="J738" s="84"/>
      <c r="Z738" s="96"/>
      <c r="AC738" s="103"/>
      <c r="AD738" s="103"/>
      <c r="AE738" s="103"/>
      <c r="AF738" s="103"/>
      <c r="AG738" s="103"/>
      <c r="AH738" s="103"/>
      <c r="AI738" s="96"/>
      <c r="AJ738" s="96"/>
      <c r="AK738" s="96"/>
      <c r="AL738" s="96"/>
      <c r="AQ738" s="73"/>
      <c r="AR738" s="73"/>
      <c r="AS738" s="73"/>
      <c r="AT738" s="73"/>
      <c r="AU738" s="73"/>
      <c r="AV738" s="73"/>
      <c r="AW738" s="73"/>
    </row>
  </sheetData>
  <mergeCells count="28">
    <mergeCell ref="BB13:BB14"/>
    <mergeCell ref="U13:AA13"/>
    <mergeCell ref="AU13:AU14"/>
    <mergeCell ref="AR13:AR14"/>
    <mergeCell ref="AS13:AS14"/>
    <mergeCell ref="AT13:AT14"/>
    <mergeCell ref="AZ13:AZ14"/>
    <mergeCell ref="BA13:BA14"/>
    <mergeCell ref="AV13:AV14"/>
    <mergeCell ref="AX13:AX14"/>
    <mergeCell ref="AY13:AY14"/>
    <mergeCell ref="E8:AB8"/>
    <mergeCell ref="AP13:AP14"/>
    <mergeCell ref="AB13:AL13"/>
    <mergeCell ref="B10:C10"/>
    <mergeCell ref="AM12:AP12"/>
    <mergeCell ref="B13:F13"/>
    <mergeCell ref="G13:I13"/>
    <mergeCell ref="J13:L13"/>
    <mergeCell ref="AM13:AM14"/>
    <mergeCell ref="AN13:AN14"/>
    <mergeCell ref="AO13:AO14"/>
    <mergeCell ref="M13:T13"/>
    <mergeCell ref="B2:O2"/>
    <mergeCell ref="B3:O3"/>
    <mergeCell ref="B5:O5"/>
    <mergeCell ref="B7:D7"/>
    <mergeCell ref="E7:AB7"/>
  </mergeCells>
  <phoneticPr fontId="37" type="noConversion"/>
  <conditionalFormatting sqref="I16:I261">
    <cfRule type="expression" dxfId="62" priority="39">
      <formula>#REF!="Active"</formula>
    </cfRule>
  </conditionalFormatting>
  <conditionalFormatting sqref="G16:H176 G248:H259 G178:H246">
    <cfRule type="expression" dxfId="61" priority="37">
      <formula>#REF!="Active"</formula>
    </cfRule>
  </conditionalFormatting>
  <conditionalFormatting sqref="O17:P19 Q17:T176 O21:P176 O248:T259 O178:T246">
    <cfRule type="expression" dxfId="60" priority="36">
      <formula>#REF!="Active"</formula>
    </cfRule>
  </conditionalFormatting>
  <conditionalFormatting sqref="G247:H247">
    <cfRule type="expression" dxfId="59" priority="23">
      <formula>#REF!="Active"</formula>
    </cfRule>
  </conditionalFormatting>
  <conditionalFormatting sqref="O247:T247">
    <cfRule type="expression" dxfId="58" priority="22">
      <formula>#REF!="Active"</formula>
    </cfRule>
  </conditionalFormatting>
  <conditionalFormatting sqref="G177:H177">
    <cfRule type="expression" dxfId="57" priority="20">
      <formula>#REF!="Active"</formula>
    </cfRule>
  </conditionalFormatting>
  <conditionalFormatting sqref="O177:T177">
    <cfRule type="expression" dxfId="56" priority="19">
      <formula>#REF!="Active"</formula>
    </cfRule>
  </conditionalFormatting>
  <conditionalFormatting sqref="R16:R259">
    <cfRule type="expression" dxfId="55" priority="18">
      <formula>0</formula>
    </cfRule>
  </conditionalFormatting>
  <conditionalFormatting sqref="AG16:AH259">
    <cfRule type="cellIs" dxfId="54" priority="16" operator="equal">
      <formula>1</formula>
    </cfRule>
  </conditionalFormatting>
  <conditionalFormatting sqref="R16:R259 AF16:AF259">
    <cfRule type="cellIs" dxfId="53" priority="17" operator="equal">
      <formula>0</formula>
    </cfRule>
  </conditionalFormatting>
  <conditionalFormatting sqref="Y16:Y259">
    <cfRule type="cellIs" dxfId="52" priority="15" operator="equal">
      <formula>0.075</formula>
    </cfRule>
  </conditionalFormatting>
  <conditionalFormatting sqref="G261:H261">
    <cfRule type="expression" dxfId="51" priority="13">
      <formula>#REF!="Active"</formula>
    </cfRule>
  </conditionalFormatting>
  <conditionalFormatting sqref="O261:T261">
    <cfRule type="expression" dxfId="50" priority="12">
      <formula>#REF!="Active"</formula>
    </cfRule>
  </conditionalFormatting>
  <conditionalFormatting sqref="R261">
    <cfRule type="expression" dxfId="49" priority="11">
      <formula>0</formula>
    </cfRule>
  </conditionalFormatting>
  <conditionalFormatting sqref="AG261:AH261">
    <cfRule type="cellIs" dxfId="48" priority="9" operator="equal">
      <formula>1</formula>
    </cfRule>
  </conditionalFormatting>
  <conditionalFormatting sqref="R261 AF261">
    <cfRule type="cellIs" dxfId="47" priority="10" operator="equal">
      <formula>0</formula>
    </cfRule>
  </conditionalFormatting>
  <conditionalFormatting sqref="Y261">
    <cfRule type="cellIs" dxfId="46" priority="8" operator="equal">
      <formula>0.075</formula>
    </cfRule>
  </conditionalFormatting>
  <conditionalFormatting sqref="G260:H260">
    <cfRule type="expression" dxfId="45" priority="6">
      <formula>#REF!="Active"</formula>
    </cfRule>
  </conditionalFormatting>
  <conditionalFormatting sqref="O260:T260">
    <cfRule type="expression" dxfId="44" priority="5">
      <formula>#REF!="Active"</formula>
    </cfRule>
  </conditionalFormatting>
  <conditionalFormatting sqref="R260">
    <cfRule type="expression" dxfId="43" priority="4">
      <formula>0</formula>
    </cfRule>
  </conditionalFormatting>
  <conditionalFormatting sqref="AG260:AH260">
    <cfRule type="cellIs" dxfId="42" priority="2" operator="equal">
      <formula>1</formula>
    </cfRule>
  </conditionalFormatting>
  <conditionalFormatting sqref="R260 AF260">
    <cfRule type="cellIs" dxfId="41" priority="3" operator="equal">
      <formula>0</formula>
    </cfRule>
  </conditionalFormatting>
  <conditionalFormatting sqref="Y260">
    <cfRule type="cellIs" dxfId="40" priority="1" operator="equal">
      <formula>0.075</formula>
    </cfRule>
  </conditionalFormatting>
  <dataValidations count="3">
    <dataValidation type="list" allowBlank="1" showInputMessage="1" showErrorMessage="1" sqref="D10" xr:uid="{38F9897C-D21F-41F9-8AE4-38F7B1448153}">
      <formula1>LANDRATETYPE</formula1>
    </dataValidation>
    <dataValidation type="list" allowBlank="1" showInputMessage="1" showErrorMessage="1" sqref="G16:H262" xr:uid="{BF058CC1-9C05-4371-8813-6035C158EB83}">
      <formula1>parkratename</formula1>
    </dataValidation>
    <dataValidation type="list" allowBlank="1" showInputMessage="1" showErrorMessage="1" sqref="AM16:AP262" xr:uid="{AFF9A6BE-7AC3-4258-AA55-72FFABA2AC99}">
      <formula1>Futurepick</formula1>
    </dataValidation>
  </dataValidations>
  <hyperlinks>
    <hyperlink ref="A4" location="'Unit Rates - Parks'!A1" display="Return to &quot;Unit Rates - Parks&quot;" xr:uid="{26420798-9162-44B4-A5E3-48CA61419A01}"/>
  </hyperlinks>
  <pageMargins left="0.7" right="0.7" top="0.75" bottom="0.75" header="0.3" footer="0.3"/>
  <pageSetup paperSize="9" orientation="portrait" r:id="rId1"/>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LP338"/>
  <sheetViews>
    <sheetView zoomScale="75" zoomScaleNormal="75" workbookViewId="0">
      <selection activeCell="W62" sqref="W62"/>
    </sheetView>
  </sheetViews>
  <sheetFormatPr defaultColWidth="9" defaultRowHeight="16.5"/>
  <cols>
    <col min="1" max="1" width="9" style="58"/>
    <col min="2" max="2" width="15.125" style="1" customWidth="1"/>
    <col min="3" max="3" width="20.125" style="1" customWidth="1"/>
    <col min="4" max="4" width="10.5" style="1" bestFit="1" customWidth="1"/>
    <col min="5" max="5" width="12.125" style="1" customWidth="1"/>
    <col min="6" max="6" width="12.625" style="1" customWidth="1"/>
    <col min="7" max="7" width="13.375" style="1" customWidth="1"/>
    <col min="8" max="8" width="11.875" style="1" customWidth="1"/>
    <col min="9" max="9" width="11.625" style="1" customWidth="1"/>
    <col min="10" max="10" width="21.875" style="1" customWidth="1"/>
    <col min="11" max="11" width="9" style="1"/>
    <col min="12" max="12" width="16.625" style="1" customWidth="1"/>
    <col min="13" max="13" width="15.5" style="1" bestFit="1" customWidth="1"/>
    <col min="14" max="19" width="9" style="1"/>
    <col min="20" max="328" width="9" style="58"/>
    <col min="329" max="16384" width="9" style="1"/>
  </cols>
  <sheetData>
    <row r="1" spans="1:19" s="58" customFormat="1"/>
    <row r="2" spans="1:19" s="58" customFormat="1" ht="26.25">
      <c r="B2" s="484" t="str">
        <f>'Navigation Pane'!B2</f>
        <v>Brisbane City Council</v>
      </c>
      <c r="C2" s="484"/>
      <c r="D2" s="484"/>
      <c r="E2" s="484"/>
      <c r="F2" s="484"/>
      <c r="G2" s="484"/>
      <c r="H2" s="484"/>
      <c r="I2" s="484"/>
      <c r="J2" s="484"/>
      <c r="K2" s="484"/>
      <c r="L2" s="484"/>
    </row>
    <row r="3" spans="1:19" s="58" customFormat="1" ht="26.25">
      <c r="B3" s="484" t="s">
        <v>5250</v>
      </c>
      <c r="C3" s="484"/>
      <c r="D3" s="484"/>
      <c r="E3" s="484"/>
      <c r="F3" s="484"/>
      <c r="G3" s="484"/>
      <c r="H3" s="484"/>
      <c r="I3" s="484"/>
      <c r="J3" s="484"/>
      <c r="K3" s="484"/>
      <c r="L3" s="484"/>
    </row>
    <row r="4" spans="1:19" s="58" customFormat="1">
      <c r="A4" s="85"/>
    </row>
    <row r="5" spans="1:19" s="58" customFormat="1" ht="22.5">
      <c r="B5" s="485" t="s">
        <v>5251</v>
      </c>
      <c r="C5" s="485"/>
      <c r="D5" s="485"/>
      <c r="E5" s="485"/>
      <c r="F5" s="485"/>
      <c r="G5" s="485"/>
      <c r="H5" s="485"/>
      <c r="I5" s="485"/>
      <c r="J5" s="485"/>
      <c r="K5" s="485"/>
      <c r="L5" s="485"/>
    </row>
    <row r="6" spans="1:19" s="58" customFormat="1" ht="17.25" thickBot="1"/>
    <row r="7" spans="1:19" ht="30.75" thickBot="1">
      <c r="B7" s="391" t="s">
        <v>5252</v>
      </c>
      <c r="C7" s="392" t="s">
        <v>5253</v>
      </c>
      <c r="D7" s="393">
        <f>2021</f>
        <v>2021</v>
      </c>
      <c r="E7" s="394">
        <f>D7+5</f>
        <v>2026</v>
      </c>
      <c r="F7" s="395">
        <f t="shared" ref="F7:H7" si="0">E7+5</f>
        <v>2031</v>
      </c>
      <c r="G7" s="395">
        <f t="shared" si="0"/>
        <v>2036</v>
      </c>
      <c r="H7" s="396">
        <f t="shared" si="0"/>
        <v>2041</v>
      </c>
      <c r="I7" s="182"/>
      <c r="J7" s="397" t="str">
        <f>"NPV Future Demand ("&amp;(D7+1)&amp; " - " &amp;H7+10&amp;")"</f>
        <v>NPV Future Demand (2022 - 2051)</v>
      </c>
      <c r="K7" s="173"/>
      <c r="L7" s="392" t="str">
        <f xml:space="preserve"> "Ultimate Demand"</f>
        <v>Ultimate Demand</v>
      </c>
      <c r="M7" s="392" t="s">
        <v>5254</v>
      </c>
      <c r="N7" s="58"/>
      <c r="O7" s="58"/>
      <c r="P7" s="58"/>
      <c r="Q7" s="58"/>
      <c r="R7" s="58"/>
      <c r="S7" s="58"/>
    </row>
    <row r="8" spans="1:19">
      <c r="B8" s="144">
        <v>1</v>
      </c>
      <c r="C8" s="145" t="s">
        <v>106</v>
      </c>
      <c r="D8" s="146">
        <v>317431</v>
      </c>
      <c r="E8" s="147">
        <v>330089</v>
      </c>
      <c r="F8" s="148">
        <v>343686</v>
      </c>
      <c r="G8" s="148">
        <v>364033</v>
      </c>
      <c r="H8" s="184">
        <v>384278</v>
      </c>
      <c r="I8" s="89"/>
      <c r="J8" s="149">
        <f>NPV(WACC,E17:S17)</f>
        <v>46602.000000000007</v>
      </c>
      <c r="K8" s="58"/>
      <c r="L8" s="150">
        <v>449775</v>
      </c>
      <c r="M8" s="294">
        <f>(L8-G8)/G8</f>
        <v>0.23553359173481525</v>
      </c>
      <c r="N8" s="58"/>
      <c r="O8" s="86"/>
      <c r="P8" s="58"/>
      <c r="Q8" s="58"/>
      <c r="R8" s="58"/>
      <c r="S8" s="58"/>
    </row>
    <row r="9" spans="1:19">
      <c r="B9" s="144">
        <v>2</v>
      </c>
      <c r="C9" s="145" t="s">
        <v>142</v>
      </c>
      <c r="D9" s="146">
        <v>255439</v>
      </c>
      <c r="E9" s="147">
        <v>274427</v>
      </c>
      <c r="F9" s="148">
        <v>287857</v>
      </c>
      <c r="G9" s="148">
        <v>302822</v>
      </c>
      <c r="H9" s="184">
        <v>320967</v>
      </c>
      <c r="I9" s="89"/>
      <c r="J9" s="149">
        <f>NPV(WACC,E18:S18)</f>
        <v>47383</v>
      </c>
      <c r="K9" s="58"/>
      <c r="L9" s="150">
        <v>397104</v>
      </c>
      <c r="M9" s="294">
        <f t="shared" ref="M9:M11" si="1">(L9-G9)/G9</f>
        <v>0.31134461829061294</v>
      </c>
      <c r="N9" s="58"/>
      <c r="O9" s="86"/>
      <c r="P9" s="58"/>
      <c r="Q9" s="58"/>
      <c r="R9" s="58"/>
      <c r="S9" s="58"/>
    </row>
    <row r="10" spans="1:19">
      <c r="B10" s="144">
        <v>3</v>
      </c>
      <c r="C10" s="145" t="s">
        <v>101</v>
      </c>
      <c r="D10" s="146">
        <v>404017</v>
      </c>
      <c r="E10" s="147">
        <v>420664</v>
      </c>
      <c r="F10" s="148">
        <v>438860</v>
      </c>
      <c r="G10" s="148">
        <v>462222</v>
      </c>
      <c r="H10" s="184">
        <v>496247</v>
      </c>
      <c r="I10" s="89"/>
      <c r="J10" s="149">
        <f>NPV(WACC,E19:S19)</f>
        <v>58205.000000000007</v>
      </c>
      <c r="K10" s="58"/>
      <c r="L10" s="150">
        <v>556088</v>
      </c>
      <c r="M10" s="294">
        <f t="shared" si="1"/>
        <v>0.20307557840172039</v>
      </c>
      <c r="N10" s="87"/>
      <c r="O10" s="86"/>
      <c r="P10" s="58"/>
      <c r="Q10" s="58"/>
      <c r="R10" s="58"/>
      <c r="S10" s="58"/>
    </row>
    <row r="11" spans="1:19" ht="17.25" thickBot="1">
      <c r="B11" s="300">
        <v>4</v>
      </c>
      <c r="C11" s="301" t="s">
        <v>113</v>
      </c>
      <c r="D11" s="302">
        <v>386298</v>
      </c>
      <c r="E11" s="303">
        <v>407684</v>
      </c>
      <c r="F11" s="304">
        <v>429179</v>
      </c>
      <c r="G11" s="304">
        <v>450230</v>
      </c>
      <c r="H11" s="305">
        <v>480015</v>
      </c>
      <c r="I11" s="89"/>
      <c r="J11" s="149">
        <f>NPV(WACC,E20:S20)</f>
        <v>63931.999999999985</v>
      </c>
      <c r="K11" s="58"/>
      <c r="L11" s="150">
        <v>519381</v>
      </c>
      <c r="M11" s="294">
        <f t="shared" si="1"/>
        <v>0.15359038713546411</v>
      </c>
      <c r="N11" s="58"/>
      <c r="O11" s="86"/>
      <c r="P11" s="58"/>
      <c r="Q11" s="58"/>
      <c r="R11" s="58"/>
      <c r="S11" s="58"/>
    </row>
    <row r="12" spans="1:19" ht="17.25" thickBot="1">
      <c r="B12" s="268"/>
      <c r="C12" s="223" t="s">
        <v>5255</v>
      </c>
      <c r="D12" s="306">
        <f>SUM(D8:D11)</f>
        <v>1363185</v>
      </c>
      <c r="E12" s="307">
        <f>SUM(E8:E11)</f>
        <v>1432864</v>
      </c>
      <c r="F12" s="308">
        <f>SUM(F8:F11)</f>
        <v>1499582</v>
      </c>
      <c r="G12" s="308">
        <f>SUM(G8:G11)</f>
        <v>1579307</v>
      </c>
      <c r="H12" s="309">
        <f>SUM(H8:H11)</f>
        <v>1681507</v>
      </c>
      <c r="I12" s="89"/>
      <c r="J12" s="310">
        <f>SUM(J8:J11)</f>
        <v>216122</v>
      </c>
      <c r="K12" s="58"/>
      <c r="L12" s="267">
        <f>SUM(L8:L11)</f>
        <v>1922348</v>
      </c>
      <c r="M12" s="295"/>
      <c r="N12" s="58"/>
      <c r="O12" s="58"/>
      <c r="P12" s="58"/>
      <c r="Q12" s="58"/>
      <c r="R12" s="58"/>
      <c r="S12" s="58"/>
    </row>
    <row r="13" spans="1:19">
      <c r="B13" s="58"/>
      <c r="C13" s="58"/>
      <c r="D13" s="58"/>
      <c r="E13" s="58"/>
      <c r="F13" s="58"/>
      <c r="G13" s="58"/>
      <c r="H13" s="58"/>
      <c r="I13" s="58"/>
      <c r="J13" s="58"/>
      <c r="K13" s="58"/>
      <c r="L13" s="58"/>
      <c r="M13" s="58"/>
      <c r="N13" s="58"/>
      <c r="O13" s="58"/>
      <c r="P13" s="58"/>
      <c r="Q13" s="58"/>
      <c r="R13" s="58"/>
      <c r="S13" s="58"/>
    </row>
    <row r="14" spans="1:19">
      <c r="B14" s="58"/>
      <c r="C14" s="58"/>
      <c r="D14" s="58"/>
      <c r="E14" s="58"/>
      <c r="F14" s="58"/>
      <c r="G14" s="58"/>
      <c r="H14" s="58"/>
      <c r="I14" s="58"/>
      <c r="J14" s="58"/>
      <c r="K14" s="58"/>
      <c r="L14" s="58"/>
      <c r="M14" s="58"/>
      <c r="N14" s="58"/>
      <c r="O14" s="58"/>
      <c r="P14" s="58"/>
      <c r="Q14" s="58"/>
      <c r="R14" s="58"/>
      <c r="S14" s="58"/>
    </row>
    <row r="15" spans="1:19" ht="23.25" thickBot="1">
      <c r="B15" s="88" t="s">
        <v>5256</v>
      </c>
      <c r="C15" s="88"/>
      <c r="D15" s="88"/>
      <c r="E15" s="88"/>
      <c r="F15" s="88"/>
      <c r="G15" s="88"/>
      <c r="H15" s="88"/>
      <c r="I15" s="88"/>
      <c r="J15" s="88"/>
      <c r="K15" s="88"/>
      <c r="L15" s="88"/>
      <c r="M15" s="58"/>
      <c r="N15" s="58"/>
      <c r="O15" s="58"/>
      <c r="P15" s="58"/>
      <c r="Q15" s="58"/>
      <c r="R15" s="58"/>
      <c r="S15" s="58"/>
    </row>
    <row r="16" spans="1:19" ht="17.25" thickBot="1">
      <c r="B16" s="398" t="s">
        <v>5252</v>
      </c>
      <c r="C16" s="399" t="s">
        <v>5257</v>
      </c>
      <c r="D16" s="400">
        <f>2021</f>
        <v>2021</v>
      </c>
      <c r="E16" s="401">
        <f>D16 +1</f>
        <v>2022</v>
      </c>
      <c r="F16" s="401">
        <f t="shared" ref="F16:S16" si="2">E16 +1</f>
        <v>2023</v>
      </c>
      <c r="G16" s="401">
        <f t="shared" si="2"/>
        <v>2024</v>
      </c>
      <c r="H16" s="401">
        <f t="shared" si="2"/>
        <v>2025</v>
      </c>
      <c r="I16" s="401">
        <f t="shared" si="2"/>
        <v>2026</v>
      </c>
      <c r="J16" s="401">
        <f t="shared" si="2"/>
        <v>2027</v>
      </c>
      <c r="K16" s="401">
        <f t="shared" si="2"/>
        <v>2028</v>
      </c>
      <c r="L16" s="401">
        <f t="shared" si="2"/>
        <v>2029</v>
      </c>
      <c r="M16" s="401">
        <f t="shared" si="2"/>
        <v>2030</v>
      </c>
      <c r="N16" s="401">
        <f t="shared" si="2"/>
        <v>2031</v>
      </c>
      <c r="O16" s="401">
        <f t="shared" si="2"/>
        <v>2032</v>
      </c>
      <c r="P16" s="401">
        <f t="shared" si="2"/>
        <v>2033</v>
      </c>
      <c r="Q16" s="401">
        <f t="shared" si="2"/>
        <v>2034</v>
      </c>
      <c r="R16" s="401">
        <f t="shared" si="2"/>
        <v>2035</v>
      </c>
      <c r="S16" s="402">
        <f t="shared" si="2"/>
        <v>2036</v>
      </c>
    </row>
    <row r="17" spans="2:19">
      <c r="B17" s="151">
        <f t="shared" ref="B17:C20" si="3">B8</f>
        <v>1</v>
      </c>
      <c r="C17" s="151" t="str">
        <f t="shared" si="3"/>
        <v>East</v>
      </c>
      <c r="D17" s="153"/>
      <c r="E17" s="154">
        <f t="shared" ref="E17:H17" si="4">($E$8-$D$8)/5</f>
        <v>2531.6</v>
      </c>
      <c r="F17" s="154">
        <f t="shared" si="4"/>
        <v>2531.6</v>
      </c>
      <c r="G17" s="154">
        <f t="shared" si="4"/>
        <v>2531.6</v>
      </c>
      <c r="H17" s="154">
        <f t="shared" si="4"/>
        <v>2531.6</v>
      </c>
      <c r="I17" s="154">
        <f>($E$8-$D$8)/5</f>
        <v>2531.6</v>
      </c>
      <c r="J17" s="154">
        <f>$N17</f>
        <v>2719.4</v>
      </c>
      <c r="K17" s="154">
        <f t="shared" ref="K17:M20" si="5">$N17</f>
        <v>2719.4</v>
      </c>
      <c r="L17" s="154">
        <f t="shared" si="5"/>
        <v>2719.4</v>
      </c>
      <c r="M17" s="154">
        <f t="shared" si="5"/>
        <v>2719.4</v>
      </c>
      <c r="N17" s="154">
        <f>(F8-E8)/5</f>
        <v>2719.4</v>
      </c>
      <c r="O17" s="154">
        <f>$S17</f>
        <v>4069.4</v>
      </c>
      <c r="P17" s="154">
        <f t="shared" ref="P17:R20" si="6">$S17</f>
        <v>4069.4</v>
      </c>
      <c r="Q17" s="154">
        <f t="shared" si="6"/>
        <v>4069.4</v>
      </c>
      <c r="R17" s="154">
        <f t="shared" si="6"/>
        <v>4069.4</v>
      </c>
      <c r="S17" s="156">
        <f>(G8-F8)/5</f>
        <v>4069.4</v>
      </c>
    </row>
    <row r="18" spans="2:19">
      <c r="B18" s="152">
        <f t="shared" si="3"/>
        <v>2</v>
      </c>
      <c r="C18" s="152" t="str">
        <f t="shared" si="3"/>
        <v>North</v>
      </c>
      <c r="D18" s="157"/>
      <c r="E18" s="155">
        <f t="shared" ref="E18:E20" si="7">$I18</f>
        <v>3797.6</v>
      </c>
      <c r="F18" s="155">
        <f t="shared" ref="F18:H20" si="8">$I18</f>
        <v>3797.6</v>
      </c>
      <c r="G18" s="155">
        <f t="shared" si="8"/>
        <v>3797.6</v>
      </c>
      <c r="H18" s="155">
        <f t="shared" si="8"/>
        <v>3797.6</v>
      </c>
      <c r="I18" s="155">
        <f>($E$9-$D$9)/5</f>
        <v>3797.6</v>
      </c>
      <c r="J18" s="155">
        <f t="shared" ref="J18:J20" si="9">$N18</f>
        <v>2686</v>
      </c>
      <c r="K18" s="155">
        <f t="shared" si="5"/>
        <v>2686</v>
      </c>
      <c r="L18" s="155">
        <f t="shared" si="5"/>
        <v>2686</v>
      </c>
      <c r="M18" s="155">
        <f t="shared" si="5"/>
        <v>2686</v>
      </c>
      <c r="N18" s="155">
        <f>(F9-E9)/5</f>
        <v>2686</v>
      </c>
      <c r="O18" s="155">
        <f t="shared" ref="O18:O20" si="10">$S18</f>
        <v>2993</v>
      </c>
      <c r="P18" s="155">
        <f t="shared" si="6"/>
        <v>2993</v>
      </c>
      <c r="Q18" s="155">
        <f t="shared" si="6"/>
        <v>2993</v>
      </c>
      <c r="R18" s="155">
        <f t="shared" si="6"/>
        <v>2993</v>
      </c>
      <c r="S18" s="158">
        <f>(G9-F9)/5</f>
        <v>2993</v>
      </c>
    </row>
    <row r="19" spans="2:19">
      <c r="B19" s="152">
        <f t="shared" si="3"/>
        <v>3</v>
      </c>
      <c r="C19" s="152" t="str">
        <f t="shared" si="3"/>
        <v>South</v>
      </c>
      <c r="D19" s="157"/>
      <c r="E19" s="155">
        <f t="shared" si="7"/>
        <v>3329.4</v>
      </c>
      <c r="F19" s="155">
        <f t="shared" si="8"/>
        <v>3329.4</v>
      </c>
      <c r="G19" s="155">
        <f t="shared" si="8"/>
        <v>3329.4</v>
      </c>
      <c r="H19" s="155">
        <f t="shared" si="8"/>
        <v>3329.4</v>
      </c>
      <c r="I19" s="155">
        <f>($E$10-$D$10)/5</f>
        <v>3329.4</v>
      </c>
      <c r="J19" s="155">
        <f t="shared" si="9"/>
        <v>3639.2</v>
      </c>
      <c r="K19" s="155">
        <f t="shared" si="5"/>
        <v>3639.2</v>
      </c>
      <c r="L19" s="155">
        <f t="shared" si="5"/>
        <v>3639.2</v>
      </c>
      <c r="M19" s="155">
        <f t="shared" si="5"/>
        <v>3639.2</v>
      </c>
      <c r="N19" s="155">
        <f>(F10-E10)/5</f>
        <v>3639.2</v>
      </c>
      <c r="O19" s="155">
        <f t="shared" si="10"/>
        <v>4672.3999999999996</v>
      </c>
      <c r="P19" s="155">
        <f t="shared" si="6"/>
        <v>4672.3999999999996</v>
      </c>
      <c r="Q19" s="155">
        <f t="shared" si="6"/>
        <v>4672.3999999999996</v>
      </c>
      <c r="R19" s="155">
        <f t="shared" si="6"/>
        <v>4672.3999999999996</v>
      </c>
      <c r="S19" s="158">
        <f>(G10-F10)/5</f>
        <v>4672.3999999999996</v>
      </c>
    </row>
    <row r="20" spans="2:19" ht="17.25" thickBot="1">
      <c r="B20" s="296">
        <f t="shared" si="3"/>
        <v>4</v>
      </c>
      <c r="C20" s="296" t="str">
        <f t="shared" si="3"/>
        <v>West</v>
      </c>
      <c r="D20" s="297"/>
      <c r="E20" s="298">
        <f t="shared" si="7"/>
        <v>4277.2</v>
      </c>
      <c r="F20" s="298">
        <f t="shared" si="8"/>
        <v>4277.2</v>
      </c>
      <c r="G20" s="298">
        <f t="shared" si="8"/>
        <v>4277.2</v>
      </c>
      <c r="H20" s="298">
        <f t="shared" si="8"/>
        <v>4277.2</v>
      </c>
      <c r="I20" s="298">
        <f>($E$11-$D$11)/5</f>
        <v>4277.2</v>
      </c>
      <c r="J20" s="298">
        <f t="shared" si="9"/>
        <v>4299</v>
      </c>
      <c r="K20" s="298">
        <f t="shared" si="5"/>
        <v>4299</v>
      </c>
      <c r="L20" s="298">
        <f t="shared" si="5"/>
        <v>4299</v>
      </c>
      <c r="M20" s="298">
        <f t="shared" si="5"/>
        <v>4299</v>
      </c>
      <c r="N20" s="298">
        <f>(F11-E11)/5</f>
        <v>4299</v>
      </c>
      <c r="O20" s="298">
        <f t="shared" si="10"/>
        <v>4210.2</v>
      </c>
      <c r="P20" s="298">
        <f t="shared" si="6"/>
        <v>4210.2</v>
      </c>
      <c r="Q20" s="298">
        <f t="shared" si="6"/>
        <v>4210.2</v>
      </c>
      <c r="R20" s="298">
        <f t="shared" si="6"/>
        <v>4210.2</v>
      </c>
      <c r="S20" s="299">
        <f>(G11-F11)/5</f>
        <v>4210.2</v>
      </c>
    </row>
    <row r="21" spans="2:19" s="58" customFormat="1"/>
    <row r="22" spans="2:19" s="58" customFormat="1"/>
    <row r="23" spans="2:19" s="58" customFormat="1">
      <c r="E23" s="90"/>
    </row>
    <row r="24" spans="2:19" s="58" customFormat="1"/>
    <row r="25" spans="2:19" s="58" customFormat="1"/>
    <row r="26" spans="2:19" s="58" customFormat="1" ht="15" customHeight="1"/>
    <row r="27" spans="2:19" s="58" customFormat="1" ht="36.6" hidden="1" customHeight="1" thickBot="1">
      <c r="B27" s="88" t="s">
        <v>5258</v>
      </c>
      <c r="C27" s="88"/>
      <c r="D27" s="88"/>
      <c r="E27" s="88"/>
      <c r="F27" s="88"/>
      <c r="G27" s="88"/>
      <c r="H27" s="88"/>
      <c r="I27" s="88"/>
      <c r="J27" s="88"/>
      <c r="K27" s="88"/>
      <c r="L27" s="88"/>
    </row>
    <row r="28" spans="2:19" ht="15.75" hidden="1" customHeight="1" thickBot="1">
      <c r="B28" s="8" t="s">
        <v>5252</v>
      </c>
      <c r="C28" s="9" t="s">
        <v>5257</v>
      </c>
      <c r="D28" s="10">
        <f>D16</f>
        <v>2021</v>
      </c>
      <c r="E28" s="11">
        <f>D28 +1</f>
        <v>2022</v>
      </c>
      <c r="F28" s="11">
        <f t="shared" ref="F28:S28" si="11">E28 +1</f>
        <v>2023</v>
      </c>
      <c r="G28" s="11">
        <f t="shared" si="11"/>
        <v>2024</v>
      </c>
      <c r="H28" s="11">
        <f t="shared" si="11"/>
        <v>2025</v>
      </c>
      <c r="I28" s="11">
        <f t="shared" si="11"/>
        <v>2026</v>
      </c>
      <c r="J28" s="11">
        <f t="shared" si="11"/>
        <v>2027</v>
      </c>
      <c r="K28" s="11">
        <f t="shared" si="11"/>
        <v>2028</v>
      </c>
      <c r="L28" s="11">
        <f t="shared" si="11"/>
        <v>2029</v>
      </c>
      <c r="M28" s="11">
        <f t="shared" si="11"/>
        <v>2030</v>
      </c>
      <c r="N28" s="11">
        <f t="shared" si="11"/>
        <v>2031</v>
      </c>
      <c r="O28" s="11">
        <f t="shared" si="11"/>
        <v>2032</v>
      </c>
      <c r="P28" s="11">
        <f t="shared" si="11"/>
        <v>2033</v>
      </c>
      <c r="Q28" s="11">
        <f t="shared" si="11"/>
        <v>2034</v>
      </c>
      <c r="R28" s="11">
        <f t="shared" si="11"/>
        <v>2035</v>
      </c>
      <c r="S28" s="11">
        <f t="shared" si="11"/>
        <v>2036</v>
      </c>
    </row>
    <row r="29" spans="2:19" ht="15.75" hidden="1" customHeight="1">
      <c r="B29" s="12">
        <f t="shared" ref="B29:D32" si="12">B8</f>
        <v>1</v>
      </c>
      <c r="C29" s="14" t="str">
        <f t="shared" si="12"/>
        <v>East</v>
      </c>
      <c r="D29" s="32">
        <f t="shared" si="12"/>
        <v>317431</v>
      </c>
      <c r="E29" s="24" t="e">
        <f>IF(E17="",(($E8-$D8)/5)*((1+ICSInf)^(E$28-E28)),E17*((1+ICSInf)^(#REF!-E28)))</f>
        <v>#REF!</v>
      </c>
      <c r="F29" s="24" t="e">
        <f>IF(F17="",(($E8-$D8)/5)*((1+ICSInf)^(F$28-D28)),F17*((1+ICSInf)^(#REF!-D28)))</f>
        <v>#REF!</v>
      </c>
      <c r="G29" s="23" t="e">
        <f>IF(G17="",(($E8-$D8)/5)*((1+ICSInf)^(G$28-D28)),G17*((1+ICSInf)^(#REF!-D28)))</f>
        <v>#REF!</v>
      </c>
      <c r="H29" s="23" t="e">
        <f>IF(H17="",(($E8-$D8)/5)*((1+ICSInf)^(H$28-D28)),H17*((1+ICSInf)^(#REF!-D28)))</f>
        <v>#REF!</v>
      </c>
      <c r="I29" s="23" t="e">
        <f>IF(I17="",(($E8-$D8)/5)*((1+ICSInf)^(I$28-D28)),I17*((1+ICSInf)^(#REF!-D28)))</f>
        <v>#REF!</v>
      </c>
      <c r="J29" s="23" t="e">
        <f>IF(J17="",(($F8-$E8)/5)*((1+ICSInf)^(J$28-D28)),J17*((1+ICSInf)^(#REF!-D28)))</f>
        <v>#REF!</v>
      </c>
      <c r="K29" s="23" t="e">
        <f>IF(K17="",(($F8-$E8)/5)*((1+ICSInf)^(K$28-D28)),K17*((1+ICSInf)^(#REF!-D28)))</f>
        <v>#REF!</v>
      </c>
      <c r="L29" s="23" t="e">
        <f>IF(L17="",(($F8-$E8)/5)*((1+ICSInf)^(L$28-D28)),L17*((1+ICSInf)^(#REF!-D28)))</f>
        <v>#REF!</v>
      </c>
      <c r="M29" s="23" t="e">
        <f>IF(M17="",(($F8-$E8)/5)*((1+ICSInf)^(M$28-D28)),M17*((1+ICSInf)^(#REF!-D28)))</f>
        <v>#REF!</v>
      </c>
      <c r="N29" s="23" t="e">
        <f>IF(N17="",(($F8-$E8)/5)*((1+ICSInf)^(N$28-D28)),N17*((1+ICSInf)^(#REF!-D28)))</f>
        <v>#REF!</v>
      </c>
      <c r="O29" s="23" t="e">
        <f>IF(O17="",(($G8-$F8)/5)*((1+ICSInf)^(O$28-D28)),O17*((1+ICSInf)^(#REF!-D28)))</f>
        <v>#REF!</v>
      </c>
      <c r="P29" s="23" t="e">
        <f>IF(P17="",(($G8-$F8)/5)*((1+ICSInf)^(P$28-D28)),P17*((1+ICSInf)^(#REF!-D28)))</f>
        <v>#REF!</v>
      </c>
      <c r="Q29" s="23" t="e">
        <f>IF(Q17="",(($G8-$F8)/5)*((1+ICSInf)^(Q$28-D28)),Q17*((1+ICSInf)^(#REF!-D28)))</f>
        <v>#REF!</v>
      </c>
      <c r="R29" s="23" t="e">
        <f>IF(R17="",(($G8-$F8)/5)*((1+ICSInf)^(R$28-D28)),R17*((1+ICSInf)^(#REF!-D28)))</f>
        <v>#REF!</v>
      </c>
      <c r="S29" s="23" t="e">
        <f>IF(S17="",(($G8-$F8)/5)*((1+ICSInf)^(S$28-D28)),S17*((1+ICSInf)^(#REF!-D28)))</f>
        <v>#REF!</v>
      </c>
    </row>
    <row r="30" spans="2:19" ht="15.75" hidden="1" customHeight="1">
      <c r="B30" s="17">
        <f t="shared" si="12"/>
        <v>2</v>
      </c>
      <c r="C30" s="18" t="str">
        <f t="shared" si="12"/>
        <v>North</v>
      </c>
      <c r="D30" s="25">
        <f t="shared" si="12"/>
        <v>255439</v>
      </c>
      <c r="E30" s="24" t="e">
        <f>IF(E18="",(($E9-$D9)/5)*((1+ICSInf)^(E$28-D28)),E18*((1+ICSInf)^(#REF!-D28)))</f>
        <v>#REF!</v>
      </c>
      <c r="F30" s="24" t="e">
        <f>IF(F18="",(($E9-$D9)/5)*((1+ICSInf)^(F$28-D29)),F18*((1+ICSInf)^(#REF!-D29)))</f>
        <v>#REF!</v>
      </c>
      <c r="G30" s="24" t="e">
        <f>IF(G18="",(($E9-$D9)/5)*((1+ICSInf)^(G$28-D29)),G18*((1+ICSInf)^(#REF!-D29)))</f>
        <v>#REF!</v>
      </c>
      <c r="H30" s="24" t="e">
        <f>IF(H18="",(($E9-$D9)/5)*((1+ICSInf)^(H$28-D29)),H18*((1+ICSInf)^(#REF!-D29)))</f>
        <v>#REF!</v>
      </c>
      <c r="I30" s="24" t="e">
        <f>IF(I18="",(($E9-$D9)/5)*((1+ICSInf)^(I$28-D29)),I18*((1+ICSInf)^(#REF!-D29)))</f>
        <v>#REF!</v>
      </c>
      <c r="J30" s="24" t="e">
        <f>IF(J18="",(($F9-$E9)/5)*((1+ICSInf)^(J$28-D29)),J18*((1+ICSInf)^(#REF!-D29)))</f>
        <v>#REF!</v>
      </c>
      <c r="K30" s="24" t="e">
        <f>IF(K18="",(($F9-$E9)/5)*((1+ICSInf)^(K$28-D29)),K18*((1+ICSInf)^(#REF!-D29)))</f>
        <v>#REF!</v>
      </c>
      <c r="L30" s="24" t="e">
        <f>IF(L18="",(($F9-$E9)/5)*((1+ICSInf)^(L$28-D29)),L18*((1+ICSInf)^(#REF!-D29)))</f>
        <v>#REF!</v>
      </c>
      <c r="M30" s="24" t="e">
        <f>IF(M18="",(($F9-$E9)/5)*((1+ICSInf)^(M$28-D29)),M18*((1+ICSInf)^(#REF!-D29)))</f>
        <v>#REF!</v>
      </c>
      <c r="N30" s="24" t="e">
        <f>IF(N18="",(($F9-$E9)/5)*((1+ICSInf)^(N$28-D29)),N18*((1+ICSInf)^(#REF!-D29)))</f>
        <v>#REF!</v>
      </c>
      <c r="O30" s="24" t="e">
        <f>IF(O18="",(($G9-$F9)/5)*((1+ICSInf)^(O$28-D29)),O18*((1+ICSInf)^(#REF!-D29)))</f>
        <v>#REF!</v>
      </c>
      <c r="P30" s="24" t="e">
        <f>IF(P18="",(($G9-$F9)/5)*((1+ICSInf)^(P$28-D29)),P18*((1+ICSInf)^(#REF!-D29)))</f>
        <v>#REF!</v>
      </c>
      <c r="Q30" s="24" t="e">
        <f>IF(Q18="",(($G9-$F9)/5)*((1+ICSInf)^(Q$28-D29)),Q18*((1+ICSInf)^(#REF!-D29)))</f>
        <v>#REF!</v>
      </c>
      <c r="R30" s="24" t="e">
        <f>IF(R18="",(($G9-$F9)/5)*((1+ICSInf)^(R$28-D29)),R18*((1+ICSInf)^(#REF!-D29)))</f>
        <v>#REF!</v>
      </c>
      <c r="S30" s="24" t="e">
        <f>IF(S18="",(($G9-$F9)/5)*((1+ICSInf)^(S$28-D29)),S18*((1+ICSInf)^(#REF!-D29)))</f>
        <v>#REF!</v>
      </c>
    </row>
    <row r="31" spans="2:19" ht="15.75" hidden="1" customHeight="1">
      <c r="B31" s="17">
        <f t="shared" si="12"/>
        <v>3</v>
      </c>
      <c r="C31" s="18" t="str">
        <f t="shared" si="12"/>
        <v>South</v>
      </c>
      <c r="D31" s="25">
        <f t="shared" si="12"/>
        <v>404017</v>
      </c>
      <c r="E31" s="24" t="e">
        <f>IF(E19="",(($E10-$D10)/5)*((1+ICSInf)^(E$28-D28)),E19*((1+ICSInf)^(#REF!-D28)))</f>
        <v>#REF!</v>
      </c>
      <c r="F31" s="24" t="e">
        <f>IF(F19="",(($E10-$D10)/5)*((1+ICSInf)^(F$28-D30)),F19*((1+ICSInf)^(#REF!-D30)))</f>
        <v>#REF!</v>
      </c>
      <c r="G31" s="24" t="e">
        <f>IF(G19="",(($E10-$D10)/5)*((1+ICSInf)^(G$28-D30)),G19*((1+ICSInf)^(#REF!-D30)))</f>
        <v>#REF!</v>
      </c>
      <c r="H31" s="24" t="e">
        <f>IF(H19="",(($E10-$D10)/5)*((1+ICSInf)^(H$28-D30)),H19*((1+ICSInf)^(#REF!-D30)))</f>
        <v>#REF!</v>
      </c>
      <c r="I31" s="24" t="e">
        <f>IF(I19="",(($E10-$D10)/5)*((1+ICSInf)^(I$28-D30)),I19*((1+ICSInf)^(#REF!-D30)))</f>
        <v>#REF!</v>
      </c>
      <c r="J31" s="24" t="e">
        <f>IF(J19="",(($F10-$E10)/5)*((1+ICSInf)^(J$28-D30)),J19*((1+ICSInf)^(#REF!-D30)))</f>
        <v>#REF!</v>
      </c>
      <c r="K31" s="24" t="e">
        <f>IF(K19="",(($F10-$E10)/5)*((1+ICSInf)^(K$28-D30)),K19*((1+ICSInf)^(#REF!-D30)))</f>
        <v>#REF!</v>
      </c>
      <c r="L31" s="24" t="e">
        <f>IF(L19="",(($F10-$E10)/5)*((1+ICSInf)^(L$28-D30)),L19*((1+ICSInf)^(#REF!-D30)))</f>
        <v>#REF!</v>
      </c>
      <c r="M31" s="24" t="e">
        <f>IF(M19="",(($F10-$E10)/5)*((1+ICSInf)^(M$28-D30)),M19*((1+ICSInf)^(#REF!-D30)))</f>
        <v>#REF!</v>
      </c>
      <c r="N31" s="24" t="e">
        <f>IF(N19="",(($F10-$E10)/5)*((1+ICSInf)^(N$28-D30)),N19*((1+ICSInf)^(#REF!-D30)))</f>
        <v>#REF!</v>
      </c>
      <c r="O31" s="24" t="e">
        <f>IF(O19="",(($G10-$F10)/5)*((1+ICSInf)^(O$28-D30)),O19*((1+ICSInf)^(#REF!-D30)))</f>
        <v>#REF!</v>
      </c>
      <c r="P31" s="24" t="e">
        <f>IF(P19="",(($G10-$F10)/5)*((1+ICSInf)^(P$28-D30)),P19*((1+ICSInf)^(#REF!-D30)))</f>
        <v>#REF!</v>
      </c>
      <c r="Q31" s="24" t="e">
        <f>IF(Q19="",(($G10-$F10)/5)*((1+ICSInf)^(Q$28-D30)),Q19*((1+ICSInf)^(#REF!-D30)))</f>
        <v>#REF!</v>
      </c>
      <c r="R31" s="24" t="e">
        <f>IF(R19="",(($G10-$F10)/5)*((1+ICSInf)^(R$28-D30)),R19*((1+ICSInf)^(#REF!-D30)))</f>
        <v>#REF!</v>
      </c>
      <c r="S31" s="24" t="e">
        <f>IF(S19="",(($G10-$F10)/5)*((1+ICSInf)^(S$28-D30)),S19*((1+ICSInf)^(#REF!-D30)))</f>
        <v>#REF!</v>
      </c>
    </row>
    <row r="32" spans="2:19" ht="15.75" hidden="1" customHeight="1">
      <c r="B32" s="17">
        <f t="shared" si="12"/>
        <v>4</v>
      </c>
      <c r="C32" s="18" t="str">
        <f t="shared" si="12"/>
        <v>West</v>
      </c>
      <c r="D32" s="25">
        <f t="shared" si="12"/>
        <v>386298</v>
      </c>
      <c r="E32" s="24" t="e">
        <f>IF(E20="",(($E11-$D11)/5)*((1+ICSInf)^(E$28-D28)),E20*((1+ICSInf)^(#REF!-D28)))</f>
        <v>#REF!</v>
      </c>
      <c r="F32" s="24" t="e">
        <f>IF(F20="",(($E11-$D11)/5)*((1+ICSInf)^(F$28-D31)),F20*((1+ICSInf)^(#REF!-D31)))</f>
        <v>#REF!</v>
      </c>
      <c r="G32" s="24" t="e">
        <f>IF(G20="",(($E11-$D11)/5)*((1+ICSInf)^(G$28-D31)),G20*((1+ICSInf)^(#REF!-D31)))</f>
        <v>#REF!</v>
      </c>
      <c r="H32" s="24" t="e">
        <f>IF(H20="",(($E11-$D11)/5)*((1+ICSInf)^(H$28-D31)),H20*((1+ICSInf)^(#REF!-D31)))</f>
        <v>#REF!</v>
      </c>
      <c r="I32" s="24" t="e">
        <f>IF(I20="",(($E11-$D11)/5)*((1+ICSInf)^(I$28-D31)),I20*((1+ICSInf)^(#REF!-D31)))</f>
        <v>#REF!</v>
      </c>
      <c r="J32" s="24" t="e">
        <f>IF(J20="",(($F11-$E11)/5)*((1+ICSInf)^(J$28-D31)),J20*((1+ICSInf)^(#REF!-D31)))</f>
        <v>#REF!</v>
      </c>
      <c r="K32" s="24" t="e">
        <f>IF(K20="",(($F11-$E11)/5)*((1+ICSInf)^(K$28-D31)),K20*((1+ICSInf)^(#REF!-D31)))</f>
        <v>#REF!</v>
      </c>
      <c r="L32" s="24" t="e">
        <f>IF(L20="",(($F11-$E11)/5)*((1+ICSInf)^(L$28-D31)),L20*((1+ICSInf)^(#REF!-D31)))</f>
        <v>#REF!</v>
      </c>
      <c r="M32" s="24" t="e">
        <f>IF(M20="",(($F11-$E11)/5)*((1+ICSInf)^(M$28-D31)),M20*((1+ICSInf)^(#REF!-D31)))</f>
        <v>#REF!</v>
      </c>
      <c r="N32" s="24" t="e">
        <f>IF(N20="",(($F11-$E11)/5)*((1+ICSInf)^(N$28-D31)),N20*((1+ICSInf)^(#REF!-D31)))</f>
        <v>#REF!</v>
      </c>
      <c r="O32" s="24" t="e">
        <f>IF(O20="",(($G11-$F11)/5)*((1+ICSInf)^(O$28-D31)),O20*((1+ICSInf)^(#REF!-D31)))</f>
        <v>#REF!</v>
      </c>
      <c r="P32" s="24" t="e">
        <f>IF(P20="",(($G11-$F11)/5)*((1+ICSInf)^(P$28-D31)),P20*((1+ICSInf)^(#REF!-D31)))</f>
        <v>#REF!</v>
      </c>
      <c r="Q32" s="24" t="e">
        <f>IF(Q20="",(($G11-$F11)/5)*((1+ICSInf)^(Q$28-D31)),Q20*((1+ICSInf)^(#REF!-D31)))</f>
        <v>#REF!</v>
      </c>
      <c r="R32" s="24" t="e">
        <f>IF(R20="",(($G11-$F11)/5)*((1+ICSInf)^(R$28-D31)),R20*((1+ICSInf)^(#REF!-D31)))</f>
        <v>#REF!</v>
      </c>
      <c r="S32" s="24" t="e">
        <f>IF(S20="",(($G11-$F11)/5)*((1+ICSInf)^(S$28-D31)),S20*((1+ICSInf)^(#REF!-D31)))</f>
        <v>#REF!</v>
      </c>
    </row>
    <row r="33" spans="2:19" ht="15.6" hidden="1" customHeight="1">
      <c r="B33" s="17" t="e">
        <f>#REF!</f>
        <v>#REF!</v>
      </c>
      <c r="C33" s="18" t="e">
        <f>#REF!</f>
        <v>#REF!</v>
      </c>
      <c r="D33" s="25" t="e">
        <f>#REF!</f>
        <v>#REF!</v>
      </c>
      <c r="E33" s="24" t="e">
        <f>IF(#REF!="",((#REF!-#REF!)/5)*((1+ICSInf)^(E$28-D28)),#REF!*((1+ICSInf)^(#REF!-D28)))</f>
        <v>#REF!</v>
      </c>
      <c r="F33" s="24" t="e">
        <f>IF(#REF!="",((#REF!-#REF!)/5)*((1+ICSInf)^(F$28-D32)),#REF!*((1+ICSInf)^(#REF!-D32)))</f>
        <v>#REF!</v>
      </c>
      <c r="G33" s="24" t="e">
        <f>IF(#REF!="",((#REF!-#REF!)/5)*((1+ICSInf)^(G$28-D32)),#REF!*((1+ICSInf)^(#REF!-D32)))</f>
        <v>#REF!</v>
      </c>
      <c r="H33" s="24" t="e">
        <f>IF(#REF!="",((#REF!-#REF!)/5)*((1+ICSInf)^(H$28-D32)),#REF!*((1+ICSInf)^(#REF!-D32)))</f>
        <v>#REF!</v>
      </c>
      <c r="I33" s="24" t="e">
        <f>IF(#REF!="",((#REF!-#REF!)/5)*((1+ICSInf)^(I$28-D32)),#REF!*((1+ICSInf)^(#REF!-D32)))</f>
        <v>#REF!</v>
      </c>
      <c r="J33" s="24" t="e">
        <f>IF(#REF!="",((#REF!-#REF!)/5)*((1+ICSInf)^(J$28-D32)),#REF!*((1+ICSInf)^(#REF!-D32)))</f>
        <v>#REF!</v>
      </c>
      <c r="K33" s="24" t="e">
        <f>IF(#REF!="",((#REF!-#REF!)/5)*((1+ICSInf)^(K$28-D32)),#REF!*((1+ICSInf)^(#REF!-D32)))</f>
        <v>#REF!</v>
      </c>
      <c r="L33" s="24" t="e">
        <f>IF(#REF!="",((#REF!-#REF!)/5)*((1+ICSInf)^(L$28-D32)),#REF!*((1+ICSInf)^(#REF!-D32)))</f>
        <v>#REF!</v>
      </c>
      <c r="M33" s="24" t="e">
        <f>IF(#REF!="",((#REF!-#REF!)/5)*((1+ICSInf)^(M$28-D32)),#REF!*((1+ICSInf)^(#REF!-D32)))</f>
        <v>#REF!</v>
      </c>
      <c r="N33" s="24" t="e">
        <f>IF(#REF!="",((#REF!-#REF!)/5)*((1+ICSInf)^(N$28-D32)),#REF!*((1+ICSInf)^(#REF!-D32)))</f>
        <v>#REF!</v>
      </c>
      <c r="O33" s="24" t="e">
        <f>IF(#REF!="",((#REF!-#REF!)/5)*((1+ICSInf)^(O$28-D32)),#REF!*((1+ICSInf)^(#REF!-D32)))</f>
        <v>#REF!</v>
      </c>
      <c r="P33" s="24" t="e">
        <f>IF(#REF!="",((#REF!-#REF!)/5)*((1+ICSInf)^(P$28-D32)),#REF!*((1+ICSInf)^(#REF!-D32)))</f>
        <v>#REF!</v>
      </c>
      <c r="Q33" s="24" t="e">
        <f>IF(#REF!="",((#REF!-#REF!)/5)*((1+ICSInf)^(Q$28-D32)),#REF!*((1+ICSInf)^(#REF!-D32)))</f>
        <v>#REF!</v>
      </c>
      <c r="R33" s="24" t="e">
        <f>IF(#REF!="",((#REF!-#REF!)/5)*((1+ICSInf)^(R$28-D32)),#REF!*((1+ICSInf)^(#REF!-D32)))</f>
        <v>#REF!</v>
      </c>
      <c r="S33" s="24" t="e">
        <f>IF(#REF!="",((#REF!-#REF!)/5)*((1+ICSInf)^(S$28-D32)),#REF!*((1+ICSInf)^(#REF!-D32)))</f>
        <v>#REF!</v>
      </c>
    </row>
    <row r="34" spans="2:19" ht="15.75" hidden="1" customHeight="1">
      <c r="B34" s="17" t="e">
        <f>#REF!</f>
        <v>#REF!</v>
      </c>
      <c r="C34" s="18" t="e">
        <f>#REF!</f>
        <v>#REF!</v>
      </c>
      <c r="D34" s="25" t="e">
        <f>#REF!</f>
        <v>#REF!</v>
      </c>
      <c r="E34" s="24" t="e">
        <f>IF(#REF!="",((#REF!-#REF!)/5)*((1+ICSInf)^(E$28-D28)),#REF!*((1+ICSInf)^(#REF!-D28)))</f>
        <v>#REF!</v>
      </c>
      <c r="F34" s="24" t="e">
        <f>IF(#REF!="",((#REF!-#REF!)/5)*((1+ICSInf)^(F$28-D33)),#REF!*((1+ICSInf)^(#REF!-D33)))</f>
        <v>#REF!</v>
      </c>
      <c r="G34" s="24" t="e">
        <f>IF(#REF!="",((#REF!-#REF!)/5)*((1+ICSInf)^(G$28-D33)),#REF!*((1+ICSInf)^(#REF!-D33)))</f>
        <v>#REF!</v>
      </c>
      <c r="H34" s="24" t="e">
        <f>IF(#REF!="",((#REF!-#REF!)/5)*((1+ICSInf)^(H$28-D33)),#REF!*((1+ICSInf)^(#REF!-D33)))</f>
        <v>#REF!</v>
      </c>
      <c r="I34" s="24" t="e">
        <f>IF(#REF!="",((#REF!-#REF!)/5)*((1+ICSInf)^(I$28-D33)),#REF!*((1+ICSInf)^(#REF!-D33)))</f>
        <v>#REF!</v>
      </c>
      <c r="J34" s="24" t="e">
        <f>IF(#REF!="",((#REF!-#REF!)/5)*((1+ICSInf)^(J$28-D33)),#REF!*((1+ICSInf)^(#REF!-D33)))</f>
        <v>#REF!</v>
      </c>
      <c r="K34" s="24" t="e">
        <f>IF(#REF!="",((#REF!-#REF!)/5)*((1+ICSInf)^(K$28-D33)),#REF!*((1+ICSInf)^(#REF!-D33)))</f>
        <v>#REF!</v>
      </c>
      <c r="L34" s="24" t="e">
        <f>IF(#REF!="",((#REF!-#REF!)/5)*((1+ICSInf)^(L$28-D33)),#REF!*((1+ICSInf)^(#REF!-D33)))</f>
        <v>#REF!</v>
      </c>
      <c r="M34" s="24" t="e">
        <f>IF(#REF!="",((#REF!-#REF!)/5)*((1+ICSInf)^(M$28-D33)),#REF!*((1+ICSInf)^(#REF!-D33)))</f>
        <v>#REF!</v>
      </c>
      <c r="N34" s="24" t="e">
        <f>IF(#REF!="",((#REF!-#REF!)/5)*((1+ICSInf)^(N$28-D33)),#REF!*((1+ICSInf)^(#REF!-D33)))</f>
        <v>#REF!</v>
      </c>
      <c r="O34" s="24" t="e">
        <f>IF(#REF!="",((#REF!-#REF!)/5)*((1+ICSInf)^(O$28-D33)),#REF!*((1+ICSInf)^(#REF!-D33)))</f>
        <v>#REF!</v>
      </c>
      <c r="P34" s="24" t="e">
        <f>IF(#REF!="",((#REF!-#REF!)/5)*((1+ICSInf)^(P$28-D33)),#REF!*((1+ICSInf)^(#REF!-D33)))</f>
        <v>#REF!</v>
      </c>
      <c r="Q34" s="24" t="e">
        <f>IF(#REF!="",((#REF!-#REF!)/5)*((1+ICSInf)^(Q$28-D33)),#REF!*((1+ICSInf)^(#REF!-D33)))</f>
        <v>#REF!</v>
      </c>
      <c r="R34" s="24" t="e">
        <f>IF(#REF!="",((#REF!-#REF!)/5)*((1+ICSInf)^(R$28-D33)),#REF!*((1+ICSInf)^(#REF!-D33)))</f>
        <v>#REF!</v>
      </c>
      <c r="S34" s="24" t="e">
        <f>IF(#REF!="",((#REF!-#REF!)/5)*((1+ICSInf)^(S$28-D33)),#REF!*((1+ICSInf)^(#REF!-D33)))</f>
        <v>#REF!</v>
      </c>
    </row>
    <row r="35" spans="2:19" ht="15.75" hidden="1" customHeight="1">
      <c r="B35" s="17" t="e">
        <f>#REF!</f>
        <v>#REF!</v>
      </c>
      <c r="C35" s="18" t="e">
        <f>#REF!</f>
        <v>#REF!</v>
      </c>
      <c r="D35" s="25" t="e">
        <f>#REF!</f>
        <v>#REF!</v>
      </c>
      <c r="E35" s="24" t="e">
        <f>IF(#REF!="",((#REF!-#REF!)/5)*((1+ICSInf)^(E$28-D28)),#REF!*((1+ICSInf)^(#REF!-D28)))</f>
        <v>#REF!</v>
      </c>
      <c r="F35" s="24" t="e">
        <f>IF(#REF!="",((#REF!-#REF!)/5)*((1+ICSInf)^(F$28-D34)),#REF!*((1+ICSInf)^(#REF!-D34)))</f>
        <v>#REF!</v>
      </c>
      <c r="G35" s="24" t="e">
        <f>IF(#REF!="",((#REF!-#REF!)/5)*((1+ICSInf)^(G$28-D34)),#REF!*((1+ICSInf)^(#REF!-D34)))</f>
        <v>#REF!</v>
      </c>
      <c r="H35" s="24" t="e">
        <f>IF(#REF!="",((#REF!-#REF!)/5)*((1+ICSInf)^(H$28-D34)),#REF!*((1+ICSInf)^(#REF!-D34)))</f>
        <v>#REF!</v>
      </c>
      <c r="I35" s="24" t="e">
        <f>IF(#REF!="",((#REF!-#REF!)/5)*((1+ICSInf)^(I$28-D34)),#REF!*((1+ICSInf)^(#REF!-D34)))</f>
        <v>#REF!</v>
      </c>
      <c r="J35" s="24" t="e">
        <f>IF(#REF!="",((#REF!-#REF!)/5)*((1+ICSInf)^(J$28-D34)),#REF!*((1+ICSInf)^(#REF!-D34)))</f>
        <v>#REF!</v>
      </c>
      <c r="K35" s="24" t="e">
        <f>IF(#REF!="",((#REF!-#REF!)/5)*((1+ICSInf)^(K$28-D34)),#REF!*((1+ICSInf)^(#REF!-D34)))</f>
        <v>#REF!</v>
      </c>
      <c r="L35" s="24" t="e">
        <f>IF(#REF!="",((#REF!-#REF!)/5)*((1+ICSInf)^(L$28-D34)),#REF!*((1+ICSInf)^(#REF!-D34)))</f>
        <v>#REF!</v>
      </c>
      <c r="M35" s="24" t="e">
        <f>IF(#REF!="",((#REF!-#REF!)/5)*((1+ICSInf)^(M$28-D34)),#REF!*((1+ICSInf)^(#REF!-D34)))</f>
        <v>#REF!</v>
      </c>
      <c r="N35" s="24" t="e">
        <f>IF(#REF!="",((#REF!-#REF!)/5)*((1+ICSInf)^(N$28-D34)),#REF!*((1+ICSInf)^(#REF!-D34)))</f>
        <v>#REF!</v>
      </c>
      <c r="O35" s="24" t="e">
        <f>IF(#REF!="",((#REF!-#REF!)/5)*((1+ICSInf)^(O$28-D34)),#REF!*((1+ICSInf)^(#REF!-D34)))</f>
        <v>#REF!</v>
      </c>
      <c r="P35" s="24" t="e">
        <f>IF(#REF!="",((#REF!-#REF!)/5)*((1+ICSInf)^(P$28-D34)),#REF!*((1+ICSInf)^(#REF!-D34)))</f>
        <v>#REF!</v>
      </c>
      <c r="Q35" s="24" t="e">
        <f>IF(#REF!="",((#REF!-#REF!)/5)*((1+ICSInf)^(Q$28-D34)),#REF!*((1+ICSInf)^(#REF!-D34)))</f>
        <v>#REF!</v>
      </c>
      <c r="R35" s="24" t="e">
        <f>IF(#REF!="",((#REF!-#REF!)/5)*((1+ICSInf)^(R$28-D34)),#REF!*((1+ICSInf)^(#REF!-D34)))</f>
        <v>#REF!</v>
      </c>
      <c r="S35" s="24" t="e">
        <f>IF(#REF!="",((#REF!-#REF!)/5)*((1+ICSInf)^(S$28-D34)),#REF!*((1+ICSInf)^(#REF!-D34)))</f>
        <v>#REF!</v>
      </c>
    </row>
    <row r="36" spans="2:19" ht="15.75" hidden="1" customHeight="1">
      <c r="B36" s="17" t="e">
        <f>#REF!</f>
        <v>#REF!</v>
      </c>
      <c r="C36" s="18" t="e">
        <f>#REF!</f>
        <v>#REF!</v>
      </c>
      <c r="D36" s="25" t="e">
        <f>#REF!</f>
        <v>#REF!</v>
      </c>
      <c r="E36" s="24" t="e">
        <f>IF(#REF!="",((#REF!-#REF!)/5)*((1+ICSInf)^(E$28-D28)),#REF!*((1+ICSInf)^(#REF!-D28)))</f>
        <v>#REF!</v>
      </c>
      <c r="F36" s="24" t="e">
        <f>IF(#REF!="",((#REF!-#REF!)/5)*((1+ICSInf)^(F$28-D35)),#REF!*((1+ICSInf)^(#REF!-D35)))</f>
        <v>#REF!</v>
      </c>
      <c r="G36" s="24" t="e">
        <f>IF(#REF!="",((#REF!-#REF!)/5)*((1+ICSInf)^(G$28-D35)),#REF!*((1+ICSInf)^(#REF!-D35)))</f>
        <v>#REF!</v>
      </c>
      <c r="H36" s="24" t="e">
        <f>IF(#REF!="",((#REF!-#REF!)/5)*((1+ICSInf)^(H$28-D35)),#REF!*((1+ICSInf)^(#REF!-D35)))</f>
        <v>#REF!</v>
      </c>
      <c r="I36" s="24" t="e">
        <f>IF(#REF!="",((#REF!-#REF!)/5)*((1+ICSInf)^(I$28-D35)),#REF!*((1+ICSInf)^(#REF!-D35)))</f>
        <v>#REF!</v>
      </c>
      <c r="J36" s="24" t="e">
        <f>IF(#REF!="",((#REF!-#REF!)/5)*((1+ICSInf)^(J$28-D35)),#REF!*((1+ICSInf)^(#REF!-D35)))</f>
        <v>#REF!</v>
      </c>
      <c r="K36" s="24" t="e">
        <f>IF(#REF!="",((#REF!-#REF!)/5)*((1+ICSInf)^(K$28-D35)),#REF!*((1+ICSInf)^(#REF!-D35)))</f>
        <v>#REF!</v>
      </c>
      <c r="L36" s="24" t="e">
        <f>IF(#REF!="",((#REF!-#REF!)/5)*((1+ICSInf)^(L$28-D35)),#REF!*((1+ICSInf)^(#REF!-D35)))</f>
        <v>#REF!</v>
      </c>
      <c r="M36" s="24" t="e">
        <f>IF(#REF!="",((#REF!-#REF!)/5)*((1+ICSInf)^(M$28-D35)),#REF!*((1+ICSInf)^(#REF!-D35)))</f>
        <v>#REF!</v>
      </c>
      <c r="N36" s="24" t="e">
        <f>IF(#REF!="",((#REF!-#REF!)/5)*((1+ICSInf)^(N$28-D35)),#REF!*((1+ICSInf)^(#REF!-D35)))</f>
        <v>#REF!</v>
      </c>
      <c r="O36" s="24" t="e">
        <f>IF(#REF!="",((#REF!-#REF!)/5)*((1+ICSInf)^(O$28-D35)),#REF!*((1+ICSInf)^(#REF!-D35)))</f>
        <v>#REF!</v>
      </c>
      <c r="P36" s="24" t="e">
        <f>IF(#REF!="",((#REF!-#REF!)/5)*((1+ICSInf)^(P$28-D35)),#REF!*((1+ICSInf)^(#REF!-D35)))</f>
        <v>#REF!</v>
      </c>
      <c r="Q36" s="24" t="e">
        <f>IF(#REF!="",((#REF!-#REF!)/5)*((1+ICSInf)^(Q$28-D35)),#REF!*((1+ICSInf)^(#REF!-D35)))</f>
        <v>#REF!</v>
      </c>
      <c r="R36" s="24" t="e">
        <f>IF(#REF!="",((#REF!-#REF!)/5)*((1+ICSInf)^(R$28-D35)),#REF!*((1+ICSInf)^(#REF!-D35)))</f>
        <v>#REF!</v>
      </c>
      <c r="S36" s="24" t="e">
        <f>IF(#REF!="",((#REF!-#REF!)/5)*((1+ICSInf)^(S$28-D35)),#REF!*((1+ICSInf)^(#REF!-D35)))</f>
        <v>#REF!</v>
      </c>
    </row>
    <row r="37" spans="2:19" ht="15.75" hidden="1" customHeight="1">
      <c r="B37" s="17" t="e">
        <f>#REF!</f>
        <v>#REF!</v>
      </c>
      <c r="C37" s="18" t="e">
        <f>#REF!</f>
        <v>#REF!</v>
      </c>
      <c r="D37" s="25" t="e">
        <f>#REF!</f>
        <v>#REF!</v>
      </c>
      <c r="E37" s="24" t="e">
        <f>IF(#REF!="",((#REF!-#REF!)/5)*((1+ICSInf)^(E$28-D28)),#REF!*((1+ICSInf)^(#REF!-D28)))</f>
        <v>#REF!</v>
      </c>
      <c r="F37" s="24" t="e">
        <f>IF(#REF!="",((#REF!-#REF!)/5)*((1+ICSInf)^(F$28-D36)),#REF!*((1+ICSInf)^(#REF!-D36)))</f>
        <v>#REF!</v>
      </c>
      <c r="G37" s="24" t="e">
        <f>IF(#REF!="",((#REF!-#REF!)/5)*((1+ICSInf)^(G$28-D36)),#REF!*((1+ICSInf)^(#REF!-D36)))</f>
        <v>#REF!</v>
      </c>
      <c r="H37" s="24" t="e">
        <f>IF(#REF!="",((#REF!-#REF!)/5)*((1+ICSInf)^(H$28-D36)),#REF!*((1+ICSInf)^(#REF!-D36)))</f>
        <v>#REF!</v>
      </c>
      <c r="I37" s="24" t="e">
        <f>IF(#REF!="",((#REF!-#REF!)/5)*((1+ICSInf)^(I$28-D36)),#REF!*((1+ICSInf)^(#REF!-D36)))</f>
        <v>#REF!</v>
      </c>
      <c r="J37" s="24" t="e">
        <f>IF(#REF!="",((#REF!-#REF!)/5)*((1+ICSInf)^(J$28-D36)),#REF!*((1+ICSInf)^(#REF!-D36)))</f>
        <v>#REF!</v>
      </c>
      <c r="K37" s="24" t="e">
        <f>IF(#REF!="",((#REF!-#REF!)/5)*((1+ICSInf)^(K$28-D36)),#REF!*((1+ICSInf)^(#REF!-D36)))</f>
        <v>#REF!</v>
      </c>
      <c r="L37" s="24" t="e">
        <f>IF(#REF!="",((#REF!-#REF!)/5)*((1+ICSInf)^(L$28-D36)),#REF!*((1+ICSInf)^(#REF!-D36)))</f>
        <v>#REF!</v>
      </c>
      <c r="M37" s="24" t="e">
        <f>IF(#REF!="",((#REF!-#REF!)/5)*((1+ICSInf)^(M$28-D36)),#REF!*((1+ICSInf)^(#REF!-D36)))</f>
        <v>#REF!</v>
      </c>
      <c r="N37" s="24" t="e">
        <f>IF(#REF!="",((#REF!-#REF!)/5)*((1+ICSInf)^(N$28-D36)),#REF!*((1+ICSInf)^(#REF!-D36)))</f>
        <v>#REF!</v>
      </c>
      <c r="O37" s="24" t="e">
        <f>IF(#REF!="",((#REF!-#REF!)/5)*((1+ICSInf)^(O$28-D36)),#REF!*((1+ICSInf)^(#REF!-D36)))</f>
        <v>#REF!</v>
      </c>
      <c r="P37" s="24" t="e">
        <f>IF(#REF!="",((#REF!-#REF!)/5)*((1+ICSInf)^(P$28-D36)),#REF!*((1+ICSInf)^(#REF!-D36)))</f>
        <v>#REF!</v>
      </c>
      <c r="Q37" s="24" t="e">
        <f>IF(#REF!="",((#REF!-#REF!)/5)*((1+ICSInf)^(Q$28-D36)),#REF!*((1+ICSInf)^(#REF!-D36)))</f>
        <v>#REF!</v>
      </c>
      <c r="R37" s="24" t="e">
        <f>IF(#REF!="",((#REF!-#REF!)/5)*((1+ICSInf)^(R$28-D36)),#REF!*((1+ICSInf)^(#REF!-D36)))</f>
        <v>#REF!</v>
      </c>
      <c r="S37" s="24" t="e">
        <f>IF(#REF!="",((#REF!-#REF!)/5)*((1+ICSInf)^(S$28-D36)),#REF!*((1+ICSInf)^(#REF!-D36)))</f>
        <v>#REF!</v>
      </c>
    </row>
    <row r="38" spans="2:19" ht="15.75" hidden="1" customHeight="1">
      <c r="B38" s="17" t="e">
        <f>#REF!</f>
        <v>#REF!</v>
      </c>
      <c r="C38" s="18" t="e">
        <f>#REF!</f>
        <v>#REF!</v>
      </c>
      <c r="D38" s="25" t="e">
        <f>#REF!</f>
        <v>#REF!</v>
      </c>
      <c r="E38" s="24" t="e">
        <f>IF(#REF!="",((#REF!-#REF!)/5)*((1+ICSInf)^(E$28-D28)),#REF!*((1+ICSInf)^(#REF!-D28)))</f>
        <v>#REF!</v>
      </c>
      <c r="F38" s="24" t="e">
        <f>IF(#REF!="",((#REF!-#REF!)/5)*((1+ICSInf)^(F$28-D37)),#REF!*((1+ICSInf)^(#REF!-D37)))</f>
        <v>#REF!</v>
      </c>
      <c r="G38" s="24" t="e">
        <f>IF(#REF!="",((#REF!-#REF!)/5)*((1+ICSInf)^(G$28-D37)),#REF!*((1+ICSInf)^(#REF!-D37)))</f>
        <v>#REF!</v>
      </c>
      <c r="H38" s="24" t="e">
        <f>IF(#REF!="",((#REF!-#REF!)/5)*((1+ICSInf)^(H$28-D37)),#REF!*((1+ICSInf)^(#REF!-D37)))</f>
        <v>#REF!</v>
      </c>
      <c r="I38" s="24" t="e">
        <f>IF(#REF!="",((#REF!-#REF!)/5)*((1+ICSInf)^(I$28-D37)),#REF!*((1+ICSInf)^(#REF!-D37)))</f>
        <v>#REF!</v>
      </c>
      <c r="J38" s="24" t="e">
        <f>IF(#REF!="",((#REF!-#REF!)/5)*((1+ICSInf)^(J$28-D37)),#REF!*((1+ICSInf)^(#REF!-D37)))</f>
        <v>#REF!</v>
      </c>
      <c r="K38" s="24" t="e">
        <f>IF(#REF!="",((#REF!-#REF!)/5)*((1+ICSInf)^(K$28-D37)),#REF!*((1+ICSInf)^(#REF!-D37)))</f>
        <v>#REF!</v>
      </c>
      <c r="L38" s="24" t="e">
        <f>IF(#REF!="",((#REF!-#REF!)/5)*((1+ICSInf)^(L$28-D37)),#REF!*((1+ICSInf)^(#REF!-D37)))</f>
        <v>#REF!</v>
      </c>
      <c r="M38" s="24" t="e">
        <f>IF(#REF!="",((#REF!-#REF!)/5)*((1+ICSInf)^(M$28-D37)),#REF!*((1+ICSInf)^(#REF!-D37)))</f>
        <v>#REF!</v>
      </c>
      <c r="N38" s="24" t="e">
        <f>IF(#REF!="",((#REF!-#REF!)/5)*((1+ICSInf)^(N$28-D37)),#REF!*((1+ICSInf)^(#REF!-D37)))</f>
        <v>#REF!</v>
      </c>
      <c r="O38" s="24" t="e">
        <f>IF(#REF!="",((#REF!-#REF!)/5)*((1+ICSInf)^(O$28-D37)),#REF!*((1+ICSInf)^(#REF!-D37)))</f>
        <v>#REF!</v>
      </c>
      <c r="P38" s="24" t="e">
        <f>IF(#REF!="",((#REF!-#REF!)/5)*((1+ICSInf)^(P$28-D37)),#REF!*((1+ICSInf)^(#REF!-D37)))</f>
        <v>#REF!</v>
      </c>
      <c r="Q38" s="24" t="e">
        <f>IF(#REF!="",((#REF!-#REF!)/5)*((1+ICSInf)^(Q$28-D37)),#REF!*((1+ICSInf)^(#REF!-D37)))</f>
        <v>#REF!</v>
      </c>
      <c r="R38" s="24" t="e">
        <f>IF(#REF!="",((#REF!-#REF!)/5)*((1+ICSInf)^(R$28-D37)),#REF!*((1+ICSInf)^(#REF!-D37)))</f>
        <v>#REF!</v>
      </c>
      <c r="S38" s="24" t="e">
        <f>IF(#REF!="",((#REF!-#REF!)/5)*((1+ICSInf)^(S$28-D37)),#REF!*((1+ICSInf)^(#REF!-D37)))</f>
        <v>#REF!</v>
      </c>
    </row>
    <row r="39" spans="2:19" ht="15.75" hidden="1" customHeight="1">
      <c r="B39" s="17" t="e">
        <f>#REF!</f>
        <v>#REF!</v>
      </c>
      <c r="C39" s="18" t="e">
        <f>#REF!</f>
        <v>#REF!</v>
      </c>
      <c r="D39" s="25" t="e">
        <f>#REF!</f>
        <v>#REF!</v>
      </c>
      <c r="E39" s="24" t="e">
        <f>IF(#REF!="",((#REF!-#REF!)/5)*((1+ICSInf)^(E$28-D28)),#REF!*((1+ICSInf)^(#REF!-D28)))</f>
        <v>#REF!</v>
      </c>
      <c r="F39" s="24" t="e">
        <f>IF(#REF!="",((#REF!-#REF!)/5)*((1+ICSInf)^(F$28-D38)),#REF!*((1+ICSInf)^(#REF!-D38)))</f>
        <v>#REF!</v>
      </c>
      <c r="G39" s="24" t="e">
        <f>IF(#REF!="",((#REF!-#REF!)/5)*((1+ICSInf)^(G$28-D38)),#REF!*((1+ICSInf)^(#REF!-D38)))</f>
        <v>#REF!</v>
      </c>
      <c r="H39" s="24" t="e">
        <f>IF(#REF!="",((#REF!-#REF!)/5)*((1+ICSInf)^(H$28-D38)),#REF!*((1+ICSInf)^(#REF!-D38)))</f>
        <v>#REF!</v>
      </c>
      <c r="I39" s="24" t="e">
        <f>IF(#REF!="",((#REF!-#REF!)/5)*((1+ICSInf)^(I$28-D38)),#REF!*((1+ICSInf)^(#REF!-D38)))</f>
        <v>#REF!</v>
      </c>
      <c r="J39" s="24" t="e">
        <f>IF(#REF!="",((#REF!-#REF!)/5)*((1+ICSInf)^(J$28-D38)),#REF!*((1+ICSInf)^(#REF!-D38)))</f>
        <v>#REF!</v>
      </c>
      <c r="K39" s="24" t="e">
        <f>IF(#REF!="",((#REF!-#REF!)/5)*((1+ICSInf)^(K$28-D38)),#REF!*((1+ICSInf)^(#REF!-D38)))</f>
        <v>#REF!</v>
      </c>
      <c r="L39" s="24" t="e">
        <f>IF(#REF!="",((#REF!-#REF!)/5)*((1+ICSInf)^(L$28-D38)),#REF!*((1+ICSInf)^(#REF!-D38)))</f>
        <v>#REF!</v>
      </c>
      <c r="M39" s="24" t="e">
        <f>IF(#REF!="",((#REF!-#REF!)/5)*((1+ICSInf)^(M$28-D38)),#REF!*((1+ICSInf)^(#REF!-D38)))</f>
        <v>#REF!</v>
      </c>
      <c r="N39" s="24" t="e">
        <f>IF(#REF!="",((#REF!-#REF!)/5)*((1+ICSInf)^(N$28-D38)),#REF!*((1+ICSInf)^(#REF!-D38)))</f>
        <v>#REF!</v>
      </c>
      <c r="O39" s="24" t="e">
        <f>IF(#REF!="",((#REF!-#REF!)/5)*((1+ICSInf)^(O$28-D38)),#REF!*((1+ICSInf)^(#REF!-D38)))</f>
        <v>#REF!</v>
      </c>
      <c r="P39" s="24" t="e">
        <f>IF(#REF!="",((#REF!-#REF!)/5)*((1+ICSInf)^(P$28-D38)),#REF!*((1+ICSInf)^(#REF!-D38)))</f>
        <v>#REF!</v>
      </c>
      <c r="Q39" s="24" t="e">
        <f>IF(#REF!="",((#REF!-#REF!)/5)*((1+ICSInf)^(Q$28-D38)),#REF!*((1+ICSInf)^(#REF!-D38)))</f>
        <v>#REF!</v>
      </c>
      <c r="R39" s="24" t="e">
        <f>IF(#REF!="",((#REF!-#REF!)/5)*((1+ICSInf)^(R$28-D38)),#REF!*((1+ICSInf)^(#REF!-D38)))</f>
        <v>#REF!</v>
      </c>
      <c r="S39" s="24" t="e">
        <f>IF(#REF!="",((#REF!-#REF!)/5)*((1+ICSInf)^(S$28-D38)),#REF!*((1+ICSInf)^(#REF!-D38)))</f>
        <v>#REF!</v>
      </c>
    </row>
    <row r="40" spans="2:19" ht="15.75" hidden="1" customHeight="1">
      <c r="B40" s="17" t="e">
        <f>#REF!</f>
        <v>#REF!</v>
      </c>
      <c r="C40" s="18" t="e">
        <f>#REF!</f>
        <v>#REF!</v>
      </c>
      <c r="D40" s="25" t="e">
        <f>#REF!</f>
        <v>#REF!</v>
      </c>
      <c r="E40" s="24" t="e">
        <f>IF(#REF!="",((#REF!-#REF!)/5)*((1+ICSInf)^(E$28-D28)),#REF!*((1+ICSInf)^(#REF!-D28)))</f>
        <v>#REF!</v>
      </c>
      <c r="F40" s="24" t="e">
        <f>IF(#REF!="",((#REF!-#REF!)/5)*((1+ICSInf)^(F$28-D39)),#REF!*((1+ICSInf)^(#REF!-D39)))</f>
        <v>#REF!</v>
      </c>
      <c r="G40" s="24" t="e">
        <f>IF(#REF!="",((#REF!-#REF!)/5)*((1+ICSInf)^(G$28-D39)),#REF!*((1+ICSInf)^(#REF!-D39)))</f>
        <v>#REF!</v>
      </c>
      <c r="H40" s="24" t="e">
        <f>IF(#REF!="",((#REF!-#REF!)/5)*((1+ICSInf)^(H$28-D39)),#REF!*((1+ICSInf)^(#REF!-D39)))</f>
        <v>#REF!</v>
      </c>
      <c r="I40" s="24" t="e">
        <f>IF(#REF!="",((#REF!-#REF!)/5)*((1+ICSInf)^(I$28-D39)),#REF!*((1+ICSInf)^(#REF!-D39)))</f>
        <v>#REF!</v>
      </c>
      <c r="J40" s="24" t="e">
        <f>IF(#REF!="",((#REF!-#REF!)/5)*((1+ICSInf)^(J$28-D39)),#REF!*((1+ICSInf)^(#REF!-D39)))</f>
        <v>#REF!</v>
      </c>
      <c r="K40" s="24" t="e">
        <f>IF(#REF!="",((#REF!-#REF!)/5)*((1+ICSInf)^(K$28-D39)),#REF!*((1+ICSInf)^(#REF!-D39)))</f>
        <v>#REF!</v>
      </c>
      <c r="L40" s="24" t="e">
        <f>IF(#REF!="",((#REF!-#REF!)/5)*((1+ICSInf)^(L$28-D39)),#REF!*((1+ICSInf)^(#REF!-D39)))</f>
        <v>#REF!</v>
      </c>
      <c r="M40" s="24" t="e">
        <f>IF(#REF!="",((#REF!-#REF!)/5)*((1+ICSInf)^(M$28-D39)),#REF!*((1+ICSInf)^(#REF!-D39)))</f>
        <v>#REF!</v>
      </c>
      <c r="N40" s="24" t="e">
        <f>IF(#REF!="",((#REF!-#REF!)/5)*((1+ICSInf)^(N$28-D39)),#REF!*((1+ICSInf)^(#REF!-D39)))</f>
        <v>#REF!</v>
      </c>
      <c r="O40" s="24" t="e">
        <f>IF(#REF!="",((#REF!-#REF!)/5)*((1+ICSInf)^(O$28-D39)),#REF!*((1+ICSInf)^(#REF!-D39)))</f>
        <v>#REF!</v>
      </c>
      <c r="P40" s="24" t="e">
        <f>IF(#REF!="",((#REF!-#REF!)/5)*((1+ICSInf)^(P$28-D39)),#REF!*((1+ICSInf)^(#REF!-D39)))</f>
        <v>#REF!</v>
      </c>
      <c r="Q40" s="24" t="e">
        <f>IF(#REF!="",((#REF!-#REF!)/5)*((1+ICSInf)^(Q$28-D39)),#REF!*((1+ICSInf)^(#REF!-D39)))</f>
        <v>#REF!</v>
      </c>
      <c r="R40" s="24" t="e">
        <f>IF(#REF!="",((#REF!-#REF!)/5)*((1+ICSInf)^(R$28-D39)),#REF!*((1+ICSInf)^(#REF!-D39)))</f>
        <v>#REF!</v>
      </c>
      <c r="S40" s="24" t="e">
        <f>IF(#REF!="",((#REF!-#REF!)/5)*((1+ICSInf)^(S$28-D39)),#REF!*((1+ICSInf)^(#REF!-D39)))</f>
        <v>#REF!</v>
      </c>
    </row>
    <row r="41" spans="2:19" ht="15.75" hidden="1" customHeight="1">
      <c r="B41" s="17" t="e">
        <f>#REF!</f>
        <v>#REF!</v>
      </c>
      <c r="C41" s="18" t="e">
        <f>#REF!</f>
        <v>#REF!</v>
      </c>
      <c r="D41" s="25" t="e">
        <f>#REF!</f>
        <v>#REF!</v>
      </c>
      <c r="E41" s="24" t="e">
        <f>IF(#REF!="",((#REF!-#REF!)/5)*((1+ICSInf)^(E$28-D28)),#REF!*((1+ICSInf)^(#REF!-D28)))</f>
        <v>#REF!</v>
      </c>
      <c r="F41" s="24" t="e">
        <f>IF(#REF!="",((#REF!-#REF!)/5)*((1+ICSInf)^(F$28-D40)),#REF!*((1+ICSInf)^(#REF!-D40)))</f>
        <v>#REF!</v>
      </c>
      <c r="G41" s="24" t="e">
        <f>IF(#REF!="",((#REF!-#REF!)/5)*((1+ICSInf)^(G$28-D40)),#REF!*((1+ICSInf)^(#REF!-D40)))</f>
        <v>#REF!</v>
      </c>
      <c r="H41" s="24" t="e">
        <f>IF(#REF!="",((#REF!-#REF!)/5)*((1+ICSInf)^(H$28-D40)),#REF!*((1+ICSInf)^(#REF!-D40)))</f>
        <v>#REF!</v>
      </c>
      <c r="I41" s="24" t="e">
        <f>IF(#REF!="",((#REF!-#REF!)/5)*((1+ICSInf)^(I$28-D40)),#REF!*((1+ICSInf)^(#REF!-D40)))</f>
        <v>#REF!</v>
      </c>
      <c r="J41" s="24" t="e">
        <f>IF(#REF!="",((#REF!-#REF!)/5)*((1+ICSInf)^(J$28-D40)),#REF!*((1+ICSInf)^(#REF!-D40)))</f>
        <v>#REF!</v>
      </c>
      <c r="K41" s="24" t="e">
        <f>IF(#REF!="",((#REF!-#REF!)/5)*((1+ICSInf)^(K$28-D40)),#REF!*((1+ICSInf)^(#REF!-D40)))</f>
        <v>#REF!</v>
      </c>
      <c r="L41" s="24" t="e">
        <f>IF(#REF!="",((#REF!-#REF!)/5)*((1+ICSInf)^(L$28-D40)),#REF!*((1+ICSInf)^(#REF!-D40)))</f>
        <v>#REF!</v>
      </c>
      <c r="M41" s="24" t="e">
        <f>IF(#REF!="",((#REF!-#REF!)/5)*((1+ICSInf)^(M$28-D40)),#REF!*((1+ICSInf)^(#REF!-D40)))</f>
        <v>#REF!</v>
      </c>
      <c r="N41" s="24" t="e">
        <f>IF(#REF!="",((#REF!-#REF!)/5)*((1+ICSInf)^(N$28-D40)),#REF!*((1+ICSInf)^(#REF!-D40)))</f>
        <v>#REF!</v>
      </c>
      <c r="O41" s="24" t="e">
        <f>IF(#REF!="",((#REF!-#REF!)/5)*((1+ICSInf)^(O$28-D40)),#REF!*((1+ICSInf)^(#REF!-D40)))</f>
        <v>#REF!</v>
      </c>
      <c r="P41" s="24" t="e">
        <f>IF(#REF!="",((#REF!-#REF!)/5)*((1+ICSInf)^(P$28-D40)),#REF!*((1+ICSInf)^(#REF!-D40)))</f>
        <v>#REF!</v>
      </c>
      <c r="Q41" s="24" t="e">
        <f>IF(#REF!="",((#REF!-#REF!)/5)*((1+ICSInf)^(Q$28-D40)),#REF!*((1+ICSInf)^(#REF!-D40)))</f>
        <v>#REF!</v>
      </c>
      <c r="R41" s="24" t="e">
        <f>IF(#REF!="",((#REF!-#REF!)/5)*((1+ICSInf)^(R$28-D40)),#REF!*((1+ICSInf)^(#REF!-D40)))</f>
        <v>#REF!</v>
      </c>
      <c r="S41" s="24" t="e">
        <f>IF(#REF!="",((#REF!-#REF!)/5)*((1+ICSInf)^(S$28-D40)),#REF!*((1+ICSInf)^(#REF!-D40)))</f>
        <v>#REF!</v>
      </c>
    </row>
    <row r="42" spans="2:19" ht="15.75" hidden="1" customHeight="1">
      <c r="B42" s="17" t="e">
        <f>#REF!</f>
        <v>#REF!</v>
      </c>
      <c r="C42" s="18" t="e">
        <f>#REF!</f>
        <v>#REF!</v>
      </c>
      <c r="D42" s="25" t="e">
        <f>#REF!</f>
        <v>#REF!</v>
      </c>
      <c r="E42" s="24" t="e">
        <f>IF(#REF!="",((#REF!-#REF!)/5)*((1+ICSInf)^(E$28-D28)),#REF!*((1+ICSInf)^(#REF!-D28)))</f>
        <v>#REF!</v>
      </c>
      <c r="F42" s="24" t="e">
        <f>IF(#REF!="",((#REF!-#REF!)/5)*((1+ICSInf)^(F$28-D41)),#REF!*((1+ICSInf)^(#REF!-D41)))</f>
        <v>#REF!</v>
      </c>
      <c r="G42" s="24" t="e">
        <f>IF(#REF!="",((#REF!-#REF!)/5)*((1+ICSInf)^(G$28-D41)),#REF!*((1+ICSInf)^(#REF!-D41)))</f>
        <v>#REF!</v>
      </c>
      <c r="H42" s="24" t="e">
        <f>IF(#REF!="",((#REF!-#REF!)/5)*((1+ICSInf)^(H$28-D41)),#REF!*((1+ICSInf)^(#REF!-D41)))</f>
        <v>#REF!</v>
      </c>
      <c r="I42" s="24" t="e">
        <f>IF(#REF!="",((#REF!-#REF!)/5)*((1+ICSInf)^(I$28-D41)),#REF!*((1+ICSInf)^(#REF!-D41)))</f>
        <v>#REF!</v>
      </c>
      <c r="J42" s="24" t="e">
        <f>IF(#REF!="",((#REF!-#REF!)/5)*((1+ICSInf)^(J$28-D41)),#REF!*((1+ICSInf)^(#REF!-D41)))</f>
        <v>#REF!</v>
      </c>
      <c r="K42" s="24" t="e">
        <f>IF(#REF!="",((#REF!-#REF!)/5)*((1+ICSInf)^(K$28-D41)),#REF!*((1+ICSInf)^(#REF!-D41)))</f>
        <v>#REF!</v>
      </c>
      <c r="L42" s="24" t="e">
        <f>IF(#REF!="",((#REF!-#REF!)/5)*((1+ICSInf)^(L$28-D41)),#REF!*((1+ICSInf)^(#REF!-D41)))</f>
        <v>#REF!</v>
      </c>
      <c r="M42" s="24" t="e">
        <f>IF(#REF!="",((#REF!-#REF!)/5)*((1+ICSInf)^(M$28-D41)),#REF!*((1+ICSInf)^(#REF!-D41)))</f>
        <v>#REF!</v>
      </c>
      <c r="N42" s="24" t="e">
        <f>IF(#REF!="",((#REF!-#REF!)/5)*((1+ICSInf)^(N$28-D41)),#REF!*((1+ICSInf)^(#REF!-D41)))</f>
        <v>#REF!</v>
      </c>
      <c r="O42" s="24" t="e">
        <f>IF(#REF!="",((#REF!-#REF!)/5)*((1+ICSInf)^(O$28-D41)),#REF!*((1+ICSInf)^(#REF!-D41)))</f>
        <v>#REF!</v>
      </c>
      <c r="P42" s="24" t="e">
        <f>IF(#REF!="",((#REF!-#REF!)/5)*((1+ICSInf)^(P$28-D41)),#REF!*((1+ICSInf)^(#REF!-D41)))</f>
        <v>#REF!</v>
      </c>
      <c r="Q42" s="24" t="e">
        <f>IF(#REF!="",((#REF!-#REF!)/5)*((1+ICSInf)^(Q$28-D41)),#REF!*((1+ICSInf)^(#REF!-D41)))</f>
        <v>#REF!</v>
      </c>
      <c r="R42" s="24" t="e">
        <f>IF(#REF!="",((#REF!-#REF!)/5)*((1+ICSInf)^(R$28-D41)),#REF!*((1+ICSInf)^(#REF!-D41)))</f>
        <v>#REF!</v>
      </c>
      <c r="S42" s="24" t="e">
        <f>IF(#REF!="",((#REF!-#REF!)/5)*((1+ICSInf)^(S$28-D41)),#REF!*((1+ICSInf)^(#REF!-D41)))</f>
        <v>#REF!</v>
      </c>
    </row>
    <row r="43" spans="2:19" ht="15.75" hidden="1" customHeight="1">
      <c r="B43" s="17" t="e">
        <f>#REF!</f>
        <v>#REF!</v>
      </c>
      <c r="C43" s="18" t="e">
        <f>#REF!</f>
        <v>#REF!</v>
      </c>
      <c r="D43" s="25" t="e">
        <f>#REF!</f>
        <v>#REF!</v>
      </c>
      <c r="E43" s="24" t="e">
        <f>IF(#REF!="",((#REF!-#REF!)/5)*((1+ICSInf)^(E$28-D28)),#REF!*((1+ICSInf)^(#REF!-D28)))</f>
        <v>#REF!</v>
      </c>
      <c r="F43" s="24" t="e">
        <f>IF(#REF!="",((#REF!-#REF!)/5)*((1+ICSInf)^(F$28-D42)),#REF!*((1+ICSInf)^(#REF!-D42)))</f>
        <v>#REF!</v>
      </c>
      <c r="G43" s="24" t="e">
        <f>IF(#REF!="",((#REF!-#REF!)/5)*((1+ICSInf)^(G$28-D42)),#REF!*((1+ICSInf)^(#REF!-D42)))</f>
        <v>#REF!</v>
      </c>
      <c r="H43" s="24" t="e">
        <f>IF(#REF!="",((#REF!-#REF!)/5)*((1+ICSInf)^(H$28-D42)),#REF!*((1+ICSInf)^(#REF!-D42)))</f>
        <v>#REF!</v>
      </c>
      <c r="I43" s="24" t="e">
        <f>IF(#REF!="",((#REF!-#REF!)/5)*((1+ICSInf)^(I$28-D42)),#REF!*((1+ICSInf)^(#REF!-D42)))</f>
        <v>#REF!</v>
      </c>
      <c r="J43" s="24" t="e">
        <f>IF(#REF!="",((#REF!-#REF!)/5)*((1+ICSInf)^(J$28-D42)),#REF!*((1+ICSInf)^(#REF!-D42)))</f>
        <v>#REF!</v>
      </c>
      <c r="K43" s="24" t="e">
        <f>IF(#REF!="",((#REF!-#REF!)/5)*((1+ICSInf)^(K$28-D42)),#REF!*((1+ICSInf)^(#REF!-D42)))</f>
        <v>#REF!</v>
      </c>
      <c r="L43" s="24" t="e">
        <f>IF(#REF!="",((#REF!-#REF!)/5)*((1+ICSInf)^(L$28-D42)),#REF!*((1+ICSInf)^(#REF!-D42)))</f>
        <v>#REF!</v>
      </c>
      <c r="M43" s="24" t="e">
        <f>IF(#REF!="",((#REF!-#REF!)/5)*((1+ICSInf)^(M$28-D42)),#REF!*((1+ICSInf)^(#REF!-D42)))</f>
        <v>#REF!</v>
      </c>
      <c r="N43" s="24" t="e">
        <f>IF(#REF!="",((#REF!-#REF!)/5)*((1+ICSInf)^(N$28-D42)),#REF!*((1+ICSInf)^(#REF!-D42)))</f>
        <v>#REF!</v>
      </c>
      <c r="O43" s="24" t="e">
        <f>IF(#REF!="",((#REF!-#REF!)/5)*((1+ICSInf)^(O$28-D42)),#REF!*((1+ICSInf)^(#REF!-D42)))</f>
        <v>#REF!</v>
      </c>
      <c r="P43" s="24" t="e">
        <f>IF(#REF!="",((#REF!-#REF!)/5)*((1+ICSInf)^(P$28-D42)),#REF!*((1+ICSInf)^(#REF!-D42)))</f>
        <v>#REF!</v>
      </c>
      <c r="Q43" s="24" t="e">
        <f>IF(#REF!="",((#REF!-#REF!)/5)*((1+ICSInf)^(Q$28-D42)),#REF!*((1+ICSInf)^(#REF!-D42)))</f>
        <v>#REF!</v>
      </c>
      <c r="R43" s="24" t="e">
        <f>IF(#REF!="",((#REF!-#REF!)/5)*((1+ICSInf)^(R$28-D42)),#REF!*((1+ICSInf)^(#REF!-D42)))</f>
        <v>#REF!</v>
      </c>
      <c r="S43" s="24" t="e">
        <f>IF(#REF!="",((#REF!-#REF!)/5)*((1+ICSInf)^(S$28-D42)),#REF!*((1+ICSInf)^(#REF!-D42)))</f>
        <v>#REF!</v>
      </c>
    </row>
    <row r="44" spans="2:19" ht="15.75" hidden="1" customHeight="1">
      <c r="B44" s="17" t="e">
        <f>#REF!</f>
        <v>#REF!</v>
      </c>
      <c r="C44" s="18" t="e">
        <f>#REF!</f>
        <v>#REF!</v>
      </c>
      <c r="D44" s="25" t="e">
        <f>#REF!</f>
        <v>#REF!</v>
      </c>
      <c r="E44" s="24" t="e">
        <f>IF(#REF!="",((#REF!-#REF!)/5)*((1+ICSInf)^(E$28-D28)),#REF!*((1+ICSInf)^(#REF!-D28)))</f>
        <v>#REF!</v>
      </c>
      <c r="F44" s="24" t="e">
        <f>IF(#REF!="",((#REF!-#REF!)/5)*((1+ICSInf)^(F$28-D43)),#REF!*((1+ICSInf)^(#REF!-D43)))</f>
        <v>#REF!</v>
      </c>
      <c r="G44" s="24" t="e">
        <f>IF(#REF!="",((#REF!-#REF!)/5)*((1+ICSInf)^(G$28-D43)),#REF!*((1+ICSInf)^(#REF!-D43)))</f>
        <v>#REF!</v>
      </c>
      <c r="H44" s="24" t="e">
        <f>IF(#REF!="",((#REF!-#REF!)/5)*((1+ICSInf)^(H$28-D43)),#REF!*((1+ICSInf)^(#REF!-D43)))</f>
        <v>#REF!</v>
      </c>
      <c r="I44" s="24" t="e">
        <f>IF(#REF!="",((#REF!-#REF!)/5)*((1+ICSInf)^(I$28-D43)),#REF!*((1+ICSInf)^(#REF!-D43)))</f>
        <v>#REF!</v>
      </c>
      <c r="J44" s="24" t="e">
        <f>IF(#REF!="",((#REF!-#REF!)/5)*((1+ICSInf)^(J$28-D43)),#REF!*((1+ICSInf)^(#REF!-D43)))</f>
        <v>#REF!</v>
      </c>
      <c r="K44" s="24" t="e">
        <f>IF(#REF!="",((#REF!-#REF!)/5)*((1+ICSInf)^(K$28-D43)),#REF!*((1+ICSInf)^(#REF!-D43)))</f>
        <v>#REF!</v>
      </c>
      <c r="L44" s="24" t="e">
        <f>IF(#REF!="",((#REF!-#REF!)/5)*((1+ICSInf)^(L$28-D43)),#REF!*((1+ICSInf)^(#REF!-D43)))</f>
        <v>#REF!</v>
      </c>
      <c r="M44" s="24" t="e">
        <f>IF(#REF!="",((#REF!-#REF!)/5)*((1+ICSInf)^(M$28-D43)),#REF!*((1+ICSInf)^(#REF!-D43)))</f>
        <v>#REF!</v>
      </c>
      <c r="N44" s="24" t="e">
        <f>IF(#REF!="",((#REF!-#REF!)/5)*((1+ICSInf)^(N$28-D43)),#REF!*((1+ICSInf)^(#REF!-D43)))</f>
        <v>#REF!</v>
      </c>
      <c r="O44" s="24" t="e">
        <f>IF(#REF!="",((#REF!-#REF!)/5)*((1+ICSInf)^(O$28-D43)),#REF!*((1+ICSInf)^(#REF!-D43)))</f>
        <v>#REF!</v>
      </c>
      <c r="P44" s="24" t="e">
        <f>IF(#REF!="",((#REF!-#REF!)/5)*((1+ICSInf)^(P$28-D43)),#REF!*((1+ICSInf)^(#REF!-D43)))</f>
        <v>#REF!</v>
      </c>
      <c r="Q44" s="24" t="e">
        <f>IF(#REF!="",((#REF!-#REF!)/5)*((1+ICSInf)^(Q$28-D43)),#REF!*((1+ICSInf)^(#REF!-D43)))</f>
        <v>#REF!</v>
      </c>
      <c r="R44" s="24" t="e">
        <f>IF(#REF!="",((#REF!-#REF!)/5)*((1+ICSInf)^(R$28-D43)),#REF!*((1+ICSInf)^(#REF!-D43)))</f>
        <v>#REF!</v>
      </c>
      <c r="S44" s="24" t="e">
        <f>IF(#REF!="",((#REF!-#REF!)/5)*((1+ICSInf)^(S$28-D43)),#REF!*((1+ICSInf)^(#REF!-D43)))</f>
        <v>#REF!</v>
      </c>
    </row>
    <row r="45" spans="2:19" ht="15.75" hidden="1" customHeight="1">
      <c r="B45" s="17" t="e">
        <f>#REF!</f>
        <v>#REF!</v>
      </c>
      <c r="C45" s="18" t="e">
        <f>#REF!</f>
        <v>#REF!</v>
      </c>
      <c r="D45" s="25" t="e">
        <f>#REF!</f>
        <v>#REF!</v>
      </c>
      <c r="E45" s="24" t="e">
        <f>IF(#REF!="",((#REF!-#REF!)/5)*((1+ICSInf)^(E$28-D28)),#REF!*((1+ICSInf)^(#REF!-D28)))</f>
        <v>#REF!</v>
      </c>
      <c r="F45" s="24" t="e">
        <f>IF(#REF!="",((#REF!-#REF!)/5)*((1+ICSInf)^(F$28-D44)),#REF!*((1+ICSInf)^(#REF!-D44)))</f>
        <v>#REF!</v>
      </c>
      <c r="G45" s="24" t="e">
        <f>IF(#REF!="",((#REF!-#REF!)/5)*((1+ICSInf)^(G$28-D44)),#REF!*((1+ICSInf)^(#REF!-D44)))</f>
        <v>#REF!</v>
      </c>
      <c r="H45" s="24" t="e">
        <f>IF(#REF!="",((#REF!-#REF!)/5)*((1+ICSInf)^(H$28-D44)),#REF!*((1+ICSInf)^(#REF!-D44)))</f>
        <v>#REF!</v>
      </c>
      <c r="I45" s="24" t="e">
        <f>IF(#REF!="",((#REF!-#REF!)/5)*((1+ICSInf)^(I$28-D44)),#REF!*((1+ICSInf)^(#REF!-D44)))</f>
        <v>#REF!</v>
      </c>
      <c r="J45" s="24" t="e">
        <f>IF(#REF!="",((#REF!-#REF!)/5)*((1+ICSInf)^(J$28-D44)),#REF!*((1+ICSInf)^(#REF!-D44)))</f>
        <v>#REF!</v>
      </c>
      <c r="K45" s="24" t="e">
        <f>IF(#REF!="",((#REF!-#REF!)/5)*((1+ICSInf)^(K$28-D44)),#REF!*((1+ICSInf)^(#REF!-D44)))</f>
        <v>#REF!</v>
      </c>
      <c r="L45" s="24" t="e">
        <f>IF(#REF!="",((#REF!-#REF!)/5)*((1+ICSInf)^(L$28-D44)),#REF!*((1+ICSInf)^(#REF!-D44)))</f>
        <v>#REF!</v>
      </c>
      <c r="M45" s="24" t="e">
        <f>IF(#REF!="",((#REF!-#REF!)/5)*((1+ICSInf)^(M$28-D44)),#REF!*((1+ICSInf)^(#REF!-D44)))</f>
        <v>#REF!</v>
      </c>
      <c r="N45" s="24" t="e">
        <f>IF(#REF!="",((#REF!-#REF!)/5)*((1+ICSInf)^(N$28-D44)),#REF!*((1+ICSInf)^(#REF!-D44)))</f>
        <v>#REF!</v>
      </c>
      <c r="O45" s="24" t="e">
        <f>IF(#REF!="",((#REF!-#REF!)/5)*((1+ICSInf)^(O$28-D44)),#REF!*((1+ICSInf)^(#REF!-D44)))</f>
        <v>#REF!</v>
      </c>
      <c r="P45" s="24" t="e">
        <f>IF(#REF!="",((#REF!-#REF!)/5)*((1+ICSInf)^(P$28-D44)),#REF!*((1+ICSInf)^(#REF!-D44)))</f>
        <v>#REF!</v>
      </c>
      <c r="Q45" s="24" t="e">
        <f>IF(#REF!="",((#REF!-#REF!)/5)*((1+ICSInf)^(Q$28-D44)),#REF!*((1+ICSInf)^(#REF!-D44)))</f>
        <v>#REF!</v>
      </c>
      <c r="R45" s="24" t="e">
        <f>IF(#REF!="",((#REF!-#REF!)/5)*((1+ICSInf)^(R$28-D44)),#REF!*((1+ICSInf)^(#REF!-D44)))</f>
        <v>#REF!</v>
      </c>
      <c r="S45" s="24" t="e">
        <f>IF(#REF!="",((#REF!-#REF!)/5)*((1+ICSInf)^(S$28-D44)),#REF!*((1+ICSInf)^(#REF!-D44)))</f>
        <v>#REF!</v>
      </c>
    </row>
    <row r="46" spans="2:19" ht="15.75" hidden="1" customHeight="1">
      <c r="B46" s="17" t="e">
        <f>#REF!</f>
        <v>#REF!</v>
      </c>
      <c r="C46" s="18" t="e">
        <f>#REF!</f>
        <v>#REF!</v>
      </c>
      <c r="D46" s="25" t="e">
        <f>#REF!</f>
        <v>#REF!</v>
      </c>
      <c r="E46" s="24" t="e">
        <f>IF(#REF!="",((#REF!-#REF!)/5)*((1+ICSInf)^(E$28-D28)),#REF!*((1+ICSInf)^(#REF!-D28)))</f>
        <v>#REF!</v>
      </c>
      <c r="F46" s="24" t="e">
        <f>IF(#REF!="",((#REF!-#REF!)/5)*((1+ICSInf)^(F$28-D45)),#REF!*((1+ICSInf)^(#REF!-D45)))</f>
        <v>#REF!</v>
      </c>
      <c r="G46" s="24" t="e">
        <f>IF(#REF!="",((#REF!-#REF!)/5)*((1+ICSInf)^(G$28-D45)),#REF!*((1+ICSInf)^(#REF!-D45)))</f>
        <v>#REF!</v>
      </c>
      <c r="H46" s="24" t="e">
        <f>IF(#REF!="",((#REF!-#REF!)/5)*((1+ICSInf)^(H$28-D45)),#REF!*((1+ICSInf)^(#REF!-D45)))</f>
        <v>#REF!</v>
      </c>
      <c r="I46" s="24" t="e">
        <f>IF(#REF!="",((#REF!-#REF!)/5)*((1+ICSInf)^(I$28-D45)),#REF!*((1+ICSInf)^(#REF!-D45)))</f>
        <v>#REF!</v>
      </c>
      <c r="J46" s="24" t="e">
        <f>IF(#REF!="",((#REF!-#REF!)/5)*((1+ICSInf)^(J$28-D45)),#REF!*((1+ICSInf)^(#REF!-D45)))</f>
        <v>#REF!</v>
      </c>
      <c r="K46" s="24" t="e">
        <f>IF(#REF!="",((#REF!-#REF!)/5)*((1+ICSInf)^(K$28-D45)),#REF!*((1+ICSInf)^(#REF!-D45)))</f>
        <v>#REF!</v>
      </c>
      <c r="L46" s="24" t="e">
        <f>IF(#REF!="",((#REF!-#REF!)/5)*((1+ICSInf)^(L$28-D45)),#REF!*((1+ICSInf)^(#REF!-D45)))</f>
        <v>#REF!</v>
      </c>
      <c r="M46" s="24" t="e">
        <f>IF(#REF!="",((#REF!-#REF!)/5)*((1+ICSInf)^(M$28-D45)),#REF!*((1+ICSInf)^(#REF!-D45)))</f>
        <v>#REF!</v>
      </c>
      <c r="N46" s="24" t="e">
        <f>IF(#REF!="",((#REF!-#REF!)/5)*((1+ICSInf)^(N$28-D45)),#REF!*((1+ICSInf)^(#REF!-D45)))</f>
        <v>#REF!</v>
      </c>
      <c r="O46" s="24" t="e">
        <f>IF(#REF!="",((#REF!-#REF!)/5)*((1+ICSInf)^(O$28-D45)),#REF!*((1+ICSInf)^(#REF!-D45)))</f>
        <v>#REF!</v>
      </c>
      <c r="P46" s="24" t="e">
        <f>IF(#REF!="",((#REF!-#REF!)/5)*((1+ICSInf)^(P$28-D45)),#REF!*((1+ICSInf)^(#REF!-D45)))</f>
        <v>#REF!</v>
      </c>
      <c r="Q46" s="24" t="e">
        <f>IF(#REF!="",((#REF!-#REF!)/5)*((1+ICSInf)^(Q$28-D45)),#REF!*((1+ICSInf)^(#REF!-D45)))</f>
        <v>#REF!</v>
      </c>
      <c r="R46" s="24" t="e">
        <f>IF(#REF!="",((#REF!-#REF!)/5)*((1+ICSInf)^(R$28-D45)),#REF!*((1+ICSInf)^(#REF!-D45)))</f>
        <v>#REF!</v>
      </c>
      <c r="S46" s="24" t="e">
        <f>IF(#REF!="",((#REF!-#REF!)/5)*((1+ICSInf)^(S$28-D45)),#REF!*((1+ICSInf)^(#REF!-D45)))</f>
        <v>#REF!</v>
      </c>
    </row>
    <row r="47" spans="2:19" ht="15.75" hidden="1" customHeight="1">
      <c r="B47" s="17" t="e">
        <f>#REF!</f>
        <v>#REF!</v>
      </c>
      <c r="C47" s="18" t="e">
        <f>#REF!</f>
        <v>#REF!</v>
      </c>
      <c r="D47" s="25" t="e">
        <f>#REF!</f>
        <v>#REF!</v>
      </c>
      <c r="E47" s="24" t="e">
        <f>IF(#REF!="",((#REF!-#REF!)/5)*((1+ICSInf)^(E$28-D28)),#REF!*((1+ICSInf)^(#REF!-D28)))</f>
        <v>#REF!</v>
      </c>
      <c r="F47" s="24" t="e">
        <f>IF(#REF!="",((#REF!-#REF!)/5)*((1+ICSInf)^(F$28-D46)),#REF!*((1+ICSInf)^(#REF!-D46)))</f>
        <v>#REF!</v>
      </c>
      <c r="G47" s="24" t="e">
        <f>IF(#REF!="",((#REF!-#REF!)/5)*((1+ICSInf)^(G$28-D46)),#REF!*((1+ICSInf)^(#REF!-D46)))</f>
        <v>#REF!</v>
      </c>
      <c r="H47" s="24" t="e">
        <f>IF(#REF!="",((#REF!-#REF!)/5)*((1+ICSInf)^(H$28-D46)),#REF!*((1+ICSInf)^(#REF!-D46)))</f>
        <v>#REF!</v>
      </c>
      <c r="I47" s="24" t="e">
        <f>IF(#REF!="",((#REF!-#REF!)/5)*((1+ICSInf)^(I$28-D46)),#REF!*((1+ICSInf)^(#REF!-D46)))</f>
        <v>#REF!</v>
      </c>
      <c r="J47" s="24" t="e">
        <f>IF(#REF!="",((#REF!-#REF!)/5)*((1+ICSInf)^(J$28-D46)),#REF!*((1+ICSInf)^(#REF!-D46)))</f>
        <v>#REF!</v>
      </c>
      <c r="K47" s="24" t="e">
        <f>IF(#REF!="",((#REF!-#REF!)/5)*((1+ICSInf)^(K$28-D46)),#REF!*((1+ICSInf)^(#REF!-D46)))</f>
        <v>#REF!</v>
      </c>
      <c r="L47" s="24" t="e">
        <f>IF(#REF!="",((#REF!-#REF!)/5)*((1+ICSInf)^(L$28-D46)),#REF!*((1+ICSInf)^(#REF!-D46)))</f>
        <v>#REF!</v>
      </c>
      <c r="M47" s="24" t="e">
        <f>IF(#REF!="",((#REF!-#REF!)/5)*((1+ICSInf)^(M$28-D46)),#REF!*((1+ICSInf)^(#REF!-D46)))</f>
        <v>#REF!</v>
      </c>
      <c r="N47" s="24" t="e">
        <f>IF(#REF!="",((#REF!-#REF!)/5)*((1+ICSInf)^(N$28-D46)),#REF!*((1+ICSInf)^(#REF!-D46)))</f>
        <v>#REF!</v>
      </c>
      <c r="O47" s="24" t="e">
        <f>IF(#REF!="",((#REF!-#REF!)/5)*((1+ICSInf)^(O$28-D46)),#REF!*((1+ICSInf)^(#REF!-D46)))</f>
        <v>#REF!</v>
      </c>
      <c r="P47" s="24" t="e">
        <f>IF(#REF!="",((#REF!-#REF!)/5)*((1+ICSInf)^(P$28-D46)),#REF!*((1+ICSInf)^(#REF!-D46)))</f>
        <v>#REF!</v>
      </c>
      <c r="Q47" s="24" t="e">
        <f>IF(#REF!="",((#REF!-#REF!)/5)*((1+ICSInf)^(Q$28-D46)),#REF!*((1+ICSInf)^(#REF!-D46)))</f>
        <v>#REF!</v>
      </c>
      <c r="R47" s="24" t="e">
        <f>IF(#REF!="",((#REF!-#REF!)/5)*((1+ICSInf)^(R$28-D46)),#REF!*((1+ICSInf)^(#REF!-D46)))</f>
        <v>#REF!</v>
      </c>
      <c r="S47" s="24" t="e">
        <f>IF(#REF!="",((#REF!-#REF!)/5)*((1+ICSInf)^(S$28-D46)),#REF!*((1+ICSInf)^(#REF!-D46)))</f>
        <v>#REF!</v>
      </c>
    </row>
    <row r="48" spans="2:19" ht="15.75" hidden="1" customHeight="1">
      <c r="B48" s="17" t="e">
        <f>#REF!</f>
        <v>#REF!</v>
      </c>
      <c r="C48" s="18" t="e">
        <f>#REF!</f>
        <v>#REF!</v>
      </c>
      <c r="D48" s="25" t="e">
        <f>#REF!</f>
        <v>#REF!</v>
      </c>
      <c r="E48" s="24" t="e">
        <f>IF(#REF!="",((#REF!-#REF!)/5)*((1+ICSInf)^(E$28-D28)),#REF!*((1+ICSInf)^(#REF!-D28)))</f>
        <v>#REF!</v>
      </c>
      <c r="F48" s="24" t="e">
        <f>IF(#REF!="",((#REF!-#REF!)/5)*((1+ICSInf)^(F$28-D47)),#REF!*((1+ICSInf)^(#REF!-D47)))</f>
        <v>#REF!</v>
      </c>
      <c r="G48" s="24" t="e">
        <f>IF(#REF!="",((#REF!-#REF!)/5)*((1+ICSInf)^(G$28-D47)),#REF!*((1+ICSInf)^(#REF!-D47)))</f>
        <v>#REF!</v>
      </c>
      <c r="H48" s="24" t="e">
        <f>IF(#REF!="",((#REF!-#REF!)/5)*((1+ICSInf)^(H$28-D47)),#REF!*((1+ICSInf)^(#REF!-D47)))</f>
        <v>#REF!</v>
      </c>
      <c r="I48" s="24" t="e">
        <f>IF(#REF!="",((#REF!-#REF!)/5)*((1+ICSInf)^(I$28-D47)),#REF!*((1+ICSInf)^(#REF!-D47)))</f>
        <v>#REF!</v>
      </c>
      <c r="J48" s="24" t="e">
        <f>IF(#REF!="",((#REF!-#REF!)/5)*((1+ICSInf)^(J$28-D47)),#REF!*((1+ICSInf)^(#REF!-D47)))</f>
        <v>#REF!</v>
      </c>
      <c r="K48" s="24" t="e">
        <f>IF(#REF!="",((#REF!-#REF!)/5)*((1+ICSInf)^(K$28-D47)),#REF!*((1+ICSInf)^(#REF!-D47)))</f>
        <v>#REF!</v>
      </c>
      <c r="L48" s="24" t="e">
        <f>IF(#REF!="",((#REF!-#REF!)/5)*((1+ICSInf)^(L$28-D47)),#REF!*((1+ICSInf)^(#REF!-D47)))</f>
        <v>#REF!</v>
      </c>
      <c r="M48" s="24" t="e">
        <f>IF(#REF!="",((#REF!-#REF!)/5)*((1+ICSInf)^(M$28-D47)),#REF!*((1+ICSInf)^(#REF!-D47)))</f>
        <v>#REF!</v>
      </c>
      <c r="N48" s="24" t="e">
        <f>IF(#REF!="",((#REF!-#REF!)/5)*((1+ICSInf)^(N$28-D47)),#REF!*((1+ICSInf)^(#REF!-D47)))</f>
        <v>#REF!</v>
      </c>
      <c r="O48" s="24" t="e">
        <f>IF(#REF!="",((#REF!-#REF!)/5)*((1+ICSInf)^(O$28-D47)),#REF!*((1+ICSInf)^(#REF!-D47)))</f>
        <v>#REF!</v>
      </c>
      <c r="P48" s="24" t="e">
        <f>IF(#REF!="",((#REF!-#REF!)/5)*((1+ICSInf)^(P$28-D47)),#REF!*((1+ICSInf)^(#REF!-D47)))</f>
        <v>#REF!</v>
      </c>
      <c r="Q48" s="24" t="e">
        <f>IF(#REF!="",((#REF!-#REF!)/5)*((1+ICSInf)^(Q$28-D47)),#REF!*((1+ICSInf)^(#REF!-D47)))</f>
        <v>#REF!</v>
      </c>
      <c r="R48" s="24" t="e">
        <f>IF(#REF!="",((#REF!-#REF!)/5)*((1+ICSInf)^(R$28-D47)),#REF!*((1+ICSInf)^(#REF!-D47)))</f>
        <v>#REF!</v>
      </c>
      <c r="S48" s="24" t="e">
        <f>IF(#REF!="",((#REF!-#REF!)/5)*((1+ICSInf)^(S$28-D47)),#REF!*((1+ICSInf)^(#REF!-D47)))</f>
        <v>#REF!</v>
      </c>
    </row>
    <row r="49" spans="2:19" ht="15.75" hidden="1" customHeight="1">
      <c r="B49" s="19" t="e">
        <f>#REF!</f>
        <v>#REF!</v>
      </c>
      <c r="C49" s="20" t="e">
        <f>#REF!</f>
        <v>#REF!</v>
      </c>
      <c r="D49" s="25" t="e">
        <f>#REF!</f>
        <v>#REF!</v>
      </c>
      <c r="E49" s="24" t="e">
        <f>IF(#REF!="",((#REF!-#REF!)/5)*((1+ICSInf)^(E$28-D28)),#REF!*((1+ICSInf)^(#REF!-D28)))</f>
        <v>#REF!</v>
      </c>
      <c r="F49" s="24" t="e">
        <f>IF(#REF!="",((#REF!-#REF!)/5)*((1+ICSInf)^(F$28-D48)),#REF!*((1+ICSInf)^(#REF!-D48)))</f>
        <v>#REF!</v>
      </c>
      <c r="G49" s="24" t="e">
        <f>IF(#REF!="",((#REF!-#REF!)/5)*((1+ICSInf)^(G$28-D48)),#REF!*((1+ICSInf)^(#REF!-D48)))</f>
        <v>#REF!</v>
      </c>
      <c r="H49" s="24" t="e">
        <f>IF(#REF!="",((#REF!-#REF!)/5)*((1+ICSInf)^(H$28-D48)),#REF!*((1+ICSInf)^(#REF!-D48)))</f>
        <v>#REF!</v>
      </c>
      <c r="I49" s="24" t="e">
        <f>IF(#REF!="",((#REF!-#REF!)/5)*((1+ICSInf)^(I$28-D48)),#REF!*((1+ICSInf)^(#REF!-D48)))</f>
        <v>#REF!</v>
      </c>
      <c r="J49" s="24" t="e">
        <f>IF(#REF!="",((#REF!-#REF!)/5)*((1+ICSInf)^(J$28-D48)),#REF!*((1+ICSInf)^(#REF!-D48)))</f>
        <v>#REF!</v>
      </c>
      <c r="K49" s="24" t="e">
        <f>IF(#REF!="",((#REF!-#REF!)/5)*((1+ICSInf)^(K$28-D48)),#REF!*((1+ICSInf)^(#REF!-D48)))</f>
        <v>#REF!</v>
      </c>
      <c r="L49" s="24" t="e">
        <f>IF(#REF!="",((#REF!-#REF!)/5)*((1+ICSInf)^(L$28-D48)),#REF!*((1+ICSInf)^(#REF!-D48)))</f>
        <v>#REF!</v>
      </c>
      <c r="M49" s="24" t="e">
        <f>IF(#REF!="",((#REF!-#REF!)/5)*((1+ICSInf)^(M$28-D48)),#REF!*((1+ICSInf)^(#REF!-D48)))</f>
        <v>#REF!</v>
      </c>
      <c r="N49" s="24" t="e">
        <f>IF(#REF!="",((#REF!-#REF!)/5)*((1+ICSInf)^(N$28-D48)),#REF!*((1+ICSInf)^(#REF!-D48)))</f>
        <v>#REF!</v>
      </c>
      <c r="O49" s="24" t="e">
        <f>IF(#REF!="",((#REF!-#REF!)/5)*((1+ICSInf)^(O$28-D48)),#REF!*((1+ICSInf)^(#REF!-D48)))</f>
        <v>#REF!</v>
      </c>
      <c r="P49" s="24" t="e">
        <f>IF(#REF!="",((#REF!-#REF!)/5)*((1+ICSInf)^(P$28-D48)),#REF!*((1+ICSInf)^(#REF!-D48)))</f>
        <v>#REF!</v>
      </c>
      <c r="Q49" s="24" t="e">
        <f>IF(#REF!="",((#REF!-#REF!)/5)*((1+ICSInf)^(Q$28-D48)),#REF!*((1+ICSInf)^(#REF!-D48)))</f>
        <v>#REF!</v>
      </c>
      <c r="R49" s="24" t="e">
        <f>IF(#REF!="",((#REF!-#REF!)/5)*((1+ICSInf)^(R$28-D48)),#REF!*((1+ICSInf)^(#REF!-D48)))</f>
        <v>#REF!</v>
      </c>
      <c r="S49" s="24" t="e">
        <f>IF(#REF!="",((#REF!-#REF!)/5)*((1+ICSInf)^(S$28-D48)),#REF!*((1+ICSInf)^(#REF!-D48)))</f>
        <v>#REF!</v>
      </c>
    </row>
    <row r="50" spans="2:19" ht="15.75" hidden="1" customHeight="1">
      <c r="B50" s="17" t="e">
        <f>#REF!</f>
        <v>#REF!</v>
      </c>
      <c r="C50" s="18" t="e">
        <f>#REF!</f>
        <v>#REF!</v>
      </c>
      <c r="D50" s="25" t="e">
        <f>#REF!</f>
        <v>#REF!</v>
      </c>
      <c r="E50" s="24" t="e">
        <f>IF(#REF!="",((#REF!-#REF!)/5)*((1+ICSInf)^(E$28-D28)),#REF!*((1+ICSInf)^(#REF!-D28)))</f>
        <v>#REF!</v>
      </c>
      <c r="F50" s="24" t="e">
        <f>IF(#REF!="",((#REF!-#REF!)/5)*((1+ICSInf)^(F$28-D49)),#REF!*((1+ICSInf)^(#REF!-D49)))</f>
        <v>#REF!</v>
      </c>
      <c r="G50" s="24" t="e">
        <f>IF(#REF!="",((#REF!-#REF!)/5)*((1+ICSInf)^(G$28-D49)),#REF!*((1+ICSInf)^(#REF!-D49)))</f>
        <v>#REF!</v>
      </c>
      <c r="H50" s="24" t="e">
        <f>IF(#REF!="",((#REF!-#REF!)/5)*((1+ICSInf)^(H$28-D49)),#REF!*((1+ICSInf)^(#REF!-D49)))</f>
        <v>#REF!</v>
      </c>
      <c r="I50" s="24" t="e">
        <f>IF(#REF!="",((#REF!-#REF!)/5)*((1+ICSInf)^(I$28-D49)),#REF!*((1+ICSInf)^(#REF!-D49)))</f>
        <v>#REF!</v>
      </c>
      <c r="J50" s="24" t="e">
        <f>IF(#REF!="",((#REF!-#REF!)/5)*((1+ICSInf)^(J$28-D49)),#REF!*((1+ICSInf)^(#REF!-D49)))</f>
        <v>#REF!</v>
      </c>
      <c r="K50" s="24" t="e">
        <f>IF(#REF!="",((#REF!-#REF!)/5)*((1+ICSInf)^(K$28-D49)),#REF!*((1+ICSInf)^(#REF!-D49)))</f>
        <v>#REF!</v>
      </c>
      <c r="L50" s="24" t="e">
        <f>IF(#REF!="",((#REF!-#REF!)/5)*((1+ICSInf)^(L$28-D49)),#REF!*((1+ICSInf)^(#REF!-D49)))</f>
        <v>#REF!</v>
      </c>
      <c r="M50" s="24" t="e">
        <f>IF(#REF!="",((#REF!-#REF!)/5)*((1+ICSInf)^(M$28-D49)),#REF!*((1+ICSInf)^(#REF!-D49)))</f>
        <v>#REF!</v>
      </c>
      <c r="N50" s="24" t="e">
        <f>IF(#REF!="",((#REF!-#REF!)/5)*((1+ICSInf)^(N$28-D49)),#REF!*((1+ICSInf)^(#REF!-D49)))</f>
        <v>#REF!</v>
      </c>
      <c r="O50" s="24" t="e">
        <f>IF(#REF!="",((#REF!-#REF!)/5)*((1+ICSInf)^(O$28-D49)),#REF!*((1+ICSInf)^(#REF!-D49)))</f>
        <v>#REF!</v>
      </c>
      <c r="P50" s="24" t="e">
        <f>IF(#REF!="",((#REF!-#REF!)/5)*((1+ICSInf)^(P$28-D49)),#REF!*((1+ICSInf)^(#REF!-D49)))</f>
        <v>#REF!</v>
      </c>
      <c r="Q50" s="24" t="e">
        <f>IF(#REF!="",((#REF!-#REF!)/5)*((1+ICSInf)^(Q$28-D49)),#REF!*((1+ICSInf)^(#REF!-D49)))</f>
        <v>#REF!</v>
      </c>
      <c r="R50" s="24" t="e">
        <f>IF(#REF!="",((#REF!-#REF!)/5)*((1+ICSInf)^(R$28-D49)),#REF!*((1+ICSInf)^(#REF!-D49)))</f>
        <v>#REF!</v>
      </c>
      <c r="S50" s="24" t="e">
        <f>IF(#REF!="",((#REF!-#REF!)/5)*((1+ICSInf)^(S$28-D49)),#REF!*((1+ICSInf)^(#REF!-D49)))</f>
        <v>#REF!</v>
      </c>
    </row>
    <row r="51" spans="2:19" ht="15.75" hidden="1" customHeight="1">
      <c r="B51" s="17" t="e">
        <f>#REF!</f>
        <v>#REF!</v>
      </c>
      <c r="C51" s="18" t="e">
        <f>#REF!</f>
        <v>#REF!</v>
      </c>
      <c r="D51" s="25" t="e">
        <f>#REF!</f>
        <v>#REF!</v>
      </c>
      <c r="E51" s="24" t="e">
        <f>IF(#REF!="",((#REF!-#REF!)/5)*((1+ICSInf)^(E$28-D28)),#REF!*((1+ICSInf)^(#REF!-D28)))</f>
        <v>#REF!</v>
      </c>
      <c r="F51" s="24" t="e">
        <f>IF(#REF!="",((#REF!-#REF!)/5)*((1+ICSInf)^(F$28-D50)),#REF!*((1+ICSInf)^(#REF!-D50)))</f>
        <v>#REF!</v>
      </c>
      <c r="G51" s="24" t="e">
        <f>IF(#REF!="",((#REF!-#REF!)/5)*((1+ICSInf)^(G$28-D50)),#REF!*((1+ICSInf)^(#REF!-D50)))</f>
        <v>#REF!</v>
      </c>
      <c r="H51" s="24" t="e">
        <f>IF(#REF!="",((#REF!-#REF!)/5)*((1+ICSInf)^(H$28-D50)),#REF!*((1+ICSInf)^(#REF!-D50)))</f>
        <v>#REF!</v>
      </c>
      <c r="I51" s="24" t="e">
        <f>IF(#REF!="",((#REF!-#REF!)/5)*((1+ICSInf)^(I$28-D50)),#REF!*((1+ICSInf)^(#REF!-D50)))</f>
        <v>#REF!</v>
      </c>
      <c r="J51" s="24" t="e">
        <f>IF(#REF!="",((#REF!-#REF!)/5)*((1+ICSInf)^(J$28-D50)),#REF!*((1+ICSInf)^(#REF!-D50)))</f>
        <v>#REF!</v>
      </c>
      <c r="K51" s="24" t="e">
        <f>IF(#REF!="",((#REF!-#REF!)/5)*((1+ICSInf)^(K$28-D50)),#REF!*((1+ICSInf)^(#REF!-D50)))</f>
        <v>#REF!</v>
      </c>
      <c r="L51" s="24" t="e">
        <f>IF(#REF!="",((#REF!-#REF!)/5)*((1+ICSInf)^(L$28-D50)),#REF!*((1+ICSInf)^(#REF!-D50)))</f>
        <v>#REF!</v>
      </c>
      <c r="M51" s="24" t="e">
        <f>IF(#REF!="",((#REF!-#REF!)/5)*((1+ICSInf)^(M$28-D50)),#REF!*((1+ICSInf)^(#REF!-D50)))</f>
        <v>#REF!</v>
      </c>
      <c r="N51" s="24" t="e">
        <f>IF(#REF!="",((#REF!-#REF!)/5)*((1+ICSInf)^(N$28-D50)),#REF!*((1+ICSInf)^(#REF!-D50)))</f>
        <v>#REF!</v>
      </c>
      <c r="O51" s="24" t="e">
        <f>IF(#REF!="",((#REF!-#REF!)/5)*((1+ICSInf)^(O$28-D50)),#REF!*((1+ICSInf)^(#REF!-D50)))</f>
        <v>#REF!</v>
      </c>
      <c r="P51" s="24" t="e">
        <f>IF(#REF!="",((#REF!-#REF!)/5)*((1+ICSInf)^(P$28-D50)),#REF!*((1+ICSInf)^(#REF!-D50)))</f>
        <v>#REF!</v>
      </c>
      <c r="Q51" s="24" t="e">
        <f>IF(#REF!="",((#REF!-#REF!)/5)*((1+ICSInf)^(Q$28-D50)),#REF!*((1+ICSInf)^(#REF!-D50)))</f>
        <v>#REF!</v>
      </c>
      <c r="R51" s="24" t="e">
        <f>IF(#REF!="",((#REF!-#REF!)/5)*((1+ICSInf)^(R$28-D50)),#REF!*((1+ICSInf)^(#REF!-D50)))</f>
        <v>#REF!</v>
      </c>
      <c r="S51" s="24" t="e">
        <f>IF(#REF!="",((#REF!-#REF!)/5)*((1+ICSInf)^(S$28-D50)),#REF!*((1+ICSInf)^(#REF!-D50)))</f>
        <v>#REF!</v>
      </c>
    </row>
    <row r="52" spans="2:19" ht="15.75" hidden="1" customHeight="1">
      <c r="B52" s="17" t="e">
        <f>#REF!</f>
        <v>#REF!</v>
      </c>
      <c r="C52" s="18" t="e">
        <f>#REF!</f>
        <v>#REF!</v>
      </c>
      <c r="D52" s="25" t="e">
        <f>#REF!</f>
        <v>#REF!</v>
      </c>
      <c r="E52" s="24" t="e">
        <f>IF(#REF!="",((#REF!-#REF!)/5)*((1+ICSInf)^(E$28-D28)),#REF!*((1+ICSInf)^(#REF!-D28)))</f>
        <v>#REF!</v>
      </c>
      <c r="F52" s="24" t="e">
        <f>IF(#REF!="",((#REF!-#REF!)/5)*((1+ICSInf)^(F$28-D51)),#REF!*((1+ICSInf)^(#REF!-D51)))</f>
        <v>#REF!</v>
      </c>
      <c r="G52" s="24" t="e">
        <f>IF(#REF!="",((#REF!-#REF!)/5)*((1+ICSInf)^(G$28-D51)),#REF!*((1+ICSInf)^(#REF!-D51)))</f>
        <v>#REF!</v>
      </c>
      <c r="H52" s="24" t="e">
        <f>IF(#REF!="",((#REF!-#REF!)/5)*((1+ICSInf)^(H$28-D51)),#REF!*((1+ICSInf)^(#REF!-D51)))</f>
        <v>#REF!</v>
      </c>
      <c r="I52" s="24" t="e">
        <f>IF(#REF!="",((#REF!-#REF!)/5)*((1+ICSInf)^(I$28-D51)),#REF!*((1+ICSInf)^(#REF!-D51)))</f>
        <v>#REF!</v>
      </c>
      <c r="J52" s="24" t="e">
        <f>IF(#REF!="",((#REF!-#REF!)/5)*((1+ICSInf)^(J$28-D51)),#REF!*((1+ICSInf)^(#REF!-D51)))</f>
        <v>#REF!</v>
      </c>
      <c r="K52" s="24" t="e">
        <f>IF(#REF!="",((#REF!-#REF!)/5)*((1+ICSInf)^(K$28-D51)),#REF!*((1+ICSInf)^(#REF!-D51)))</f>
        <v>#REF!</v>
      </c>
      <c r="L52" s="24" t="e">
        <f>IF(#REF!="",((#REF!-#REF!)/5)*((1+ICSInf)^(L$28-D51)),#REF!*((1+ICSInf)^(#REF!-D51)))</f>
        <v>#REF!</v>
      </c>
      <c r="M52" s="24" t="e">
        <f>IF(#REF!="",((#REF!-#REF!)/5)*((1+ICSInf)^(M$28-D51)),#REF!*((1+ICSInf)^(#REF!-D51)))</f>
        <v>#REF!</v>
      </c>
      <c r="N52" s="24" t="e">
        <f>IF(#REF!="",((#REF!-#REF!)/5)*((1+ICSInf)^(N$28-D51)),#REF!*((1+ICSInf)^(#REF!-D51)))</f>
        <v>#REF!</v>
      </c>
      <c r="O52" s="24" t="e">
        <f>IF(#REF!="",((#REF!-#REF!)/5)*((1+ICSInf)^(O$28-D51)),#REF!*((1+ICSInf)^(#REF!-D51)))</f>
        <v>#REF!</v>
      </c>
      <c r="P52" s="24" t="e">
        <f>IF(#REF!="",((#REF!-#REF!)/5)*((1+ICSInf)^(P$28-D51)),#REF!*((1+ICSInf)^(#REF!-D51)))</f>
        <v>#REF!</v>
      </c>
      <c r="Q52" s="24" t="e">
        <f>IF(#REF!="",((#REF!-#REF!)/5)*((1+ICSInf)^(Q$28-D51)),#REF!*((1+ICSInf)^(#REF!-D51)))</f>
        <v>#REF!</v>
      </c>
      <c r="R52" s="24" t="e">
        <f>IF(#REF!="",((#REF!-#REF!)/5)*((1+ICSInf)^(R$28-D51)),#REF!*((1+ICSInf)^(#REF!-D51)))</f>
        <v>#REF!</v>
      </c>
      <c r="S52" s="24" t="e">
        <f>IF(#REF!="",((#REF!-#REF!)/5)*((1+ICSInf)^(S$28-D51)),#REF!*((1+ICSInf)^(#REF!-D51)))</f>
        <v>#REF!</v>
      </c>
    </row>
    <row r="53" spans="2:19" ht="15.75" hidden="1" customHeight="1">
      <c r="B53" s="17" t="e">
        <f>#REF!</f>
        <v>#REF!</v>
      </c>
      <c r="C53" s="18" t="e">
        <f>#REF!</f>
        <v>#REF!</v>
      </c>
      <c r="D53" s="25" t="e">
        <f>#REF!</f>
        <v>#REF!</v>
      </c>
      <c r="E53" s="24" t="e">
        <f>IF(#REF!="",((#REF!-#REF!)/5)*((1+ICSInf)^(E$28-D28)),#REF!*((1+ICSInf)^(#REF!-D28)))</f>
        <v>#REF!</v>
      </c>
      <c r="F53" s="24" t="e">
        <f>IF(#REF!="",((#REF!-#REF!)/5)*((1+ICSInf)^(F$28-D52)),#REF!*((1+ICSInf)^(#REF!-D52)))</f>
        <v>#REF!</v>
      </c>
      <c r="G53" s="24" t="e">
        <f>IF(#REF!="",((#REF!-#REF!)/5)*((1+ICSInf)^(G$28-D52)),#REF!*((1+ICSInf)^(#REF!-D52)))</f>
        <v>#REF!</v>
      </c>
      <c r="H53" s="24" t="e">
        <f>IF(#REF!="",((#REF!-#REF!)/5)*((1+ICSInf)^(H$28-D52)),#REF!*((1+ICSInf)^(#REF!-D52)))</f>
        <v>#REF!</v>
      </c>
      <c r="I53" s="24" t="e">
        <f>IF(#REF!="",((#REF!-#REF!)/5)*((1+ICSInf)^(I$28-D52)),#REF!*((1+ICSInf)^(#REF!-D52)))</f>
        <v>#REF!</v>
      </c>
      <c r="J53" s="24" t="e">
        <f>IF(#REF!="",((#REF!-#REF!)/5)*((1+ICSInf)^(J$28-D52)),#REF!*((1+ICSInf)^(#REF!-D52)))</f>
        <v>#REF!</v>
      </c>
      <c r="K53" s="24" t="e">
        <f>IF(#REF!="",((#REF!-#REF!)/5)*((1+ICSInf)^(K$28-D52)),#REF!*((1+ICSInf)^(#REF!-D52)))</f>
        <v>#REF!</v>
      </c>
      <c r="L53" s="24" t="e">
        <f>IF(#REF!="",((#REF!-#REF!)/5)*((1+ICSInf)^(L$28-D52)),#REF!*((1+ICSInf)^(#REF!-D52)))</f>
        <v>#REF!</v>
      </c>
      <c r="M53" s="24" t="e">
        <f>IF(#REF!="",((#REF!-#REF!)/5)*((1+ICSInf)^(M$28-D52)),#REF!*((1+ICSInf)^(#REF!-D52)))</f>
        <v>#REF!</v>
      </c>
      <c r="N53" s="24" t="e">
        <f>IF(#REF!="",((#REF!-#REF!)/5)*((1+ICSInf)^(N$28-D52)),#REF!*((1+ICSInf)^(#REF!-D52)))</f>
        <v>#REF!</v>
      </c>
      <c r="O53" s="24" t="e">
        <f>IF(#REF!="",((#REF!-#REF!)/5)*((1+ICSInf)^(O$28-D52)),#REF!*((1+ICSInf)^(#REF!-D52)))</f>
        <v>#REF!</v>
      </c>
      <c r="P53" s="24" t="e">
        <f>IF(#REF!="",((#REF!-#REF!)/5)*((1+ICSInf)^(P$28-D52)),#REF!*((1+ICSInf)^(#REF!-D52)))</f>
        <v>#REF!</v>
      </c>
      <c r="Q53" s="24" t="e">
        <f>IF(#REF!="",((#REF!-#REF!)/5)*((1+ICSInf)^(Q$28-D52)),#REF!*((1+ICSInf)^(#REF!-D52)))</f>
        <v>#REF!</v>
      </c>
      <c r="R53" s="24" t="e">
        <f>IF(#REF!="",((#REF!-#REF!)/5)*((1+ICSInf)^(R$28-D52)),#REF!*((1+ICSInf)^(#REF!-D52)))</f>
        <v>#REF!</v>
      </c>
      <c r="S53" s="24" t="e">
        <f>IF(#REF!="",((#REF!-#REF!)/5)*((1+ICSInf)^(S$28-D52)),#REF!*((1+ICSInf)^(#REF!-D52)))</f>
        <v>#REF!</v>
      </c>
    </row>
    <row r="54" spans="2:19" ht="15.75" hidden="1" customHeight="1">
      <c r="B54" s="17" t="e">
        <f>#REF!</f>
        <v>#REF!</v>
      </c>
      <c r="C54" s="18" t="e">
        <f>#REF!</f>
        <v>#REF!</v>
      </c>
      <c r="D54" s="25" t="e">
        <f>#REF!</f>
        <v>#REF!</v>
      </c>
      <c r="E54" s="24" t="e">
        <f>IF(#REF!="",((#REF!-#REF!)/5)*((1+ICSInf)^(E$28-D28)),#REF!*((1+ICSInf)^(#REF!-D28)))</f>
        <v>#REF!</v>
      </c>
      <c r="F54" s="24" t="e">
        <f>IF(#REF!="",((#REF!-#REF!)/5)*((1+ICSInf)^(F$28-D53)),#REF!*((1+ICSInf)^(#REF!-D53)))</f>
        <v>#REF!</v>
      </c>
      <c r="G54" s="24" t="e">
        <f>IF(#REF!="",((#REF!-#REF!)/5)*((1+ICSInf)^(G$28-D53)),#REF!*((1+ICSInf)^(#REF!-D53)))</f>
        <v>#REF!</v>
      </c>
      <c r="H54" s="24" t="e">
        <f>IF(#REF!="",((#REF!-#REF!)/5)*((1+ICSInf)^(H$28-D53)),#REF!*((1+ICSInf)^(#REF!-D53)))</f>
        <v>#REF!</v>
      </c>
      <c r="I54" s="24" t="e">
        <f>IF(#REF!="",((#REF!-#REF!)/5)*((1+ICSInf)^(I$28-D53)),#REF!*((1+ICSInf)^(#REF!-D53)))</f>
        <v>#REF!</v>
      </c>
      <c r="J54" s="24" t="e">
        <f>IF(#REF!="",((#REF!-#REF!)/5)*((1+ICSInf)^(J$28-D53)),#REF!*((1+ICSInf)^(#REF!-D53)))</f>
        <v>#REF!</v>
      </c>
      <c r="K54" s="24" t="e">
        <f>IF(#REF!="",((#REF!-#REF!)/5)*((1+ICSInf)^(K$28-D53)),#REF!*((1+ICSInf)^(#REF!-D53)))</f>
        <v>#REF!</v>
      </c>
      <c r="L54" s="24" t="e">
        <f>IF(#REF!="",((#REF!-#REF!)/5)*((1+ICSInf)^(L$28-D53)),#REF!*((1+ICSInf)^(#REF!-D53)))</f>
        <v>#REF!</v>
      </c>
      <c r="M54" s="24" t="e">
        <f>IF(#REF!="",((#REF!-#REF!)/5)*((1+ICSInf)^(M$28-D53)),#REF!*((1+ICSInf)^(#REF!-D53)))</f>
        <v>#REF!</v>
      </c>
      <c r="N54" s="24" t="e">
        <f>IF(#REF!="",((#REF!-#REF!)/5)*((1+ICSInf)^(N$28-D53)),#REF!*((1+ICSInf)^(#REF!-D53)))</f>
        <v>#REF!</v>
      </c>
      <c r="O54" s="24" t="e">
        <f>IF(#REF!="",((#REF!-#REF!)/5)*((1+ICSInf)^(O$28-D53)),#REF!*((1+ICSInf)^(#REF!-D53)))</f>
        <v>#REF!</v>
      </c>
      <c r="P54" s="24" t="e">
        <f>IF(#REF!="",((#REF!-#REF!)/5)*((1+ICSInf)^(P$28-D53)),#REF!*((1+ICSInf)^(#REF!-D53)))</f>
        <v>#REF!</v>
      </c>
      <c r="Q54" s="24" t="e">
        <f>IF(#REF!="",((#REF!-#REF!)/5)*((1+ICSInf)^(Q$28-D53)),#REF!*((1+ICSInf)^(#REF!-D53)))</f>
        <v>#REF!</v>
      </c>
      <c r="R54" s="24" t="e">
        <f>IF(#REF!="",((#REF!-#REF!)/5)*((1+ICSInf)^(R$28-D53)),#REF!*((1+ICSInf)^(#REF!-D53)))</f>
        <v>#REF!</v>
      </c>
      <c r="S54" s="24" t="e">
        <f>IF(#REF!="",((#REF!-#REF!)/5)*((1+ICSInf)^(S$28-D53)),#REF!*((1+ICSInf)^(#REF!-D53)))</f>
        <v>#REF!</v>
      </c>
    </row>
    <row r="55" spans="2:19" ht="15.75" hidden="1" customHeight="1">
      <c r="B55" s="17" t="e">
        <f>#REF!</f>
        <v>#REF!</v>
      </c>
      <c r="C55" s="18" t="e">
        <f>#REF!</f>
        <v>#REF!</v>
      </c>
      <c r="D55" s="25" t="e">
        <f>#REF!</f>
        <v>#REF!</v>
      </c>
      <c r="E55" s="24" t="e">
        <f>IF(#REF!="",((#REF!-#REF!)/5)*((1+ICSInf)^(E$28-D28)),#REF!*((1+ICSInf)^(#REF!-D28)))</f>
        <v>#REF!</v>
      </c>
      <c r="F55" s="24" t="e">
        <f>IF(#REF!="",((#REF!-#REF!)/5)*((1+ICSInf)^(F$28-D54)),#REF!*((1+ICSInf)^(#REF!-D54)))</f>
        <v>#REF!</v>
      </c>
      <c r="G55" s="24" t="e">
        <f>IF(#REF!="",((#REF!-#REF!)/5)*((1+ICSInf)^(G$28-D54)),#REF!*((1+ICSInf)^(#REF!-D54)))</f>
        <v>#REF!</v>
      </c>
      <c r="H55" s="24" t="e">
        <f>IF(#REF!="",((#REF!-#REF!)/5)*((1+ICSInf)^(H$28-D54)),#REF!*((1+ICSInf)^(#REF!-D54)))</f>
        <v>#REF!</v>
      </c>
      <c r="I55" s="24" t="e">
        <f>IF(#REF!="",((#REF!-#REF!)/5)*((1+ICSInf)^(I$28-D54)),#REF!*((1+ICSInf)^(#REF!-D54)))</f>
        <v>#REF!</v>
      </c>
      <c r="J55" s="24" t="e">
        <f>IF(#REF!="",((#REF!-#REF!)/5)*((1+ICSInf)^(J$28-D54)),#REF!*((1+ICSInf)^(#REF!-D54)))</f>
        <v>#REF!</v>
      </c>
      <c r="K55" s="24" t="e">
        <f>IF(#REF!="",((#REF!-#REF!)/5)*((1+ICSInf)^(K$28-D54)),#REF!*((1+ICSInf)^(#REF!-D54)))</f>
        <v>#REF!</v>
      </c>
      <c r="L55" s="24" t="e">
        <f>IF(#REF!="",((#REF!-#REF!)/5)*((1+ICSInf)^(L$28-D54)),#REF!*((1+ICSInf)^(#REF!-D54)))</f>
        <v>#REF!</v>
      </c>
      <c r="M55" s="24" t="e">
        <f>IF(#REF!="",((#REF!-#REF!)/5)*((1+ICSInf)^(M$28-D54)),#REF!*((1+ICSInf)^(#REF!-D54)))</f>
        <v>#REF!</v>
      </c>
      <c r="N55" s="24" t="e">
        <f>IF(#REF!="",((#REF!-#REF!)/5)*((1+ICSInf)^(N$28-D54)),#REF!*((1+ICSInf)^(#REF!-D54)))</f>
        <v>#REF!</v>
      </c>
      <c r="O55" s="24" t="e">
        <f>IF(#REF!="",((#REF!-#REF!)/5)*((1+ICSInf)^(O$28-D54)),#REF!*((1+ICSInf)^(#REF!-D54)))</f>
        <v>#REF!</v>
      </c>
      <c r="P55" s="24" t="e">
        <f>IF(#REF!="",((#REF!-#REF!)/5)*((1+ICSInf)^(P$28-D54)),#REF!*((1+ICSInf)^(#REF!-D54)))</f>
        <v>#REF!</v>
      </c>
      <c r="Q55" s="24" t="e">
        <f>IF(#REF!="",((#REF!-#REF!)/5)*((1+ICSInf)^(Q$28-D54)),#REF!*((1+ICSInf)^(#REF!-D54)))</f>
        <v>#REF!</v>
      </c>
      <c r="R55" s="24" t="e">
        <f>IF(#REF!="",((#REF!-#REF!)/5)*((1+ICSInf)^(R$28-D54)),#REF!*((1+ICSInf)^(#REF!-D54)))</f>
        <v>#REF!</v>
      </c>
      <c r="S55" s="24" t="e">
        <f>IF(#REF!="",((#REF!-#REF!)/5)*((1+ICSInf)^(S$28-D54)),#REF!*((1+ICSInf)^(#REF!-D54)))</f>
        <v>#REF!</v>
      </c>
    </row>
    <row r="56" spans="2:19" ht="15.75" hidden="1" customHeight="1">
      <c r="B56" s="17" t="e">
        <f>#REF!</f>
        <v>#REF!</v>
      </c>
      <c r="C56" s="18" t="e">
        <f>#REF!</f>
        <v>#REF!</v>
      </c>
      <c r="D56" s="25" t="e">
        <f>#REF!</f>
        <v>#REF!</v>
      </c>
      <c r="E56" s="24" t="e">
        <f>IF(#REF!="",((#REF!-#REF!)/5)*((1+ICSInf)^(E$28-D28)),#REF!*((1+ICSInf)^(#REF!-D28)))</f>
        <v>#REF!</v>
      </c>
      <c r="F56" s="24" t="e">
        <f>IF(#REF!="",((#REF!-#REF!)/5)*((1+ICSInf)^(F$28-D55)),#REF!*((1+ICSInf)^(#REF!-D55)))</f>
        <v>#REF!</v>
      </c>
      <c r="G56" s="24" t="e">
        <f>IF(#REF!="",((#REF!-#REF!)/5)*((1+ICSInf)^(G$28-D55)),#REF!*((1+ICSInf)^(#REF!-D55)))</f>
        <v>#REF!</v>
      </c>
      <c r="H56" s="24" t="e">
        <f>IF(#REF!="",((#REF!-#REF!)/5)*((1+ICSInf)^(H$28-D55)),#REF!*((1+ICSInf)^(#REF!-D55)))</f>
        <v>#REF!</v>
      </c>
      <c r="I56" s="24" t="e">
        <f>IF(#REF!="",((#REF!-#REF!)/5)*((1+ICSInf)^(I$28-D55)),#REF!*((1+ICSInf)^(#REF!-D55)))</f>
        <v>#REF!</v>
      </c>
      <c r="J56" s="24" t="e">
        <f>IF(#REF!="",((#REF!-#REF!)/5)*((1+ICSInf)^(J$28-D55)),#REF!*((1+ICSInf)^(#REF!-D55)))</f>
        <v>#REF!</v>
      </c>
      <c r="K56" s="24" t="e">
        <f>IF(#REF!="",((#REF!-#REF!)/5)*((1+ICSInf)^(K$28-D55)),#REF!*((1+ICSInf)^(#REF!-D55)))</f>
        <v>#REF!</v>
      </c>
      <c r="L56" s="24" t="e">
        <f>IF(#REF!="",((#REF!-#REF!)/5)*((1+ICSInf)^(L$28-D55)),#REF!*((1+ICSInf)^(#REF!-D55)))</f>
        <v>#REF!</v>
      </c>
      <c r="M56" s="24" t="e">
        <f>IF(#REF!="",((#REF!-#REF!)/5)*((1+ICSInf)^(M$28-D55)),#REF!*((1+ICSInf)^(#REF!-D55)))</f>
        <v>#REF!</v>
      </c>
      <c r="N56" s="24" t="e">
        <f>IF(#REF!="",((#REF!-#REF!)/5)*((1+ICSInf)^(N$28-D55)),#REF!*((1+ICSInf)^(#REF!-D55)))</f>
        <v>#REF!</v>
      </c>
      <c r="O56" s="24" t="e">
        <f>IF(#REF!="",((#REF!-#REF!)/5)*((1+ICSInf)^(O$28-D55)),#REF!*((1+ICSInf)^(#REF!-D55)))</f>
        <v>#REF!</v>
      </c>
      <c r="P56" s="24" t="e">
        <f>IF(#REF!="",((#REF!-#REF!)/5)*((1+ICSInf)^(P$28-D55)),#REF!*((1+ICSInf)^(#REF!-D55)))</f>
        <v>#REF!</v>
      </c>
      <c r="Q56" s="24" t="e">
        <f>IF(#REF!="",((#REF!-#REF!)/5)*((1+ICSInf)^(Q$28-D55)),#REF!*((1+ICSInf)^(#REF!-D55)))</f>
        <v>#REF!</v>
      </c>
      <c r="R56" s="24" t="e">
        <f>IF(#REF!="",((#REF!-#REF!)/5)*((1+ICSInf)^(R$28-D55)),#REF!*((1+ICSInf)^(#REF!-D55)))</f>
        <v>#REF!</v>
      </c>
      <c r="S56" s="24" t="e">
        <f>IF(#REF!="",((#REF!-#REF!)/5)*((1+ICSInf)^(S$28-D55)),#REF!*((1+ICSInf)^(#REF!-D55)))</f>
        <v>#REF!</v>
      </c>
    </row>
    <row r="57" spans="2:19" ht="15.75" hidden="1" customHeight="1">
      <c r="B57" s="17" t="e">
        <f>#REF!</f>
        <v>#REF!</v>
      </c>
      <c r="C57" s="18" t="e">
        <f>#REF!</f>
        <v>#REF!</v>
      </c>
      <c r="D57" s="25" t="e">
        <f>#REF!</f>
        <v>#REF!</v>
      </c>
      <c r="E57" s="24" t="e">
        <f>IF(#REF!="",((#REF!-#REF!)/5)*((1+ICSInf)^(E$28-D28)),#REF!*((1+ICSInf)^(#REF!-D28)))</f>
        <v>#REF!</v>
      </c>
      <c r="F57" s="24" t="e">
        <f>IF(#REF!="",((#REF!-#REF!)/5)*((1+ICSInf)^(F$28-D56)),#REF!*((1+ICSInf)^(#REF!-D56)))</f>
        <v>#REF!</v>
      </c>
      <c r="G57" s="24" t="e">
        <f>IF(#REF!="",((#REF!-#REF!)/5)*((1+ICSInf)^(G$28-D56)),#REF!*((1+ICSInf)^(#REF!-D56)))</f>
        <v>#REF!</v>
      </c>
      <c r="H57" s="24" t="e">
        <f>IF(#REF!="",((#REF!-#REF!)/5)*((1+ICSInf)^(H$28-D56)),#REF!*((1+ICSInf)^(#REF!-D56)))</f>
        <v>#REF!</v>
      </c>
      <c r="I57" s="24" t="e">
        <f>IF(#REF!="",((#REF!-#REF!)/5)*((1+ICSInf)^(I$28-D56)),#REF!*((1+ICSInf)^(#REF!-D56)))</f>
        <v>#REF!</v>
      </c>
      <c r="J57" s="24" t="e">
        <f>IF(#REF!="",((#REF!-#REF!)/5)*((1+ICSInf)^(J$28-D56)),#REF!*((1+ICSInf)^(#REF!-D56)))</f>
        <v>#REF!</v>
      </c>
      <c r="K57" s="24" t="e">
        <f>IF(#REF!="",((#REF!-#REF!)/5)*((1+ICSInf)^(K$28-D56)),#REF!*((1+ICSInf)^(#REF!-D56)))</f>
        <v>#REF!</v>
      </c>
      <c r="L57" s="24" t="e">
        <f>IF(#REF!="",((#REF!-#REF!)/5)*((1+ICSInf)^(L$28-D56)),#REF!*((1+ICSInf)^(#REF!-D56)))</f>
        <v>#REF!</v>
      </c>
      <c r="M57" s="24" t="e">
        <f>IF(#REF!="",((#REF!-#REF!)/5)*((1+ICSInf)^(M$28-D56)),#REF!*((1+ICSInf)^(#REF!-D56)))</f>
        <v>#REF!</v>
      </c>
      <c r="N57" s="24" t="e">
        <f>IF(#REF!="",((#REF!-#REF!)/5)*((1+ICSInf)^(N$28-D56)),#REF!*((1+ICSInf)^(#REF!-D56)))</f>
        <v>#REF!</v>
      </c>
      <c r="O57" s="24" t="e">
        <f>IF(#REF!="",((#REF!-#REF!)/5)*((1+ICSInf)^(O$28-D56)),#REF!*((1+ICSInf)^(#REF!-D56)))</f>
        <v>#REF!</v>
      </c>
      <c r="P57" s="24" t="e">
        <f>IF(#REF!="",((#REF!-#REF!)/5)*((1+ICSInf)^(P$28-D56)),#REF!*((1+ICSInf)^(#REF!-D56)))</f>
        <v>#REF!</v>
      </c>
      <c r="Q57" s="24" t="e">
        <f>IF(#REF!="",((#REF!-#REF!)/5)*((1+ICSInf)^(Q$28-D56)),#REF!*((1+ICSInf)^(#REF!-D56)))</f>
        <v>#REF!</v>
      </c>
      <c r="R57" s="24" t="e">
        <f>IF(#REF!="",((#REF!-#REF!)/5)*((1+ICSInf)^(R$28-D56)),#REF!*((1+ICSInf)^(#REF!-D56)))</f>
        <v>#REF!</v>
      </c>
      <c r="S57" s="24" t="e">
        <f>IF(#REF!="",((#REF!-#REF!)/5)*((1+ICSInf)^(S$28-D56)),#REF!*((1+ICSInf)^(#REF!-D56)))</f>
        <v>#REF!</v>
      </c>
    </row>
    <row r="58" spans="2:19" ht="15.75" hidden="1" customHeight="1" thickBot="1">
      <c r="B58" s="21" t="e">
        <f>#REF!</f>
        <v>#REF!</v>
      </c>
      <c r="C58" s="22" t="e">
        <f>#REF!</f>
        <v>#REF!</v>
      </c>
      <c r="D58" s="15" t="e">
        <f>#REF!</f>
        <v>#REF!</v>
      </c>
      <c r="E58" s="16" t="e">
        <f>IF(#REF!="",((#REF!-#REF!)/5)*((1+ICSInf)^(E$28-D28)),#REF!*((1+ICSInf)^(#REF!-D28)))</f>
        <v>#REF!</v>
      </c>
      <c r="F58" s="16" t="e">
        <f>IF(#REF!="",((#REF!-#REF!)/5)*((1+ICSInf)^(F$28-D57)),#REF!*((1+ICSInf)^(#REF!-D57)))</f>
        <v>#REF!</v>
      </c>
      <c r="G58" s="16" t="e">
        <f>IF(#REF!="",((#REF!-#REF!)/5)*((1+ICSInf)^(G$28-D57)),#REF!*((1+ICSInf)^(#REF!-D57)))</f>
        <v>#REF!</v>
      </c>
      <c r="H58" s="16" t="e">
        <f>IF(#REF!="",((#REF!-#REF!)/5)*((1+ICSInf)^(H$28-D57)),#REF!*((1+ICSInf)^(#REF!-D57)))</f>
        <v>#REF!</v>
      </c>
      <c r="I58" s="16" t="e">
        <f>IF(#REF!="",((#REF!-#REF!)/5)*((1+ICSInf)^(I$28-D57)),#REF!*((1+ICSInf)^(#REF!-D57)))</f>
        <v>#REF!</v>
      </c>
      <c r="J58" s="16" t="e">
        <f>IF(#REF!="",((#REF!-#REF!)/5)*((1+ICSInf)^(J$28-D57)),#REF!*((1+ICSInf)^(#REF!-D57)))</f>
        <v>#REF!</v>
      </c>
      <c r="K58" s="16" t="e">
        <f>IF(#REF!="",((#REF!-#REF!)/5)*((1+ICSInf)^(K$28-D57)),#REF!*((1+ICSInf)^(#REF!-D57)))</f>
        <v>#REF!</v>
      </c>
      <c r="L58" s="16" t="e">
        <f>IF(#REF!="",((#REF!-#REF!)/5)*((1+ICSInf)^(L$28-D57)),#REF!*((1+ICSInf)^(#REF!-D57)))</f>
        <v>#REF!</v>
      </c>
      <c r="M58" s="16" t="e">
        <f>IF(#REF!="",((#REF!-#REF!)/5)*((1+ICSInf)^(M$28-D57)),#REF!*((1+ICSInf)^(#REF!-D57)))</f>
        <v>#REF!</v>
      </c>
      <c r="N58" s="16" t="e">
        <f>IF(#REF!="",((#REF!-#REF!)/5)*((1+ICSInf)^(N$28-D57)),#REF!*((1+ICSInf)^(#REF!-D57)))</f>
        <v>#REF!</v>
      </c>
      <c r="O58" s="16" t="e">
        <f>IF(#REF!="",((#REF!-#REF!)/5)*((1+ICSInf)^(O$28-D57)),#REF!*((1+ICSInf)^(#REF!-D57)))</f>
        <v>#REF!</v>
      </c>
      <c r="P58" s="16" t="e">
        <f>IF(#REF!="",((#REF!-#REF!)/5)*((1+ICSInf)^(P$28-D57)),#REF!*((1+ICSInf)^(#REF!-D57)))</f>
        <v>#REF!</v>
      </c>
      <c r="Q58" s="16" t="e">
        <f>IF(#REF!="",((#REF!-#REF!)/5)*((1+ICSInf)^(Q$28-D57)),#REF!*((1+ICSInf)^(#REF!-D57)))</f>
        <v>#REF!</v>
      </c>
      <c r="R58" s="16" t="e">
        <f>IF(#REF!="",((#REF!-#REF!)/5)*((1+ICSInf)^(R$28-D57)),#REF!*((1+ICSInf)^(#REF!-D57)))</f>
        <v>#REF!</v>
      </c>
      <c r="S58" s="16" t="e">
        <f>IF(#REF!="",((#REF!-#REF!)/5)*((1+ICSInf)^(S$28-D57)),#REF!*((1+ICSInf)^(#REF!-D57)))</f>
        <v>#REF!</v>
      </c>
    </row>
    <row r="59" spans="2:19" s="58" customFormat="1" ht="15.75" customHeight="1"/>
    <row r="60" spans="2:19" s="58" customFormat="1" ht="15.75" customHeight="1"/>
    <row r="61" spans="2:19" s="58" customFormat="1" ht="15.75" customHeight="1"/>
    <row r="62" spans="2:19" s="58" customFormat="1"/>
    <row r="63" spans="2:19" s="58" customFormat="1"/>
    <row r="64" spans="2:19"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row r="77" s="58" customFormat="1"/>
    <row r="78" s="58" customFormat="1"/>
    <row r="79" s="58" customFormat="1"/>
    <row r="80" s="58" customFormat="1"/>
    <row r="81" s="58" customFormat="1"/>
    <row r="82" s="58" customFormat="1"/>
    <row r="83" s="58" customFormat="1"/>
    <row r="84" s="58" customFormat="1"/>
    <row r="85" s="58" customFormat="1"/>
    <row r="86" s="58" customFormat="1"/>
    <row r="87" s="58" customFormat="1"/>
    <row r="88" s="58" customFormat="1"/>
    <row r="89" s="58" customForma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row r="190" s="58" customFormat="1"/>
    <row r="191" s="58" customFormat="1"/>
    <row r="192" s="58" customFormat="1"/>
    <row r="193" s="58" customFormat="1"/>
    <row r="194" s="58" customFormat="1"/>
    <row r="195" s="58" customFormat="1"/>
    <row r="196" s="58" customFormat="1"/>
    <row r="197" s="58" customFormat="1"/>
    <row r="198" s="58" customFormat="1"/>
    <row r="199" s="58" customFormat="1"/>
    <row r="200" s="58" customFormat="1"/>
    <row r="201" s="58" customFormat="1"/>
    <row r="202" s="58" customFormat="1"/>
    <row r="203" s="58" customFormat="1"/>
    <row r="204" s="58" customFormat="1"/>
    <row r="205" s="58" customFormat="1"/>
    <row r="206" s="58" customFormat="1"/>
    <row r="207" s="58" customFormat="1"/>
    <row r="208" s="58" customFormat="1"/>
    <row r="209" s="58" customFormat="1"/>
    <row r="210" s="58" customFormat="1"/>
    <row r="211" s="58" customFormat="1"/>
    <row r="212" s="58" customFormat="1"/>
    <row r="213" s="58" customFormat="1"/>
    <row r="214" s="58" customFormat="1"/>
    <row r="215" s="58" customFormat="1"/>
    <row r="216" s="58" customFormat="1"/>
    <row r="217" s="58" customFormat="1"/>
    <row r="218" s="58" customFormat="1"/>
    <row r="219" s="58" customFormat="1"/>
    <row r="220" s="58" customFormat="1"/>
    <row r="221" s="58" customFormat="1"/>
    <row r="222" s="58" customFormat="1"/>
    <row r="223" s="58" customFormat="1"/>
    <row r="224" s="58" customFormat="1"/>
    <row r="225" s="58" customFormat="1"/>
    <row r="226" s="58" customFormat="1"/>
    <row r="227" s="58" customFormat="1"/>
    <row r="228" s="58" customFormat="1"/>
    <row r="229" s="58" customFormat="1"/>
    <row r="230" s="58" customFormat="1"/>
    <row r="231" s="58" customFormat="1"/>
    <row r="232" s="58" customFormat="1"/>
    <row r="233" s="58" customFormat="1"/>
    <row r="234" s="58" customFormat="1"/>
    <row r="235" s="58" customFormat="1"/>
    <row r="236" s="58" customFormat="1"/>
    <row r="237" s="58" customFormat="1"/>
    <row r="238" s="58" customFormat="1"/>
    <row r="239" s="58" customFormat="1"/>
    <row r="240" s="58" customFormat="1"/>
    <row r="241" s="58" customFormat="1"/>
    <row r="242" s="58" customFormat="1"/>
    <row r="243" s="58" customFormat="1"/>
    <row r="244" s="58" customFormat="1"/>
    <row r="245" s="58" customFormat="1"/>
    <row r="246" s="58" customFormat="1"/>
    <row r="247" s="58" customFormat="1"/>
    <row r="248" s="58" customFormat="1"/>
    <row r="249" s="58" customFormat="1"/>
    <row r="250" s="58" customFormat="1"/>
    <row r="251" s="58" customFormat="1"/>
    <row r="252" s="58" customFormat="1"/>
    <row r="253" s="58" customFormat="1"/>
    <row r="254" s="58" customFormat="1"/>
    <row r="255" s="58" customFormat="1"/>
    <row r="256" s="58" customFormat="1"/>
    <row r="257" s="58" customFormat="1"/>
    <row r="258" s="58" customFormat="1"/>
    <row r="259" s="58" customFormat="1"/>
    <row r="260" s="58" customFormat="1"/>
    <row r="261" s="58" customFormat="1"/>
    <row r="262" s="58" customFormat="1"/>
    <row r="263" s="58" customFormat="1"/>
    <row r="264" s="58" customFormat="1"/>
    <row r="265" s="58" customFormat="1"/>
    <row r="266" s="58" customFormat="1"/>
    <row r="267" s="58" customFormat="1"/>
    <row r="268" s="58" customFormat="1"/>
    <row r="269" s="58" customFormat="1"/>
    <row r="270" s="58" customFormat="1"/>
    <row r="271" s="58" customFormat="1"/>
    <row r="272" s="58" customFormat="1"/>
    <row r="273" s="58" customFormat="1"/>
    <row r="274" s="58" customFormat="1"/>
    <row r="275" s="58" customFormat="1"/>
    <row r="276" s="58" customFormat="1"/>
    <row r="277" s="58" customFormat="1"/>
    <row r="278" s="58" customFormat="1"/>
    <row r="279" s="58" customFormat="1"/>
    <row r="280" s="58" customFormat="1"/>
    <row r="281" s="58" customFormat="1"/>
    <row r="282" s="58" customFormat="1"/>
    <row r="283" s="58" customFormat="1"/>
    <row r="284" s="58" customFormat="1"/>
    <row r="285" s="58" customFormat="1"/>
    <row r="286" s="58" customFormat="1"/>
    <row r="287" s="58" customFormat="1"/>
    <row r="288" s="58" customFormat="1"/>
    <row r="289" s="58" customFormat="1"/>
    <row r="290" s="58" customFormat="1"/>
    <row r="291" s="58" customFormat="1"/>
    <row r="292" s="58" customFormat="1"/>
    <row r="293" s="58" customFormat="1"/>
    <row r="294" s="58" customFormat="1"/>
    <row r="295" s="58" customFormat="1"/>
    <row r="296" s="58" customFormat="1"/>
    <row r="297" s="58" customFormat="1"/>
    <row r="298" s="58" customFormat="1"/>
    <row r="299" s="58" customFormat="1"/>
    <row r="300" s="58" customFormat="1"/>
    <row r="301" s="58" customFormat="1"/>
    <row r="302" s="58" customFormat="1"/>
    <row r="303" s="58" customFormat="1"/>
    <row r="304" s="58" customFormat="1"/>
    <row r="305" s="58" customFormat="1"/>
    <row r="306" s="58" customFormat="1"/>
    <row r="307" s="58" customFormat="1"/>
    <row r="308" s="58" customFormat="1"/>
    <row r="309" s="58" customFormat="1"/>
    <row r="310" s="58" customFormat="1"/>
    <row r="311" s="58" customFormat="1"/>
    <row r="312" s="58" customFormat="1"/>
    <row r="313" s="58" customFormat="1"/>
    <row r="314" s="58" customFormat="1"/>
    <row r="315" s="58" customFormat="1"/>
    <row r="316" s="58" customFormat="1"/>
    <row r="317" s="58" customFormat="1"/>
    <row r="318" s="58" customFormat="1"/>
    <row r="319" s="58" customFormat="1"/>
    <row r="320" s="58" customFormat="1"/>
    <row r="321" s="58" customFormat="1"/>
    <row r="322" s="58" customFormat="1"/>
    <row r="323" s="58" customFormat="1"/>
    <row r="324" s="58" customFormat="1"/>
    <row r="325" s="58" customFormat="1"/>
    <row r="326" s="58" customFormat="1"/>
    <row r="327" s="58" customFormat="1"/>
    <row r="328" s="58" customFormat="1"/>
    <row r="329" s="58" customFormat="1"/>
    <row r="330" s="58" customFormat="1"/>
    <row r="331" s="58" customFormat="1"/>
    <row r="332" s="58" customFormat="1"/>
    <row r="333" s="58" customFormat="1"/>
    <row r="334" s="58" customFormat="1"/>
    <row r="335" s="58" customFormat="1"/>
    <row r="336" s="58" customFormat="1"/>
    <row r="337" s="58" customFormat="1"/>
    <row r="338" s="58" customFormat="1"/>
  </sheetData>
  <sheetProtection algorithmName="SHA-512" hashValue="7URzo1fmTAZo9edyK+J1MvIRomjtFtaHjyrKl74YeO8G1LI4P2p9ylniU0SslWXgRfxINJ4FN5b89dRvVpKRsw==" saltValue="7v4ox91ShzA9tn2rx1U3BQ==" spinCount="100000" sheet="1" objects="1" scenarios="1"/>
  <mergeCells count="3">
    <mergeCell ref="B2:L2"/>
    <mergeCell ref="B3:L3"/>
    <mergeCell ref="B5:L5"/>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2:J13"/>
  <sheetViews>
    <sheetView zoomScale="80" zoomScaleNormal="80" workbookViewId="0">
      <selection activeCell="H53" sqref="H53"/>
    </sheetView>
  </sheetViews>
  <sheetFormatPr defaultColWidth="25.625" defaultRowHeight="16.5"/>
  <cols>
    <col min="1" max="1" width="7.5" style="35" customWidth="1"/>
    <col min="2" max="16384" width="25.625" style="35"/>
  </cols>
  <sheetData>
    <row r="2" spans="1:10" ht="26.25">
      <c r="B2" s="555" t="str">
        <f>'Navigation Pane'!B2</f>
        <v>Brisbane City Council</v>
      </c>
      <c r="C2" s="555"/>
      <c r="D2" s="555"/>
      <c r="E2" s="555"/>
      <c r="F2" s="555"/>
      <c r="G2" s="555"/>
      <c r="H2" s="555"/>
      <c r="I2" s="555"/>
      <c r="J2" s="555"/>
    </row>
    <row r="3" spans="1:10" ht="26.25">
      <c r="B3" s="555"/>
      <c r="C3" s="555"/>
      <c r="D3" s="555"/>
      <c r="E3" s="555"/>
      <c r="F3" s="555"/>
      <c r="G3" s="555"/>
      <c r="H3" s="555"/>
      <c r="I3" s="555"/>
      <c r="J3" s="555"/>
    </row>
    <row r="4" spans="1:10">
      <c r="A4" s="61"/>
    </row>
    <row r="5" spans="1:10" ht="22.5">
      <c r="A5" s="62"/>
      <c r="B5" s="556" t="s">
        <v>14</v>
      </c>
      <c r="C5" s="556"/>
      <c r="D5" s="556"/>
      <c r="E5" s="556"/>
      <c r="F5" s="556"/>
      <c r="G5" s="556"/>
      <c r="H5" s="556"/>
      <c r="I5" s="556"/>
      <c r="J5" s="556"/>
    </row>
    <row r="6" spans="1:10" ht="17.25" thickBot="1"/>
    <row r="7" spans="1:10" ht="17.25" thickBot="1">
      <c r="B7" s="557" t="s">
        <v>5259</v>
      </c>
      <c r="C7" s="559"/>
      <c r="D7" s="557" t="s">
        <v>5260</v>
      </c>
      <c r="E7" s="558"/>
      <c r="F7" s="559"/>
      <c r="G7" s="557" t="s">
        <v>5261</v>
      </c>
      <c r="H7" s="558"/>
      <c r="I7" s="559"/>
      <c r="J7" s="553" t="s">
        <v>5262</v>
      </c>
    </row>
    <row r="8" spans="1:10" ht="29.25" customHeight="1" thickBot="1">
      <c r="B8" s="63" t="s">
        <v>5263</v>
      </c>
      <c r="C8" s="63" t="s">
        <v>5264</v>
      </c>
      <c r="D8" s="63" t="s">
        <v>5265</v>
      </c>
      <c r="E8" s="63" t="s">
        <v>5266</v>
      </c>
      <c r="F8" s="63" t="s">
        <v>5267</v>
      </c>
      <c r="G8" s="63" t="s">
        <v>5268</v>
      </c>
      <c r="H8" s="63" t="s">
        <v>5269</v>
      </c>
      <c r="I8" s="63" t="s">
        <v>5270</v>
      </c>
      <c r="J8" s="554"/>
    </row>
    <row r="9" spans="1:10">
      <c r="B9" s="69">
        <f>'Catchment Demand - Parks'!B8</f>
        <v>1</v>
      </c>
      <c r="C9" s="70" t="str">
        <f>'Catchment Demand - Parks'!C8</f>
        <v>East</v>
      </c>
      <c r="D9" s="49">
        <f>IFERROR(VLOOKUP($C9,'Catchment Demand - Parks'!$C$8:$J$11,2,FALSE),"")</f>
        <v>317431</v>
      </c>
      <c r="E9" s="50">
        <f>IFERROR(VLOOKUP($C9,'Catchment Demand - Parks'!$C$8:$J$11,8,FALSE),"")</f>
        <v>46602.000000000007</v>
      </c>
      <c r="F9" s="52">
        <f>IFERROR(D9+E9,"")</f>
        <v>364033</v>
      </c>
      <c r="G9" s="110">
        <f>HLOOKUP(C9,'Exist Trunk Assets - Parks'!$AA$11:$AD$14,4,FALSE)</f>
        <v>2404804071.75</v>
      </c>
      <c r="H9" s="111">
        <f>HLOOKUP(C9,'Future Trunk Assets - Parks'!$AX$13:$BA$15,3,FALSE)</f>
        <v>210558631</v>
      </c>
      <c r="I9" s="112">
        <f>G9+H9</f>
        <v>2615362702.75</v>
      </c>
      <c r="J9" s="113">
        <f>IFERROR(I9/F9,0)</f>
        <v>7184.4110362247375</v>
      </c>
    </row>
    <row r="10" spans="1:10">
      <c r="B10" s="64">
        <f>'Catchment Demand - Parks'!B9</f>
        <v>2</v>
      </c>
      <c r="C10" s="65" t="str">
        <f>'Catchment Demand - Parks'!C9</f>
        <v>North</v>
      </c>
      <c r="D10" s="53">
        <f>IFERROR(VLOOKUP($C10,'Catchment Demand - Parks'!$C$8:$J$11,2,FALSE),"")</f>
        <v>255439</v>
      </c>
      <c r="E10" s="51">
        <f>IFERROR(VLOOKUP($C10,'Catchment Demand - Parks'!$C$8:$J$11,8,FALSE),"")</f>
        <v>47383</v>
      </c>
      <c r="F10" s="54">
        <f t="shared" ref="F10:F12" si="0">IFERROR(D10+E10,"")</f>
        <v>302822</v>
      </c>
      <c r="G10" s="44">
        <f>HLOOKUP(C10,'Exist Trunk Assets - Parks'!$AA$11:$AD$14,4,FALSE)</f>
        <v>2341273416.75</v>
      </c>
      <c r="H10" s="45">
        <f>HLOOKUP(C10,'Future Trunk Assets - Parks'!$AX$13:$BA$15,3,FALSE)</f>
        <v>171277182</v>
      </c>
      <c r="I10" s="46">
        <f t="shared" ref="I10:I12" si="1">G10+H10</f>
        <v>2512550598.75</v>
      </c>
      <c r="J10" s="47">
        <f t="shared" ref="J10:J12" si="2">IFERROR(I10/F10,0)</f>
        <v>8297.1204164492665</v>
      </c>
    </row>
    <row r="11" spans="1:10">
      <c r="B11" s="64">
        <f>'Catchment Demand - Parks'!B10</f>
        <v>3</v>
      </c>
      <c r="C11" s="65" t="str">
        <f>'Catchment Demand - Parks'!C10</f>
        <v>South</v>
      </c>
      <c r="D11" s="53">
        <f>IFERROR(VLOOKUP($C11,'Catchment Demand - Parks'!$C$8:$J$11,2,FALSE),"")</f>
        <v>404017</v>
      </c>
      <c r="E11" s="51">
        <f>IFERROR(VLOOKUP($C11,'Catchment Demand - Parks'!$C$8:$J$11,8,FALSE),"")</f>
        <v>58205.000000000007</v>
      </c>
      <c r="F11" s="54">
        <f t="shared" si="0"/>
        <v>462222</v>
      </c>
      <c r="G11" s="44">
        <f>HLOOKUP(C11,'Exist Trunk Assets - Parks'!$AA$11:$AD$14,4,FALSE)</f>
        <v>2511530904.75</v>
      </c>
      <c r="H11" s="45">
        <f>HLOOKUP(C11,'Future Trunk Assets - Parks'!$AX$13:$BA$15,3,FALSE)</f>
        <v>223092005</v>
      </c>
      <c r="I11" s="46">
        <f t="shared" si="1"/>
        <v>2734622909.75</v>
      </c>
      <c r="J11" s="47">
        <f t="shared" si="2"/>
        <v>5916.2543317929476</v>
      </c>
    </row>
    <row r="12" spans="1:10" ht="17.25" thickBot="1">
      <c r="B12" s="64">
        <f>'Catchment Demand - Parks'!B11</f>
        <v>4</v>
      </c>
      <c r="C12" s="65" t="str">
        <f>'Catchment Demand - Parks'!C11</f>
        <v>West</v>
      </c>
      <c r="D12" s="53">
        <f>IFERROR(VLOOKUP($C12,'Catchment Demand - Parks'!$C$8:$J$11,2,FALSE),"")</f>
        <v>386298</v>
      </c>
      <c r="E12" s="366">
        <f>IFERROR(VLOOKUP($C12,'Catchment Demand - Parks'!$C$8:$J$11,8,FALSE),"")</f>
        <v>63931.999999999985</v>
      </c>
      <c r="F12" s="367">
        <f t="shared" si="0"/>
        <v>450230</v>
      </c>
      <c r="G12" s="369">
        <f>HLOOKUP(C12,'Exist Trunk Assets - Parks'!$AA$11:$AD$14,4,FALSE)</f>
        <v>2389924915.75</v>
      </c>
      <c r="H12" s="45">
        <f>HLOOKUP(C12,'Future Trunk Assets - Parks'!$AX$13:$BA$15,3,FALSE)</f>
        <v>181349841</v>
      </c>
      <c r="I12" s="370">
        <f t="shared" si="1"/>
        <v>2571274756.75</v>
      </c>
      <c r="J12" s="47">
        <f t="shared" si="2"/>
        <v>5711.0249355884771</v>
      </c>
    </row>
    <row r="13" spans="1:10" ht="17.25" thickBot="1">
      <c r="B13" s="66"/>
      <c r="C13" s="67" t="s">
        <v>5255</v>
      </c>
      <c r="D13" s="364">
        <f t="shared" ref="D13:I13" si="3">SUM(D9:D12)</f>
        <v>1363185</v>
      </c>
      <c r="E13" s="368">
        <f t="shared" si="3"/>
        <v>216122</v>
      </c>
      <c r="F13" s="365">
        <f t="shared" si="3"/>
        <v>1579307</v>
      </c>
      <c r="G13" s="371">
        <f t="shared" si="3"/>
        <v>9647533309</v>
      </c>
      <c r="H13" s="372">
        <f t="shared" si="3"/>
        <v>786277659</v>
      </c>
      <c r="I13" s="373">
        <f t="shared" si="3"/>
        <v>10433810968</v>
      </c>
      <c r="J13" s="68"/>
    </row>
  </sheetData>
  <sheetProtection algorithmName="SHA-512" hashValue="4IX5goWW2K49682mqgFf4EYuCQymlpeQZ3yi8yCIz+UfTT3GikHtWlrKEdX7A2eX7fwCWSNLWO3QEebdbdvOrg==" saltValue="NhdpYbz6GsrK4Xq2ALvepw==" spinCount="100000" sheet="1" objects="1" scenarios="1"/>
  <mergeCells count="7">
    <mergeCell ref="J7:J8"/>
    <mergeCell ref="B2:J2"/>
    <mergeCell ref="B3:J3"/>
    <mergeCell ref="B5:J5"/>
    <mergeCell ref="D7:F7"/>
    <mergeCell ref="G7:I7"/>
    <mergeCell ref="B7:C7"/>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85381904C5204796392899CD6EA68D" ma:contentTypeVersion="2" ma:contentTypeDescription="Create a new document." ma:contentTypeScope="" ma:versionID="4c4e9d3922e6ce189dafe9b6fb9be1fb">
  <xsd:schema xmlns:xsd="http://www.w3.org/2001/XMLSchema" xmlns:xs="http://www.w3.org/2001/XMLSchema" xmlns:p="http://schemas.microsoft.com/office/2006/metadata/properties" xmlns:ns2="57be65d6-c7de-427f-ba9f-04487cde0bed" targetNamespace="http://schemas.microsoft.com/office/2006/metadata/properties" ma:root="true" ma:fieldsID="f3ca325cbd99320ce0194b4eb8f9bd72" ns2:_="">
    <xsd:import namespace="57be65d6-c7de-427f-ba9f-04487cde0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65d6-c7de-427f-ba9f-04487cde0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9FFA5-D0D0-4318-86DE-7E16E078F53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991A10D-4763-4C1B-AFED-7C9CE5B29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e65d6-c7de-427f-ba9f-04487cde0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A0BDD-ECA0-450F-8B21-C8D6BD95D0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Navigation Pane</vt:lpstr>
      <vt:lpstr>General Input Sheet</vt:lpstr>
      <vt:lpstr>Exist Trunk Assets - Parks</vt:lpstr>
      <vt:lpstr>Unit Rates-Parks</vt:lpstr>
      <vt:lpstr>Future Trunk Assets - Parks</vt:lpstr>
      <vt:lpstr>Catchment Demand - Parks</vt:lpstr>
      <vt:lpstr>Summary Cost Schedule</vt:lpstr>
      <vt:lpstr>AssetBeta</vt:lpstr>
      <vt:lpstr>CapStr</vt:lpstr>
      <vt:lpstr>'Catchment Demand - Parks'!CatchName</vt:lpstr>
      <vt:lpstr>Debt</vt:lpstr>
      <vt:lpstr>Histindex</vt:lpstr>
      <vt:lpstr>'Catchment Demand - Parks'!ICSInf</vt:lpstr>
      <vt:lpstr>ICSInf</vt:lpstr>
      <vt:lpstr>Landind</vt:lpstr>
      <vt:lpstr>MArgin</vt:lpstr>
      <vt:lpstr>Parkscatch</vt:lpstr>
      <vt:lpstr>parkslandcode</vt:lpstr>
      <vt:lpstr>'Catchment Demand - Parks'!PPI</vt:lpstr>
      <vt:lpstr>PPI</vt:lpstr>
      <vt:lpstr>Risk</vt:lpstr>
      <vt:lpstr>'Catchment Demand - Parks'!SENS</vt:lpstr>
      <vt:lpstr>TENYr</vt:lpstr>
      <vt:lpstr>'Catchment Demand - Parks'!WACC</vt:lpstr>
      <vt:lpstr>WACC</vt:lpstr>
      <vt:lpstr>'Catchment Demand - Parks'!WACC1</vt:lpstr>
      <vt:lpstr>WACC1</vt:lpstr>
      <vt:lpstr>'Catchment Demand - Parks'!WACC2</vt:lpstr>
      <vt:lpstr>WACC2</vt:lpstr>
      <vt:lpstr>YEAR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sama-02</dc:creator>
  <cp:keywords/>
  <dc:description/>
  <cp:lastModifiedBy>Tamara Bergmans</cp:lastModifiedBy>
  <cp:revision/>
  <dcterms:created xsi:type="dcterms:W3CDTF">2013-05-16T00:59:14Z</dcterms:created>
  <dcterms:modified xsi:type="dcterms:W3CDTF">2023-03-27T04:34:25Z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0x0101007185381904C5204796392899CD6EA68D</vt:lpwstr>
  </property>
</Properties>
</file>